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G:\Licit2024\Processos Digitais\01 - Pregão Eletrônico\PE 03-2024\"/>
    </mc:Choice>
  </mc:AlternateContent>
  <bookViews>
    <workbookView xWindow="0" yWindow="0" windowWidth="28800" windowHeight="12135" tabRatio="912" firstSheet="1" activeTab="12"/>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ORÇAMENTO" sheetId="26" r:id="rId12"/>
    <sheet name="DECLARAÇÃO PROJETOS" sheetId="27" r:id="rId13"/>
    <sheet name="DECLARAÇÃO" sheetId="23" r:id="rId14"/>
    <sheet name="PROJETOS RECEBIDOS" sheetId="20" r:id="rId15"/>
    <sheet name="ENCARGOS SOCIAIS" sheetId="22" r:id="rId16"/>
  </sheets>
  <externalReferences>
    <externalReference r:id="rId17"/>
    <externalReference r:id="rId18"/>
  </externalReferences>
  <definedNames>
    <definedName name="____xlnm.Print_Area_2" localSheetId="12">#REF!</definedName>
    <definedName name="____xlnm.Print_Area_2">#REF!</definedName>
    <definedName name="____xlnm.Print_Area_3" localSheetId="12">#REF!</definedName>
    <definedName name="____xlnm.Print_Area_3">#REF!</definedName>
    <definedName name="____xlnm.Print_Area_3_1" localSheetId="12">#REF!</definedName>
    <definedName name="____xlnm.Print_Area_3_1">#REF!</definedName>
    <definedName name="____xlnm.Print_Titles_2" localSheetId="12">#REF!</definedName>
    <definedName name="____xlnm.Print_Titles_2">#REF!</definedName>
    <definedName name="____xlnm.Print_Titles_3" localSheetId="12">#REF!</definedName>
    <definedName name="____xlnm.Print_Titles_3">#REF!</definedName>
    <definedName name="___xlnm.Print_Area_2" localSheetId="12">#REF!</definedName>
    <definedName name="___xlnm.Print_Area_2">#REF!</definedName>
    <definedName name="___xlnm.Print_Area_3" localSheetId="12">#REF!</definedName>
    <definedName name="___xlnm.Print_Area_3">#REF!</definedName>
    <definedName name="___xlnm.Print_Area_3_1" localSheetId="12">#REF!</definedName>
    <definedName name="___xlnm.Print_Area_3_1">#REF!</definedName>
    <definedName name="___xlnm.Print_Titles_2" localSheetId="12">#REF!</definedName>
    <definedName name="___xlnm.Print_Titles_2">#REF!</definedName>
    <definedName name="___xlnm.Print_Titles_3" localSheetId="12">#REF!</definedName>
    <definedName name="___xlnm.Print_Titles_3">#REF!</definedName>
    <definedName name="__Anonymous_Sheet_DB__0" localSheetId="7">'CURVA ABC'!$B$11:$L$486</definedName>
    <definedName name="__Anonymous_Sheet_DB__0">PLANILHA_SINTÉTICA!$B$9:$L$763</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 localSheetId="14">#REF!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 localSheetId="14">#REF!</definedName>
    <definedName name="__xlnm.Print_Area_3">#REF!</definedName>
    <definedName name="__xlnm.Print_Area_3_1" localSheetId="2">#REF!</definedName>
    <definedName name="__xlnm.Print_Area_3_1" localSheetId="12">#REF!</definedName>
    <definedName name="__xlnm.Print_Area_3_1" localSheetId="14">#REF!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 localSheetId="14">#REF!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 localSheetId="14">#REF!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INSUMOS!$A$2:$D$4939</definedName>
    <definedName name="_xlnm._FilterDatabase" localSheetId="5" hidden="1">SERVIÇOS!$A$5:$F$10998</definedName>
    <definedName name="_R10P" localSheetId="2">#REF!</definedName>
    <definedName name="_R10P" localSheetId="7">#REF!</definedName>
    <definedName name="_R10P" localSheetId="13">#REF!</definedName>
    <definedName name="_R10P" localSheetId="12">#REF!</definedName>
    <definedName name="_R10P" localSheetId="14">#REF!</definedName>
    <definedName name="_R10P">#REF!</definedName>
    <definedName name="_R10R" localSheetId="2">#REF!</definedName>
    <definedName name="_R10R" localSheetId="7">#REF!</definedName>
    <definedName name="_R10R" localSheetId="13">#REF!</definedName>
    <definedName name="_R10R" localSheetId="12">#REF!</definedName>
    <definedName name="_R10R" localSheetId="14">#REF!</definedName>
    <definedName name="_R10R">#REF!</definedName>
    <definedName name="_R11P" localSheetId="2">#REF!</definedName>
    <definedName name="_R11P" localSheetId="7">#REF!</definedName>
    <definedName name="_R11P" localSheetId="13">#REF!</definedName>
    <definedName name="_R11P" localSheetId="12">#REF!</definedName>
    <definedName name="_R11P" localSheetId="14">#REF!</definedName>
    <definedName name="_R11P">#REF!</definedName>
    <definedName name="_R11R" localSheetId="2">#REF!</definedName>
    <definedName name="_R11R" localSheetId="7">#REF!</definedName>
    <definedName name="_R11R" localSheetId="13">#REF!</definedName>
    <definedName name="_R11R" localSheetId="12">#REF!</definedName>
    <definedName name="_R11R" localSheetId="14">#REF!</definedName>
    <definedName name="_R11R">#REF!</definedName>
    <definedName name="_R12P" localSheetId="2">#REF!</definedName>
    <definedName name="_R12P" localSheetId="7">#REF!</definedName>
    <definedName name="_R12P" localSheetId="13">#REF!</definedName>
    <definedName name="_R12P" localSheetId="12">#REF!</definedName>
    <definedName name="_R12P" localSheetId="14">#REF!</definedName>
    <definedName name="_R12P">#REF!</definedName>
    <definedName name="_R12R" localSheetId="2">#REF!</definedName>
    <definedName name="_R12R" localSheetId="7">#REF!</definedName>
    <definedName name="_R12R" localSheetId="13">#REF!</definedName>
    <definedName name="_R12R" localSheetId="12">#REF!</definedName>
    <definedName name="_R12R" localSheetId="14">#REF!</definedName>
    <definedName name="_R12R">#REF!</definedName>
    <definedName name="_R13P" localSheetId="2">#REF!</definedName>
    <definedName name="_R13P" localSheetId="7">#REF!</definedName>
    <definedName name="_R13P" localSheetId="13">#REF!</definedName>
    <definedName name="_R13P" localSheetId="12">#REF!</definedName>
    <definedName name="_R13P" localSheetId="14">#REF!</definedName>
    <definedName name="_R13P">#REF!</definedName>
    <definedName name="_R13R" localSheetId="2">#REF!</definedName>
    <definedName name="_R13R" localSheetId="7">#REF!</definedName>
    <definedName name="_R13R" localSheetId="13">#REF!</definedName>
    <definedName name="_R13R" localSheetId="12">#REF!</definedName>
    <definedName name="_R13R" localSheetId="14">#REF!</definedName>
    <definedName name="_R13R">#REF!</definedName>
    <definedName name="_R14P" localSheetId="2">#REF!</definedName>
    <definedName name="_R14P" localSheetId="7">#REF!</definedName>
    <definedName name="_R14P" localSheetId="13">#REF!</definedName>
    <definedName name="_R14P" localSheetId="12">#REF!</definedName>
    <definedName name="_R14P" localSheetId="14">#REF!</definedName>
    <definedName name="_R14P">#REF!</definedName>
    <definedName name="_R14R" localSheetId="2">#REF!</definedName>
    <definedName name="_R14R" localSheetId="7">#REF!</definedName>
    <definedName name="_R14R" localSheetId="13">#REF!</definedName>
    <definedName name="_R14R" localSheetId="12">#REF!</definedName>
    <definedName name="_R14R" localSheetId="14">#REF!</definedName>
    <definedName name="_R14R">#REF!</definedName>
    <definedName name="_R15P" localSheetId="2">#REF!</definedName>
    <definedName name="_R15P" localSheetId="7">#REF!</definedName>
    <definedName name="_R15P" localSheetId="13">#REF!</definedName>
    <definedName name="_R15P" localSheetId="12">#REF!</definedName>
    <definedName name="_R15P" localSheetId="14">#REF!</definedName>
    <definedName name="_R15P">#REF!</definedName>
    <definedName name="_R15R" localSheetId="2">#REF!</definedName>
    <definedName name="_R15R" localSheetId="7">#REF!</definedName>
    <definedName name="_R15R" localSheetId="13">#REF!</definedName>
    <definedName name="_R15R" localSheetId="12">#REF!</definedName>
    <definedName name="_R15R" localSheetId="14">#REF!</definedName>
    <definedName name="_R15R">#REF!</definedName>
    <definedName name="_R16P" localSheetId="2">#REF!</definedName>
    <definedName name="_R16P" localSheetId="7">#REF!</definedName>
    <definedName name="_R16P" localSheetId="13">#REF!</definedName>
    <definedName name="_R16P" localSheetId="12">#REF!</definedName>
    <definedName name="_R16P" localSheetId="14">#REF!</definedName>
    <definedName name="_R16P">#REF!</definedName>
    <definedName name="_R16R" localSheetId="2">#REF!</definedName>
    <definedName name="_R16R" localSheetId="7">#REF!</definedName>
    <definedName name="_R16R" localSheetId="13">#REF!</definedName>
    <definedName name="_R16R" localSheetId="12">#REF!</definedName>
    <definedName name="_R16R" localSheetId="14">#REF!</definedName>
    <definedName name="_R16R">#REF!</definedName>
    <definedName name="_R17P" localSheetId="2">#REF!</definedName>
    <definedName name="_R17P" localSheetId="7">#REF!</definedName>
    <definedName name="_R17P" localSheetId="13">#REF!</definedName>
    <definedName name="_R17P" localSheetId="12">#REF!</definedName>
    <definedName name="_R17P" localSheetId="14">#REF!</definedName>
    <definedName name="_R17P">#REF!</definedName>
    <definedName name="_R17R" localSheetId="2">#REF!</definedName>
    <definedName name="_R17R" localSheetId="7">#REF!</definedName>
    <definedName name="_R17R" localSheetId="13">#REF!</definedName>
    <definedName name="_R17R" localSheetId="12">#REF!</definedName>
    <definedName name="_R17R" localSheetId="14">#REF!</definedName>
    <definedName name="_R17R">#REF!</definedName>
    <definedName name="_R18P" localSheetId="2">#REF!</definedName>
    <definedName name="_R18P" localSheetId="7">#REF!</definedName>
    <definedName name="_R18P" localSheetId="13">#REF!</definedName>
    <definedName name="_R18P" localSheetId="12">#REF!</definedName>
    <definedName name="_R18P" localSheetId="14">#REF!</definedName>
    <definedName name="_R18P">#REF!</definedName>
    <definedName name="_R18R" localSheetId="2">#REF!</definedName>
    <definedName name="_R18R" localSheetId="7">#REF!</definedName>
    <definedName name="_R18R" localSheetId="13">#REF!</definedName>
    <definedName name="_R18R" localSheetId="12">#REF!</definedName>
    <definedName name="_R18R" localSheetId="14">#REF!</definedName>
    <definedName name="_R18R">#REF!</definedName>
    <definedName name="_R19P" localSheetId="2">#REF!</definedName>
    <definedName name="_R19P" localSheetId="7">#REF!</definedName>
    <definedName name="_R19P" localSheetId="13">#REF!</definedName>
    <definedName name="_R19P" localSheetId="12">#REF!</definedName>
    <definedName name="_R19P" localSheetId="14">#REF!</definedName>
    <definedName name="_R19P">#REF!</definedName>
    <definedName name="_R19R" localSheetId="2">#REF!</definedName>
    <definedName name="_R19R" localSheetId="7">#REF!</definedName>
    <definedName name="_R19R" localSheetId="13">#REF!</definedName>
    <definedName name="_R19R" localSheetId="12">#REF!</definedName>
    <definedName name="_R19R" localSheetId="14">#REF!</definedName>
    <definedName name="_R19R">#REF!</definedName>
    <definedName name="_R1P" localSheetId="2">#REF!</definedName>
    <definedName name="_R1P" localSheetId="7">#REF!</definedName>
    <definedName name="_R1P" localSheetId="13">#REF!</definedName>
    <definedName name="_R1P" localSheetId="12">#REF!</definedName>
    <definedName name="_R1P" localSheetId="14">#REF!</definedName>
    <definedName name="_R1P">#REF!</definedName>
    <definedName name="_R1R" localSheetId="2">#REF!</definedName>
    <definedName name="_R1R" localSheetId="7">#REF!</definedName>
    <definedName name="_R1R" localSheetId="13">#REF!</definedName>
    <definedName name="_R1R" localSheetId="12">#REF!</definedName>
    <definedName name="_R1R" localSheetId="14">#REF!</definedName>
    <definedName name="_R1R">#REF!</definedName>
    <definedName name="_R20P" localSheetId="2">#REF!</definedName>
    <definedName name="_R20P" localSheetId="7">#REF!</definedName>
    <definedName name="_R20P" localSheetId="13">#REF!</definedName>
    <definedName name="_R20P" localSheetId="12">#REF!</definedName>
    <definedName name="_R20P" localSheetId="14">#REF!</definedName>
    <definedName name="_R20P">#REF!</definedName>
    <definedName name="_R20R" localSheetId="2">#REF!</definedName>
    <definedName name="_R20R" localSheetId="7">#REF!</definedName>
    <definedName name="_R20R" localSheetId="13">#REF!</definedName>
    <definedName name="_R20R" localSheetId="12">#REF!</definedName>
    <definedName name="_R20R" localSheetId="14">#REF!</definedName>
    <definedName name="_R20R">#REF!</definedName>
    <definedName name="_R21P" localSheetId="2">#REF!</definedName>
    <definedName name="_R21P" localSheetId="7">#REF!</definedName>
    <definedName name="_R21P" localSheetId="13">#REF!</definedName>
    <definedName name="_R21P" localSheetId="12">#REF!</definedName>
    <definedName name="_R21P" localSheetId="14">#REF!</definedName>
    <definedName name="_R21P">#REF!</definedName>
    <definedName name="_R21R" localSheetId="2">#REF!</definedName>
    <definedName name="_R21R" localSheetId="7">#REF!</definedName>
    <definedName name="_R21R" localSheetId="13">#REF!</definedName>
    <definedName name="_R21R" localSheetId="12">#REF!</definedName>
    <definedName name="_R21R" localSheetId="14">#REF!</definedName>
    <definedName name="_R21R">#REF!</definedName>
    <definedName name="_R22P" localSheetId="2">#REF!</definedName>
    <definedName name="_R22P" localSheetId="7">#REF!</definedName>
    <definedName name="_R22P" localSheetId="13">#REF!</definedName>
    <definedName name="_R22P" localSheetId="12">#REF!</definedName>
    <definedName name="_R22P" localSheetId="14">#REF!</definedName>
    <definedName name="_R22P">#REF!</definedName>
    <definedName name="_R22R" localSheetId="2">#REF!</definedName>
    <definedName name="_R22R" localSheetId="7">#REF!</definedName>
    <definedName name="_R22R" localSheetId="13">#REF!</definedName>
    <definedName name="_R22R" localSheetId="12">#REF!</definedName>
    <definedName name="_R22R" localSheetId="14">#REF!</definedName>
    <definedName name="_R22R">#REF!</definedName>
    <definedName name="_R23P" localSheetId="2">#REF!</definedName>
    <definedName name="_R23P" localSheetId="7">#REF!</definedName>
    <definedName name="_R23P" localSheetId="13">#REF!</definedName>
    <definedName name="_R23P" localSheetId="12">#REF!</definedName>
    <definedName name="_R23P" localSheetId="14">#REF!</definedName>
    <definedName name="_R23P">#REF!</definedName>
    <definedName name="_R23R" localSheetId="2">#REF!</definedName>
    <definedName name="_R23R" localSheetId="7">#REF!</definedName>
    <definedName name="_R23R" localSheetId="13">#REF!</definedName>
    <definedName name="_R23R" localSheetId="12">#REF!</definedName>
    <definedName name="_R23R" localSheetId="14">#REF!</definedName>
    <definedName name="_R23R">#REF!</definedName>
    <definedName name="_R24P" localSheetId="2">#REF!</definedName>
    <definedName name="_R24P" localSheetId="7">#REF!</definedName>
    <definedName name="_R24P" localSheetId="13">#REF!</definedName>
    <definedName name="_R24P" localSheetId="12">#REF!</definedName>
    <definedName name="_R24P" localSheetId="14">#REF!</definedName>
    <definedName name="_R24P">#REF!</definedName>
    <definedName name="_R24R" localSheetId="2">#REF!</definedName>
    <definedName name="_R24R" localSheetId="7">#REF!</definedName>
    <definedName name="_R24R" localSheetId="13">#REF!</definedName>
    <definedName name="_R24R" localSheetId="12">#REF!</definedName>
    <definedName name="_R24R" localSheetId="14">#REF!</definedName>
    <definedName name="_R24R">#REF!</definedName>
    <definedName name="_R2P" localSheetId="2">#REF!</definedName>
    <definedName name="_R2P" localSheetId="7">#REF!</definedName>
    <definedName name="_R2P" localSheetId="13">#REF!</definedName>
    <definedName name="_R2P" localSheetId="12">#REF!</definedName>
    <definedName name="_R2P" localSheetId="14">#REF!</definedName>
    <definedName name="_R2P">#REF!</definedName>
    <definedName name="_R2R" localSheetId="2">#REF!</definedName>
    <definedName name="_R2R" localSheetId="7">#REF!</definedName>
    <definedName name="_R2R" localSheetId="13">#REF!</definedName>
    <definedName name="_R2R" localSheetId="12">#REF!</definedName>
    <definedName name="_R2R" localSheetId="14">#REF!</definedName>
    <definedName name="_R2R">#REF!</definedName>
    <definedName name="_R3P" localSheetId="2">#REF!</definedName>
    <definedName name="_R3P" localSheetId="7">#REF!</definedName>
    <definedName name="_R3P" localSheetId="13">#REF!</definedName>
    <definedName name="_R3P" localSheetId="12">#REF!</definedName>
    <definedName name="_R3P" localSheetId="14">#REF!</definedName>
    <definedName name="_R3P">#REF!</definedName>
    <definedName name="_R3R" localSheetId="2">#REF!</definedName>
    <definedName name="_R3R" localSheetId="7">#REF!</definedName>
    <definedName name="_R3R" localSheetId="13">#REF!</definedName>
    <definedName name="_R3R" localSheetId="12">#REF!</definedName>
    <definedName name="_R3R" localSheetId="14">#REF!</definedName>
    <definedName name="_R3R">#REF!</definedName>
    <definedName name="_R4P" localSheetId="2">#REF!</definedName>
    <definedName name="_R4P" localSheetId="7">#REF!</definedName>
    <definedName name="_R4P" localSheetId="13">#REF!</definedName>
    <definedName name="_R4P" localSheetId="12">#REF!</definedName>
    <definedName name="_R4P" localSheetId="14">#REF!</definedName>
    <definedName name="_R4P">#REF!</definedName>
    <definedName name="_R4R" localSheetId="2">#REF!</definedName>
    <definedName name="_R4R" localSheetId="7">#REF!</definedName>
    <definedName name="_R4R" localSheetId="13">#REF!</definedName>
    <definedName name="_R4R" localSheetId="12">#REF!</definedName>
    <definedName name="_R4R" localSheetId="14">#REF!</definedName>
    <definedName name="_R4R">#REF!</definedName>
    <definedName name="_R5P" localSheetId="2">#REF!</definedName>
    <definedName name="_R5P" localSheetId="7">#REF!</definedName>
    <definedName name="_R5P" localSheetId="13">#REF!</definedName>
    <definedName name="_R5P" localSheetId="12">#REF!</definedName>
    <definedName name="_R5P" localSheetId="14">#REF!</definedName>
    <definedName name="_R5P">#REF!</definedName>
    <definedName name="_R5R" localSheetId="2">#REF!</definedName>
    <definedName name="_R5R" localSheetId="7">#REF!</definedName>
    <definedName name="_R5R" localSheetId="13">#REF!</definedName>
    <definedName name="_R5R" localSheetId="12">#REF!</definedName>
    <definedName name="_R5R" localSheetId="14">#REF!</definedName>
    <definedName name="_R5R">#REF!</definedName>
    <definedName name="_R6P" localSheetId="2">#REF!</definedName>
    <definedName name="_R6P" localSheetId="7">#REF!</definedName>
    <definedName name="_R6P" localSheetId="13">#REF!</definedName>
    <definedName name="_R6P" localSheetId="12">#REF!</definedName>
    <definedName name="_R6P" localSheetId="14">#REF!</definedName>
    <definedName name="_R6P">#REF!</definedName>
    <definedName name="_R6R" localSheetId="2">#REF!</definedName>
    <definedName name="_R6R" localSheetId="7">#REF!</definedName>
    <definedName name="_R6R" localSheetId="13">#REF!</definedName>
    <definedName name="_R6R" localSheetId="12">#REF!</definedName>
    <definedName name="_R6R" localSheetId="14">#REF!</definedName>
    <definedName name="_R6R">#REF!</definedName>
    <definedName name="_R7P" localSheetId="2">#REF!</definedName>
    <definedName name="_R7P" localSheetId="7">#REF!</definedName>
    <definedName name="_R7P" localSheetId="13">#REF!</definedName>
    <definedName name="_R7P" localSheetId="12">#REF!</definedName>
    <definedName name="_R7P" localSheetId="14">#REF!</definedName>
    <definedName name="_R7P">#REF!</definedName>
    <definedName name="_R7R" localSheetId="2">#REF!</definedName>
    <definedName name="_R7R" localSheetId="7">#REF!</definedName>
    <definedName name="_R7R" localSheetId="13">#REF!</definedName>
    <definedName name="_R7R" localSheetId="12">#REF!</definedName>
    <definedName name="_R7R" localSheetId="14">#REF!</definedName>
    <definedName name="_R7R">#REF!</definedName>
    <definedName name="_R8P" localSheetId="2">#REF!</definedName>
    <definedName name="_R8P" localSheetId="7">#REF!</definedName>
    <definedName name="_R8P" localSheetId="13">#REF!</definedName>
    <definedName name="_R8P" localSheetId="12">#REF!</definedName>
    <definedName name="_R8P" localSheetId="14">#REF!</definedName>
    <definedName name="_R8P">#REF!</definedName>
    <definedName name="_R8R" localSheetId="2">#REF!</definedName>
    <definedName name="_R8R" localSheetId="7">#REF!</definedName>
    <definedName name="_R8R" localSheetId="13">#REF!</definedName>
    <definedName name="_R8R" localSheetId="12">#REF!</definedName>
    <definedName name="_R8R" localSheetId="14">#REF!</definedName>
    <definedName name="_R8R">#REF!</definedName>
    <definedName name="_R9P" localSheetId="2">#REF!</definedName>
    <definedName name="_R9P" localSheetId="7">#REF!</definedName>
    <definedName name="_R9P" localSheetId="13">#REF!</definedName>
    <definedName name="_R9P" localSheetId="12">#REF!</definedName>
    <definedName name="_R9P" localSheetId="14">#REF!</definedName>
    <definedName name="_R9P">#REF!</definedName>
    <definedName name="_R9R" localSheetId="2">#REF!</definedName>
    <definedName name="_R9R" localSheetId="7">#REF!</definedName>
    <definedName name="_R9R" localSheetId="13">#REF!</definedName>
    <definedName name="_R9R" localSheetId="12">#REF!</definedName>
    <definedName name="_R9R" localSheetId="14">#REF!</definedName>
    <definedName name="_R9R">#REF!</definedName>
    <definedName name="_RP1" localSheetId="2">#REF!</definedName>
    <definedName name="_RP1" localSheetId="7">#REF!</definedName>
    <definedName name="_RP1" localSheetId="13">#REF!</definedName>
    <definedName name="_RP1" localSheetId="12">#REF!</definedName>
    <definedName name="_RP1" localSheetId="14">#REF!</definedName>
    <definedName name="_RP1">#REF!</definedName>
    <definedName name="_RP10" localSheetId="2">#REF!</definedName>
    <definedName name="_RP10" localSheetId="7">#REF!</definedName>
    <definedName name="_RP10" localSheetId="13">#REF!</definedName>
    <definedName name="_RP10" localSheetId="12">#REF!</definedName>
    <definedName name="_RP10" localSheetId="14">#REF!</definedName>
    <definedName name="_RP10">#REF!</definedName>
    <definedName name="_RP11" localSheetId="2">#REF!</definedName>
    <definedName name="_RP11" localSheetId="7">#REF!</definedName>
    <definedName name="_RP11" localSheetId="13">#REF!</definedName>
    <definedName name="_RP11" localSheetId="12">#REF!</definedName>
    <definedName name="_RP11" localSheetId="14">#REF!</definedName>
    <definedName name="_RP11">#REF!</definedName>
    <definedName name="_RP12" localSheetId="2">#REF!</definedName>
    <definedName name="_RP12" localSheetId="7">#REF!</definedName>
    <definedName name="_RP12" localSheetId="13">#REF!</definedName>
    <definedName name="_RP12" localSheetId="12">#REF!</definedName>
    <definedName name="_RP12" localSheetId="14">#REF!</definedName>
    <definedName name="_RP12">#REF!</definedName>
    <definedName name="_RP13" localSheetId="2">#REF!</definedName>
    <definedName name="_RP13" localSheetId="7">#REF!</definedName>
    <definedName name="_RP13" localSheetId="13">#REF!</definedName>
    <definedName name="_RP13" localSheetId="12">#REF!</definedName>
    <definedName name="_RP13" localSheetId="14">#REF!</definedName>
    <definedName name="_RP13">#REF!</definedName>
    <definedName name="_RP14" localSheetId="2">#REF!</definedName>
    <definedName name="_RP14" localSheetId="7">#REF!</definedName>
    <definedName name="_RP14" localSheetId="13">#REF!</definedName>
    <definedName name="_RP14" localSheetId="12">#REF!</definedName>
    <definedName name="_RP14" localSheetId="14">#REF!</definedName>
    <definedName name="_RP14">#REF!</definedName>
    <definedName name="_RP15" localSheetId="2">#REF!</definedName>
    <definedName name="_RP15" localSheetId="7">#REF!</definedName>
    <definedName name="_RP15" localSheetId="13">#REF!</definedName>
    <definedName name="_RP15" localSheetId="12">#REF!</definedName>
    <definedName name="_RP15" localSheetId="14">#REF!</definedName>
    <definedName name="_RP15">#REF!</definedName>
    <definedName name="_RP16" localSheetId="2">#REF!</definedName>
    <definedName name="_RP16" localSheetId="7">#REF!</definedName>
    <definedName name="_RP16" localSheetId="13">#REF!</definedName>
    <definedName name="_RP16" localSheetId="12">#REF!</definedName>
    <definedName name="_RP16" localSheetId="14">#REF!</definedName>
    <definedName name="_RP16">#REF!</definedName>
    <definedName name="_RP17" localSheetId="2">#REF!</definedName>
    <definedName name="_RP17" localSheetId="7">#REF!</definedName>
    <definedName name="_RP17" localSheetId="13">#REF!</definedName>
    <definedName name="_RP17" localSheetId="12">#REF!</definedName>
    <definedName name="_RP17" localSheetId="14">#REF!</definedName>
    <definedName name="_RP17">#REF!</definedName>
    <definedName name="_RP18" localSheetId="2">#REF!</definedName>
    <definedName name="_RP18" localSheetId="7">#REF!</definedName>
    <definedName name="_RP18" localSheetId="13">#REF!</definedName>
    <definedName name="_RP18" localSheetId="12">#REF!</definedName>
    <definedName name="_RP18" localSheetId="14">#REF!</definedName>
    <definedName name="_RP18">#REF!</definedName>
    <definedName name="_RP19" localSheetId="2">#REF!</definedName>
    <definedName name="_RP19" localSheetId="7">#REF!</definedName>
    <definedName name="_RP19" localSheetId="13">#REF!</definedName>
    <definedName name="_RP19" localSheetId="12">#REF!</definedName>
    <definedName name="_RP19" localSheetId="14">#REF!</definedName>
    <definedName name="_RP19">#REF!</definedName>
    <definedName name="_RP2" localSheetId="2">#REF!</definedName>
    <definedName name="_RP2" localSheetId="7">#REF!</definedName>
    <definedName name="_RP2" localSheetId="13">#REF!</definedName>
    <definedName name="_RP2" localSheetId="12">#REF!</definedName>
    <definedName name="_RP2" localSheetId="14">#REF!</definedName>
    <definedName name="_RP2">#REF!</definedName>
    <definedName name="_RP20" localSheetId="2">#REF!</definedName>
    <definedName name="_RP20" localSheetId="7">#REF!</definedName>
    <definedName name="_RP20" localSheetId="13">#REF!</definedName>
    <definedName name="_RP20" localSheetId="12">#REF!</definedName>
    <definedName name="_RP20" localSheetId="14">#REF!</definedName>
    <definedName name="_RP20">#REF!</definedName>
    <definedName name="_RP21" localSheetId="2">#REF!</definedName>
    <definedName name="_RP21" localSheetId="7">#REF!</definedName>
    <definedName name="_RP21" localSheetId="13">#REF!</definedName>
    <definedName name="_RP21" localSheetId="12">#REF!</definedName>
    <definedName name="_RP21" localSheetId="14">#REF!</definedName>
    <definedName name="_RP21">#REF!</definedName>
    <definedName name="_RP22" localSheetId="2">#REF!</definedName>
    <definedName name="_RP22" localSheetId="7">#REF!</definedName>
    <definedName name="_RP22" localSheetId="13">#REF!</definedName>
    <definedName name="_RP22" localSheetId="12">#REF!</definedName>
    <definedName name="_RP22" localSheetId="14">#REF!</definedName>
    <definedName name="_RP22">#REF!</definedName>
    <definedName name="_RP23" localSheetId="2">#REF!</definedName>
    <definedName name="_RP23" localSheetId="7">#REF!</definedName>
    <definedName name="_RP23" localSheetId="13">#REF!</definedName>
    <definedName name="_RP23" localSheetId="12">#REF!</definedName>
    <definedName name="_RP23" localSheetId="14">#REF!</definedName>
    <definedName name="_RP23">#REF!</definedName>
    <definedName name="_RP24" localSheetId="2">#REF!</definedName>
    <definedName name="_RP24" localSheetId="7">#REF!</definedName>
    <definedName name="_RP24" localSheetId="13">#REF!</definedName>
    <definedName name="_RP24" localSheetId="12">#REF!</definedName>
    <definedName name="_RP24" localSheetId="14">#REF!</definedName>
    <definedName name="_RP24">#REF!</definedName>
    <definedName name="_RP3" localSheetId="2">#REF!</definedName>
    <definedName name="_RP3" localSheetId="7">#REF!</definedName>
    <definedName name="_RP3" localSheetId="13">#REF!</definedName>
    <definedName name="_RP3" localSheetId="12">#REF!</definedName>
    <definedName name="_RP3" localSheetId="14">#REF!</definedName>
    <definedName name="_RP3">#REF!</definedName>
    <definedName name="_RP4" localSheetId="2">#REF!</definedName>
    <definedName name="_RP4" localSheetId="7">#REF!</definedName>
    <definedName name="_RP4" localSheetId="13">#REF!</definedName>
    <definedName name="_RP4" localSheetId="12">#REF!</definedName>
    <definedName name="_RP4" localSheetId="14">#REF!</definedName>
    <definedName name="_RP4">#REF!</definedName>
    <definedName name="_RP5" localSheetId="2">#REF!</definedName>
    <definedName name="_RP5" localSheetId="7">#REF!</definedName>
    <definedName name="_RP5" localSheetId="13">#REF!</definedName>
    <definedName name="_RP5" localSheetId="12">#REF!</definedName>
    <definedName name="_RP5" localSheetId="14">#REF!</definedName>
    <definedName name="_RP5">#REF!</definedName>
    <definedName name="_RP6" localSheetId="2">#REF!</definedName>
    <definedName name="_RP6" localSheetId="7">#REF!</definedName>
    <definedName name="_RP6" localSheetId="13">#REF!</definedName>
    <definedName name="_RP6" localSheetId="12">#REF!</definedName>
    <definedName name="_RP6" localSheetId="14">#REF!</definedName>
    <definedName name="_RP6">#REF!</definedName>
    <definedName name="_RP7" localSheetId="2">#REF!</definedName>
    <definedName name="_RP7" localSheetId="7">#REF!</definedName>
    <definedName name="_RP7" localSheetId="13">#REF!</definedName>
    <definedName name="_RP7" localSheetId="12">#REF!</definedName>
    <definedName name="_RP7" localSheetId="14">#REF!</definedName>
    <definedName name="_RP7">#REF!</definedName>
    <definedName name="_RP8" localSheetId="2">#REF!</definedName>
    <definedName name="_RP8" localSheetId="7">#REF!</definedName>
    <definedName name="_RP8" localSheetId="13">#REF!</definedName>
    <definedName name="_RP8" localSheetId="12">#REF!</definedName>
    <definedName name="_RP8" localSheetId="14">#REF!</definedName>
    <definedName name="_RP8">#REF!</definedName>
    <definedName name="_RP9" localSheetId="2">#REF!</definedName>
    <definedName name="_RP9" localSheetId="7">#REF!</definedName>
    <definedName name="_RP9" localSheetId="13">#REF!</definedName>
    <definedName name="_RP9" localSheetId="12">#REF!</definedName>
    <definedName name="_RP9" localSheetId="14">#REF!</definedName>
    <definedName name="_RP9">#REF!</definedName>
    <definedName name="_RR1" localSheetId="2">#REF!</definedName>
    <definedName name="_RR1" localSheetId="7">#REF!</definedName>
    <definedName name="_RR1" localSheetId="13">#REF!</definedName>
    <definedName name="_RR1" localSheetId="12">#REF!</definedName>
    <definedName name="_RR1" localSheetId="14">#REF!</definedName>
    <definedName name="_RR1">#REF!</definedName>
    <definedName name="_RR10" localSheetId="2">#REF!</definedName>
    <definedName name="_RR10" localSheetId="7">#REF!</definedName>
    <definedName name="_RR10" localSheetId="13">#REF!</definedName>
    <definedName name="_RR10" localSheetId="12">#REF!</definedName>
    <definedName name="_RR10" localSheetId="14">#REF!</definedName>
    <definedName name="_RR10">#REF!</definedName>
    <definedName name="_RR12" localSheetId="2">#REF!</definedName>
    <definedName name="_RR12" localSheetId="7">#REF!</definedName>
    <definedName name="_RR12" localSheetId="13">#REF!</definedName>
    <definedName name="_RR12" localSheetId="12">#REF!</definedName>
    <definedName name="_RR12" localSheetId="14">#REF!</definedName>
    <definedName name="_RR12">#REF!</definedName>
    <definedName name="_RR13" localSheetId="2">#REF!</definedName>
    <definedName name="_RR13" localSheetId="7">#REF!</definedName>
    <definedName name="_RR13" localSheetId="13">#REF!</definedName>
    <definedName name="_RR13" localSheetId="12">#REF!</definedName>
    <definedName name="_RR13" localSheetId="14">#REF!</definedName>
    <definedName name="_RR13">#REF!</definedName>
    <definedName name="_RR14" localSheetId="2">#REF!</definedName>
    <definedName name="_RR14" localSheetId="7">#REF!</definedName>
    <definedName name="_RR14" localSheetId="13">#REF!</definedName>
    <definedName name="_RR14" localSheetId="12">#REF!</definedName>
    <definedName name="_RR14" localSheetId="14">#REF!</definedName>
    <definedName name="_RR14">#REF!</definedName>
    <definedName name="_RR15" localSheetId="2">#REF!</definedName>
    <definedName name="_RR15" localSheetId="7">#REF!</definedName>
    <definedName name="_RR15" localSheetId="13">#REF!</definedName>
    <definedName name="_RR15" localSheetId="12">#REF!</definedName>
    <definedName name="_RR15" localSheetId="14">#REF!</definedName>
    <definedName name="_RR15">#REF!</definedName>
    <definedName name="_RR16" localSheetId="2">#REF!</definedName>
    <definedName name="_RR16" localSheetId="7">#REF!</definedName>
    <definedName name="_RR16" localSheetId="13">#REF!</definedName>
    <definedName name="_RR16" localSheetId="12">#REF!</definedName>
    <definedName name="_RR16" localSheetId="14">#REF!</definedName>
    <definedName name="_RR16">#REF!</definedName>
    <definedName name="_RR17" localSheetId="2">#REF!</definedName>
    <definedName name="_RR17" localSheetId="7">#REF!</definedName>
    <definedName name="_RR17" localSheetId="13">#REF!</definedName>
    <definedName name="_RR17" localSheetId="12">#REF!</definedName>
    <definedName name="_RR17" localSheetId="14">#REF!</definedName>
    <definedName name="_RR17">#REF!</definedName>
    <definedName name="_RR18" localSheetId="2">#REF!</definedName>
    <definedName name="_RR18" localSheetId="7">#REF!</definedName>
    <definedName name="_RR18" localSheetId="13">#REF!</definedName>
    <definedName name="_RR18" localSheetId="12">#REF!</definedName>
    <definedName name="_RR18" localSheetId="14">#REF!</definedName>
    <definedName name="_RR18">#REF!</definedName>
    <definedName name="_RR19" localSheetId="2">#REF!</definedName>
    <definedName name="_RR19" localSheetId="7">#REF!</definedName>
    <definedName name="_RR19" localSheetId="13">#REF!</definedName>
    <definedName name="_RR19" localSheetId="12">#REF!</definedName>
    <definedName name="_RR19" localSheetId="14">#REF!</definedName>
    <definedName name="_RR19">#REF!</definedName>
    <definedName name="_RR2" localSheetId="2">#REF!</definedName>
    <definedName name="_RR2" localSheetId="7">#REF!</definedName>
    <definedName name="_RR2" localSheetId="13">#REF!</definedName>
    <definedName name="_RR2" localSheetId="12">#REF!</definedName>
    <definedName name="_RR2" localSheetId="14">#REF!</definedName>
    <definedName name="_RR2">#REF!</definedName>
    <definedName name="_RR20" localSheetId="2">#REF!</definedName>
    <definedName name="_RR20" localSheetId="7">#REF!</definedName>
    <definedName name="_RR20" localSheetId="13">#REF!</definedName>
    <definedName name="_RR20" localSheetId="12">#REF!</definedName>
    <definedName name="_RR20" localSheetId="14">#REF!</definedName>
    <definedName name="_RR20">#REF!</definedName>
    <definedName name="_RR21" localSheetId="2">#REF!</definedName>
    <definedName name="_RR21" localSheetId="7">#REF!</definedName>
    <definedName name="_RR21" localSheetId="13">#REF!</definedName>
    <definedName name="_RR21" localSheetId="12">#REF!</definedName>
    <definedName name="_RR21" localSheetId="14">#REF!</definedName>
    <definedName name="_RR21">#REF!</definedName>
    <definedName name="_RR22" localSheetId="2">#REF!</definedName>
    <definedName name="_RR22" localSheetId="7">#REF!</definedName>
    <definedName name="_RR22" localSheetId="13">#REF!</definedName>
    <definedName name="_RR22" localSheetId="12">#REF!</definedName>
    <definedName name="_RR22" localSheetId="14">#REF!</definedName>
    <definedName name="_RR22">#REF!</definedName>
    <definedName name="_RR23" localSheetId="2">#REF!</definedName>
    <definedName name="_RR23" localSheetId="7">#REF!</definedName>
    <definedName name="_RR23" localSheetId="13">#REF!</definedName>
    <definedName name="_RR23" localSheetId="12">#REF!</definedName>
    <definedName name="_RR23" localSheetId="14">#REF!</definedName>
    <definedName name="_RR23">#REF!</definedName>
    <definedName name="_RR24" localSheetId="2">#REF!</definedName>
    <definedName name="_RR24" localSheetId="7">#REF!</definedName>
    <definedName name="_RR24" localSheetId="13">#REF!</definedName>
    <definedName name="_RR24" localSheetId="12">#REF!</definedName>
    <definedName name="_RR24" localSheetId="14">#REF!</definedName>
    <definedName name="_RR24">#REF!</definedName>
    <definedName name="_RR3" localSheetId="2">#REF!</definedName>
    <definedName name="_RR3" localSheetId="7">#REF!</definedName>
    <definedName name="_RR3" localSheetId="13">#REF!</definedName>
    <definedName name="_RR3" localSheetId="12">#REF!</definedName>
    <definedName name="_RR3" localSheetId="14">#REF!</definedName>
    <definedName name="_RR3">#REF!</definedName>
    <definedName name="_RR4" localSheetId="2">#REF!</definedName>
    <definedName name="_RR4" localSheetId="7">#REF!</definedName>
    <definedName name="_RR4" localSheetId="13">#REF!</definedName>
    <definedName name="_RR4" localSheetId="12">#REF!</definedName>
    <definedName name="_RR4" localSheetId="14">#REF!</definedName>
    <definedName name="_RR4">#REF!</definedName>
    <definedName name="_RR5" localSheetId="2">#REF!</definedName>
    <definedName name="_RR5" localSheetId="7">#REF!</definedName>
    <definedName name="_RR5" localSheetId="13">#REF!</definedName>
    <definedName name="_RR5" localSheetId="12">#REF!</definedName>
    <definedName name="_RR5" localSheetId="14">#REF!</definedName>
    <definedName name="_RR5">#REF!</definedName>
    <definedName name="_RR6" localSheetId="2">#REF!</definedName>
    <definedName name="_RR6" localSheetId="7">#REF!</definedName>
    <definedName name="_RR6" localSheetId="13">#REF!</definedName>
    <definedName name="_RR6" localSheetId="12">#REF!</definedName>
    <definedName name="_RR6" localSheetId="14">#REF!</definedName>
    <definedName name="_RR6">#REF!</definedName>
    <definedName name="_RR7" localSheetId="2">#REF!</definedName>
    <definedName name="_RR7" localSheetId="7">#REF!</definedName>
    <definedName name="_RR7" localSheetId="13">#REF!</definedName>
    <definedName name="_RR7" localSheetId="12">#REF!</definedName>
    <definedName name="_RR7" localSheetId="14">#REF!</definedName>
    <definedName name="_RR7">#REF!</definedName>
    <definedName name="_RR8" localSheetId="2">#REF!</definedName>
    <definedName name="_RR8" localSheetId="7">#REF!</definedName>
    <definedName name="_RR8" localSheetId="13">#REF!</definedName>
    <definedName name="_RR8" localSheetId="12">#REF!</definedName>
    <definedName name="_RR8" localSheetId="14">#REF!</definedName>
    <definedName name="_RR8">#REF!</definedName>
    <definedName name="_RR9" localSheetId="2">#REF!</definedName>
    <definedName name="_RR9" localSheetId="7">#REF!</definedName>
    <definedName name="_RR9" localSheetId="13">#REF!</definedName>
    <definedName name="_RR9" localSheetId="12">#REF!</definedName>
    <definedName name="_RR9" localSheetId="14">#REF!</definedName>
    <definedName name="_RR9">#REF!</definedName>
    <definedName name="_tt1">"$#REF!.$A$1:$B$3278"</definedName>
    <definedName name="A1P1" localSheetId="2">#REF!</definedName>
    <definedName name="A1P1" localSheetId="7">#REF!</definedName>
    <definedName name="A1P1" localSheetId="13">#REF!</definedName>
    <definedName name="A1P1" localSheetId="12">#REF!</definedName>
    <definedName name="A1P1" localSheetId="14">#REF!</definedName>
    <definedName name="A1P1">#REF!</definedName>
    <definedName name="A1P10" localSheetId="2">#REF!</definedName>
    <definedName name="A1P10" localSheetId="7">#REF!</definedName>
    <definedName name="A1P10" localSheetId="13">#REF!</definedName>
    <definedName name="A1P10" localSheetId="12">#REF!</definedName>
    <definedName name="A1P10" localSheetId="14">#REF!</definedName>
    <definedName name="A1P10">#REF!</definedName>
    <definedName name="A1P11" localSheetId="2">#REF!</definedName>
    <definedName name="A1P11" localSheetId="7">#REF!</definedName>
    <definedName name="A1P11" localSheetId="13">#REF!</definedName>
    <definedName name="A1P11" localSheetId="12">#REF!</definedName>
    <definedName name="A1P11" localSheetId="14">#REF!</definedName>
    <definedName name="A1P11">#REF!</definedName>
    <definedName name="A1P12" localSheetId="2">#REF!</definedName>
    <definedName name="A1P12" localSheetId="7">#REF!</definedName>
    <definedName name="A1P12" localSheetId="13">#REF!</definedName>
    <definedName name="A1P12" localSheetId="12">#REF!</definedName>
    <definedName name="A1P12" localSheetId="14">#REF!</definedName>
    <definedName name="A1P12">#REF!</definedName>
    <definedName name="A1P13" localSheetId="2">#REF!</definedName>
    <definedName name="A1P13" localSheetId="7">#REF!</definedName>
    <definedName name="A1P13" localSheetId="13">#REF!</definedName>
    <definedName name="A1P13" localSheetId="12">#REF!</definedName>
    <definedName name="A1P13" localSheetId="14">#REF!</definedName>
    <definedName name="A1P13">#REF!</definedName>
    <definedName name="A1P14" localSheetId="2">#REF!</definedName>
    <definedName name="A1P14" localSheetId="7">#REF!</definedName>
    <definedName name="A1P14" localSheetId="13">#REF!</definedName>
    <definedName name="A1P14" localSheetId="12">#REF!</definedName>
    <definedName name="A1P14" localSheetId="14">#REF!</definedName>
    <definedName name="A1P14">#REF!</definedName>
    <definedName name="A1P15" localSheetId="2">#REF!</definedName>
    <definedName name="A1P15" localSheetId="7">#REF!</definedName>
    <definedName name="A1P15" localSheetId="13">#REF!</definedName>
    <definedName name="A1P15" localSheetId="12">#REF!</definedName>
    <definedName name="A1P15" localSheetId="14">#REF!</definedName>
    <definedName name="A1P15">#REF!</definedName>
    <definedName name="A1P16" localSheetId="2">#REF!</definedName>
    <definedName name="A1P16" localSheetId="7">#REF!</definedName>
    <definedName name="A1P16" localSheetId="13">#REF!</definedName>
    <definedName name="A1P16" localSheetId="12">#REF!</definedName>
    <definedName name="A1P16" localSheetId="14">#REF!</definedName>
    <definedName name="A1P16">#REF!</definedName>
    <definedName name="A1P17" localSheetId="2">#REF!</definedName>
    <definedName name="A1P17" localSheetId="7">#REF!</definedName>
    <definedName name="A1P17" localSheetId="13">#REF!</definedName>
    <definedName name="A1P17" localSheetId="12">#REF!</definedName>
    <definedName name="A1P17" localSheetId="14">#REF!</definedName>
    <definedName name="A1P17">#REF!</definedName>
    <definedName name="A1P18" localSheetId="2">#REF!</definedName>
    <definedName name="A1P18" localSheetId="7">#REF!</definedName>
    <definedName name="A1P18" localSheetId="13">#REF!</definedName>
    <definedName name="A1P18" localSheetId="12">#REF!</definedName>
    <definedName name="A1P18" localSheetId="14">#REF!</definedName>
    <definedName name="A1P18">#REF!</definedName>
    <definedName name="A1P19" localSheetId="2">#REF!</definedName>
    <definedName name="A1P19" localSheetId="7">#REF!</definedName>
    <definedName name="A1P19" localSheetId="13">#REF!</definedName>
    <definedName name="A1P19" localSheetId="12">#REF!</definedName>
    <definedName name="A1P19" localSheetId="14">#REF!</definedName>
    <definedName name="A1P19">#REF!</definedName>
    <definedName name="A1P2" localSheetId="2">#REF!</definedName>
    <definedName name="A1P2" localSheetId="7">#REF!</definedName>
    <definedName name="A1P2" localSheetId="13">#REF!</definedName>
    <definedName name="A1P2" localSheetId="12">#REF!</definedName>
    <definedName name="A1P2" localSheetId="14">#REF!</definedName>
    <definedName name="A1P2">#REF!</definedName>
    <definedName name="A1P20" localSheetId="2">#REF!</definedName>
    <definedName name="A1P20" localSheetId="7">#REF!</definedName>
    <definedName name="A1P20" localSheetId="13">#REF!</definedName>
    <definedName name="A1P20" localSheetId="12">#REF!</definedName>
    <definedName name="A1P20" localSheetId="14">#REF!</definedName>
    <definedName name="A1P20">#REF!</definedName>
    <definedName name="A1P21" localSheetId="2">#REF!</definedName>
    <definedName name="A1P21" localSheetId="7">#REF!</definedName>
    <definedName name="A1P21" localSheetId="13">#REF!</definedName>
    <definedName name="A1P21" localSheetId="12">#REF!</definedName>
    <definedName name="A1P21" localSheetId="14">#REF!</definedName>
    <definedName name="A1P21">#REF!</definedName>
    <definedName name="A1P22" localSheetId="2">#REF!</definedName>
    <definedName name="A1P22" localSheetId="7">#REF!</definedName>
    <definedName name="A1P22" localSheetId="13">#REF!</definedName>
    <definedName name="A1P22" localSheetId="12">#REF!</definedName>
    <definedName name="A1P22" localSheetId="14">#REF!</definedName>
    <definedName name="A1P22">#REF!</definedName>
    <definedName name="A1P23" localSheetId="2">#REF!</definedName>
    <definedName name="A1P23" localSheetId="7">#REF!</definedName>
    <definedName name="A1P23" localSheetId="13">#REF!</definedName>
    <definedName name="A1P23" localSheetId="12">#REF!</definedName>
    <definedName name="A1P23" localSheetId="14">#REF!</definedName>
    <definedName name="A1P23">#REF!</definedName>
    <definedName name="A1P24" localSheetId="2">#REF!</definedName>
    <definedName name="A1P24" localSheetId="7">#REF!</definedName>
    <definedName name="A1P24" localSheetId="13">#REF!</definedName>
    <definedName name="A1P24" localSheetId="12">#REF!</definedName>
    <definedName name="A1P24" localSheetId="14">#REF!</definedName>
    <definedName name="A1P24">#REF!</definedName>
    <definedName name="A1P3" localSheetId="2">#REF!</definedName>
    <definedName name="A1P3" localSheetId="7">#REF!</definedName>
    <definedName name="A1P3" localSheetId="13">#REF!</definedName>
    <definedName name="A1P3" localSheetId="12">#REF!</definedName>
    <definedName name="A1P3" localSheetId="14">#REF!</definedName>
    <definedName name="A1P3">#REF!</definedName>
    <definedName name="A1P4" localSheetId="2">#REF!</definedName>
    <definedName name="A1P4" localSheetId="7">#REF!</definedName>
    <definedName name="A1P4" localSheetId="13">#REF!</definedName>
    <definedName name="A1P4" localSheetId="12">#REF!</definedName>
    <definedName name="A1P4" localSheetId="14">#REF!</definedName>
    <definedName name="A1P4">#REF!</definedName>
    <definedName name="A1P5" localSheetId="2">#REF!</definedName>
    <definedName name="A1P5" localSheetId="7">#REF!</definedName>
    <definedName name="A1P5" localSheetId="13">#REF!</definedName>
    <definedName name="A1P5" localSheetId="12">#REF!</definedName>
    <definedName name="A1P5" localSheetId="14">#REF!</definedName>
    <definedName name="A1P5">#REF!</definedName>
    <definedName name="A1P6" localSheetId="2">#REF!</definedName>
    <definedName name="A1P6" localSheetId="7">#REF!</definedName>
    <definedName name="A1P6" localSheetId="13">#REF!</definedName>
    <definedName name="A1P6" localSheetId="12">#REF!</definedName>
    <definedName name="A1P6" localSheetId="14">#REF!</definedName>
    <definedName name="A1P6">#REF!</definedName>
    <definedName name="A1P7" localSheetId="2">#REF!</definedName>
    <definedName name="A1P7" localSheetId="7">#REF!</definedName>
    <definedName name="A1P7" localSheetId="13">#REF!</definedName>
    <definedName name="A1P7" localSheetId="12">#REF!</definedName>
    <definedName name="A1P7" localSheetId="14">#REF!</definedName>
    <definedName name="A1P7">#REF!</definedName>
    <definedName name="A1P8" localSheetId="2">#REF!</definedName>
    <definedName name="A1P8" localSheetId="7">#REF!</definedName>
    <definedName name="A1P8" localSheetId="13">#REF!</definedName>
    <definedName name="A1P8" localSheetId="12">#REF!</definedName>
    <definedName name="A1P8" localSheetId="14">#REF!</definedName>
    <definedName name="A1P8">#REF!</definedName>
    <definedName name="A1P9" localSheetId="2">#REF!</definedName>
    <definedName name="A1P9" localSheetId="7">#REF!</definedName>
    <definedName name="A1P9" localSheetId="13">#REF!</definedName>
    <definedName name="A1P9" localSheetId="12">#REF!</definedName>
    <definedName name="A1P9" localSheetId="14">#REF!</definedName>
    <definedName name="A1P9">#REF!</definedName>
    <definedName name="A1R1" localSheetId="2">#REF!</definedName>
    <definedName name="A1R1" localSheetId="7">#REF!</definedName>
    <definedName name="A1R1" localSheetId="13">#REF!</definedName>
    <definedName name="A1R1" localSheetId="12">#REF!</definedName>
    <definedName name="A1R1" localSheetId="14">#REF!</definedName>
    <definedName name="A1R1">#REF!</definedName>
    <definedName name="A1R10" localSheetId="2">#REF!</definedName>
    <definedName name="A1R10" localSheetId="7">#REF!</definedName>
    <definedName name="A1R10" localSheetId="13">#REF!</definedName>
    <definedName name="A1R10" localSheetId="12">#REF!</definedName>
    <definedName name="A1R10" localSheetId="14">#REF!</definedName>
    <definedName name="A1R10">#REF!</definedName>
    <definedName name="A1R11" localSheetId="2">#REF!</definedName>
    <definedName name="A1R11" localSheetId="7">#REF!</definedName>
    <definedName name="A1R11" localSheetId="13">#REF!</definedName>
    <definedName name="A1R11" localSheetId="12">#REF!</definedName>
    <definedName name="A1R11" localSheetId="14">#REF!</definedName>
    <definedName name="A1R11">#REF!</definedName>
    <definedName name="A1R12" localSheetId="2">#REF!</definedName>
    <definedName name="A1R12" localSheetId="7">#REF!</definedName>
    <definedName name="A1R12" localSheetId="13">#REF!</definedName>
    <definedName name="A1R12" localSheetId="12">#REF!</definedName>
    <definedName name="A1R12" localSheetId="14">#REF!</definedName>
    <definedName name="A1R12">#REF!</definedName>
    <definedName name="A1R13" localSheetId="2">#REF!</definedName>
    <definedName name="A1R13" localSheetId="7">#REF!</definedName>
    <definedName name="A1R13" localSheetId="13">#REF!</definedName>
    <definedName name="A1R13" localSheetId="12">#REF!</definedName>
    <definedName name="A1R13" localSheetId="14">#REF!</definedName>
    <definedName name="A1R13">#REF!</definedName>
    <definedName name="A1R14" localSheetId="2">#REF!</definedName>
    <definedName name="A1R14" localSheetId="7">#REF!</definedName>
    <definedName name="A1R14" localSheetId="13">#REF!</definedName>
    <definedName name="A1R14" localSheetId="12">#REF!</definedName>
    <definedName name="A1R14" localSheetId="14">#REF!</definedName>
    <definedName name="A1R14">#REF!</definedName>
    <definedName name="A1R15" localSheetId="2">#REF!</definedName>
    <definedName name="A1R15" localSheetId="7">#REF!</definedName>
    <definedName name="A1R15" localSheetId="13">#REF!</definedName>
    <definedName name="A1R15" localSheetId="12">#REF!</definedName>
    <definedName name="A1R15" localSheetId="14">#REF!</definedName>
    <definedName name="A1R15">#REF!</definedName>
    <definedName name="A1R16" localSheetId="2">#REF!</definedName>
    <definedName name="A1R16" localSheetId="7">#REF!</definedName>
    <definedName name="A1R16" localSheetId="13">#REF!</definedName>
    <definedName name="A1R16" localSheetId="12">#REF!</definedName>
    <definedName name="A1R16" localSheetId="14">#REF!</definedName>
    <definedName name="A1R16">#REF!</definedName>
    <definedName name="A1R17" localSheetId="2">#REF!</definedName>
    <definedName name="A1R17" localSheetId="7">#REF!</definedName>
    <definedName name="A1R17" localSheetId="13">#REF!</definedName>
    <definedName name="A1R17" localSheetId="12">#REF!</definedName>
    <definedName name="A1R17" localSheetId="14">#REF!</definedName>
    <definedName name="A1R17">#REF!</definedName>
    <definedName name="A1R18" localSheetId="2">#REF!</definedName>
    <definedName name="A1R18" localSheetId="7">#REF!</definedName>
    <definedName name="A1R18" localSheetId="13">#REF!</definedName>
    <definedName name="A1R18" localSheetId="12">#REF!</definedName>
    <definedName name="A1R18" localSheetId="14">#REF!</definedName>
    <definedName name="A1R18">#REF!</definedName>
    <definedName name="A1R19" localSheetId="2">#REF!</definedName>
    <definedName name="A1R19" localSheetId="7">#REF!</definedName>
    <definedName name="A1R19" localSheetId="13">#REF!</definedName>
    <definedName name="A1R19" localSheetId="12">#REF!</definedName>
    <definedName name="A1R19" localSheetId="14">#REF!</definedName>
    <definedName name="A1R19">#REF!</definedName>
    <definedName name="A1R2" localSheetId="2">#REF!</definedName>
    <definedName name="A1R2" localSheetId="7">#REF!</definedName>
    <definedName name="A1R2" localSheetId="13">#REF!</definedName>
    <definedName name="A1R2" localSheetId="12">#REF!</definedName>
    <definedName name="A1R2" localSheetId="14">#REF!</definedName>
    <definedName name="A1R2">#REF!</definedName>
    <definedName name="A1R20" localSheetId="2">#REF!</definedName>
    <definedName name="A1R20" localSheetId="7">#REF!</definedName>
    <definedName name="A1R20" localSheetId="13">#REF!</definedName>
    <definedName name="A1R20" localSheetId="12">#REF!</definedName>
    <definedName name="A1R20" localSheetId="14">#REF!</definedName>
    <definedName name="A1R20">#REF!</definedName>
    <definedName name="A1R21" localSheetId="2">#REF!</definedName>
    <definedName name="A1R21" localSheetId="7">#REF!</definedName>
    <definedName name="A1R21" localSheetId="13">#REF!</definedName>
    <definedName name="A1R21" localSheetId="12">#REF!</definedName>
    <definedName name="A1R21" localSheetId="14">#REF!</definedName>
    <definedName name="A1R21">#REF!</definedName>
    <definedName name="A1R22" localSheetId="2">#REF!</definedName>
    <definedName name="A1R22" localSheetId="7">#REF!</definedName>
    <definedName name="A1R22" localSheetId="13">#REF!</definedName>
    <definedName name="A1R22" localSheetId="12">#REF!</definedName>
    <definedName name="A1R22" localSheetId="14">#REF!</definedName>
    <definedName name="A1R22">#REF!</definedName>
    <definedName name="A1R23" localSheetId="2">#REF!</definedName>
    <definedName name="A1R23" localSheetId="7">#REF!</definedName>
    <definedName name="A1R23" localSheetId="13">#REF!</definedName>
    <definedName name="A1R23" localSheetId="12">#REF!</definedName>
    <definedName name="A1R23" localSheetId="14">#REF!</definedName>
    <definedName name="A1R23">#REF!</definedName>
    <definedName name="A1R24" localSheetId="2">#REF!</definedName>
    <definedName name="A1R24" localSheetId="7">#REF!</definedName>
    <definedName name="A1R24" localSheetId="13">#REF!</definedName>
    <definedName name="A1R24" localSheetId="12">#REF!</definedName>
    <definedName name="A1R24" localSheetId="14">#REF!</definedName>
    <definedName name="A1R24">#REF!</definedName>
    <definedName name="A1R3" localSheetId="2">#REF!</definedName>
    <definedName name="A1R3" localSheetId="7">#REF!</definedName>
    <definedName name="A1R3" localSheetId="13">#REF!</definedName>
    <definedName name="A1R3" localSheetId="12">#REF!</definedName>
    <definedName name="A1R3" localSheetId="14">#REF!</definedName>
    <definedName name="A1R3">#REF!</definedName>
    <definedName name="A1R4" localSheetId="2">#REF!</definedName>
    <definedName name="A1R4" localSheetId="7">#REF!</definedName>
    <definedName name="A1R4" localSheetId="13">#REF!</definedName>
    <definedName name="A1R4" localSheetId="12">#REF!</definedName>
    <definedName name="A1R4" localSheetId="14">#REF!</definedName>
    <definedName name="A1R4">#REF!</definedName>
    <definedName name="A1R5" localSheetId="2">#REF!</definedName>
    <definedName name="A1R5" localSheetId="7">#REF!</definedName>
    <definedName name="A1R5" localSheetId="13">#REF!</definedName>
    <definedName name="A1R5" localSheetId="12">#REF!</definedName>
    <definedName name="A1R5" localSheetId="14">#REF!</definedName>
    <definedName name="A1R5">#REF!</definedName>
    <definedName name="A1R6" localSheetId="2">#REF!</definedName>
    <definedName name="A1R6" localSheetId="7">#REF!</definedName>
    <definedName name="A1R6" localSheetId="13">#REF!</definedName>
    <definedName name="A1R6" localSheetId="12">#REF!</definedName>
    <definedName name="A1R6" localSheetId="14">#REF!</definedName>
    <definedName name="A1R6">#REF!</definedName>
    <definedName name="A1R7" localSheetId="2">#REF!</definedName>
    <definedName name="A1R7" localSheetId="7">#REF!</definedName>
    <definedName name="A1R7" localSheetId="13">#REF!</definedName>
    <definedName name="A1R7" localSheetId="12">#REF!</definedName>
    <definedName name="A1R7" localSheetId="14">#REF!</definedName>
    <definedName name="A1R7">#REF!</definedName>
    <definedName name="A1R8" localSheetId="2">#REF!</definedName>
    <definedName name="A1R8" localSheetId="7">#REF!</definedName>
    <definedName name="A1R8" localSheetId="13">#REF!</definedName>
    <definedName name="A1R8" localSheetId="12">#REF!</definedName>
    <definedName name="A1R8" localSheetId="14">#REF!</definedName>
    <definedName name="A1R8">#REF!</definedName>
    <definedName name="A1R9" localSheetId="2">#REF!</definedName>
    <definedName name="A1R9" localSheetId="7">#REF!</definedName>
    <definedName name="A1R9" localSheetId="13">#REF!</definedName>
    <definedName name="A1R9" localSheetId="12">#REF!</definedName>
    <definedName name="A1R9" localSheetId="14">#REF!</definedName>
    <definedName name="A1R9">#REF!</definedName>
    <definedName name="A2P1" localSheetId="2">#REF!</definedName>
    <definedName name="A2P1" localSheetId="7">#REF!</definedName>
    <definedName name="A2P1" localSheetId="13">#REF!</definedName>
    <definedName name="A2P1" localSheetId="12">#REF!</definedName>
    <definedName name="A2P1" localSheetId="14">#REF!</definedName>
    <definedName name="A2P1">#REF!</definedName>
    <definedName name="A2P10" localSheetId="2">#REF!</definedName>
    <definedName name="A2P10" localSheetId="7">#REF!</definedName>
    <definedName name="A2P10" localSheetId="13">#REF!</definedName>
    <definedName name="A2P10" localSheetId="12">#REF!</definedName>
    <definedName name="A2P10" localSheetId="14">#REF!</definedName>
    <definedName name="A2P10">#REF!</definedName>
    <definedName name="A2P11" localSheetId="2">#REF!</definedName>
    <definedName name="A2P11" localSheetId="7">#REF!</definedName>
    <definedName name="A2P11" localSheetId="13">#REF!</definedName>
    <definedName name="A2P11" localSheetId="12">#REF!</definedName>
    <definedName name="A2P11" localSheetId="14">#REF!</definedName>
    <definedName name="A2P11">#REF!</definedName>
    <definedName name="A2P12" localSheetId="2">#REF!</definedName>
    <definedName name="A2P12" localSheetId="7">#REF!</definedName>
    <definedName name="A2P12" localSheetId="13">#REF!</definedName>
    <definedName name="A2P12" localSheetId="12">#REF!</definedName>
    <definedName name="A2P12" localSheetId="14">#REF!</definedName>
    <definedName name="A2P12">#REF!</definedName>
    <definedName name="A2P13" localSheetId="2">#REF!</definedName>
    <definedName name="A2P13" localSheetId="7">#REF!</definedName>
    <definedName name="A2P13" localSheetId="13">#REF!</definedName>
    <definedName name="A2P13" localSheetId="12">#REF!</definedName>
    <definedName name="A2P13" localSheetId="14">#REF!</definedName>
    <definedName name="A2P13">#REF!</definedName>
    <definedName name="A2P14" localSheetId="2">#REF!</definedName>
    <definedName name="A2P14" localSheetId="7">#REF!</definedName>
    <definedName name="A2P14" localSheetId="13">#REF!</definedName>
    <definedName name="A2P14" localSheetId="12">#REF!</definedName>
    <definedName name="A2P14" localSheetId="14">#REF!</definedName>
    <definedName name="A2P14">#REF!</definedName>
    <definedName name="A2P15" localSheetId="2">#REF!</definedName>
    <definedName name="A2P15" localSheetId="7">#REF!</definedName>
    <definedName name="A2P15" localSheetId="13">#REF!</definedName>
    <definedName name="A2P15" localSheetId="12">#REF!</definedName>
    <definedName name="A2P15" localSheetId="14">#REF!</definedName>
    <definedName name="A2P15">#REF!</definedName>
    <definedName name="A2P16" localSheetId="2">#REF!</definedName>
    <definedName name="A2P16" localSheetId="7">#REF!</definedName>
    <definedName name="A2P16" localSheetId="13">#REF!</definedName>
    <definedName name="A2P16" localSheetId="12">#REF!</definedName>
    <definedName name="A2P16" localSheetId="14">#REF!</definedName>
    <definedName name="A2P16">#REF!</definedName>
    <definedName name="A2P17" localSheetId="2">#REF!</definedName>
    <definedName name="A2P17" localSheetId="7">#REF!</definedName>
    <definedName name="A2P17" localSheetId="13">#REF!</definedName>
    <definedName name="A2P17" localSheetId="12">#REF!</definedName>
    <definedName name="A2P17" localSheetId="14">#REF!</definedName>
    <definedName name="A2P17">#REF!</definedName>
    <definedName name="A2P18" localSheetId="2">#REF!</definedName>
    <definedName name="A2P18" localSheetId="7">#REF!</definedName>
    <definedName name="A2P18" localSheetId="13">#REF!</definedName>
    <definedName name="A2P18" localSheetId="12">#REF!</definedName>
    <definedName name="A2P18" localSheetId="14">#REF!</definedName>
    <definedName name="A2P18">#REF!</definedName>
    <definedName name="A2P19" localSheetId="2">#REF!</definedName>
    <definedName name="A2P19" localSheetId="7">#REF!</definedName>
    <definedName name="A2P19" localSheetId="13">#REF!</definedName>
    <definedName name="A2P19" localSheetId="12">#REF!</definedName>
    <definedName name="A2P19" localSheetId="14">#REF!</definedName>
    <definedName name="A2P19">#REF!</definedName>
    <definedName name="A2P2" localSheetId="2">#REF!</definedName>
    <definedName name="A2P2" localSheetId="7">#REF!</definedName>
    <definedName name="A2P2" localSheetId="13">#REF!</definedName>
    <definedName name="A2P2" localSheetId="12">#REF!</definedName>
    <definedName name="A2P2" localSheetId="14">#REF!</definedName>
    <definedName name="A2P2">#REF!</definedName>
    <definedName name="A2P20" localSheetId="2">#REF!</definedName>
    <definedName name="A2P20" localSheetId="7">#REF!</definedName>
    <definedName name="A2P20" localSheetId="13">#REF!</definedName>
    <definedName name="A2P20" localSheetId="12">#REF!</definedName>
    <definedName name="A2P20" localSheetId="14">#REF!</definedName>
    <definedName name="A2P20">#REF!</definedName>
    <definedName name="A2P21" localSheetId="2">#REF!</definedName>
    <definedName name="A2P21" localSheetId="7">#REF!</definedName>
    <definedName name="A2P21" localSheetId="13">#REF!</definedName>
    <definedName name="A2P21" localSheetId="12">#REF!</definedName>
    <definedName name="A2P21" localSheetId="14">#REF!</definedName>
    <definedName name="A2P21">#REF!</definedName>
    <definedName name="A2P22" localSheetId="2">#REF!</definedName>
    <definedName name="A2P22" localSheetId="7">#REF!</definedName>
    <definedName name="A2P22" localSheetId="13">#REF!</definedName>
    <definedName name="A2P22" localSheetId="12">#REF!</definedName>
    <definedName name="A2P22" localSheetId="14">#REF!</definedName>
    <definedName name="A2P22">#REF!</definedName>
    <definedName name="A2P23" localSheetId="2">#REF!</definedName>
    <definedName name="A2P23" localSheetId="7">#REF!</definedName>
    <definedName name="A2P23" localSheetId="13">#REF!</definedName>
    <definedName name="A2P23" localSheetId="12">#REF!</definedName>
    <definedName name="A2P23" localSheetId="14">#REF!</definedName>
    <definedName name="A2P23">#REF!</definedName>
    <definedName name="A2P24" localSheetId="2">#REF!</definedName>
    <definedName name="A2P24" localSheetId="7">#REF!</definedName>
    <definedName name="A2P24" localSheetId="13">#REF!</definedName>
    <definedName name="A2P24" localSheetId="12">#REF!</definedName>
    <definedName name="A2P24" localSheetId="14">#REF!</definedName>
    <definedName name="A2P24">#REF!</definedName>
    <definedName name="A2P3" localSheetId="2">#REF!</definedName>
    <definedName name="A2P3" localSheetId="7">#REF!</definedName>
    <definedName name="A2P3" localSheetId="13">#REF!</definedName>
    <definedName name="A2P3" localSheetId="12">#REF!</definedName>
    <definedName name="A2P3" localSheetId="14">#REF!</definedName>
    <definedName name="A2P3">#REF!</definedName>
    <definedName name="A2P4" localSheetId="2">#REF!</definedName>
    <definedName name="A2P4" localSheetId="7">#REF!</definedName>
    <definedName name="A2P4" localSheetId="13">#REF!</definedName>
    <definedName name="A2P4" localSheetId="12">#REF!</definedName>
    <definedName name="A2P4" localSheetId="14">#REF!</definedName>
    <definedName name="A2P4">#REF!</definedName>
    <definedName name="A2P5" localSheetId="2">#REF!</definedName>
    <definedName name="A2P5" localSheetId="7">#REF!</definedName>
    <definedName name="A2P5" localSheetId="13">#REF!</definedName>
    <definedName name="A2P5" localSheetId="12">#REF!</definedName>
    <definedName name="A2P5" localSheetId="14">#REF!</definedName>
    <definedName name="A2P5">#REF!</definedName>
    <definedName name="A2P6" localSheetId="2">#REF!</definedName>
    <definedName name="A2P6" localSheetId="7">#REF!</definedName>
    <definedName name="A2P6" localSheetId="13">#REF!</definedName>
    <definedName name="A2P6" localSheetId="12">#REF!</definedName>
    <definedName name="A2P6" localSheetId="14">#REF!</definedName>
    <definedName name="A2P6">#REF!</definedName>
    <definedName name="A2P7" localSheetId="2">#REF!</definedName>
    <definedName name="A2P7" localSheetId="7">#REF!</definedName>
    <definedName name="A2P7" localSheetId="13">#REF!</definedName>
    <definedName name="A2P7" localSheetId="12">#REF!</definedName>
    <definedName name="A2P7" localSheetId="14">#REF!</definedName>
    <definedName name="A2P7">#REF!</definedName>
    <definedName name="A2P8" localSheetId="2">#REF!</definedName>
    <definedName name="A2P8" localSheetId="7">#REF!</definedName>
    <definedName name="A2P8" localSheetId="13">#REF!</definedName>
    <definedName name="A2P8" localSheetId="12">#REF!</definedName>
    <definedName name="A2P8" localSheetId="14">#REF!</definedName>
    <definedName name="A2P8">#REF!</definedName>
    <definedName name="A2P9" localSheetId="2">#REF!</definedName>
    <definedName name="A2P9" localSheetId="7">#REF!</definedName>
    <definedName name="A2P9" localSheetId="13">#REF!</definedName>
    <definedName name="A2P9" localSheetId="12">#REF!</definedName>
    <definedName name="A2P9" localSheetId="14">#REF!</definedName>
    <definedName name="A2P9">#REF!</definedName>
    <definedName name="A2R1" localSheetId="2">#REF!</definedName>
    <definedName name="A2R1" localSheetId="7">#REF!</definedName>
    <definedName name="A2R1" localSheetId="13">#REF!</definedName>
    <definedName name="A2R1" localSheetId="12">#REF!</definedName>
    <definedName name="A2R1" localSheetId="14">#REF!</definedName>
    <definedName name="A2R1">#REF!</definedName>
    <definedName name="A2R10" localSheetId="2">#REF!</definedName>
    <definedName name="A2R10" localSheetId="7">#REF!</definedName>
    <definedName name="A2R10" localSheetId="13">#REF!</definedName>
    <definedName name="A2R10" localSheetId="12">#REF!</definedName>
    <definedName name="A2R10" localSheetId="14">#REF!</definedName>
    <definedName name="A2R10">#REF!</definedName>
    <definedName name="A2R11" localSheetId="2">#REF!</definedName>
    <definedName name="A2R11" localSheetId="7">#REF!</definedName>
    <definedName name="A2R11" localSheetId="13">#REF!</definedName>
    <definedName name="A2R11" localSheetId="12">#REF!</definedName>
    <definedName name="A2R11" localSheetId="14">#REF!</definedName>
    <definedName name="A2R11">#REF!</definedName>
    <definedName name="A2R12" localSheetId="2">#REF!</definedName>
    <definedName name="A2R12" localSheetId="7">#REF!</definedName>
    <definedName name="A2R12" localSheetId="13">#REF!</definedName>
    <definedName name="A2R12" localSheetId="12">#REF!</definedName>
    <definedName name="A2R12" localSheetId="14">#REF!</definedName>
    <definedName name="A2R12">#REF!</definedName>
    <definedName name="A2R13" localSheetId="2">#REF!</definedName>
    <definedName name="A2R13" localSheetId="7">#REF!</definedName>
    <definedName name="A2R13" localSheetId="13">#REF!</definedName>
    <definedName name="A2R13" localSheetId="12">#REF!</definedName>
    <definedName name="A2R13" localSheetId="14">#REF!</definedName>
    <definedName name="A2R13">#REF!</definedName>
    <definedName name="A2R14" localSheetId="2">#REF!</definedName>
    <definedName name="A2R14" localSheetId="7">#REF!</definedName>
    <definedName name="A2R14" localSheetId="13">#REF!</definedName>
    <definedName name="A2R14" localSheetId="12">#REF!</definedName>
    <definedName name="A2R14" localSheetId="14">#REF!</definedName>
    <definedName name="A2R14">#REF!</definedName>
    <definedName name="A2R15" localSheetId="2">#REF!</definedName>
    <definedName name="A2R15" localSheetId="7">#REF!</definedName>
    <definedName name="A2R15" localSheetId="13">#REF!</definedName>
    <definedName name="A2R15" localSheetId="12">#REF!</definedName>
    <definedName name="A2R15" localSheetId="14">#REF!</definedName>
    <definedName name="A2R15">#REF!</definedName>
    <definedName name="A2R16" localSheetId="2">#REF!</definedName>
    <definedName name="A2R16" localSheetId="7">#REF!</definedName>
    <definedName name="A2R16" localSheetId="13">#REF!</definedName>
    <definedName name="A2R16" localSheetId="12">#REF!</definedName>
    <definedName name="A2R16" localSheetId="14">#REF!</definedName>
    <definedName name="A2R16">#REF!</definedName>
    <definedName name="A2R17" localSheetId="2">#REF!</definedName>
    <definedName name="A2R17" localSheetId="7">#REF!</definedName>
    <definedName name="A2R17" localSheetId="13">#REF!</definedName>
    <definedName name="A2R17" localSheetId="12">#REF!</definedName>
    <definedName name="A2R17" localSheetId="14">#REF!</definedName>
    <definedName name="A2R17">#REF!</definedName>
    <definedName name="A2R18" localSheetId="2">#REF!</definedName>
    <definedName name="A2R18" localSheetId="7">#REF!</definedName>
    <definedName name="A2R18" localSheetId="13">#REF!</definedName>
    <definedName name="A2R18" localSheetId="12">#REF!</definedName>
    <definedName name="A2R18" localSheetId="14">#REF!</definedName>
    <definedName name="A2R18">#REF!</definedName>
    <definedName name="A2R19" localSheetId="2">#REF!</definedName>
    <definedName name="A2R19" localSheetId="7">#REF!</definedName>
    <definedName name="A2R19" localSheetId="13">#REF!</definedName>
    <definedName name="A2R19" localSheetId="12">#REF!</definedName>
    <definedName name="A2R19" localSheetId="14">#REF!</definedName>
    <definedName name="A2R19">#REF!</definedName>
    <definedName name="A2R2" localSheetId="2">#REF!</definedName>
    <definedName name="A2R2" localSheetId="7">#REF!</definedName>
    <definedName name="A2R2" localSheetId="13">#REF!</definedName>
    <definedName name="A2R2" localSheetId="12">#REF!</definedName>
    <definedName name="A2R2" localSheetId="14">#REF!</definedName>
    <definedName name="A2R2">#REF!</definedName>
    <definedName name="A2R20" localSheetId="2">#REF!</definedName>
    <definedName name="A2R20" localSheetId="7">#REF!</definedName>
    <definedName name="A2R20" localSheetId="13">#REF!</definedName>
    <definedName name="A2R20" localSheetId="12">#REF!</definedName>
    <definedName name="A2R20" localSheetId="14">#REF!</definedName>
    <definedName name="A2R20">#REF!</definedName>
    <definedName name="A2R21" localSheetId="2">#REF!</definedName>
    <definedName name="A2R21" localSheetId="7">#REF!</definedName>
    <definedName name="A2R21" localSheetId="13">#REF!</definedName>
    <definedName name="A2R21" localSheetId="12">#REF!</definedName>
    <definedName name="A2R21" localSheetId="14">#REF!</definedName>
    <definedName name="A2R21">#REF!</definedName>
    <definedName name="A2R22" localSheetId="2">#REF!</definedName>
    <definedName name="A2R22" localSheetId="7">#REF!</definedName>
    <definedName name="A2R22" localSheetId="13">#REF!</definedName>
    <definedName name="A2R22" localSheetId="12">#REF!</definedName>
    <definedName name="A2R22" localSheetId="14">#REF!</definedName>
    <definedName name="A2R22">#REF!</definedName>
    <definedName name="A2R23" localSheetId="2">#REF!</definedName>
    <definedName name="A2R23" localSheetId="7">#REF!</definedName>
    <definedName name="A2R23" localSheetId="13">#REF!</definedName>
    <definedName name="A2R23" localSheetId="12">#REF!</definedName>
    <definedName name="A2R23" localSheetId="14">#REF!</definedName>
    <definedName name="A2R23">#REF!</definedName>
    <definedName name="A2R24" localSheetId="2">#REF!</definedName>
    <definedName name="A2R24" localSheetId="7">#REF!</definedName>
    <definedName name="A2R24" localSheetId="13">#REF!</definedName>
    <definedName name="A2R24" localSheetId="12">#REF!</definedName>
    <definedName name="A2R24" localSheetId="14">#REF!</definedName>
    <definedName name="A2R24">#REF!</definedName>
    <definedName name="A2R3" localSheetId="2">#REF!</definedName>
    <definedName name="A2R3" localSheetId="7">#REF!</definedName>
    <definedName name="A2R3" localSheetId="13">#REF!</definedName>
    <definedName name="A2R3" localSheetId="12">#REF!</definedName>
    <definedName name="A2R3" localSheetId="14">#REF!</definedName>
    <definedName name="A2R3">#REF!</definedName>
    <definedName name="A2R4" localSheetId="2">#REF!</definedName>
    <definedName name="A2R4" localSheetId="7">#REF!</definedName>
    <definedName name="A2R4" localSheetId="13">#REF!</definedName>
    <definedName name="A2R4" localSheetId="12">#REF!</definedName>
    <definedName name="A2R4" localSheetId="14">#REF!</definedName>
    <definedName name="A2R4">#REF!</definedName>
    <definedName name="A2R5" localSheetId="2">#REF!</definedName>
    <definedName name="A2R5" localSheetId="7">#REF!</definedName>
    <definedName name="A2R5" localSheetId="13">#REF!</definedName>
    <definedName name="A2R5" localSheetId="12">#REF!</definedName>
    <definedName name="A2R5" localSheetId="14">#REF!</definedName>
    <definedName name="A2R5">#REF!</definedName>
    <definedName name="A2R6" localSheetId="2">#REF!</definedName>
    <definedName name="A2R6" localSheetId="7">#REF!</definedName>
    <definedName name="A2R6" localSheetId="13">#REF!</definedName>
    <definedName name="A2R6" localSheetId="12">#REF!</definedName>
    <definedName name="A2R6" localSheetId="14">#REF!</definedName>
    <definedName name="A2R6">#REF!</definedName>
    <definedName name="A2R7" localSheetId="2">#REF!</definedName>
    <definedName name="A2R7" localSheetId="7">#REF!</definedName>
    <definedName name="A2R7" localSheetId="13">#REF!</definedName>
    <definedName name="A2R7" localSheetId="12">#REF!</definedName>
    <definedName name="A2R7" localSheetId="14">#REF!</definedName>
    <definedName name="A2R7">#REF!</definedName>
    <definedName name="A2R8" localSheetId="2">#REF!</definedName>
    <definedName name="A2R8" localSheetId="7">#REF!</definedName>
    <definedName name="A2R8" localSheetId="13">#REF!</definedName>
    <definedName name="A2R8" localSheetId="12">#REF!</definedName>
    <definedName name="A2R8" localSheetId="14">#REF!</definedName>
    <definedName name="A2R8">#REF!</definedName>
    <definedName name="A2R9" localSheetId="2">#REF!</definedName>
    <definedName name="A2R9" localSheetId="7">#REF!</definedName>
    <definedName name="A2R9" localSheetId="13">#REF!</definedName>
    <definedName name="A2R9" localSheetId="12">#REF!</definedName>
    <definedName name="A2R9" localSheetId="14">#REF!</definedName>
    <definedName name="A2R9">#REF!</definedName>
    <definedName name="A3P1" localSheetId="2">#REF!</definedName>
    <definedName name="A3P1" localSheetId="7">#REF!</definedName>
    <definedName name="A3P1" localSheetId="13">#REF!</definedName>
    <definedName name="A3P1" localSheetId="12">#REF!</definedName>
    <definedName name="A3P1" localSheetId="14">#REF!</definedName>
    <definedName name="A3P1">#REF!</definedName>
    <definedName name="A3P10" localSheetId="2">#REF!</definedName>
    <definedName name="A3P10" localSheetId="7">#REF!</definedName>
    <definedName name="A3P10" localSheetId="13">#REF!</definedName>
    <definedName name="A3P10" localSheetId="12">#REF!</definedName>
    <definedName name="A3P10" localSheetId="14">#REF!</definedName>
    <definedName name="A3P10">#REF!</definedName>
    <definedName name="A3P11" localSheetId="2">#REF!</definedName>
    <definedName name="A3P11" localSheetId="7">#REF!</definedName>
    <definedName name="A3P11" localSheetId="13">#REF!</definedName>
    <definedName name="A3P11" localSheetId="12">#REF!</definedName>
    <definedName name="A3P11" localSheetId="14">#REF!</definedName>
    <definedName name="A3P11">#REF!</definedName>
    <definedName name="A3P12" localSheetId="2">#REF!</definedName>
    <definedName name="A3P12" localSheetId="7">#REF!</definedName>
    <definedName name="A3P12" localSheetId="13">#REF!</definedName>
    <definedName name="A3P12" localSheetId="12">#REF!</definedName>
    <definedName name="A3P12" localSheetId="14">#REF!</definedName>
    <definedName name="A3P12">#REF!</definedName>
    <definedName name="A3P13" localSheetId="2">#REF!</definedName>
    <definedName name="A3P13" localSheetId="7">#REF!</definedName>
    <definedName name="A3P13" localSheetId="13">#REF!</definedName>
    <definedName name="A3P13" localSheetId="12">#REF!</definedName>
    <definedName name="A3P13" localSheetId="14">#REF!</definedName>
    <definedName name="A3P13">#REF!</definedName>
    <definedName name="A3P14" localSheetId="2">#REF!</definedName>
    <definedName name="A3P14" localSheetId="7">#REF!</definedName>
    <definedName name="A3P14" localSheetId="13">#REF!</definedName>
    <definedName name="A3P14" localSheetId="12">#REF!</definedName>
    <definedName name="A3P14" localSheetId="14">#REF!</definedName>
    <definedName name="A3P14">#REF!</definedName>
    <definedName name="A3P15" localSheetId="2">#REF!</definedName>
    <definedName name="A3P15" localSheetId="7">#REF!</definedName>
    <definedName name="A3P15" localSheetId="13">#REF!</definedName>
    <definedName name="A3P15" localSheetId="12">#REF!</definedName>
    <definedName name="A3P15" localSheetId="14">#REF!</definedName>
    <definedName name="A3P15">#REF!</definedName>
    <definedName name="A3P16" localSheetId="2">#REF!</definedName>
    <definedName name="A3P16" localSheetId="7">#REF!</definedName>
    <definedName name="A3P16" localSheetId="13">#REF!</definedName>
    <definedName name="A3P16" localSheetId="12">#REF!</definedName>
    <definedName name="A3P16" localSheetId="14">#REF!</definedName>
    <definedName name="A3P16">#REF!</definedName>
    <definedName name="A3P17" localSheetId="2">#REF!</definedName>
    <definedName name="A3P17" localSheetId="7">#REF!</definedName>
    <definedName name="A3P17" localSheetId="13">#REF!</definedName>
    <definedName name="A3P17" localSheetId="12">#REF!</definedName>
    <definedName name="A3P17" localSheetId="14">#REF!</definedName>
    <definedName name="A3P17">#REF!</definedName>
    <definedName name="A3P18" localSheetId="2">#REF!</definedName>
    <definedName name="A3P18" localSheetId="7">#REF!</definedName>
    <definedName name="A3P18" localSheetId="13">#REF!</definedName>
    <definedName name="A3P18" localSheetId="12">#REF!</definedName>
    <definedName name="A3P18" localSheetId="14">#REF!</definedName>
    <definedName name="A3P18">#REF!</definedName>
    <definedName name="A3P19" localSheetId="2">#REF!</definedName>
    <definedName name="A3P19" localSheetId="7">#REF!</definedName>
    <definedName name="A3P19" localSheetId="13">#REF!</definedName>
    <definedName name="A3P19" localSheetId="12">#REF!</definedName>
    <definedName name="A3P19" localSheetId="14">#REF!</definedName>
    <definedName name="A3P19">#REF!</definedName>
    <definedName name="A3P2" localSheetId="2">#REF!</definedName>
    <definedName name="A3P2" localSheetId="7">#REF!</definedName>
    <definedName name="A3P2" localSheetId="13">#REF!</definedName>
    <definedName name="A3P2" localSheetId="12">#REF!</definedName>
    <definedName name="A3P2" localSheetId="14">#REF!</definedName>
    <definedName name="A3P2">#REF!</definedName>
    <definedName name="A3P20" localSheetId="2">#REF!</definedName>
    <definedName name="A3P20" localSheetId="7">#REF!</definedName>
    <definedName name="A3P20" localSheetId="13">#REF!</definedName>
    <definedName name="A3P20" localSheetId="12">#REF!</definedName>
    <definedName name="A3P20" localSheetId="14">#REF!</definedName>
    <definedName name="A3P20">#REF!</definedName>
    <definedName name="A3P21" localSheetId="2">#REF!</definedName>
    <definedName name="A3P21" localSheetId="7">#REF!</definedName>
    <definedName name="A3P21" localSheetId="13">#REF!</definedName>
    <definedName name="A3P21" localSheetId="12">#REF!</definedName>
    <definedName name="A3P21" localSheetId="14">#REF!</definedName>
    <definedName name="A3P21">#REF!</definedName>
    <definedName name="A3P22" localSheetId="2">#REF!</definedName>
    <definedName name="A3P22" localSheetId="7">#REF!</definedName>
    <definedName name="A3P22" localSheetId="13">#REF!</definedName>
    <definedName name="A3P22" localSheetId="12">#REF!</definedName>
    <definedName name="A3P22" localSheetId="14">#REF!</definedName>
    <definedName name="A3P22">#REF!</definedName>
    <definedName name="A3P23" localSheetId="2">#REF!</definedName>
    <definedName name="A3P23" localSheetId="7">#REF!</definedName>
    <definedName name="A3P23" localSheetId="13">#REF!</definedName>
    <definedName name="A3P23" localSheetId="12">#REF!</definedName>
    <definedName name="A3P23" localSheetId="14">#REF!</definedName>
    <definedName name="A3P23">#REF!</definedName>
    <definedName name="A3P24" localSheetId="2">#REF!</definedName>
    <definedName name="A3P24" localSheetId="7">#REF!</definedName>
    <definedName name="A3P24" localSheetId="13">#REF!</definedName>
    <definedName name="A3P24" localSheetId="12">#REF!</definedName>
    <definedName name="A3P24" localSheetId="14">#REF!</definedName>
    <definedName name="A3P24">#REF!</definedName>
    <definedName name="A3P3" localSheetId="2">#REF!</definedName>
    <definedName name="A3P3" localSheetId="7">#REF!</definedName>
    <definedName name="A3P3" localSheetId="13">#REF!</definedName>
    <definedName name="A3P3" localSheetId="12">#REF!</definedName>
    <definedName name="A3P3" localSheetId="14">#REF!</definedName>
    <definedName name="A3P3">#REF!</definedName>
    <definedName name="A3P4" localSheetId="2">#REF!</definedName>
    <definedName name="A3P4" localSheetId="7">#REF!</definedName>
    <definedName name="A3P4" localSheetId="13">#REF!</definedName>
    <definedName name="A3P4" localSheetId="12">#REF!</definedName>
    <definedName name="A3P4" localSheetId="14">#REF!</definedName>
    <definedName name="A3P4">#REF!</definedName>
    <definedName name="A3P5" localSheetId="2">#REF!</definedName>
    <definedName name="A3P5" localSheetId="7">#REF!</definedName>
    <definedName name="A3P5" localSheetId="13">#REF!</definedName>
    <definedName name="A3P5" localSheetId="12">#REF!</definedName>
    <definedName name="A3P5" localSheetId="14">#REF!</definedName>
    <definedName name="A3P5">#REF!</definedName>
    <definedName name="A3P6" localSheetId="2">#REF!</definedName>
    <definedName name="A3P6" localSheetId="7">#REF!</definedName>
    <definedName name="A3P6" localSheetId="13">#REF!</definedName>
    <definedName name="A3P6" localSheetId="12">#REF!</definedName>
    <definedName name="A3P6" localSheetId="14">#REF!</definedName>
    <definedName name="A3P6">#REF!</definedName>
    <definedName name="A3P7" localSheetId="2">#REF!</definedName>
    <definedName name="A3P7" localSheetId="7">#REF!</definedName>
    <definedName name="A3P7" localSheetId="13">#REF!</definedName>
    <definedName name="A3P7" localSheetId="12">#REF!</definedName>
    <definedName name="A3P7" localSheetId="14">#REF!</definedName>
    <definedName name="A3P7">#REF!</definedName>
    <definedName name="A3P8" localSheetId="2">#REF!</definedName>
    <definedName name="A3P8" localSheetId="7">#REF!</definedName>
    <definedName name="A3P8" localSheetId="13">#REF!</definedName>
    <definedName name="A3P8" localSheetId="12">#REF!</definedName>
    <definedName name="A3P8" localSheetId="14">#REF!</definedName>
    <definedName name="A3P8">#REF!</definedName>
    <definedName name="A3P9" localSheetId="2">#REF!</definedName>
    <definedName name="A3P9" localSheetId="7">#REF!</definedName>
    <definedName name="A3P9" localSheetId="13">#REF!</definedName>
    <definedName name="A3P9" localSheetId="12">#REF!</definedName>
    <definedName name="A3P9" localSheetId="14">#REF!</definedName>
    <definedName name="A3P9">#REF!</definedName>
    <definedName name="A3R1" localSheetId="2">#REF!</definedName>
    <definedName name="A3R1" localSheetId="7">#REF!</definedName>
    <definedName name="A3R1" localSheetId="13">#REF!</definedName>
    <definedName name="A3R1" localSheetId="12">#REF!</definedName>
    <definedName name="A3R1" localSheetId="14">#REF!</definedName>
    <definedName name="A3R1">#REF!</definedName>
    <definedName name="A3R10" localSheetId="2">#REF!</definedName>
    <definedName name="A3R10" localSheetId="7">#REF!</definedName>
    <definedName name="A3R10" localSheetId="13">#REF!</definedName>
    <definedName name="A3R10" localSheetId="12">#REF!</definedName>
    <definedName name="A3R10" localSheetId="14">#REF!</definedName>
    <definedName name="A3R10">#REF!</definedName>
    <definedName name="A3R11" localSheetId="2">#REF!</definedName>
    <definedName name="A3R11" localSheetId="7">#REF!</definedName>
    <definedName name="A3R11" localSheetId="13">#REF!</definedName>
    <definedName name="A3R11" localSheetId="12">#REF!</definedName>
    <definedName name="A3R11" localSheetId="14">#REF!</definedName>
    <definedName name="A3R11">#REF!</definedName>
    <definedName name="A3R12" localSheetId="2">#REF!</definedName>
    <definedName name="A3R12" localSheetId="7">#REF!</definedName>
    <definedName name="A3R12" localSheetId="13">#REF!</definedName>
    <definedName name="A3R12" localSheetId="12">#REF!</definedName>
    <definedName name="A3R12" localSheetId="14">#REF!</definedName>
    <definedName name="A3R12">#REF!</definedName>
    <definedName name="A3R13" localSheetId="2">#REF!</definedName>
    <definedName name="A3R13" localSheetId="7">#REF!</definedName>
    <definedName name="A3R13" localSheetId="13">#REF!</definedName>
    <definedName name="A3R13" localSheetId="12">#REF!</definedName>
    <definedName name="A3R13" localSheetId="14">#REF!</definedName>
    <definedName name="A3R13">#REF!</definedName>
    <definedName name="A3R14" localSheetId="2">#REF!</definedName>
    <definedName name="A3R14" localSheetId="7">#REF!</definedName>
    <definedName name="A3R14" localSheetId="13">#REF!</definedName>
    <definedName name="A3R14" localSheetId="12">#REF!</definedName>
    <definedName name="A3R14" localSheetId="14">#REF!</definedName>
    <definedName name="A3R14">#REF!</definedName>
    <definedName name="A3R15" localSheetId="2">#REF!</definedName>
    <definedName name="A3R15" localSheetId="7">#REF!</definedName>
    <definedName name="A3R15" localSheetId="13">#REF!</definedName>
    <definedName name="A3R15" localSheetId="12">#REF!</definedName>
    <definedName name="A3R15" localSheetId="14">#REF!</definedName>
    <definedName name="A3R15">#REF!</definedName>
    <definedName name="A3R16" localSheetId="2">#REF!</definedName>
    <definedName name="A3R16" localSheetId="7">#REF!</definedName>
    <definedName name="A3R16" localSheetId="13">#REF!</definedName>
    <definedName name="A3R16" localSheetId="12">#REF!</definedName>
    <definedName name="A3R16" localSheetId="14">#REF!</definedName>
    <definedName name="A3R16">#REF!</definedName>
    <definedName name="A3R17" localSheetId="2">#REF!</definedName>
    <definedName name="A3R17" localSheetId="7">#REF!</definedName>
    <definedName name="A3R17" localSheetId="13">#REF!</definedName>
    <definedName name="A3R17" localSheetId="12">#REF!</definedName>
    <definedName name="A3R17" localSheetId="14">#REF!</definedName>
    <definedName name="A3R17">#REF!</definedName>
    <definedName name="A3R18" localSheetId="2">#REF!</definedName>
    <definedName name="A3R18" localSheetId="7">#REF!</definedName>
    <definedName name="A3R18" localSheetId="13">#REF!</definedName>
    <definedName name="A3R18" localSheetId="12">#REF!</definedName>
    <definedName name="A3R18" localSheetId="14">#REF!</definedName>
    <definedName name="A3R18">#REF!</definedName>
    <definedName name="A3R19" localSheetId="2">#REF!</definedName>
    <definedName name="A3R19" localSheetId="7">#REF!</definedName>
    <definedName name="A3R19" localSheetId="13">#REF!</definedName>
    <definedName name="A3R19" localSheetId="12">#REF!</definedName>
    <definedName name="A3R19" localSheetId="14">#REF!</definedName>
    <definedName name="A3R19">#REF!</definedName>
    <definedName name="A3R2" localSheetId="2">#REF!</definedName>
    <definedName name="A3R2" localSheetId="7">#REF!</definedName>
    <definedName name="A3R2" localSheetId="13">#REF!</definedName>
    <definedName name="A3R2" localSheetId="12">#REF!</definedName>
    <definedName name="A3R2" localSheetId="14">#REF!</definedName>
    <definedName name="A3R2">#REF!</definedName>
    <definedName name="A3R20" localSheetId="2">#REF!</definedName>
    <definedName name="A3R20" localSheetId="7">#REF!</definedName>
    <definedName name="A3R20" localSheetId="13">#REF!</definedName>
    <definedName name="A3R20" localSheetId="12">#REF!</definedName>
    <definedName name="A3R20" localSheetId="14">#REF!</definedName>
    <definedName name="A3R20">#REF!</definedName>
    <definedName name="A3R21" localSheetId="2">#REF!</definedName>
    <definedName name="A3R21" localSheetId="7">#REF!</definedName>
    <definedName name="A3R21" localSheetId="13">#REF!</definedName>
    <definedName name="A3R21" localSheetId="12">#REF!</definedName>
    <definedName name="A3R21" localSheetId="14">#REF!</definedName>
    <definedName name="A3R21">#REF!</definedName>
    <definedName name="A3R22" localSheetId="2">#REF!</definedName>
    <definedName name="A3R22" localSheetId="7">#REF!</definedName>
    <definedName name="A3R22" localSheetId="13">#REF!</definedName>
    <definedName name="A3R22" localSheetId="12">#REF!</definedName>
    <definedName name="A3R22" localSheetId="14">#REF!</definedName>
    <definedName name="A3R22">#REF!</definedName>
    <definedName name="A3R23" localSheetId="2">#REF!</definedName>
    <definedName name="A3R23" localSheetId="7">#REF!</definedName>
    <definedName name="A3R23" localSheetId="13">#REF!</definedName>
    <definedName name="A3R23" localSheetId="12">#REF!</definedName>
    <definedName name="A3R23" localSheetId="14">#REF!</definedName>
    <definedName name="A3R23">#REF!</definedName>
    <definedName name="A3R24" localSheetId="2">#REF!</definedName>
    <definedName name="A3R24" localSheetId="7">#REF!</definedName>
    <definedName name="A3R24" localSheetId="13">#REF!</definedName>
    <definedName name="A3R24" localSheetId="12">#REF!</definedName>
    <definedName name="A3R24" localSheetId="14">#REF!</definedName>
    <definedName name="A3R24">#REF!</definedName>
    <definedName name="A3R3" localSheetId="2">#REF!</definedName>
    <definedName name="A3R3" localSheetId="7">#REF!</definedName>
    <definedName name="A3R3" localSheetId="13">#REF!</definedName>
    <definedName name="A3R3" localSheetId="12">#REF!</definedName>
    <definedName name="A3R3" localSheetId="14">#REF!</definedName>
    <definedName name="A3R3">#REF!</definedName>
    <definedName name="A3R4" localSheetId="2">#REF!</definedName>
    <definedName name="A3R4" localSheetId="7">#REF!</definedName>
    <definedName name="A3R4" localSheetId="13">#REF!</definedName>
    <definedName name="A3R4" localSheetId="12">#REF!</definedName>
    <definedName name="A3R4" localSheetId="14">#REF!</definedName>
    <definedName name="A3R4">#REF!</definedName>
    <definedName name="A3R5" localSheetId="2">#REF!</definedName>
    <definedName name="A3R5" localSheetId="7">#REF!</definedName>
    <definedName name="A3R5" localSheetId="13">#REF!</definedName>
    <definedName name="A3R5" localSheetId="12">#REF!</definedName>
    <definedName name="A3R5" localSheetId="14">#REF!</definedName>
    <definedName name="A3R5">#REF!</definedName>
    <definedName name="A3R6" localSheetId="2">#REF!</definedName>
    <definedName name="A3R6" localSheetId="7">#REF!</definedName>
    <definedName name="A3R6" localSheetId="13">#REF!</definedName>
    <definedName name="A3R6" localSheetId="12">#REF!</definedName>
    <definedName name="A3R6" localSheetId="14">#REF!</definedName>
    <definedName name="A3R6">#REF!</definedName>
    <definedName name="A3R7" localSheetId="2">#REF!</definedName>
    <definedName name="A3R7" localSheetId="7">#REF!</definedName>
    <definedName name="A3R7" localSheetId="13">#REF!</definedName>
    <definedName name="A3R7" localSheetId="12">#REF!</definedName>
    <definedName name="A3R7" localSheetId="14">#REF!</definedName>
    <definedName name="A3R7">#REF!</definedName>
    <definedName name="A3R8" localSheetId="2">#REF!</definedName>
    <definedName name="A3R8" localSheetId="7">#REF!</definedName>
    <definedName name="A3R8" localSheetId="13">#REF!</definedName>
    <definedName name="A3R8" localSheetId="12">#REF!</definedName>
    <definedName name="A3R8" localSheetId="14">#REF!</definedName>
    <definedName name="A3R8">#REF!</definedName>
    <definedName name="A3R9" localSheetId="2">#REF!</definedName>
    <definedName name="A3R9" localSheetId="7">#REF!</definedName>
    <definedName name="A3R9" localSheetId="13">#REF!</definedName>
    <definedName name="A3R9" localSheetId="12">#REF!</definedName>
    <definedName name="A3R9" localSheetId="14">#REF!</definedName>
    <definedName name="A3R9">#REF!</definedName>
    <definedName name="A4P1" localSheetId="2">#REF!</definedName>
    <definedName name="A4P1" localSheetId="7">#REF!</definedName>
    <definedName name="A4P1" localSheetId="13">#REF!</definedName>
    <definedName name="A4P1" localSheetId="12">#REF!</definedName>
    <definedName name="A4P1" localSheetId="14">#REF!</definedName>
    <definedName name="A4P1">#REF!</definedName>
    <definedName name="A4P10" localSheetId="2">#REF!</definedName>
    <definedName name="A4P10" localSheetId="7">#REF!</definedName>
    <definedName name="A4P10" localSheetId="13">#REF!</definedName>
    <definedName name="A4P10" localSheetId="12">#REF!</definedName>
    <definedName name="A4P10" localSheetId="14">#REF!</definedName>
    <definedName name="A4P10">#REF!</definedName>
    <definedName name="A4P11" localSheetId="2">#REF!</definedName>
    <definedName name="A4P11" localSheetId="7">#REF!</definedName>
    <definedName name="A4P11" localSheetId="13">#REF!</definedName>
    <definedName name="A4P11" localSheetId="12">#REF!</definedName>
    <definedName name="A4P11" localSheetId="14">#REF!</definedName>
    <definedName name="A4P11">#REF!</definedName>
    <definedName name="A4P12" localSheetId="2">#REF!</definedName>
    <definedName name="A4P12" localSheetId="7">#REF!</definedName>
    <definedName name="A4P12" localSheetId="13">#REF!</definedName>
    <definedName name="A4P12" localSheetId="12">#REF!</definedName>
    <definedName name="A4P12" localSheetId="14">#REF!</definedName>
    <definedName name="A4P12">#REF!</definedName>
    <definedName name="A4P13" localSheetId="2">#REF!</definedName>
    <definedName name="A4P13" localSheetId="7">#REF!</definedName>
    <definedName name="A4P13" localSheetId="13">#REF!</definedName>
    <definedName name="A4P13" localSheetId="12">#REF!</definedName>
    <definedName name="A4P13" localSheetId="14">#REF!</definedName>
    <definedName name="A4P13">#REF!</definedName>
    <definedName name="A4P14" localSheetId="2">#REF!</definedName>
    <definedName name="A4P14" localSheetId="7">#REF!</definedName>
    <definedName name="A4P14" localSheetId="13">#REF!</definedName>
    <definedName name="A4P14" localSheetId="12">#REF!</definedName>
    <definedName name="A4P14" localSheetId="14">#REF!</definedName>
    <definedName name="A4P14">#REF!</definedName>
    <definedName name="A4P15" localSheetId="2">#REF!</definedName>
    <definedName name="A4P15" localSheetId="7">#REF!</definedName>
    <definedName name="A4P15" localSheetId="13">#REF!</definedName>
    <definedName name="A4P15" localSheetId="12">#REF!</definedName>
    <definedName name="A4P15" localSheetId="14">#REF!</definedName>
    <definedName name="A4P15">#REF!</definedName>
    <definedName name="A4P16" localSheetId="2">#REF!</definedName>
    <definedName name="A4P16" localSheetId="7">#REF!</definedName>
    <definedName name="A4P16" localSheetId="13">#REF!</definedName>
    <definedName name="A4P16" localSheetId="12">#REF!</definedName>
    <definedName name="A4P16" localSheetId="14">#REF!</definedName>
    <definedName name="A4P16">#REF!</definedName>
    <definedName name="A4P17" localSheetId="2">#REF!</definedName>
    <definedName name="A4P17" localSheetId="7">#REF!</definedName>
    <definedName name="A4P17" localSheetId="13">#REF!</definedName>
    <definedName name="A4P17" localSheetId="12">#REF!</definedName>
    <definedName name="A4P17" localSheetId="14">#REF!</definedName>
    <definedName name="A4P17">#REF!</definedName>
    <definedName name="A4P18" localSheetId="2">#REF!</definedName>
    <definedName name="A4P18" localSheetId="7">#REF!</definedName>
    <definedName name="A4P18" localSheetId="13">#REF!</definedName>
    <definedName name="A4P18" localSheetId="12">#REF!</definedName>
    <definedName name="A4P18" localSheetId="14">#REF!</definedName>
    <definedName name="A4P18">#REF!</definedName>
    <definedName name="A4P19" localSheetId="2">#REF!</definedName>
    <definedName name="A4P19" localSheetId="7">#REF!</definedName>
    <definedName name="A4P19" localSheetId="13">#REF!</definedName>
    <definedName name="A4P19" localSheetId="12">#REF!</definedName>
    <definedName name="A4P19" localSheetId="14">#REF!</definedName>
    <definedName name="A4P19">#REF!</definedName>
    <definedName name="A4P2" localSheetId="2">#REF!</definedName>
    <definedName name="A4P2" localSheetId="7">#REF!</definedName>
    <definedName name="A4P2" localSheetId="13">#REF!</definedName>
    <definedName name="A4P2" localSheetId="12">#REF!</definedName>
    <definedName name="A4P2" localSheetId="14">#REF!</definedName>
    <definedName name="A4P2">#REF!</definedName>
    <definedName name="A4P20" localSheetId="2">#REF!</definedName>
    <definedName name="A4P20" localSheetId="7">#REF!</definedName>
    <definedName name="A4P20" localSheetId="13">#REF!</definedName>
    <definedName name="A4P20" localSheetId="12">#REF!</definedName>
    <definedName name="A4P20" localSheetId="14">#REF!</definedName>
    <definedName name="A4P20">#REF!</definedName>
    <definedName name="A4P21" localSheetId="2">#REF!</definedName>
    <definedName name="A4P21" localSheetId="7">#REF!</definedName>
    <definedName name="A4P21" localSheetId="13">#REF!</definedName>
    <definedName name="A4P21" localSheetId="12">#REF!</definedName>
    <definedName name="A4P21" localSheetId="14">#REF!</definedName>
    <definedName name="A4P21">#REF!</definedName>
    <definedName name="A4P22" localSheetId="2">#REF!</definedName>
    <definedName name="A4P22" localSheetId="7">#REF!</definedName>
    <definedName name="A4P22" localSheetId="13">#REF!</definedName>
    <definedName name="A4P22" localSheetId="12">#REF!</definedName>
    <definedName name="A4P22" localSheetId="14">#REF!</definedName>
    <definedName name="A4P22">#REF!</definedName>
    <definedName name="A4P23" localSheetId="2">#REF!</definedName>
    <definedName name="A4P23" localSheetId="7">#REF!</definedName>
    <definedName name="A4P23" localSheetId="13">#REF!</definedName>
    <definedName name="A4P23" localSheetId="12">#REF!</definedName>
    <definedName name="A4P23" localSheetId="14">#REF!</definedName>
    <definedName name="A4P23">#REF!</definedName>
    <definedName name="A4P24" localSheetId="2">#REF!</definedName>
    <definedName name="A4P24" localSheetId="7">#REF!</definedName>
    <definedName name="A4P24" localSheetId="13">#REF!</definedName>
    <definedName name="A4P24" localSheetId="12">#REF!</definedName>
    <definedName name="A4P24" localSheetId="14">#REF!</definedName>
    <definedName name="A4P24">#REF!</definedName>
    <definedName name="A4P3" localSheetId="2">#REF!</definedName>
    <definedName name="A4P3" localSheetId="7">#REF!</definedName>
    <definedName name="A4P3" localSheetId="13">#REF!</definedName>
    <definedName name="A4P3" localSheetId="12">#REF!</definedName>
    <definedName name="A4P3" localSheetId="14">#REF!</definedName>
    <definedName name="A4P3">#REF!</definedName>
    <definedName name="A4P4" localSheetId="2">#REF!</definedName>
    <definedName name="A4P4" localSheetId="7">#REF!</definedName>
    <definedName name="A4P4" localSheetId="13">#REF!</definedName>
    <definedName name="A4P4" localSheetId="12">#REF!</definedName>
    <definedName name="A4P4" localSheetId="14">#REF!</definedName>
    <definedName name="A4P4">#REF!</definedName>
    <definedName name="A4P5" localSheetId="2">#REF!</definedName>
    <definedName name="A4P5" localSheetId="7">#REF!</definedName>
    <definedName name="A4P5" localSheetId="13">#REF!</definedName>
    <definedName name="A4P5" localSheetId="12">#REF!</definedName>
    <definedName name="A4P5" localSheetId="14">#REF!</definedName>
    <definedName name="A4P5">#REF!</definedName>
    <definedName name="A4P6" localSheetId="2">#REF!</definedName>
    <definedName name="A4P6" localSheetId="7">#REF!</definedName>
    <definedName name="A4P6" localSheetId="13">#REF!</definedName>
    <definedName name="A4P6" localSheetId="12">#REF!</definedName>
    <definedName name="A4P6" localSheetId="14">#REF!</definedName>
    <definedName name="A4P6">#REF!</definedName>
    <definedName name="A4P7" localSheetId="2">#REF!</definedName>
    <definedName name="A4P7" localSheetId="7">#REF!</definedName>
    <definedName name="A4P7" localSheetId="13">#REF!</definedName>
    <definedName name="A4P7" localSheetId="12">#REF!</definedName>
    <definedName name="A4P7" localSheetId="14">#REF!</definedName>
    <definedName name="A4P7">#REF!</definedName>
    <definedName name="A4P8" localSheetId="2">#REF!</definedName>
    <definedName name="A4P8" localSheetId="7">#REF!</definedName>
    <definedName name="A4P8" localSheetId="13">#REF!</definedName>
    <definedName name="A4P8" localSheetId="12">#REF!</definedName>
    <definedName name="A4P8" localSheetId="14">#REF!</definedName>
    <definedName name="A4P8">#REF!</definedName>
    <definedName name="A4P9" localSheetId="2">#REF!</definedName>
    <definedName name="A4P9" localSheetId="7">#REF!</definedName>
    <definedName name="A4P9" localSheetId="13">#REF!</definedName>
    <definedName name="A4P9" localSheetId="12">#REF!</definedName>
    <definedName name="A4P9" localSheetId="14">#REF!</definedName>
    <definedName name="A4P9">#REF!</definedName>
    <definedName name="A4R1" localSheetId="2">#REF!</definedName>
    <definedName name="A4R1" localSheetId="7">#REF!</definedName>
    <definedName name="A4R1" localSheetId="13">#REF!</definedName>
    <definedName name="A4R1" localSheetId="12">#REF!</definedName>
    <definedName name="A4R1" localSheetId="14">#REF!</definedName>
    <definedName name="A4R1">#REF!</definedName>
    <definedName name="A4R10" localSheetId="2">#REF!</definedName>
    <definedName name="A4R10" localSheetId="7">#REF!</definedName>
    <definedName name="A4R10" localSheetId="13">#REF!</definedName>
    <definedName name="A4R10" localSheetId="12">#REF!</definedName>
    <definedName name="A4R10" localSheetId="14">#REF!</definedName>
    <definedName name="A4R10">#REF!</definedName>
    <definedName name="A4R11" localSheetId="2">#REF!</definedName>
    <definedName name="A4R11" localSheetId="7">#REF!</definedName>
    <definedName name="A4R11" localSheetId="13">#REF!</definedName>
    <definedName name="A4R11" localSheetId="12">#REF!</definedName>
    <definedName name="A4R11" localSheetId="14">#REF!</definedName>
    <definedName name="A4R11">#REF!</definedName>
    <definedName name="A4R12" localSheetId="2">#REF!</definedName>
    <definedName name="A4R12" localSheetId="7">#REF!</definedName>
    <definedName name="A4R12" localSheetId="13">#REF!</definedName>
    <definedName name="A4R12" localSheetId="12">#REF!</definedName>
    <definedName name="A4R12" localSheetId="14">#REF!</definedName>
    <definedName name="A4R12">#REF!</definedName>
    <definedName name="A4R13" localSheetId="2">#REF!</definedName>
    <definedName name="A4R13" localSheetId="7">#REF!</definedName>
    <definedName name="A4R13" localSheetId="13">#REF!</definedName>
    <definedName name="A4R13" localSheetId="12">#REF!</definedName>
    <definedName name="A4R13" localSheetId="14">#REF!</definedName>
    <definedName name="A4R13">#REF!</definedName>
    <definedName name="A4R14" localSheetId="2">#REF!</definedName>
    <definedName name="A4R14" localSheetId="7">#REF!</definedName>
    <definedName name="A4R14" localSheetId="13">#REF!</definedName>
    <definedName name="A4R14" localSheetId="12">#REF!</definedName>
    <definedName name="A4R14" localSheetId="14">#REF!</definedName>
    <definedName name="A4R14">#REF!</definedName>
    <definedName name="A4R15" localSheetId="2">#REF!</definedName>
    <definedName name="A4R15" localSheetId="7">#REF!</definedName>
    <definedName name="A4R15" localSheetId="13">#REF!</definedName>
    <definedName name="A4R15" localSheetId="12">#REF!</definedName>
    <definedName name="A4R15" localSheetId="14">#REF!</definedName>
    <definedName name="A4R15">#REF!</definedName>
    <definedName name="A4R16" localSheetId="2">#REF!</definedName>
    <definedName name="A4R16" localSheetId="7">#REF!</definedName>
    <definedName name="A4R16" localSheetId="13">#REF!</definedName>
    <definedName name="A4R16" localSheetId="12">#REF!</definedName>
    <definedName name="A4R16" localSheetId="14">#REF!</definedName>
    <definedName name="A4R16">#REF!</definedName>
    <definedName name="A4R17" localSheetId="2">#REF!</definedName>
    <definedName name="A4R17" localSheetId="7">#REF!</definedName>
    <definedName name="A4R17" localSheetId="13">#REF!</definedName>
    <definedName name="A4R17" localSheetId="12">#REF!</definedName>
    <definedName name="A4R17" localSheetId="14">#REF!</definedName>
    <definedName name="A4R17">#REF!</definedName>
    <definedName name="A4R18" localSheetId="2">#REF!</definedName>
    <definedName name="A4R18" localSheetId="7">#REF!</definedName>
    <definedName name="A4R18" localSheetId="13">#REF!</definedName>
    <definedName name="A4R18" localSheetId="12">#REF!</definedName>
    <definedName name="A4R18" localSheetId="14">#REF!</definedName>
    <definedName name="A4R18">#REF!</definedName>
    <definedName name="A4R19" localSheetId="2">#REF!</definedName>
    <definedName name="A4R19" localSheetId="7">#REF!</definedName>
    <definedName name="A4R19" localSheetId="13">#REF!</definedName>
    <definedName name="A4R19" localSheetId="12">#REF!</definedName>
    <definedName name="A4R19" localSheetId="14">#REF!</definedName>
    <definedName name="A4R19">#REF!</definedName>
    <definedName name="A4R2" localSheetId="2">#REF!</definedName>
    <definedName name="A4R2" localSheetId="7">#REF!</definedName>
    <definedName name="A4R2" localSheetId="13">#REF!</definedName>
    <definedName name="A4R2" localSheetId="12">#REF!</definedName>
    <definedName name="A4R2" localSheetId="14">#REF!</definedName>
    <definedName name="A4R2">#REF!</definedName>
    <definedName name="A4R20" localSheetId="2">#REF!</definedName>
    <definedName name="A4R20" localSheetId="7">#REF!</definedName>
    <definedName name="A4R20" localSheetId="13">#REF!</definedName>
    <definedName name="A4R20" localSheetId="12">#REF!</definedName>
    <definedName name="A4R20" localSheetId="14">#REF!</definedName>
    <definedName name="A4R20">#REF!</definedName>
    <definedName name="A4R21" localSheetId="2">#REF!</definedName>
    <definedName name="A4R21" localSheetId="7">#REF!</definedName>
    <definedName name="A4R21" localSheetId="13">#REF!</definedName>
    <definedName name="A4R21" localSheetId="12">#REF!</definedName>
    <definedName name="A4R21" localSheetId="14">#REF!</definedName>
    <definedName name="A4R21">#REF!</definedName>
    <definedName name="A4R22" localSheetId="2">#REF!</definedName>
    <definedName name="A4R22" localSheetId="7">#REF!</definedName>
    <definedName name="A4R22" localSheetId="13">#REF!</definedName>
    <definedName name="A4R22" localSheetId="12">#REF!</definedName>
    <definedName name="A4R22" localSheetId="14">#REF!</definedName>
    <definedName name="A4R22">#REF!</definedName>
    <definedName name="A4R23" localSheetId="2">#REF!</definedName>
    <definedName name="A4R23" localSheetId="7">#REF!</definedName>
    <definedName name="A4R23" localSheetId="13">#REF!</definedName>
    <definedName name="A4R23" localSheetId="12">#REF!</definedName>
    <definedName name="A4R23" localSheetId="14">#REF!</definedName>
    <definedName name="A4R23">#REF!</definedName>
    <definedName name="A4R24" localSheetId="2">#REF!</definedName>
    <definedName name="A4R24" localSheetId="7">#REF!</definedName>
    <definedName name="A4R24" localSheetId="13">#REF!</definedName>
    <definedName name="A4R24" localSheetId="12">#REF!</definedName>
    <definedName name="A4R24" localSheetId="14">#REF!</definedName>
    <definedName name="A4R24">#REF!</definedName>
    <definedName name="A4R3" localSheetId="2">#REF!</definedName>
    <definedName name="A4R3" localSheetId="7">#REF!</definedName>
    <definedName name="A4R3" localSheetId="13">#REF!</definedName>
    <definedName name="A4R3" localSheetId="12">#REF!</definedName>
    <definedName name="A4R3" localSheetId="14">#REF!</definedName>
    <definedName name="A4R3">#REF!</definedName>
    <definedName name="A4R4" localSheetId="2">#REF!</definedName>
    <definedName name="A4R4" localSheetId="7">#REF!</definedName>
    <definedName name="A4R4" localSheetId="13">#REF!</definedName>
    <definedName name="A4R4" localSheetId="12">#REF!</definedName>
    <definedName name="A4R4" localSheetId="14">#REF!</definedName>
    <definedName name="A4R4">#REF!</definedName>
    <definedName name="A4R5" localSheetId="2">#REF!</definedName>
    <definedName name="A4R5" localSheetId="7">#REF!</definedName>
    <definedName name="A4R5" localSheetId="13">#REF!</definedName>
    <definedName name="A4R5" localSheetId="12">#REF!</definedName>
    <definedName name="A4R5" localSheetId="14">#REF!</definedName>
    <definedName name="A4R5">#REF!</definedName>
    <definedName name="A4R6" localSheetId="2">#REF!</definedName>
    <definedName name="A4R6" localSheetId="7">#REF!</definedName>
    <definedName name="A4R6" localSheetId="13">#REF!</definedName>
    <definedName name="A4R6" localSheetId="12">#REF!</definedName>
    <definedName name="A4R6" localSheetId="14">#REF!</definedName>
    <definedName name="A4R6">#REF!</definedName>
    <definedName name="A4R7" localSheetId="2">#REF!</definedName>
    <definedName name="A4R7" localSheetId="7">#REF!</definedName>
    <definedName name="A4R7" localSheetId="13">#REF!</definedName>
    <definedName name="A4R7" localSheetId="12">#REF!</definedName>
    <definedName name="A4R7" localSheetId="14">#REF!</definedName>
    <definedName name="A4R7">#REF!</definedName>
    <definedName name="A4R8" localSheetId="2">#REF!</definedName>
    <definedName name="A4R8" localSheetId="7">#REF!</definedName>
    <definedName name="A4R8" localSheetId="13">#REF!</definedName>
    <definedName name="A4R8" localSheetId="12">#REF!</definedName>
    <definedName name="A4R8" localSheetId="14">#REF!</definedName>
    <definedName name="A4R8">#REF!</definedName>
    <definedName name="A4R9" localSheetId="2">#REF!</definedName>
    <definedName name="A4R9" localSheetId="7">#REF!</definedName>
    <definedName name="A4R9" localSheetId="13">#REF!</definedName>
    <definedName name="A4R9" localSheetId="12">#REF!</definedName>
    <definedName name="A4R9" localSheetId="14">#REF!</definedName>
    <definedName name="A4R9">#REF!</definedName>
    <definedName name="A5P1" localSheetId="2">#REF!</definedName>
    <definedName name="A5P1" localSheetId="7">#REF!</definedName>
    <definedName name="A5P1" localSheetId="13">#REF!</definedName>
    <definedName name="A5P1" localSheetId="12">#REF!</definedName>
    <definedName name="A5P1" localSheetId="14">#REF!</definedName>
    <definedName name="A5P1">#REF!</definedName>
    <definedName name="A5P10" localSheetId="2">#REF!</definedName>
    <definedName name="A5P10" localSheetId="7">#REF!</definedName>
    <definedName name="A5P10" localSheetId="13">#REF!</definedName>
    <definedName name="A5P10" localSheetId="12">#REF!</definedName>
    <definedName name="A5P10" localSheetId="14">#REF!</definedName>
    <definedName name="A5P10">#REF!</definedName>
    <definedName name="A5P11" localSheetId="2">#REF!</definedName>
    <definedName name="A5P11" localSheetId="7">#REF!</definedName>
    <definedName name="A5P11" localSheetId="13">#REF!</definedName>
    <definedName name="A5P11" localSheetId="12">#REF!</definedName>
    <definedName name="A5P11" localSheetId="14">#REF!</definedName>
    <definedName name="A5P11">#REF!</definedName>
    <definedName name="A5P12" localSheetId="2">#REF!</definedName>
    <definedName name="A5P12" localSheetId="7">#REF!</definedName>
    <definedName name="A5P12" localSheetId="13">#REF!</definedName>
    <definedName name="A5P12" localSheetId="12">#REF!</definedName>
    <definedName name="A5P12" localSheetId="14">#REF!</definedName>
    <definedName name="A5P12">#REF!</definedName>
    <definedName name="A5P13" localSheetId="2">#REF!</definedName>
    <definedName name="A5P13" localSheetId="7">#REF!</definedName>
    <definedName name="A5P13" localSheetId="13">#REF!</definedName>
    <definedName name="A5P13" localSheetId="12">#REF!</definedName>
    <definedName name="A5P13" localSheetId="14">#REF!</definedName>
    <definedName name="A5P13">#REF!</definedName>
    <definedName name="A5P14" localSheetId="2">#REF!</definedName>
    <definedName name="A5P14" localSheetId="7">#REF!</definedName>
    <definedName name="A5P14" localSheetId="13">#REF!</definedName>
    <definedName name="A5P14" localSheetId="12">#REF!</definedName>
    <definedName name="A5P14" localSheetId="14">#REF!</definedName>
    <definedName name="A5P14">#REF!</definedName>
    <definedName name="A5P15" localSheetId="2">#REF!</definedName>
    <definedName name="A5P15" localSheetId="7">#REF!</definedName>
    <definedName name="A5P15" localSheetId="13">#REF!</definedName>
    <definedName name="A5P15" localSheetId="12">#REF!</definedName>
    <definedName name="A5P15" localSheetId="14">#REF!</definedName>
    <definedName name="A5P15">#REF!</definedName>
    <definedName name="A5P16" localSheetId="2">#REF!</definedName>
    <definedName name="A5P16" localSheetId="7">#REF!</definedName>
    <definedName name="A5P16" localSheetId="13">#REF!</definedName>
    <definedName name="A5P16" localSheetId="12">#REF!</definedName>
    <definedName name="A5P16" localSheetId="14">#REF!</definedName>
    <definedName name="A5P16">#REF!</definedName>
    <definedName name="A5P17" localSheetId="2">#REF!</definedName>
    <definedName name="A5P17" localSheetId="7">#REF!</definedName>
    <definedName name="A5P17" localSheetId="13">#REF!</definedName>
    <definedName name="A5P17" localSheetId="12">#REF!</definedName>
    <definedName name="A5P17" localSheetId="14">#REF!</definedName>
    <definedName name="A5P17">#REF!</definedName>
    <definedName name="A5P18" localSheetId="2">#REF!</definedName>
    <definedName name="A5P18" localSheetId="7">#REF!</definedName>
    <definedName name="A5P18" localSheetId="13">#REF!</definedName>
    <definedName name="A5P18" localSheetId="12">#REF!</definedName>
    <definedName name="A5P18" localSheetId="14">#REF!</definedName>
    <definedName name="A5P18">#REF!</definedName>
    <definedName name="A5P19" localSheetId="2">#REF!</definedName>
    <definedName name="A5P19" localSheetId="7">#REF!</definedName>
    <definedName name="A5P19" localSheetId="13">#REF!</definedName>
    <definedName name="A5P19" localSheetId="12">#REF!</definedName>
    <definedName name="A5P19" localSheetId="14">#REF!</definedName>
    <definedName name="A5P19">#REF!</definedName>
    <definedName name="A5P2" localSheetId="2">#REF!</definedName>
    <definedName name="A5P2" localSheetId="7">#REF!</definedName>
    <definedName name="A5P2" localSheetId="13">#REF!</definedName>
    <definedName name="A5P2" localSheetId="12">#REF!</definedName>
    <definedName name="A5P2" localSheetId="14">#REF!</definedName>
    <definedName name="A5P2">#REF!</definedName>
    <definedName name="A5P20" localSheetId="2">#REF!</definedName>
    <definedName name="A5P20" localSheetId="7">#REF!</definedName>
    <definedName name="A5P20" localSheetId="13">#REF!</definedName>
    <definedName name="A5P20" localSheetId="12">#REF!</definedName>
    <definedName name="A5P20" localSheetId="14">#REF!</definedName>
    <definedName name="A5P20">#REF!</definedName>
    <definedName name="A5P21" localSheetId="2">#REF!</definedName>
    <definedName name="A5P21" localSheetId="7">#REF!</definedName>
    <definedName name="A5P21" localSheetId="13">#REF!</definedName>
    <definedName name="A5P21" localSheetId="12">#REF!</definedName>
    <definedName name="A5P21" localSheetId="14">#REF!</definedName>
    <definedName name="A5P21">#REF!</definedName>
    <definedName name="A5P22" localSheetId="2">#REF!</definedName>
    <definedName name="A5P22" localSheetId="7">#REF!</definedName>
    <definedName name="A5P22" localSheetId="13">#REF!</definedName>
    <definedName name="A5P22" localSheetId="12">#REF!</definedName>
    <definedName name="A5P22" localSheetId="14">#REF!</definedName>
    <definedName name="A5P22">#REF!</definedName>
    <definedName name="A5P23" localSheetId="2">#REF!</definedName>
    <definedName name="A5P23" localSheetId="7">#REF!</definedName>
    <definedName name="A5P23" localSheetId="13">#REF!</definedName>
    <definedName name="A5P23" localSheetId="12">#REF!</definedName>
    <definedName name="A5P23" localSheetId="14">#REF!</definedName>
    <definedName name="A5P23">#REF!</definedName>
    <definedName name="A5P24" localSheetId="2">#REF!</definedName>
    <definedName name="A5P24" localSheetId="7">#REF!</definedName>
    <definedName name="A5P24" localSheetId="13">#REF!</definedName>
    <definedName name="A5P24" localSheetId="12">#REF!</definedName>
    <definedName name="A5P24" localSheetId="14">#REF!</definedName>
    <definedName name="A5P24">#REF!</definedName>
    <definedName name="A5P3" localSheetId="2">#REF!</definedName>
    <definedName name="A5P3" localSheetId="7">#REF!</definedName>
    <definedName name="A5P3" localSheetId="13">#REF!</definedName>
    <definedName name="A5P3" localSheetId="12">#REF!</definedName>
    <definedName name="A5P3" localSheetId="14">#REF!</definedName>
    <definedName name="A5P3">#REF!</definedName>
    <definedName name="A5P4" localSheetId="2">#REF!</definedName>
    <definedName name="A5P4" localSheetId="7">#REF!</definedName>
    <definedName name="A5P4" localSheetId="13">#REF!</definedName>
    <definedName name="A5P4" localSheetId="12">#REF!</definedName>
    <definedName name="A5P4" localSheetId="14">#REF!</definedName>
    <definedName name="A5P4">#REF!</definedName>
    <definedName name="A5P5" localSheetId="2">#REF!</definedName>
    <definedName name="A5P5" localSheetId="7">#REF!</definedName>
    <definedName name="A5P5" localSheetId="13">#REF!</definedName>
    <definedName name="A5P5" localSheetId="12">#REF!</definedName>
    <definedName name="A5P5" localSheetId="14">#REF!</definedName>
    <definedName name="A5P5">#REF!</definedName>
    <definedName name="A5P6" localSheetId="2">#REF!</definedName>
    <definedName name="A5P6" localSheetId="7">#REF!</definedName>
    <definedName name="A5P6" localSheetId="13">#REF!</definedName>
    <definedName name="A5P6" localSheetId="12">#REF!</definedName>
    <definedName name="A5P6" localSheetId="14">#REF!</definedName>
    <definedName name="A5P6">#REF!</definedName>
    <definedName name="A5P7" localSheetId="2">#REF!</definedName>
    <definedName name="A5P7" localSheetId="7">#REF!</definedName>
    <definedName name="A5P7" localSheetId="13">#REF!</definedName>
    <definedName name="A5P7" localSheetId="12">#REF!</definedName>
    <definedName name="A5P7" localSheetId="14">#REF!</definedName>
    <definedName name="A5P7">#REF!</definedName>
    <definedName name="A5P8" localSheetId="2">#REF!</definedName>
    <definedName name="A5P8" localSheetId="7">#REF!</definedName>
    <definedName name="A5P8" localSheetId="13">#REF!</definedName>
    <definedName name="A5P8" localSheetId="12">#REF!</definedName>
    <definedName name="A5P8" localSheetId="14">#REF!</definedName>
    <definedName name="A5P8">#REF!</definedName>
    <definedName name="A5P9" localSheetId="2">#REF!</definedName>
    <definedName name="A5P9" localSheetId="7">#REF!</definedName>
    <definedName name="A5P9" localSheetId="13">#REF!</definedName>
    <definedName name="A5P9" localSheetId="12">#REF!</definedName>
    <definedName name="A5P9" localSheetId="14">#REF!</definedName>
    <definedName name="A5P9">#REF!</definedName>
    <definedName name="A5R1" localSheetId="2">#REF!</definedName>
    <definedName name="A5R1" localSheetId="7">#REF!</definedName>
    <definedName name="A5R1" localSheetId="13">#REF!</definedName>
    <definedName name="A5R1" localSheetId="12">#REF!</definedName>
    <definedName name="A5R1" localSheetId="14">#REF!</definedName>
    <definedName name="A5R1">#REF!</definedName>
    <definedName name="A5R10" localSheetId="2">#REF!</definedName>
    <definedName name="A5R10" localSheetId="7">#REF!</definedName>
    <definedName name="A5R10" localSheetId="13">#REF!</definedName>
    <definedName name="A5R10" localSheetId="12">#REF!</definedName>
    <definedName name="A5R10" localSheetId="14">#REF!</definedName>
    <definedName name="A5R10">#REF!</definedName>
    <definedName name="A5R11" localSheetId="2">#REF!</definedName>
    <definedName name="A5R11" localSheetId="7">#REF!</definedName>
    <definedName name="A5R11" localSheetId="13">#REF!</definedName>
    <definedName name="A5R11" localSheetId="12">#REF!</definedName>
    <definedName name="A5R11" localSheetId="14">#REF!</definedName>
    <definedName name="A5R11">#REF!</definedName>
    <definedName name="A5R12" localSheetId="2">#REF!</definedName>
    <definedName name="A5R12" localSheetId="7">#REF!</definedName>
    <definedName name="A5R12" localSheetId="13">#REF!</definedName>
    <definedName name="A5R12" localSheetId="12">#REF!</definedName>
    <definedName name="A5R12" localSheetId="14">#REF!</definedName>
    <definedName name="A5R12">#REF!</definedName>
    <definedName name="A5R13" localSheetId="2">#REF!</definedName>
    <definedName name="A5R13" localSheetId="7">#REF!</definedName>
    <definedName name="A5R13" localSheetId="13">#REF!</definedName>
    <definedName name="A5R13" localSheetId="12">#REF!</definedName>
    <definedName name="A5R13" localSheetId="14">#REF!</definedName>
    <definedName name="A5R13">#REF!</definedName>
    <definedName name="A5R14" localSheetId="2">#REF!</definedName>
    <definedName name="A5R14" localSheetId="7">#REF!</definedName>
    <definedName name="A5R14" localSheetId="13">#REF!</definedName>
    <definedName name="A5R14" localSheetId="12">#REF!</definedName>
    <definedName name="A5R14" localSheetId="14">#REF!</definedName>
    <definedName name="A5R14">#REF!</definedName>
    <definedName name="A5R15" localSheetId="2">#REF!</definedName>
    <definedName name="A5R15" localSheetId="7">#REF!</definedName>
    <definedName name="A5R15" localSheetId="13">#REF!</definedName>
    <definedName name="A5R15" localSheetId="12">#REF!</definedName>
    <definedName name="A5R15" localSheetId="14">#REF!</definedName>
    <definedName name="A5R15">#REF!</definedName>
    <definedName name="A5R16" localSheetId="2">#REF!</definedName>
    <definedName name="A5R16" localSheetId="7">#REF!</definedName>
    <definedName name="A5R16" localSheetId="13">#REF!</definedName>
    <definedName name="A5R16" localSheetId="12">#REF!</definedName>
    <definedName name="A5R16" localSheetId="14">#REF!</definedName>
    <definedName name="A5R16">#REF!</definedName>
    <definedName name="A5R17" localSheetId="2">#REF!</definedName>
    <definedName name="A5R17" localSheetId="7">#REF!</definedName>
    <definedName name="A5R17" localSheetId="13">#REF!</definedName>
    <definedName name="A5R17" localSheetId="12">#REF!</definedName>
    <definedName name="A5R17" localSheetId="14">#REF!</definedName>
    <definedName name="A5R17">#REF!</definedName>
    <definedName name="A5R18" localSheetId="2">#REF!</definedName>
    <definedName name="A5R18" localSheetId="7">#REF!</definedName>
    <definedName name="A5R18" localSheetId="13">#REF!</definedName>
    <definedName name="A5R18" localSheetId="12">#REF!</definedName>
    <definedName name="A5R18" localSheetId="14">#REF!</definedName>
    <definedName name="A5R18">#REF!</definedName>
    <definedName name="A5R19" localSheetId="2">#REF!</definedName>
    <definedName name="A5R19" localSheetId="7">#REF!</definedName>
    <definedName name="A5R19" localSheetId="13">#REF!</definedName>
    <definedName name="A5R19" localSheetId="12">#REF!</definedName>
    <definedName name="A5R19" localSheetId="14">#REF!</definedName>
    <definedName name="A5R19">#REF!</definedName>
    <definedName name="A5R2" localSheetId="2">#REF!</definedName>
    <definedName name="A5R2" localSheetId="7">#REF!</definedName>
    <definedName name="A5R2" localSheetId="13">#REF!</definedName>
    <definedName name="A5R2" localSheetId="12">#REF!</definedName>
    <definedName name="A5R2" localSheetId="14">#REF!</definedName>
    <definedName name="A5R2">#REF!</definedName>
    <definedName name="A5R20" localSheetId="2">#REF!</definedName>
    <definedName name="A5R20" localSheetId="7">#REF!</definedName>
    <definedName name="A5R20" localSheetId="13">#REF!</definedName>
    <definedName name="A5R20" localSheetId="12">#REF!</definedName>
    <definedName name="A5R20" localSheetId="14">#REF!</definedName>
    <definedName name="A5R20">#REF!</definedName>
    <definedName name="A5R21" localSheetId="2">#REF!</definedName>
    <definedName name="A5R21" localSheetId="7">#REF!</definedName>
    <definedName name="A5R21" localSheetId="13">#REF!</definedName>
    <definedName name="A5R21" localSheetId="12">#REF!</definedName>
    <definedName name="A5R21" localSheetId="14">#REF!</definedName>
    <definedName name="A5R21">#REF!</definedName>
    <definedName name="A5R22" localSheetId="2">#REF!</definedName>
    <definedName name="A5R22" localSheetId="7">#REF!</definedName>
    <definedName name="A5R22" localSheetId="13">#REF!</definedName>
    <definedName name="A5R22" localSheetId="12">#REF!</definedName>
    <definedName name="A5R22" localSheetId="14">#REF!</definedName>
    <definedName name="A5R22">#REF!</definedName>
    <definedName name="A5R23" localSheetId="2">#REF!</definedName>
    <definedName name="A5R23" localSheetId="7">#REF!</definedName>
    <definedName name="A5R23" localSheetId="13">#REF!</definedName>
    <definedName name="A5R23" localSheetId="12">#REF!</definedName>
    <definedName name="A5R23" localSheetId="14">#REF!</definedName>
    <definedName name="A5R23">#REF!</definedName>
    <definedName name="A5R24" localSheetId="2">#REF!</definedName>
    <definedName name="A5R24" localSheetId="7">#REF!</definedName>
    <definedName name="A5R24" localSheetId="13">#REF!</definedName>
    <definedName name="A5R24" localSheetId="12">#REF!</definedName>
    <definedName name="A5R24" localSheetId="14">#REF!</definedName>
    <definedName name="A5R24">#REF!</definedName>
    <definedName name="A5R3" localSheetId="2">#REF!</definedName>
    <definedName name="A5R3" localSheetId="7">#REF!</definedName>
    <definedName name="A5R3" localSheetId="13">#REF!</definedName>
    <definedName name="A5R3" localSheetId="12">#REF!</definedName>
    <definedName name="A5R3" localSheetId="14">#REF!</definedName>
    <definedName name="A5R3">#REF!</definedName>
    <definedName name="A5R4" localSheetId="2">#REF!</definedName>
    <definedName name="A5R4" localSheetId="7">#REF!</definedName>
    <definedName name="A5R4" localSheetId="13">#REF!</definedName>
    <definedName name="A5R4" localSheetId="12">#REF!</definedName>
    <definedName name="A5R4" localSheetId="14">#REF!</definedName>
    <definedName name="A5R4">#REF!</definedName>
    <definedName name="A5R5" localSheetId="2">#REF!</definedName>
    <definedName name="A5R5" localSheetId="7">#REF!</definedName>
    <definedName name="A5R5" localSheetId="13">#REF!</definedName>
    <definedName name="A5R5" localSheetId="12">#REF!</definedName>
    <definedName name="A5R5" localSheetId="14">#REF!</definedName>
    <definedName name="A5R5">#REF!</definedName>
    <definedName name="A5R6" localSheetId="2">#REF!</definedName>
    <definedName name="A5R6" localSheetId="7">#REF!</definedName>
    <definedName name="A5R6" localSheetId="13">#REF!</definedName>
    <definedName name="A5R6" localSheetId="12">#REF!</definedName>
    <definedName name="A5R6" localSheetId="14">#REF!</definedName>
    <definedName name="A5R6">#REF!</definedName>
    <definedName name="A5R7" localSheetId="2">#REF!</definedName>
    <definedName name="A5R7" localSheetId="7">#REF!</definedName>
    <definedName name="A5R7" localSheetId="13">#REF!</definedName>
    <definedName name="A5R7" localSheetId="12">#REF!</definedName>
    <definedName name="A5R7" localSheetId="14">#REF!</definedName>
    <definedName name="A5R7">#REF!</definedName>
    <definedName name="A5R8" localSheetId="2">#REF!</definedName>
    <definedName name="A5R8" localSheetId="7">#REF!</definedName>
    <definedName name="A5R8" localSheetId="13">#REF!</definedName>
    <definedName name="A5R8" localSheetId="12">#REF!</definedName>
    <definedName name="A5R8" localSheetId="14">#REF!</definedName>
    <definedName name="A5R8">#REF!</definedName>
    <definedName name="A5R9" localSheetId="2">#REF!</definedName>
    <definedName name="A5R9" localSheetId="7">#REF!</definedName>
    <definedName name="A5R9" localSheetId="13">#REF!</definedName>
    <definedName name="A5R9" localSheetId="12">#REF!</definedName>
    <definedName name="A5R9" localSheetId="14">#REF!</definedName>
    <definedName name="A5R9">#REF!</definedName>
    <definedName name="add_1" localSheetId="2">#REF!</definedName>
    <definedName name="add_1" localSheetId="7">#REF!</definedName>
    <definedName name="add_1" localSheetId="13">#REF!</definedName>
    <definedName name="add_1" localSheetId="12">#REF!</definedName>
    <definedName name="add_1" localSheetId="14">#REF!</definedName>
    <definedName name="add_1">#REF!</definedName>
    <definedName name="add_2" localSheetId="2">#REF!</definedName>
    <definedName name="add_2" localSheetId="7">#REF!</definedName>
    <definedName name="add_2" localSheetId="13">#REF!</definedName>
    <definedName name="add_2" localSheetId="12">#REF!</definedName>
    <definedName name="add_2" localSheetId="14">#REF!</definedName>
    <definedName name="add_2">#REF!</definedName>
    <definedName name="add_3" localSheetId="2">#REF!</definedName>
    <definedName name="add_3" localSheetId="7">#REF!</definedName>
    <definedName name="add_3" localSheetId="13">#REF!</definedName>
    <definedName name="add_3" localSheetId="12">#REF!</definedName>
    <definedName name="add_3" localSheetId="14">#REF!</definedName>
    <definedName name="add_3">#REF!</definedName>
    <definedName name="add_4" localSheetId="2">#REF!</definedName>
    <definedName name="add_4" localSheetId="7">#REF!</definedName>
    <definedName name="add_4" localSheetId="13">#REF!</definedName>
    <definedName name="add_4" localSheetId="12">#REF!</definedName>
    <definedName name="add_4" localSheetId="14">#REF!</definedName>
    <definedName name="add_4">#REF!</definedName>
    <definedName name="add_5" localSheetId="2">#REF!</definedName>
    <definedName name="add_5" localSheetId="7">#REF!</definedName>
    <definedName name="add_5" localSheetId="13">#REF!</definedName>
    <definedName name="add_5" localSheetId="12">#REF!</definedName>
    <definedName name="add_5" localSheetId="14">#REF!</definedName>
    <definedName name="add_5">#REF!</definedName>
    <definedName name="add_total" localSheetId="2">#REF!</definedName>
    <definedName name="add_total" localSheetId="7">#REF!</definedName>
    <definedName name="add_total" localSheetId="13">#REF!</definedName>
    <definedName name="add_total" localSheetId="12">#REF!</definedName>
    <definedName name="add_total" localSheetId="14">#REF!</definedName>
    <definedName name="add_total">#REF!</definedName>
    <definedName name="_xlnm.Print_Area" localSheetId="2">BDI!$A$1:$I$43</definedName>
    <definedName name="_xlnm.Print_Area" localSheetId="9">'COMPOSIÇÕES COMPLEMENTARES '!$A$1:$K$616</definedName>
    <definedName name="_xlnm.Print_Area" localSheetId="10">COTAÇÕES!$A$1:$I$275</definedName>
    <definedName name="_xlnm.Print_Area" localSheetId="8">CRONOGRAMA!$A$2:$Q$30</definedName>
    <definedName name="_xlnm.Print_Area" localSheetId="7">'CURVA ABC'!$A$3:$L$531</definedName>
    <definedName name="_xlnm.Print_Area" localSheetId="0">DADOS!$A$1:$P$76</definedName>
    <definedName name="_xlnm.Print_Area" localSheetId="13">DECLARAÇÃO!$A$1:$H$42</definedName>
    <definedName name="_xlnm.Print_Area" localSheetId="11">'DECLARAÇÃO ORÇAMENTO'!$A$1:$H$35</definedName>
    <definedName name="_xlnm.Print_Area" localSheetId="12">'DECLARAÇÃO PROJETOS'!$A$1:$H$35</definedName>
    <definedName name="_xlnm.Print_Area" localSheetId="15">'ENCARGOS SOCIAIS'!$A$1:$H$51</definedName>
    <definedName name="_xlnm.Print_Area" localSheetId="1">'FOLHA FECHAMENTO'!$A$1:$M$58</definedName>
    <definedName name="_xlnm.Print_Area" localSheetId="6">INSUMOS!$A$1:$D$4939</definedName>
    <definedName name="_xlnm.Print_Area" localSheetId="4">PLANILHA_SINTÉTICA!$A$1:$L$563</definedName>
    <definedName name="_xlnm.Print_Area" localSheetId="14">'PROJETOS RECEBIDOS'!$A$1:$J$25</definedName>
    <definedName name="_xlnm.Print_Area" localSheetId="3">RESUMO!$A$1:$J$45</definedName>
    <definedName name="_xlnm.Print_Area" localSheetId="5">SERVIÇOS!$A$1:$F$10998</definedName>
    <definedName name="AUDITORIO" localSheetId="2">#REF!</definedName>
    <definedName name="AUDITORIO" localSheetId="10">#REF!</definedName>
    <definedName name="AUDITORIO" localSheetId="7">#REF!</definedName>
    <definedName name="AUDITORIO" localSheetId="13">#REF!</definedName>
    <definedName name="AUDITORIO" localSheetId="12">#REF!</definedName>
    <definedName name="AUDITORIO" localSheetId="14">#REF!</definedName>
    <definedName name="AUDITORIO">#REF!</definedName>
    <definedName name="BBB" localSheetId="12">#REF!</definedName>
    <definedName name="BBB">#REF!</definedName>
    <definedName name="BD" localSheetId="2">#REF!</definedName>
    <definedName name="BD" localSheetId="7">#REF!</definedName>
    <definedName name="BD" localSheetId="13">#REF!</definedName>
    <definedName name="BD" localSheetId="12">#REF!</definedName>
    <definedName name="BD" localSheetId="14">#REF!</definedName>
    <definedName name="BD">#REF!</definedName>
    <definedName name="BDI" localSheetId="2">#REF!</definedName>
    <definedName name="BDI" localSheetId="7">#REF!</definedName>
    <definedName name="BDI" localSheetId="13">#REF!</definedName>
    <definedName name="BDI" localSheetId="12">#REF!</definedName>
    <definedName name="BDI" localSheetId="14">#REF!</definedName>
    <definedName name="BDI">#REF!</definedName>
    <definedName name="BDI_LIC" localSheetId="2">#REF!</definedName>
    <definedName name="BDI_LIC" localSheetId="7">#REF!</definedName>
    <definedName name="BDI_LIC" localSheetId="13">#REF!</definedName>
    <definedName name="BDI_LIC" localSheetId="12">#REF!</definedName>
    <definedName name="BDI_LIC" localSheetId="14">#REF!</definedName>
    <definedName name="BDI_LIC">#REF!</definedName>
    <definedName name="cfs" localSheetId="2">#REF!</definedName>
    <definedName name="cfs" localSheetId="10">#REF!</definedName>
    <definedName name="cfs" localSheetId="7">#REF!</definedName>
    <definedName name="cfs" localSheetId="13">#REF!</definedName>
    <definedName name="cfs" localSheetId="12">#REF!</definedName>
    <definedName name="cfs" localSheetId="14">#REF!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3">#REF!</definedName>
    <definedName name="crono" localSheetId="12">#REF!</definedName>
    <definedName name="crono" localSheetId="14">#REF!</definedName>
    <definedName name="crono">#REF!</definedName>
    <definedName name="CRONO_ADD" localSheetId="2">#REF!</definedName>
    <definedName name="CRONO_ADD" localSheetId="7">#REF!</definedName>
    <definedName name="CRONO_ADD" localSheetId="13">#REF!</definedName>
    <definedName name="CRONO_ADD" localSheetId="12">#REF!</definedName>
    <definedName name="CRONO_ADD" localSheetId="14">#REF!</definedName>
    <definedName name="CRONO_ADD">#REF!</definedName>
    <definedName name="CRONO_RES" localSheetId="2">#REF!</definedName>
    <definedName name="CRONO_RES" localSheetId="7">#REF!</definedName>
    <definedName name="CRONO_RES" localSheetId="13">#REF!</definedName>
    <definedName name="CRONO_RES" localSheetId="12">#REF!</definedName>
    <definedName name="CRONO_RES" localSheetId="14">#REF!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PLANILHA_SINTÉTICA!$A$1:$B$763</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3">'[1] '!#REF!</definedName>
    <definedName name="ini" localSheetId="12">'[1] '!#REF!</definedName>
    <definedName name="ini">'[1] '!#REF!</definedName>
    <definedName name="k">"$#REF!.$A$1:$B$2408"</definedName>
    <definedName name="matriz" localSheetId="7">'[1] '!#REF!</definedName>
    <definedName name="matriz" localSheetId="13">'[1] '!#REF!</definedName>
    <definedName name="matriz" localSheetId="12">'[1] '!#REF!</definedName>
    <definedName name="matriz">'[1] '!#REF!</definedName>
    <definedName name="MINUS" localSheetId="2">#REF!</definedName>
    <definedName name="MINUS" localSheetId="7">#REF!</definedName>
    <definedName name="MINUS" localSheetId="13">#REF!</definedName>
    <definedName name="MINUS" localSheetId="12">#REF!</definedName>
    <definedName name="MINUS" localSheetId="14">#REF!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3">#REF!</definedName>
    <definedName name="PLUS" localSheetId="12">#REF!</definedName>
    <definedName name="PLUS" localSheetId="14">#REF!</definedName>
    <definedName name="PLUS">#REF!</definedName>
    <definedName name="po" localSheetId="2">#REF!</definedName>
    <definedName name="po" localSheetId="7">#REF!</definedName>
    <definedName name="po" localSheetId="13">#REF!</definedName>
    <definedName name="po" localSheetId="12">#REF!</definedName>
    <definedName name="po" localSheetId="14">#REF!</definedName>
    <definedName name="po">#REF!</definedName>
    <definedName name="REF">'[1] '!$F$464:$F$489</definedName>
    <definedName name="rere" localSheetId="2">#REF!</definedName>
    <definedName name="rere" localSheetId="10">#REF!</definedName>
    <definedName name="rere" localSheetId="7">#REF!</definedName>
    <definedName name="rere" localSheetId="13">#REF!</definedName>
    <definedName name="rere" localSheetId="12">#REF!</definedName>
    <definedName name="rere" localSheetId="14">#REF!</definedName>
    <definedName name="rere">#REF!</definedName>
    <definedName name="RODAPÉ" localSheetId="7">[1]Relatório!#REF!</definedName>
    <definedName name="RODAPÉ" localSheetId="13">[1]Relatório!#REF!</definedName>
    <definedName name="RODAPÉ" localSheetId="12">[1]Relatório!#REF!</definedName>
    <definedName name="RODAPÉ">[1]Relatório!#REF!</definedName>
    <definedName name="rt" localSheetId="2">#REF!</definedName>
    <definedName name="rt" localSheetId="10">#REF!</definedName>
    <definedName name="rt" localSheetId="7">#REF!</definedName>
    <definedName name="rt" localSheetId="13">#REF!</definedName>
    <definedName name="rt" localSheetId="12">#REF!</definedName>
    <definedName name="rt" localSheetId="14">#REF!</definedName>
    <definedName name="rt">#REF!</definedName>
    <definedName name="S10P1" localSheetId="2">#REF!</definedName>
    <definedName name="S10P1" localSheetId="7">#REF!</definedName>
    <definedName name="S10P1" localSheetId="13">#REF!</definedName>
    <definedName name="S10P1" localSheetId="12">#REF!</definedName>
    <definedName name="S10P1" localSheetId="14">#REF!</definedName>
    <definedName name="S10P1">#REF!</definedName>
    <definedName name="S10P10" localSheetId="2">#REF!</definedName>
    <definedName name="S10P10" localSheetId="7">#REF!</definedName>
    <definedName name="S10P10" localSheetId="13">#REF!</definedName>
    <definedName name="S10P10" localSheetId="12">#REF!</definedName>
    <definedName name="S10P10" localSheetId="14">#REF!</definedName>
    <definedName name="S10P10">#REF!</definedName>
    <definedName name="S10P11" localSheetId="2">#REF!</definedName>
    <definedName name="S10P11" localSheetId="7">#REF!</definedName>
    <definedName name="S10P11" localSheetId="13">#REF!</definedName>
    <definedName name="S10P11" localSheetId="12">#REF!</definedName>
    <definedName name="S10P11" localSheetId="14">#REF!</definedName>
    <definedName name="S10P11">#REF!</definedName>
    <definedName name="S10P12" localSheetId="2">#REF!</definedName>
    <definedName name="S10P12" localSheetId="7">#REF!</definedName>
    <definedName name="S10P12" localSheetId="13">#REF!</definedName>
    <definedName name="S10P12" localSheetId="12">#REF!</definedName>
    <definedName name="S10P12" localSheetId="14">#REF!</definedName>
    <definedName name="S10P12">#REF!</definedName>
    <definedName name="S10P13" localSheetId="2">#REF!</definedName>
    <definedName name="S10P13" localSheetId="7">#REF!</definedName>
    <definedName name="S10P13" localSheetId="13">#REF!</definedName>
    <definedName name="S10P13" localSheetId="12">#REF!</definedName>
    <definedName name="S10P13" localSheetId="14">#REF!</definedName>
    <definedName name="S10P13">#REF!</definedName>
    <definedName name="S10P14" localSheetId="2">#REF!</definedName>
    <definedName name="S10P14" localSheetId="7">#REF!</definedName>
    <definedName name="S10P14" localSheetId="13">#REF!</definedName>
    <definedName name="S10P14" localSheetId="12">#REF!</definedName>
    <definedName name="S10P14" localSheetId="14">#REF!</definedName>
    <definedName name="S10P14">#REF!</definedName>
    <definedName name="S10P15" localSheetId="2">#REF!</definedName>
    <definedName name="S10P15" localSheetId="7">#REF!</definedName>
    <definedName name="S10P15" localSheetId="13">#REF!</definedName>
    <definedName name="S10P15" localSheetId="12">#REF!</definedName>
    <definedName name="S10P15" localSheetId="14">#REF!</definedName>
    <definedName name="S10P15">#REF!</definedName>
    <definedName name="S10P16" localSheetId="2">#REF!</definedName>
    <definedName name="S10P16" localSheetId="7">#REF!</definedName>
    <definedName name="S10P16" localSheetId="13">#REF!</definedName>
    <definedName name="S10P16" localSheetId="12">#REF!</definedName>
    <definedName name="S10P16" localSheetId="14">#REF!</definedName>
    <definedName name="S10P16">#REF!</definedName>
    <definedName name="S10P17" localSheetId="2">#REF!</definedName>
    <definedName name="S10P17" localSheetId="7">#REF!</definedName>
    <definedName name="S10P17" localSheetId="13">#REF!</definedName>
    <definedName name="S10P17" localSheetId="12">#REF!</definedName>
    <definedName name="S10P17" localSheetId="14">#REF!</definedName>
    <definedName name="S10P17">#REF!</definedName>
    <definedName name="S10P18" localSheetId="2">#REF!</definedName>
    <definedName name="S10P18" localSheetId="7">#REF!</definedName>
    <definedName name="S10P18" localSheetId="13">#REF!</definedName>
    <definedName name="S10P18" localSheetId="12">#REF!</definedName>
    <definedName name="S10P18" localSheetId="14">#REF!</definedName>
    <definedName name="S10P18">#REF!</definedName>
    <definedName name="S10P19" localSheetId="2">#REF!</definedName>
    <definedName name="S10P19" localSheetId="7">#REF!</definedName>
    <definedName name="S10P19" localSheetId="13">#REF!</definedName>
    <definedName name="S10P19" localSheetId="12">#REF!</definedName>
    <definedName name="S10P19" localSheetId="14">#REF!</definedName>
    <definedName name="S10P19">#REF!</definedName>
    <definedName name="S10P2" localSheetId="2">#REF!</definedName>
    <definedName name="S10P2" localSheetId="7">#REF!</definedName>
    <definedName name="S10P2" localSheetId="13">#REF!</definedName>
    <definedName name="S10P2" localSheetId="12">#REF!</definedName>
    <definedName name="S10P2" localSheetId="14">#REF!</definedName>
    <definedName name="S10P2">#REF!</definedName>
    <definedName name="S10P20" localSheetId="2">#REF!</definedName>
    <definedName name="S10P20" localSheetId="7">#REF!</definedName>
    <definedName name="S10P20" localSheetId="13">#REF!</definedName>
    <definedName name="S10P20" localSheetId="12">#REF!</definedName>
    <definedName name="S10P20" localSheetId="14">#REF!</definedName>
    <definedName name="S10P20">#REF!</definedName>
    <definedName name="S10P21" localSheetId="2">#REF!</definedName>
    <definedName name="S10P21" localSheetId="7">#REF!</definedName>
    <definedName name="S10P21" localSheetId="13">#REF!</definedName>
    <definedName name="S10P21" localSheetId="12">#REF!</definedName>
    <definedName name="S10P21" localSheetId="14">#REF!</definedName>
    <definedName name="S10P21">#REF!</definedName>
    <definedName name="S10P22" localSheetId="2">#REF!</definedName>
    <definedName name="S10P22" localSheetId="7">#REF!</definedName>
    <definedName name="S10P22" localSheetId="13">#REF!</definedName>
    <definedName name="S10P22" localSheetId="12">#REF!</definedName>
    <definedName name="S10P22" localSheetId="14">#REF!</definedName>
    <definedName name="S10P22">#REF!</definedName>
    <definedName name="S10P23" localSheetId="2">#REF!</definedName>
    <definedName name="S10P23" localSheetId="7">#REF!</definedName>
    <definedName name="S10P23" localSheetId="13">#REF!</definedName>
    <definedName name="S10P23" localSheetId="12">#REF!</definedName>
    <definedName name="S10P23" localSheetId="14">#REF!</definedName>
    <definedName name="S10P23">#REF!</definedName>
    <definedName name="S10P24" localSheetId="2">#REF!</definedName>
    <definedName name="S10P24" localSheetId="7">#REF!</definedName>
    <definedName name="S10P24" localSheetId="13">#REF!</definedName>
    <definedName name="S10P24" localSheetId="12">#REF!</definedName>
    <definedName name="S10P24" localSheetId="14">#REF!</definedName>
    <definedName name="S10P24">#REF!</definedName>
    <definedName name="S10P3" localSheetId="2">#REF!</definedName>
    <definedName name="S10P3" localSheetId="7">#REF!</definedName>
    <definedName name="S10P3" localSheetId="13">#REF!</definedName>
    <definedName name="S10P3" localSheetId="12">#REF!</definedName>
    <definedName name="S10P3" localSheetId="14">#REF!</definedName>
    <definedName name="S10P3">#REF!</definedName>
    <definedName name="S10P4" localSheetId="2">#REF!</definedName>
    <definedName name="S10P4" localSheetId="7">#REF!</definedName>
    <definedName name="S10P4" localSheetId="13">#REF!</definedName>
    <definedName name="S10P4" localSheetId="12">#REF!</definedName>
    <definedName name="S10P4" localSheetId="14">#REF!</definedName>
    <definedName name="S10P4">#REF!</definedName>
    <definedName name="S10P5" localSheetId="2">#REF!</definedName>
    <definedName name="S10P5" localSheetId="7">#REF!</definedName>
    <definedName name="S10P5" localSheetId="13">#REF!</definedName>
    <definedName name="S10P5" localSheetId="12">#REF!</definedName>
    <definedName name="S10P5" localSheetId="14">#REF!</definedName>
    <definedName name="S10P5">#REF!</definedName>
    <definedName name="S10P6" localSheetId="2">#REF!</definedName>
    <definedName name="S10P6" localSheetId="7">#REF!</definedName>
    <definedName name="S10P6" localSheetId="13">#REF!</definedName>
    <definedName name="S10P6" localSheetId="12">#REF!</definedName>
    <definedName name="S10P6" localSheetId="14">#REF!</definedName>
    <definedName name="S10P6">#REF!</definedName>
    <definedName name="S10P7" localSheetId="2">#REF!</definedName>
    <definedName name="S10P7" localSheetId="7">#REF!</definedName>
    <definedName name="S10P7" localSheetId="13">#REF!</definedName>
    <definedName name="S10P7" localSheetId="12">#REF!</definedName>
    <definedName name="S10P7" localSheetId="14">#REF!</definedName>
    <definedName name="S10P7">#REF!</definedName>
    <definedName name="S10P8" localSheetId="2">#REF!</definedName>
    <definedName name="S10P8" localSheetId="7">#REF!</definedName>
    <definedName name="S10P8" localSheetId="13">#REF!</definedName>
    <definedName name="S10P8" localSheetId="12">#REF!</definedName>
    <definedName name="S10P8" localSheetId="14">#REF!</definedName>
    <definedName name="S10P8">#REF!</definedName>
    <definedName name="S10P9" localSheetId="2">#REF!</definedName>
    <definedName name="S10P9" localSheetId="7">#REF!</definedName>
    <definedName name="S10P9" localSheetId="13">#REF!</definedName>
    <definedName name="S10P9" localSheetId="12">#REF!</definedName>
    <definedName name="S10P9" localSheetId="14">#REF!</definedName>
    <definedName name="S10P9">#REF!</definedName>
    <definedName name="S10R1" localSheetId="2">#REF!</definedName>
    <definedName name="S10R1" localSheetId="7">#REF!</definedName>
    <definedName name="S10R1" localSheetId="13">#REF!</definedName>
    <definedName name="S10R1" localSheetId="12">#REF!</definedName>
    <definedName name="S10R1" localSheetId="14">#REF!</definedName>
    <definedName name="S10R1">#REF!</definedName>
    <definedName name="S10R10" localSheetId="2">#REF!</definedName>
    <definedName name="S10R10" localSheetId="7">#REF!</definedName>
    <definedName name="S10R10" localSheetId="13">#REF!</definedName>
    <definedName name="S10R10" localSheetId="12">#REF!</definedName>
    <definedName name="S10R10" localSheetId="14">#REF!</definedName>
    <definedName name="S10R10">#REF!</definedName>
    <definedName name="S10R11" localSheetId="2">#REF!</definedName>
    <definedName name="S10R11" localSheetId="7">#REF!</definedName>
    <definedName name="S10R11" localSheetId="13">#REF!</definedName>
    <definedName name="S10R11" localSheetId="12">#REF!</definedName>
    <definedName name="S10R11" localSheetId="14">#REF!</definedName>
    <definedName name="S10R11">#REF!</definedName>
    <definedName name="S10R12" localSheetId="2">#REF!</definedName>
    <definedName name="S10R12" localSheetId="7">#REF!</definedName>
    <definedName name="S10R12" localSheetId="13">#REF!</definedName>
    <definedName name="S10R12" localSheetId="12">#REF!</definedName>
    <definedName name="S10R12" localSheetId="14">#REF!</definedName>
    <definedName name="S10R12">#REF!</definedName>
    <definedName name="S10R13" localSheetId="2">#REF!</definedName>
    <definedName name="S10R13" localSheetId="7">#REF!</definedName>
    <definedName name="S10R13" localSheetId="13">#REF!</definedName>
    <definedName name="S10R13" localSheetId="12">#REF!</definedName>
    <definedName name="S10R13" localSheetId="14">#REF!</definedName>
    <definedName name="S10R13">#REF!</definedName>
    <definedName name="S10R14" localSheetId="2">#REF!</definedName>
    <definedName name="S10R14" localSheetId="7">#REF!</definedName>
    <definedName name="S10R14" localSheetId="13">#REF!</definedName>
    <definedName name="S10R14" localSheetId="12">#REF!</definedName>
    <definedName name="S10R14" localSheetId="14">#REF!</definedName>
    <definedName name="S10R14">#REF!</definedName>
    <definedName name="S10R15" localSheetId="2">#REF!</definedName>
    <definedName name="S10R15" localSheetId="7">#REF!</definedName>
    <definedName name="S10R15" localSheetId="13">#REF!</definedName>
    <definedName name="S10R15" localSheetId="12">#REF!</definedName>
    <definedName name="S10R15" localSheetId="14">#REF!</definedName>
    <definedName name="S10R15">#REF!</definedName>
    <definedName name="S10R16" localSheetId="2">#REF!</definedName>
    <definedName name="S10R16" localSheetId="7">#REF!</definedName>
    <definedName name="S10R16" localSheetId="13">#REF!</definedName>
    <definedName name="S10R16" localSheetId="12">#REF!</definedName>
    <definedName name="S10R16" localSheetId="14">#REF!</definedName>
    <definedName name="S10R16">#REF!</definedName>
    <definedName name="S10R17" localSheetId="2">#REF!</definedName>
    <definedName name="S10R17" localSheetId="7">#REF!</definedName>
    <definedName name="S10R17" localSheetId="13">#REF!</definedName>
    <definedName name="S10R17" localSheetId="12">#REF!</definedName>
    <definedName name="S10R17" localSheetId="14">#REF!</definedName>
    <definedName name="S10R17">#REF!</definedName>
    <definedName name="S10R18" localSheetId="2">#REF!</definedName>
    <definedName name="S10R18" localSheetId="7">#REF!</definedName>
    <definedName name="S10R18" localSheetId="13">#REF!</definedName>
    <definedName name="S10R18" localSheetId="12">#REF!</definedName>
    <definedName name="S10R18" localSheetId="14">#REF!</definedName>
    <definedName name="S10R18">#REF!</definedName>
    <definedName name="S10R19" localSheetId="2">#REF!</definedName>
    <definedName name="S10R19" localSheetId="7">#REF!</definedName>
    <definedName name="S10R19" localSheetId="13">#REF!</definedName>
    <definedName name="S10R19" localSheetId="12">#REF!</definedName>
    <definedName name="S10R19" localSheetId="14">#REF!</definedName>
    <definedName name="S10R19">#REF!</definedName>
    <definedName name="S10R2" localSheetId="2">#REF!</definedName>
    <definedName name="S10R2" localSheetId="7">#REF!</definedName>
    <definedName name="S10R2" localSheetId="13">#REF!</definedName>
    <definedName name="S10R2" localSheetId="12">#REF!</definedName>
    <definedName name="S10R2" localSheetId="14">#REF!</definedName>
    <definedName name="S10R2">#REF!</definedName>
    <definedName name="S10R20" localSheetId="2">#REF!</definedName>
    <definedName name="S10R20" localSheetId="7">#REF!</definedName>
    <definedName name="S10R20" localSheetId="13">#REF!</definedName>
    <definedName name="S10R20" localSheetId="12">#REF!</definedName>
    <definedName name="S10R20" localSheetId="14">#REF!</definedName>
    <definedName name="S10R20">#REF!</definedName>
    <definedName name="S10R21" localSheetId="2">#REF!</definedName>
    <definedName name="S10R21" localSheetId="7">#REF!</definedName>
    <definedName name="S10R21" localSheetId="13">#REF!</definedName>
    <definedName name="S10R21" localSheetId="12">#REF!</definedName>
    <definedName name="S10R21" localSheetId="14">#REF!</definedName>
    <definedName name="S10R21">#REF!</definedName>
    <definedName name="S10R22" localSheetId="2">#REF!</definedName>
    <definedName name="S10R22" localSheetId="7">#REF!</definedName>
    <definedName name="S10R22" localSheetId="13">#REF!</definedName>
    <definedName name="S10R22" localSheetId="12">#REF!</definedName>
    <definedName name="S10R22" localSheetId="14">#REF!</definedName>
    <definedName name="S10R22">#REF!</definedName>
    <definedName name="S10R23" localSheetId="2">#REF!</definedName>
    <definedName name="S10R23" localSheetId="7">#REF!</definedName>
    <definedName name="S10R23" localSheetId="13">#REF!</definedName>
    <definedName name="S10R23" localSheetId="12">#REF!</definedName>
    <definedName name="S10R23" localSheetId="14">#REF!</definedName>
    <definedName name="S10R23">#REF!</definedName>
    <definedName name="S10R24" localSheetId="2">#REF!</definedName>
    <definedName name="S10R24" localSheetId="7">#REF!</definedName>
    <definedName name="S10R24" localSheetId="13">#REF!</definedName>
    <definedName name="S10R24" localSheetId="12">#REF!</definedName>
    <definedName name="S10R24" localSheetId="14">#REF!</definedName>
    <definedName name="S10R24">#REF!</definedName>
    <definedName name="S10R3" localSheetId="2">#REF!</definedName>
    <definedName name="S10R3" localSheetId="7">#REF!</definedName>
    <definedName name="S10R3" localSheetId="13">#REF!</definedName>
    <definedName name="S10R3" localSheetId="12">#REF!</definedName>
    <definedName name="S10R3" localSheetId="14">#REF!</definedName>
    <definedName name="S10R3">#REF!</definedName>
    <definedName name="S10R4" localSheetId="2">#REF!</definedName>
    <definedName name="S10R4" localSheetId="7">#REF!</definedName>
    <definedName name="S10R4" localSheetId="13">#REF!</definedName>
    <definedName name="S10R4" localSheetId="12">#REF!</definedName>
    <definedName name="S10R4" localSheetId="14">#REF!</definedName>
    <definedName name="S10R4">#REF!</definedName>
    <definedName name="S10R5" localSheetId="2">#REF!</definedName>
    <definedName name="S10R5" localSheetId="7">#REF!</definedName>
    <definedName name="S10R5" localSheetId="13">#REF!</definedName>
    <definedName name="S10R5" localSheetId="12">#REF!</definedName>
    <definedName name="S10R5" localSheetId="14">#REF!</definedName>
    <definedName name="S10R5">#REF!</definedName>
    <definedName name="S10R6" localSheetId="2">#REF!</definedName>
    <definedName name="S10R6" localSheetId="7">#REF!</definedName>
    <definedName name="S10R6" localSheetId="13">#REF!</definedName>
    <definedName name="S10R6" localSheetId="12">#REF!</definedName>
    <definedName name="S10R6" localSheetId="14">#REF!</definedName>
    <definedName name="S10R6">#REF!</definedName>
    <definedName name="S10R7" localSheetId="2">#REF!</definedName>
    <definedName name="S10R7" localSheetId="7">#REF!</definedName>
    <definedName name="S10R7" localSheetId="13">#REF!</definedName>
    <definedName name="S10R7" localSheetId="12">#REF!</definedName>
    <definedName name="S10R7" localSheetId="14">#REF!</definedName>
    <definedName name="S10R7">#REF!</definedName>
    <definedName name="S10R8" localSheetId="2">#REF!</definedName>
    <definedName name="S10R8" localSheetId="7">#REF!</definedName>
    <definedName name="S10R8" localSheetId="13">#REF!</definedName>
    <definedName name="S10R8" localSheetId="12">#REF!</definedName>
    <definedName name="S10R8" localSheetId="14">#REF!</definedName>
    <definedName name="S10R8">#REF!</definedName>
    <definedName name="S10R9" localSheetId="2">#REF!</definedName>
    <definedName name="S10R9" localSheetId="7">#REF!</definedName>
    <definedName name="S10R9" localSheetId="13">#REF!</definedName>
    <definedName name="S10R9" localSheetId="12">#REF!</definedName>
    <definedName name="S10R9" localSheetId="14">#REF!</definedName>
    <definedName name="S10R9">#REF!</definedName>
    <definedName name="S11P1" localSheetId="2">#REF!</definedName>
    <definedName name="S11P1" localSheetId="7">#REF!</definedName>
    <definedName name="S11P1" localSheetId="13">#REF!</definedName>
    <definedName name="S11P1" localSheetId="12">#REF!</definedName>
    <definedName name="S11P1" localSheetId="14">#REF!</definedName>
    <definedName name="S11P1">#REF!</definedName>
    <definedName name="S11P10" localSheetId="2">#REF!</definedName>
    <definedName name="S11P10" localSheetId="7">#REF!</definedName>
    <definedName name="S11P10" localSheetId="13">#REF!</definedName>
    <definedName name="S11P10" localSheetId="12">#REF!</definedName>
    <definedName name="S11P10" localSheetId="14">#REF!</definedName>
    <definedName name="S11P10">#REF!</definedName>
    <definedName name="S11P11" localSheetId="2">#REF!</definedName>
    <definedName name="S11P11" localSheetId="7">#REF!</definedName>
    <definedName name="S11P11" localSheetId="13">#REF!</definedName>
    <definedName name="S11P11" localSheetId="12">#REF!</definedName>
    <definedName name="S11P11" localSheetId="14">#REF!</definedName>
    <definedName name="S11P11">#REF!</definedName>
    <definedName name="S11P12" localSheetId="2">#REF!</definedName>
    <definedName name="S11P12" localSheetId="7">#REF!</definedName>
    <definedName name="S11P12" localSheetId="13">#REF!</definedName>
    <definedName name="S11P12" localSheetId="12">#REF!</definedName>
    <definedName name="S11P12" localSheetId="14">#REF!</definedName>
    <definedName name="S11P12">#REF!</definedName>
    <definedName name="S11P13" localSheetId="2">#REF!</definedName>
    <definedName name="S11P13" localSheetId="7">#REF!</definedName>
    <definedName name="S11P13" localSheetId="13">#REF!</definedName>
    <definedName name="S11P13" localSheetId="12">#REF!</definedName>
    <definedName name="S11P13" localSheetId="14">#REF!</definedName>
    <definedName name="S11P13">#REF!</definedName>
    <definedName name="S11P14" localSheetId="2">#REF!</definedName>
    <definedName name="S11P14" localSheetId="7">#REF!</definedName>
    <definedName name="S11P14" localSheetId="13">#REF!</definedName>
    <definedName name="S11P14" localSheetId="12">#REF!</definedName>
    <definedName name="S11P14" localSheetId="14">#REF!</definedName>
    <definedName name="S11P14">#REF!</definedName>
    <definedName name="S11P15" localSheetId="2">#REF!</definedName>
    <definedName name="S11P15" localSheetId="7">#REF!</definedName>
    <definedName name="S11P15" localSheetId="13">#REF!</definedName>
    <definedName name="S11P15" localSheetId="12">#REF!</definedName>
    <definedName name="S11P15" localSheetId="14">#REF!</definedName>
    <definedName name="S11P15">#REF!</definedName>
    <definedName name="S11P16" localSheetId="2">#REF!</definedName>
    <definedName name="S11P16" localSheetId="7">#REF!</definedName>
    <definedName name="S11P16" localSheetId="13">#REF!</definedName>
    <definedName name="S11P16" localSheetId="12">#REF!</definedName>
    <definedName name="S11P16" localSheetId="14">#REF!</definedName>
    <definedName name="S11P16">#REF!</definedName>
    <definedName name="S11P17" localSheetId="2">#REF!</definedName>
    <definedName name="S11P17" localSheetId="7">#REF!</definedName>
    <definedName name="S11P17" localSheetId="13">#REF!</definedName>
    <definedName name="S11P17" localSheetId="12">#REF!</definedName>
    <definedName name="S11P17" localSheetId="14">#REF!</definedName>
    <definedName name="S11P17">#REF!</definedName>
    <definedName name="S11P18" localSheetId="2">#REF!</definedName>
    <definedName name="S11P18" localSheetId="7">#REF!</definedName>
    <definedName name="S11P18" localSheetId="13">#REF!</definedName>
    <definedName name="S11P18" localSheetId="12">#REF!</definedName>
    <definedName name="S11P18" localSheetId="14">#REF!</definedName>
    <definedName name="S11P18">#REF!</definedName>
    <definedName name="S11P19" localSheetId="2">#REF!</definedName>
    <definedName name="S11P19" localSheetId="7">#REF!</definedName>
    <definedName name="S11P19" localSheetId="13">#REF!</definedName>
    <definedName name="S11P19" localSheetId="12">#REF!</definedName>
    <definedName name="S11P19" localSheetId="14">#REF!</definedName>
    <definedName name="S11P19">#REF!</definedName>
    <definedName name="S11P2" localSheetId="2">#REF!</definedName>
    <definedName name="S11P2" localSheetId="7">#REF!</definedName>
    <definedName name="S11P2" localSheetId="13">#REF!</definedName>
    <definedName name="S11P2" localSheetId="12">#REF!</definedName>
    <definedName name="S11P2" localSheetId="14">#REF!</definedName>
    <definedName name="S11P2">#REF!</definedName>
    <definedName name="S11P20" localSheetId="2">#REF!</definedName>
    <definedName name="S11P20" localSheetId="7">#REF!</definedName>
    <definedName name="S11P20" localSheetId="13">#REF!</definedName>
    <definedName name="S11P20" localSheetId="12">#REF!</definedName>
    <definedName name="S11P20" localSheetId="14">#REF!</definedName>
    <definedName name="S11P20">#REF!</definedName>
    <definedName name="S11P21" localSheetId="2">#REF!</definedName>
    <definedName name="S11P21" localSheetId="7">#REF!</definedName>
    <definedName name="S11P21" localSheetId="13">#REF!</definedName>
    <definedName name="S11P21" localSheetId="12">#REF!</definedName>
    <definedName name="S11P21" localSheetId="14">#REF!</definedName>
    <definedName name="S11P21">#REF!</definedName>
    <definedName name="S11P22" localSheetId="2">#REF!</definedName>
    <definedName name="S11P22" localSheetId="7">#REF!</definedName>
    <definedName name="S11P22" localSheetId="13">#REF!</definedName>
    <definedName name="S11P22" localSheetId="12">#REF!</definedName>
    <definedName name="S11P22" localSheetId="14">#REF!</definedName>
    <definedName name="S11P22">#REF!</definedName>
    <definedName name="S11P23" localSheetId="2">#REF!</definedName>
    <definedName name="S11P23" localSheetId="7">#REF!</definedName>
    <definedName name="S11P23" localSheetId="13">#REF!</definedName>
    <definedName name="S11P23" localSheetId="12">#REF!</definedName>
    <definedName name="S11P23" localSheetId="14">#REF!</definedName>
    <definedName name="S11P23">#REF!</definedName>
    <definedName name="S11P24" localSheetId="2">#REF!</definedName>
    <definedName name="S11P24" localSheetId="7">#REF!</definedName>
    <definedName name="S11P24" localSheetId="13">#REF!</definedName>
    <definedName name="S11P24" localSheetId="12">#REF!</definedName>
    <definedName name="S11P24" localSheetId="14">#REF!</definedName>
    <definedName name="S11P24">#REF!</definedName>
    <definedName name="S11P3" localSheetId="2">#REF!</definedName>
    <definedName name="S11P3" localSheetId="7">#REF!</definedName>
    <definedName name="S11P3" localSheetId="13">#REF!</definedName>
    <definedName name="S11P3" localSheetId="12">#REF!</definedName>
    <definedName name="S11P3" localSheetId="14">#REF!</definedName>
    <definedName name="S11P3">#REF!</definedName>
    <definedName name="S11P4" localSheetId="2">#REF!</definedName>
    <definedName name="S11P4" localSheetId="7">#REF!</definedName>
    <definedName name="S11P4" localSheetId="13">#REF!</definedName>
    <definedName name="S11P4" localSheetId="12">#REF!</definedName>
    <definedName name="S11P4" localSheetId="14">#REF!</definedName>
    <definedName name="S11P4">#REF!</definedName>
    <definedName name="S11P5" localSheetId="2">#REF!</definedName>
    <definedName name="S11P5" localSheetId="7">#REF!</definedName>
    <definedName name="S11P5" localSheetId="13">#REF!</definedName>
    <definedName name="S11P5" localSheetId="12">#REF!</definedName>
    <definedName name="S11P5" localSheetId="14">#REF!</definedName>
    <definedName name="S11P5">#REF!</definedName>
    <definedName name="S11P6" localSheetId="2">#REF!</definedName>
    <definedName name="S11P6" localSheetId="7">#REF!</definedName>
    <definedName name="S11P6" localSheetId="13">#REF!</definedName>
    <definedName name="S11P6" localSheetId="12">#REF!</definedName>
    <definedName name="S11P6" localSheetId="14">#REF!</definedName>
    <definedName name="S11P6">#REF!</definedName>
    <definedName name="S11P7" localSheetId="2">#REF!</definedName>
    <definedName name="S11P7" localSheetId="7">#REF!</definedName>
    <definedName name="S11P7" localSheetId="13">#REF!</definedName>
    <definedName name="S11P7" localSheetId="12">#REF!</definedName>
    <definedName name="S11P7" localSheetId="14">#REF!</definedName>
    <definedName name="S11P7">#REF!</definedName>
    <definedName name="S11P8" localSheetId="2">#REF!</definedName>
    <definedName name="S11P8" localSheetId="7">#REF!</definedName>
    <definedName name="S11P8" localSheetId="13">#REF!</definedName>
    <definedName name="S11P8" localSheetId="12">#REF!</definedName>
    <definedName name="S11P8" localSheetId="14">#REF!</definedName>
    <definedName name="S11P8">#REF!</definedName>
    <definedName name="S11P9" localSheetId="2">#REF!</definedName>
    <definedName name="S11P9" localSheetId="7">#REF!</definedName>
    <definedName name="S11P9" localSheetId="13">#REF!</definedName>
    <definedName name="S11P9" localSheetId="12">#REF!</definedName>
    <definedName name="S11P9" localSheetId="14">#REF!</definedName>
    <definedName name="S11P9">#REF!</definedName>
    <definedName name="S11R1" localSheetId="2">#REF!</definedName>
    <definedName name="S11R1" localSheetId="7">#REF!</definedName>
    <definedName name="S11R1" localSheetId="13">#REF!</definedName>
    <definedName name="S11R1" localSheetId="12">#REF!</definedName>
    <definedName name="S11R1" localSheetId="14">#REF!</definedName>
    <definedName name="S11R1">#REF!</definedName>
    <definedName name="S11R10" localSheetId="2">#REF!</definedName>
    <definedName name="S11R10" localSheetId="7">#REF!</definedName>
    <definedName name="S11R10" localSheetId="13">#REF!</definedName>
    <definedName name="S11R10" localSheetId="12">#REF!</definedName>
    <definedName name="S11R10" localSheetId="14">#REF!</definedName>
    <definedName name="S11R10">#REF!</definedName>
    <definedName name="S11R11" localSheetId="2">#REF!</definedName>
    <definedName name="S11R11" localSheetId="7">#REF!</definedName>
    <definedName name="S11R11" localSheetId="13">#REF!</definedName>
    <definedName name="S11R11" localSheetId="12">#REF!</definedName>
    <definedName name="S11R11" localSheetId="14">#REF!</definedName>
    <definedName name="S11R11">#REF!</definedName>
    <definedName name="S11R12" localSheetId="2">#REF!</definedName>
    <definedName name="S11R12" localSheetId="7">#REF!</definedName>
    <definedName name="S11R12" localSheetId="13">#REF!</definedName>
    <definedName name="S11R12" localSheetId="12">#REF!</definedName>
    <definedName name="S11R12" localSheetId="14">#REF!</definedName>
    <definedName name="S11R12">#REF!</definedName>
    <definedName name="S11R13" localSheetId="2">#REF!</definedName>
    <definedName name="S11R13" localSheetId="7">#REF!</definedName>
    <definedName name="S11R13" localSheetId="13">#REF!</definedName>
    <definedName name="S11R13" localSheetId="12">#REF!</definedName>
    <definedName name="S11R13" localSheetId="14">#REF!</definedName>
    <definedName name="S11R13">#REF!</definedName>
    <definedName name="S11R14" localSheetId="2">#REF!</definedName>
    <definedName name="S11R14" localSheetId="7">#REF!</definedName>
    <definedName name="S11R14" localSheetId="13">#REF!</definedName>
    <definedName name="S11R14" localSheetId="12">#REF!</definedName>
    <definedName name="S11R14" localSheetId="14">#REF!</definedName>
    <definedName name="S11R14">#REF!</definedName>
    <definedName name="S11R15" localSheetId="2">#REF!</definedName>
    <definedName name="S11R15" localSheetId="7">#REF!</definedName>
    <definedName name="S11R15" localSheetId="13">#REF!</definedName>
    <definedName name="S11R15" localSheetId="12">#REF!</definedName>
    <definedName name="S11R15" localSheetId="14">#REF!</definedName>
    <definedName name="S11R15">#REF!</definedName>
    <definedName name="S11R16" localSheetId="2">#REF!</definedName>
    <definedName name="S11R16" localSheetId="7">#REF!</definedName>
    <definedName name="S11R16" localSheetId="13">#REF!</definedName>
    <definedName name="S11R16" localSheetId="12">#REF!</definedName>
    <definedName name="S11R16" localSheetId="14">#REF!</definedName>
    <definedName name="S11R16">#REF!</definedName>
    <definedName name="S11R17" localSheetId="2">#REF!</definedName>
    <definedName name="S11R17" localSheetId="7">#REF!</definedName>
    <definedName name="S11R17" localSheetId="13">#REF!</definedName>
    <definedName name="S11R17" localSheetId="12">#REF!</definedName>
    <definedName name="S11R17" localSheetId="14">#REF!</definedName>
    <definedName name="S11R17">#REF!</definedName>
    <definedName name="S11R18" localSheetId="2">#REF!</definedName>
    <definedName name="S11R18" localSheetId="7">#REF!</definedName>
    <definedName name="S11R18" localSheetId="13">#REF!</definedName>
    <definedName name="S11R18" localSheetId="12">#REF!</definedName>
    <definedName name="S11R18" localSheetId="14">#REF!</definedName>
    <definedName name="S11R18">#REF!</definedName>
    <definedName name="S11R19" localSheetId="2">#REF!</definedName>
    <definedName name="S11R19" localSheetId="7">#REF!</definedName>
    <definedName name="S11R19" localSheetId="13">#REF!</definedName>
    <definedName name="S11R19" localSheetId="12">#REF!</definedName>
    <definedName name="S11R19" localSheetId="14">#REF!</definedName>
    <definedName name="S11R19">#REF!</definedName>
    <definedName name="S11R2" localSheetId="2">#REF!</definedName>
    <definedName name="S11R2" localSheetId="7">#REF!</definedName>
    <definedName name="S11R2" localSheetId="13">#REF!</definedName>
    <definedName name="S11R2" localSheetId="12">#REF!</definedName>
    <definedName name="S11R2" localSheetId="14">#REF!</definedName>
    <definedName name="S11R2">#REF!</definedName>
    <definedName name="S11R20" localSheetId="2">#REF!</definedName>
    <definedName name="S11R20" localSheetId="7">#REF!</definedName>
    <definedName name="S11R20" localSheetId="13">#REF!</definedName>
    <definedName name="S11R20" localSheetId="12">#REF!</definedName>
    <definedName name="S11R20" localSheetId="14">#REF!</definedName>
    <definedName name="S11R20">#REF!</definedName>
    <definedName name="S11R21" localSheetId="2">#REF!</definedName>
    <definedName name="S11R21" localSheetId="7">#REF!</definedName>
    <definedName name="S11R21" localSheetId="13">#REF!</definedName>
    <definedName name="S11R21" localSheetId="12">#REF!</definedName>
    <definedName name="S11R21" localSheetId="14">#REF!</definedName>
    <definedName name="S11R21">#REF!</definedName>
    <definedName name="S11R22" localSheetId="2">#REF!</definedName>
    <definedName name="S11R22" localSheetId="7">#REF!</definedName>
    <definedName name="S11R22" localSheetId="13">#REF!</definedName>
    <definedName name="S11R22" localSheetId="12">#REF!</definedName>
    <definedName name="S11R22" localSheetId="14">#REF!</definedName>
    <definedName name="S11R22">#REF!</definedName>
    <definedName name="S11R23" localSheetId="2">#REF!</definedName>
    <definedName name="S11R23" localSheetId="7">#REF!</definedName>
    <definedName name="S11R23" localSheetId="13">#REF!</definedName>
    <definedName name="S11R23" localSheetId="12">#REF!</definedName>
    <definedName name="S11R23" localSheetId="14">#REF!</definedName>
    <definedName name="S11R23">#REF!</definedName>
    <definedName name="S11R24" localSheetId="2">#REF!</definedName>
    <definedName name="S11R24" localSheetId="7">#REF!</definedName>
    <definedName name="S11R24" localSheetId="13">#REF!</definedName>
    <definedName name="S11R24" localSheetId="12">#REF!</definedName>
    <definedName name="S11R24" localSheetId="14">#REF!</definedName>
    <definedName name="S11R24">#REF!</definedName>
    <definedName name="S11R3" localSheetId="2">#REF!</definedName>
    <definedName name="S11R3" localSheetId="7">#REF!</definedName>
    <definedName name="S11R3" localSheetId="13">#REF!</definedName>
    <definedName name="S11R3" localSheetId="12">#REF!</definedName>
    <definedName name="S11R3" localSheetId="14">#REF!</definedName>
    <definedName name="S11R3">#REF!</definedName>
    <definedName name="S11R4" localSheetId="2">#REF!</definedName>
    <definedName name="S11R4" localSheetId="7">#REF!</definedName>
    <definedName name="S11R4" localSheetId="13">#REF!</definedName>
    <definedName name="S11R4" localSheetId="12">#REF!</definedName>
    <definedName name="S11R4" localSheetId="14">#REF!</definedName>
    <definedName name="S11R4">#REF!</definedName>
    <definedName name="S11R5" localSheetId="2">#REF!</definedName>
    <definedName name="S11R5" localSheetId="7">#REF!</definedName>
    <definedName name="S11R5" localSheetId="13">#REF!</definedName>
    <definedName name="S11R5" localSheetId="12">#REF!</definedName>
    <definedName name="S11R5" localSheetId="14">#REF!</definedName>
    <definedName name="S11R5">#REF!</definedName>
    <definedName name="S11R6" localSheetId="2">#REF!</definedName>
    <definedName name="S11R6" localSheetId="7">#REF!</definedName>
    <definedName name="S11R6" localSheetId="13">#REF!</definedName>
    <definedName name="S11R6" localSheetId="12">#REF!</definedName>
    <definedName name="S11R6" localSheetId="14">#REF!</definedName>
    <definedName name="S11R6">#REF!</definedName>
    <definedName name="S11R7" localSheetId="2">#REF!</definedName>
    <definedName name="S11R7" localSheetId="7">#REF!</definedName>
    <definedName name="S11R7" localSheetId="13">#REF!</definedName>
    <definedName name="S11R7" localSheetId="12">#REF!</definedName>
    <definedName name="S11R7" localSheetId="14">#REF!</definedName>
    <definedName name="S11R7">#REF!</definedName>
    <definedName name="S11R8" localSheetId="2">#REF!</definedName>
    <definedName name="S11R8" localSheetId="7">#REF!</definedName>
    <definedName name="S11R8" localSheetId="13">#REF!</definedName>
    <definedName name="S11R8" localSheetId="12">#REF!</definedName>
    <definedName name="S11R8" localSheetId="14">#REF!</definedName>
    <definedName name="S11R8">#REF!</definedName>
    <definedName name="S11R9" localSheetId="2">#REF!</definedName>
    <definedName name="S11R9" localSheetId="7">#REF!</definedName>
    <definedName name="S11R9" localSheetId="13">#REF!</definedName>
    <definedName name="S11R9" localSheetId="12">#REF!</definedName>
    <definedName name="S11R9" localSheetId="14">#REF!</definedName>
    <definedName name="S11R9">#REF!</definedName>
    <definedName name="S12P1" localSheetId="2">#REF!</definedName>
    <definedName name="S12P1" localSheetId="7">#REF!</definedName>
    <definedName name="S12P1" localSheetId="13">#REF!</definedName>
    <definedName name="S12P1" localSheetId="12">#REF!</definedName>
    <definedName name="S12P1" localSheetId="14">#REF!</definedName>
    <definedName name="S12P1">#REF!</definedName>
    <definedName name="S12P10" localSheetId="2">#REF!</definedName>
    <definedName name="S12P10" localSheetId="7">#REF!</definedName>
    <definedName name="S12P10" localSheetId="13">#REF!</definedName>
    <definedName name="S12P10" localSheetId="12">#REF!</definedName>
    <definedName name="S12P10" localSheetId="14">#REF!</definedName>
    <definedName name="S12P10">#REF!</definedName>
    <definedName name="S12P11" localSheetId="2">#REF!</definedName>
    <definedName name="S12P11" localSheetId="7">#REF!</definedName>
    <definedName name="S12P11" localSheetId="13">#REF!</definedName>
    <definedName name="S12P11" localSheetId="12">#REF!</definedName>
    <definedName name="S12P11" localSheetId="14">#REF!</definedName>
    <definedName name="S12P11">#REF!</definedName>
    <definedName name="S12P12" localSheetId="2">#REF!</definedName>
    <definedName name="S12P12" localSheetId="7">#REF!</definedName>
    <definedName name="S12P12" localSheetId="13">#REF!</definedName>
    <definedName name="S12P12" localSheetId="12">#REF!</definedName>
    <definedName name="S12P12" localSheetId="14">#REF!</definedName>
    <definedName name="S12P12">#REF!</definedName>
    <definedName name="S12P13" localSheetId="2">#REF!</definedName>
    <definedName name="S12P13" localSheetId="7">#REF!</definedName>
    <definedName name="S12P13" localSheetId="13">#REF!</definedName>
    <definedName name="S12P13" localSheetId="12">#REF!</definedName>
    <definedName name="S12P13" localSheetId="14">#REF!</definedName>
    <definedName name="S12P13">#REF!</definedName>
    <definedName name="S12P14" localSheetId="2">#REF!</definedName>
    <definedName name="S12P14" localSheetId="7">#REF!</definedName>
    <definedName name="S12P14" localSheetId="13">#REF!</definedName>
    <definedName name="S12P14" localSheetId="12">#REF!</definedName>
    <definedName name="S12P14" localSheetId="14">#REF!</definedName>
    <definedName name="S12P14">#REF!</definedName>
    <definedName name="S12P15" localSheetId="2">#REF!</definedName>
    <definedName name="S12P15" localSheetId="7">#REF!</definedName>
    <definedName name="S12P15" localSheetId="13">#REF!</definedName>
    <definedName name="S12P15" localSheetId="12">#REF!</definedName>
    <definedName name="S12P15" localSheetId="14">#REF!</definedName>
    <definedName name="S12P15">#REF!</definedName>
    <definedName name="S12P16" localSheetId="2">#REF!</definedName>
    <definedName name="S12P16" localSheetId="7">#REF!</definedName>
    <definedName name="S12P16" localSheetId="13">#REF!</definedName>
    <definedName name="S12P16" localSheetId="12">#REF!</definedName>
    <definedName name="S12P16" localSheetId="14">#REF!</definedName>
    <definedName name="S12P16">#REF!</definedName>
    <definedName name="S12P17" localSheetId="2">#REF!</definedName>
    <definedName name="S12P17" localSheetId="7">#REF!</definedName>
    <definedName name="S12P17" localSheetId="13">#REF!</definedName>
    <definedName name="S12P17" localSheetId="12">#REF!</definedName>
    <definedName name="S12P17" localSheetId="14">#REF!</definedName>
    <definedName name="S12P17">#REF!</definedName>
    <definedName name="S12P18" localSheetId="2">#REF!</definedName>
    <definedName name="S12P18" localSheetId="7">#REF!</definedName>
    <definedName name="S12P18" localSheetId="13">#REF!</definedName>
    <definedName name="S12P18" localSheetId="12">#REF!</definedName>
    <definedName name="S12P18" localSheetId="14">#REF!</definedName>
    <definedName name="S12P18">#REF!</definedName>
    <definedName name="S12P19" localSheetId="2">#REF!</definedName>
    <definedName name="S12P19" localSheetId="7">#REF!</definedName>
    <definedName name="S12P19" localSheetId="13">#REF!</definedName>
    <definedName name="S12P19" localSheetId="12">#REF!</definedName>
    <definedName name="S12P19" localSheetId="14">#REF!</definedName>
    <definedName name="S12P19">#REF!</definedName>
    <definedName name="S12P2" localSheetId="2">#REF!</definedName>
    <definedName name="S12P2" localSheetId="7">#REF!</definedName>
    <definedName name="S12P2" localSheetId="13">#REF!</definedName>
    <definedName name="S12P2" localSheetId="12">#REF!</definedName>
    <definedName name="S12P2" localSheetId="14">#REF!</definedName>
    <definedName name="S12P2">#REF!</definedName>
    <definedName name="S12P20" localSheetId="2">#REF!</definedName>
    <definedName name="S12P20" localSheetId="7">#REF!</definedName>
    <definedName name="S12P20" localSheetId="13">#REF!</definedName>
    <definedName name="S12P20" localSheetId="12">#REF!</definedName>
    <definedName name="S12P20" localSheetId="14">#REF!</definedName>
    <definedName name="S12P20">#REF!</definedName>
    <definedName name="S12P21" localSheetId="2">#REF!</definedName>
    <definedName name="S12P21" localSheetId="7">#REF!</definedName>
    <definedName name="S12P21" localSheetId="13">#REF!</definedName>
    <definedName name="S12P21" localSheetId="12">#REF!</definedName>
    <definedName name="S12P21" localSheetId="14">#REF!</definedName>
    <definedName name="S12P21">#REF!</definedName>
    <definedName name="S12P22" localSheetId="2">#REF!</definedName>
    <definedName name="S12P22" localSheetId="7">#REF!</definedName>
    <definedName name="S12P22" localSheetId="13">#REF!</definedName>
    <definedName name="S12P22" localSheetId="12">#REF!</definedName>
    <definedName name="S12P22" localSheetId="14">#REF!</definedName>
    <definedName name="S12P22">#REF!</definedName>
    <definedName name="S12P23" localSheetId="2">#REF!</definedName>
    <definedName name="S12P23" localSheetId="7">#REF!</definedName>
    <definedName name="S12P23" localSheetId="13">#REF!</definedName>
    <definedName name="S12P23" localSheetId="12">#REF!</definedName>
    <definedName name="S12P23" localSheetId="14">#REF!</definedName>
    <definedName name="S12P23">#REF!</definedName>
    <definedName name="S12P24" localSheetId="2">#REF!</definedName>
    <definedName name="S12P24" localSheetId="7">#REF!</definedName>
    <definedName name="S12P24" localSheetId="13">#REF!</definedName>
    <definedName name="S12P24" localSheetId="12">#REF!</definedName>
    <definedName name="S12P24" localSheetId="14">#REF!</definedName>
    <definedName name="S12P24">#REF!</definedName>
    <definedName name="S12P3" localSheetId="2">#REF!</definedName>
    <definedName name="S12P3" localSheetId="7">#REF!</definedName>
    <definedName name="S12P3" localSheetId="13">#REF!</definedName>
    <definedName name="S12P3" localSheetId="12">#REF!</definedName>
    <definedName name="S12P3" localSheetId="14">#REF!</definedName>
    <definedName name="S12P3">#REF!</definedName>
    <definedName name="S12P4" localSheetId="2">#REF!</definedName>
    <definedName name="S12P4" localSheetId="7">#REF!</definedName>
    <definedName name="S12P4" localSheetId="13">#REF!</definedName>
    <definedName name="S12P4" localSheetId="12">#REF!</definedName>
    <definedName name="S12P4" localSheetId="14">#REF!</definedName>
    <definedName name="S12P4">#REF!</definedName>
    <definedName name="S12P5" localSheetId="2">#REF!</definedName>
    <definedName name="S12P5" localSheetId="7">#REF!</definedName>
    <definedName name="S12P5" localSheetId="13">#REF!</definedName>
    <definedName name="S12P5" localSheetId="12">#REF!</definedName>
    <definedName name="S12P5" localSheetId="14">#REF!</definedName>
    <definedName name="S12P5">#REF!</definedName>
    <definedName name="S12P6" localSheetId="2">#REF!</definedName>
    <definedName name="S12P6" localSheetId="7">#REF!</definedName>
    <definedName name="S12P6" localSheetId="13">#REF!</definedName>
    <definedName name="S12P6" localSheetId="12">#REF!</definedName>
    <definedName name="S12P6" localSheetId="14">#REF!</definedName>
    <definedName name="S12P6">#REF!</definedName>
    <definedName name="S12P7" localSheetId="2">#REF!</definedName>
    <definedName name="S12P7" localSheetId="7">#REF!</definedName>
    <definedName name="S12P7" localSheetId="13">#REF!</definedName>
    <definedName name="S12P7" localSheetId="12">#REF!</definedName>
    <definedName name="S12P7" localSheetId="14">#REF!</definedName>
    <definedName name="S12P7">#REF!</definedName>
    <definedName name="S12P8" localSheetId="2">#REF!</definedName>
    <definedName name="S12P8" localSheetId="7">#REF!</definedName>
    <definedName name="S12P8" localSheetId="13">#REF!</definedName>
    <definedName name="S12P8" localSheetId="12">#REF!</definedName>
    <definedName name="S12P8" localSheetId="14">#REF!</definedName>
    <definedName name="S12P8">#REF!</definedName>
    <definedName name="S12P9" localSheetId="2">#REF!</definedName>
    <definedName name="S12P9" localSheetId="7">#REF!</definedName>
    <definedName name="S12P9" localSheetId="13">#REF!</definedName>
    <definedName name="S12P9" localSheetId="12">#REF!</definedName>
    <definedName name="S12P9" localSheetId="14">#REF!</definedName>
    <definedName name="S12P9">#REF!</definedName>
    <definedName name="S12R1" localSheetId="2">#REF!</definedName>
    <definedName name="S12R1" localSheetId="7">#REF!</definedName>
    <definedName name="S12R1" localSheetId="13">#REF!</definedName>
    <definedName name="S12R1" localSheetId="12">#REF!</definedName>
    <definedName name="S12R1" localSheetId="14">#REF!</definedName>
    <definedName name="S12R1">#REF!</definedName>
    <definedName name="S12R10" localSheetId="2">#REF!</definedName>
    <definedName name="S12R10" localSheetId="7">#REF!</definedName>
    <definedName name="S12R10" localSheetId="13">#REF!</definedName>
    <definedName name="S12R10" localSheetId="12">#REF!</definedName>
    <definedName name="S12R10" localSheetId="14">#REF!</definedName>
    <definedName name="S12R10">#REF!</definedName>
    <definedName name="S12R11" localSheetId="2">#REF!</definedName>
    <definedName name="S12R11" localSheetId="7">#REF!</definedName>
    <definedName name="S12R11" localSheetId="13">#REF!</definedName>
    <definedName name="S12R11" localSheetId="12">#REF!</definedName>
    <definedName name="S12R11" localSheetId="14">#REF!</definedName>
    <definedName name="S12R11">#REF!</definedName>
    <definedName name="S12R12" localSheetId="2">#REF!</definedName>
    <definedName name="S12R12" localSheetId="7">#REF!</definedName>
    <definedName name="S12R12" localSheetId="13">#REF!</definedName>
    <definedName name="S12R12" localSheetId="12">#REF!</definedName>
    <definedName name="S12R12" localSheetId="14">#REF!</definedName>
    <definedName name="S12R12">#REF!</definedName>
    <definedName name="S12R13" localSheetId="2">#REF!</definedName>
    <definedName name="S12R13" localSheetId="7">#REF!</definedName>
    <definedName name="S12R13" localSheetId="13">#REF!</definedName>
    <definedName name="S12R13" localSheetId="12">#REF!</definedName>
    <definedName name="S12R13" localSheetId="14">#REF!</definedName>
    <definedName name="S12R13">#REF!</definedName>
    <definedName name="S12R14" localSheetId="2">#REF!</definedName>
    <definedName name="S12R14" localSheetId="7">#REF!</definedName>
    <definedName name="S12R14" localSheetId="13">#REF!</definedName>
    <definedName name="S12R14" localSheetId="12">#REF!</definedName>
    <definedName name="S12R14" localSheetId="14">#REF!</definedName>
    <definedName name="S12R14">#REF!</definedName>
    <definedName name="S12R15" localSheetId="2">#REF!</definedName>
    <definedName name="S12R15" localSheetId="7">#REF!</definedName>
    <definedName name="S12R15" localSheetId="13">#REF!</definedName>
    <definedName name="S12R15" localSheetId="12">#REF!</definedName>
    <definedName name="S12R15" localSheetId="14">#REF!</definedName>
    <definedName name="S12R15">#REF!</definedName>
    <definedName name="S12R16" localSheetId="2">#REF!</definedName>
    <definedName name="S12R16" localSheetId="7">#REF!</definedName>
    <definedName name="S12R16" localSheetId="13">#REF!</definedName>
    <definedName name="S12R16" localSheetId="12">#REF!</definedName>
    <definedName name="S12R16" localSheetId="14">#REF!</definedName>
    <definedName name="S12R16">#REF!</definedName>
    <definedName name="S12R17" localSheetId="2">#REF!</definedName>
    <definedName name="S12R17" localSheetId="7">#REF!</definedName>
    <definedName name="S12R17" localSheetId="13">#REF!</definedName>
    <definedName name="S12R17" localSheetId="12">#REF!</definedName>
    <definedName name="S12R17" localSheetId="14">#REF!</definedName>
    <definedName name="S12R17">#REF!</definedName>
    <definedName name="S12R18" localSheetId="2">#REF!</definedName>
    <definedName name="S12R18" localSheetId="7">#REF!</definedName>
    <definedName name="S12R18" localSheetId="13">#REF!</definedName>
    <definedName name="S12R18" localSheetId="12">#REF!</definedName>
    <definedName name="S12R18" localSheetId="14">#REF!</definedName>
    <definedName name="S12R18">#REF!</definedName>
    <definedName name="S12R19" localSheetId="2">#REF!</definedName>
    <definedName name="S12R19" localSheetId="7">#REF!</definedName>
    <definedName name="S12R19" localSheetId="13">#REF!</definedName>
    <definedName name="S12R19" localSheetId="12">#REF!</definedName>
    <definedName name="S12R19" localSheetId="14">#REF!</definedName>
    <definedName name="S12R19">#REF!</definedName>
    <definedName name="S12R2" localSheetId="2">#REF!</definedName>
    <definedName name="S12R2" localSheetId="7">#REF!</definedName>
    <definedName name="S12R2" localSheetId="13">#REF!</definedName>
    <definedName name="S12R2" localSheetId="12">#REF!</definedName>
    <definedName name="S12R2" localSheetId="14">#REF!</definedName>
    <definedName name="S12R2">#REF!</definedName>
    <definedName name="S12R20" localSheetId="2">#REF!</definedName>
    <definedName name="S12R20" localSheetId="7">#REF!</definedName>
    <definedName name="S12R20" localSheetId="13">#REF!</definedName>
    <definedName name="S12R20" localSheetId="12">#REF!</definedName>
    <definedName name="S12R20" localSheetId="14">#REF!</definedName>
    <definedName name="S12R20">#REF!</definedName>
    <definedName name="S12R21" localSheetId="2">#REF!</definedName>
    <definedName name="S12R21" localSheetId="7">#REF!</definedName>
    <definedName name="S12R21" localSheetId="13">#REF!</definedName>
    <definedName name="S12R21" localSheetId="12">#REF!</definedName>
    <definedName name="S12R21" localSheetId="14">#REF!</definedName>
    <definedName name="S12R21">#REF!</definedName>
    <definedName name="S12R22" localSheetId="2">#REF!</definedName>
    <definedName name="S12R22" localSheetId="7">#REF!</definedName>
    <definedName name="S12R22" localSheetId="13">#REF!</definedName>
    <definedName name="S12R22" localSheetId="12">#REF!</definedName>
    <definedName name="S12R22" localSheetId="14">#REF!</definedName>
    <definedName name="S12R22">#REF!</definedName>
    <definedName name="S12R23" localSheetId="2">#REF!</definedName>
    <definedName name="S12R23" localSheetId="7">#REF!</definedName>
    <definedName name="S12R23" localSheetId="13">#REF!</definedName>
    <definedName name="S12R23" localSheetId="12">#REF!</definedName>
    <definedName name="S12R23" localSheetId="14">#REF!</definedName>
    <definedName name="S12R23">#REF!</definedName>
    <definedName name="S12R24" localSheetId="2">#REF!</definedName>
    <definedName name="S12R24" localSheetId="7">#REF!</definedName>
    <definedName name="S12R24" localSheetId="13">#REF!</definedName>
    <definedName name="S12R24" localSheetId="12">#REF!</definedName>
    <definedName name="S12R24" localSheetId="14">#REF!</definedName>
    <definedName name="S12R24">#REF!</definedName>
    <definedName name="S12R3" localSheetId="2">#REF!</definedName>
    <definedName name="S12R3" localSheetId="7">#REF!</definedName>
    <definedName name="S12R3" localSheetId="13">#REF!</definedName>
    <definedName name="S12R3" localSheetId="12">#REF!</definedName>
    <definedName name="S12R3" localSheetId="14">#REF!</definedName>
    <definedName name="S12R3">#REF!</definedName>
    <definedName name="S12R4" localSheetId="2">#REF!</definedName>
    <definedName name="S12R4" localSheetId="7">#REF!</definedName>
    <definedName name="S12R4" localSheetId="13">#REF!</definedName>
    <definedName name="S12R4" localSheetId="12">#REF!</definedName>
    <definedName name="S12R4" localSheetId="14">#REF!</definedName>
    <definedName name="S12R4">#REF!</definedName>
    <definedName name="S12R5" localSheetId="2">#REF!</definedName>
    <definedName name="S12R5" localSheetId="7">#REF!</definedName>
    <definedName name="S12R5" localSheetId="13">#REF!</definedName>
    <definedName name="S12R5" localSheetId="12">#REF!</definedName>
    <definedName name="S12R5" localSheetId="14">#REF!</definedName>
    <definedName name="S12R5">#REF!</definedName>
    <definedName name="S12R6" localSheetId="2">#REF!</definedName>
    <definedName name="S12R6" localSheetId="7">#REF!</definedName>
    <definedName name="S12R6" localSheetId="13">#REF!</definedName>
    <definedName name="S12R6" localSheetId="12">#REF!</definedName>
    <definedName name="S12R6" localSheetId="14">#REF!</definedName>
    <definedName name="S12R6">#REF!</definedName>
    <definedName name="S12R7" localSheetId="2">#REF!</definedName>
    <definedName name="S12R7" localSheetId="7">#REF!</definedName>
    <definedName name="S12R7" localSheetId="13">#REF!</definedName>
    <definedName name="S12R7" localSheetId="12">#REF!</definedName>
    <definedName name="S12R7" localSheetId="14">#REF!</definedName>
    <definedName name="S12R7">#REF!</definedName>
    <definedName name="S12R8" localSheetId="2">#REF!</definedName>
    <definedName name="S12R8" localSheetId="7">#REF!</definedName>
    <definedName name="S12R8" localSheetId="13">#REF!</definedName>
    <definedName name="S12R8" localSheetId="12">#REF!</definedName>
    <definedName name="S12R8" localSheetId="14">#REF!</definedName>
    <definedName name="S12R8">#REF!</definedName>
    <definedName name="S12R9" localSheetId="2">#REF!</definedName>
    <definedName name="S12R9" localSheetId="7">#REF!</definedName>
    <definedName name="S12R9" localSheetId="13">#REF!</definedName>
    <definedName name="S12R9" localSheetId="12">#REF!</definedName>
    <definedName name="S12R9" localSheetId="14">#REF!</definedName>
    <definedName name="S12R9">#REF!</definedName>
    <definedName name="S13P1" localSheetId="2">#REF!</definedName>
    <definedName name="S13P1" localSheetId="7">#REF!</definedName>
    <definedName name="S13P1" localSheetId="13">#REF!</definedName>
    <definedName name="S13P1" localSheetId="12">#REF!</definedName>
    <definedName name="S13P1" localSheetId="14">#REF!</definedName>
    <definedName name="S13P1">#REF!</definedName>
    <definedName name="S13P10" localSheetId="2">#REF!</definedName>
    <definedName name="S13P10" localSheetId="7">#REF!</definedName>
    <definedName name="S13P10" localSheetId="13">#REF!</definedName>
    <definedName name="S13P10" localSheetId="12">#REF!</definedName>
    <definedName name="S13P10" localSheetId="14">#REF!</definedName>
    <definedName name="S13P10">#REF!</definedName>
    <definedName name="S13P11" localSheetId="2">#REF!</definedName>
    <definedName name="S13P11" localSheetId="7">#REF!</definedName>
    <definedName name="S13P11" localSheetId="13">#REF!</definedName>
    <definedName name="S13P11" localSheetId="12">#REF!</definedName>
    <definedName name="S13P11" localSheetId="14">#REF!</definedName>
    <definedName name="S13P11">#REF!</definedName>
    <definedName name="S13P12" localSheetId="2">#REF!</definedName>
    <definedName name="S13P12" localSheetId="7">#REF!</definedName>
    <definedName name="S13P12" localSheetId="13">#REF!</definedName>
    <definedName name="S13P12" localSheetId="12">#REF!</definedName>
    <definedName name="S13P12" localSheetId="14">#REF!</definedName>
    <definedName name="S13P12">#REF!</definedName>
    <definedName name="S13P13" localSheetId="2">#REF!</definedName>
    <definedName name="S13P13" localSheetId="7">#REF!</definedName>
    <definedName name="S13P13" localSheetId="13">#REF!</definedName>
    <definedName name="S13P13" localSheetId="12">#REF!</definedName>
    <definedName name="S13P13" localSheetId="14">#REF!</definedName>
    <definedName name="S13P13">#REF!</definedName>
    <definedName name="S13P14" localSheetId="2">#REF!</definedName>
    <definedName name="S13P14" localSheetId="7">#REF!</definedName>
    <definedName name="S13P14" localSheetId="13">#REF!</definedName>
    <definedName name="S13P14" localSheetId="12">#REF!</definedName>
    <definedName name="S13P14" localSheetId="14">#REF!</definedName>
    <definedName name="S13P14">#REF!</definedName>
    <definedName name="S13P15" localSheetId="2">#REF!</definedName>
    <definedName name="S13P15" localSheetId="7">#REF!</definedName>
    <definedName name="S13P15" localSheetId="13">#REF!</definedName>
    <definedName name="S13P15" localSheetId="12">#REF!</definedName>
    <definedName name="S13P15" localSheetId="14">#REF!</definedName>
    <definedName name="S13P15">#REF!</definedName>
    <definedName name="S13P16" localSheetId="2">#REF!</definedName>
    <definedName name="S13P16" localSheetId="7">#REF!</definedName>
    <definedName name="S13P16" localSheetId="13">#REF!</definedName>
    <definedName name="S13P16" localSheetId="12">#REF!</definedName>
    <definedName name="S13P16" localSheetId="14">#REF!</definedName>
    <definedName name="S13P16">#REF!</definedName>
    <definedName name="S13P17" localSheetId="2">#REF!</definedName>
    <definedName name="S13P17" localSheetId="7">#REF!</definedName>
    <definedName name="S13P17" localSheetId="13">#REF!</definedName>
    <definedName name="S13P17" localSheetId="12">#REF!</definedName>
    <definedName name="S13P17" localSheetId="14">#REF!</definedName>
    <definedName name="S13P17">#REF!</definedName>
    <definedName name="S13P18" localSheetId="2">#REF!</definedName>
    <definedName name="S13P18" localSheetId="7">#REF!</definedName>
    <definedName name="S13P18" localSheetId="13">#REF!</definedName>
    <definedName name="S13P18" localSheetId="12">#REF!</definedName>
    <definedName name="S13P18" localSheetId="14">#REF!</definedName>
    <definedName name="S13P18">#REF!</definedName>
    <definedName name="S13P19" localSheetId="2">#REF!</definedName>
    <definedName name="S13P19" localSheetId="7">#REF!</definedName>
    <definedName name="S13P19" localSheetId="13">#REF!</definedName>
    <definedName name="S13P19" localSheetId="12">#REF!</definedName>
    <definedName name="S13P19" localSheetId="14">#REF!</definedName>
    <definedName name="S13P19">#REF!</definedName>
    <definedName name="S13P2" localSheetId="2">#REF!</definedName>
    <definedName name="S13P2" localSheetId="7">#REF!</definedName>
    <definedName name="S13P2" localSheetId="13">#REF!</definedName>
    <definedName name="S13P2" localSheetId="12">#REF!</definedName>
    <definedName name="S13P2" localSheetId="14">#REF!</definedName>
    <definedName name="S13P2">#REF!</definedName>
    <definedName name="S13P20" localSheetId="2">#REF!</definedName>
    <definedName name="S13P20" localSheetId="7">#REF!</definedName>
    <definedName name="S13P20" localSheetId="13">#REF!</definedName>
    <definedName name="S13P20" localSheetId="12">#REF!</definedName>
    <definedName name="S13P20" localSheetId="14">#REF!</definedName>
    <definedName name="S13P20">#REF!</definedName>
    <definedName name="S13P21" localSheetId="2">#REF!</definedName>
    <definedName name="S13P21" localSheetId="7">#REF!</definedName>
    <definedName name="S13P21" localSheetId="13">#REF!</definedName>
    <definedName name="S13P21" localSheetId="12">#REF!</definedName>
    <definedName name="S13P21" localSheetId="14">#REF!</definedName>
    <definedName name="S13P21">#REF!</definedName>
    <definedName name="S13P22" localSheetId="2">#REF!</definedName>
    <definedName name="S13P22" localSheetId="7">#REF!</definedName>
    <definedName name="S13P22" localSheetId="13">#REF!</definedName>
    <definedName name="S13P22" localSheetId="12">#REF!</definedName>
    <definedName name="S13P22" localSheetId="14">#REF!</definedName>
    <definedName name="S13P22">#REF!</definedName>
    <definedName name="S13P23" localSheetId="2">#REF!</definedName>
    <definedName name="S13P23" localSheetId="7">#REF!</definedName>
    <definedName name="S13P23" localSheetId="13">#REF!</definedName>
    <definedName name="S13P23" localSheetId="12">#REF!</definedName>
    <definedName name="S13P23" localSheetId="14">#REF!</definedName>
    <definedName name="S13P23">#REF!</definedName>
    <definedName name="S13P24" localSheetId="2">#REF!</definedName>
    <definedName name="S13P24" localSheetId="7">#REF!</definedName>
    <definedName name="S13P24" localSheetId="13">#REF!</definedName>
    <definedName name="S13P24" localSheetId="12">#REF!</definedName>
    <definedName name="S13P24" localSheetId="14">#REF!</definedName>
    <definedName name="S13P24">#REF!</definedName>
    <definedName name="S13P3" localSheetId="2">#REF!</definedName>
    <definedName name="S13P3" localSheetId="7">#REF!</definedName>
    <definedName name="S13P3" localSheetId="13">#REF!</definedName>
    <definedName name="S13P3" localSheetId="12">#REF!</definedName>
    <definedName name="S13P3" localSheetId="14">#REF!</definedName>
    <definedName name="S13P3">#REF!</definedName>
    <definedName name="S13P4" localSheetId="2">#REF!</definedName>
    <definedName name="S13P4" localSheetId="7">#REF!</definedName>
    <definedName name="S13P4" localSheetId="13">#REF!</definedName>
    <definedName name="S13P4" localSheetId="12">#REF!</definedName>
    <definedName name="S13P4" localSheetId="14">#REF!</definedName>
    <definedName name="S13P4">#REF!</definedName>
    <definedName name="S13P5" localSheetId="2">#REF!</definedName>
    <definedName name="S13P5" localSheetId="7">#REF!</definedName>
    <definedName name="S13P5" localSheetId="13">#REF!</definedName>
    <definedName name="S13P5" localSheetId="12">#REF!</definedName>
    <definedName name="S13P5" localSheetId="14">#REF!</definedName>
    <definedName name="S13P5">#REF!</definedName>
    <definedName name="S13P6" localSheetId="2">#REF!</definedName>
    <definedName name="S13P6" localSheetId="7">#REF!</definedName>
    <definedName name="S13P6" localSheetId="13">#REF!</definedName>
    <definedName name="S13P6" localSheetId="12">#REF!</definedName>
    <definedName name="S13P6" localSheetId="14">#REF!</definedName>
    <definedName name="S13P6">#REF!</definedName>
    <definedName name="S13P7" localSheetId="2">#REF!</definedName>
    <definedName name="S13P7" localSheetId="7">#REF!</definedName>
    <definedName name="S13P7" localSheetId="13">#REF!</definedName>
    <definedName name="S13P7" localSheetId="12">#REF!</definedName>
    <definedName name="S13P7" localSheetId="14">#REF!</definedName>
    <definedName name="S13P7">#REF!</definedName>
    <definedName name="S13P8" localSheetId="2">#REF!</definedName>
    <definedName name="S13P8" localSheetId="7">#REF!</definedName>
    <definedName name="S13P8" localSheetId="13">#REF!</definedName>
    <definedName name="S13P8" localSheetId="12">#REF!</definedName>
    <definedName name="S13P8" localSheetId="14">#REF!</definedName>
    <definedName name="S13P8">#REF!</definedName>
    <definedName name="S13P9" localSheetId="2">#REF!</definedName>
    <definedName name="S13P9" localSheetId="7">#REF!</definedName>
    <definedName name="S13P9" localSheetId="13">#REF!</definedName>
    <definedName name="S13P9" localSheetId="12">#REF!</definedName>
    <definedName name="S13P9" localSheetId="14">#REF!</definedName>
    <definedName name="S13P9">#REF!</definedName>
    <definedName name="S13R1" localSheetId="2">#REF!</definedName>
    <definedName name="S13R1" localSheetId="7">#REF!</definedName>
    <definedName name="S13R1" localSheetId="13">#REF!</definedName>
    <definedName name="S13R1" localSheetId="12">#REF!</definedName>
    <definedName name="S13R1" localSheetId="14">#REF!</definedName>
    <definedName name="S13R1">#REF!</definedName>
    <definedName name="S13R10" localSheetId="2">#REF!</definedName>
    <definedName name="S13R10" localSheetId="7">#REF!</definedName>
    <definedName name="S13R10" localSheetId="13">#REF!</definedName>
    <definedName name="S13R10" localSheetId="12">#REF!</definedName>
    <definedName name="S13R10" localSheetId="14">#REF!</definedName>
    <definedName name="S13R10">#REF!</definedName>
    <definedName name="S13R11" localSheetId="2">#REF!</definedName>
    <definedName name="S13R11" localSheetId="7">#REF!</definedName>
    <definedName name="S13R11" localSheetId="13">#REF!</definedName>
    <definedName name="S13R11" localSheetId="12">#REF!</definedName>
    <definedName name="S13R11" localSheetId="14">#REF!</definedName>
    <definedName name="S13R11">#REF!</definedName>
    <definedName name="S13R12" localSheetId="2">#REF!</definedName>
    <definedName name="S13R12" localSheetId="7">#REF!</definedName>
    <definedName name="S13R12" localSheetId="13">#REF!</definedName>
    <definedName name="S13R12" localSheetId="12">#REF!</definedName>
    <definedName name="S13R12" localSheetId="14">#REF!</definedName>
    <definedName name="S13R12">#REF!</definedName>
    <definedName name="S13R13" localSheetId="2">#REF!</definedName>
    <definedName name="S13R13" localSheetId="7">#REF!</definedName>
    <definedName name="S13R13" localSheetId="13">#REF!</definedName>
    <definedName name="S13R13" localSheetId="12">#REF!</definedName>
    <definedName name="S13R13" localSheetId="14">#REF!</definedName>
    <definedName name="S13R13">#REF!</definedName>
    <definedName name="S13R14" localSheetId="2">#REF!</definedName>
    <definedName name="S13R14" localSheetId="7">#REF!</definedName>
    <definedName name="S13R14" localSheetId="13">#REF!</definedName>
    <definedName name="S13R14" localSheetId="12">#REF!</definedName>
    <definedName name="S13R14" localSheetId="14">#REF!</definedName>
    <definedName name="S13R14">#REF!</definedName>
    <definedName name="S13R15" localSheetId="2">#REF!</definedName>
    <definedName name="S13R15" localSheetId="7">#REF!</definedName>
    <definedName name="S13R15" localSheetId="13">#REF!</definedName>
    <definedName name="S13R15" localSheetId="12">#REF!</definedName>
    <definedName name="S13R15" localSheetId="14">#REF!</definedName>
    <definedName name="S13R15">#REF!</definedName>
    <definedName name="S13R16" localSheetId="2">#REF!</definedName>
    <definedName name="S13R16" localSheetId="7">#REF!</definedName>
    <definedName name="S13R16" localSheetId="13">#REF!</definedName>
    <definedName name="S13R16" localSheetId="12">#REF!</definedName>
    <definedName name="S13R16" localSheetId="14">#REF!</definedName>
    <definedName name="S13R16">#REF!</definedName>
    <definedName name="S13R17" localSheetId="2">#REF!</definedName>
    <definedName name="S13R17" localSheetId="7">#REF!</definedName>
    <definedName name="S13R17" localSheetId="13">#REF!</definedName>
    <definedName name="S13R17" localSheetId="12">#REF!</definedName>
    <definedName name="S13R17" localSheetId="14">#REF!</definedName>
    <definedName name="S13R17">#REF!</definedName>
    <definedName name="S13R18" localSheetId="2">#REF!</definedName>
    <definedName name="S13R18" localSheetId="7">#REF!</definedName>
    <definedName name="S13R18" localSheetId="13">#REF!</definedName>
    <definedName name="S13R18" localSheetId="12">#REF!</definedName>
    <definedName name="S13R18" localSheetId="14">#REF!</definedName>
    <definedName name="S13R18">#REF!</definedName>
    <definedName name="S13R19" localSheetId="2">#REF!</definedName>
    <definedName name="S13R19" localSheetId="7">#REF!</definedName>
    <definedName name="S13R19" localSheetId="13">#REF!</definedName>
    <definedName name="S13R19" localSheetId="12">#REF!</definedName>
    <definedName name="S13R19" localSheetId="14">#REF!</definedName>
    <definedName name="S13R19">#REF!</definedName>
    <definedName name="S13R2" localSheetId="2">#REF!</definedName>
    <definedName name="S13R2" localSheetId="7">#REF!</definedName>
    <definedName name="S13R2" localSheetId="13">#REF!</definedName>
    <definedName name="S13R2" localSheetId="12">#REF!</definedName>
    <definedName name="S13R2" localSheetId="14">#REF!</definedName>
    <definedName name="S13R2">#REF!</definedName>
    <definedName name="S13R20" localSheetId="2">#REF!</definedName>
    <definedName name="S13R20" localSheetId="7">#REF!</definedName>
    <definedName name="S13R20" localSheetId="13">#REF!</definedName>
    <definedName name="S13R20" localSheetId="12">#REF!</definedName>
    <definedName name="S13R20" localSheetId="14">#REF!</definedName>
    <definedName name="S13R20">#REF!</definedName>
    <definedName name="S13R21" localSheetId="2">#REF!</definedName>
    <definedName name="S13R21" localSheetId="7">#REF!</definedName>
    <definedName name="S13R21" localSheetId="13">#REF!</definedName>
    <definedName name="S13R21" localSheetId="12">#REF!</definedName>
    <definedName name="S13R21" localSheetId="14">#REF!</definedName>
    <definedName name="S13R21">#REF!</definedName>
    <definedName name="S13R22" localSheetId="2">#REF!</definedName>
    <definedName name="S13R22" localSheetId="7">#REF!</definedName>
    <definedName name="S13R22" localSheetId="13">#REF!</definedName>
    <definedName name="S13R22" localSheetId="12">#REF!</definedName>
    <definedName name="S13R22" localSheetId="14">#REF!</definedName>
    <definedName name="S13R22">#REF!</definedName>
    <definedName name="S13R23" localSheetId="2">#REF!</definedName>
    <definedName name="S13R23" localSheetId="7">#REF!</definedName>
    <definedName name="S13R23" localSheetId="13">#REF!</definedName>
    <definedName name="S13R23" localSheetId="12">#REF!</definedName>
    <definedName name="S13R23" localSheetId="14">#REF!</definedName>
    <definedName name="S13R23">#REF!</definedName>
    <definedName name="S13R24" localSheetId="2">#REF!</definedName>
    <definedName name="S13R24" localSheetId="7">#REF!</definedName>
    <definedName name="S13R24" localSheetId="13">#REF!</definedName>
    <definedName name="S13R24" localSheetId="12">#REF!</definedName>
    <definedName name="S13R24" localSheetId="14">#REF!</definedName>
    <definedName name="S13R24">#REF!</definedName>
    <definedName name="S13R3" localSheetId="2">#REF!</definedName>
    <definedName name="S13R3" localSheetId="7">#REF!</definedName>
    <definedName name="S13R3" localSheetId="13">#REF!</definedName>
    <definedName name="S13R3" localSheetId="12">#REF!</definedName>
    <definedName name="S13R3" localSheetId="14">#REF!</definedName>
    <definedName name="S13R3">#REF!</definedName>
    <definedName name="S13R4" localSheetId="2">#REF!</definedName>
    <definedName name="S13R4" localSheetId="7">#REF!</definedName>
    <definedName name="S13R4" localSheetId="13">#REF!</definedName>
    <definedName name="S13R4" localSheetId="12">#REF!</definedName>
    <definedName name="S13R4" localSheetId="14">#REF!</definedName>
    <definedName name="S13R4">#REF!</definedName>
    <definedName name="S13R5" localSheetId="2">#REF!</definedName>
    <definedName name="S13R5" localSheetId="7">#REF!</definedName>
    <definedName name="S13R5" localSheetId="13">#REF!</definedName>
    <definedName name="S13R5" localSheetId="12">#REF!</definedName>
    <definedName name="S13R5" localSheetId="14">#REF!</definedName>
    <definedName name="S13R5">#REF!</definedName>
    <definedName name="S13R6" localSheetId="2">#REF!</definedName>
    <definedName name="S13R6" localSheetId="7">#REF!</definedName>
    <definedName name="S13R6" localSheetId="13">#REF!</definedName>
    <definedName name="S13R6" localSheetId="12">#REF!</definedName>
    <definedName name="S13R6" localSheetId="14">#REF!</definedName>
    <definedName name="S13R6">#REF!</definedName>
    <definedName name="S13R7" localSheetId="2">#REF!</definedName>
    <definedName name="S13R7" localSheetId="7">#REF!</definedName>
    <definedName name="S13R7" localSheetId="13">#REF!</definedName>
    <definedName name="S13R7" localSheetId="12">#REF!</definedName>
    <definedName name="S13R7" localSheetId="14">#REF!</definedName>
    <definedName name="S13R7">#REF!</definedName>
    <definedName name="S13R8" localSheetId="2">#REF!</definedName>
    <definedName name="S13R8" localSheetId="7">#REF!</definedName>
    <definedName name="S13R8" localSheetId="13">#REF!</definedName>
    <definedName name="S13R8" localSheetId="12">#REF!</definedName>
    <definedName name="S13R8" localSheetId="14">#REF!</definedName>
    <definedName name="S13R8">#REF!</definedName>
    <definedName name="S13R9" localSheetId="2">#REF!</definedName>
    <definedName name="S13R9" localSheetId="7">#REF!</definedName>
    <definedName name="S13R9" localSheetId="13">#REF!</definedName>
    <definedName name="S13R9" localSheetId="12">#REF!</definedName>
    <definedName name="S13R9" localSheetId="14">#REF!</definedName>
    <definedName name="S13R9">#REF!</definedName>
    <definedName name="S14P1" localSheetId="2">#REF!</definedName>
    <definedName name="S14P1" localSheetId="7">#REF!</definedName>
    <definedName name="S14P1" localSheetId="13">#REF!</definedName>
    <definedName name="S14P1" localSheetId="12">#REF!</definedName>
    <definedName name="S14P1" localSheetId="14">#REF!</definedName>
    <definedName name="S14P1">#REF!</definedName>
    <definedName name="S14P10" localSheetId="2">#REF!</definedName>
    <definedName name="S14P10" localSheetId="7">#REF!</definedName>
    <definedName name="S14P10" localSheetId="13">#REF!</definedName>
    <definedName name="S14P10" localSheetId="12">#REF!</definedName>
    <definedName name="S14P10" localSheetId="14">#REF!</definedName>
    <definedName name="S14P10">#REF!</definedName>
    <definedName name="S14P11" localSheetId="2">#REF!</definedName>
    <definedName name="S14P11" localSheetId="7">#REF!</definedName>
    <definedName name="S14P11" localSheetId="13">#REF!</definedName>
    <definedName name="S14P11" localSheetId="12">#REF!</definedName>
    <definedName name="S14P11" localSheetId="14">#REF!</definedName>
    <definedName name="S14P11">#REF!</definedName>
    <definedName name="S14P12" localSheetId="2">#REF!</definedName>
    <definedName name="S14P12" localSheetId="7">#REF!</definedName>
    <definedName name="S14P12" localSheetId="13">#REF!</definedName>
    <definedName name="S14P12" localSheetId="12">#REF!</definedName>
    <definedName name="S14P12" localSheetId="14">#REF!</definedName>
    <definedName name="S14P12">#REF!</definedName>
    <definedName name="S14P13" localSheetId="2">#REF!</definedName>
    <definedName name="S14P13" localSheetId="7">#REF!</definedName>
    <definedName name="S14P13" localSheetId="13">#REF!</definedName>
    <definedName name="S14P13" localSheetId="12">#REF!</definedName>
    <definedName name="S14P13" localSheetId="14">#REF!</definedName>
    <definedName name="S14P13">#REF!</definedName>
    <definedName name="S14P14" localSheetId="2">#REF!</definedName>
    <definedName name="S14P14" localSheetId="7">#REF!</definedName>
    <definedName name="S14P14" localSheetId="13">#REF!</definedName>
    <definedName name="S14P14" localSheetId="12">#REF!</definedName>
    <definedName name="S14P14" localSheetId="14">#REF!</definedName>
    <definedName name="S14P14">#REF!</definedName>
    <definedName name="S14P15" localSheetId="2">#REF!</definedName>
    <definedName name="S14P15" localSheetId="7">#REF!</definedName>
    <definedName name="S14P15" localSheetId="13">#REF!</definedName>
    <definedName name="S14P15" localSheetId="12">#REF!</definedName>
    <definedName name="S14P15" localSheetId="14">#REF!</definedName>
    <definedName name="S14P15">#REF!</definedName>
    <definedName name="S14P16" localSheetId="2">#REF!</definedName>
    <definedName name="S14P16" localSheetId="7">#REF!</definedName>
    <definedName name="S14P16" localSheetId="13">#REF!</definedName>
    <definedName name="S14P16" localSheetId="12">#REF!</definedName>
    <definedName name="S14P16" localSheetId="14">#REF!</definedName>
    <definedName name="S14P16">#REF!</definedName>
    <definedName name="S14P17" localSheetId="2">#REF!</definedName>
    <definedName name="S14P17" localSheetId="7">#REF!</definedName>
    <definedName name="S14P17" localSheetId="13">#REF!</definedName>
    <definedName name="S14P17" localSheetId="12">#REF!</definedName>
    <definedName name="S14P17" localSheetId="14">#REF!</definedName>
    <definedName name="S14P17">#REF!</definedName>
    <definedName name="S14P18" localSheetId="2">#REF!</definedName>
    <definedName name="S14P18" localSheetId="7">#REF!</definedName>
    <definedName name="S14P18" localSheetId="13">#REF!</definedName>
    <definedName name="S14P18" localSheetId="12">#REF!</definedName>
    <definedName name="S14P18" localSheetId="14">#REF!</definedName>
    <definedName name="S14P18">#REF!</definedName>
    <definedName name="S14P19" localSheetId="2">#REF!</definedName>
    <definedName name="S14P19" localSheetId="7">#REF!</definedName>
    <definedName name="S14P19" localSheetId="13">#REF!</definedName>
    <definedName name="S14P19" localSheetId="12">#REF!</definedName>
    <definedName name="S14P19" localSheetId="14">#REF!</definedName>
    <definedName name="S14P19">#REF!</definedName>
    <definedName name="S14P2" localSheetId="2">#REF!</definedName>
    <definedName name="S14P2" localSheetId="7">#REF!</definedName>
    <definedName name="S14P2" localSheetId="13">#REF!</definedName>
    <definedName name="S14P2" localSheetId="12">#REF!</definedName>
    <definedName name="S14P2" localSheetId="14">#REF!</definedName>
    <definedName name="S14P2">#REF!</definedName>
    <definedName name="S14P20" localSheetId="2">#REF!</definedName>
    <definedName name="S14P20" localSheetId="7">#REF!</definedName>
    <definedName name="S14P20" localSheetId="13">#REF!</definedName>
    <definedName name="S14P20" localSheetId="12">#REF!</definedName>
    <definedName name="S14P20" localSheetId="14">#REF!</definedName>
    <definedName name="S14P20">#REF!</definedName>
    <definedName name="S14P21" localSheetId="2">#REF!</definedName>
    <definedName name="S14P21" localSheetId="7">#REF!</definedName>
    <definedName name="S14P21" localSheetId="13">#REF!</definedName>
    <definedName name="S14P21" localSheetId="12">#REF!</definedName>
    <definedName name="S14P21" localSheetId="14">#REF!</definedName>
    <definedName name="S14P21">#REF!</definedName>
    <definedName name="S14P22" localSheetId="2">#REF!</definedName>
    <definedName name="S14P22" localSheetId="7">#REF!</definedName>
    <definedName name="S14P22" localSheetId="13">#REF!</definedName>
    <definedName name="S14P22" localSheetId="12">#REF!</definedName>
    <definedName name="S14P22" localSheetId="14">#REF!</definedName>
    <definedName name="S14P22">#REF!</definedName>
    <definedName name="S14P23" localSheetId="2">#REF!</definedName>
    <definedName name="S14P23" localSheetId="7">#REF!</definedName>
    <definedName name="S14P23" localSheetId="13">#REF!</definedName>
    <definedName name="S14P23" localSheetId="12">#REF!</definedName>
    <definedName name="S14P23" localSheetId="14">#REF!</definedName>
    <definedName name="S14P23">#REF!</definedName>
    <definedName name="S14P24" localSheetId="2">#REF!</definedName>
    <definedName name="S14P24" localSheetId="7">#REF!</definedName>
    <definedName name="S14P24" localSheetId="13">#REF!</definedName>
    <definedName name="S14P24" localSheetId="12">#REF!</definedName>
    <definedName name="S14P24" localSheetId="14">#REF!</definedName>
    <definedName name="S14P24">#REF!</definedName>
    <definedName name="S14P3" localSheetId="2">#REF!</definedName>
    <definedName name="S14P3" localSheetId="7">#REF!</definedName>
    <definedName name="S14P3" localSheetId="13">#REF!</definedName>
    <definedName name="S14P3" localSheetId="12">#REF!</definedName>
    <definedName name="S14P3" localSheetId="14">#REF!</definedName>
    <definedName name="S14P3">#REF!</definedName>
    <definedName name="S14P4" localSheetId="2">#REF!</definedName>
    <definedName name="S14P4" localSheetId="7">#REF!</definedName>
    <definedName name="S14P4" localSheetId="13">#REF!</definedName>
    <definedName name="S14P4" localSheetId="12">#REF!</definedName>
    <definedName name="S14P4" localSheetId="14">#REF!</definedName>
    <definedName name="S14P4">#REF!</definedName>
    <definedName name="S14P5" localSheetId="2">#REF!</definedName>
    <definedName name="S14P5" localSheetId="7">#REF!</definedName>
    <definedName name="S14P5" localSheetId="13">#REF!</definedName>
    <definedName name="S14P5" localSheetId="12">#REF!</definedName>
    <definedName name="S14P5" localSheetId="14">#REF!</definedName>
    <definedName name="S14P5">#REF!</definedName>
    <definedName name="S14P6" localSheetId="2">#REF!</definedName>
    <definedName name="S14P6" localSheetId="7">#REF!</definedName>
    <definedName name="S14P6" localSheetId="13">#REF!</definedName>
    <definedName name="S14P6" localSheetId="12">#REF!</definedName>
    <definedName name="S14P6" localSheetId="14">#REF!</definedName>
    <definedName name="S14P6">#REF!</definedName>
    <definedName name="S14P7" localSheetId="2">#REF!</definedName>
    <definedName name="S14P7" localSheetId="7">#REF!</definedName>
    <definedName name="S14P7" localSheetId="13">#REF!</definedName>
    <definedName name="S14P7" localSheetId="12">#REF!</definedName>
    <definedName name="S14P7" localSheetId="14">#REF!</definedName>
    <definedName name="S14P7">#REF!</definedName>
    <definedName name="S14P8" localSheetId="2">#REF!</definedName>
    <definedName name="S14P8" localSheetId="7">#REF!</definedName>
    <definedName name="S14P8" localSheetId="13">#REF!</definedName>
    <definedName name="S14P8" localSheetId="12">#REF!</definedName>
    <definedName name="S14P8" localSheetId="14">#REF!</definedName>
    <definedName name="S14P8">#REF!</definedName>
    <definedName name="S14P9" localSheetId="2">#REF!</definedName>
    <definedName name="S14P9" localSheetId="7">#REF!</definedName>
    <definedName name="S14P9" localSheetId="13">#REF!</definedName>
    <definedName name="S14P9" localSheetId="12">#REF!</definedName>
    <definedName name="S14P9" localSheetId="14">#REF!</definedName>
    <definedName name="S14P9">#REF!</definedName>
    <definedName name="S14R1" localSheetId="2">#REF!</definedName>
    <definedName name="S14R1" localSheetId="7">#REF!</definedName>
    <definedName name="S14R1" localSheetId="13">#REF!</definedName>
    <definedName name="S14R1" localSheetId="12">#REF!</definedName>
    <definedName name="S14R1" localSheetId="14">#REF!</definedName>
    <definedName name="S14R1">#REF!</definedName>
    <definedName name="S14R10" localSheetId="2">#REF!</definedName>
    <definedName name="S14R10" localSheetId="7">#REF!</definedName>
    <definedName name="S14R10" localSheetId="13">#REF!</definedName>
    <definedName name="S14R10" localSheetId="12">#REF!</definedName>
    <definedName name="S14R10" localSheetId="14">#REF!</definedName>
    <definedName name="S14R10">#REF!</definedName>
    <definedName name="S14R11" localSheetId="2">#REF!</definedName>
    <definedName name="S14R11" localSheetId="7">#REF!</definedName>
    <definedName name="S14R11" localSheetId="13">#REF!</definedName>
    <definedName name="S14R11" localSheetId="12">#REF!</definedName>
    <definedName name="S14R11" localSheetId="14">#REF!</definedName>
    <definedName name="S14R11">#REF!</definedName>
    <definedName name="S14R12" localSheetId="2">#REF!</definedName>
    <definedName name="S14R12" localSheetId="7">#REF!</definedName>
    <definedName name="S14R12" localSheetId="13">#REF!</definedName>
    <definedName name="S14R12" localSheetId="12">#REF!</definedName>
    <definedName name="S14R12" localSheetId="14">#REF!</definedName>
    <definedName name="S14R12">#REF!</definedName>
    <definedName name="S14R13" localSheetId="2">#REF!</definedName>
    <definedName name="S14R13" localSheetId="7">#REF!</definedName>
    <definedName name="S14R13" localSheetId="13">#REF!</definedName>
    <definedName name="S14R13" localSheetId="12">#REF!</definedName>
    <definedName name="S14R13" localSheetId="14">#REF!</definedName>
    <definedName name="S14R13">#REF!</definedName>
    <definedName name="S14R14" localSheetId="2">#REF!</definedName>
    <definedName name="S14R14" localSheetId="7">#REF!</definedName>
    <definedName name="S14R14" localSheetId="13">#REF!</definedName>
    <definedName name="S14R14" localSheetId="12">#REF!</definedName>
    <definedName name="S14R14" localSheetId="14">#REF!</definedName>
    <definedName name="S14R14">#REF!</definedName>
    <definedName name="S14R15" localSheetId="2">#REF!</definedName>
    <definedName name="S14R15" localSheetId="7">#REF!</definedName>
    <definedName name="S14R15" localSheetId="13">#REF!</definedName>
    <definedName name="S14R15" localSheetId="12">#REF!</definedName>
    <definedName name="S14R15" localSheetId="14">#REF!</definedName>
    <definedName name="S14R15">#REF!</definedName>
    <definedName name="S14R16" localSheetId="2">#REF!</definedName>
    <definedName name="S14R16" localSheetId="7">#REF!</definedName>
    <definedName name="S14R16" localSheetId="13">#REF!</definedName>
    <definedName name="S14R16" localSheetId="12">#REF!</definedName>
    <definedName name="S14R16" localSheetId="14">#REF!</definedName>
    <definedName name="S14R16">#REF!</definedName>
    <definedName name="S14R17" localSheetId="2">#REF!</definedName>
    <definedName name="S14R17" localSheetId="7">#REF!</definedName>
    <definedName name="S14R17" localSheetId="13">#REF!</definedName>
    <definedName name="S14R17" localSheetId="12">#REF!</definedName>
    <definedName name="S14R17" localSheetId="14">#REF!</definedName>
    <definedName name="S14R17">#REF!</definedName>
    <definedName name="S14R18" localSheetId="2">#REF!</definedName>
    <definedName name="S14R18" localSheetId="7">#REF!</definedName>
    <definedName name="S14R18" localSheetId="13">#REF!</definedName>
    <definedName name="S14R18" localSheetId="12">#REF!</definedName>
    <definedName name="S14R18" localSheetId="14">#REF!</definedName>
    <definedName name="S14R18">#REF!</definedName>
    <definedName name="S14R19" localSheetId="2">#REF!</definedName>
    <definedName name="S14R19" localSheetId="7">#REF!</definedName>
    <definedName name="S14R19" localSheetId="13">#REF!</definedName>
    <definedName name="S14R19" localSheetId="12">#REF!</definedName>
    <definedName name="S14R19" localSheetId="14">#REF!</definedName>
    <definedName name="S14R19">#REF!</definedName>
    <definedName name="S14R2" localSheetId="2">#REF!</definedName>
    <definedName name="S14R2" localSheetId="7">#REF!</definedName>
    <definedName name="S14R2" localSheetId="13">#REF!</definedName>
    <definedName name="S14R2" localSheetId="12">#REF!</definedName>
    <definedName name="S14R2" localSheetId="14">#REF!</definedName>
    <definedName name="S14R2">#REF!</definedName>
    <definedName name="S14R20" localSheetId="2">#REF!</definedName>
    <definedName name="S14R20" localSheetId="7">#REF!</definedName>
    <definedName name="S14R20" localSheetId="13">#REF!</definedName>
    <definedName name="S14R20" localSheetId="12">#REF!</definedName>
    <definedName name="S14R20" localSheetId="14">#REF!</definedName>
    <definedName name="S14R20">#REF!</definedName>
    <definedName name="S14R21" localSheetId="2">#REF!</definedName>
    <definedName name="S14R21" localSheetId="7">#REF!</definedName>
    <definedName name="S14R21" localSheetId="13">#REF!</definedName>
    <definedName name="S14R21" localSheetId="12">#REF!</definedName>
    <definedName name="S14R21" localSheetId="14">#REF!</definedName>
    <definedName name="S14R21">#REF!</definedName>
    <definedName name="S14R22" localSheetId="2">#REF!</definedName>
    <definedName name="S14R22" localSheetId="7">#REF!</definedName>
    <definedName name="S14R22" localSheetId="13">#REF!</definedName>
    <definedName name="S14R22" localSheetId="12">#REF!</definedName>
    <definedName name="S14R22" localSheetId="14">#REF!</definedName>
    <definedName name="S14R22">#REF!</definedName>
    <definedName name="S14R23" localSheetId="2">#REF!</definedName>
    <definedName name="S14R23" localSheetId="7">#REF!</definedName>
    <definedName name="S14R23" localSheetId="13">#REF!</definedName>
    <definedName name="S14R23" localSheetId="12">#REF!</definedName>
    <definedName name="S14R23" localSheetId="14">#REF!</definedName>
    <definedName name="S14R23">#REF!</definedName>
    <definedName name="S14R24" localSheetId="2">#REF!</definedName>
    <definedName name="S14R24" localSheetId="7">#REF!</definedName>
    <definedName name="S14R24" localSheetId="13">#REF!</definedName>
    <definedName name="S14R24" localSheetId="12">#REF!</definedName>
    <definedName name="S14R24" localSheetId="14">#REF!</definedName>
    <definedName name="S14R24">#REF!</definedName>
    <definedName name="S14R3" localSheetId="2">#REF!</definedName>
    <definedName name="S14R3" localSheetId="7">#REF!</definedName>
    <definedName name="S14R3" localSheetId="13">#REF!</definedName>
    <definedName name="S14R3" localSheetId="12">#REF!</definedName>
    <definedName name="S14R3" localSheetId="14">#REF!</definedName>
    <definedName name="S14R3">#REF!</definedName>
    <definedName name="S14R4" localSheetId="2">#REF!</definedName>
    <definedName name="S14R4" localSheetId="7">#REF!</definedName>
    <definedName name="S14R4" localSheetId="13">#REF!</definedName>
    <definedName name="S14R4" localSheetId="12">#REF!</definedName>
    <definedName name="S14R4" localSheetId="14">#REF!</definedName>
    <definedName name="S14R4">#REF!</definedName>
    <definedName name="S14R5" localSheetId="2">#REF!</definedName>
    <definedName name="S14R5" localSheetId="7">#REF!</definedName>
    <definedName name="S14R5" localSheetId="13">#REF!</definedName>
    <definedName name="S14R5" localSheetId="12">#REF!</definedName>
    <definedName name="S14R5" localSheetId="14">#REF!</definedName>
    <definedName name="S14R5">#REF!</definedName>
    <definedName name="S14R6" localSheetId="2">#REF!</definedName>
    <definedName name="S14R6" localSheetId="7">#REF!</definedName>
    <definedName name="S14R6" localSheetId="13">#REF!</definedName>
    <definedName name="S14R6" localSheetId="12">#REF!</definedName>
    <definedName name="S14R6" localSheetId="14">#REF!</definedName>
    <definedName name="S14R6">#REF!</definedName>
    <definedName name="S14R7" localSheetId="2">#REF!</definedName>
    <definedName name="S14R7" localSheetId="7">#REF!</definedName>
    <definedName name="S14R7" localSheetId="13">#REF!</definedName>
    <definedName name="S14R7" localSheetId="12">#REF!</definedName>
    <definedName name="S14R7" localSheetId="14">#REF!</definedName>
    <definedName name="S14R7">#REF!</definedName>
    <definedName name="S14R8" localSheetId="2">#REF!</definedName>
    <definedName name="S14R8" localSheetId="7">#REF!</definedName>
    <definedName name="S14R8" localSheetId="13">#REF!</definedName>
    <definedName name="S14R8" localSheetId="12">#REF!</definedName>
    <definedName name="S14R8" localSheetId="14">#REF!</definedName>
    <definedName name="S14R8">#REF!</definedName>
    <definedName name="S14R9" localSheetId="2">#REF!</definedName>
    <definedName name="S14R9" localSheetId="7">#REF!</definedName>
    <definedName name="S14R9" localSheetId="13">#REF!</definedName>
    <definedName name="S14R9" localSheetId="12">#REF!</definedName>
    <definedName name="S14R9" localSheetId="14">#REF!</definedName>
    <definedName name="S14R9">#REF!</definedName>
    <definedName name="S15P1" localSheetId="2">#REF!</definedName>
    <definedName name="S15P1" localSheetId="7">#REF!</definedName>
    <definedName name="S15P1" localSheetId="13">#REF!</definedName>
    <definedName name="S15P1" localSheetId="12">#REF!</definedName>
    <definedName name="S15P1" localSheetId="14">#REF!</definedName>
    <definedName name="S15P1">#REF!</definedName>
    <definedName name="S15P10" localSheetId="2">#REF!</definedName>
    <definedName name="S15P10" localSheetId="7">#REF!</definedName>
    <definedName name="S15P10" localSheetId="13">#REF!</definedName>
    <definedName name="S15P10" localSheetId="12">#REF!</definedName>
    <definedName name="S15P10" localSheetId="14">#REF!</definedName>
    <definedName name="S15P10">#REF!</definedName>
    <definedName name="S15P11" localSheetId="2">#REF!</definedName>
    <definedName name="S15P11" localSheetId="7">#REF!</definedName>
    <definedName name="S15P11" localSheetId="13">#REF!</definedName>
    <definedName name="S15P11" localSheetId="12">#REF!</definedName>
    <definedName name="S15P11" localSheetId="14">#REF!</definedName>
    <definedName name="S15P11">#REF!</definedName>
    <definedName name="S15P12" localSheetId="2">#REF!</definedName>
    <definedName name="S15P12" localSheetId="7">#REF!</definedName>
    <definedName name="S15P12" localSheetId="13">#REF!</definedName>
    <definedName name="S15P12" localSheetId="12">#REF!</definedName>
    <definedName name="S15P12" localSheetId="14">#REF!</definedName>
    <definedName name="S15P12">#REF!</definedName>
    <definedName name="S15P13" localSheetId="2">#REF!</definedName>
    <definedName name="S15P13" localSheetId="7">#REF!</definedName>
    <definedName name="S15P13" localSheetId="13">#REF!</definedName>
    <definedName name="S15P13" localSheetId="12">#REF!</definedName>
    <definedName name="S15P13" localSheetId="14">#REF!</definedName>
    <definedName name="S15P13">#REF!</definedName>
    <definedName name="S15P14" localSheetId="2">#REF!</definedName>
    <definedName name="S15P14" localSheetId="7">#REF!</definedName>
    <definedName name="S15P14" localSheetId="13">#REF!</definedName>
    <definedName name="S15P14" localSheetId="12">#REF!</definedName>
    <definedName name="S15P14" localSheetId="14">#REF!</definedName>
    <definedName name="S15P14">#REF!</definedName>
    <definedName name="S15P15" localSheetId="2">#REF!</definedName>
    <definedName name="S15P15" localSheetId="7">#REF!</definedName>
    <definedName name="S15P15" localSheetId="13">#REF!</definedName>
    <definedName name="S15P15" localSheetId="12">#REF!</definedName>
    <definedName name="S15P15" localSheetId="14">#REF!</definedName>
    <definedName name="S15P15">#REF!</definedName>
    <definedName name="S15P16" localSheetId="2">#REF!</definedName>
    <definedName name="S15P16" localSheetId="7">#REF!</definedName>
    <definedName name="S15P16" localSheetId="13">#REF!</definedName>
    <definedName name="S15P16" localSheetId="12">#REF!</definedName>
    <definedName name="S15P16" localSheetId="14">#REF!</definedName>
    <definedName name="S15P16">#REF!</definedName>
    <definedName name="S15P17" localSheetId="2">#REF!</definedName>
    <definedName name="S15P17" localSheetId="7">#REF!</definedName>
    <definedName name="S15P17" localSheetId="13">#REF!</definedName>
    <definedName name="S15P17" localSheetId="12">#REF!</definedName>
    <definedName name="S15P17" localSheetId="14">#REF!</definedName>
    <definedName name="S15P17">#REF!</definedName>
    <definedName name="S15P18" localSheetId="2">#REF!</definedName>
    <definedName name="S15P18" localSheetId="7">#REF!</definedName>
    <definedName name="S15P18" localSheetId="13">#REF!</definedName>
    <definedName name="S15P18" localSheetId="12">#REF!</definedName>
    <definedName name="S15P18" localSheetId="14">#REF!</definedName>
    <definedName name="S15P18">#REF!</definedName>
    <definedName name="S15P19" localSheetId="2">#REF!</definedName>
    <definedName name="S15P19" localSheetId="7">#REF!</definedName>
    <definedName name="S15P19" localSheetId="13">#REF!</definedName>
    <definedName name="S15P19" localSheetId="12">#REF!</definedName>
    <definedName name="S15P19" localSheetId="14">#REF!</definedName>
    <definedName name="S15P19">#REF!</definedName>
    <definedName name="S15P2" localSheetId="2">#REF!</definedName>
    <definedName name="S15P2" localSheetId="7">#REF!</definedName>
    <definedName name="S15P2" localSheetId="13">#REF!</definedName>
    <definedName name="S15P2" localSheetId="12">#REF!</definedName>
    <definedName name="S15P2" localSheetId="14">#REF!</definedName>
    <definedName name="S15P2">#REF!</definedName>
    <definedName name="S15P20" localSheetId="2">#REF!</definedName>
    <definedName name="S15P20" localSheetId="7">#REF!</definedName>
    <definedName name="S15P20" localSheetId="13">#REF!</definedName>
    <definedName name="S15P20" localSheetId="12">#REF!</definedName>
    <definedName name="S15P20" localSheetId="14">#REF!</definedName>
    <definedName name="S15P20">#REF!</definedName>
    <definedName name="S15P21" localSheetId="2">#REF!</definedName>
    <definedName name="S15P21" localSheetId="7">#REF!</definedName>
    <definedName name="S15P21" localSheetId="13">#REF!</definedName>
    <definedName name="S15P21" localSheetId="12">#REF!</definedName>
    <definedName name="S15P21" localSheetId="14">#REF!</definedName>
    <definedName name="S15P21">#REF!</definedName>
    <definedName name="S15P22" localSheetId="2">#REF!</definedName>
    <definedName name="S15P22" localSheetId="7">#REF!</definedName>
    <definedName name="S15P22" localSheetId="13">#REF!</definedName>
    <definedName name="S15P22" localSheetId="12">#REF!</definedName>
    <definedName name="S15P22" localSheetId="14">#REF!</definedName>
    <definedName name="S15P22">#REF!</definedName>
    <definedName name="S15P23" localSheetId="2">#REF!</definedName>
    <definedName name="S15P23" localSheetId="7">#REF!</definedName>
    <definedName name="S15P23" localSheetId="13">#REF!</definedName>
    <definedName name="S15P23" localSheetId="12">#REF!</definedName>
    <definedName name="S15P23" localSheetId="14">#REF!</definedName>
    <definedName name="S15P23">#REF!</definedName>
    <definedName name="S15P24" localSheetId="2">#REF!</definedName>
    <definedName name="S15P24" localSheetId="7">#REF!</definedName>
    <definedName name="S15P24" localSheetId="13">#REF!</definedName>
    <definedName name="S15P24" localSheetId="12">#REF!</definedName>
    <definedName name="S15P24" localSheetId="14">#REF!</definedName>
    <definedName name="S15P24">#REF!</definedName>
    <definedName name="S15P3" localSheetId="2">#REF!</definedName>
    <definedName name="S15P3" localSheetId="7">#REF!</definedName>
    <definedName name="S15P3" localSheetId="13">#REF!</definedName>
    <definedName name="S15P3" localSheetId="12">#REF!</definedName>
    <definedName name="S15P3" localSheetId="14">#REF!</definedName>
    <definedName name="S15P3">#REF!</definedName>
    <definedName name="S15P4" localSheetId="2">#REF!</definedName>
    <definedName name="S15P4" localSheetId="7">#REF!</definedName>
    <definedName name="S15P4" localSheetId="13">#REF!</definedName>
    <definedName name="S15P4" localSheetId="12">#REF!</definedName>
    <definedName name="S15P4" localSheetId="14">#REF!</definedName>
    <definedName name="S15P4">#REF!</definedName>
    <definedName name="S15P5" localSheetId="2">#REF!</definedName>
    <definedName name="S15P5" localSheetId="7">#REF!</definedName>
    <definedName name="S15P5" localSheetId="13">#REF!</definedName>
    <definedName name="S15P5" localSheetId="12">#REF!</definedName>
    <definedName name="S15P5" localSheetId="14">#REF!</definedName>
    <definedName name="S15P5">#REF!</definedName>
    <definedName name="S15P6" localSheetId="2">#REF!</definedName>
    <definedName name="S15P6" localSheetId="7">#REF!</definedName>
    <definedName name="S15P6" localSheetId="13">#REF!</definedName>
    <definedName name="S15P6" localSheetId="12">#REF!</definedName>
    <definedName name="S15P6" localSheetId="14">#REF!</definedName>
    <definedName name="S15P6">#REF!</definedName>
    <definedName name="S15P7" localSheetId="2">#REF!</definedName>
    <definedName name="S15P7" localSheetId="7">#REF!</definedName>
    <definedName name="S15P7" localSheetId="13">#REF!</definedName>
    <definedName name="S15P7" localSheetId="12">#REF!</definedName>
    <definedName name="S15P7" localSheetId="14">#REF!</definedName>
    <definedName name="S15P7">#REF!</definedName>
    <definedName name="S15P8" localSheetId="2">#REF!</definedName>
    <definedName name="S15P8" localSheetId="7">#REF!</definedName>
    <definedName name="S15P8" localSheetId="13">#REF!</definedName>
    <definedName name="S15P8" localSheetId="12">#REF!</definedName>
    <definedName name="S15P8" localSheetId="14">#REF!</definedName>
    <definedName name="S15P8">#REF!</definedName>
    <definedName name="S15P9" localSheetId="2">#REF!</definedName>
    <definedName name="S15P9" localSheetId="7">#REF!</definedName>
    <definedName name="S15P9" localSheetId="13">#REF!</definedName>
    <definedName name="S15P9" localSheetId="12">#REF!</definedName>
    <definedName name="S15P9" localSheetId="14">#REF!</definedName>
    <definedName name="S15P9">#REF!</definedName>
    <definedName name="S15R1" localSheetId="2">#REF!</definedName>
    <definedName name="S15R1" localSheetId="7">#REF!</definedName>
    <definedName name="S15R1" localSheetId="13">#REF!</definedName>
    <definedName name="S15R1" localSheetId="12">#REF!</definedName>
    <definedName name="S15R1" localSheetId="14">#REF!</definedName>
    <definedName name="S15R1">#REF!</definedName>
    <definedName name="S15R10" localSheetId="2">#REF!</definedName>
    <definedName name="S15R10" localSheetId="7">#REF!</definedName>
    <definedName name="S15R10" localSheetId="13">#REF!</definedName>
    <definedName name="S15R10" localSheetId="12">#REF!</definedName>
    <definedName name="S15R10" localSheetId="14">#REF!</definedName>
    <definedName name="S15R10">#REF!</definedName>
    <definedName name="S15R11" localSheetId="2">#REF!</definedName>
    <definedName name="S15R11" localSheetId="7">#REF!</definedName>
    <definedName name="S15R11" localSheetId="13">#REF!</definedName>
    <definedName name="S15R11" localSheetId="12">#REF!</definedName>
    <definedName name="S15R11" localSheetId="14">#REF!</definedName>
    <definedName name="S15R11">#REF!</definedName>
    <definedName name="S15R12" localSheetId="2">#REF!</definedName>
    <definedName name="S15R12" localSheetId="7">#REF!</definedName>
    <definedName name="S15R12" localSheetId="13">#REF!</definedName>
    <definedName name="S15R12" localSheetId="12">#REF!</definedName>
    <definedName name="S15R12" localSheetId="14">#REF!</definedName>
    <definedName name="S15R12">#REF!</definedName>
    <definedName name="S15R13" localSheetId="2">#REF!</definedName>
    <definedName name="S15R13" localSheetId="7">#REF!</definedName>
    <definedName name="S15R13" localSheetId="13">#REF!</definedName>
    <definedName name="S15R13" localSheetId="12">#REF!</definedName>
    <definedName name="S15R13" localSheetId="14">#REF!</definedName>
    <definedName name="S15R13">#REF!</definedName>
    <definedName name="S15R14" localSheetId="2">#REF!</definedName>
    <definedName name="S15R14" localSheetId="7">#REF!</definedName>
    <definedName name="S15R14" localSheetId="13">#REF!</definedName>
    <definedName name="S15R14" localSheetId="12">#REF!</definedName>
    <definedName name="S15R14" localSheetId="14">#REF!</definedName>
    <definedName name="S15R14">#REF!</definedName>
    <definedName name="S15R15" localSheetId="2">#REF!</definedName>
    <definedName name="S15R15" localSheetId="7">#REF!</definedName>
    <definedName name="S15R15" localSheetId="13">#REF!</definedName>
    <definedName name="S15R15" localSheetId="12">#REF!</definedName>
    <definedName name="S15R15" localSheetId="14">#REF!</definedName>
    <definedName name="S15R15">#REF!</definedName>
    <definedName name="S15R16" localSheetId="2">#REF!</definedName>
    <definedName name="S15R16" localSheetId="7">#REF!</definedName>
    <definedName name="S15R16" localSheetId="13">#REF!</definedName>
    <definedName name="S15R16" localSheetId="12">#REF!</definedName>
    <definedName name="S15R16" localSheetId="14">#REF!</definedName>
    <definedName name="S15R16">#REF!</definedName>
    <definedName name="S15R17" localSheetId="2">#REF!</definedName>
    <definedName name="S15R17" localSheetId="7">#REF!</definedName>
    <definedName name="S15R17" localSheetId="13">#REF!</definedName>
    <definedName name="S15R17" localSheetId="12">#REF!</definedName>
    <definedName name="S15R17" localSheetId="14">#REF!</definedName>
    <definedName name="S15R17">#REF!</definedName>
    <definedName name="S15R18" localSheetId="2">#REF!</definedName>
    <definedName name="S15R18" localSheetId="7">#REF!</definedName>
    <definedName name="S15R18" localSheetId="13">#REF!</definedName>
    <definedName name="S15R18" localSheetId="12">#REF!</definedName>
    <definedName name="S15R18" localSheetId="14">#REF!</definedName>
    <definedName name="S15R18">#REF!</definedName>
    <definedName name="S15R19" localSheetId="2">#REF!</definedName>
    <definedName name="S15R19" localSheetId="7">#REF!</definedName>
    <definedName name="S15R19" localSheetId="13">#REF!</definedName>
    <definedName name="S15R19" localSheetId="12">#REF!</definedName>
    <definedName name="S15R19" localSheetId="14">#REF!</definedName>
    <definedName name="S15R19">#REF!</definedName>
    <definedName name="S15R2" localSheetId="2">#REF!</definedName>
    <definedName name="S15R2" localSheetId="7">#REF!</definedName>
    <definedName name="S15R2" localSheetId="13">#REF!</definedName>
    <definedName name="S15R2" localSheetId="12">#REF!</definedName>
    <definedName name="S15R2" localSheetId="14">#REF!</definedName>
    <definedName name="S15R2">#REF!</definedName>
    <definedName name="S15R20" localSheetId="2">#REF!</definedName>
    <definedName name="S15R20" localSheetId="7">#REF!</definedName>
    <definedName name="S15R20" localSheetId="13">#REF!</definedName>
    <definedName name="S15R20" localSheetId="12">#REF!</definedName>
    <definedName name="S15R20" localSheetId="14">#REF!</definedName>
    <definedName name="S15R20">#REF!</definedName>
    <definedName name="S15R21" localSheetId="2">#REF!</definedName>
    <definedName name="S15R21" localSheetId="7">#REF!</definedName>
    <definedName name="S15R21" localSheetId="13">#REF!</definedName>
    <definedName name="S15R21" localSheetId="12">#REF!</definedName>
    <definedName name="S15R21" localSheetId="14">#REF!</definedName>
    <definedName name="S15R21">#REF!</definedName>
    <definedName name="S15R22" localSheetId="2">#REF!</definedName>
    <definedName name="S15R22" localSheetId="7">#REF!</definedName>
    <definedName name="S15R22" localSheetId="13">#REF!</definedName>
    <definedName name="S15R22" localSheetId="12">#REF!</definedName>
    <definedName name="S15R22" localSheetId="14">#REF!</definedName>
    <definedName name="S15R22">#REF!</definedName>
    <definedName name="S15R23" localSheetId="2">#REF!</definedName>
    <definedName name="S15R23" localSheetId="7">#REF!</definedName>
    <definedName name="S15R23" localSheetId="13">#REF!</definedName>
    <definedName name="S15R23" localSheetId="12">#REF!</definedName>
    <definedName name="S15R23" localSheetId="14">#REF!</definedName>
    <definedName name="S15R23">#REF!</definedName>
    <definedName name="S15R24" localSheetId="2">#REF!</definedName>
    <definedName name="S15R24" localSheetId="7">#REF!</definedName>
    <definedName name="S15R24" localSheetId="13">#REF!</definedName>
    <definedName name="S15R24" localSheetId="12">#REF!</definedName>
    <definedName name="S15R24" localSheetId="14">#REF!</definedName>
    <definedName name="S15R24">#REF!</definedName>
    <definedName name="S15R3" localSheetId="2">#REF!</definedName>
    <definedName name="S15R3" localSheetId="7">#REF!</definedName>
    <definedName name="S15R3" localSheetId="13">#REF!</definedName>
    <definedName name="S15R3" localSheetId="12">#REF!</definedName>
    <definedName name="S15R3" localSheetId="14">#REF!</definedName>
    <definedName name="S15R3">#REF!</definedName>
    <definedName name="S15R4" localSheetId="2">#REF!</definedName>
    <definedName name="S15R4" localSheetId="7">#REF!</definedName>
    <definedName name="S15R4" localSheetId="13">#REF!</definedName>
    <definedName name="S15R4" localSheetId="12">#REF!</definedName>
    <definedName name="S15R4" localSheetId="14">#REF!</definedName>
    <definedName name="S15R4">#REF!</definedName>
    <definedName name="S15R5" localSheetId="2">#REF!</definedName>
    <definedName name="S15R5" localSheetId="7">#REF!</definedName>
    <definedName name="S15R5" localSheetId="13">#REF!</definedName>
    <definedName name="S15R5" localSheetId="12">#REF!</definedName>
    <definedName name="S15R5" localSheetId="14">#REF!</definedName>
    <definedName name="S15R5">#REF!</definedName>
    <definedName name="S15R6" localSheetId="2">#REF!</definedName>
    <definedName name="S15R6" localSheetId="7">#REF!</definedName>
    <definedName name="S15R6" localSheetId="13">#REF!</definedName>
    <definedName name="S15R6" localSheetId="12">#REF!</definedName>
    <definedName name="S15R6" localSheetId="14">#REF!</definedName>
    <definedName name="S15R6">#REF!</definedName>
    <definedName name="S15R7" localSheetId="2">#REF!</definedName>
    <definedName name="S15R7" localSheetId="7">#REF!</definedName>
    <definedName name="S15R7" localSheetId="13">#REF!</definedName>
    <definedName name="S15R7" localSheetId="12">#REF!</definedName>
    <definedName name="S15R7" localSheetId="14">#REF!</definedName>
    <definedName name="S15R7">#REF!</definedName>
    <definedName name="S15R8" localSheetId="2">#REF!</definedName>
    <definedName name="S15R8" localSheetId="7">#REF!</definedName>
    <definedName name="S15R8" localSheetId="13">#REF!</definedName>
    <definedName name="S15R8" localSheetId="12">#REF!</definedName>
    <definedName name="S15R8" localSheetId="14">#REF!</definedName>
    <definedName name="S15R8">#REF!</definedName>
    <definedName name="S15R9" localSheetId="2">#REF!</definedName>
    <definedName name="S15R9" localSheetId="7">#REF!</definedName>
    <definedName name="S15R9" localSheetId="13">#REF!</definedName>
    <definedName name="S15R9" localSheetId="12">#REF!</definedName>
    <definedName name="S15R9" localSheetId="14">#REF!</definedName>
    <definedName name="S15R9">#REF!</definedName>
    <definedName name="S16P1" localSheetId="2">#REF!</definedName>
    <definedName name="S16P1" localSheetId="7">#REF!</definedName>
    <definedName name="S16P1" localSheetId="13">#REF!</definedName>
    <definedName name="S16P1" localSheetId="12">#REF!</definedName>
    <definedName name="S16P1" localSheetId="14">#REF!</definedName>
    <definedName name="S16P1">#REF!</definedName>
    <definedName name="S16P10" localSheetId="2">#REF!</definedName>
    <definedName name="S16P10" localSheetId="7">#REF!</definedName>
    <definedName name="S16P10" localSheetId="13">#REF!</definedName>
    <definedName name="S16P10" localSheetId="12">#REF!</definedName>
    <definedName name="S16P10" localSheetId="14">#REF!</definedName>
    <definedName name="S16P10">#REF!</definedName>
    <definedName name="S16P11" localSheetId="2">#REF!</definedName>
    <definedName name="S16P11" localSheetId="7">#REF!</definedName>
    <definedName name="S16P11" localSheetId="13">#REF!</definedName>
    <definedName name="S16P11" localSheetId="12">#REF!</definedName>
    <definedName name="S16P11" localSheetId="14">#REF!</definedName>
    <definedName name="S16P11">#REF!</definedName>
    <definedName name="S16P12" localSheetId="2">#REF!</definedName>
    <definedName name="S16P12" localSheetId="7">#REF!</definedName>
    <definedName name="S16P12" localSheetId="13">#REF!</definedName>
    <definedName name="S16P12" localSheetId="12">#REF!</definedName>
    <definedName name="S16P12" localSheetId="14">#REF!</definedName>
    <definedName name="S16P12">#REF!</definedName>
    <definedName name="S16P13" localSheetId="2">#REF!</definedName>
    <definedName name="S16P13" localSheetId="7">#REF!</definedName>
    <definedName name="S16P13" localSheetId="13">#REF!</definedName>
    <definedName name="S16P13" localSheetId="12">#REF!</definedName>
    <definedName name="S16P13" localSheetId="14">#REF!</definedName>
    <definedName name="S16P13">#REF!</definedName>
    <definedName name="S16P14" localSheetId="2">#REF!</definedName>
    <definedName name="S16P14" localSheetId="7">#REF!</definedName>
    <definedName name="S16P14" localSheetId="13">#REF!</definedName>
    <definedName name="S16P14" localSheetId="12">#REF!</definedName>
    <definedName name="S16P14" localSheetId="14">#REF!</definedName>
    <definedName name="S16P14">#REF!</definedName>
    <definedName name="S16P15" localSheetId="2">#REF!</definedName>
    <definedName name="S16P15" localSheetId="7">#REF!</definedName>
    <definedName name="S16P15" localSheetId="13">#REF!</definedName>
    <definedName name="S16P15" localSheetId="12">#REF!</definedName>
    <definedName name="S16P15" localSheetId="14">#REF!</definedName>
    <definedName name="S16P15">#REF!</definedName>
    <definedName name="S16P16" localSheetId="2">#REF!</definedName>
    <definedName name="S16P16" localSheetId="7">#REF!</definedName>
    <definedName name="S16P16" localSheetId="13">#REF!</definedName>
    <definedName name="S16P16" localSheetId="12">#REF!</definedName>
    <definedName name="S16P16" localSheetId="14">#REF!</definedName>
    <definedName name="S16P16">#REF!</definedName>
    <definedName name="S16P17" localSheetId="2">#REF!</definedName>
    <definedName name="S16P17" localSheetId="7">#REF!</definedName>
    <definedName name="S16P17" localSheetId="13">#REF!</definedName>
    <definedName name="S16P17" localSheetId="12">#REF!</definedName>
    <definedName name="S16P17" localSheetId="14">#REF!</definedName>
    <definedName name="S16P17">#REF!</definedName>
    <definedName name="S16P18" localSheetId="2">#REF!</definedName>
    <definedName name="S16P18" localSheetId="7">#REF!</definedName>
    <definedName name="S16P18" localSheetId="13">#REF!</definedName>
    <definedName name="S16P18" localSheetId="12">#REF!</definedName>
    <definedName name="S16P18" localSheetId="14">#REF!</definedName>
    <definedName name="S16P18">#REF!</definedName>
    <definedName name="S16P19" localSheetId="2">#REF!</definedName>
    <definedName name="S16P19" localSheetId="7">#REF!</definedName>
    <definedName name="S16P19" localSheetId="13">#REF!</definedName>
    <definedName name="S16P19" localSheetId="12">#REF!</definedName>
    <definedName name="S16P19" localSheetId="14">#REF!</definedName>
    <definedName name="S16P19">#REF!</definedName>
    <definedName name="S16P2" localSheetId="2">#REF!</definedName>
    <definedName name="S16P2" localSheetId="7">#REF!</definedName>
    <definedName name="S16P2" localSheetId="13">#REF!</definedName>
    <definedName name="S16P2" localSheetId="12">#REF!</definedName>
    <definedName name="S16P2" localSheetId="14">#REF!</definedName>
    <definedName name="S16P2">#REF!</definedName>
    <definedName name="S16P20" localSheetId="2">#REF!</definedName>
    <definedName name="S16P20" localSheetId="7">#REF!</definedName>
    <definedName name="S16P20" localSheetId="13">#REF!</definedName>
    <definedName name="S16P20" localSheetId="12">#REF!</definedName>
    <definedName name="S16P20" localSheetId="14">#REF!</definedName>
    <definedName name="S16P20">#REF!</definedName>
    <definedName name="S16P21" localSheetId="2">#REF!</definedName>
    <definedName name="S16P21" localSheetId="7">#REF!</definedName>
    <definedName name="S16P21" localSheetId="13">#REF!</definedName>
    <definedName name="S16P21" localSheetId="12">#REF!</definedName>
    <definedName name="S16P21" localSheetId="14">#REF!</definedName>
    <definedName name="S16P21">#REF!</definedName>
    <definedName name="S16P22" localSheetId="2">#REF!</definedName>
    <definedName name="S16P22" localSheetId="7">#REF!</definedName>
    <definedName name="S16P22" localSheetId="13">#REF!</definedName>
    <definedName name="S16P22" localSheetId="12">#REF!</definedName>
    <definedName name="S16P22" localSheetId="14">#REF!</definedName>
    <definedName name="S16P22">#REF!</definedName>
    <definedName name="S16P23" localSheetId="2">#REF!</definedName>
    <definedName name="S16P23" localSheetId="7">#REF!</definedName>
    <definedName name="S16P23" localSheetId="13">#REF!</definedName>
    <definedName name="S16P23" localSheetId="12">#REF!</definedName>
    <definedName name="S16P23" localSheetId="14">#REF!</definedName>
    <definedName name="S16P23">#REF!</definedName>
    <definedName name="S16P24" localSheetId="2">#REF!</definedName>
    <definedName name="S16P24" localSheetId="7">#REF!</definedName>
    <definedName name="S16P24" localSheetId="13">#REF!</definedName>
    <definedName name="S16P24" localSheetId="12">#REF!</definedName>
    <definedName name="S16P24" localSheetId="14">#REF!</definedName>
    <definedName name="S16P24">#REF!</definedName>
    <definedName name="S16P3" localSheetId="2">#REF!</definedName>
    <definedName name="S16P3" localSheetId="7">#REF!</definedName>
    <definedName name="S16P3" localSheetId="13">#REF!</definedName>
    <definedName name="S16P3" localSheetId="12">#REF!</definedName>
    <definedName name="S16P3" localSheetId="14">#REF!</definedName>
    <definedName name="S16P3">#REF!</definedName>
    <definedName name="S16P4" localSheetId="2">#REF!</definedName>
    <definedName name="S16P4" localSheetId="7">#REF!</definedName>
    <definedName name="S16P4" localSheetId="13">#REF!</definedName>
    <definedName name="S16P4" localSheetId="12">#REF!</definedName>
    <definedName name="S16P4" localSheetId="14">#REF!</definedName>
    <definedName name="S16P4">#REF!</definedName>
    <definedName name="S16P5" localSheetId="2">#REF!</definedName>
    <definedName name="S16P5" localSheetId="7">#REF!</definedName>
    <definedName name="S16P5" localSheetId="13">#REF!</definedName>
    <definedName name="S16P5" localSheetId="12">#REF!</definedName>
    <definedName name="S16P5" localSheetId="14">#REF!</definedName>
    <definedName name="S16P5">#REF!</definedName>
    <definedName name="S16P6" localSheetId="2">#REF!</definedName>
    <definedName name="S16P6" localSheetId="7">#REF!</definedName>
    <definedName name="S16P6" localSheetId="13">#REF!</definedName>
    <definedName name="S16P6" localSheetId="12">#REF!</definedName>
    <definedName name="S16P6" localSheetId="14">#REF!</definedName>
    <definedName name="S16P6">#REF!</definedName>
    <definedName name="S16P7" localSheetId="2">#REF!</definedName>
    <definedName name="S16P7" localSheetId="7">#REF!</definedName>
    <definedName name="S16P7" localSheetId="13">#REF!</definedName>
    <definedName name="S16P7" localSheetId="12">#REF!</definedName>
    <definedName name="S16P7" localSheetId="14">#REF!</definedName>
    <definedName name="S16P7">#REF!</definedName>
    <definedName name="S16P8" localSheetId="2">#REF!</definedName>
    <definedName name="S16P8" localSheetId="7">#REF!</definedName>
    <definedName name="S16P8" localSheetId="13">#REF!</definedName>
    <definedName name="S16P8" localSheetId="12">#REF!</definedName>
    <definedName name="S16P8" localSheetId="14">#REF!</definedName>
    <definedName name="S16P8">#REF!</definedName>
    <definedName name="S16P9" localSheetId="2">#REF!</definedName>
    <definedName name="S16P9" localSheetId="7">#REF!</definedName>
    <definedName name="S16P9" localSheetId="13">#REF!</definedName>
    <definedName name="S16P9" localSheetId="12">#REF!</definedName>
    <definedName name="S16P9" localSheetId="14">#REF!</definedName>
    <definedName name="S16P9">#REF!</definedName>
    <definedName name="S16R1" localSheetId="2">#REF!</definedName>
    <definedName name="S16R1" localSheetId="7">#REF!</definedName>
    <definedName name="S16R1" localSheetId="13">#REF!</definedName>
    <definedName name="S16R1" localSheetId="12">#REF!</definedName>
    <definedName name="S16R1" localSheetId="14">#REF!</definedName>
    <definedName name="S16R1">#REF!</definedName>
    <definedName name="S16R10" localSheetId="2">#REF!</definedName>
    <definedName name="S16R10" localSheetId="7">#REF!</definedName>
    <definedName name="S16R10" localSheetId="13">#REF!</definedName>
    <definedName name="S16R10" localSheetId="12">#REF!</definedName>
    <definedName name="S16R10" localSheetId="14">#REF!</definedName>
    <definedName name="S16R10">#REF!</definedName>
    <definedName name="S16R11" localSheetId="2">#REF!</definedName>
    <definedName name="S16R11" localSheetId="7">#REF!</definedName>
    <definedName name="S16R11" localSheetId="13">#REF!</definedName>
    <definedName name="S16R11" localSheetId="12">#REF!</definedName>
    <definedName name="S16R11" localSheetId="14">#REF!</definedName>
    <definedName name="S16R11">#REF!</definedName>
    <definedName name="S16R12" localSheetId="2">#REF!</definedName>
    <definedName name="S16R12" localSheetId="7">#REF!</definedName>
    <definedName name="S16R12" localSheetId="13">#REF!</definedName>
    <definedName name="S16R12" localSheetId="12">#REF!</definedName>
    <definedName name="S16R12" localSheetId="14">#REF!</definedName>
    <definedName name="S16R12">#REF!</definedName>
    <definedName name="S16R13" localSheetId="2">#REF!</definedName>
    <definedName name="S16R13" localSheetId="7">#REF!</definedName>
    <definedName name="S16R13" localSheetId="13">#REF!</definedName>
    <definedName name="S16R13" localSheetId="12">#REF!</definedName>
    <definedName name="S16R13" localSheetId="14">#REF!</definedName>
    <definedName name="S16R13">#REF!</definedName>
    <definedName name="S16R14" localSheetId="2">#REF!</definedName>
    <definedName name="S16R14" localSheetId="7">#REF!</definedName>
    <definedName name="S16R14" localSheetId="13">#REF!</definedName>
    <definedName name="S16R14" localSheetId="12">#REF!</definedName>
    <definedName name="S16R14" localSheetId="14">#REF!</definedName>
    <definedName name="S16R14">#REF!</definedName>
    <definedName name="S16R15" localSheetId="2">#REF!</definedName>
    <definedName name="S16R15" localSheetId="7">#REF!</definedName>
    <definedName name="S16R15" localSheetId="13">#REF!</definedName>
    <definedName name="S16R15" localSheetId="12">#REF!</definedName>
    <definedName name="S16R15" localSheetId="14">#REF!</definedName>
    <definedName name="S16R15">#REF!</definedName>
    <definedName name="S16R16" localSheetId="2">#REF!</definedName>
    <definedName name="S16R16" localSheetId="7">#REF!</definedName>
    <definedName name="S16R16" localSheetId="13">#REF!</definedName>
    <definedName name="S16R16" localSheetId="12">#REF!</definedName>
    <definedName name="S16R16" localSheetId="14">#REF!</definedName>
    <definedName name="S16R16">#REF!</definedName>
    <definedName name="S16R17" localSheetId="2">#REF!</definedName>
    <definedName name="S16R17" localSheetId="7">#REF!</definedName>
    <definedName name="S16R17" localSheetId="13">#REF!</definedName>
    <definedName name="S16R17" localSheetId="12">#REF!</definedName>
    <definedName name="S16R17" localSheetId="14">#REF!</definedName>
    <definedName name="S16R17">#REF!</definedName>
    <definedName name="S16R18" localSheetId="2">#REF!</definedName>
    <definedName name="S16R18" localSheetId="7">#REF!</definedName>
    <definedName name="S16R18" localSheetId="13">#REF!</definedName>
    <definedName name="S16R18" localSheetId="12">#REF!</definedName>
    <definedName name="S16R18" localSheetId="14">#REF!</definedName>
    <definedName name="S16R18">#REF!</definedName>
    <definedName name="S16R19" localSheetId="2">#REF!</definedName>
    <definedName name="S16R19" localSheetId="7">#REF!</definedName>
    <definedName name="S16R19" localSheetId="13">#REF!</definedName>
    <definedName name="S16R19" localSheetId="12">#REF!</definedName>
    <definedName name="S16R19" localSheetId="14">#REF!</definedName>
    <definedName name="S16R19">#REF!</definedName>
    <definedName name="S16R2" localSheetId="2">#REF!</definedName>
    <definedName name="S16R2" localSheetId="7">#REF!</definedName>
    <definedName name="S16R2" localSheetId="13">#REF!</definedName>
    <definedName name="S16R2" localSheetId="12">#REF!</definedName>
    <definedName name="S16R2" localSheetId="14">#REF!</definedName>
    <definedName name="S16R2">#REF!</definedName>
    <definedName name="S16R20" localSheetId="2">#REF!</definedName>
    <definedName name="S16R20" localSheetId="7">#REF!</definedName>
    <definedName name="S16R20" localSheetId="13">#REF!</definedName>
    <definedName name="S16R20" localSheetId="12">#REF!</definedName>
    <definedName name="S16R20" localSheetId="14">#REF!</definedName>
    <definedName name="S16R20">#REF!</definedName>
    <definedName name="S16R21" localSheetId="2">#REF!</definedName>
    <definedName name="S16R21" localSheetId="7">#REF!</definedName>
    <definedName name="S16R21" localSheetId="13">#REF!</definedName>
    <definedName name="S16R21" localSheetId="12">#REF!</definedName>
    <definedName name="S16R21" localSheetId="14">#REF!</definedName>
    <definedName name="S16R21">#REF!</definedName>
    <definedName name="S16R22" localSheetId="2">#REF!</definedName>
    <definedName name="S16R22" localSheetId="7">#REF!</definedName>
    <definedName name="S16R22" localSheetId="13">#REF!</definedName>
    <definedName name="S16R22" localSheetId="12">#REF!</definedName>
    <definedName name="S16R22" localSheetId="14">#REF!</definedName>
    <definedName name="S16R22">#REF!</definedName>
    <definedName name="S16R23" localSheetId="2">#REF!</definedName>
    <definedName name="S16R23" localSheetId="7">#REF!</definedName>
    <definedName name="S16R23" localSheetId="13">#REF!</definedName>
    <definedName name="S16R23" localSheetId="12">#REF!</definedName>
    <definedName name="S16R23" localSheetId="14">#REF!</definedName>
    <definedName name="S16R23">#REF!</definedName>
    <definedName name="S16R24" localSheetId="2">#REF!</definedName>
    <definedName name="S16R24" localSheetId="7">#REF!</definedName>
    <definedName name="S16R24" localSheetId="13">#REF!</definedName>
    <definedName name="S16R24" localSheetId="12">#REF!</definedName>
    <definedName name="S16R24" localSheetId="14">#REF!</definedName>
    <definedName name="S16R24">#REF!</definedName>
    <definedName name="S16R3" localSheetId="2">#REF!</definedName>
    <definedName name="S16R3" localSheetId="7">#REF!</definedName>
    <definedName name="S16R3" localSheetId="13">#REF!</definedName>
    <definedName name="S16R3" localSheetId="12">#REF!</definedName>
    <definedName name="S16R3" localSheetId="14">#REF!</definedName>
    <definedName name="S16R3">#REF!</definedName>
    <definedName name="S16R4" localSheetId="2">#REF!</definedName>
    <definedName name="S16R4" localSheetId="7">#REF!</definedName>
    <definedName name="S16R4" localSheetId="13">#REF!</definedName>
    <definedName name="S16R4" localSheetId="12">#REF!</definedName>
    <definedName name="S16R4" localSheetId="14">#REF!</definedName>
    <definedName name="S16R4">#REF!</definedName>
    <definedName name="S16R5" localSheetId="2">#REF!</definedName>
    <definedName name="S16R5" localSheetId="7">#REF!</definedName>
    <definedName name="S16R5" localSheetId="13">#REF!</definedName>
    <definedName name="S16R5" localSheetId="12">#REF!</definedName>
    <definedName name="S16R5" localSheetId="14">#REF!</definedName>
    <definedName name="S16R5">#REF!</definedName>
    <definedName name="S16R6" localSheetId="2">#REF!</definedName>
    <definedName name="S16R6" localSheetId="7">#REF!</definedName>
    <definedName name="S16R6" localSheetId="13">#REF!</definedName>
    <definedName name="S16R6" localSheetId="12">#REF!</definedName>
    <definedName name="S16R6" localSheetId="14">#REF!</definedName>
    <definedName name="S16R6">#REF!</definedName>
    <definedName name="S16R7" localSheetId="2">#REF!</definedName>
    <definedName name="S16R7" localSheetId="7">#REF!</definedName>
    <definedName name="S16R7" localSheetId="13">#REF!</definedName>
    <definedName name="S16R7" localSheetId="12">#REF!</definedName>
    <definedName name="S16R7" localSheetId="14">#REF!</definedName>
    <definedName name="S16R7">#REF!</definedName>
    <definedName name="S16R8" localSheetId="2">#REF!</definedName>
    <definedName name="S16R8" localSheetId="7">#REF!</definedName>
    <definedName name="S16R8" localSheetId="13">#REF!</definedName>
    <definedName name="S16R8" localSheetId="12">#REF!</definedName>
    <definedName name="S16R8" localSheetId="14">#REF!</definedName>
    <definedName name="S16R8">#REF!</definedName>
    <definedName name="S16R9" localSheetId="2">#REF!</definedName>
    <definedName name="S16R9" localSheetId="7">#REF!</definedName>
    <definedName name="S16R9" localSheetId="13">#REF!</definedName>
    <definedName name="S16R9" localSheetId="12">#REF!</definedName>
    <definedName name="S16R9" localSheetId="14">#REF!</definedName>
    <definedName name="S16R9">#REF!</definedName>
    <definedName name="S17P1" localSheetId="2">#REF!</definedName>
    <definedName name="S17P1" localSheetId="7">#REF!</definedName>
    <definedName name="S17P1" localSheetId="13">#REF!</definedName>
    <definedName name="S17P1" localSheetId="12">#REF!</definedName>
    <definedName name="S17P1" localSheetId="14">#REF!</definedName>
    <definedName name="S17P1">#REF!</definedName>
    <definedName name="S17P10" localSheetId="2">#REF!</definedName>
    <definedName name="S17P10" localSheetId="7">#REF!</definedName>
    <definedName name="S17P10" localSheetId="13">#REF!</definedName>
    <definedName name="S17P10" localSheetId="12">#REF!</definedName>
    <definedName name="S17P10" localSheetId="14">#REF!</definedName>
    <definedName name="S17P10">#REF!</definedName>
    <definedName name="S17P11" localSheetId="2">#REF!</definedName>
    <definedName name="S17P11" localSheetId="7">#REF!</definedName>
    <definedName name="S17P11" localSheetId="13">#REF!</definedName>
    <definedName name="S17P11" localSheetId="12">#REF!</definedName>
    <definedName name="S17P11" localSheetId="14">#REF!</definedName>
    <definedName name="S17P11">#REF!</definedName>
    <definedName name="S17P12" localSheetId="2">#REF!</definedName>
    <definedName name="S17P12" localSheetId="7">#REF!</definedName>
    <definedName name="S17P12" localSheetId="13">#REF!</definedName>
    <definedName name="S17P12" localSheetId="12">#REF!</definedName>
    <definedName name="S17P12" localSheetId="14">#REF!</definedName>
    <definedName name="S17P12">#REF!</definedName>
    <definedName name="S17P13" localSheetId="2">#REF!</definedName>
    <definedName name="S17P13" localSheetId="7">#REF!</definedName>
    <definedName name="S17P13" localSheetId="13">#REF!</definedName>
    <definedName name="S17P13" localSheetId="12">#REF!</definedName>
    <definedName name="S17P13" localSheetId="14">#REF!</definedName>
    <definedName name="S17P13">#REF!</definedName>
    <definedName name="S17P14" localSheetId="2">#REF!</definedName>
    <definedName name="S17P14" localSheetId="7">#REF!</definedName>
    <definedName name="S17P14" localSheetId="13">#REF!</definedName>
    <definedName name="S17P14" localSheetId="12">#REF!</definedName>
    <definedName name="S17P14" localSheetId="14">#REF!</definedName>
    <definedName name="S17P14">#REF!</definedName>
    <definedName name="S17P15" localSheetId="2">#REF!</definedName>
    <definedName name="S17P15" localSheetId="7">#REF!</definedName>
    <definedName name="S17P15" localSheetId="13">#REF!</definedName>
    <definedName name="S17P15" localSheetId="12">#REF!</definedName>
    <definedName name="S17P15" localSheetId="14">#REF!</definedName>
    <definedName name="S17P15">#REF!</definedName>
    <definedName name="S17P16" localSheetId="2">#REF!</definedName>
    <definedName name="S17P16" localSheetId="7">#REF!</definedName>
    <definedName name="S17P16" localSheetId="13">#REF!</definedName>
    <definedName name="S17P16" localSheetId="12">#REF!</definedName>
    <definedName name="S17P16" localSheetId="14">#REF!</definedName>
    <definedName name="S17P16">#REF!</definedName>
    <definedName name="S17P17" localSheetId="2">#REF!</definedName>
    <definedName name="S17P17" localSheetId="7">#REF!</definedName>
    <definedName name="S17P17" localSheetId="13">#REF!</definedName>
    <definedName name="S17P17" localSheetId="12">#REF!</definedName>
    <definedName name="S17P17" localSheetId="14">#REF!</definedName>
    <definedName name="S17P17">#REF!</definedName>
    <definedName name="S17P18" localSheetId="2">#REF!</definedName>
    <definedName name="S17P18" localSheetId="7">#REF!</definedName>
    <definedName name="S17P18" localSheetId="13">#REF!</definedName>
    <definedName name="S17P18" localSheetId="12">#REF!</definedName>
    <definedName name="S17P18" localSheetId="14">#REF!</definedName>
    <definedName name="S17P18">#REF!</definedName>
    <definedName name="S17P19" localSheetId="2">#REF!</definedName>
    <definedName name="S17P19" localSheetId="7">#REF!</definedName>
    <definedName name="S17P19" localSheetId="13">#REF!</definedName>
    <definedName name="S17P19" localSheetId="12">#REF!</definedName>
    <definedName name="S17P19" localSheetId="14">#REF!</definedName>
    <definedName name="S17P19">#REF!</definedName>
    <definedName name="S17P2" localSheetId="2">#REF!</definedName>
    <definedName name="S17P2" localSheetId="7">#REF!</definedName>
    <definedName name="S17P2" localSheetId="13">#REF!</definedName>
    <definedName name="S17P2" localSheetId="12">#REF!</definedName>
    <definedName name="S17P2" localSheetId="14">#REF!</definedName>
    <definedName name="S17P2">#REF!</definedName>
    <definedName name="S17P20" localSheetId="2">#REF!</definedName>
    <definedName name="S17P20" localSheetId="7">#REF!</definedName>
    <definedName name="S17P20" localSheetId="13">#REF!</definedName>
    <definedName name="S17P20" localSheetId="12">#REF!</definedName>
    <definedName name="S17P20" localSheetId="14">#REF!</definedName>
    <definedName name="S17P20">#REF!</definedName>
    <definedName name="S17P21" localSheetId="2">#REF!</definedName>
    <definedName name="S17P21" localSheetId="7">#REF!</definedName>
    <definedName name="S17P21" localSheetId="13">#REF!</definedName>
    <definedName name="S17P21" localSheetId="12">#REF!</definedName>
    <definedName name="S17P21" localSheetId="14">#REF!</definedName>
    <definedName name="S17P21">#REF!</definedName>
    <definedName name="S17P22" localSheetId="2">#REF!</definedName>
    <definedName name="S17P22" localSheetId="7">#REF!</definedName>
    <definedName name="S17P22" localSheetId="13">#REF!</definedName>
    <definedName name="S17P22" localSheetId="12">#REF!</definedName>
    <definedName name="S17P22" localSheetId="14">#REF!</definedName>
    <definedName name="S17P22">#REF!</definedName>
    <definedName name="S17P23" localSheetId="2">#REF!</definedName>
    <definedName name="S17P23" localSheetId="7">#REF!</definedName>
    <definedName name="S17P23" localSheetId="13">#REF!</definedName>
    <definedName name="S17P23" localSheetId="12">#REF!</definedName>
    <definedName name="S17P23" localSheetId="14">#REF!</definedName>
    <definedName name="S17P23">#REF!</definedName>
    <definedName name="S17P24" localSheetId="2">#REF!</definedName>
    <definedName name="S17P24" localSheetId="7">#REF!</definedName>
    <definedName name="S17P24" localSheetId="13">#REF!</definedName>
    <definedName name="S17P24" localSheetId="12">#REF!</definedName>
    <definedName name="S17P24" localSheetId="14">#REF!</definedName>
    <definedName name="S17P24">#REF!</definedName>
    <definedName name="S17P3" localSheetId="2">#REF!</definedName>
    <definedName name="S17P3" localSheetId="7">#REF!</definedName>
    <definedName name="S17P3" localSheetId="13">#REF!</definedName>
    <definedName name="S17P3" localSheetId="12">#REF!</definedName>
    <definedName name="S17P3" localSheetId="14">#REF!</definedName>
    <definedName name="S17P3">#REF!</definedName>
    <definedName name="S17P4" localSheetId="2">#REF!</definedName>
    <definedName name="S17P4" localSheetId="7">#REF!</definedName>
    <definedName name="S17P4" localSheetId="13">#REF!</definedName>
    <definedName name="S17P4" localSheetId="12">#REF!</definedName>
    <definedName name="S17P4" localSheetId="14">#REF!</definedName>
    <definedName name="S17P4">#REF!</definedName>
    <definedName name="S17P5" localSheetId="2">#REF!</definedName>
    <definedName name="S17P5" localSheetId="7">#REF!</definedName>
    <definedName name="S17P5" localSheetId="13">#REF!</definedName>
    <definedName name="S17P5" localSheetId="12">#REF!</definedName>
    <definedName name="S17P5" localSheetId="14">#REF!</definedName>
    <definedName name="S17P5">#REF!</definedName>
    <definedName name="S17P6" localSheetId="2">#REF!</definedName>
    <definedName name="S17P6" localSheetId="7">#REF!</definedName>
    <definedName name="S17P6" localSheetId="13">#REF!</definedName>
    <definedName name="S17P6" localSheetId="12">#REF!</definedName>
    <definedName name="S17P6" localSheetId="14">#REF!</definedName>
    <definedName name="S17P6">#REF!</definedName>
    <definedName name="S17P7" localSheetId="2">#REF!</definedName>
    <definedName name="S17P7" localSheetId="7">#REF!</definedName>
    <definedName name="S17P7" localSheetId="13">#REF!</definedName>
    <definedName name="S17P7" localSheetId="12">#REF!</definedName>
    <definedName name="S17P7" localSheetId="14">#REF!</definedName>
    <definedName name="S17P7">#REF!</definedName>
    <definedName name="S17P8" localSheetId="2">#REF!</definedName>
    <definedName name="S17P8" localSheetId="7">#REF!</definedName>
    <definedName name="S17P8" localSheetId="13">#REF!</definedName>
    <definedName name="S17P8" localSheetId="12">#REF!</definedName>
    <definedName name="S17P8" localSheetId="14">#REF!</definedName>
    <definedName name="S17P8">#REF!</definedName>
    <definedName name="S17P9" localSheetId="2">#REF!</definedName>
    <definedName name="S17P9" localSheetId="7">#REF!</definedName>
    <definedName name="S17P9" localSheetId="13">#REF!</definedName>
    <definedName name="S17P9" localSheetId="12">#REF!</definedName>
    <definedName name="S17P9" localSheetId="14">#REF!</definedName>
    <definedName name="S17P9">#REF!</definedName>
    <definedName name="S17R1" localSheetId="2">#REF!</definedName>
    <definedName name="S17R1" localSheetId="7">#REF!</definedName>
    <definedName name="S17R1" localSheetId="13">#REF!</definedName>
    <definedName name="S17R1" localSheetId="12">#REF!</definedName>
    <definedName name="S17R1" localSheetId="14">#REF!</definedName>
    <definedName name="S17R1">#REF!</definedName>
    <definedName name="S17R10" localSheetId="2">#REF!</definedName>
    <definedName name="S17R10" localSheetId="7">#REF!</definedName>
    <definedName name="S17R10" localSheetId="13">#REF!</definedName>
    <definedName name="S17R10" localSheetId="12">#REF!</definedName>
    <definedName name="S17R10" localSheetId="14">#REF!</definedName>
    <definedName name="S17R10">#REF!</definedName>
    <definedName name="S17R11" localSheetId="2">#REF!</definedName>
    <definedName name="S17R11" localSheetId="7">#REF!</definedName>
    <definedName name="S17R11" localSheetId="13">#REF!</definedName>
    <definedName name="S17R11" localSheetId="12">#REF!</definedName>
    <definedName name="S17R11" localSheetId="14">#REF!</definedName>
    <definedName name="S17R11">#REF!</definedName>
    <definedName name="S17R12" localSheetId="2">#REF!</definedName>
    <definedName name="S17R12" localSheetId="7">#REF!</definedName>
    <definedName name="S17R12" localSheetId="13">#REF!</definedName>
    <definedName name="S17R12" localSheetId="12">#REF!</definedName>
    <definedName name="S17R12" localSheetId="14">#REF!</definedName>
    <definedName name="S17R12">#REF!</definedName>
    <definedName name="S17R13" localSheetId="2">#REF!</definedName>
    <definedName name="S17R13" localSheetId="7">#REF!</definedName>
    <definedName name="S17R13" localSheetId="13">#REF!</definedName>
    <definedName name="S17R13" localSheetId="12">#REF!</definedName>
    <definedName name="S17R13" localSheetId="14">#REF!</definedName>
    <definedName name="S17R13">#REF!</definedName>
    <definedName name="S17R14" localSheetId="2">#REF!</definedName>
    <definedName name="S17R14" localSheetId="7">#REF!</definedName>
    <definedName name="S17R14" localSheetId="13">#REF!</definedName>
    <definedName name="S17R14" localSheetId="12">#REF!</definedName>
    <definedName name="S17R14" localSheetId="14">#REF!</definedName>
    <definedName name="S17R14">#REF!</definedName>
    <definedName name="S17R15" localSheetId="2">#REF!</definedName>
    <definedName name="S17R15" localSheetId="7">#REF!</definedName>
    <definedName name="S17R15" localSheetId="13">#REF!</definedName>
    <definedName name="S17R15" localSheetId="12">#REF!</definedName>
    <definedName name="S17R15" localSheetId="14">#REF!</definedName>
    <definedName name="S17R15">#REF!</definedName>
    <definedName name="S17R16" localSheetId="2">#REF!</definedName>
    <definedName name="S17R16" localSheetId="7">#REF!</definedName>
    <definedName name="S17R16" localSheetId="13">#REF!</definedName>
    <definedName name="S17R16" localSheetId="12">#REF!</definedName>
    <definedName name="S17R16" localSheetId="14">#REF!</definedName>
    <definedName name="S17R16">#REF!</definedName>
    <definedName name="S17R17" localSheetId="2">#REF!</definedName>
    <definedName name="S17R17" localSheetId="7">#REF!</definedName>
    <definedName name="S17R17" localSheetId="13">#REF!</definedName>
    <definedName name="S17R17" localSheetId="12">#REF!</definedName>
    <definedName name="S17R17" localSheetId="14">#REF!</definedName>
    <definedName name="S17R17">#REF!</definedName>
    <definedName name="S17R18" localSheetId="2">#REF!</definedName>
    <definedName name="S17R18" localSheetId="7">#REF!</definedName>
    <definedName name="S17R18" localSheetId="13">#REF!</definedName>
    <definedName name="S17R18" localSheetId="12">#REF!</definedName>
    <definedName name="S17R18" localSheetId="14">#REF!</definedName>
    <definedName name="S17R18">#REF!</definedName>
    <definedName name="S17R19" localSheetId="2">#REF!</definedName>
    <definedName name="S17R19" localSheetId="7">#REF!</definedName>
    <definedName name="S17R19" localSheetId="13">#REF!</definedName>
    <definedName name="S17R19" localSheetId="12">#REF!</definedName>
    <definedName name="S17R19" localSheetId="14">#REF!</definedName>
    <definedName name="S17R19">#REF!</definedName>
    <definedName name="S17R2" localSheetId="2">#REF!</definedName>
    <definedName name="S17R2" localSheetId="7">#REF!</definedName>
    <definedName name="S17R2" localSheetId="13">#REF!</definedName>
    <definedName name="S17R2" localSheetId="12">#REF!</definedName>
    <definedName name="S17R2" localSheetId="14">#REF!</definedName>
    <definedName name="S17R2">#REF!</definedName>
    <definedName name="S17R20" localSheetId="2">#REF!</definedName>
    <definedName name="S17R20" localSheetId="7">#REF!</definedName>
    <definedName name="S17R20" localSheetId="13">#REF!</definedName>
    <definedName name="S17R20" localSheetId="12">#REF!</definedName>
    <definedName name="S17R20" localSheetId="14">#REF!</definedName>
    <definedName name="S17R20">#REF!</definedName>
    <definedName name="S17R21" localSheetId="2">#REF!</definedName>
    <definedName name="S17R21" localSheetId="7">#REF!</definedName>
    <definedName name="S17R21" localSheetId="13">#REF!</definedName>
    <definedName name="S17R21" localSheetId="12">#REF!</definedName>
    <definedName name="S17R21" localSheetId="14">#REF!</definedName>
    <definedName name="S17R21">#REF!</definedName>
    <definedName name="S17R22" localSheetId="2">#REF!</definedName>
    <definedName name="S17R22" localSheetId="7">#REF!</definedName>
    <definedName name="S17R22" localSheetId="13">#REF!</definedName>
    <definedName name="S17R22" localSheetId="12">#REF!</definedName>
    <definedName name="S17R22" localSheetId="14">#REF!</definedName>
    <definedName name="S17R22">#REF!</definedName>
    <definedName name="S17R23" localSheetId="2">#REF!</definedName>
    <definedName name="S17R23" localSheetId="7">#REF!</definedName>
    <definedName name="S17R23" localSheetId="13">#REF!</definedName>
    <definedName name="S17R23" localSheetId="12">#REF!</definedName>
    <definedName name="S17R23" localSheetId="14">#REF!</definedName>
    <definedName name="S17R23">#REF!</definedName>
    <definedName name="S17R24" localSheetId="2">#REF!</definedName>
    <definedName name="S17R24" localSheetId="7">#REF!</definedName>
    <definedName name="S17R24" localSheetId="13">#REF!</definedName>
    <definedName name="S17R24" localSheetId="12">#REF!</definedName>
    <definedName name="S17R24" localSheetId="14">#REF!</definedName>
    <definedName name="S17R24">#REF!</definedName>
    <definedName name="S17R3" localSheetId="2">#REF!</definedName>
    <definedName name="S17R3" localSheetId="7">#REF!</definedName>
    <definedName name="S17R3" localSheetId="13">#REF!</definedName>
    <definedName name="S17R3" localSheetId="12">#REF!</definedName>
    <definedName name="S17R3" localSheetId="14">#REF!</definedName>
    <definedName name="S17R3">#REF!</definedName>
    <definedName name="S17R4" localSheetId="2">#REF!</definedName>
    <definedName name="S17R4" localSheetId="7">#REF!</definedName>
    <definedName name="S17R4" localSheetId="13">#REF!</definedName>
    <definedName name="S17R4" localSheetId="12">#REF!</definedName>
    <definedName name="S17R4" localSheetId="14">#REF!</definedName>
    <definedName name="S17R4">#REF!</definedName>
    <definedName name="S17R5" localSheetId="2">#REF!</definedName>
    <definedName name="S17R5" localSheetId="7">#REF!</definedName>
    <definedName name="S17R5" localSheetId="13">#REF!</definedName>
    <definedName name="S17R5" localSheetId="12">#REF!</definedName>
    <definedName name="S17R5" localSheetId="14">#REF!</definedName>
    <definedName name="S17R5">#REF!</definedName>
    <definedName name="S17R6" localSheetId="2">#REF!</definedName>
    <definedName name="S17R6" localSheetId="7">#REF!</definedName>
    <definedName name="S17R6" localSheetId="13">#REF!</definedName>
    <definedName name="S17R6" localSheetId="12">#REF!</definedName>
    <definedName name="S17R6" localSheetId="14">#REF!</definedName>
    <definedName name="S17R6">#REF!</definedName>
    <definedName name="S17R7" localSheetId="2">#REF!</definedName>
    <definedName name="S17R7" localSheetId="7">#REF!</definedName>
    <definedName name="S17R7" localSheetId="13">#REF!</definedName>
    <definedName name="S17R7" localSheetId="12">#REF!</definedName>
    <definedName name="S17R7" localSheetId="14">#REF!</definedName>
    <definedName name="S17R7">#REF!</definedName>
    <definedName name="S17R8" localSheetId="2">#REF!</definedName>
    <definedName name="S17R8" localSheetId="7">#REF!</definedName>
    <definedName name="S17R8" localSheetId="13">#REF!</definedName>
    <definedName name="S17R8" localSheetId="12">#REF!</definedName>
    <definedName name="S17R8" localSheetId="14">#REF!</definedName>
    <definedName name="S17R8">#REF!</definedName>
    <definedName name="S17R9" localSheetId="2">#REF!</definedName>
    <definedName name="S17R9" localSheetId="7">#REF!</definedName>
    <definedName name="S17R9" localSheetId="13">#REF!</definedName>
    <definedName name="S17R9" localSheetId="12">#REF!</definedName>
    <definedName name="S17R9" localSheetId="14">#REF!</definedName>
    <definedName name="S17R9">#REF!</definedName>
    <definedName name="S18P1" localSheetId="2">#REF!</definedName>
    <definedName name="S18P1" localSheetId="7">#REF!</definedName>
    <definedName name="S18P1" localSheetId="13">#REF!</definedName>
    <definedName name="S18P1" localSheetId="12">#REF!</definedName>
    <definedName name="S18P1" localSheetId="14">#REF!</definedName>
    <definedName name="S18P1">#REF!</definedName>
    <definedName name="S18P10" localSheetId="2">#REF!</definedName>
    <definedName name="S18P10" localSheetId="7">#REF!</definedName>
    <definedName name="S18P10" localSheetId="13">#REF!</definedName>
    <definedName name="S18P10" localSheetId="12">#REF!</definedName>
    <definedName name="S18P10" localSheetId="14">#REF!</definedName>
    <definedName name="S18P10">#REF!</definedName>
    <definedName name="S18P11" localSheetId="2">#REF!</definedName>
    <definedName name="S18P11" localSheetId="7">#REF!</definedName>
    <definedName name="S18P11" localSheetId="13">#REF!</definedName>
    <definedName name="S18P11" localSheetId="12">#REF!</definedName>
    <definedName name="S18P11" localSheetId="14">#REF!</definedName>
    <definedName name="S18P11">#REF!</definedName>
    <definedName name="S18P12" localSheetId="2">#REF!</definedName>
    <definedName name="S18P12" localSheetId="7">#REF!</definedName>
    <definedName name="S18P12" localSheetId="13">#REF!</definedName>
    <definedName name="S18P12" localSheetId="12">#REF!</definedName>
    <definedName name="S18P12" localSheetId="14">#REF!</definedName>
    <definedName name="S18P12">#REF!</definedName>
    <definedName name="S18P13" localSheetId="2">#REF!</definedName>
    <definedName name="S18P13" localSheetId="7">#REF!</definedName>
    <definedName name="S18P13" localSheetId="13">#REF!</definedName>
    <definedName name="S18P13" localSheetId="12">#REF!</definedName>
    <definedName name="S18P13" localSheetId="14">#REF!</definedName>
    <definedName name="S18P13">#REF!</definedName>
    <definedName name="S18P14" localSheetId="2">#REF!</definedName>
    <definedName name="S18P14" localSheetId="7">#REF!</definedName>
    <definedName name="S18P14" localSheetId="13">#REF!</definedName>
    <definedName name="S18P14" localSheetId="12">#REF!</definedName>
    <definedName name="S18P14" localSheetId="14">#REF!</definedName>
    <definedName name="S18P14">#REF!</definedName>
    <definedName name="S18P15" localSheetId="2">#REF!</definedName>
    <definedName name="S18P15" localSheetId="7">#REF!</definedName>
    <definedName name="S18P15" localSheetId="13">#REF!</definedName>
    <definedName name="S18P15" localSheetId="12">#REF!</definedName>
    <definedName name="S18P15" localSheetId="14">#REF!</definedName>
    <definedName name="S18P15">#REF!</definedName>
    <definedName name="S18P16" localSheetId="2">#REF!</definedName>
    <definedName name="S18P16" localSheetId="7">#REF!</definedName>
    <definedName name="S18P16" localSheetId="13">#REF!</definedName>
    <definedName name="S18P16" localSheetId="12">#REF!</definedName>
    <definedName name="S18P16" localSheetId="14">#REF!</definedName>
    <definedName name="S18P16">#REF!</definedName>
    <definedName name="S18P17" localSheetId="2">#REF!</definedName>
    <definedName name="S18P17" localSheetId="7">#REF!</definedName>
    <definedName name="S18P17" localSheetId="13">#REF!</definedName>
    <definedName name="S18P17" localSheetId="12">#REF!</definedName>
    <definedName name="S18P17" localSheetId="14">#REF!</definedName>
    <definedName name="S18P17">#REF!</definedName>
    <definedName name="S18P18" localSheetId="2">#REF!</definedName>
    <definedName name="S18P18" localSheetId="7">#REF!</definedName>
    <definedName name="S18P18" localSheetId="13">#REF!</definedName>
    <definedName name="S18P18" localSheetId="12">#REF!</definedName>
    <definedName name="S18P18" localSheetId="14">#REF!</definedName>
    <definedName name="S18P18">#REF!</definedName>
    <definedName name="S18P19" localSheetId="2">#REF!</definedName>
    <definedName name="S18P19" localSheetId="7">#REF!</definedName>
    <definedName name="S18P19" localSheetId="13">#REF!</definedName>
    <definedName name="S18P19" localSheetId="12">#REF!</definedName>
    <definedName name="S18P19" localSheetId="14">#REF!</definedName>
    <definedName name="S18P19">#REF!</definedName>
    <definedName name="S18P2" localSheetId="2">#REF!</definedName>
    <definedName name="S18P2" localSheetId="7">#REF!</definedName>
    <definedName name="S18P2" localSheetId="13">#REF!</definedName>
    <definedName name="S18P2" localSheetId="12">#REF!</definedName>
    <definedName name="S18P2" localSheetId="14">#REF!</definedName>
    <definedName name="S18P2">#REF!</definedName>
    <definedName name="S18P20" localSheetId="2">#REF!</definedName>
    <definedName name="S18P20" localSheetId="7">#REF!</definedName>
    <definedName name="S18P20" localSheetId="13">#REF!</definedName>
    <definedName name="S18P20" localSheetId="12">#REF!</definedName>
    <definedName name="S18P20" localSheetId="14">#REF!</definedName>
    <definedName name="S18P20">#REF!</definedName>
    <definedName name="S18P21" localSheetId="2">#REF!</definedName>
    <definedName name="S18P21" localSheetId="7">#REF!</definedName>
    <definedName name="S18P21" localSheetId="13">#REF!</definedName>
    <definedName name="S18P21" localSheetId="12">#REF!</definedName>
    <definedName name="S18P21" localSheetId="14">#REF!</definedName>
    <definedName name="S18P21">#REF!</definedName>
    <definedName name="S18P22" localSheetId="2">#REF!</definedName>
    <definedName name="S18P22" localSheetId="7">#REF!</definedName>
    <definedName name="S18P22" localSheetId="13">#REF!</definedName>
    <definedName name="S18P22" localSheetId="12">#REF!</definedName>
    <definedName name="S18P22" localSheetId="14">#REF!</definedName>
    <definedName name="S18P22">#REF!</definedName>
    <definedName name="S18P23" localSheetId="2">#REF!</definedName>
    <definedName name="S18P23" localSheetId="7">#REF!</definedName>
    <definedName name="S18P23" localSheetId="13">#REF!</definedName>
    <definedName name="S18P23" localSheetId="12">#REF!</definedName>
    <definedName name="S18P23" localSheetId="14">#REF!</definedName>
    <definedName name="S18P23">#REF!</definedName>
    <definedName name="S18P24" localSheetId="2">#REF!</definedName>
    <definedName name="S18P24" localSheetId="7">#REF!</definedName>
    <definedName name="S18P24" localSheetId="13">#REF!</definedName>
    <definedName name="S18P24" localSheetId="12">#REF!</definedName>
    <definedName name="S18P24" localSheetId="14">#REF!</definedName>
    <definedName name="S18P24">#REF!</definedName>
    <definedName name="S18P3" localSheetId="2">#REF!</definedName>
    <definedName name="S18P3" localSheetId="7">#REF!</definedName>
    <definedName name="S18P3" localSheetId="13">#REF!</definedName>
    <definedName name="S18P3" localSheetId="12">#REF!</definedName>
    <definedName name="S18P3" localSheetId="14">#REF!</definedName>
    <definedName name="S18P3">#REF!</definedName>
    <definedName name="S18P4" localSheetId="2">#REF!</definedName>
    <definedName name="S18P4" localSheetId="7">#REF!</definedName>
    <definedName name="S18P4" localSheetId="13">#REF!</definedName>
    <definedName name="S18P4" localSheetId="12">#REF!</definedName>
    <definedName name="S18P4" localSheetId="14">#REF!</definedName>
    <definedName name="S18P4">#REF!</definedName>
    <definedName name="S18P5" localSheetId="2">#REF!</definedName>
    <definedName name="S18P5" localSheetId="7">#REF!</definedName>
    <definedName name="S18P5" localSheetId="13">#REF!</definedName>
    <definedName name="S18P5" localSheetId="12">#REF!</definedName>
    <definedName name="S18P5" localSheetId="14">#REF!</definedName>
    <definedName name="S18P5">#REF!</definedName>
    <definedName name="S18P6" localSheetId="2">#REF!</definedName>
    <definedName name="S18P6" localSheetId="7">#REF!</definedName>
    <definedName name="S18P6" localSheetId="13">#REF!</definedName>
    <definedName name="S18P6" localSheetId="12">#REF!</definedName>
    <definedName name="S18P6" localSheetId="14">#REF!</definedName>
    <definedName name="S18P6">#REF!</definedName>
    <definedName name="S18P7" localSheetId="2">#REF!</definedName>
    <definedName name="S18P7" localSheetId="7">#REF!</definedName>
    <definedName name="S18P7" localSheetId="13">#REF!</definedName>
    <definedName name="S18P7" localSheetId="12">#REF!</definedName>
    <definedName name="S18P7" localSheetId="14">#REF!</definedName>
    <definedName name="S18P7">#REF!</definedName>
    <definedName name="S18P8" localSheetId="2">#REF!</definedName>
    <definedName name="S18P8" localSheetId="7">#REF!</definedName>
    <definedName name="S18P8" localSheetId="13">#REF!</definedName>
    <definedName name="S18P8" localSheetId="12">#REF!</definedName>
    <definedName name="S18P8" localSheetId="14">#REF!</definedName>
    <definedName name="S18P8">#REF!</definedName>
    <definedName name="S18P9" localSheetId="2">#REF!</definedName>
    <definedName name="S18P9" localSheetId="7">#REF!</definedName>
    <definedName name="S18P9" localSheetId="13">#REF!</definedName>
    <definedName name="S18P9" localSheetId="12">#REF!</definedName>
    <definedName name="S18P9" localSheetId="14">#REF!</definedName>
    <definedName name="S18P9">#REF!</definedName>
    <definedName name="S18R1" localSheetId="2">#REF!</definedName>
    <definedName name="S18R1" localSheetId="7">#REF!</definedName>
    <definedName name="S18R1" localSheetId="13">#REF!</definedName>
    <definedName name="S18R1" localSheetId="12">#REF!</definedName>
    <definedName name="S18R1" localSheetId="14">#REF!</definedName>
    <definedName name="S18R1">#REF!</definedName>
    <definedName name="S18R10" localSheetId="2">#REF!</definedName>
    <definedName name="S18R10" localSheetId="7">#REF!</definedName>
    <definedName name="S18R10" localSheetId="13">#REF!</definedName>
    <definedName name="S18R10" localSheetId="12">#REF!</definedName>
    <definedName name="S18R10" localSheetId="14">#REF!</definedName>
    <definedName name="S18R10">#REF!</definedName>
    <definedName name="S18R11" localSheetId="2">#REF!</definedName>
    <definedName name="S18R11" localSheetId="7">#REF!</definedName>
    <definedName name="S18R11" localSheetId="13">#REF!</definedName>
    <definedName name="S18R11" localSheetId="12">#REF!</definedName>
    <definedName name="S18R11" localSheetId="14">#REF!</definedName>
    <definedName name="S18R11">#REF!</definedName>
    <definedName name="S18R12" localSheetId="2">#REF!</definedName>
    <definedName name="S18R12" localSheetId="7">#REF!</definedName>
    <definedName name="S18R12" localSheetId="13">#REF!</definedName>
    <definedName name="S18R12" localSheetId="12">#REF!</definedName>
    <definedName name="S18R12" localSheetId="14">#REF!</definedName>
    <definedName name="S18R12">#REF!</definedName>
    <definedName name="S18R13" localSheetId="2">#REF!</definedName>
    <definedName name="S18R13" localSheetId="7">#REF!</definedName>
    <definedName name="S18R13" localSheetId="13">#REF!</definedName>
    <definedName name="S18R13" localSheetId="12">#REF!</definedName>
    <definedName name="S18R13" localSheetId="14">#REF!</definedName>
    <definedName name="S18R13">#REF!</definedName>
    <definedName name="S18R14" localSheetId="2">#REF!</definedName>
    <definedName name="S18R14" localSheetId="7">#REF!</definedName>
    <definedName name="S18R14" localSheetId="13">#REF!</definedName>
    <definedName name="S18R14" localSheetId="12">#REF!</definedName>
    <definedName name="S18R14" localSheetId="14">#REF!</definedName>
    <definedName name="S18R14">#REF!</definedName>
    <definedName name="S18R15" localSheetId="2">#REF!</definedName>
    <definedName name="S18R15" localSheetId="7">#REF!</definedName>
    <definedName name="S18R15" localSheetId="13">#REF!</definedName>
    <definedName name="S18R15" localSheetId="12">#REF!</definedName>
    <definedName name="S18R15" localSheetId="14">#REF!</definedName>
    <definedName name="S18R15">#REF!</definedName>
    <definedName name="S18R16" localSheetId="2">#REF!</definedName>
    <definedName name="S18R16" localSheetId="7">#REF!</definedName>
    <definedName name="S18R16" localSheetId="13">#REF!</definedName>
    <definedName name="S18R16" localSheetId="12">#REF!</definedName>
    <definedName name="S18R16" localSheetId="14">#REF!</definedName>
    <definedName name="S18R16">#REF!</definedName>
    <definedName name="S18R17" localSheetId="2">#REF!</definedName>
    <definedName name="S18R17" localSheetId="7">#REF!</definedName>
    <definedName name="S18R17" localSheetId="13">#REF!</definedName>
    <definedName name="S18R17" localSheetId="12">#REF!</definedName>
    <definedName name="S18R17" localSheetId="14">#REF!</definedName>
    <definedName name="S18R17">#REF!</definedName>
    <definedName name="S18R18" localSheetId="2">#REF!</definedName>
    <definedName name="S18R18" localSheetId="7">#REF!</definedName>
    <definedName name="S18R18" localSheetId="13">#REF!</definedName>
    <definedName name="S18R18" localSheetId="12">#REF!</definedName>
    <definedName name="S18R18" localSheetId="14">#REF!</definedName>
    <definedName name="S18R18">#REF!</definedName>
    <definedName name="S18R19" localSheetId="2">#REF!</definedName>
    <definedName name="S18R19" localSheetId="7">#REF!</definedName>
    <definedName name="S18R19" localSheetId="13">#REF!</definedName>
    <definedName name="S18R19" localSheetId="12">#REF!</definedName>
    <definedName name="S18R19" localSheetId="14">#REF!</definedName>
    <definedName name="S18R19">#REF!</definedName>
    <definedName name="S18R2" localSheetId="2">#REF!</definedName>
    <definedName name="S18R2" localSheetId="7">#REF!</definedName>
    <definedName name="S18R2" localSheetId="13">#REF!</definedName>
    <definedName name="S18R2" localSheetId="12">#REF!</definedName>
    <definedName name="S18R2" localSheetId="14">#REF!</definedName>
    <definedName name="S18R2">#REF!</definedName>
    <definedName name="S18R20" localSheetId="2">#REF!</definedName>
    <definedName name="S18R20" localSheetId="7">#REF!</definedName>
    <definedName name="S18R20" localSheetId="13">#REF!</definedName>
    <definedName name="S18R20" localSheetId="12">#REF!</definedName>
    <definedName name="S18R20" localSheetId="14">#REF!</definedName>
    <definedName name="S18R20">#REF!</definedName>
    <definedName name="S18R21" localSheetId="2">#REF!</definedName>
    <definedName name="S18R21" localSheetId="7">#REF!</definedName>
    <definedName name="S18R21" localSheetId="13">#REF!</definedName>
    <definedName name="S18R21" localSheetId="12">#REF!</definedName>
    <definedName name="S18R21" localSheetId="14">#REF!</definedName>
    <definedName name="S18R21">#REF!</definedName>
    <definedName name="S18R22" localSheetId="2">#REF!</definedName>
    <definedName name="S18R22" localSheetId="7">#REF!</definedName>
    <definedName name="S18R22" localSheetId="13">#REF!</definedName>
    <definedName name="S18R22" localSheetId="12">#REF!</definedName>
    <definedName name="S18R22" localSheetId="14">#REF!</definedName>
    <definedName name="S18R22">#REF!</definedName>
    <definedName name="S18R23" localSheetId="2">#REF!</definedName>
    <definedName name="S18R23" localSheetId="7">#REF!</definedName>
    <definedName name="S18R23" localSheetId="13">#REF!</definedName>
    <definedName name="S18R23" localSheetId="12">#REF!</definedName>
    <definedName name="S18R23" localSheetId="14">#REF!</definedName>
    <definedName name="S18R23">#REF!</definedName>
    <definedName name="S18R24" localSheetId="2">#REF!</definedName>
    <definedName name="S18R24" localSheetId="7">#REF!</definedName>
    <definedName name="S18R24" localSheetId="13">#REF!</definedName>
    <definedName name="S18R24" localSheetId="12">#REF!</definedName>
    <definedName name="S18R24" localSheetId="14">#REF!</definedName>
    <definedName name="S18R24">#REF!</definedName>
    <definedName name="S18R3" localSheetId="2">#REF!</definedName>
    <definedName name="S18R3" localSheetId="7">#REF!</definedName>
    <definedName name="S18R3" localSheetId="13">#REF!</definedName>
    <definedName name="S18R3" localSheetId="12">#REF!</definedName>
    <definedName name="S18R3" localSheetId="14">#REF!</definedName>
    <definedName name="S18R3">#REF!</definedName>
    <definedName name="S18R4" localSheetId="2">#REF!</definedName>
    <definedName name="S18R4" localSheetId="7">#REF!</definedName>
    <definedName name="S18R4" localSheetId="13">#REF!</definedName>
    <definedName name="S18R4" localSheetId="12">#REF!</definedName>
    <definedName name="S18R4" localSheetId="14">#REF!</definedName>
    <definedName name="S18R4">#REF!</definedName>
    <definedName name="S18R5" localSheetId="2">#REF!</definedName>
    <definedName name="S18R5" localSheetId="7">#REF!</definedName>
    <definedName name="S18R5" localSheetId="13">#REF!</definedName>
    <definedName name="S18R5" localSheetId="12">#REF!</definedName>
    <definedName name="S18R5" localSheetId="14">#REF!</definedName>
    <definedName name="S18R5">#REF!</definedName>
    <definedName name="S18R6" localSheetId="2">#REF!</definedName>
    <definedName name="S18R6" localSheetId="7">#REF!</definedName>
    <definedName name="S18R6" localSheetId="13">#REF!</definedName>
    <definedName name="S18R6" localSheetId="12">#REF!</definedName>
    <definedName name="S18R6" localSheetId="14">#REF!</definedName>
    <definedName name="S18R6">#REF!</definedName>
    <definedName name="S18R7" localSheetId="2">#REF!</definedName>
    <definedName name="S18R7" localSheetId="7">#REF!</definedName>
    <definedName name="S18R7" localSheetId="13">#REF!</definedName>
    <definedName name="S18R7" localSheetId="12">#REF!</definedName>
    <definedName name="S18R7" localSheetId="14">#REF!</definedName>
    <definedName name="S18R7">#REF!</definedName>
    <definedName name="S18R8" localSheetId="2">#REF!</definedName>
    <definedName name="S18R8" localSheetId="7">#REF!</definedName>
    <definedName name="S18R8" localSheetId="13">#REF!</definedName>
    <definedName name="S18R8" localSheetId="12">#REF!</definedName>
    <definedName name="S18R8" localSheetId="14">#REF!</definedName>
    <definedName name="S18R8">#REF!</definedName>
    <definedName name="S18R9" localSheetId="2">#REF!</definedName>
    <definedName name="S18R9" localSheetId="7">#REF!</definedName>
    <definedName name="S18R9" localSheetId="13">#REF!</definedName>
    <definedName name="S18R9" localSheetId="12">#REF!</definedName>
    <definedName name="S18R9" localSheetId="14">#REF!</definedName>
    <definedName name="S18R9">#REF!</definedName>
    <definedName name="S19P1" localSheetId="2">#REF!</definedName>
    <definedName name="S19P1" localSheetId="7">#REF!</definedName>
    <definedName name="S19P1" localSheetId="13">#REF!</definedName>
    <definedName name="S19P1" localSheetId="12">#REF!</definedName>
    <definedName name="S19P1" localSheetId="14">#REF!</definedName>
    <definedName name="S19P1">#REF!</definedName>
    <definedName name="S19P10" localSheetId="2">#REF!</definedName>
    <definedName name="S19P10" localSheetId="7">#REF!</definedName>
    <definedName name="S19P10" localSheetId="13">#REF!</definedName>
    <definedName name="S19P10" localSheetId="12">#REF!</definedName>
    <definedName name="S19P10" localSheetId="14">#REF!</definedName>
    <definedName name="S19P10">#REF!</definedName>
    <definedName name="S19P11" localSheetId="2">#REF!</definedName>
    <definedName name="S19P11" localSheetId="7">#REF!</definedName>
    <definedName name="S19P11" localSheetId="13">#REF!</definedName>
    <definedName name="S19P11" localSheetId="12">#REF!</definedName>
    <definedName name="S19P11" localSheetId="14">#REF!</definedName>
    <definedName name="S19P11">#REF!</definedName>
    <definedName name="S19P12" localSheetId="2">#REF!</definedName>
    <definedName name="S19P12" localSheetId="7">#REF!</definedName>
    <definedName name="S19P12" localSheetId="13">#REF!</definedName>
    <definedName name="S19P12" localSheetId="12">#REF!</definedName>
    <definedName name="S19P12" localSheetId="14">#REF!</definedName>
    <definedName name="S19P12">#REF!</definedName>
    <definedName name="S19P13" localSheetId="2">#REF!</definedName>
    <definedName name="S19P13" localSheetId="7">#REF!</definedName>
    <definedName name="S19P13" localSheetId="13">#REF!</definedName>
    <definedName name="S19P13" localSheetId="12">#REF!</definedName>
    <definedName name="S19P13" localSheetId="14">#REF!</definedName>
    <definedName name="S19P13">#REF!</definedName>
    <definedName name="S19P14" localSheetId="2">#REF!</definedName>
    <definedName name="S19P14" localSheetId="7">#REF!</definedName>
    <definedName name="S19P14" localSheetId="13">#REF!</definedName>
    <definedName name="S19P14" localSheetId="12">#REF!</definedName>
    <definedName name="S19P14" localSheetId="14">#REF!</definedName>
    <definedName name="S19P14">#REF!</definedName>
    <definedName name="S19P15" localSheetId="2">#REF!</definedName>
    <definedName name="S19P15" localSheetId="7">#REF!</definedName>
    <definedName name="S19P15" localSheetId="13">#REF!</definedName>
    <definedName name="S19P15" localSheetId="12">#REF!</definedName>
    <definedName name="S19P15" localSheetId="14">#REF!</definedName>
    <definedName name="S19P15">#REF!</definedName>
    <definedName name="S19P16" localSheetId="2">#REF!</definedName>
    <definedName name="S19P16" localSheetId="7">#REF!</definedName>
    <definedName name="S19P16" localSheetId="13">#REF!</definedName>
    <definedName name="S19P16" localSheetId="12">#REF!</definedName>
    <definedName name="S19P16" localSheetId="14">#REF!</definedName>
    <definedName name="S19P16">#REF!</definedName>
    <definedName name="S19P17" localSheetId="2">#REF!</definedName>
    <definedName name="S19P17" localSheetId="7">#REF!</definedName>
    <definedName name="S19P17" localSheetId="13">#REF!</definedName>
    <definedName name="S19P17" localSheetId="12">#REF!</definedName>
    <definedName name="S19P17" localSheetId="14">#REF!</definedName>
    <definedName name="S19P17">#REF!</definedName>
    <definedName name="S19P18" localSheetId="2">#REF!</definedName>
    <definedName name="S19P18" localSheetId="7">#REF!</definedName>
    <definedName name="S19P18" localSheetId="13">#REF!</definedName>
    <definedName name="S19P18" localSheetId="12">#REF!</definedName>
    <definedName name="S19P18" localSheetId="14">#REF!</definedName>
    <definedName name="S19P18">#REF!</definedName>
    <definedName name="S19P19" localSheetId="2">#REF!</definedName>
    <definedName name="S19P19" localSheetId="7">#REF!</definedName>
    <definedName name="S19P19" localSheetId="13">#REF!</definedName>
    <definedName name="S19P19" localSheetId="12">#REF!</definedName>
    <definedName name="S19P19" localSheetId="14">#REF!</definedName>
    <definedName name="S19P19">#REF!</definedName>
    <definedName name="S19P2" localSheetId="2">#REF!</definedName>
    <definedName name="S19P2" localSheetId="7">#REF!</definedName>
    <definedName name="S19P2" localSheetId="13">#REF!</definedName>
    <definedName name="S19P2" localSheetId="12">#REF!</definedName>
    <definedName name="S19P2" localSheetId="14">#REF!</definedName>
    <definedName name="S19P2">#REF!</definedName>
    <definedName name="S19P20" localSheetId="2">#REF!</definedName>
    <definedName name="S19P20" localSheetId="7">#REF!</definedName>
    <definedName name="S19P20" localSheetId="13">#REF!</definedName>
    <definedName name="S19P20" localSheetId="12">#REF!</definedName>
    <definedName name="S19P20" localSheetId="14">#REF!</definedName>
    <definedName name="S19P20">#REF!</definedName>
    <definedName name="S19P21" localSheetId="2">#REF!</definedName>
    <definedName name="S19P21" localSheetId="7">#REF!</definedName>
    <definedName name="S19P21" localSheetId="13">#REF!</definedName>
    <definedName name="S19P21" localSheetId="12">#REF!</definedName>
    <definedName name="S19P21" localSheetId="14">#REF!</definedName>
    <definedName name="S19P21">#REF!</definedName>
    <definedName name="S19P22" localSheetId="2">#REF!</definedName>
    <definedName name="S19P22" localSheetId="7">#REF!</definedName>
    <definedName name="S19P22" localSheetId="13">#REF!</definedName>
    <definedName name="S19P22" localSheetId="12">#REF!</definedName>
    <definedName name="S19P22" localSheetId="14">#REF!</definedName>
    <definedName name="S19P22">#REF!</definedName>
    <definedName name="S19P23" localSheetId="2">#REF!</definedName>
    <definedName name="S19P23" localSheetId="7">#REF!</definedName>
    <definedName name="S19P23" localSheetId="13">#REF!</definedName>
    <definedName name="S19P23" localSheetId="12">#REF!</definedName>
    <definedName name="S19P23" localSheetId="14">#REF!</definedName>
    <definedName name="S19P23">#REF!</definedName>
    <definedName name="S19P24" localSheetId="2">#REF!</definedName>
    <definedName name="S19P24" localSheetId="7">#REF!</definedName>
    <definedName name="S19P24" localSheetId="13">#REF!</definedName>
    <definedName name="S19P24" localSheetId="12">#REF!</definedName>
    <definedName name="S19P24" localSheetId="14">#REF!</definedName>
    <definedName name="S19P24">#REF!</definedName>
    <definedName name="S19P3" localSheetId="2">#REF!</definedName>
    <definedName name="S19P3" localSheetId="7">#REF!</definedName>
    <definedName name="S19P3" localSheetId="13">#REF!</definedName>
    <definedName name="S19P3" localSheetId="12">#REF!</definedName>
    <definedName name="S19P3" localSheetId="14">#REF!</definedName>
    <definedName name="S19P3">#REF!</definedName>
    <definedName name="S19P4" localSheetId="2">#REF!</definedName>
    <definedName name="S19P4" localSheetId="7">#REF!</definedName>
    <definedName name="S19P4" localSheetId="13">#REF!</definedName>
    <definedName name="S19P4" localSheetId="12">#REF!</definedName>
    <definedName name="S19P4" localSheetId="14">#REF!</definedName>
    <definedName name="S19P4">#REF!</definedName>
    <definedName name="S19P5" localSheetId="2">#REF!</definedName>
    <definedName name="S19P5" localSheetId="7">#REF!</definedName>
    <definedName name="S19P5" localSheetId="13">#REF!</definedName>
    <definedName name="S19P5" localSheetId="12">#REF!</definedName>
    <definedName name="S19P5" localSheetId="14">#REF!</definedName>
    <definedName name="S19P5">#REF!</definedName>
    <definedName name="S19P6" localSheetId="2">#REF!</definedName>
    <definedName name="S19P6" localSheetId="7">#REF!</definedName>
    <definedName name="S19P6" localSheetId="13">#REF!</definedName>
    <definedName name="S19P6" localSheetId="12">#REF!</definedName>
    <definedName name="S19P6" localSheetId="14">#REF!</definedName>
    <definedName name="S19P6">#REF!</definedName>
    <definedName name="S19P7" localSheetId="2">#REF!</definedName>
    <definedName name="S19P7" localSheetId="7">#REF!</definedName>
    <definedName name="S19P7" localSheetId="13">#REF!</definedName>
    <definedName name="S19P7" localSheetId="12">#REF!</definedName>
    <definedName name="S19P7" localSheetId="14">#REF!</definedName>
    <definedName name="S19P7">#REF!</definedName>
    <definedName name="S19P8" localSheetId="2">#REF!</definedName>
    <definedName name="S19P8" localSheetId="7">#REF!</definedName>
    <definedName name="S19P8" localSheetId="13">#REF!</definedName>
    <definedName name="S19P8" localSheetId="12">#REF!</definedName>
    <definedName name="S19P8" localSheetId="14">#REF!</definedName>
    <definedName name="S19P8">#REF!</definedName>
    <definedName name="S19P9" localSheetId="2">#REF!</definedName>
    <definedName name="S19P9" localSheetId="7">#REF!</definedName>
    <definedName name="S19P9" localSheetId="13">#REF!</definedName>
    <definedName name="S19P9" localSheetId="12">#REF!</definedName>
    <definedName name="S19P9" localSheetId="14">#REF!</definedName>
    <definedName name="S19P9">#REF!</definedName>
    <definedName name="S19R1" localSheetId="2">#REF!</definedName>
    <definedName name="S19R1" localSheetId="7">#REF!</definedName>
    <definedName name="S19R1" localSheetId="13">#REF!</definedName>
    <definedName name="S19R1" localSheetId="12">#REF!</definedName>
    <definedName name="S19R1" localSheetId="14">#REF!</definedName>
    <definedName name="S19R1">#REF!</definedName>
    <definedName name="S19R10" localSheetId="2">#REF!</definedName>
    <definedName name="S19R10" localSheetId="7">#REF!</definedName>
    <definedName name="S19R10" localSheetId="13">#REF!</definedName>
    <definedName name="S19R10" localSheetId="12">#REF!</definedName>
    <definedName name="S19R10" localSheetId="14">#REF!</definedName>
    <definedName name="S19R10">#REF!</definedName>
    <definedName name="S19R11" localSheetId="2">#REF!</definedName>
    <definedName name="S19R11" localSheetId="7">#REF!</definedName>
    <definedName name="S19R11" localSheetId="13">#REF!</definedName>
    <definedName name="S19R11" localSheetId="12">#REF!</definedName>
    <definedName name="S19R11" localSheetId="14">#REF!</definedName>
    <definedName name="S19R11">#REF!</definedName>
    <definedName name="S19R12" localSheetId="2">#REF!</definedName>
    <definedName name="S19R12" localSheetId="7">#REF!</definedName>
    <definedName name="S19R12" localSheetId="13">#REF!</definedName>
    <definedName name="S19R12" localSheetId="12">#REF!</definedName>
    <definedName name="S19R12" localSheetId="14">#REF!</definedName>
    <definedName name="S19R12">#REF!</definedName>
    <definedName name="S19R13" localSheetId="2">#REF!</definedName>
    <definedName name="S19R13" localSheetId="7">#REF!</definedName>
    <definedName name="S19R13" localSheetId="13">#REF!</definedName>
    <definedName name="S19R13" localSheetId="12">#REF!</definedName>
    <definedName name="S19R13" localSheetId="14">#REF!</definedName>
    <definedName name="S19R13">#REF!</definedName>
    <definedName name="S19R14" localSheetId="2">#REF!</definedName>
    <definedName name="S19R14" localSheetId="7">#REF!</definedName>
    <definedName name="S19R14" localSheetId="13">#REF!</definedName>
    <definedName name="S19R14" localSheetId="12">#REF!</definedName>
    <definedName name="S19R14" localSheetId="14">#REF!</definedName>
    <definedName name="S19R14">#REF!</definedName>
    <definedName name="S19R15" localSheetId="2">#REF!</definedName>
    <definedName name="S19R15" localSheetId="7">#REF!</definedName>
    <definedName name="S19R15" localSheetId="13">#REF!</definedName>
    <definedName name="S19R15" localSheetId="12">#REF!</definedName>
    <definedName name="S19R15" localSheetId="14">#REF!</definedName>
    <definedName name="S19R15">#REF!</definedName>
    <definedName name="S19R16" localSheetId="2">#REF!</definedName>
    <definedName name="S19R16" localSheetId="7">#REF!</definedName>
    <definedName name="S19R16" localSheetId="13">#REF!</definedName>
    <definedName name="S19R16" localSheetId="12">#REF!</definedName>
    <definedName name="S19R16" localSheetId="14">#REF!</definedName>
    <definedName name="S19R16">#REF!</definedName>
    <definedName name="S19R17" localSheetId="2">#REF!</definedName>
    <definedName name="S19R17" localSheetId="7">#REF!</definedName>
    <definedName name="S19R17" localSheetId="13">#REF!</definedName>
    <definedName name="S19R17" localSheetId="12">#REF!</definedName>
    <definedName name="S19R17" localSheetId="14">#REF!</definedName>
    <definedName name="S19R17">#REF!</definedName>
    <definedName name="S19R18" localSheetId="2">#REF!</definedName>
    <definedName name="S19R18" localSheetId="7">#REF!</definedName>
    <definedName name="S19R18" localSheetId="13">#REF!</definedName>
    <definedName name="S19R18" localSheetId="12">#REF!</definedName>
    <definedName name="S19R18" localSheetId="14">#REF!</definedName>
    <definedName name="S19R18">#REF!</definedName>
    <definedName name="S19R19" localSheetId="2">#REF!</definedName>
    <definedName name="S19R19" localSheetId="7">#REF!</definedName>
    <definedName name="S19R19" localSheetId="13">#REF!</definedName>
    <definedName name="S19R19" localSheetId="12">#REF!</definedName>
    <definedName name="S19R19" localSheetId="14">#REF!</definedName>
    <definedName name="S19R19">#REF!</definedName>
    <definedName name="S19R2" localSheetId="2">#REF!</definedName>
    <definedName name="S19R2" localSheetId="7">#REF!</definedName>
    <definedName name="S19R2" localSheetId="13">#REF!</definedName>
    <definedName name="S19R2" localSheetId="12">#REF!</definedName>
    <definedName name="S19R2" localSheetId="14">#REF!</definedName>
    <definedName name="S19R2">#REF!</definedName>
    <definedName name="S19R20" localSheetId="2">#REF!</definedName>
    <definedName name="S19R20" localSheetId="7">#REF!</definedName>
    <definedName name="S19R20" localSheetId="13">#REF!</definedName>
    <definedName name="S19R20" localSheetId="12">#REF!</definedName>
    <definedName name="S19R20" localSheetId="14">#REF!</definedName>
    <definedName name="S19R20">#REF!</definedName>
    <definedName name="S19R21" localSheetId="2">#REF!</definedName>
    <definedName name="S19R21" localSheetId="7">#REF!</definedName>
    <definedName name="S19R21" localSheetId="13">#REF!</definedName>
    <definedName name="S19R21" localSheetId="12">#REF!</definedName>
    <definedName name="S19R21" localSheetId="14">#REF!</definedName>
    <definedName name="S19R21">#REF!</definedName>
    <definedName name="S19R22" localSheetId="2">#REF!</definedName>
    <definedName name="S19R22" localSheetId="7">#REF!</definedName>
    <definedName name="S19R22" localSheetId="13">#REF!</definedName>
    <definedName name="S19R22" localSheetId="12">#REF!</definedName>
    <definedName name="S19R22" localSheetId="14">#REF!</definedName>
    <definedName name="S19R22">#REF!</definedName>
    <definedName name="S19R23" localSheetId="2">#REF!</definedName>
    <definedName name="S19R23" localSheetId="7">#REF!</definedName>
    <definedName name="S19R23" localSheetId="13">#REF!</definedName>
    <definedName name="S19R23" localSheetId="12">#REF!</definedName>
    <definedName name="S19R23" localSheetId="14">#REF!</definedName>
    <definedName name="S19R23">#REF!</definedName>
    <definedName name="S19R24" localSheetId="2">#REF!</definedName>
    <definedName name="S19R24" localSheetId="7">#REF!</definedName>
    <definedName name="S19R24" localSheetId="13">#REF!</definedName>
    <definedName name="S19R24" localSheetId="12">#REF!</definedName>
    <definedName name="S19R24" localSheetId="14">#REF!</definedName>
    <definedName name="S19R24">#REF!</definedName>
    <definedName name="S19R3" localSheetId="2">#REF!</definedName>
    <definedName name="S19R3" localSheetId="7">#REF!</definedName>
    <definedName name="S19R3" localSheetId="13">#REF!</definedName>
    <definedName name="S19R3" localSheetId="12">#REF!</definedName>
    <definedName name="S19R3" localSheetId="14">#REF!</definedName>
    <definedName name="S19R3">#REF!</definedName>
    <definedName name="S19R4" localSheetId="2">#REF!</definedName>
    <definedName name="S19R4" localSheetId="7">#REF!</definedName>
    <definedName name="S19R4" localSheetId="13">#REF!</definedName>
    <definedName name="S19R4" localSheetId="12">#REF!</definedName>
    <definedName name="S19R4" localSheetId="14">#REF!</definedName>
    <definedName name="S19R4">#REF!</definedName>
    <definedName name="S19R5" localSheetId="2">#REF!</definedName>
    <definedName name="S19R5" localSheetId="7">#REF!</definedName>
    <definedName name="S19R5" localSheetId="13">#REF!</definedName>
    <definedName name="S19R5" localSheetId="12">#REF!</definedName>
    <definedName name="S19R5" localSheetId="14">#REF!</definedName>
    <definedName name="S19R5">#REF!</definedName>
    <definedName name="S19R6" localSheetId="2">#REF!</definedName>
    <definedName name="S19R6" localSheetId="7">#REF!</definedName>
    <definedName name="S19R6" localSheetId="13">#REF!</definedName>
    <definedName name="S19R6" localSheetId="12">#REF!</definedName>
    <definedName name="S19R6" localSheetId="14">#REF!</definedName>
    <definedName name="S19R6">#REF!</definedName>
    <definedName name="S19R7" localSheetId="2">#REF!</definedName>
    <definedName name="S19R7" localSheetId="7">#REF!</definedName>
    <definedName name="S19R7" localSheetId="13">#REF!</definedName>
    <definedName name="S19R7" localSheetId="12">#REF!</definedName>
    <definedName name="S19R7" localSheetId="14">#REF!</definedName>
    <definedName name="S19R7">#REF!</definedName>
    <definedName name="S19R8" localSheetId="2">#REF!</definedName>
    <definedName name="S19R8" localSheetId="7">#REF!</definedName>
    <definedName name="S19R8" localSheetId="13">#REF!</definedName>
    <definedName name="S19R8" localSheetId="12">#REF!</definedName>
    <definedName name="S19R8" localSheetId="14">#REF!</definedName>
    <definedName name="S19R8">#REF!</definedName>
    <definedName name="S19R9" localSheetId="2">#REF!</definedName>
    <definedName name="S19R9" localSheetId="7">#REF!</definedName>
    <definedName name="S19R9" localSheetId="13">#REF!</definedName>
    <definedName name="S19R9" localSheetId="12">#REF!</definedName>
    <definedName name="S19R9" localSheetId="14">#REF!</definedName>
    <definedName name="S19R9">#REF!</definedName>
    <definedName name="S1P1" localSheetId="2">#REF!</definedName>
    <definedName name="S1P1" localSheetId="7">#REF!</definedName>
    <definedName name="S1P1" localSheetId="13">#REF!</definedName>
    <definedName name="S1P1" localSheetId="12">#REF!</definedName>
    <definedName name="S1P1" localSheetId="14">#REF!</definedName>
    <definedName name="S1P1">#REF!</definedName>
    <definedName name="S1P10" localSheetId="2">#REF!</definedName>
    <definedName name="S1P10" localSheetId="7">#REF!</definedName>
    <definedName name="S1P10" localSheetId="13">#REF!</definedName>
    <definedName name="S1P10" localSheetId="12">#REF!</definedName>
    <definedName name="S1P10" localSheetId="14">#REF!</definedName>
    <definedName name="S1P10">#REF!</definedName>
    <definedName name="S1P11" localSheetId="2">#REF!</definedName>
    <definedName name="S1P11" localSheetId="7">#REF!</definedName>
    <definedName name="S1P11" localSheetId="13">#REF!</definedName>
    <definedName name="S1P11" localSheetId="12">#REF!</definedName>
    <definedName name="S1P11" localSheetId="14">#REF!</definedName>
    <definedName name="S1P11">#REF!</definedName>
    <definedName name="S1P12" localSheetId="2">#REF!</definedName>
    <definedName name="S1P12" localSheetId="7">#REF!</definedName>
    <definedName name="S1P12" localSheetId="13">#REF!</definedName>
    <definedName name="S1P12" localSheetId="12">#REF!</definedName>
    <definedName name="S1P12" localSheetId="14">#REF!</definedName>
    <definedName name="S1P12">#REF!</definedName>
    <definedName name="S1P13" localSheetId="2">#REF!</definedName>
    <definedName name="S1P13" localSheetId="7">#REF!</definedName>
    <definedName name="S1P13" localSheetId="13">#REF!</definedName>
    <definedName name="S1P13" localSheetId="12">#REF!</definedName>
    <definedName name="S1P13" localSheetId="14">#REF!</definedName>
    <definedName name="S1P13">#REF!</definedName>
    <definedName name="S1P14" localSheetId="2">#REF!</definedName>
    <definedName name="S1P14" localSheetId="7">#REF!</definedName>
    <definedName name="S1P14" localSheetId="13">#REF!</definedName>
    <definedName name="S1P14" localSheetId="12">#REF!</definedName>
    <definedName name="S1P14" localSheetId="14">#REF!</definedName>
    <definedName name="S1P14">#REF!</definedName>
    <definedName name="S1P15" localSheetId="2">#REF!</definedName>
    <definedName name="S1P15" localSheetId="7">#REF!</definedName>
    <definedName name="S1P15" localSheetId="13">#REF!</definedName>
    <definedName name="S1P15" localSheetId="12">#REF!</definedName>
    <definedName name="S1P15" localSheetId="14">#REF!</definedName>
    <definedName name="S1P15">#REF!</definedName>
    <definedName name="S1P16" localSheetId="2">#REF!</definedName>
    <definedName name="S1P16" localSheetId="7">#REF!</definedName>
    <definedName name="S1P16" localSheetId="13">#REF!</definedName>
    <definedName name="S1P16" localSheetId="12">#REF!</definedName>
    <definedName name="S1P16" localSheetId="14">#REF!</definedName>
    <definedName name="S1P16">#REF!</definedName>
    <definedName name="S1P17" localSheetId="2">#REF!</definedName>
    <definedName name="S1P17" localSheetId="7">#REF!</definedName>
    <definedName name="S1P17" localSheetId="13">#REF!</definedName>
    <definedName name="S1P17" localSheetId="12">#REF!</definedName>
    <definedName name="S1P17" localSheetId="14">#REF!</definedName>
    <definedName name="S1P17">#REF!</definedName>
    <definedName name="S1P18" localSheetId="2">#REF!</definedName>
    <definedName name="S1P18" localSheetId="7">#REF!</definedName>
    <definedName name="S1P18" localSheetId="13">#REF!</definedName>
    <definedName name="S1P18" localSheetId="12">#REF!</definedName>
    <definedName name="S1P18" localSheetId="14">#REF!</definedName>
    <definedName name="S1P18">#REF!</definedName>
    <definedName name="S1P19" localSheetId="2">#REF!</definedName>
    <definedName name="S1P19" localSheetId="7">#REF!</definedName>
    <definedName name="S1P19" localSheetId="13">#REF!</definedName>
    <definedName name="S1P19" localSheetId="12">#REF!</definedName>
    <definedName name="S1P19" localSheetId="14">#REF!</definedName>
    <definedName name="S1P19">#REF!</definedName>
    <definedName name="S1P2" localSheetId="2">#REF!</definedName>
    <definedName name="S1P2" localSheetId="7">#REF!</definedName>
    <definedName name="S1P2" localSheetId="13">#REF!</definedName>
    <definedName name="S1P2" localSheetId="12">#REF!</definedName>
    <definedName name="S1P2" localSheetId="14">#REF!</definedName>
    <definedName name="S1P2">#REF!</definedName>
    <definedName name="S1P20" localSheetId="2">#REF!</definedName>
    <definedName name="S1P20" localSheetId="7">#REF!</definedName>
    <definedName name="S1P20" localSheetId="13">#REF!</definedName>
    <definedName name="S1P20" localSheetId="12">#REF!</definedName>
    <definedName name="S1P20" localSheetId="14">#REF!</definedName>
    <definedName name="S1P20">#REF!</definedName>
    <definedName name="S1P21" localSheetId="2">#REF!</definedName>
    <definedName name="S1P21" localSheetId="7">#REF!</definedName>
    <definedName name="S1P21" localSheetId="13">#REF!</definedName>
    <definedName name="S1P21" localSheetId="12">#REF!</definedName>
    <definedName name="S1P21" localSheetId="14">#REF!</definedName>
    <definedName name="S1P21">#REF!</definedName>
    <definedName name="S1P22" localSheetId="2">#REF!</definedName>
    <definedName name="S1P22" localSheetId="7">#REF!</definedName>
    <definedName name="S1P22" localSheetId="13">#REF!</definedName>
    <definedName name="S1P22" localSheetId="12">#REF!</definedName>
    <definedName name="S1P22" localSheetId="14">#REF!</definedName>
    <definedName name="S1P22">#REF!</definedName>
    <definedName name="S1P23" localSheetId="2">#REF!</definedName>
    <definedName name="S1P23" localSheetId="7">#REF!</definedName>
    <definedName name="S1P23" localSheetId="13">#REF!</definedName>
    <definedName name="S1P23" localSheetId="12">#REF!</definedName>
    <definedName name="S1P23" localSheetId="14">#REF!</definedName>
    <definedName name="S1P23">#REF!</definedName>
    <definedName name="S1P24" localSheetId="2">#REF!</definedName>
    <definedName name="S1P24" localSheetId="7">#REF!</definedName>
    <definedName name="S1P24" localSheetId="13">#REF!</definedName>
    <definedName name="S1P24" localSheetId="12">#REF!</definedName>
    <definedName name="S1P24" localSheetId="14">#REF!</definedName>
    <definedName name="S1P24">#REF!</definedName>
    <definedName name="S1P3" localSheetId="2">#REF!</definedName>
    <definedName name="S1P3" localSheetId="7">#REF!</definedName>
    <definedName name="S1P3" localSheetId="13">#REF!</definedName>
    <definedName name="S1P3" localSheetId="12">#REF!</definedName>
    <definedName name="S1P3" localSheetId="14">#REF!</definedName>
    <definedName name="S1P3">#REF!</definedName>
    <definedName name="S1P4" localSheetId="2">#REF!</definedName>
    <definedName name="S1P4" localSheetId="7">#REF!</definedName>
    <definedName name="S1P4" localSheetId="13">#REF!</definedName>
    <definedName name="S1P4" localSheetId="12">#REF!</definedName>
    <definedName name="S1P4" localSheetId="14">#REF!</definedName>
    <definedName name="S1P4">#REF!</definedName>
    <definedName name="S1P5" localSheetId="2">#REF!</definedName>
    <definedName name="S1P5" localSheetId="7">#REF!</definedName>
    <definedName name="S1P5" localSheetId="13">#REF!</definedName>
    <definedName name="S1P5" localSheetId="12">#REF!</definedName>
    <definedName name="S1P5" localSheetId="14">#REF!</definedName>
    <definedName name="S1P5">#REF!</definedName>
    <definedName name="S1P6" localSheetId="2">#REF!</definedName>
    <definedName name="S1P6" localSheetId="7">#REF!</definedName>
    <definedName name="S1P6" localSheetId="13">#REF!</definedName>
    <definedName name="S1P6" localSheetId="12">#REF!</definedName>
    <definedName name="S1P6" localSheetId="14">#REF!</definedName>
    <definedName name="S1P6">#REF!</definedName>
    <definedName name="S1P7" localSheetId="2">#REF!</definedName>
    <definedName name="S1P7" localSheetId="7">#REF!</definedName>
    <definedName name="S1P7" localSheetId="13">#REF!</definedName>
    <definedName name="S1P7" localSheetId="12">#REF!</definedName>
    <definedName name="S1P7" localSheetId="14">#REF!</definedName>
    <definedName name="S1P7">#REF!</definedName>
    <definedName name="S1P8" localSheetId="2">#REF!</definedName>
    <definedName name="S1P8" localSheetId="7">#REF!</definedName>
    <definedName name="S1P8" localSheetId="13">#REF!</definedName>
    <definedName name="S1P8" localSheetId="12">#REF!</definedName>
    <definedName name="S1P8" localSheetId="14">#REF!</definedName>
    <definedName name="S1P8">#REF!</definedName>
    <definedName name="S1P9" localSheetId="2">#REF!</definedName>
    <definedName name="S1P9" localSheetId="7">#REF!</definedName>
    <definedName name="S1P9" localSheetId="13">#REF!</definedName>
    <definedName name="S1P9" localSheetId="12">#REF!</definedName>
    <definedName name="S1P9" localSheetId="14">#REF!</definedName>
    <definedName name="S1P9">#REF!</definedName>
    <definedName name="S1R1" localSheetId="2">#REF!</definedName>
    <definedName name="S1R1" localSheetId="7">#REF!</definedName>
    <definedName name="S1R1" localSheetId="13">#REF!</definedName>
    <definedName name="S1R1" localSheetId="12">#REF!</definedName>
    <definedName name="S1R1" localSheetId="14">#REF!</definedName>
    <definedName name="S1R1">#REF!</definedName>
    <definedName name="S1R10" localSheetId="2">#REF!</definedName>
    <definedName name="S1R10" localSheetId="7">#REF!</definedName>
    <definedName name="S1R10" localSheetId="13">#REF!</definedName>
    <definedName name="S1R10" localSheetId="12">#REF!</definedName>
    <definedName name="S1R10" localSheetId="14">#REF!</definedName>
    <definedName name="S1R10">#REF!</definedName>
    <definedName name="S1R11" localSheetId="2">#REF!</definedName>
    <definedName name="S1R11" localSheetId="7">#REF!</definedName>
    <definedName name="S1R11" localSheetId="13">#REF!</definedName>
    <definedName name="S1R11" localSheetId="12">#REF!</definedName>
    <definedName name="S1R11" localSheetId="14">#REF!</definedName>
    <definedName name="S1R11">#REF!</definedName>
    <definedName name="S1R12" localSheetId="2">#REF!</definedName>
    <definedName name="S1R12" localSheetId="7">#REF!</definedName>
    <definedName name="S1R12" localSheetId="13">#REF!</definedName>
    <definedName name="S1R12" localSheetId="12">#REF!</definedName>
    <definedName name="S1R12" localSheetId="14">#REF!</definedName>
    <definedName name="S1R12">#REF!</definedName>
    <definedName name="S1R13" localSheetId="2">#REF!</definedName>
    <definedName name="S1R13" localSheetId="7">#REF!</definedName>
    <definedName name="S1R13" localSheetId="13">#REF!</definedName>
    <definedName name="S1R13" localSheetId="12">#REF!</definedName>
    <definedName name="S1R13" localSheetId="14">#REF!</definedName>
    <definedName name="S1R13">#REF!</definedName>
    <definedName name="S1R14" localSheetId="2">#REF!</definedName>
    <definedName name="S1R14" localSheetId="7">#REF!</definedName>
    <definedName name="S1R14" localSheetId="13">#REF!</definedName>
    <definedName name="S1R14" localSheetId="12">#REF!</definedName>
    <definedName name="S1R14" localSheetId="14">#REF!</definedName>
    <definedName name="S1R14">#REF!</definedName>
    <definedName name="S1R15" localSheetId="2">#REF!</definedName>
    <definedName name="S1R15" localSheetId="7">#REF!</definedName>
    <definedName name="S1R15" localSheetId="13">#REF!</definedName>
    <definedName name="S1R15" localSheetId="12">#REF!</definedName>
    <definedName name="S1R15" localSheetId="14">#REF!</definedName>
    <definedName name="S1R15">#REF!</definedName>
    <definedName name="S1R16" localSheetId="2">#REF!</definedName>
    <definedName name="S1R16" localSheetId="7">#REF!</definedName>
    <definedName name="S1R16" localSheetId="13">#REF!</definedName>
    <definedName name="S1R16" localSheetId="12">#REF!</definedName>
    <definedName name="S1R16" localSheetId="14">#REF!</definedName>
    <definedName name="S1R16">#REF!</definedName>
    <definedName name="S1R17" localSheetId="2">#REF!</definedName>
    <definedName name="S1R17" localSheetId="7">#REF!</definedName>
    <definedName name="S1R17" localSheetId="13">#REF!</definedName>
    <definedName name="S1R17" localSheetId="12">#REF!</definedName>
    <definedName name="S1R17" localSheetId="14">#REF!</definedName>
    <definedName name="S1R17">#REF!</definedName>
    <definedName name="S1R18" localSheetId="2">#REF!</definedName>
    <definedName name="S1R18" localSheetId="7">#REF!</definedName>
    <definedName name="S1R18" localSheetId="13">#REF!</definedName>
    <definedName name="S1R18" localSheetId="12">#REF!</definedName>
    <definedName name="S1R18" localSheetId="14">#REF!</definedName>
    <definedName name="S1R18">#REF!</definedName>
    <definedName name="S1R19" localSheetId="2">#REF!</definedName>
    <definedName name="S1R19" localSheetId="7">#REF!</definedName>
    <definedName name="S1R19" localSheetId="13">#REF!</definedName>
    <definedName name="S1R19" localSheetId="12">#REF!</definedName>
    <definedName name="S1R19" localSheetId="14">#REF!</definedName>
    <definedName name="S1R19">#REF!</definedName>
    <definedName name="S1R2" localSheetId="2">#REF!</definedName>
    <definedName name="S1R2" localSheetId="7">#REF!</definedName>
    <definedName name="S1R2" localSheetId="13">#REF!</definedName>
    <definedName name="S1R2" localSheetId="12">#REF!</definedName>
    <definedName name="S1R2" localSheetId="14">#REF!</definedName>
    <definedName name="S1R2">#REF!</definedName>
    <definedName name="S1R20" localSheetId="2">#REF!</definedName>
    <definedName name="S1R20" localSheetId="7">#REF!</definedName>
    <definedName name="S1R20" localSheetId="13">#REF!</definedName>
    <definedName name="S1R20" localSheetId="12">#REF!</definedName>
    <definedName name="S1R20" localSheetId="14">#REF!</definedName>
    <definedName name="S1R20">#REF!</definedName>
    <definedName name="S1R21" localSheetId="2">#REF!</definedName>
    <definedName name="S1R21" localSheetId="7">#REF!</definedName>
    <definedName name="S1R21" localSheetId="13">#REF!</definedName>
    <definedName name="S1R21" localSheetId="12">#REF!</definedName>
    <definedName name="S1R21" localSheetId="14">#REF!</definedName>
    <definedName name="S1R21">#REF!</definedName>
    <definedName name="S1R22" localSheetId="2">#REF!</definedName>
    <definedName name="S1R22" localSheetId="7">#REF!</definedName>
    <definedName name="S1R22" localSheetId="13">#REF!</definedName>
    <definedName name="S1R22" localSheetId="12">#REF!</definedName>
    <definedName name="S1R22" localSheetId="14">#REF!</definedName>
    <definedName name="S1R22">#REF!</definedName>
    <definedName name="S1R23" localSheetId="2">#REF!</definedName>
    <definedName name="S1R23" localSheetId="7">#REF!</definedName>
    <definedName name="S1R23" localSheetId="13">#REF!</definedName>
    <definedName name="S1R23" localSheetId="12">#REF!</definedName>
    <definedName name="S1R23" localSheetId="14">#REF!</definedName>
    <definedName name="S1R23">#REF!</definedName>
    <definedName name="S1R24" localSheetId="2">#REF!</definedName>
    <definedName name="S1R24" localSheetId="7">#REF!</definedName>
    <definedName name="S1R24" localSheetId="13">#REF!</definedName>
    <definedName name="S1R24" localSheetId="12">#REF!</definedName>
    <definedName name="S1R24" localSheetId="14">#REF!</definedName>
    <definedName name="S1R24">#REF!</definedName>
    <definedName name="S1R3" localSheetId="2">#REF!</definedName>
    <definedName name="S1R3" localSheetId="7">#REF!</definedName>
    <definedName name="S1R3" localSheetId="13">#REF!</definedName>
    <definedName name="S1R3" localSheetId="12">#REF!</definedName>
    <definedName name="S1R3" localSheetId="14">#REF!</definedName>
    <definedName name="S1R3">#REF!</definedName>
    <definedName name="S1R4" localSheetId="2">#REF!</definedName>
    <definedName name="S1R4" localSheetId="7">#REF!</definedName>
    <definedName name="S1R4" localSheetId="13">#REF!</definedName>
    <definedName name="S1R4" localSheetId="12">#REF!</definedName>
    <definedName name="S1R4" localSheetId="14">#REF!</definedName>
    <definedName name="S1R4">#REF!</definedName>
    <definedName name="S1R5" localSheetId="2">#REF!</definedName>
    <definedName name="S1R5" localSheetId="7">#REF!</definedName>
    <definedName name="S1R5" localSheetId="13">#REF!</definedName>
    <definedName name="S1R5" localSheetId="12">#REF!</definedName>
    <definedName name="S1R5" localSheetId="14">#REF!</definedName>
    <definedName name="S1R5">#REF!</definedName>
    <definedName name="S1R6" localSheetId="2">#REF!</definedName>
    <definedName name="S1R6" localSheetId="7">#REF!</definedName>
    <definedName name="S1R6" localSheetId="13">#REF!</definedName>
    <definedName name="S1R6" localSheetId="12">#REF!</definedName>
    <definedName name="S1R6" localSheetId="14">#REF!</definedName>
    <definedName name="S1R6">#REF!</definedName>
    <definedName name="S1R7" localSheetId="2">#REF!</definedName>
    <definedName name="S1R7" localSheetId="7">#REF!</definedName>
    <definedName name="S1R7" localSheetId="13">#REF!</definedName>
    <definedName name="S1R7" localSheetId="12">#REF!</definedName>
    <definedName name="S1R7" localSheetId="14">#REF!</definedName>
    <definedName name="S1R7">#REF!</definedName>
    <definedName name="S1R8" localSheetId="2">#REF!</definedName>
    <definedName name="S1R8" localSheetId="7">#REF!</definedName>
    <definedName name="S1R8" localSheetId="13">#REF!</definedName>
    <definedName name="S1R8" localSheetId="12">#REF!</definedName>
    <definedName name="S1R8" localSheetId="14">#REF!</definedName>
    <definedName name="S1R8">#REF!</definedName>
    <definedName name="S1R9" localSheetId="2">#REF!</definedName>
    <definedName name="S1R9" localSheetId="7">#REF!</definedName>
    <definedName name="S1R9" localSheetId="13">#REF!</definedName>
    <definedName name="S1R9" localSheetId="12">#REF!</definedName>
    <definedName name="S1R9" localSheetId="14">#REF!</definedName>
    <definedName name="S1R9">#REF!</definedName>
    <definedName name="S20P1" localSheetId="2">#REF!</definedName>
    <definedName name="S20P1" localSheetId="7">#REF!</definedName>
    <definedName name="S20P1" localSheetId="13">#REF!</definedName>
    <definedName name="S20P1" localSheetId="12">#REF!</definedName>
    <definedName name="S20P1" localSheetId="14">#REF!</definedName>
    <definedName name="S20P1">#REF!</definedName>
    <definedName name="S20P10" localSheetId="2">#REF!</definedName>
    <definedName name="S20P10" localSheetId="7">#REF!</definedName>
    <definedName name="S20P10" localSheetId="13">#REF!</definedName>
    <definedName name="S20P10" localSheetId="12">#REF!</definedName>
    <definedName name="S20P10" localSheetId="14">#REF!</definedName>
    <definedName name="S20P10">#REF!</definedName>
    <definedName name="S20P11" localSheetId="2">#REF!</definedName>
    <definedName name="S20P11" localSheetId="7">#REF!</definedName>
    <definedName name="S20P11" localSheetId="13">#REF!</definedName>
    <definedName name="S20P11" localSheetId="12">#REF!</definedName>
    <definedName name="S20P11" localSheetId="14">#REF!</definedName>
    <definedName name="S20P11">#REF!</definedName>
    <definedName name="S20P12" localSheetId="2">#REF!</definedName>
    <definedName name="S20P12" localSheetId="7">#REF!</definedName>
    <definedName name="S20P12" localSheetId="13">#REF!</definedName>
    <definedName name="S20P12" localSheetId="12">#REF!</definedName>
    <definedName name="S20P12" localSheetId="14">#REF!</definedName>
    <definedName name="S20P12">#REF!</definedName>
    <definedName name="S20P13" localSheetId="2">#REF!</definedName>
    <definedName name="S20P13" localSheetId="7">#REF!</definedName>
    <definedName name="S20P13" localSheetId="13">#REF!</definedName>
    <definedName name="S20P13" localSheetId="12">#REF!</definedName>
    <definedName name="S20P13" localSheetId="14">#REF!</definedName>
    <definedName name="S20P13">#REF!</definedName>
    <definedName name="S20P14" localSheetId="2">#REF!</definedName>
    <definedName name="S20P14" localSheetId="7">#REF!</definedName>
    <definedName name="S20P14" localSheetId="13">#REF!</definedName>
    <definedName name="S20P14" localSheetId="12">#REF!</definedName>
    <definedName name="S20P14" localSheetId="14">#REF!</definedName>
    <definedName name="S20P14">#REF!</definedName>
    <definedName name="S20P15" localSheetId="2">#REF!</definedName>
    <definedName name="S20P15" localSheetId="7">#REF!</definedName>
    <definedName name="S20P15" localSheetId="13">#REF!</definedName>
    <definedName name="S20P15" localSheetId="12">#REF!</definedName>
    <definedName name="S20P15" localSheetId="14">#REF!</definedName>
    <definedName name="S20P15">#REF!</definedName>
    <definedName name="S20P16" localSheetId="2">#REF!</definedName>
    <definedName name="S20P16" localSheetId="7">#REF!</definedName>
    <definedName name="S20P16" localSheetId="13">#REF!</definedName>
    <definedName name="S20P16" localSheetId="12">#REF!</definedName>
    <definedName name="S20P16" localSheetId="14">#REF!</definedName>
    <definedName name="S20P16">#REF!</definedName>
    <definedName name="S20P17" localSheetId="2">#REF!</definedName>
    <definedName name="S20P17" localSheetId="7">#REF!</definedName>
    <definedName name="S20P17" localSheetId="13">#REF!</definedName>
    <definedName name="S20P17" localSheetId="12">#REF!</definedName>
    <definedName name="S20P17" localSheetId="14">#REF!</definedName>
    <definedName name="S20P17">#REF!</definedName>
    <definedName name="S20P18" localSheetId="2">#REF!</definedName>
    <definedName name="S20P18" localSheetId="7">#REF!</definedName>
    <definedName name="S20P18" localSheetId="13">#REF!</definedName>
    <definedName name="S20P18" localSheetId="12">#REF!</definedName>
    <definedName name="S20P18" localSheetId="14">#REF!</definedName>
    <definedName name="S20P18">#REF!</definedName>
    <definedName name="S20P19" localSheetId="2">#REF!</definedName>
    <definedName name="S20P19" localSheetId="7">#REF!</definedName>
    <definedName name="S20P19" localSheetId="13">#REF!</definedName>
    <definedName name="S20P19" localSheetId="12">#REF!</definedName>
    <definedName name="S20P19" localSheetId="14">#REF!</definedName>
    <definedName name="S20P19">#REF!</definedName>
    <definedName name="S20P2" localSheetId="2">#REF!</definedName>
    <definedName name="S20P2" localSheetId="7">#REF!</definedName>
    <definedName name="S20P2" localSheetId="13">#REF!</definedName>
    <definedName name="S20P2" localSheetId="12">#REF!</definedName>
    <definedName name="S20P2" localSheetId="14">#REF!</definedName>
    <definedName name="S20P2">#REF!</definedName>
    <definedName name="S20P20" localSheetId="2">#REF!</definedName>
    <definedName name="S20P20" localSheetId="7">#REF!</definedName>
    <definedName name="S20P20" localSheetId="13">#REF!</definedName>
    <definedName name="S20P20" localSheetId="12">#REF!</definedName>
    <definedName name="S20P20" localSheetId="14">#REF!</definedName>
    <definedName name="S20P20">#REF!</definedName>
    <definedName name="S20P21" localSheetId="2">#REF!</definedName>
    <definedName name="S20P21" localSheetId="7">#REF!</definedName>
    <definedName name="S20P21" localSheetId="13">#REF!</definedName>
    <definedName name="S20P21" localSheetId="12">#REF!</definedName>
    <definedName name="S20P21" localSheetId="14">#REF!</definedName>
    <definedName name="S20P21">#REF!</definedName>
    <definedName name="S20P22" localSheetId="2">#REF!</definedName>
    <definedName name="S20P22" localSheetId="7">#REF!</definedName>
    <definedName name="S20P22" localSheetId="13">#REF!</definedName>
    <definedName name="S20P22" localSheetId="12">#REF!</definedName>
    <definedName name="S20P22" localSheetId="14">#REF!</definedName>
    <definedName name="S20P22">#REF!</definedName>
    <definedName name="S20P23" localSheetId="2">#REF!</definedName>
    <definedName name="S20P23" localSheetId="7">#REF!</definedName>
    <definedName name="S20P23" localSheetId="13">#REF!</definedName>
    <definedName name="S20P23" localSheetId="12">#REF!</definedName>
    <definedName name="S20P23" localSheetId="14">#REF!</definedName>
    <definedName name="S20P23">#REF!</definedName>
    <definedName name="S20P24" localSheetId="2">#REF!</definedName>
    <definedName name="S20P24" localSheetId="7">#REF!</definedName>
    <definedName name="S20P24" localSheetId="13">#REF!</definedName>
    <definedName name="S20P24" localSheetId="12">#REF!</definedName>
    <definedName name="S20P24" localSheetId="14">#REF!</definedName>
    <definedName name="S20P24">#REF!</definedName>
    <definedName name="S20P3" localSheetId="2">#REF!</definedName>
    <definedName name="S20P3" localSheetId="7">#REF!</definedName>
    <definedName name="S20P3" localSheetId="13">#REF!</definedName>
    <definedName name="S20P3" localSheetId="12">#REF!</definedName>
    <definedName name="S20P3" localSheetId="14">#REF!</definedName>
    <definedName name="S20P3">#REF!</definedName>
    <definedName name="S20P4" localSheetId="2">#REF!</definedName>
    <definedName name="S20P4" localSheetId="7">#REF!</definedName>
    <definedName name="S20P4" localSheetId="13">#REF!</definedName>
    <definedName name="S20P4" localSheetId="12">#REF!</definedName>
    <definedName name="S20P4" localSheetId="14">#REF!</definedName>
    <definedName name="S20P4">#REF!</definedName>
    <definedName name="S20P5" localSheetId="2">#REF!</definedName>
    <definedName name="S20P5" localSheetId="7">#REF!</definedName>
    <definedName name="S20P5" localSheetId="13">#REF!</definedName>
    <definedName name="S20P5" localSheetId="12">#REF!</definedName>
    <definedName name="S20P5" localSheetId="14">#REF!</definedName>
    <definedName name="S20P5">#REF!</definedName>
    <definedName name="S20P6" localSheetId="2">#REF!</definedName>
    <definedName name="S20P6" localSheetId="7">#REF!</definedName>
    <definedName name="S20P6" localSheetId="13">#REF!</definedName>
    <definedName name="S20P6" localSheetId="12">#REF!</definedName>
    <definedName name="S20P6" localSheetId="14">#REF!</definedName>
    <definedName name="S20P6">#REF!</definedName>
    <definedName name="S20P7" localSheetId="2">#REF!</definedName>
    <definedName name="S20P7" localSheetId="7">#REF!</definedName>
    <definedName name="S20P7" localSheetId="13">#REF!</definedName>
    <definedName name="S20P7" localSheetId="12">#REF!</definedName>
    <definedName name="S20P7" localSheetId="14">#REF!</definedName>
    <definedName name="S20P7">#REF!</definedName>
    <definedName name="S20P8" localSheetId="2">#REF!</definedName>
    <definedName name="S20P8" localSheetId="7">#REF!</definedName>
    <definedName name="S20P8" localSheetId="13">#REF!</definedName>
    <definedName name="S20P8" localSheetId="12">#REF!</definedName>
    <definedName name="S20P8" localSheetId="14">#REF!</definedName>
    <definedName name="S20P8">#REF!</definedName>
    <definedName name="S20P9" localSheetId="2">#REF!</definedName>
    <definedName name="S20P9" localSheetId="7">#REF!</definedName>
    <definedName name="S20P9" localSheetId="13">#REF!</definedName>
    <definedName name="S20P9" localSheetId="12">#REF!</definedName>
    <definedName name="S20P9" localSheetId="14">#REF!</definedName>
    <definedName name="S20P9">#REF!</definedName>
    <definedName name="S20R1" localSheetId="2">#REF!</definedName>
    <definedName name="S20R1" localSheetId="7">#REF!</definedName>
    <definedName name="S20R1" localSheetId="13">#REF!</definedName>
    <definedName name="S20R1" localSheetId="12">#REF!</definedName>
    <definedName name="S20R1" localSheetId="14">#REF!</definedName>
    <definedName name="S20R1">#REF!</definedName>
    <definedName name="S20R10" localSheetId="2">#REF!</definedName>
    <definedName name="S20R10" localSheetId="7">#REF!</definedName>
    <definedName name="S20R10" localSheetId="13">#REF!</definedName>
    <definedName name="S20R10" localSheetId="12">#REF!</definedName>
    <definedName name="S20R10" localSheetId="14">#REF!</definedName>
    <definedName name="S20R10">#REF!</definedName>
    <definedName name="S20R11" localSheetId="2">#REF!</definedName>
    <definedName name="S20R11" localSheetId="7">#REF!</definedName>
    <definedName name="S20R11" localSheetId="13">#REF!</definedName>
    <definedName name="S20R11" localSheetId="12">#REF!</definedName>
    <definedName name="S20R11" localSheetId="14">#REF!</definedName>
    <definedName name="S20R11">#REF!</definedName>
    <definedName name="S20R12" localSheetId="2">#REF!</definedName>
    <definedName name="S20R12" localSheetId="7">#REF!</definedName>
    <definedName name="S20R12" localSheetId="13">#REF!</definedName>
    <definedName name="S20R12" localSheetId="12">#REF!</definedName>
    <definedName name="S20R12" localSheetId="14">#REF!</definedName>
    <definedName name="S20R12">#REF!</definedName>
    <definedName name="S20R13" localSheetId="2">#REF!</definedName>
    <definedName name="S20R13" localSheetId="7">#REF!</definedName>
    <definedName name="S20R13" localSheetId="13">#REF!</definedName>
    <definedName name="S20R13" localSheetId="12">#REF!</definedName>
    <definedName name="S20R13" localSheetId="14">#REF!</definedName>
    <definedName name="S20R13">#REF!</definedName>
    <definedName name="S20R14" localSheetId="2">#REF!</definedName>
    <definedName name="S20R14" localSheetId="7">#REF!</definedName>
    <definedName name="S20R14" localSheetId="13">#REF!</definedName>
    <definedName name="S20R14" localSheetId="12">#REF!</definedName>
    <definedName name="S20R14" localSheetId="14">#REF!</definedName>
    <definedName name="S20R14">#REF!</definedName>
    <definedName name="S20R15" localSheetId="2">#REF!</definedName>
    <definedName name="S20R15" localSheetId="7">#REF!</definedName>
    <definedName name="S20R15" localSheetId="13">#REF!</definedName>
    <definedName name="S20R15" localSheetId="12">#REF!</definedName>
    <definedName name="S20R15" localSheetId="14">#REF!</definedName>
    <definedName name="S20R15">#REF!</definedName>
    <definedName name="S20R16" localSheetId="2">#REF!</definedName>
    <definedName name="S20R16" localSheetId="7">#REF!</definedName>
    <definedName name="S20R16" localSheetId="13">#REF!</definedName>
    <definedName name="S20R16" localSheetId="12">#REF!</definedName>
    <definedName name="S20R16" localSheetId="14">#REF!</definedName>
    <definedName name="S20R16">#REF!</definedName>
    <definedName name="S20R17" localSheetId="2">#REF!</definedName>
    <definedName name="S20R17" localSheetId="7">#REF!</definedName>
    <definedName name="S20R17" localSheetId="13">#REF!</definedName>
    <definedName name="S20R17" localSheetId="12">#REF!</definedName>
    <definedName name="S20R17" localSheetId="14">#REF!</definedName>
    <definedName name="S20R17">#REF!</definedName>
    <definedName name="S20R18" localSheetId="2">#REF!</definedName>
    <definedName name="S20R18" localSheetId="7">#REF!</definedName>
    <definedName name="S20R18" localSheetId="13">#REF!</definedName>
    <definedName name="S20R18" localSheetId="12">#REF!</definedName>
    <definedName name="S20R18" localSheetId="14">#REF!</definedName>
    <definedName name="S20R18">#REF!</definedName>
    <definedName name="S20R19" localSheetId="2">#REF!</definedName>
    <definedName name="S20R19" localSheetId="7">#REF!</definedName>
    <definedName name="S20R19" localSheetId="13">#REF!</definedName>
    <definedName name="S20R19" localSheetId="12">#REF!</definedName>
    <definedName name="S20R19" localSheetId="14">#REF!</definedName>
    <definedName name="S20R19">#REF!</definedName>
    <definedName name="S20R2" localSheetId="2">#REF!</definedName>
    <definedName name="S20R2" localSheetId="7">#REF!</definedName>
    <definedName name="S20R2" localSheetId="13">#REF!</definedName>
    <definedName name="S20R2" localSheetId="12">#REF!</definedName>
    <definedName name="S20R2" localSheetId="14">#REF!</definedName>
    <definedName name="S20R2">#REF!</definedName>
    <definedName name="S20R20" localSheetId="2">#REF!</definedName>
    <definedName name="S20R20" localSheetId="7">#REF!</definedName>
    <definedName name="S20R20" localSheetId="13">#REF!</definedName>
    <definedName name="S20R20" localSheetId="12">#REF!</definedName>
    <definedName name="S20R20" localSheetId="14">#REF!</definedName>
    <definedName name="S20R20">#REF!</definedName>
    <definedName name="S20R21" localSheetId="2">#REF!</definedName>
    <definedName name="S20R21" localSheetId="7">#REF!</definedName>
    <definedName name="S20R21" localSheetId="13">#REF!</definedName>
    <definedName name="S20R21" localSheetId="12">#REF!</definedName>
    <definedName name="S20R21" localSheetId="14">#REF!</definedName>
    <definedName name="S20R21">#REF!</definedName>
    <definedName name="S20R22" localSheetId="2">#REF!</definedName>
    <definedName name="S20R22" localSheetId="7">#REF!</definedName>
    <definedName name="S20R22" localSheetId="13">#REF!</definedName>
    <definedName name="S20R22" localSheetId="12">#REF!</definedName>
    <definedName name="S20R22" localSheetId="14">#REF!</definedName>
    <definedName name="S20R22">#REF!</definedName>
    <definedName name="S20R23" localSheetId="2">#REF!</definedName>
    <definedName name="S20R23" localSheetId="7">#REF!</definedName>
    <definedName name="S20R23" localSheetId="13">#REF!</definedName>
    <definedName name="S20R23" localSheetId="12">#REF!</definedName>
    <definedName name="S20R23" localSheetId="14">#REF!</definedName>
    <definedName name="S20R23">#REF!</definedName>
    <definedName name="S20R24" localSheetId="2">#REF!</definedName>
    <definedName name="S20R24" localSheetId="7">#REF!</definedName>
    <definedName name="S20R24" localSheetId="13">#REF!</definedName>
    <definedName name="S20R24" localSheetId="12">#REF!</definedName>
    <definedName name="S20R24" localSheetId="14">#REF!</definedName>
    <definedName name="S20R24">#REF!</definedName>
    <definedName name="S20R3" localSheetId="2">#REF!</definedName>
    <definedName name="S20R3" localSheetId="7">#REF!</definedName>
    <definedName name="S20R3" localSheetId="13">#REF!</definedName>
    <definedName name="S20R3" localSheetId="12">#REF!</definedName>
    <definedName name="S20R3" localSheetId="14">#REF!</definedName>
    <definedName name="S20R3">#REF!</definedName>
    <definedName name="S20R4" localSheetId="2">#REF!</definedName>
    <definedName name="S20R4" localSheetId="7">#REF!</definedName>
    <definedName name="S20R4" localSheetId="13">#REF!</definedName>
    <definedName name="S20R4" localSheetId="12">#REF!</definedName>
    <definedName name="S20R4" localSheetId="14">#REF!</definedName>
    <definedName name="S20R4">#REF!</definedName>
    <definedName name="S20R5" localSheetId="2">#REF!</definedName>
    <definedName name="S20R5" localSheetId="7">#REF!</definedName>
    <definedName name="S20R5" localSheetId="13">#REF!</definedName>
    <definedName name="S20R5" localSheetId="12">#REF!</definedName>
    <definedName name="S20R5" localSheetId="14">#REF!</definedName>
    <definedName name="S20R5">#REF!</definedName>
    <definedName name="S20R6" localSheetId="2">#REF!</definedName>
    <definedName name="S20R6" localSheetId="7">#REF!</definedName>
    <definedName name="S20R6" localSheetId="13">#REF!</definedName>
    <definedName name="S20R6" localSheetId="12">#REF!</definedName>
    <definedName name="S20R6" localSheetId="14">#REF!</definedName>
    <definedName name="S20R6">#REF!</definedName>
    <definedName name="S20R7" localSheetId="2">#REF!</definedName>
    <definedName name="S20R7" localSheetId="7">#REF!</definedName>
    <definedName name="S20R7" localSheetId="13">#REF!</definedName>
    <definedName name="S20R7" localSheetId="12">#REF!</definedName>
    <definedName name="S20R7" localSheetId="14">#REF!</definedName>
    <definedName name="S20R7">#REF!</definedName>
    <definedName name="S20R8" localSheetId="2">#REF!</definedName>
    <definedName name="S20R8" localSheetId="7">#REF!</definedName>
    <definedName name="S20R8" localSheetId="13">#REF!</definedName>
    <definedName name="S20R8" localSheetId="12">#REF!</definedName>
    <definedName name="S20R8" localSheetId="14">#REF!</definedName>
    <definedName name="S20R8">#REF!</definedName>
    <definedName name="S20R9" localSheetId="2">#REF!</definedName>
    <definedName name="S20R9" localSheetId="7">#REF!</definedName>
    <definedName name="S20R9" localSheetId="13">#REF!</definedName>
    <definedName name="S20R9" localSheetId="12">#REF!</definedName>
    <definedName name="S20R9" localSheetId="14">#REF!</definedName>
    <definedName name="S20R9">#REF!</definedName>
    <definedName name="S21P1" localSheetId="2">#REF!</definedName>
    <definedName name="S21P1" localSheetId="7">#REF!</definedName>
    <definedName name="S21P1" localSheetId="13">#REF!</definedName>
    <definedName name="S21P1" localSheetId="12">#REF!</definedName>
    <definedName name="S21P1" localSheetId="14">#REF!</definedName>
    <definedName name="S21P1">#REF!</definedName>
    <definedName name="S21P10" localSheetId="2">#REF!</definedName>
    <definedName name="S21P10" localSheetId="7">#REF!</definedName>
    <definedName name="S21P10" localSheetId="13">#REF!</definedName>
    <definedName name="S21P10" localSheetId="12">#REF!</definedName>
    <definedName name="S21P10" localSheetId="14">#REF!</definedName>
    <definedName name="S21P10">#REF!</definedName>
    <definedName name="S21P11" localSheetId="2">#REF!</definedName>
    <definedName name="S21P11" localSheetId="7">#REF!</definedName>
    <definedName name="S21P11" localSheetId="13">#REF!</definedName>
    <definedName name="S21P11" localSheetId="12">#REF!</definedName>
    <definedName name="S21P11" localSheetId="14">#REF!</definedName>
    <definedName name="S21P11">#REF!</definedName>
    <definedName name="S21P12" localSheetId="2">#REF!</definedName>
    <definedName name="S21P12" localSheetId="7">#REF!</definedName>
    <definedName name="S21P12" localSheetId="13">#REF!</definedName>
    <definedName name="S21P12" localSheetId="12">#REF!</definedName>
    <definedName name="S21P12" localSheetId="14">#REF!</definedName>
    <definedName name="S21P12">#REF!</definedName>
    <definedName name="S21P13" localSheetId="2">#REF!</definedName>
    <definedName name="S21P13" localSheetId="7">#REF!</definedName>
    <definedName name="S21P13" localSheetId="13">#REF!</definedName>
    <definedName name="S21P13" localSheetId="12">#REF!</definedName>
    <definedName name="S21P13" localSheetId="14">#REF!</definedName>
    <definedName name="S21P13">#REF!</definedName>
    <definedName name="S21P14" localSheetId="2">#REF!</definedName>
    <definedName name="S21P14" localSheetId="7">#REF!</definedName>
    <definedName name="S21P14" localSheetId="13">#REF!</definedName>
    <definedName name="S21P14" localSheetId="12">#REF!</definedName>
    <definedName name="S21P14" localSheetId="14">#REF!</definedName>
    <definedName name="S21P14">#REF!</definedName>
    <definedName name="S21P15" localSheetId="2">#REF!</definedName>
    <definedName name="S21P15" localSheetId="7">#REF!</definedName>
    <definedName name="S21P15" localSheetId="13">#REF!</definedName>
    <definedName name="S21P15" localSheetId="12">#REF!</definedName>
    <definedName name="S21P15" localSheetId="14">#REF!</definedName>
    <definedName name="S21P15">#REF!</definedName>
    <definedName name="S21P16" localSheetId="2">#REF!</definedName>
    <definedName name="S21P16" localSheetId="7">#REF!</definedName>
    <definedName name="S21P16" localSheetId="13">#REF!</definedName>
    <definedName name="S21P16" localSheetId="12">#REF!</definedName>
    <definedName name="S21P16" localSheetId="14">#REF!</definedName>
    <definedName name="S21P16">#REF!</definedName>
    <definedName name="S21P17" localSheetId="2">#REF!</definedName>
    <definedName name="S21P17" localSheetId="7">#REF!</definedName>
    <definedName name="S21P17" localSheetId="13">#REF!</definedName>
    <definedName name="S21P17" localSheetId="12">#REF!</definedName>
    <definedName name="S21P17" localSheetId="14">#REF!</definedName>
    <definedName name="S21P17">#REF!</definedName>
    <definedName name="S21P18" localSheetId="2">#REF!</definedName>
    <definedName name="S21P18" localSheetId="7">#REF!</definedName>
    <definedName name="S21P18" localSheetId="13">#REF!</definedName>
    <definedName name="S21P18" localSheetId="12">#REF!</definedName>
    <definedName name="S21P18" localSheetId="14">#REF!</definedName>
    <definedName name="S21P18">#REF!</definedName>
    <definedName name="S21P19" localSheetId="2">#REF!</definedName>
    <definedName name="S21P19" localSheetId="7">#REF!</definedName>
    <definedName name="S21P19" localSheetId="13">#REF!</definedName>
    <definedName name="S21P19" localSheetId="12">#REF!</definedName>
    <definedName name="S21P19" localSheetId="14">#REF!</definedName>
    <definedName name="S21P19">#REF!</definedName>
    <definedName name="S21P2" localSheetId="2">#REF!</definedName>
    <definedName name="S21P2" localSheetId="7">#REF!</definedName>
    <definedName name="S21P2" localSheetId="13">#REF!</definedName>
    <definedName name="S21P2" localSheetId="12">#REF!</definedName>
    <definedName name="S21P2" localSheetId="14">#REF!</definedName>
    <definedName name="S21P2">#REF!</definedName>
    <definedName name="S21P20" localSheetId="2">#REF!</definedName>
    <definedName name="S21P20" localSheetId="7">#REF!</definedName>
    <definedName name="S21P20" localSheetId="13">#REF!</definedName>
    <definedName name="S21P20" localSheetId="12">#REF!</definedName>
    <definedName name="S21P20" localSheetId="14">#REF!</definedName>
    <definedName name="S21P20">#REF!</definedName>
    <definedName name="S21P21" localSheetId="2">#REF!</definedName>
    <definedName name="S21P21" localSheetId="7">#REF!</definedName>
    <definedName name="S21P21" localSheetId="13">#REF!</definedName>
    <definedName name="S21P21" localSheetId="12">#REF!</definedName>
    <definedName name="S21P21" localSheetId="14">#REF!</definedName>
    <definedName name="S21P21">#REF!</definedName>
    <definedName name="S21P22" localSheetId="2">#REF!</definedName>
    <definedName name="S21P22" localSheetId="7">#REF!</definedName>
    <definedName name="S21P22" localSheetId="13">#REF!</definedName>
    <definedName name="S21P22" localSheetId="12">#REF!</definedName>
    <definedName name="S21P22" localSheetId="14">#REF!</definedName>
    <definedName name="S21P22">#REF!</definedName>
    <definedName name="S21P23" localSheetId="2">#REF!</definedName>
    <definedName name="S21P23" localSheetId="7">#REF!</definedName>
    <definedName name="S21P23" localSheetId="13">#REF!</definedName>
    <definedName name="S21P23" localSheetId="12">#REF!</definedName>
    <definedName name="S21P23" localSheetId="14">#REF!</definedName>
    <definedName name="S21P23">#REF!</definedName>
    <definedName name="S21P24" localSheetId="2">#REF!</definedName>
    <definedName name="S21P24" localSheetId="7">#REF!</definedName>
    <definedName name="S21P24" localSheetId="13">#REF!</definedName>
    <definedName name="S21P24" localSheetId="12">#REF!</definedName>
    <definedName name="S21P24" localSheetId="14">#REF!</definedName>
    <definedName name="S21P24">#REF!</definedName>
    <definedName name="S21P3" localSheetId="2">#REF!</definedName>
    <definedName name="S21P3" localSheetId="7">#REF!</definedName>
    <definedName name="S21P3" localSheetId="13">#REF!</definedName>
    <definedName name="S21P3" localSheetId="12">#REF!</definedName>
    <definedName name="S21P3" localSheetId="14">#REF!</definedName>
    <definedName name="S21P3">#REF!</definedName>
    <definedName name="S21P4" localSheetId="2">#REF!</definedName>
    <definedName name="S21P4" localSheetId="7">#REF!</definedName>
    <definedName name="S21P4" localSheetId="13">#REF!</definedName>
    <definedName name="S21P4" localSheetId="12">#REF!</definedName>
    <definedName name="S21P4" localSheetId="14">#REF!</definedName>
    <definedName name="S21P4">#REF!</definedName>
    <definedName name="S21P5" localSheetId="2">#REF!</definedName>
    <definedName name="S21P5" localSheetId="7">#REF!</definedName>
    <definedName name="S21P5" localSheetId="13">#REF!</definedName>
    <definedName name="S21P5" localSheetId="12">#REF!</definedName>
    <definedName name="S21P5" localSheetId="14">#REF!</definedName>
    <definedName name="S21P5">#REF!</definedName>
    <definedName name="S21P6" localSheetId="2">#REF!</definedName>
    <definedName name="S21P6" localSheetId="7">#REF!</definedName>
    <definedName name="S21P6" localSheetId="13">#REF!</definedName>
    <definedName name="S21P6" localSheetId="12">#REF!</definedName>
    <definedName name="S21P6" localSheetId="14">#REF!</definedName>
    <definedName name="S21P6">#REF!</definedName>
    <definedName name="S21P7" localSheetId="2">#REF!</definedName>
    <definedName name="S21P7" localSheetId="7">#REF!</definedName>
    <definedName name="S21P7" localSheetId="13">#REF!</definedName>
    <definedName name="S21P7" localSheetId="12">#REF!</definedName>
    <definedName name="S21P7" localSheetId="14">#REF!</definedName>
    <definedName name="S21P7">#REF!</definedName>
    <definedName name="S21P8" localSheetId="2">#REF!</definedName>
    <definedName name="S21P8" localSheetId="7">#REF!</definedName>
    <definedName name="S21P8" localSheetId="13">#REF!</definedName>
    <definedName name="S21P8" localSheetId="12">#REF!</definedName>
    <definedName name="S21P8" localSheetId="14">#REF!</definedName>
    <definedName name="S21P8">#REF!</definedName>
    <definedName name="S21P9" localSheetId="2">#REF!</definedName>
    <definedName name="S21P9" localSheetId="7">#REF!</definedName>
    <definedName name="S21P9" localSheetId="13">#REF!</definedName>
    <definedName name="S21P9" localSheetId="12">#REF!</definedName>
    <definedName name="S21P9" localSheetId="14">#REF!</definedName>
    <definedName name="S21P9">#REF!</definedName>
    <definedName name="S21R1" localSheetId="2">#REF!</definedName>
    <definedName name="S21R1" localSheetId="7">#REF!</definedName>
    <definedName name="S21R1" localSheetId="13">#REF!</definedName>
    <definedName name="S21R1" localSheetId="12">#REF!</definedName>
    <definedName name="S21R1" localSheetId="14">#REF!</definedName>
    <definedName name="S21R1">#REF!</definedName>
    <definedName name="S21R10" localSheetId="2">#REF!</definedName>
    <definedName name="S21R10" localSheetId="7">#REF!</definedName>
    <definedName name="S21R10" localSheetId="13">#REF!</definedName>
    <definedName name="S21R10" localSheetId="12">#REF!</definedName>
    <definedName name="S21R10" localSheetId="14">#REF!</definedName>
    <definedName name="S21R10">#REF!</definedName>
    <definedName name="S21R11" localSheetId="2">#REF!</definedName>
    <definedName name="S21R11" localSheetId="7">#REF!</definedName>
    <definedName name="S21R11" localSheetId="13">#REF!</definedName>
    <definedName name="S21R11" localSheetId="12">#REF!</definedName>
    <definedName name="S21R11" localSheetId="14">#REF!</definedName>
    <definedName name="S21R11">#REF!</definedName>
    <definedName name="S21R12" localSheetId="2">#REF!</definedName>
    <definedName name="S21R12" localSheetId="7">#REF!</definedName>
    <definedName name="S21R12" localSheetId="13">#REF!</definedName>
    <definedName name="S21R12" localSheetId="12">#REF!</definedName>
    <definedName name="S21R12" localSheetId="14">#REF!</definedName>
    <definedName name="S21R12">#REF!</definedName>
    <definedName name="S21R13" localSheetId="2">#REF!</definedName>
    <definedName name="S21R13" localSheetId="7">#REF!</definedName>
    <definedName name="S21R13" localSheetId="13">#REF!</definedName>
    <definedName name="S21R13" localSheetId="12">#REF!</definedName>
    <definedName name="S21R13" localSheetId="14">#REF!</definedName>
    <definedName name="S21R13">#REF!</definedName>
    <definedName name="S21R14" localSheetId="2">#REF!</definedName>
    <definedName name="S21R14" localSheetId="7">#REF!</definedName>
    <definedName name="S21R14" localSheetId="13">#REF!</definedName>
    <definedName name="S21R14" localSheetId="12">#REF!</definedName>
    <definedName name="S21R14" localSheetId="14">#REF!</definedName>
    <definedName name="S21R14">#REF!</definedName>
    <definedName name="S21R15" localSheetId="2">#REF!</definedName>
    <definedName name="S21R15" localSheetId="7">#REF!</definedName>
    <definedName name="S21R15" localSheetId="13">#REF!</definedName>
    <definedName name="S21R15" localSheetId="12">#REF!</definedName>
    <definedName name="S21R15" localSheetId="14">#REF!</definedName>
    <definedName name="S21R15">#REF!</definedName>
    <definedName name="S21R16" localSheetId="2">#REF!</definedName>
    <definedName name="S21R16" localSheetId="7">#REF!</definedName>
    <definedName name="S21R16" localSheetId="13">#REF!</definedName>
    <definedName name="S21R16" localSheetId="12">#REF!</definedName>
    <definedName name="S21R16" localSheetId="14">#REF!</definedName>
    <definedName name="S21R16">#REF!</definedName>
    <definedName name="S21R17" localSheetId="2">#REF!</definedName>
    <definedName name="S21R17" localSheetId="7">#REF!</definedName>
    <definedName name="S21R17" localSheetId="13">#REF!</definedName>
    <definedName name="S21R17" localSheetId="12">#REF!</definedName>
    <definedName name="S21R17" localSheetId="14">#REF!</definedName>
    <definedName name="S21R17">#REF!</definedName>
    <definedName name="S21R18" localSheetId="2">#REF!</definedName>
    <definedName name="S21R18" localSheetId="7">#REF!</definedName>
    <definedName name="S21R18" localSheetId="13">#REF!</definedName>
    <definedName name="S21R18" localSheetId="12">#REF!</definedName>
    <definedName name="S21R18" localSheetId="14">#REF!</definedName>
    <definedName name="S21R18">#REF!</definedName>
    <definedName name="S21R19" localSheetId="2">#REF!</definedName>
    <definedName name="S21R19" localSheetId="7">#REF!</definedName>
    <definedName name="S21R19" localSheetId="13">#REF!</definedName>
    <definedName name="S21R19" localSheetId="12">#REF!</definedName>
    <definedName name="S21R19" localSheetId="14">#REF!</definedName>
    <definedName name="S21R19">#REF!</definedName>
    <definedName name="S21R2" localSheetId="2">#REF!</definedName>
    <definedName name="S21R2" localSheetId="7">#REF!</definedName>
    <definedName name="S21R2" localSheetId="13">#REF!</definedName>
    <definedName name="S21R2" localSheetId="12">#REF!</definedName>
    <definedName name="S21R2" localSheetId="14">#REF!</definedName>
    <definedName name="S21R2">#REF!</definedName>
    <definedName name="S21R20" localSheetId="2">#REF!</definedName>
    <definedName name="S21R20" localSheetId="7">#REF!</definedName>
    <definedName name="S21R20" localSheetId="13">#REF!</definedName>
    <definedName name="S21R20" localSheetId="12">#REF!</definedName>
    <definedName name="S21R20" localSheetId="14">#REF!</definedName>
    <definedName name="S21R20">#REF!</definedName>
    <definedName name="S21R21" localSheetId="2">#REF!</definedName>
    <definedName name="S21R21" localSheetId="7">#REF!</definedName>
    <definedName name="S21R21" localSheetId="13">#REF!</definedName>
    <definedName name="S21R21" localSheetId="12">#REF!</definedName>
    <definedName name="S21R21" localSheetId="14">#REF!</definedName>
    <definedName name="S21R21">#REF!</definedName>
    <definedName name="S21R22" localSheetId="2">#REF!</definedName>
    <definedName name="S21R22" localSheetId="7">#REF!</definedName>
    <definedName name="S21R22" localSheetId="13">#REF!</definedName>
    <definedName name="S21R22" localSheetId="12">#REF!</definedName>
    <definedName name="S21R22" localSheetId="14">#REF!</definedName>
    <definedName name="S21R22">#REF!</definedName>
    <definedName name="S21R23" localSheetId="2">#REF!</definedName>
    <definedName name="S21R23" localSheetId="7">#REF!</definedName>
    <definedName name="S21R23" localSheetId="13">#REF!</definedName>
    <definedName name="S21R23" localSheetId="12">#REF!</definedName>
    <definedName name="S21R23" localSheetId="14">#REF!</definedName>
    <definedName name="S21R23">#REF!</definedName>
    <definedName name="S21R24" localSheetId="2">#REF!</definedName>
    <definedName name="S21R24" localSheetId="7">#REF!</definedName>
    <definedName name="S21R24" localSheetId="13">#REF!</definedName>
    <definedName name="S21R24" localSheetId="12">#REF!</definedName>
    <definedName name="S21R24" localSheetId="14">#REF!</definedName>
    <definedName name="S21R24">#REF!</definedName>
    <definedName name="S21R3" localSheetId="2">#REF!</definedName>
    <definedName name="S21R3" localSheetId="7">#REF!</definedName>
    <definedName name="S21R3" localSheetId="13">#REF!</definedName>
    <definedName name="S21R3" localSheetId="12">#REF!</definedName>
    <definedName name="S21R3" localSheetId="14">#REF!</definedName>
    <definedName name="S21R3">#REF!</definedName>
    <definedName name="S21R4" localSheetId="2">#REF!</definedName>
    <definedName name="S21R4" localSheetId="7">#REF!</definedName>
    <definedName name="S21R4" localSheetId="13">#REF!</definedName>
    <definedName name="S21R4" localSheetId="12">#REF!</definedName>
    <definedName name="S21R4" localSheetId="14">#REF!</definedName>
    <definedName name="S21R4">#REF!</definedName>
    <definedName name="S21R5" localSheetId="2">#REF!</definedName>
    <definedName name="S21R5" localSheetId="7">#REF!</definedName>
    <definedName name="S21R5" localSheetId="13">#REF!</definedName>
    <definedName name="S21R5" localSheetId="12">#REF!</definedName>
    <definedName name="S21R5" localSheetId="14">#REF!</definedName>
    <definedName name="S21R5">#REF!</definedName>
    <definedName name="S21R6" localSheetId="2">#REF!</definedName>
    <definedName name="S21R6" localSheetId="7">#REF!</definedName>
    <definedName name="S21R6" localSheetId="13">#REF!</definedName>
    <definedName name="S21R6" localSheetId="12">#REF!</definedName>
    <definedName name="S21R6" localSheetId="14">#REF!</definedName>
    <definedName name="S21R6">#REF!</definedName>
    <definedName name="S21R7" localSheetId="2">#REF!</definedName>
    <definedName name="S21R7" localSheetId="7">#REF!</definedName>
    <definedName name="S21R7" localSheetId="13">#REF!</definedName>
    <definedName name="S21R7" localSheetId="12">#REF!</definedName>
    <definedName name="S21R7" localSheetId="14">#REF!</definedName>
    <definedName name="S21R7">#REF!</definedName>
    <definedName name="S21R8" localSheetId="2">#REF!</definedName>
    <definedName name="S21R8" localSheetId="7">#REF!</definedName>
    <definedName name="S21R8" localSheetId="13">#REF!</definedName>
    <definedName name="S21R8" localSheetId="12">#REF!</definedName>
    <definedName name="S21R8" localSheetId="14">#REF!</definedName>
    <definedName name="S21R8">#REF!</definedName>
    <definedName name="S21R9" localSheetId="2">#REF!</definedName>
    <definedName name="S21R9" localSheetId="7">#REF!</definedName>
    <definedName name="S21R9" localSheetId="13">#REF!</definedName>
    <definedName name="S21R9" localSheetId="12">#REF!</definedName>
    <definedName name="S21R9" localSheetId="14">#REF!</definedName>
    <definedName name="S21R9">#REF!</definedName>
    <definedName name="S22P1" localSheetId="2">#REF!</definedName>
    <definedName name="S22P1" localSheetId="7">#REF!</definedName>
    <definedName name="S22P1" localSheetId="13">#REF!</definedName>
    <definedName name="S22P1" localSheetId="12">#REF!</definedName>
    <definedName name="S22P1" localSheetId="14">#REF!</definedName>
    <definedName name="S22P1">#REF!</definedName>
    <definedName name="S22P10" localSheetId="2">#REF!</definedName>
    <definedName name="S22P10" localSheetId="7">#REF!</definedName>
    <definedName name="S22P10" localSheetId="13">#REF!</definedName>
    <definedName name="S22P10" localSheetId="12">#REF!</definedName>
    <definedName name="S22P10" localSheetId="14">#REF!</definedName>
    <definedName name="S22P10">#REF!</definedName>
    <definedName name="S22P11" localSheetId="2">#REF!</definedName>
    <definedName name="S22P11" localSheetId="7">#REF!</definedName>
    <definedName name="S22P11" localSheetId="13">#REF!</definedName>
    <definedName name="S22P11" localSheetId="12">#REF!</definedName>
    <definedName name="S22P11" localSheetId="14">#REF!</definedName>
    <definedName name="S22P11">#REF!</definedName>
    <definedName name="S22P12" localSheetId="2">#REF!</definedName>
    <definedName name="S22P12" localSheetId="7">#REF!</definedName>
    <definedName name="S22P12" localSheetId="13">#REF!</definedName>
    <definedName name="S22P12" localSheetId="12">#REF!</definedName>
    <definedName name="S22P12" localSheetId="14">#REF!</definedName>
    <definedName name="S22P12">#REF!</definedName>
    <definedName name="S22P13" localSheetId="2">#REF!</definedName>
    <definedName name="S22P13" localSheetId="7">#REF!</definedName>
    <definedName name="S22P13" localSheetId="13">#REF!</definedName>
    <definedName name="S22P13" localSheetId="12">#REF!</definedName>
    <definedName name="S22P13" localSheetId="14">#REF!</definedName>
    <definedName name="S22P13">#REF!</definedName>
    <definedName name="S22P14" localSheetId="2">#REF!</definedName>
    <definedName name="S22P14" localSheetId="7">#REF!</definedName>
    <definedName name="S22P14" localSheetId="13">#REF!</definedName>
    <definedName name="S22P14" localSheetId="12">#REF!</definedName>
    <definedName name="S22P14" localSheetId="14">#REF!</definedName>
    <definedName name="S22P14">#REF!</definedName>
    <definedName name="S22P15" localSheetId="2">#REF!</definedName>
    <definedName name="S22P15" localSheetId="7">#REF!</definedName>
    <definedName name="S22P15" localSheetId="13">#REF!</definedName>
    <definedName name="S22P15" localSheetId="12">#REF!</definedName>
    <definedName name="S22P15" localSheetId="14">#REF!</definedName>
    <definedName name="S22P15">#REF!</definedName>
    <definedName name="S22P16" localSheetId="2">#REF!</definedName>
    <definedName name="S22P16" localSheetId="7">#REF!</definedName>
    <definedName name="S22P16" localSheetId="13">#REF!</definedName>
    <definedName name="S22P16" localSheetId="12">#REF!</definedName>
    <definedName name="S22P16" localSheetId="14">#REF!</definedName>
    <definedName name="S22P16">#REF!</definedName>
    <definedName name="S22P17" localSheetId="2">#REF!</definedName>
    <definedName name="S22P17" localSheetId="7">#REF!</definedName>
    <definedName name="S22P17" localSheetId="13">#REF!</definedName>
    <definedName name="S22P17" localSheetId="12">#REF!</definedName>
    <definedName name="S22P17" localSheetId="14">#REF!</definedName>
    <definedName name="S22P17">#REF!</definedName>
    <definedName name="S22P18" localSheetId="2">#REF!</definedName>
    <definedName name="S22P18" localSheetId="7">#REF!</definedName>
    <definedName name="S22P18" localSheetId="13">#REF!</definedName>
    <definedName name="S22P18" localSheetId="12">#REF!</definedName>
    <definedName name="S22P18" localSheetId="14">#REF!</definedName>
    <definedName name="S22P18">#REF!</definedName>
    <definedName name="S22P19" localSheetId="2">#REF!</definedName>
    <definedName name="S22P19" localSheetId="7">#REF!</definedName>
    <definedName name="S22P19" localSheetId="13">#REF!</definedName>
    <definedName name="S22P19" localSheetId="12">#REF!</definedName>
    <definedName name="S22P19" localSheetId="14">#REF!</definedName>
    <definedName name="S22P19">#REF!</definedName>
    <definedName name="S22P2" localSheetId="2">#REF!</definedName>
    <definedName name="S22P2" localSheetId="7">#REF!</definedName>
    <definedName name="S22P2" localSheetId="13">#REF!</definedName>
    <definedName name="S22P2" localSheetId="12">#REF!</definedName>
    <definedName name="S22P2" localSheetId="14">#REF!</definedName>
    <definedName name="S22P2">#REF!</definedName>
    <definedName name="S22P20" localSheetId="2">#REF!</definedName>
    <definedName name="S22P20" localSheetId="7">#REF!</definedName>
    <definedName name="S22P20" localSheetId="13">#REF!</definedName>
    <definedName name="S22P20" localSheetId="12">#REF!</definedName>
    <definedName name="S22P20" localSheetId="14">#REF!</definedName>
    <definedName name="S22P20">#REF!</definedName>
    <definedName name="S22P21" localSheetId="2">#REF!</definedName>
    <definedName name="S22P21" localSheetId="7">#REF!</definedName>
    <definedName name="S22P21" localSheetId="13">#REF!</definedName>
    <definedName name="S22P21" localSheetId="12">#REF!</definedName>
    <definedName name="S22P21" localSheetId="14">#REF!</definedName>
    <definedName name="S22P21">#REF!</definedName>
    <definedName name="S22P22" localSheetId="2">#REF!</definedName>
    <definedName name="S22P22" localSheetId="7">#REF!</definedName>
    <definedName name="S22P22" localSheetId="13">#REF!</definedName>
    <definedName name="S22P22" localSheetId="12">#REF!</definedName>
    <definedName name="S22P22" localSheetId="14">#REF!</definedName>
    <definedName name="S22P22">#REF!</definedName>
    <definedName name="S22P23" localSheetId="2">#REF!</definedName>
    <definedName name="S22P23" localSheetId="7">#REF!</definedName>
    <definedName name="S22P23" localSheetId="13">#REF!</definedName>
    <definedName name="S22P23" localSheetId="12">#REF!</definedName>
    <definedName name="S22P23" localSheetId="14">#REF!</definedName>
    <definedName name="S22P23">#REF!</definedName>
    <definedName name="S22P24" localSheetId="2">#REF!</definedName>
    <definedName name="S22P24" localSheetId="7">#REF!</definedName>
    <definedName name="S22P24" localSheetId="13">#REF!</definedName>
    <definedName name="S22P24" localSheetId="12">#REF!</definedName>
    <definedName name="S22P24" localSheetId="14">#REF!</definedName>
    <definedName name="S22P24">#REF!</definedName>
    <definedName name="S22P3" localSheetId="2">#REF!</definedName>
    <definedName name="S22P3" localSheetId="7">#REF!</definedName>
    <definedName name="S22P3" localSheetId="13">#REF!</definedName>
    <definedName name="S22P3" localSheetId="12">#REF!</definedName>
    <definedName name="S22P3" localSheetId="14">#REF!</definedName>
    <definedName name="S22P3">#REF!</definedName>
    <definedName name="S22P4" localSheetId="2">#REF!</definedName>
    <definedName name="S22P4" localSheetId="7">#REF!</definedName>
    <definedName name="S22P4" localSheetId="13">#REF!</definedName>
    <definedName name="S22P4" localSheetId="12">#REF!</definedName>
    <definedName name="S22P4" localSheetId="14">#REF!</definedName>
    <definedName name="S22P4">#REF!</definedName>
    <definedName name="S22P5" localSheetId="2">#REF!</definedName>
    <definedName name="S22P5" localSheetId="7">#REF!</definedName>
    <definedName name="S22P5" localSheetId="13">#REF!</definedName>
    <definedName name="S22P5" localSheetId="12">#REF!</definedName>
    <definedName name="S22P5" localSheetId="14">#REF!</definedName>
    <definedName name="S22P5">#REF!</definedName>
    <definedName name="S22P6" localSheetId="2">#REF!</definedName>
    <definedName name="S22P6" localSheetId="7">#REF!</definedName>
    <definedName name="S22P6" localSheetId="13">#REF!</definedName>
    <definedName name="S22P6" localSheetId="12">#REF!</definedName>
    <definedName name="S22P6" localSheetId="14">#REF!</definedName>
    <definedName name="S22P6">#REF!</definedName>
    <definedName name="S22P7" localSheetId="2">#REF!</definedName>
    <definedName name="S22P7" localSheetId="7">#REF!</definedName>
    <definedName name="S22P7" localSheetId="13">#REF!</definedName>
    <definedName name="S22P7" localSheetId="12">#REF!</definedName>
    <definedName name="S22P7" localSheetId="14">#REF!</definedName>
    <definedName name="S22P7">#REF!</definedName>
    <definedName name="S22P8" localSheetId="2">#REF!</definedName>
    <definedName name="S22P8" localSheetId="7">#REF!</definedName>
    <definedName name="S22P8" localSheetId="13">#REF!</definedName>
    <definedName name="S22P8" localSheetId="12">#REF!</definedName>
    <definedName name="S22P8" localSheetId="14">#REF!</definedName>
    <definedName name="S22P8">#REF!</definedName>
    <definedName name="S22P9" localSheetId="2">#REF!</definedName>
    <definedName name="S22P9" localSheetId="7">#REF!</definedName>
    <definedName name="S22P9" localSheetId="13">#REF!</definedName>
    <definedName name="S22P9" localSheetId="12">#REF!</definedName>
    <definedName name="S22P9" localSheetId="14">#REF!</definedName>
    <definedName name="S22P9">#REF!</definedName>
    <definedName name="S22R1" localSheetId="2">#REF!</definedName>
    <definedName name="S22R1" localSheetId="7">#REF!</definedName>
    <definedName name="S22R1" localSheetId="13">#REF!</definedName>
    <definedName name="S22R1" localSheetId="12">#REF!</definedName>
    <definedName name="S22R1" localSheetId="14">#REF!</definedName>
    <definedName name="S22R1">#REF!</definedName>
    <definedName name="S22R10" localSheetId="2">#REF!</definedName>
    <definedName name="S22R10" localSheetId="7">#REF!</definedName>
    <definedName name="S22R10" localSheetId="13">#REF!</definedName>
    <definedName name="S22R10" localSheetId="12">#REF!</definedName>
    <definedName name="S22R10" localSheetId="14">#REF!</definedName>
    <definedName name="S22R10">#REF!</definedName>
    <definedName name="S22R11" localSheetId="2">#REF!</definedName>
    <definedName name="S22R11" localSheetId="7">#REF!</definedName>
    <definedName name="S22R11" localSheetId="13">#REF!</definedName>
    <definedName name="S22R11" localSheetId="12">#REF!</definedName>
    <definedName name="S22R11" localSheetId="14">#REF!</definedName>
    <definedName name="S22R11">#REF!</definedName>
    <definedName name="S22R12" localSheetId="2">#REF!</definedName>
    <definedName name="S22R12" localSheetId="7">#REF!</definedName>
    <definedName name="S22R12" localSheetId="13">#REF!</definedName>
    <definedName name="S22R12" localSheetId="12">#REF!</definedName>
    <definedName name="S22R12" localSheetId="14">#REF!</definedName>
    <definedName name="S22R12">#REF!</definedName>
    <definedName name="S22R13" localSheetId="2">#REF!</definedName>
    <definedName name="S22R13" localSheetId="7">#REF!</definedName>
    <definedName name="S22R13" localSheetId="13">#REF!</definedName>
    <definedName name="S22R13" localSheetId="12">#REF!</definedName>
    <definedName name="S22R13" localSheetId="14">#REF!</definedName>
    <definedName name="S22R13">#REF!</definedName>
    <definedName name="S22R14" localSheetId="2">#REF!</definedName>
    <definedName name="S22R14" localSheetId="7">#REF!</definedName>
    <definedName name="S22R14" localSheetId="13">#REF!</definedName>
    <definedName name="S22R14" localSheetId="12">#REF!</definedName>
    <definedName name="S22R14" localSheetId="14">#REF!</definedName>
    <definedName name="S22R14">#REF!</definedName>
    <definedName name="S22R15" localSheetId="2">#REF!</definedName>
    <definedName name="S22R15" localSheetId="7">#REF!</definedName>
    <definedName name="S22R15" localSheetId="13">#REF!</definedName>
    <definedName name="S22R15" localSheetId="12">#REF!</definedName>
    <definedName name="S22R15" localSheetId="14">#REF!</definedName>
    <definedName name="S22R15">#REF!</definedName>
    <definedName name="S22R16" localSheetId="2">#REF!</definedName>
    <definedName name="S22R16" localSheetId="7">#REF!</definedName>
    <definedName name="S22R16" localSheetId="13">#REF!</definedName>
    <definedName name="S22R16" localSheetId="12">#REF!</definedName>
    <definedName name="S22R16" localSheetId="14">#REF!</definedName>
    <definedName name="S22R16">#REF!</definedName>
    <definedName name="S22R17" localSheetId="2">#REF!</definedName>
    <definedName name="S22R17" localSheetId="7">#REF!</definedName>
    <definedName name="S22R17" localSheetId="13">#REF!</definedName>
    <definedName name="S22R17" localSheetId="12">#REF!</definedName>
    <definedName name="S22R17" localSheetId="14">#REF!</definedName>
    <definedName name="S22R17">#REF!</definedName>
    <definedName name="S22R18" localSheetId="2">#REF!</definedName>
    <definedName name="S22R18" localSheetId="7">#REF!</definedName>
    <definedName name="S22R18" localSheetId="13">#REF!</definedName>
    <definedName name="S22R18" localSheetId="12">#REF!</definedName>
    <definedName name="S22R18" localSheetId="14">#REF!</definedName>
    <definedName name="S22R18">#REF!</definedName>
    <definedName name="S22R19" localSheetId="2">#REF!</definedName>
    <definedName name="S22R19" localSheetId="7">#REF!</definedName>
    <definedName name="S22R19" localSheetId="13">#REF!</definedName>
    <definedName name="S22R19" localSheetId="12">#REF!</definedName>
    <definedName name="S22R19" localSheetId="14">#REF!</definedName>
    <definedName name="S22R19">#REF!</definedName>
    <definedName name="S22R2" localSheetId="2">#REF!</definedName>
    <definedName name="S22R2" localSheetId="7">#REF!</definedName>
    <definedName name="S22R2" localSheetId="13">#REF!</definedName>
    <definedName name="S22R2" localSheetId="12">#REF!</definedName>
    <definedName name="S22R2" localSheetId="14">#REF!</definedName>
    <definedName name="S22R2">#REF!</definedName>
    <definedName name="S22R20" localSheetId="2">#REF!</definedName>
    <definedName name="S22R20" localSheetId="7">#REF!</definedName>
    <definedName name="S22R20" localSheetId="13">#REF!</definedName>
    <definedName name="S22R20" localSheetId="12">#REF!</definedName>
    <definedName name="S22R20" localSheetId="14">#REF!</definedName>
    <definedName name="S22R20">#REF!</definedName>
    <definedName name="S22R21" localSheetId="2">#REF!</definedName>
    <definedName name="S22R21" localSheetId="7">#REF!</definedName>
    <definedName name="S22R21" localSheetId="13">#REF!</definedName>
    <definedName name="S22R21" localSheetId="12">#REF!</definedName>
    <definedName name="S22R21" localSheetId="14">#REF!</definedName>
    <definedName name="S22R21">#REF!</definedName>
    <definedName name="S22R22" localSheetId="2">#REF!</definedName>
    <definedName name="S22R22" localSheetId="7">#REF!</definedName>
    <definedName name="S22R22" localSheetId="13">#REF!</definedName>
    <definedName name="S22R22" localSheetId="12">#REF!</definedName>
    <definedName name="S22R22" localSheetId="14">#REF!</definedName>
    <definedName name="S22R22">#REF!</definedName>
    <definedName name="S22R23" localSheetId="2">#REF!</definedName>
    <definedName name="S22R23" localSheetId="7">#REF!</definedName>
    <definedName name="S22R23" localSheetId="13">#REF!</definedName>
    <definedName name="S22R23" localSheetId="12">#REF!</definedName>
    <definedName name="S22R23" localSheetId="14">#REF!</definedName>
    <definedName name="S22R23">#REF!</definedName>
    <definedName name="S22R24" localSheetId="2">#REF!</definedName>
    <definedName name="S22R24" localSheetId="7">#REF!</definedName>
    <definedName name="S22R24" localSheetId="13">#REF!</definedName>
    <definedName name="S22R24" localSheetId="12">#REF!</definedName>
    <definedName name="S22R24" localSheetId="14">#REF!</definedName>
    <definedName name="S22R24">#REF!</definedName>
    <definedName name="S22R3" localSheetId="2">#REF!</definedName>
    <definedName name="S22R3" localSheetId="7">#REF!</definedName>
    <definedName name="S22R3" localSheetId="13">#REF!</definedName>
    <definedName name="S22R3" localSheetId="12">#REF!</definedName>
    <definedName name="S22R3" localSheetId="14">#REF!</definedName>
    <definedName name="S22R3">#REF!</definedName>
    <definedName name="S22R4" localSheetId="2">#REF!</definedName>
    <definedName name="S22R4" localSheetId="7">#REF!</definedName>
    <definedName name="S22R4" localSheetId="13">#REF!</definedName>
    <definedName name="S22R4" localSheetId="12">#REF!</definedName>
    <definedName name="S22R4" localSheetId="14">#REF!</definedName>
    <definedName name="S22R4">#REF!</definedName>
    <definedName name="S22R5" localSheetId="2">#REF!</definedName>
    <definedName name="S22R5" localSheetId="7">#REF!</definedName>
    <definedName name="S22R5" localSheetId="13">#REF!</definedName>
    <definedName name="S22R5" localSheetId="12">#REF!</definedName>
    <definedName name="S22R5" localSheetId="14">#REF!</definedName>
    <definedName name="S22R5">#REF!</definedName>
    <definedName name="S22R6" localSheetId="2">#REF!</definedName>
    <definedName name="S22R6" localSheetId="7">#REF!</definedName>
    <definedName name="S22R6" localSheetId="13">#REF!</definedName>
    <definedName name="S22R6" localSheetId="12">#REF!</definedName>
    <definedName name="S22R6" localSheetId="14">#REF!</definedName>
    <definedName name="S22R6">#REF!</definedName>
    <definedName name="S22R7" localSheetId="2">#REF!</definedName>
    <definedName name="S22R7" localSheetId="7">#REF!</definedName>
    <definedName name="S22R7" localSheetId="13">#REF!</definedName>
    <definedName name="S22R7" localSheetId="12">#REF!</definedName>
    <definedName name="S22R7" localSheetId="14">#REF!</definedName>
    <definedName name="S22R7">#REF!</definedName>
    <definedName name="S22R8" localSheetId="2">#REF!</definedName>
    <definedName name="S22R8" localSheetId="7">#REF!</definedName>
    <definedName name="S22R8" localSheetId="13">#REF!</definedName>
    <definedName name="S22R8" localSheetId="12">#REF!</definedName>
    <definedName name="S22R8" localSheetId="14">#REF!</definedName>
    <definedName name="S22R8">#REF!</definedName>
    <definedName name="S22R9" localSheetId="2">#REF!</definedName>
    <definedName name="S22R9" localSheetId="7">#REF!</definedName>
    <definedName name="S22R9" localSheetId="13">#REF!</definedName>
    <definedName name="S22R9" localSheetId="12">#REF!</definedName>
    <definedName name="S22R9" localSheetId="14">#REF!</definedName>
    <definedName name="S22R9">#REF!</definedName>
    <definedName name="S23P1" localSheetId="2">#REF!</definedName>
    <definedName name="S23P1" localSheetId="7">#REF!</definedName>
    <definedName name="S23P1" localSheetId="13">#REF!</definedName>
    <definedName name="S23P1" localSheetId="12">#REF!</definedName>
    <definedName name="S23P1" localSheetId="14">#REF!</definedName>
    <definedName name="S23P1">#REF!</definedName>
    <definedName name="S23P10" localSheetId="2">#REF!</definedName>
    <definedName name="S23P10" localSheetId="7">#REF!</definedName>
    <definedName name="S23P10" localSheetId="13">#REF!</definedName>
    <definedName name="S23P10" localSheetId="12">#REF!</definedName>
    <definedName name="S23P10" localSheetId="14">#REF!</definedName>
    <definedName name="S23P10">#REF!</definedName>
    <definedName name="S23P11" localSheetId="2">#REF!</definedName>
    <definedName name="S23P11" localSheetId="7">#REF!</definedName>
    <definedName name="S23P11" localSheetId="13">#REF!</definedName>
    <definedName name="S23P11" localSheetId="12">#REF!</definedName>
    <definedName name="S23P11" localSheetId="14">#REF!</definedName>
    <definedName name="S23P11">#REF!</definedName>
    <definedName name="S23P12" localSheetId="2">#REF!</definedName>
    <definedName name="S23P12" localSheetId="7">#REF!</definedName>
    <definedName name="S23P12" localSheetId="13">#REF!</definedName>
    <definedName name="S23P12" localSheetId="12">#REF!</definedName>
    <definedName name="S23P12" localSheetId="14">#REF!</definedName>
    <definedName name="S23P12">#REF!</definedName>
    <definedName name="S23P13" localSheetId="2">#REF!</definedName>
    <definedName name="S23P13" localSheetId="7">#REF!</definedName>
    <definedName name="S23P13" localSheetId="13">#REF!</definedName>
    <definedName name="S23P13" localSheetId="12">#REF!</definedName>
    <definedName name="S23P13" localSheetId="14">#REF!</definedName>
    <definedName name="S23P13">#REF!</definedName>
    <definedName name="S23P14" localSheetId="2">#REF!</definedName>
    <definedName name="S23P14" localSheetId="7">#REF!</definedName>
    <definedName name="S23P14" localSheetId="13">#REF!</definedName>
    <definedName name="S23P14" localSheetId="12">#REF!</definedName>
    <definedName name="S23P14" localSheetId="14">#REF!</definedName>
    <definedName name="S23P14">#REF!</definedName>
    <definedName name="S23P15" localSheetId="2">#REF!</definedName>
    <definedName name="S23P15" localSheetId="7">#REF!</definedName>
    <definedName name="S23P15" localSheetId="13">#REF!</definedName>
    <definedName name="S23P15" localSheetId="12">#REF!</definedName>
    <definedName name="S23P15" localSheetId="14">#REF!</definedName>
    <definedName name="S23P15">#REF!</definedName>
    <definedName name="S23P16" localSheetId="2">#REF!</definedName>
    <definedName name="S23P16" localSheetId="7">#REF!</definedName>
    <definedName name="S23P16" localSheetId="13">#REF!</definedName>
    <definedName name="S23P16" localSheetId="12">#REF!</definedName>
    <definedName name="S23P16" localSheetId="14">#REF!</definedName>
    <definedName name="S23P16">#REF!</definedName>
    <definedName name="S23P17" localSheetId="2">#REF!</definedName>
    <definedName name="S23P17" localSheetId="7">#REF!</definedName>
    <definedName name="S23P17" localSheetId="13">#REF!</definedName>
    <definedName name="S23P17" localSheetId="12">#REF!</definedName>
    <definedName name="S23P17" localSheetId="14">#REF!</definedName>
    <definedName name="S23P17">#REF!</definedName>
    <definedName name="S23P18" localSheetId="2">#REF!</definedName>
    <definedName name="S23P18" localSheetId="7">#REF!</definedName>
    <definedName name="S23P18" localSheetId="13">#REF!</definedName>
    <definedName name="S23P18" localSheetId="12">#REF!</definedName>
    <definedName name="S23P18" localSheetId="14">#REF!</definedName>
    <definedName name="S23P18">#REF!</definedName>
    <definedName name="S23P19" localSheetId="2">#REF!</definedName>
    <definedName name="S23P19" localSheetId="7">#REF!</definedName>
    <definedName name="S23P19" localSheetId="13">#REF!</definedName>
    <definedName name="S23P19" localSheetId="12">#REF!</definedName>
    <definedName name="S23P19" localSheetId="14">#REF!</definedName>
    <definedName name="S23P19">#REF!</definedName>
    <definedName name="S23P2" localSheetId="2">#REF!</definedName>
    <definedName name="S23P2" localSheetId="7">#REF!</definedName>
    <definedName name="S23P2" localSheetId="13">#REF!</definedName>
    <definedName name="S23P2" localSheetId="12">#REF!</definedName>
    <definedName name="S23P2" localSheetId="14">#REF!</definedName>
    <definedName name="S23P2">#REF!</definedName>
    <definedName name="S23P20" localSheetId="2">#REF!</definedName>
    <definedName name="S23P20" localSheetId="7">#REF!</definedName>
    <definedName name="S23P20" localSheetId="13">#REF!</definedName>
    <definedName name="S23P20" localSheetId="12">#REF!</definedName>
    <definedName name="S23P20" localSheetId="14">#REF!</definedName>
    <definedName name="S23P20">#REF!</definedName>
    <definedName name="S23P21" localSheetId="2">#REF!</definedName>
    <definedName name="S23P21" localSheetId="7">#REF!</definedName>
    <definedName name="S23P21" localSheetId="13">#REF!</definedName>
    <definedName name="S23P21" localSheetId="12">#REF!</definedName>
    <definedName name="S23P21" localSheetId="14">#REF!</definedName>
    <definedName name="S23P21">#REF!</definedName>
    <definedName name="S23P22" localSheetId="2">#REF!</definedName>
    <definedName name="S23P22" localSheetId="7">#REF!</definedName>
    <definedName name="S23P22" localSheetId="13">#REF!</definedName>
    <definedName name="S23P22" localSheetId="12">#REF!</definedName>
    <definedName name="S23P22" localSheetId="14">#REF!</definedName>
    <definedName name="S23P22">#REF!</definedName>
    <definedName name="S23P23" localSheetId="2">#REF!</definedName>
    <definedName name="S23P23" localSheetId="7">#REF!</definedName>
    <definedName name="S23P23" localSheetId="13">#REF!</definedName>
    <definedName name="S23P23" localSheetId="12">#REF!</definedName>
    <definedName name="S23P23" localSheetId="14">#REF!</definedName>
    <definedName name="S23P23">#REF!</definedName>
    <definedName name="S23P24" localSheetId="2">#REF!</definedName>
    <definedName name="S23P24" localSheetId="7">#REF!</definedName>
    <definedName name="S23P24" localSheetId="13">#REF!</definedName>
    <definedName name="S23P24" localSheetId="12">#REF!</definedName>
    <definedName name="S23P24" localSheetId="14">#REF!</definedName>
    <definedName name="S23P24">#REF!</definedName>
    <definedName name="S23P3" localSheetId="2">#REF!</definedName>
    <definedName name="S23P3" localSheetId="7">#REF!</definedName>
    <definedName name="S23P3" localSheetId="13">#REF!</definedName>
    <definedName name="S23P3" localSheetId="12">#REF!</definedName>
    <definedName name="S23P3" localSheetId="14">#REF!</definedName>
    <definedName name="S23P3">#REF!</definedName>
    <definedName name="S23P4" localSheetId="2">#REF!</definedName>
    <definedName name="S23P4" localSheetId="7">#REF!</definedName>
    <definedName name="S23P4" localSheetId="13">#REF!</definedName>
    <definedName name="S23P4" localSheetId="12">#REF!</definedName>
    <definedName name="S23P4" localSheetId="14">#REF!</definedName>
    <definedName name="S23P4">#REF!</definedName>
    <definedName name="S23P5" localSheetId="2">#REF!</definedName>
    <definedName name="S23P5" localSheetId="7">#REF!</definedName>
    <definedName name="S23P5" localSheetId="13">#REF!</definedName>
    <definedName name="S23P5" localSheetId="12">#REF!</definedName>
    <definedName name="S23P5" localSheetId="14">#REF!</definedName>
    <definedName name="S23P5">#REF!</definedName>
    <definedName name="S23P6" localSheetId="2">#REF!</definedName>
    <definedName name="S23P6" localSheetId="7">#REF!</definedName>
    <definedName name="S23P6" localSheetId="13">#REF!</definedName>
    <definedName name="S23P6" localSheetId="12">#REF!</definedName>
    <definedName name="S23P6" localSheetId="14">#REF!</definedName>
    <definedName name="S23P6">#REF!</definedName>
    <definedName name="S23P7" localSheetId="2">#REF!</definedName>
    <definedName name="S23P7" localSheetId="7">#REF!</definedName>
    <definedName name="S23P7" localSheetId="13">#REF!</definedName>
    <definedName name="S23P7" localSheetId="12">#REF!</definedName>
    <definedName name="S23P7" localSheetId="14">#REF!</definedName>
    <definedName name="S23P7">#REF!</definedName>
    <definedName name="S23P8" localSheetId="2">#REF!</definedName>
    <definedName name="S23P8" localSheetId="7">#REF!</definedName>
    <definedName name="S23P8" localSheetId="13">#REF!</definedName>
    <definedName name="S23P8" localSheetId="12">#REF!</definedName>
    <definedName name="S23P8" localSheetId="14">#REF!</definedName>
    <definedName name="S23P8">#REF!</definedName>
    <definedName name="S23P9" localSheetId="2">#REF!</definedName>
    <definedName name="S23P9" localSheetId="7">#REF!</definedName>
    <definedName name="S23P9" localSheetId="13">#REF!</definedName>
    <definedName name="S23P9" localSheetId="12">#REF!</definedName>
    <definedName name="S23P9" localSheetId="14">#REF!</definedName>
    <definedName name="S23P9">#REF!</definedName>
    <definedName name="S23R1" localSheetId="2">#REF!</definedName>
    <definedName name="S23R1" localSheetId="7">#REF!</definedName>
    <definedName name="S23R1" localSheetId="13">#REF!</definedName>
    <definedName name="S23R1" localSheetId="12">#REF!</definedName>
    <definedName name="S23R1" localSheetId="14">#REF!</definedName>
    <definedName name="S23R1">#REF!</definedName>
    <definedName name="S23R10" localSheetId="2">#REF!</definedName>
    <definedName name="S23R10" localSheetId="7">#REF!</definedName>
    <definedName name="S23R10" localSheetId="13">#REF!</definedName>
    <definedName name="S23R10" localSheetId="12">#REF!</definedName>
    <definedName name="S23R10" localSheetId="14">#REF!</definedName>
    <definedName name="S23R10">#REF!</definedName>
    <definedName name="S23R11" localSheetId="2">#REF!</definedName>
    <definedName name="S23R11" localSheetId="7">#REF!</definedName>
    <definedName name="S23R11" localSheetId="13">#REF!</definedName>
    <definedName name="S23R11" localSheetId="12">#REF!</definedName>
    <definedName name="S23R11" localSheetId="14">#REF!</definedName>
    <definedName name="S23R11">#REF!</definedName>
    <definedName name="S23R12" localSheetId="2">#REF!</definedName>
    <definedName name="S23R12" localSheetId="7">#REF!</definedName>
    <definedName name="S23R12" localSheetId="13">#REF!</definedName>
    <definedName name="S23R12" localSheetId="12">#REF!</definedName>
    <definedName name="S23R12" localSheetId="14">#REF!</definedName>
    <definedName name="S23R12">#REF!</definedName>
    <definedName name="S23R13" localSheetId="2">#REF!</definedName>
    <definedName name="S23R13" localSheetId="7">#REF!</definedName>
    <definedName name="S23R13" localSheetId="13">#REF!</definedName>
    <definedName name="S23R13" localSheetId="12">#REF!</definedName>
    <definedName name="S23R13" localSheetId="14">#REF!</definedName>
    <definedName name="S23R13">#REF!</definedName>
    <definedName name="S23R14" localSheetId="2">#REF!</definedName>
    <definedName name="S23R14" localSheetId="7">#REF!</definedName>
    <definedName name="S23R14" localSheetId="13">#REF!</definedName>
    <definedName name="S23R14" localSheetId="12">#REF!</definedName>
    <definedName name="S23R14" localSheetId="14">#REF!</definedName>
    <definedName name="S23R14">#REF!</definedName>
    <definedName name="S23R15" localSheetId="2">#REF!</definedName>
    <definedName name="S23R15" localSheetId="7">#REF!</definedName>
    <definedName name="S23R15" localSheetId="13">#REF!</definedName>
    <definedName name="S23R15" localSheetId="12">#REF!</definedName>
    <definedName name="S23R15" localSheetId="14">#REF!</definedName>
    <definedName name="S23R15">#REF!</definedName>
    <definedName name="S23R16" localSheetId="2">#REF!</definedName>
    <definedName name="S23R16" localSheetId="7">#REF!</definedName>
    <definedName name="S23R16" localSheetId="13">#REF!</definedName>
    <definedName name="S23R16" localSheetId="12">#REF!</definedName>
    <definedName name="S23R16" localSheetId="14">#REF!</definedName>
    <definedName name="S23R16">#REF!</definedName>
    <definedName name="S23R17" localSheetId="2">#REF!</definedName>
    <definedName name="S23R17" localSheetId="7">#REF!</definedName>
    <definedName name="S23R17" localSheetId="13">#REF!</definedName>
    <definedName name="S23R17" localSheetId="12">#REF!</definedName>
    <definedName name="S23R17" localSheetId="14">#REF!</definedName>
    <definedName name="S23R17">#REF!</definedName>
    <definedName name="S23R18" localSheetId="2">#REF!</definedName>
    <definedName name="S23R18" localSheetId="7">#REF!</definedName>
    <definedName name="S23R18" localSheetId="13">#REF!</definedName>
    <definedName name="S23R18" localSheetId="12">#REF!</definedName>
    <definedName name="S23R18" localSheetId="14">#REF!</definedName>
    <definedName name="S23R18">#REF!</definedName>
    <definedName name="S23R19" localSheetId="2">#REF!</definedName>
    <definedName name="S23R19" localSheetId="7">#REF!</definedName>
    <definedName name="S23R19" localSheetId="13">#REF!</definedName>
    <definedName name="S23R19" localSheetId="12">#REF!</definedName>
    <definedName name="S23R19" localSheetId="14">#REF!</definedName>
    <definedName name="S23R19">#REF!</definedName>
    <definedName name="S23R2" localSheetId="2">#REF!</definedName>
    <definedName name="S23R2" localSheetId="7">#REF!</definedName>
    <definedName name="S23R2" localSheetId="13">#REF!</definedName>
    <definedName name="S23R2" localSheetId="12">#REF!</definedName>
    <definedName name="S23R2" localSheetId="14">#REF!</definedName>
    <definedName name="S23R2">#REF!</definedName>
    <definedName name="S23R20" localSheetId="2">#REF!</definedName>
    <definedName name="S23R20" localSheetId="7">#REF!</definedName>
    <definedName name="S23R20" localSheetId="13">#REF!</definedName>
    <definedName name="S23R20" localSheetId="12">#REF!</definedName>
    <definedName name="S23R20" localSheetId="14">#REF!</definedName>
    <definedName name="S23R20">#REF!</definedName>
    <definedName name="S23R21" localSheetId="2">#REF!</definedName>
    <definedName name="S23R21" localSheetId="7">#REF!</definedName>
    <definedName name="S23R21" localSheetId="13">#REF!</definedName>
    <definedName name="S23R21" localSheetId="12">#REF!</definedName>
    <definedName name="S23R21" localSheetId="14">#REF!</definedName>
    <definedName name="S23R21">#REF!</definedName>
    <definedName name="S23R22" localSheetId="2">#REF!</definedName>
    <definedName name="S23R22" localSheetId="7">#REF!</definedName>
    <definedName name="S23R22" localSheetId="13">#REF!</definedName>
    <definedName name="S23R22" localSheetId="12">#REF!</definedName>
    <definedName name="S23R22" localSheetId="14">#REF!</definedName>
    <definedName name="S23R22">#REF!</definedName>
    <definedName name="S23R23" localSheetId="2">#REF!</definedName>
    <definedName name="S23R23" localSheetId="7">#REF!</definedName>
    <definedName name="S23R23" localSheetId="13">#REF!</definedName>
    <definedName name="S23R23" localSheetId="12">#REF!</definedName>
    <definedName name="S23R23" localSheetId="14">#REF!</definedName>
    <definedName name="S23R23">#REF!</definedName>
    <definedName name="S23R24" localSheetId="2">#REF!</definedName>
    <definedName name="S23R24" localSheetId="7">#REF!</definedName>
    <definedName name="S23R24" localSheetId="13">#REF!</definedName>
    <definedName name="S23R24" localSheetId="12">#REF!</definedName>
    <definedName name="S23R24" localSheetId="14">#REF!</definedName>
    <definedName name="S23R24">#REF!</definedName>
    <definedName name="S23R3" localSheetId="2">#REF!</definedName>
    <definedName name="S23R3" localSheetId="7">#REF!</definedName>
    <definedName name="S23R3" localSheetId="13">#REF!</definedName>
    <definedName name="S23R3" localSheetId="12">#REF!</definedName>
    <definedName name="S23R3" localSheetId="14">#REF!</definedName>
    <definedName name="S23R3">#REF!</definedName>
    <definedName name="S23R4" localSheetId="2">#REF!</definedName>
    <definedName name="S23R4" localSheetId="7">#REF!</definedName>
    <definedName name="S23R4" localSheetId="13">#REF!</definedName>
    <definedName name="S23R4" localSheetId="12">#REF!</definedName>
    <definedName name="S23R4" localSheetId="14">#REF!</definedName>
    <definedName name="S23R4">#REF!</definedName>
    <definedName name="S23R5" localSheetId="2">#REF!</definedName>
    <definedName name="S23R5" localSheetId="7">#REF!</definedName>
    <definedName name="S23R5" localSheetId="13">#REF!</definedName>
    <definedName name="S23R5" localSheetId="12">#REF!</definedName>
    <definedName name="S23R5" localSheetId="14">#REF!</definedName>
    <definedName name="S23R5">#REF!</definedName>
    <definedName name="S23R6" localSheetId="2">#REF!</definedName>
    <definedName name="S23R6" localSheetId="7">#REF!</definedName>
    <definedName name="S23R6" localSheetId="13">#REF!</definedName>
    <definedName name="S23R6" localSheetId="12">#REF!</definedName>
    <definedName name="S23R6" localSheetId="14">#REF!</definedName>
    <definedName name="S23R6">#REF!</definedName>
    <definedName name="S23R7" localSheetId="2">#REF!</definedName>
    <definedName name="S23R7" localSheetId="7">#REF!</definedName>
    <definedName name="S23R7" localSheetId="13">#REF!</definedName>
    <definedName name="S23R7" localSheetId="12">#REF!</definedName>
    <definedName name="S23R7" localSheetId="14">#REF!</definedName>
    <definedName name="S23R7">#REF!</definedName>
    <definedName name="S23R8" localSheetId="2">#REF!</definedName>
    <definedName name="S23R8" localSheetId="7">#REF!</definedName>
    <definedName name="S23R8" localSheetId="13">#REF!</definedName>
    <definedName name="S23R8" localSheetId="12">#REF!</definedName>
    <definedName name="S23R8" localSheetId="14">#REF!</definedName>
    <definedName name="S23R8">#REF!</definedName>
    <definedName name="S23R9" localSheetId="2">#REF!</definedName>
    <definedName name="S23R9" localSheetId="7">#REF!</definedName>
    <definedName name="S23R9" localSheetId="13">#REF!</definedName>
    <definedName name="S23R9" localSheetId="12">#REF!</definedName>
    <definedName name="S23R9" localSheetId="14">#REF!</definedName>
    <definedName name="S23R9">#REF!</definedName>
    <definedName name="S24P1" localSheetId="2">#REF!</definedName>
    <definedName name="S24P1" localSheetId="7">#REF!</definedName>
    <definedName name="S24P1" localSheetId="13">#REF!</definedName>
    <definedName name="S24P1" localSheetId="12">#REF!</definedName>
    <definedName name="S24P1" localSheetId="14">#REF!</definedName>
    <definedName name="S24P1">#REF!</definedName>
    <definedName name="S24P10" localSheetId="2">#REF!</definedName>
    <definedName name="S24P10" localSheetId="7">#REF!</definedName>
    <definedName name="S24P10" localSheetId="13">#REF!</definedName>
    <definedName name="S24P10" localSheetId="12">#REF!</definedName>
    <definedName name="S24P10" localSheetId="14">#REF!</definedName>
    <definedName name="S24P10">#REF!</definedName>
    <definedName name="S24P11" localSheetId="2">#REF!</definedName>
    <definedName name="S24P11" localSheetId="7">#REF!</definedName>
    <definedName name="S24P11" localSheetId="13">#REF!</definedName>
    <definedName name="S24P11" localSheetId="12">#REF!</definedName>
    <definedName name="S24P11" localSheetId="14">#REF!</definedName>
    <definedName name="S24P11">#REF!</definedName>
    <definedName name="S24P12" localSheetId="2">#REF!</definedName>
    <definedName name="S24P12" localSheetId="7">#REF!</definedName>
    <definedName name="S24P12" localSheetId="13">#REF!</definedName>
    <definedName name="S24P12" localSheetId="12">#REF!</definedName>
    <definedName name="S24P12" localSheetId="14">#REF!</definedName>
    <definedName name="S24P12">#REF!</definedName>
    <definedName name="S24P13" localSheetId="2">#REF!</definedName>
    <definedName name="S24P13" localSheetId="7">#REF!</definedName>
    <definedName name="S24P13" localSheetId="13">#REF!</definedName>
    <definedName name="S24P13" localSheetId="12">#REF!</definedName>
    <definedName name="S24P13" localSheetId="14">#REF!</definedName>
    <definedName name="S24P13">#REF!</definedName>
    <definedName name="S24P14" localSheetId="2">#REF!</definedName>
    <definedName name="S24P14" localSheetId="7">#REF!</definedName>
    <definedName name="S24P14" localSheetId="13">#REF!</definedName>
    <definedName name="S24P14" localSheetId="12">#REF!</definedName>
    <definedName name="S24P14" localSheetId="14">#REF!</definedName>
    <definedName name="S24P14">#REF!</definedName>
    <definedName name="S24P15" localSheetId="2">#REF!</definedName>
    <definedName name="S24P15" localSheetId="7">#REF!</definedName>
    <definedName name="S24P15" localSheetId="13">#REF!</definedName>
    <definedName name="S24P15" localSheetId="12">#REF!</definedName>
    <definedName name="S24P15" localSheetId="14">#REF!</definedName>
    <definedName name="S24P15">#REF!</definedName>
    <definedName name="S24P16" localSheetId="2">#REF!</definedName>
    <definedName name="S24P16" localSheetId="7">#REF!</definedName>
    <definedName name="S24P16" localSheetId="13">#REF!</definedName>
    <definedName name="S24P16" localSheetId="12">#REF!</definedName>
    <definedName name="S24P16" localSheetId="14">#REF!</definedName>
    <definedName name="S24P16">#REF!</definedName>
    <definedName name="S24P17" localSheetId="2">#REF!</definedName>
    <definedName name="S24P17" localSheetId="7">#REF!</definedName>
    <definedName name="S24P17" localSheetId="13">#REF!</definedName>
    <definedName name="S24P17" localSheetId="12">#REF!</definedName>
    <definedName name="S24P17" localSheetId="14">#REF!</definedName>
    <definedName name="S24P17">#REF!</definedName>
    <definedName name="S24P18" localSheetId="2">#REF!</definedName>
    <definedName name="S24P18" localSheetId="7">#REF!</definedName>
    <definedName name="S24P18" localSheetId="13">#REF!</definedName>
    <definedName name="S24P18" localSheetId="12">#REF!</definedName>
    <definedName name="S24P18" localSheetId="14">#REF!</definedName>
    <definedName name="S24P18">#REF!</definedName>
    <definedName name="S24P19" localSheetId="2">#REF!</definedName>
    <definedName name="S24P19" localSheetId="7">#REF!</definedName>
    <definedName name="S24P19" localSheetId="13">#REF!</definedName>
    <definedName name="S24P19" localSheetId="12">#REF!</definedName>
    <definedName name="S24P19" localSheetId="14">#REF!</definedName>
    <definedName name="S24P19">#REF!</definedName>
    <definedName name="S24P2" localSheetId="2">#REF!</definedName>
    <definedName name="S24P2" localSheetId="7">#REF!</definedName>
    <definedName name="S24P2" localSheetId="13">#REF!</definedName>
    <definedName name="S24P2" localSheetId="12">#REF!</definedName>
    <definedName name="S24P2" localSheetId="14">#REF!</definedName>
    <definedName name="S24P2">#REF!</definedName>
    <definedName name="S24P20" localSheetId="2">#REF!</definedName>
    <definedName name="S24P20" localSheetId="7">#REF!</definedName>
    <definedName name="S24P20" localSheetId="13">#REF!</definedName>
    <definedName name="S24P20" localSheetId="12">#REF!</definedName>
    <definedName name="S24P20" localSheetId="14">#REF!</definedName>
    <definedName name="S24P20">#REF!</definedName>
    <definedName name="S24P21" localSheetId="2">#REF!</definedName>
    <definedName name="S24P21" localSheetId="7">#REF!</definedName>
    <definedName name="S24P21" localSheetId="13">#REF!</definedName>
    <definedName name="S24P21" localSheetId="12">#REF!</definedName>
    <definedName name="S24P21" localSheetId="14">#REF!</definedName>
    <definedName name="S24P21">#REF!</definedName>
    <definedName name="S24P22" localSheetId="2">#REF!</definedName>
    <definedName name="S24P22" localSheetId="7">#REF!</definedName>
    <definedName name="S24P22" localSheetId="13">#REF!</definedName>
    <definedName name="S24P22" localSheetId="12">#REF!</definedName>
    <definedName name="S24P22" localSheetId="14">#REF!</definedName>
    <definedName name="S24P22">#REF!</definedName>
    <definedName name="S24P23" localSheetId="2">#REF!</definedName>
    <definedName name="S24P23" localSheetId="7">#REF!</definedName>
    <definedName name="S24P23" localSheetId="13">#REF!</definedName>
    <definedName name="S24P23" localSheetId="12">#REF!</definedName>
    <definedName name="S24P23" localSheetId="14">#REF!</definedName>
    <definedName name="S24P23">#REF!</definedName>
    <definedName name="S24P24" localSheetId="2">#REF!</definedName>
    <definedName name="S24P24" localSheetId="7">#REF!</definedName>
    <definedName name="S24P24" localSheetId="13">#REF!</definedName>
    <definedName name="S24P24" localSheetId="12">#REF!</definedName>
    <definedName name="S24P24" localSheetId="14">#REF!</definedName>
    <definedName name="S24P24">#REF!</definedName>
    <definedName name="S24P3" localSheetId="2">#REF!</definedName>
    <definedName name="S24P3" localSheetId="7">#REF!</definedName>
    <definedName name="S24P3" localSheetId="13">#REF!</definedName>
    <definedName name="S24P3" localSheetId="12">#REF!</definedName>
    <definedName name="S24P3" localSheetId="14">#REF!</definedName>
    <definedName name="S24P3">#REF!</definedName>
    <definedName name="S24P4" localSheetId="2">#REF!</definedName>
    <definedName name="S24P4" localSheetId="7">#REF!</definedName>
    <definedName name="S24P4" localSheetId="13">#REF!</definedName>
    <definedName name="S24P4" localSheetId="12">#REF!</definedName>
    <definedName name="S24P4" localSheetId="14">#REF!</definedName>
    <definedName name="S24P4">#REF!</definedName>
    <definedName name="S24P5" localSheetId="2">#REF!</definedName>
    <definedName name="S24P5" localSheetId="7">#REF!</definedName>
    <definedName name="S24P5" localSheetId="13">#REF!</definedName>
    <definedName name="S24P5" localSheetId="12">#REF!</definedName>
    <definedName name="S24P5" localSheetId="14">#REF!</definedName>
    <definedName name="S24P5">#REF!</definedName>
    <definedName name="S24P6" localSheetId="2">#REF!</definedName>
    <definedName name="S24P6" localSheetId="7">#REF!</definedName>
    <definedName name="S24P6" localSheetId="13">#REF!</definedName>
    <definedName name="S24P6" localSheetId="12">#REF!</definedName>
    <definedName name="S24P6" localSheetId="14">#REF!</definedName>
    <definedName name="S24P6">#REF!</definedName>
    <definedName name="S24P7" localSheetId="2">#REF!</definedName>
    <definedName name="S24P7" localSheetId="7">#REF!</definedName>
    <definedName name="S24P7" localSheetId="13">#REF!</definedName>
    <definedName name="S24P7" localSheetId="12">#REF!</definedName>
    <definedName name="S24P7" localSheetId="14">#REF!</definedName>
    <definedName name="S24P7">#REF!</definedName>
    <definedName name="S24P8" localSheetId="2">#REF!</definedName>
    <definedName name="S24P8" localSheetId="7">#REF!</definedName>
    <definedName name="S24P8" localSheetId="13">#REF!</definedName>
    <definedName name="S24P8" localSheetId="12">#REF!</definedName>
    <definedName name="S24P8" localSheetId="14">#REF!</definedName>
    <definedName name="S24P8">#REF!</definedName>
    <definedName name="S24P9" localSheetId="2">#REF!</definedName>
    <definedName name="S24P9" localSheetId="7">#REF!</definedName>
    <definedName name="S24P9" localSheetId="13">#REF!</definedName>
    <definedName name="S24P9" localSheetId="12">#REF!</definedName>
    <definedName name="S24P9" localSheetId="14">#REF!</definedName>
    <definedName name="S24P9">#REF!</definedName>
    <definedName name="S24R1" localSheetId="2">#REF!</definedName>
    <definedName name="S24R1" localSheetId="7">#REF!</definedName>
    <definedName name="S24R1" localSheetId="13">#REF!</definedName>
    <definedName name="S24R1" localSheetId="12">#REF!</definedName>
    <definedName name="S24R1" localSheetId="14">#REF!</definedName>
    <definedName name="S24R1">#REF!</definedName>
    <definedName name="S24R10" localSheetId="2">#REF!</definedName>
    <definedName name="S24R10" localSheetId="7">#REF!</definedName>
    <definedName name="S24R10" localSheetId="13">#REF!</definedName>
    <definedName name="S24R10" localSheetId="12">#REF!</definedName>
    <definedName name="S24R10" localSheetId="14">#REF!</definedName>
    <definedName name="S24R10">#REF!</definedName>
    <definedName name="S24R11" localSheetId="2">#REF!</definedName>
    <definedName name="S24R11" localSheetId="7">#REF!</definedName>
    <definedName name="S24R11" localSheetId="13">#REF!</definedName>
    <definedName name="S24R11" localSheetId="12">#REF!</definedName>
    <definedName name="S24R11" localSheetId="14">#REF!</definedName>
    <definedName name="S24R11">#REF!</definedName>
    <definedName name="S24R12" localSheetId="2">#REF!</definedName>
    <definedName name="S24R12" localSheetId="7">#REF!</definedName>
    <definedName name="S24R12" localSheetId="13">#REF!</definedName>
    <definedName name="S24R12" localSheetId="12">#REF!</definedName>
    <definedName name="S24R12" localSheetId="14">#REF!</definedName>
    <definedName name="S24R12">#REF!</definedName>
    <definedName name="S24R13" localSheetId="2">#REF!</definedName>
    <definedName name="S24R13" localSheetId="7">#REF!</definedName>
    <definedName name="S24R13" localSheetId="13">#REF!</definedName>
    <definedName name="S24R13" localSheetId="12">#REF!</definedName>
    <definedName name="S24R13" localSheetId="14">#REF!</definedName>
    <definedName name="S24R13">#REF!</definedName>
    <definedName name="S24R14" localSheetId="2">#REF!</definedName>
    <definedName name="S24R14" localSheetId="7">#REF!</definedName>
    <definedName name="S24R14" localSheetId="13">#REF!</definedName>
    <definedName name="S24R14" localSheetId="12">#REF!</definedName>
    <definedName name="S24R14" localSheetId="14">#REF!</definedName>
    <definedName name="S24R14">#REF!</definedName>
    <definedName name="S24R15" localSheetId="2">#REF!</definedName>
    <definedName name="S24R15" localSheetId="7">#REF!</definedName>
    <definedName name="S24R15" localSheetId="13">#REF!</definedName>
    <definedName name="S24R15" localSheetId="12">#REF!</definedName>
    <definedName name="S24R15" localSheetId="14">#REF!</definedName>
    <definedName name="S24R15">#REF!</definedName>
    <definedName name="S24R16" localSheetId="2">#REF!</definedName>
    <definedName name="S24R16" localSheetId="7">#REF!</definedName>
    <definedName name="S24R16" localSheetId="13">#REF!</definedName>
    <definedName name="S24R16" localSheetId="12">#REF!</definedName>
    <definedName name="S24R16" localSheetId="14">#REF!</definedName>
    <definedName name="S24R16">#REF!</definedName>
    <definedName name="S24R17" localSheetId="2">#REF!</definedName>
    <definedName name="S24R17" localSheetId="7">#REF!</definedName>
    <definedName name="S24R17" localSheetId="13">#REF!</definedName>
    <definedName name="S24R17" localSheetId="12">#REF!</definedName>
    <definedName name="S24R17" localSheetId="14">#REF!</definedName>
    <definedName name="S24R17">#REF!</definedName>
    <definedName name="S24R18" localSheetId="2">#REF!</definedName>
    <definedName name="S24R18" localSheetId="7">#REF!</definedName>
    <definedName name="S24R18" localSheetId="13">#REF!</definedName>
    <definedName name="S24R18" localSheetId="12">#REF!</definedName>
    <definedName name="S24R18" localSheetId="14">#REF!</definedName>
    <definedName name="S24R18">#REF!</definedName>
    <definedName name="S24R19" localSheetId="2">#REF!</definedName>
    <definedName name="S24R19" localSheetId="7">#REF!</definedName>
    <definedName name="S24R19" localSheetId="13">#REF!</definedName>
    <definedName name="S24R19" localSheetId="12">#REF!</definedName>
    <definedName name="S24R19" localSheetId="14">#REF!</definedName>
    <definedName name="S24R19">#REF!</definedName>
    <definedName name="S24R2" localSheetId="2">#REF!</definedName>
    <definedName name="S24R2" localSheetId="7">#REF!</definedName>
    <definedName name="S24R2" localSheetId="13">#REF!</definedName>
    <definedName name="S24R2" localSheetId="12">#REF!</definedName>
    <definedName name="S24R2" localSheetId="14">#REF!</definedName>
    <definedName name="S24R2">#REF!</definedName>
    <definedName name="S24R20" localSheetId="2">#REF!</definedName>
    <definedName name="S24R20" localSheetId="7">#REF!</definedName>
    <definedName name="S24R20" localSheetId="13">#REF!</definedName>
    <definedName name="S24R20" localSheetId="12">#REF!</definedName>
    <definedName name="S24R20" localSheetId="14">#REF!</definedName>
    <definedName name="S24R20">#REF!</definedName>
    <definedName name="S24R21" localSheetId="2">#REF!</definedName>
    <definedName name="S24R21" localSheetId="7">#REF!</definedName>
    <definedName name="S24R21" localSheetId="13">#REF!</definedName>
    <definedName name="S24R21" localSheetId="12">#REF!</definedName>
    <definedName name="S24R21" localSheetId="14">#REF!</definedName>
    <definedName name="S24R21">#REF!</definedName>
    <definedName name="S24R22" localSheetId="2">#REF!</definedName>
    <definedName name="S24R22" localSheetId="7">#REF!</definedName>
    <definedName name="S24R22" localSheetId="13">#REF!</definedName>
    <definedName name="S24R22" localSheetId="12">#REF!</definedName>
    <definedName name="S24R22" localSheetId="14">#REF!</definedName>
    <definedName name="S24R22">#REF!</definedName>
    <definedName name="S24R23" localSheetId="2">#REF!</definedName>
    <definedName name="S24R23" localSheetId="7">#REF!</definedName>
    <definedName name="S24R23" localSheetId="13">#REF!</definedName>
    <definedName name="S24R23" localSheetId="12">#REF!</definedName>
    <definedName name="S24R23" localSheetId="14">#REF!</definedName>
    <definedName name="S24R23">#REF!</definedName>
    <definedName name="S24R24" localSheetId="2">#REF!</definedName>
    <definedName name="S24R24" localSheetId="7">#REF!</definedName>
    <definedName name="S24R24" localSheetId="13">#REF!</definedName>
    <definedName name="S24R24" localSheetId="12">#REF!</definedName>
    <definedName name="S24R24" localSheetId="14">#REF!</definedName>
    <definedName name="S24R24">#REF!</definedName>
    <definedName name="S24R3" localSheetId="2">#REF!</definedName>
    <definedName name="S24R3" localSheetId="7">#REF!</definedName>
    <definedName name="S24R3" localSheetId="13">#REF!</definedName>
    <definedName name="S24R3" localSheetId="12">#REF!</definedName>
    <definedName name="S24R3" localSheetId="14">#REF!</definedName>
    <definedName name="S24R3">#REF!</definedName>
    <definedName name="S24R4" localSheetId="2">#REF!</definedName>
    <definedName name="S24R4" localSheetId="7">#REF!</definedName>
    <definedName name="S24R4" localSheetId="13">#REF!</definedName>
    <definedName name="S24R4" localSheetId="12">#REF!</definedName>
    <definedName name="S24R4" localSheetId="14">#REF!</definedName>
    <definedName name="S24R4">#REF!</definedName>
    <definedName name="S24R5" localSheetId="2">#REF!</definedName>
    <definedName name="S24R5" localSheetId="7">#REF!</definedName>
    <definedName name="S24R5" localSheetId="13">#REF!</definedName>
    <definedName name="S24R5" localSheetId="12">#REF!</definedName>
    <definedName name="S24R5" localSheetId="14">#REF!</definedName>
    <definedName name="S24R5">#REF!</definedName>
    <definedName name="S24R6" localSheetId="2">#REF!</definedName>
    <definedName name="S24R6" localSheetId="7">#REF!</definedName>
    <definedName name="S24R6" localSheetId="13">#REF!</definedName>
    <definedName name="S24R6" localSheetId="12">#REF!</definedName>
    <definedName name="S24R6" localSheetId="14">#REF!</definedName>
    <definedName name="S24R6">#REF!</definedName>
    <definedName name="S24R7" localSheetId="2">#REF!</definedName>
    <definedName name="S24R7" localSheetId="7">#REF!</definedName>
    <definedName name="S24R7" localSheetId="13">#REF!</definedName>
    <definedName name="S24R7" localSheetId="12">#REF!</definedName>
    <definedName name="S24R7" localSheetId="14">#REF!</definedName>
    <definedName name="S24R7">#REF!</definedName>
    <definedName name="S24R8" localSheetId="2">#REF!</definedName>
    <definedName name="S24R8" localSheetId="7">#REF!</definedName>
    <definedName name="S24R8" localSheetId="13">#REF!</definedName>
    <definedName name="S24R8" localSheetId="12">#REF!</definedName>
    <definedName name="S24R8" localSheetId="14">#REF!</definedName>
    <definedName name="S24R8">#REF!</definedName>
    <definedName name="S24R9" localSheetId="2">#REF!</definedName>
    <definedName name="S24R9" localSheetId="7">#REF!</definedName>
    <definedName name="S24R9" localSheetId="13">#REF!</definedName>
    <definedName name="S24R9" localSheetId="12">#REF!</definedName>
    <definedName name="S24R9" localSheetId="14">#REF!</definedName>
    <definedName name="S24R9">#REF!</definedName>
    <definedName name="S25P1" localSheetId="2">#REF!</definedName>
    <definedName name="S25P1" localSheetId="7">#REF!</definedName>
    <definedName name="S25P1" localSheetId="13">#REF!</definedName>
    <definedName name="S25P1" localSheetId="12">#REF!</definedName>
    <definedName name="S25P1" localSheetId="14">#REF!</definedName>
    <definedName name="S25P1">#REF!</definedName>
    <definedName name="S25P10" localSheetId="2">#REF!</definedName>
    <definedName name="S25P10" localSheetId="7">#REF!</definedName>
    <definedName name="S25P10" localSheetId="13">#REF!</definedName>
    <definedName name="S25P10" localSheetId="12">#REF!</definedName>
    <definedName name="S25P10" localSheetId="14">#REF!</definedName>
    <definedName name="S25P10">#REF!</definedName>
    <definedName name="S25P11" localSheetId="2">#REF!</definedName>
    <definedName name="S25P11" localSheetId="7">#REF!</definedName>
    <definedName name="S25P11" localSheetId="13">#REF!</definedName>
    <definedName name="S25P11" localSheetId="12">#REF!</definedName>
    <definedName name="S25P11" localSheetId="14">#REF!</definedName>
    <definedName name="S25P11">#REF!</definedName>
    <definedName name="S25P12" localSheetId="2">#REF!</definedName>
    <definedName name="S25P12" localSheetId="7">#REF!</definedName>
    <definedName name="S25P12" localSheetId="13">#REF!</definedName>
    <definedName name="S25P12" localSheetId="12">#REF!</definedName>
    <definedName name="S25P12" localSheetId="14">#REF!</definedName>
    <definedName name="S25P12">#REF!</definedName>
    <definedName name="S25P13" localSheetId="2">#REF!</definedName>
    <definedName name="S25P13" localSheetId="7">#REF!</definedName>
    <definedName name="S25P13" localSheetId="13">#REF!</definedName>
    <definedName name="S25P13" localSheetId="12">#REF!</definedName>
    <definedName name="S25P13" localSheetId="14">#REF!</definedName>
    <definedName name="S25P13">#REF!</definedName>
    <definedName name="S25P14" localSheetId="2">#REF!</definedName>
    <definedName name="S25P14" localSheetId="7">#REF!</definedName>
    <definedName name="S25P14" localSheetId="13">#REF!</definedName>
    <definedName name="S25P14" localSheetId="12">#REF!</definedName>
    <definedName name="S25P14" localSheetId="14">#REF!</definedName>
    <definedName name="S25P14">#REF!</definedName>
    <definedName name="S25P15" localSheetId="2">#REF!</definedName>
    <definedName name="S25P15" localSheetId="7">#REF!</definedName>
    <definedName name="S25P15" localSheetId="13">#REF!</definedName>
    <definedName name="S25P15" localSheetId="12">#REF!</definedName>
    <definedName name="S25P15" localSheetId="14">#REF!</definedName>
    <definedName name="S25P15">#REF!</definedName>
    <definedName name="S25P16" localSheetId="2">#REF!</definedName>
    <definedName name="S25P16" localSheetId="7">#REF!</definedName>
    <definedName name="S25P16" localSheetId="13">#REF!</definedName>
    <definedName name="S25P16" localSheetId="12">#REF!</definedName>
    <definedName name="S25P16" localSheetId="14">#REF!</definedName>
    <definedName name="S25P16">#REF!</definedName>
    <definedName name="S25P17" localSheetId="2">#REF!</definedName>
    <definedName name="S25P17" localSheetId="7">#REF!</definedName>
    <definedName name="S25P17" localSheetId="13">#REF!</definedName>
    <definedName name="S25P17" localSheetId="12">#REF!</definedName>
    <definedName name="S25P17" localSheetId="14">#REF!</definedName>
    <definedName name="S25P17">#REF!</definedName>
    <definedName name="S25P18" localSheetId="2">#REF!</definedName>
    <definedName name="S25P18" localSheetId="7">#REF!</definedName>
    <definedName name="S25P18" localSheetId="13">#REF!</definedName>
    <definedName name="S25P18" localSheetId="12">#REF!</definedName>
    <definedName name="S25P18" localSheetId="14">#REF!</definedName>
    <definedName name="S25P18">#REF!</definedName>
    <definedName name="S25P19" localSheetId="2">#REF!</definedName>
    <definedName name="S25P19" localSheetId="7">#REF!</definedName>
    <definedName name="S25P19" localSheetId="13">#REF!</definedName>
    <definedName name="S25P19" localSheetId="12">#REF!</definedName>
    <definedName name="S25P19" localSheetId="14">#REF!</definedName>
    <definedName name="S25P19">#REF!</definedName>
    <definedName name="S25P2" localSheetId="2">#REF!</definedName>
    <definedName name="S25P2" localSheetId="7">#REF!</definedName>
    <definedName name="S25P2" localSheetId="13">#REF!</definedName>
    <definedName name="S25P2" localSheetId="12">#REF!</definedName>
    <definedName name="S25P2" localSheetId="14">#REF!</definedName>
    <definedName name="S25P2">#REF!</definedName>
    <definedName name="S25P20" localSheetId="2">#REF!</definedName>
    <definedName name="S25P20" localSheetId="7">#REF!</definedName>
    <definedName name="S25P20" localSheetId="13">#REF!</definedName>
    <definedName name="S25P20" localSheetId="12">#REF!</definedName>
    <definedName name="S25P20" localSheetId="14">#REF!</definedName>
    <definedName name="S25P20">#REF!</definedName>
    <definedName name="S25P21" localSheetId="2">#REF!</definedName>
    <definedName name="S25P21" localSheetId="7">#REF!</definedName>
    <definedName name="S25P21" localSheetId="13">#REF!</definedName>
    <definedName name="S25P21" localSheetId="12">#REF!</definedName>
    <definedName name="S25P21" localSheetId="14">#REF!</definedName>
    <definedName name="S25P21">#REF!</definedName>
    <definedName name="S25P22" localSheetId="2">#REF!</definedName>
    <definedName name="S25P22" localSheetId="7">#REF!</definedName>
    <definedName name="S25P22" localSheetId="13">#REF!</definedName>
    <definedName name="S25P22" localSheetId="12">#REF!</definedName>
    <definedName name="S25P22" localSheetId="14">#REF!</definedName>
    <definedName name="S25P22">#REF!</definedName>
    <definedName name="S25P23" localSheetId="2">#REF!</definedName>
    <definedName name="S25P23" localSheetId="7">#REF!</definedName>
    <definedName name="S25P23" localSheetId="13">#REF!</definedName>
    <definedName name="S25P23" localSheetId="12">#REF!</definedName>
    <definedName name="S25P23" localSheetId="14">#REF!</definedName>
    <definedName name="S25P23">#REF!</definedName>
    <definedName name="S25P24" localSheetId="2">#REF!</definedName>
    <definedName name="S25P24" localSheetId="7">#REF!</definedName>
    <definedName name="S25P24" localSheetId="13">#REF!</definedName>
    <definedName name="S25P24" localSheetId="12">#REF!</definedName>
    <definedName name="S25P24" localSheetId="14">#REF!</definedName>
    <definedName name="S25P24">#REF!</definedName>
    <definedName name="S25P3" localSheetId="2">#REF!</definedName>
    <definedName name="S25P3" localSheetId="7">#REF!</definedName>
    <definedName name="S25P3" localSheetId="13">#REF!</definedName>
    <definedName name="S25P3" localSheetId="12">#REF!</definedName>
    <definedName name="S25P3" localSheetId="14">#REF!</definedName>
    <definedName name="S25P3">#REF!</definedName>
    <definedName name="S25P4" localSheetId="2">#REF!</definedName>
    <definedName name="S25P4" localSheetId="7">#REF!</definedName>
    <definedName name="S25P4" localSheetId="13">#REF!</definedName>
    <definedName name="S25P4" localSheetId="12">#REF!</definedName>
    <definedName name="S25P4" localSheetId="14">#REF!</definedName>
    <definedName name="S25P4">#REF!</definedName>
    <definedName name="S25P5" localSheetId="2">#REF!</definedName>
    <definedName name="S25P5" localSheetId="7">#REF!</definedName>
    <definedName name="S25P5" localSheetId="13">#REF!</definedName>
    <definedName name="S25P5" localSheetId="12">#REF!</definedName>
    <definedName name="S25P5" localSheetId="14">#REF!</definedName>
    <definedName name="S25P5">#REF!</definedName>
    <definedName name="S25P6" localSheetId="2">#REF!</definedName>
    <definedName name="S25P6" localSheetId="7">#REF!</definedName>
    <definedName name="S25P6" localSheetId="13">#REF!</definedName>
    <definedName name="S25P6" localSheetId="12">#REF!</definedName>
    <definedName name="S25P6" localSheetId="14">#REF!</definedName>
    <definedName name="S25P6">#REF!</definedName>
    <definedName name="S25P7" localSheetId="2">#REF!</definedName>
    <definedName name="S25P7" localSheetId="7">#REF!</definedName>
    <definedName name="S25P7" localSheetId="13">#REF!</definedName>
    <definedName name="S25P7" localSheetId="12">#REF!</definedName>
    <definedName name="S25P7" localSheetId="14">#REF!</definedName>
    <definedName name="S25P7">#REF!</definedName>
    <definedName name="S25P8" localSheetId="2">#REF!</definedName>
    <definedName name="S25P8" localSheetId="7">#REF!</definedName>
    <definedName name="S25P8" localSheetId="13">#REF!</definedName>
    <definedName name="S25P8" localSheetId="12">#REF!</definedName>
    <definedName name="S25P8" localSheetId="14">#REF!</definedName>
    <definedName name="S25P8">#REF!</definedName>
    <definedName name="S25P9" localSheetId="2">#REF!</definedName>
    <definedName name="S25P9" localSheetId="7">#REF!</definedName>
    <definedName name="S25P9" localSheetId="13">#REF!</definedName>
    <definedName name="S25P9" localSheetId="12">#REF!</definedName>
    <definedName name="S25P9" localSheetId="14">#REF!</definedName>
    <definedName name="S25P9">#REF!</definedName>
    <definedName name="S25R1" localSheetId="2">#REF!</definedName>
    <definedName name="S25R1" localSheetId="7">#REF!</definedName>
    <definedName name="S25R1" localSheetId="13">#REF!</definedName>
    <definedName name="S25R1" localSheetId="12">#REF!</definedName>
    <definedName name="S25R1" localSheetId="14">#REF!</definedName>
    <definedName name="S25R1">#REF!</definedName>
    <definedName name="S25R10" localSheetId="2">#REF!</definedName>
    <definedName name="S25R10" localSheetId="7">#REF!</definedName>
    <definedName name="S25R10" localSheetId="13">#REF!</definedName>
    <definedName name="S25R10" localSheetId="12">#REF!</definedName>
    <definedName name="S25R10" localSheetId="14">#REF!</definedName>
    <definedName name="S25R10">#REF!</definedName>
    <definedName name="S25R11" localSheetId="2">#REF!</definedName>
    <definedName name="S25R11" localSheetId="7">#REF!</definedName>
    <definedName name="S25R11" localSheetId="13">#REF!</definedName>
    <definedName name="S25R11" localSheetId="12">#REF!</definedName>
    <definedName name="S25R11" localSheetId="14">#REF!</definedName>
    <definedName name="S25R11">#REF!</definedName>
    <definedName name="S25R12" localSheetId="2">#REF!</definedName>
    <definedName name="S25R12" localSheetId="7">#REF!</definedName>
    <definedName name="S25R12" localSheetId="13">#REF!</definedName>
    <definedName name="S25R12" localSheetId="12">#REF!</definedName>
    <definedName name="S25R12" localSheetId="14">#REF!</definedName>
    <definedName name="S25R12">#REF!</definedName>
    <definedName name="S25R13" localSheetId="2">#REF!</definedName>
    <definedName name="S25R13" localSheetId="7">#REF!</definedName>
    <definedName name="S25R13" localSheetId="13">#REF!</definedName>
    <definedName name="S25R13" localSheetId="12">#REF!</definedName>
    <definedName name="S25R13" localSheetId="14">#REF!</definedName>
    <definedName name="S25R13">#REF!</definedName>
    <definedName name="S25R14" localSheetId="2">#REF!</definedName>
    <definedName name="S25R14" localSheetId="7">#REF!</definedName>
    <definedName name="S25R14" localSheetId="13">#REF!</definedName>
    <definedName name="S25R14" localSheetId="12">#REF!</definedName>
    <definedName name="S25R14" localSheetId="14">#REF!</definedName>
    <definedName name="S25R14">#REF!</definedName>
    <definedName name="S25R15" localSheetId="2">#REF!</definedName>
    <definedName name="S25R15" localSheetId="7">#REF!</definedName>
    <definedName name="S25R15" localSheetId="13">#REF!</definedName>
    <definedName name="S25R15" localSheetId="12">#REF!</definedName>
    <definedName name="S25R15" localSheetId="14">#REF!</definedName>
    <definedName name="S25R15">#REF!</definedName>
    <definedName name="S25R16" localSheetId="2">#REF!</definedName>
    <definedName name="S25R16" localSheetId="7">#REF!</definedName>
    <definedName name="S25R16" localSheetId="13">#REF!</definedName>
    <definedName name="S25R16" localSheetId="12">#REF!</definedName>
    <definedName name="S25R16" localSheetId="14">#REF!</definedName>
    <definedName name="S25R16">#REF!</definedName>
    <definedName name="S25R17" localSheetId="2">#REF!</definedName>
    <definedName name="S25R17" localSheetId="7">#REF!</definedName>
    <definedName name="S25R17" localSheetId="13">#REF!</definedName>
    <definedName name="S25R17" localSheetId="12">#REF!</definedName>
    <definedName name="S25R17" localSheetId="14">#REF!</definedName>
    <definedName name="S25R17">#REF!</definedName>
    <definedName name="S25R18" localSheetId="2">#REF!</definedName>
    <definedName name="S25R18" localSheetId="7">#REF!</definedName>
    <definedName name="S25R18" localSheetId="13">#REF!</definedName>
    <definedName name="S25R18" localSheetId="12">#REF!</definedName>
    <definedName name="S25R18" localSheetId="14">#REF!</definedName>
    <definedName name="S25R18">#REF!</definedName>
    <definedName name="S25R19" localSheetId="2">#REF!</definedName>
    <definedName name="S25R19" localSheetId="7">#REF!</definedName>
    <definedName name="S25R19" localSheetId="13">#REF!</definedName>
    <definedName name="S25R19" localSheetId="12">#REF!</definedName>
    <definedName name="S25R19" localSheetId="14">#REF!</definedName>
    <definedName name="S25R19">#REF!</definedName>
    <definedName name="S25R2" localSheetId="2">#REF!</definedName>
    <definedName name="S25R2" localSheetId="7">#REF!</definedName>
    <definedName name="S25R2" localSheetId="13">#REF!</definedName>
    <definedName name="S25R2" localSheetId="12">#REF!</definedName>
    <definedName name="S25R2" localSheetId="14">#REF!</definedName>
    <definedName name="S25R2">#REF!</definedName>
    <definedName name="S25R20" localSheetId="2">#REF!</definedName>
    <definedName name="S25R20" localSheetId="7">#REF!</definedName>
    <definedName name="S25R20" localSheetId="13">#REF!</definedName>
    <definedName name="S25R20" localSheetId="12">#REF!</definedName>
    <definedName name="S25R20" localSheetId="14">#REF!</definedName>
    <definedName name="S25R20">#REF!</definedName>
    <definedName name="S25R21" localSheetId="2">#REF!</definedName>
    <definedName name="S25R21" localSheetId="7">#REF!</definedName>
    <definedName name="S25R21" localSheetId="13">#REF!</definedName>
    <definedName name="S25R21" localSheetId="12">#REF!</definedName>
    <definedName name="S25R21" localSheetId="14">#REF!</definedName>
    <definedName name="S25R21">#REF!</definedName>
    <definedName name="S25R22" localSheetId="2">#REF!</definedName>
    <definedName name="S25R22" localSheetId="7">#REF!</definedName>
    <definedName name="S25R22" localSheetId="13">#REF!</definedName>
    <definedName name="S25R22" localSheetId="12">#REF!</definedName>
    <definedName name="S25R22" localSheetId="14">#REF!</definedName>
    <definedName name="S25R22">#REF!</definedName>
    <definedName name="S25R23" localSheetId="2">#REF!</definedName>
    <definedName name="S25R23" localSheetId="7">#REF!</definedName>
    <definedName name="S25R23" localSheetId="13">#REF!</definedName>
    <definedName name="S25R23" localSheetId="12">#REF!</definedName>
    <definedName name="S25R23" localSheetId="14">#REF!</definedName>
    <definedName name="S25R23">#REF!</definedName>
    <definedName name="S25R24" localSheetId="2">#REF!</definedName>
    <definedName name="S25R24" localSheetId="7">#REF!</definedName>
    <definedName name="S25R24" localSheetId="13">#REF!</definedName>
    <definedName name="S25R24" localSheetId="12">#REF!</definedName>
    <definedName name="S25R24" localSheetId="14">#REF!</definedName>
    <definedName name="S25R24">#REF!</definedName>
    <definedName name="S25R3" localSheetId="2">#REF!</definedName>
    <definedName name="S25R3" localSheetId="7">#REF!</definedName>
    <definedName name="S25R3" localSheetId="13">#REF!</definedName>
    <definedName name="S25R3" localSheetId="12">#REF!</definedName>
    <definedName name="S25R3" localSheetId="14">#REF!</definedName>
    <definedName name="S25R3">#REF!</definedName>
    <definedName name="S25R4" localSheetId="2">#REF!</definedName>
    <definedName name="S25R4" localSheetId="7">#REF!</definedName>
    <definedName name="S25R4" localSheetId="13">#REF!</definedName>
    <definedName name="S25R4" localSheetId="12">#REF!</definedName>
    <definedName name="S25R4" localSheetId="14">#REF!</definedName>
    <definedName name="S25R4">#REF!</definedName>
    <definedName name="S25R5" localSheetId="2">#REF!</definedName>
    <definedName name="S25R5" localSheetId="7">#REF!</definedName>
    <definedName name="S25R5" localSheetId="13">#REF!</definedName>
    <definedName name="S25R5" localSheetId="12">#REF!</definedName>
    <definedName name="S25R5" localSheetId="14">#REF!</definedName>
    <definedName name="S25R5">#REF!</definedName>
    <definedName name="S25R6" localSheetId="2">#REF!</definedName>
    <definedName name="S25R6" localSheetId="7">#REF!</definedName>
    <definedName name="S25R6" localSheetId="13">#REF!</definedName>
    <definedName name="S25R6" localSheetId="12">#REF!</definedName>
    <definedName name="S25R6" localSheetId="14">#REF!</definedName>
    <definedName name="S25R6">#REF!</definedName>
    <definedName name="S25R7" localSheetId="2">#REF!</definedName>
    <definedName name="S25R7" localSheetId="7">#REF!</definedName>
    <definedName name="S25R7" localSheetId="13">#REF!</definedName>
    <definedName name="S25R7" localSheetId="12">#REF!</definedName>
    <definedName name="S25R7" localSheetId="14">#REF!</definedName>
    <definedName name="S25R7">#REF!</definedName>
    <definedName name="S25R8" localSheetId="2">#REF!</definedName>
    <definedName name="S25R8" localSheetId="7">#REF!</definedName>
    <definedName name="S25R8" localSheetId="13">#REF!</definedName>
    <definedName name="S25R8" localSheetId="12">#REF!</definedName>
    <definedName name="S25R8" localSheetId="14">#REF!</definedName>
    <definedName name="S25R8">#REF!</definedName>
    <definedName name="S25R9" localSheetId="2">#REF!</definedName>
    <definedName name="S25R9" localSheetId="7">#REF!</definedName>
    <definedName name="S25R9" localSheetId="13">#REF!</definedName>
    <definedName name="S25R9" localSheetId="12">#REF!</definedName>
    <definedName name="S25R9" localSheetId="14">#REF!</definedName>
    <definedName name="S25R9">#REF!</definedName>
    <definedName name="S26P1" localSheetId="2">#REF!</definedName>
    <definedName name="S26P1" localSheetId="7">#REF!</definedName>
    <definedName name="S26P1" localSheetId="13">#REF!</definedName>
    <definedName name="S26P1" localSheetId="12">#REF!</definedName>
    <definedName name="S26P1" localSheetId="14">#REF!</definedName>
    <definedName name="S26P1">#REF!</definedName>
    <definedName name="S26P10" localSheetId="2">#REF!</definedName>
    <definedName name="S26P10" localSheetId="7">#REF!</definedName>
    <definedName name="S26P10" localSheetId="13">#REF!</definedName>
    <definedName name="S26P10" localSheetId="12">#REF!</definedName>
    <definedName name="S26P10" localSheetId="14">#REF!</definedName>
    <definedName name="S26P10">#REF!</definedName>
    <definedName name="S26P11" localSheetId="2">#REF!</definedName>
    <definedName name="S26P11" localSheetId="7">#REF!</definedName>
    <definedName name="S26P11" localSheetId="13">#REF!</definedName>
    <definedName name="S26P11" localSheetId="12">#REF!</definedName>
    <definedName name="S26P11" localSheetId="14">#REF!</definedName>
    <definedName name="S26P11">#REF!</definedName>
    <definedName name="S26P12" localSheetId="2">#REF!</definedName>
    <definedName name="S26P12" localSheetId="7">#REF!</definedName>
    <definedName name="S26P12" localSheetId="13">#REF!</definedName>
    <definedName name="S26P12" localSheetId="12">#REF!</definedName>
    <definedName name="S26P12" localSheetId="14">#REF!</definedName>
    <definedName name="S26P12">#REF!</definedName>
    <definedName name="S26P13" localSheetId="2">#REF!</definedName>
    <definedName name="S26P13" localSheetId="7">#REF!</definedName>
    <definedName name="S26P13" localSheetId="13">#REF!</definedName>
    <definedName name="S26P13" localSheetId="12">#REF!</definedName>
    <definedName name="S26P13" localSheetId="14">#REF!</definedName>
    <definedName name="S26P13">#REF!</definedName>
    <definedName name="S26P14" localSheetId="2">#REF!</definedName>
    <definedName name="S26P14" localSheetId="7">#REF!</definedName>
    <definedName name="S26P14" localSheetId="13">#REF!</definedName>
    <definedName name="S26P14" localSheetId="12">#REF!</definedName>
    <definedName name="S26P14" localSheetId="14">#REF!</definedName>
    <definedName name="S26P14">#REF!</definedName>
    <definedName name="S26P15" localSheetId="2">#REF!</definedName>
    <definedName name="S26P15" localSheetId="7">#REF!</definedName>
    <definedName name="S26P15" localSheetId="13">#REF!</definedName>
    <definedName name="S26P15" localSheetId="12">#REF!</definedName>
    <definedName name="S26P15" localSheetId="14">#REF!</definedName>
    <definedName name="S26P15">#REF!</definedName>
    <definedName name="S26P16" localSheetId="2">#REF!</definedName>
    <definedName name="S26P16" localSheetId="7">#REF!</definedName>
    <definedName name="S26P16" localSheetId="13">#REF!</definedName>
    <definedName name="S26P16" localSheetId="12">#REF!</definedName>
    <definedName name="S26P16" localSheetId="14">#REF!</definedName>
    <definedName name="S26P16">#REF!</definedName>
    <definedName name="S26P17" localSheetId="2">#REF!</definedName>
    <definedName name="S26P17" localSheetId="7">#REF!</definedName>
    <definedName name="S26P17" localSheetId="13">#REF!</definedName>
    <definedName name="S26P17" localSheetId="12">#REF!</definedName>
    <definedName name="S26P17" localSheetId="14">#REF!</definedName>
    <definedName name="S26P17">#REF!</definedName>
    <definedName name="S26P18" localSheetId="2">#REF!</definedName>
    <definedName name="S26P18" localSheetId="7">#REF!</definedName>
    <definedName name="S26P18" localSheetId="13">#REF!</definedName>
    <definedName name="S26P18" localSheetId="12">#REF!</definedName>
    <definedName name="S26P18" localSheetId="14">#REF!</definedName>
    <definedName name="S26P18">#REF!</definedName>
    <definedName name="S26P19" localSheetId="2">#REF!</definedName>
    <definedName name="S26P19" localSheetId="7">#REF!</definedName>
    <definedName name="S26P19" localSheetId="13">#REF!</definedName>
    <definedName name="S26P19" localSheetId="12">#REF!</definedName>
    <definedName name="S26P19" localSheetId="14">#REF!</definedName>
    <definedName name="S26P19">#REF!</definedName>
    <definedName name="S26P2" localSheetId="2">#REF!</definedName>
    <definedName name="S26P2" localSheetId="7">#REF!</definedName>
    <definedName name="S26P2" localSheetId="13">#REF!</definedName>
    <definedName name="S26P2" localSheetId="12">#REF!</definedName>
    <definedName name="S26P2" localSheetId="14">#REF!</definedName>
    <definedName name="S26P2">#REF!</definedName>
    <definedName name="S26P20" localSheetId="2">#REF!</definedName>
    <definedName name="S26P20" localSheetId="7">#REF!</definedName>
    <definedName name="S26P20" localSheetId="13">#REF!</definedName>
    <definedName name="S26P20" localSheetId="12">#REF!</definedName>
    <definedName name="S26P20" localSheetId="14">#REF!</definedName>
    <definedName name="S26P20">#REF!</definedName>
    <definedName name="S26P21" localSheetId="2">#REF!</definedName>
    <definedName name="S26P21" localSheetId="7">#REF!</definedName>
    <definedName name="S26P21" localSheetId="13">#REF!</definedName>
    <definedName name="S26P21" localSheetId="12">#REF!</definedName>
    <definedName name="S26P21" localSheetId="14">#REF!</definedName>
    <definedName name="S26P21">#REF!</definedName>
    <definedName name="S26P22" localSheetId="2">#REF!</definedName>
    <definedName name="S26P22" localSheetId="7">#REF!</definedName>
    <definedName name="S26P22" localSheetId="13">#REF!</definedName>
    <definedName name="S26P22" localSheetId="12">#REF!</definedName>
    <definedName name="S26P22" localSheetId="14">#REF!</definedName>
    <definedName name="S26P22">#REF!</definedName>
    <definedName name="S26P23" localSheetId="2">#REF!</definedName>
    <definedName name="S26P23" localSheetId="7">#REF!</definedName>
    <definedName name="S26P23" localSheetId="13">#REF!</definedName>
    <definedName name="S26P23" localSheetId="12">#REF!</definedName>
    <definedName name="S26P23" localSheetId="14">#REF!</definedName>
    <definedName name="S26P23">#REF!</definedName>
    <definedName name="S26P24" localSheetId="2">#REF!</definedName>
    <definedName name="S26P24" localSheetId="7">#REF!</definedName>
    <definedName name="S26P24" localSheetId="13">#REF!</definedName>
    <definedName name="S26P24" localSheetId="12">#REF!</definedName>
    <definedName name="S26P24" localSheetId="14">#REF!</definedName>
    <definedName name="S26P24">#REF!</definedName>
    <definedName name="S26P3" localSheetId="2">#REF!</definedName>
    <definedName name="S26P3" localSheetId="7">#REF!</definedName>
    <definedName name="S26P3" localSheetId="13">#REF!</definedName>
    <definedName name="S26P3" localSheetId="12">#REF!</definedName>
    <definedName name="S26P3" localSheetId="14">#REF!</definedName>
    <definedName name="S26P3">#REF!</definedName>
    <definedName name="S26P4" localSheetId="2">#REF!</definedName>
    <definedName name="S26P4" localSheetId="7">#REF!</definedName>
    <definedName name="S26P4" localSheetId="13">#REF!</definedName>
    <definedName name="S26P4" localSheetId="12">#REF!</definedName>
    <definedName name="S26P4" localSheetId="14">#REF!</definedName>
    <definedName name="S26P4">#REF!</definedName>
    <definedName name="S26P5" localSheetId="2">#REF!</definedName>
    <definedName name="S26P5" localSheetId="7">#REF!</definedName>
    <definedName name="S26P5" localSheetId="13">#REF!</definedName>
    <definedName name="S26P5" localSheetId="12">#REF!</definedName>
    <definedName name="S26P5" localSheetId="14">#REF!</definedName>
    <definedName name="S26P5">#REF!</definedName>
    <definedName name="S26P6" localSheetId="2">#REF!</definedName>
    <definedName name="S26P6" localSheetId="7">#REF!</definedName>
    <definedName name="S26P6" localSheetId="13">#REF!</definedName>
    <definedName name="S26P6" localSheetId="12">#REF!</definedName>
    <definedName name="S26P6" localSheetId="14">#REF!</definedName>
    <definedName name="S26P6">#REF!</definedName>
    <definedName name="S26P7" localSheetId="2">#REF!</definedName>
    <definedName name="S26P7" localSheetId="7">#REF!</definedName>
    <definedName name="S26P7" localSheetId="13">#REF!</definedName>
    <definedName name="S26P7" localSheetId="12">#REF!</definedName>
    <definedName name="S26P7" localSheetId="14">#REF!</definedName>
    <definedName name="S26P7">#REF!</definedName>
    <definedName name="S26P8" localSheetId="2">#REF!</definedName>
    <definedName name="S26P8" localSheetId="7">#REF!</definedName>
    <definedName name="S26P8" localSheetId="13">#REF!</definedName>
    <definedName name="S26P8" localSheetId="12">#REF!</definedName>
    <definedName name="S26P8" localSheetId="14">#REF!</definedName>
    <definedName name="S26P8">#REF!</definedName>
    <definedName name="S26P9" localSheetId="2">#REF!</definedName>
    <definedName name="S26P9" localSheetId="7">#REF!</definedName>
    <definedName name="S26P9" localSheetId="13">#REF!</definedName>
    <definedName name="S26P9" localSheetId="12">#REF!</definedName>
    <definedName name="S26P9" localSheetId="14">#REF!</definedName>
    <definedName name="S26P9">#REF!</definedName>
    <definedName name="S26R1" localSheetId="2">#REF!</definedName>
    <definedName name="S26R1" localSheetId="7">#REF!</definedName>
    <definedName name="S26R1" localSheetId="13">#REF!</definedName>
    <definedName name="S26R1" localSheetId="12">#REF!</definedName>
    <definedName name="S26R1" localSheetId="14">#REF!</definedName>
    <definedName name="S26R1">#REF!</definedName>
    <definedName name="S26R10" localSheetId="2">#REF!</definedName>
    <definedName name="S26R10" localSheetId="7">#REF!</definedName>
    <definedName name="S26R10" localSheetId="13">#REF!</definedName>
    <definedName name="S26R10" localSheetId="12">#REF!</definedName>
    <definedName name="S26R10" localSheetId="14">#REF!</definedName>
    <definedName name="S26R10">#REF!</definedName>
    <definedName name="S26R11" localSheetId="2">#REF!</definedName>
    <definedName name="S26R11" localSheetId="7">#REF!</definedName>
    <definedName name="S26R11" localSheetId="13">#REF!</definedName>
    <definedName name="S26R11" localSheetId="12">#REF!</definedName>
    <definedName name="S26R11" localSheetId="14">#REF!</definedName>
    <definedName name="S26R11">#REF!</definedName>
    <definedName name="S26R12" localSheetId="2">#REF!</definedName>
    <definedName name="S26R12" localSheetId="7">#REF!</definedName>
    <definedName name="S26R12" localSheetId="13">#REF!</definedName>
    <definedName name="S26R12" localSheetId="12">#REF!</definedName>
    <definedName name="S26R12" localSheetId="14">#REF!</definedName>
    <definedName name="S26R12">#REF!</definedName>
    <definedName name="S26R13" localSheetId="2">#REF!</definedName>
    <definedName name="S26R13" localSheetId="7">#REF!</definedName>
    <definedName name="S26R13" localSheetId="13">#REF!</definedName>
    <definedName name="S26R13" localSheetId="12">#REF!</definedName>
    <definedName name="S26R13" localSheetId="14">#REF!</definedName>
    <definedName name="S26R13">#REF!</definedName>
    <definedName name="S26R14" localSheetId="2">#REF!</definedName>
    <definedName name="S26R14" localSheetId="7">#REF!</definedName>
    <definedName name="S26R14" localSheetId="13">#REF!</definedName>
    <definedName name="S26R14" localSheetId="12">#REF!</definedName>
    <definedName name="S26R14" localSheetId="14">#REF!</definedName>
    <definedName name="S26R14">#REF!</definedName>
    <definedName name="S26R15" localSheetId="2">#REF!</definedName>
    <definedName name="S26R15" localSheetId="7">#REF!</definedName>
    <definedName name="S26R15" localSheetId="13">#REF!</definedName>
    <definedName name="S26R15" localSheetId="12">#REF!</definedName>
    <definedName name="S26R15" localSheetId="14">#REF!</definedName>
    <definedName name="S26R15">#REF!</definedName>
    <definedName name="S26R16" localSheetId="2">#REF!</definedName>
    <definedName name="S26R16" localSheetId="7">#REF!</definedName>
    <definedName name="S26R16" localSheetId="13">#REF!</definedName>
    <definedName name="S26R16" localSheetId="12">#REF!</definedName>
    <definedName name="S26R16" localSheetId="14">#REF!</definedName>
    <definedName name="S26R16">#REF!</definedName>
    <definedName name="S26R17" localSheetId="2">#REF!</definedName>
    <definedName name="S26R17" localSheetId="7">#REF!</definedName>
    <definedName name="S26R17" localSheetId="13">#REF!</definedName>
    <definedName name="S26R17" localSheetId="12">#REF!</definedName>
    <definedName name="S26R17" localSheetId="14">#REF!</definedName>
    <definedName name="S26R17">#REF!</definedName>
    <definedName name="S26R18" localSheetId="2">#REF!</definedName>
    <definedName name="S26R18" localSheetId="7">#REF!</definedName>
    <definedName name="S26R18" localSheetId="13">#REF!</definedName>
    <definedName name="S26R18" localSheetId="12">#REF!</definedName>
    <definedName name="S26R18" localSheetId="14">#REF!</definedName>
    <definedName name="S26R18">#REF!</definedName>
    <definedName name="S26R19" localSheetId="2">#REF!</definedName>
    <definedName name="S26R19" localSheetId="7">#REF!</definedName>
    <definedName name="S26R19" localSheetId="13">#REF!</definedName>
    <definedName name="S26R19" localSheetId="12">#REF!</definedName>
    <definedName name="S26R19" localSheetId="14">#REF!</definedName>
    <definedName name="S26R19">#REF!</definedName>
    <definedName name="S26R2" localSheetId="2">#REF!</definedName>
    <definedName name="S26R2" localSheetId="7">#REF!</definedName>
    <definedName name="S26R2" localSheetId="13">#REF!</definedName>
    <definedName name="S26R2" localSheetId="12">#REF!</definedName>
    <definedName name="S26R2" localSheetId="14">#REF!</definedName>
    <definedName name="S26R2">#REF!</definedName>
    <definedName name="S26R20" localSheetId="2">#REF!</definedName>
    <definedName name="S26R20" localSheetId="7">#REF!</definedName>
    <definedName name="S26R20" localSheetId="13">#REF!</definedName>
    <definedName name="S26R20" localSheetId="12">#REF!</definedName>
    <definedName name="S26R20" localSheetId="14">#REF!</definedName>
    <definedName name="S26R20">#REF!</definedName>
    <definedName name="S26R21" localSheetId="2">#REF!</definedName>
    <definedName name="S26R21" localSheetId="7">#REF!</definedName>
    <definedName name="S26R21" localSheetId="13">#REF!</definedName>
    <definedName name="S26R21" localSheetId="12">#REF!</definedName>
    <definedName name="S26R21" localSheetId="14">#REF!</definedName>
    <definedName name="S26R21">#REF!</definedName>
    <definedName name="S26R22" localSheetId="2">#REF!</definedName>
    <definedName name="S26R22" localSheetId="7">#REF!</definedName>
    <definedName name="S26R22" localSheetId="13">#REF!</definedName>
    <definedName name="S26R22" localSheetId="12">#REF!</definedName>
    <definedName name="S26R22" localSheetId="14">#REF!</definedName>
    <definedName name="S26R22">#REF!</definedName>
    <definedName name="S26R23" localSheetId="2">#REF!</definedName>
    <definedName name="S26R23" localSheetId="7">#REF!</definedName>
    <definedName name="S26R23" localSheetId="13">#REF!</definedName>
    <definedName name="S26R23" localSheetId="12">#REF!</definedName>
    <definedName name="S26R23" localSheetId="14">#REF!</definedName>
    <definedName name="S26R23">#REF!</definedName>
    <definedName name="S26R24" localSheetId="2">#REF!</definedName>
    <definedName name="S26R24" localSheetId="7">#REF!</definedName>
    <definedName name="S26R24" localSheetId="13">#REF!</definedName>
    <definedName name="S26R24" localSheetId="12">#REF!</definedName>
    <definedName name="S26R24" localSheetId="14">#REF!</definedName>
    <definedName name="S26R24">#REF!</definedName>
    <definedName name="S26R3" localSheetId="2">#REF!</definedName>
    <definedName name="S26R3" localSheetId="7">#REF!</definedName>
    <definedName name="S26R3" localSheetId="13">#REF!</definedName>
    <definedName name="S26R3" localSheetId="12">#REF!</definedName>
    <definedName name="S26R3" localSheetId="14">#REF!</definedName>
    <definedName name="S26R3">#REF!</definedName>
    <definedName name="S26R4" localSheetId="2">#REF!</definedName>
    <definedName name="S26R4" localSheetId="7">#REF!</definedName>
    <definedName name="S26R4" localSheetId="13">#REF!</definedName>
    <definedName name="S26R4" localSheetId="12">#REF!</definedName>
    <definedName name="S26R4" localSheetId="14">#REF!</definedName>
    <definedName name="S26R4">#REF!</definedName>
    <definedName name="S26R5" localSheetId="2">#REF!</definedName>
    <definedName name="S26R5" localSheetId="7">#REF!</definedName>
    <definedName name="S26R5" localSheetId="13">#REF!</definedName>
    <definedName name="S26R5" localSheetId="12">#REF!</definedName>
    <definedName name="S26R5" localSheetId="14">#REF!</definedName>
    <definedName name="S26R5">#REF!</definedName>
    <definedName name="S26R6" localSheetId="2">#REF!</definedName>
    <definedName name="S26R6" localSheetId="7">#REF!</definedName>
    <definedName name="S26R6" localSheetId="13">#REF!</definedName>
    <definedName name="S26R6" localSheetId="12">#REF!</definedName>
    <definedName name="S26R6" localSheetId="14">#REF!</definedName>
    <definedName name="S26R6">#REF!</definedName>
    <definedName name="S26R7" localSheetId="2">#REF!</definedName>
    <definedName name="S26R7" localSheetId="7">#REF!</definedName>
    <definedName name="S26R7" localSheetId="13">#REF!</definedName>
    <definedName name="S26R7" localSheetId="12">#REF!</definedName>
    <definedName name="S26R7" localSheetId="14">#REF!</definedName>
    <definedName name="S26R7">#REF!</definedName>
    <definedName name="S26R8" localSheetId="2">#REF!</definedName>
    <definedName name="S26R8" localSheetId="7">#REF!</definedName>
    <definedName name="S26R8" localSheetId="13">#REF!</definedName>
    <definedName name="S26R8" localSheetId="12">#REF!</definedName>
    <definedName name="S26R8" localSheetId="14">#REF!</definedName>
    <definedName name="S26R8">#REF!</definedName>
    <definedName name="S26R9" localSheetId="2">#REF!</definedName>
    <definedName name="S26R9" localSheetId="7">#REF!</definedName>
    <definedName name="S26R9" localSheetId="13">#REF!</definedName>
    <definedName name="S26R9" localSheetId="12">#REF!</definedName>
    <definedName name="S26R9" localSheetId="14">#REF!</definedName>
    <definedName name="S26R9">#REF!</definedName>
    <definedName name="S27P1" localSheetId="2">#REF!</definedName>
    <definedName name="S27P1" localSheetId="7">#REF!</definedName>
    <definedName name="S27P1" localSheetId="13">#REF!</definedName>
    <definedName name="S27P1" localSheetId="12">#REF!</definedName>
    <definedName name="S27P1" localSheetId="14">#REF!</definedName>
    <definedName name="S27P1">#REF!</definedName>
    <definedName name="S27P10" localSheetId="2">#REF!</definedName>
    <definedName name="S27P10" localSheetId="7">#REF!</definedName>
    <definedName name="S27P10" localSheetId="13">#REF!</definedName>
    <definedName name="S27P10" localSheetId="12">#REF!</definedName>
    <definedName name="S27P10" localSheetId="14">#REF!</definedName>
    <definedName name="S27P10">#REF!</definedName>
    <definedName name="S27P11" localSheetId="2">#REF!</definedName>
    <definedName name="S27P11" localSheetId="7">#REF!</definedName>
    <definedName name="S27P11" localSheetId="13">#REF!</definedName>
    <definedName name="S27P11" localSheetId="12">#REF!</definedName>
    <definedName name="S27P11" localSheetId="14">#REF!</definedName>
    <definedName name="S27P11">#REF!</definedName>
    <definedName name="S27P12" localSheetId="2">#REF!</definedName>
    <definedName name="S27P12" localSheetId="7">#REF!</definedName>
    <definedName name="S27P12" localSheetId="13">#REF!</definedName>
    <definedName name="S27P12" localSheetId="12">#REF!</definedName>
    <definedName name="S27P12" localSheetId="14">#REF!</definedName>
    <definedName name="S27P12">#REF!</definedName>
    <definedName name="S27P13" localSheetId="2">#REF!</definedName>
    <definedName name="S27P13" localSheetId="7">#REF!</definedName>
    <definedName name="S27P13" localSheetId="13">#REF!</definedName>
    <definedName name="S27P13" localSheetId="12">#REF!</definedName>
    <definedName name="S27P13" localSheetId="14">#REF!</definedName>
    <definedName name="S27P13">#REF!</definedName>
    <definedName name="S27P14" localSheetId="2">#REF!</definedName>
    <definedName name="S27P14" localSheetId="7">#REF!</definedName>
    <definedName name="S27P14" localSheetId="13">#REF!</definedName>
    <definedName name="S27P14" localSheetId="12">#REF!</definedName>
    <definedName name="S27P14" localSheetId="14">#REF!</definedName>
    <definedName name="S27P14">#REF!</definedName>
    <definedName name="S27P15" localSheetId="2">#REF!</definedName>
    <definedName name="S27P15" localSheetId="7">#REF!</definedName>
    <definedName name="S27P15" localSheetId="13">#REF!</definedName>
    <definedName name="S27P15" localSheetId="12">#REF!</definedName>
    <definedName name="S27P15" localSheetId="14">#REF!</definedName>
    <definedName name="S27P15">#REF!</definedName>
    <definedName name="S27P16" localSheetId="2">#REF!</definedName>
    <definedName name="S27P16" localSheetId="7">#REF!</definedName>
    <definedName name="S27P16" localSheetId="13">#REF!</definedName>
    <definedName name="S27P16" localSheetId="12">#REF!</definedName>
    <definedName name="S27P16" localSheetId="14">#REF!</definedName>
    <definedName name="S27P16">#REF!</definedName>
    <definedName name="S27P17" localSheetId="2">#REF!</definedName>
    <definedName name="S27P17" localSheetId="7">#REF!</definedName>
    <definedName name="S27P17" localSheetId="13">#REF!</definedName>
    <definedName name="S27P17" localSheetId="12">#REF!</definedName>
    <definedName name="S27P17" localSheetId="14">#REF!</definedName>
    <definedName name="S27P17">#REF!</definedName>
    <definedName name="S27P18" localSheetId="2">#REF!</definedName>
    <definedName name="S27P18" localSheetId="7">#REF!</definedName>
    <definedName name="S27P18" localSheetId="13">#REF!</definedName>
    <definedName name="S27P18" localSheetId="12">#REF!</definedName>
    <definedName name="S27P18" localSheetId="14">#REF!</definedName>
    <definedName name="S27P18">#REF!</definedName>
    <definedName name="S27P19" localSheetId="2">#REF!</definedName>
    <definedName name="S27P19" localSheetId="7">#REF!</definedName>
    <definedName name="S27P19" localSheetId="13">#REF!</definedName>
    <definedName name="S27P19" localSheetId="12">#REF!</definedName>
    <definedName name="S27P19" localSheetId="14">#REF!</definedName>
    <definedName name="S27P19">#REF!</definedName>
    <definedName name="S27P2" localSheetId="2">#REF!</definedName>
    <definedName name="S27P2" localSheetId="7">#REF!</definedName>
    <definedName name="S27P2" localSheetId="13">#REF!</definedName>
    <definedName name="S27P2" localSheetId="12">#REF!</definedName>
    <definedName name="S27P2" localSheetId="14">#REF!</definedName>
    <definedName name="S27P2">#REF!</definedName>
    <definedName name="S27P20" localSheetId="2">#REF!</definedName>
    <definedName name="S27P20" localSheetId="7">#REF!</definedName>
    <definedName name="S27P20" localSheetId="13">#REF!</definedName>
    <definedName name="S27P20" localSheetId="12">#REF!</definedName>
    <definedName name="S27P20" localSheetId="14">#REF!</definedName>
    <definedName name="S27P20">#REF!</definedName>
    <definedName name="S27P21" localSheetId="2">#REF!</definedName>
    <definedName name="S27P21" localSheetId="7">#REF!</definedName>
    <definedName name="S27P21" localSheetId="13">#REF!</definedName>
    <definedName name="S27P21" localSheetId="12">#REF!</definedName>
    <definedName name="S27P21" localSheetId="14">#REF!</definedName>
    <definedName name="S27P21">#REF!</definedName>
    <definedName name="S27P22" localSheetId="2">#REF!</definedName>
    <definedName name="S27P22" localSheetId="7">#REF!</definedName>
    <definedName name="S27P22" localSheetId="13">#REF!</definedName>
    <definedName name="S27P22" localSheetId="12">#REF!</definedName>
    <definedName name="S27P22" localSheetId="14">#REF!</definedName>
    <definedName name="S27P22">#REF!</definedName>
    <definedName name="S27P23" localSheetId="2">#REF!</definedName>
    <definedName name="S27P23" localSheetId="7">#REF!</definedName>
    <definedName name="S27P23" localSheetId="13">#REF!</definedName>
    <definedName name="S27P23" localSheetId="12">#REF!</definedName>
    <definedName name="S27P23" localSheetId="14">#REF!</definedName>
    <definedName name="S27P23">#REF!</definedName>
    <definedName name="S27P24" localSheetId="2">#REF!</definedName>
    <definedName name="S27P24" localSheetId="7">#REF!</definedName>
    <definedName name="S27P24" localSheetId="13">#REF!</definedName>
    <definedName name="S27P24" localSheetId="12">#REF!</definedName>
    <definedName name="S27P24" localSheetId="14">#REF!</definedName>
    <definedName name="S27P24">#REF!</definedName>
    <definedName name="S27P3" localSheetId="2">#REF!</definedName>
    <definedName name="S27P3" localSheetId="7">#REF!</definedName>
    <definedName name="S27P3" localSheetId="13">#REF!</definedName>
    <definedName name="S27P3" localSheetId="12">#REF!</definedName>
    <definedName name="S27P3" localSheetId="14">#REF!</definedName>
    <definedName name="S27P3">#REF!</definedName>
    <definedName name="S27P4" localSheetId="2">#REF!</definedName>
    <definedName name="S27P4" localSheetId="7">#REF!</definedName>
    <definedName name="S27P4" localSheetId="13">#REF!</definedName>
    <definedName name="S27P4" localSheetId="12">#REF!</definedName>
    <definedName name="S27P4" localSheetId="14">#REF!</definedName>
    <definedName name="S27P4">#REF!</definedName>
    <definedName name="S27P5" localSheetId="2">#REF!</definedName>
    <definedName name="S27P5" localSheetId="7">#REF!</definedName>
    <definedName name="S27P5" localSheetId="13">#REF!</definedName>
    <definedName name="S27P5" localSheetId="12">#REF!</definedName>
    <definedName name="S27P5" localSheetId="14">#REF!</definedName>
    <definedName name="S27P5">#REF!</definedName>
    <definedName name="S27P6" localSheetId="2">#REF!</definedName>
    <definedName name="S27P6" localSheetId="7">#REF!</definedName>
    <definedName name="S27P6" localSheetId="13">#REF!</definedName>
    <definedName name="S27P6" localSheetId="12">#REF!</definedName>
    <definedName name="S27P6" localSheetId="14">#REF!</definedName>
    <definedName name="S27P6">#REF!</definedName>
    <definedName name="S27P7" localSheetId="2">#REF!</definedName>
    <definedName name="S27P7" localSheetId="7">#REF!</definedName>
    <definedName name="S27P7" localSheetId="13">#REF!</definedName>
    <definedName name="S27P7" localSheetId="12">#REF!</definedName>
    <definedName name="S27P7" localSheetId="14">#REF!</definedName>
    <definedName name="S27P7">#REF!</definedName>
    <definedName name="S27P8" localSheetId="2">#REF!</definedName>
    <definedName name="S27P8" localSheetId="7">#REF!</definedName>
    <definedName name="S27P8" localSheetId="13">#REF!</definedName>
    <definedName name="S27P8" localSheetId="12">#REF!</definedName>
    <definedName name="S27P8" localSheetId="14">#REF!</definedName>
    <definedName name="S27P8">#REF!</definedName>
    <definedName name="S27P9" localSheetId="2">#REF!</definedName>
    <definedName name="S27P9" localSheetId="7">#REF!</definedName>
    <definedName name="S27P9" localSheetId="13">#REF!</definedName>
    <definedName name="S27P9" localSheetId="12">#REF!</definedName>
    <definedName name="S27P9" localSheetId="14">#REF!</definedName>
    <definedName name="S27P9">#REF!</definedName>
    <definedName name="S27R1" localSheetId="2">#REF!</definedName>
    <definedName name="S27R1" localSheetId="7">#REF!</definedName>
    <definedName name="S27R1" localSheetId="13">#REF!</definedName>
    <definedName name="S27R1" localSheetId="12">#REF!</definedName>
    <definedName name="S27R1" localSheetId="14">#REF!</definedName>
    <definedName name="S27R1">#REF!</definedName>
    <definedName name="S27R10" localSheetId="2">#REF!</definedName>
    <definedName name="S27R10" localSheetId="7">#REF!</definedName>
    <definedName name="S27R10" localSheetId="13">#REF!</definedName>
    <definedName name="S27R10" localSheetId="12">#REF!</definedName>
    <definedName name="S27R10" localSheetId="14">#REF!</definedName>
    <definedName name="S27R10">#REF!</definedName>
    <definedName name="S27R11" localSheetId="2">#REF!</definedName>
    <definedName name="S27R11" localSheetId="7">#REF!</definedName>
    <definedName name="S27R11" localSheetId="13">#REF!</definedName>
    <definedName name="S27R11" localSheetId="12">#REF!</definedName>
    <definedName name="S27R11" localSheetId="14">#REF!</definedName>
    <definedName name="S27R11">#REF!</definedName>
    <definedName name="S27R12" localSheetId="2">#REF!</definedName>
    <definedName name="S27R12" localSheetId="7">#REF!</definedName>
    <definedName name="S27R12" localSheetId="13">#REF!</definedName>
    <definedName name="S27R12" localSheetId="12">#REF!</definedName>
    <definedName name="S27R12" localSheetId="14">#REF!</definedName>
    <definedName name="S27R12">#REF!</definedName>
    <definedName name="S27R13" localSheetId="2">#REF!</definedName>
    <definedName name="S27R13" localSheetId="7">#REF!</definedName>
    <definedName name="S27R13" localSheetId="13">#REF!</definedName>
    <definedName name="S27R13" localSheetId="12">#REF!</definedName>
    <definedName name="S27R13" localSheetId="14">#REF!</definedName>
    <definedName name="S27R13">#REF!</definedName>
    <definedName name="S27R14" localSheetId="2">#REF!</definedName>
    <definedName name="S27R14" localSheetId="7">#REF!</definedName>
    <definedName name="S27R14" localSheetId="13">#REF!</definedName>
    <definedName name="S27R14" localSheetId="12">#REF!</definedName>
    <definedName name="S27R14" localSheetId="14">#REF!</definedName>
    <definedName name="S27R14">#REF!</definedName>
    <definedName name="S27R15" localSheetId="2">#REF!</definedName>
    <definedName name="S27R15" localSheetId="7">#REF!</definedName>
    <definedName name="S27R15" localSheetId="13">#REF!</definedName>
    <definedName name="S27R15" localSheetId="12">#REF!</definedName>
    <definedName name="S27R15" localSheetId="14">#REF!</definedName>
    <definedName name="S27R15">#REF!</definedName>
    <definedName name="S27R16" localSheetId="2">#REF!</definedName>
    <definedName name="S27R16" localSheetId="7">#REF!</definedName>
    <definedName name="S27R16" localSheetId="13">#REF!</definedName>
    <definedName name="S27R16" localSheetId="12">#REF!</definedName>
    <definedName name="S27R16" localSheetId="14">#REF!</definedName>
    <definedName name="S27R16">#REF!</definedName>
    <definedName name="S27R17" localSheetId="2">#REF!</definedName>
    <definedName name="S27R17" localSheetId="7">#REF!</definedName>
    <definedName name="S27R17" localSheetId="13">#REF!</definedName>
    <definedName name="S27R17" localSheetId="12">#REF!</definedName>
    <definedName name="S27R17" localSheetId="14">#REF!</definedName>
    <definedName name="S27R17">#REF!</definedName>
    <definedName name="S27R18" localSheetId="2">#REF!</definedName>
    <definedName name="S27R18" localSheetId="7">#REF!</definedName>
    <definedName name="S27R18" localSheetId="13">#REF!</definedName>
    <definedName name="S27R18" localSheetId="12">#REF!</definedName>
    <definedName name="S27R18" localSheetId="14">#REF!</definedName>
    <definedName name="S27R18">#REF!</definedName>
    <definedName name="S27R19" localSheetId="2">#REF!</definedName>
    <definedName name="S27R19" localSheetId="7">#REF!</definedName>
    <definedName name="S27R19" localSheetId="13">#REF!</definedName>
    <definedName name="S27R19" localSheetId="12">#REF!</definedName>
    <definedName name="S27R19" localSheetId="14">#REF!</definedName>
    <definedName name="S27R19">#REF!</definedName>
    <definedName name="S27R2" localSheetId="2">#REF!</definedName>
    <definedName name="S27R2" localSheetId="7">#REF!</definedName>
    <definedName name="S27R2" localSheetId="13">#REF!</definedName>
    <definedName name="S27R2" localSheetId="12">#REF!</definedName>
    <definedName name="S27R2" localSheetId="14">#REF!</definedName>
    <definedName name="S27R2">#REF!</definedName>
    <definedName name="S27R20" localSheetId="2">#REF!</definedName>
    <definedName name="S27R20" localSheetId="7">#REF!</definedName>
    <definedName name="S27R20" localSheetId="13">#REF!</definedName>
    <definedName name="S27R20" localSheetId="12">#REF!</definedName>
    <definedName name="S27R20" localSheetId="14">#REF!</definedName>
    <definedName name="S27R20">#REF!</definedName>
    <definedName name="S27R21" localSheetId="2">#REF!</definedName>
    <definedName name="S27R21" localSheetId="7">#REF!</definedName>
    <definedName name="S27R21" localSheetId="13">#REF!</definedName>
    <definedName name="S27R21" localSheetId="12">#REF!</definedName>
    <definedName name="S27R21" localSheetId="14">#REF!</definedName>
    <definedName name="S27R21">#REF!</definedName>
    <definedName name="S27R22" localSheetId="2">#REF!</definedName>
    <definedName name="S27R22" localSheetId="7">#REF!</definedName>
    <definedName name="S27R22" localSheetId="13">#REF!</definedName>
    <definedName name="S27R22" localSheetId="12">#REF!</definedName>
    <definedName name="S27R22" localSheetId="14">#REF!</definedName>
    <definedName name="S27R22">#REF!</definedName>
    <definedName name="S27R23" localSheetId="2">#REF!</definedName>
    <definedName name="S27R23" localSheetId="7">#REF!</definedName>
    <definedName name="S27R23" localSheetId="13">#REF!</definedName>
    <definedName name="S27R23" localSheetId="12">#REF!</definedName>
    <definedName name="S27R23" localSheetId="14">#REF!</definedName>
    <definedName name="S27R23">#REF!</definedName>
    <definedName name="S27R24" localSheetId="2">#REF!</definedName>
    <definedName name="S27R24" localSheetId="7">#REF!</definedName>
    <definedName name="S27R24" localSheetId="13">#REF!</definedName>
    <definedName name="S27R24" localSheetId="12">#REF!</definedName>
    <definedName name="S27R24" localSheetId="14">#REF!</definedName>
    <definedName name="S27R24">#REF!</definedName>
    <definedName name="S27R3" localSheetId="2">#REF!</definedName>
    <definedName name="S27R3" localSheetId="7">#REF!</definedName>
    <definedName name="S27R3" localSheetId="13">#REF!</definedName>
    <definedName name="S27R3" localSheetId="12">#REF!</definedName>
    <definedName name="S27R3" localSheetId="14">#REF!</definedName>
    <definedName name="S27R3">#REF!</definedName>
    <definedName name="S27R4" localSheetId="2">#REF!</definedName>
    <definedName name="S27R4" localSheetId="7">#REF!</definedName>
    <definedName name="S27R4" localSheetId="13">#REF!</definedName>
    <definedName name="S27R4" localSheetId="12">#REF!</definedName>
    <definedName name="S27R4" localSheetId="14">#REF!</definedName>
    <definedName name="S27R4">#REF!</definedName>
    <definedName name="S27R5" localSheetId="2">#REF!</definedName>
    <definedName name="S27R5" localSheetId="7">#REF!</definedName>
    <definedName name="S27R5" localSheetId="13">#REF!</definedName>
    <definedName name="S27R5" localSheetId="12">#REF!</definedName>
    <definedName name="S27R5" localSheetId="14">#REF!</definedName>
    <definedName name="S27R5">#REF!</definedName>
    <definedName name="S27R6" localSheetId="2">#REF!</definedName>
    <definedName name="S27R6" localSheetId="7">#REF!</definedName>
    <definedName name="S27R6" localSheetId="13">#REF!</definedName>
    <definedName name="S27R6" localSheetId="12">#REF!</definedName>
    <definedName name="S27R6" localSheetId="14">#REF!</definedName>
    <definedName name="S27R6">#REF!</definedName>
    <definedName name="S27R7" localSheetId="2">#REF!</definedName>
    <definedName name="S27R7" localSheetId="7">#REF!</definedName>
    <definedName name="S27R7" localSheetId="13">#REF!</definedName>
    <definedName name="S27R7" localSheetId="12">#REF!</definedName>
    <definedName name="S27R7" localSheetId="14">#REF!</definedName>
    <definedName name="S27R7">#REF!</definedName>
    <definedName name="S27R8" localSheetId="2">#REF!</definedName>
    <definedName name="S27R8" localSheetId="7">#REF!</definedName>
    <definedName name="S27R8" localSheetId="13">#REF!</definedName>
    <definedName name="S27R8" localSheetId="12">#REF!</definedName>
    <definedName name="S27R8" localSheetId="14">#REF!</definedName>
    <definedName name="S27R8">#REF!</definedName>
    <definedName name="S27R9" localSheetId="2">#REF!</definedName>
    <definedName name="S27R9" localSheetId="7">#REF!</definedName>
    <definedName name="S27R9" localSheetId="13">#REF!</definedName>
    <definedName name="S27R9" localSheetId="12">#REF!</definedName>
    <definedName name="S27R9" localSheetId="14">#REF!</definedName>
    <definedName name="S27R9">#REF!</definedName>
    <definedName name="S28P1" localSheetId="2">#REF!</definedName>
    <definedName name="S28P1" localSheetId="7">#REF!</definedName>
    <definedName name="S28P1" localSheetId="13">#REF!</definedName>
    <definedName name="S28P1" localSheetId="12">#REF!</definedName>
    <definedName name="S28P1" localSheetId="14">#REF!</definedName>
    <definedName name="S28P1">#REF!</definedName>
    <definedName name="S28P10" localSheetId="2">#REF!</definedName>
    <definedName name="S28P10" localSheetId="7">#REF!</definedName>
    <definedName name="S28P10" localSheetId="13">#REF!</definedName>
    <definedName name="S28P10" localSheetId="12">#REF!</definedName>
    <definedName name="S28P10" localSheetId="14">#REF!</definedName>
    <definedName name="S28P10">#REF!</definedName>
    <definedName name="S28P11" localSheetId="2">#REF!</definedName>
    <definedName name="S28P11" localSheetId="7">#REF!</definedName>
    <definedName name="S28P11" localSheetId="13">#REF!</definedName>
    <definedName name="S28P11" localSheetId="12">#REF!</definedName>
    <definedName name="S28P11" localSheetId="14">#REF!</definedName>
    <definedName name="S28P11">#REF!</definedName>
    <definedName name="S28P12" localSheetId="2">#REF!</definedName>
    <definedName name="S28P12" localSheetId="7">#REF!</definedName>
    <definedName name="S28P12" localSheetId="13">#REF!</definedName>
    <definedName name="S28P12" localSheetId="12">#REF!</definedName>
    <definedName name="S28P12" localSheetId="14">#REF!</definedName>
    <definedName name="S28P12">#REF!</definedName>
    <definedName name="S28P13" localSheetId="2">#REF!</definedName>
    <definedName name="S28P13" localSheetId="7">#REF!</definedName>
    <definedName name="S28P13" localSheetId="13">#REF!</definedName>
    <definedName name="S28P13" localSheetId="12">#REF!</definedName>
    <definedName name="S28P13" localSheetId="14">#REF!</definedName>
    <definedName name="S28P13">#REF!</definedName>
    <definedName name="S28P14" localSheetId="2">#REF!</definedName>
    <definedName name="S28P14" localSheetId="7">#REF!</definedName>
    <definedName name="S28P14" localSheetId="13">#REF!</definedName>
    <definedName name="S28P14" localSheetId="12">#REF!</definedName>
    <definedName name="S28P14" localSheetId="14">#REF!</definedName>
    <definedName name="S28P14">#REF!</definedName>
    <definedName name="S28P15" localSheetId="2">#REF!</definedName>
    <definedName name="S28P15" localSheetId="7">#REF!</definedName>
    <definedName name="S28P15" localSheetId="13">#REF!</definedName>
    <definedName name="S28P15" localSheetId="12">#REF!</definedName>
    <definedName name="S28P15" localSheetId="14">#REF!</definedName>
    <definedName name="S28P15">#REF!</definedName>
    <definedName name="S28P16" localSheetId="2">#REF!</definedName>
    <definedName name="S28P16" localSheetId="7">#REF!</definedName>
    <definedName name="S28P16" localSheetId="13">#REF!</definedName>
    <definedName name="S28P16" localSheetId="12">#REF!</definedName>
    <definedName name="S28P16" localSheetId="14">#REF!</definedName>
    <definedName name="S28P16">#REF!</definedName>
    <definedName name="S28P17" localSheetId="2">#REF!</definedName>
    <definedName name="S28P17" localSheetId="7">#REF!</definedName>
    <definedName name="S28P17" localSheetId="13">#REF!</definedName>
    <definedName name="S28P17" localSheetId="12">#REF!</definedName>
    <definedName name="S28P17" localSheetId="14">#REF!</definedName>
    <definedName name="S28P17">#REF!</definedName>
    <definedName name="S28P18" localSheetId="2">#REF!</definedName>
    <definedName name="S28P18" localSheetId="7">#REF!</definedName>
    <definedName name="S28P18" localSheetId="13">#REF!</definedName>
    <definedName name="S28P18" localSheetId="12">#REF!</definedName>
    <definedName name="S28P18" localSheetId="14">#REF!</definedName>
    <definedName name="S28P18">#REF!</definedName>
    <definedName name="S28P19" localSheetId="2">#REF!</definedName>
    <definedName name="S28P19" localSheetId="7">#REF!</definedName>
    <definedName name="S28P19" localSheetId="13">#REF!</definedName>
    <definedName name="S28P19" localSheetId="12">#REF!</definedName>
    <definedName name="S28P19" localSheetId="14">#REF!</definedName>
    <definedName name="S28P19">#REF!</definedName>
    <definedName name="S28P2" localSheetId="2">#REF!</definedName>
    <definedName name="S28P2" localSheetId="7">#REF!</definedName>
    <definedName name="S28P2" localSheetId="13">#REF!</definedName>
    <definedName name="S28P2" localSheetId="12">#REF!</definedName>
    <definedName name="S28P2" localSheetId="14">#REF!</definedName>
    <definedName name="S28P2">#REF!</definedName>
    <definedName name="S28P20" localSheetId="2">#REF!</definedName>
    <definedName name="S28P20" localSheetId="7">#REF!</definedName>
    <definedName name="S28P20" localSheetId="13">#REF!</definedName>
    <definedName name="S28P20" localSheetId="12">#REF!</definedName>
    <definedName name="S28P20" localSheetId="14">#REF!</definedName>
    <definedName name="S28P20">#REF!</definedName>
    <definedName name="S28P21" localSheetId="2">#REF!</definedName>
    <definedName name="S28P21" localSheetId="7">#REF!</definedName>
    <definedName name="S28P21" localSheetId="13">#REF!</definedName>
    <definedName name="S28P21" localSheetId="12">#REF!</definedName>
    <definedName name="S28P21" localSheetId="14">#REF!</definedName>
    <definedName name="S28P21">#REF!</definedName>
    <definedName name="S28P22" localSheetId="2">#REF!</definedName>
    <definedName name="S28P22" localSheetId="7">#REF!</definedName>
    <definedName name="S28P22" localSheetId="13">#REF!</definedName>
    <definedName name="S28P22" localSheetId="12">#REF!</definedName>
    <definedName name="S28P22" localSheetId="14">#REF!</definedName>
    <definedName name="S28P22">#REF!</definedName>
    <definedName name="S28P23" localSheetId="2">#REF!</definedName>
    <definedName name="S28P23" localSheetId="7">#REF!</definedName>
    <definedName name="S28P23" localSheetId="13">#REF!</definedName>
    <definedName name="S28P23" localSheetId="12">#REF!</definedName>
    <definedName name="S28P23" localSheetId="14">#REF!</definedName>
    <definedName name="S28P23">#REF!</definedName>
    <definedName name="S28P24" localSheetId="2">#REF!</definedName>
    <definedName name="S28P24" localSheetId="7">#REF!</definedName>
    <definedName name="S28P24" localSheetId="13">#REF!</definedName>
    <definedName name="S28P24" localSheetId="12">#REF!</definedName>
    <definedName name="S28P24" localSheetId="14">#REF!</definedName>
    <definedName name="S28P24">#REF!</definedName>
    <definedName name="S28P3" localSheetId="2">#REF!</definedName>
    <definedName name="S28P3" localSheetId="7">#REF!</definedName>
    <definedName name="S28P3" localSheetId="13">#REF!</definedName>
    <definedName name="S28P3" localSheetId="12">#REF!</definedName>
    <definedName name="S28P3" localSheetId="14">#REF!</definedName>
    <definedName name="S28P3">#REF!</definedName>
    <definedName name="S28P4" localSheetId="2">#REF!</definedName>
    <definedName name="S28P4" localSheetId="7">#REF!</definedName>
    <definedName name="S28P4" localSheetId="13">#REF!</definedName>
    <definedName name="S28P4" localSheetId="12">#REF!</definedName>
    <definedName name="S28P4" localSheetId="14">#REF!</definedName>
    <definedName name="S28P4">#REF!</definedName>
    <definedName name="S28P5" localSheetId="2">#REF!</definedName>
    <definedName name="S28P5" localSheetId="7">#REF!</definedName>
    <definedName name="S28P5" localSheetId="13">#REF!</definedName>
    <definedName name="S28P5" localSheetId="12">#REF!</definedName>
    <definedName name="S28P5" localSheetId="14">#REF!</definedName>
    <definedName name="S28P5">#REF!</definedName>
    <definedName name="S28P6" localSheetId="2">#REF!</definedName>
    <definedName name="S28P6" localSheetId="7">#REF!</definedName>
    <definedName name="S28P6" localSheetId="13">#REF!</definedName>
    <definedName name="S28P6" localSheetId="12">#REF!</definedName>
    <definedName name="S28P6" localSheetId="14">#REF!</definedName>
    <definedName name="S28P6">#REF!</definedName>
    <definedName name="S28P7" localSheetId="2">#REF!</definedName>
    <definedName name="S28P7" localSheetId="7">#REF!</definedName>
    <definedName name="S28P7" localSheetId="13">#REF!</definedName>
    <definedName name="S28P7" localSheetId="12">#REF!</definedName>
    <definedName name="S28P7" localSheetId="14">#REF!</definedName>
    <definedName name="S28P7">#REF!</definedName>
    <definedName name="S28P8" localSheetId="2">#REF!</definedName>
    <definedName name="S28P8" localSheetId="7">#REF!</definedName>
    <definedName name="S28P8" localSheetId="13">#REF!</definedName>
    <definedName name="S28P8" localSheetId="12">#REF!</definedName>
    <definedName name="S28P8" localSheetId="14">#REF!</definedName>
    <definedName name="S28P8">#REF!</definedName>
    <definedName name="S28P9" localSheetId="2">#REF!</definedName>
    <definedName name="S28P9" localSheetId="7">#REF!</definedName>
    <definedName name="S28P9" localSheetId="13">#REF!</definedName>
    <definedName name="S28P9" localSheetId="12">#REF!</definedName>
    <definedName name="S28P9" localSheetId="14">#REF!</definedName>
    <definedName name="S28P9">#REF!</definedName>
    <definedName name="S28R1" localSheetId="2">#REF!</definedName>
    <definedName name="S28R1" localSheetId="7">#REF!</definedName>
    <definedName name="S28R1" localSheetId="13">#REF!</definedName>
    <definedName name="S28R1" localSheetId="12">#REF!</definedName>
    <definedName name="S28R1" localSheetId="14">#REF!</definedName>
    <definedName name="S28R1">#REF!</definedName>
    <definedName name="S28R10" localSheetId="2">#REF!</definedName>
    <definedName name="S28R10" localSheetId="7">#REF!</definedName>
    <definedName name="S28R10" localSheetId="13">#REF!</definedName>
    <definedName name="S28R10" localSheetId="12">#REF!</definedName>
    <definedName name="S28R10" localSheetId="14">#REF!</definedName>
    <definedName name="S28R10">#REF!</definedName>
    <definedName name="S28R11" localSheetId="2">#REF!</definedName>
    <definedName name="S28R11" localSheetId="7">#REF!</definedName>
    <definedName name="S28R11" localSheetId="13">#REF!</definedName>
    <definedName name="S28R11" localSheetId="12">#REF!</definedName>
    <definedName name="S28R11" localSheetId="14">#REF!</definedName>
    <definedName name="S28R11">#REF!</definedName>
    <definedName name="S28R12" localSheetId="2">#REF!</definedName>
    <definedName name="S28R12" localSheetId="7">#REF!</definedName>
    <definedName name="S28R12" localSheetId="13">#REF!</definedName>
    <definedName name="S28R12" localSheetId="12">#REF!</definedName>
    <definedName name="S28R12" localSheetId="14">#REF!</definedName>
    <definedName name="S28R12">#REF!</definedName>
    <definedName name="S28R13" localSheetId="2">#REF!</definedName>
    <definedName name="S28R13" localSheetId="7">#REF!</definedName>
    <definedName name="S28R13" localSheetId="13">#REF!</definedName>
    <definedName name="S28R13" localSheetId="12">#REF!</definedName>
    <definedName name="S28R13" localSheetId="14">#REF!</definedName>
    <definedName name="S28R13">#REF!</definedName>
    <definedName name="S28R14" localSheetId="2">#REF!</definedName>
    <definedName name="S28R14" localSheetId="7">#REF!</definedName>
    <definedName name="S28R14" localSheetId="13">#REF!</definedName>
    <definedName name="S28R14" localSheetId="12">#REF!</definedName>
    <definedName name="S28R14" localSheetId="14">#REF!</definedName>
    <definedName name="S28R14">#REF!</definedName>
    <definedName name="S28R15" localSheetId="2">#REF!</definedName>
    <definedName name="S28R15" localSheetId="7">#REF!</definedName>
    <definedName name="S28R15" localSheetId="13">#REF!</definedName>
    <definedName name="S28R15" localSheetId="12">#REF!</definedName>
    <definedName name="S28R15" localSheetId="14">#REF!</definedName>
    <definedName name="S28R15">#REF!</definedName>
    <definedName name="S28R16" localSheetId="2">#REF!</definedName>
    <definedName name="S28R16" localSheetId="7">#REF!</definedName>
    <definedName name="S28R16" localSheetId="13">#REF!</definedName>
    <definedName name="S28R16" localSheetId="12">#REF!</definedName>
    <definedName name="S28R16" localSheetId="14">#REF!</definedName>
    <definedName name="S28R16">#REF!</definedName>
    <definedName name="S28R17" localSheetId="2">#REF!</definedName>
    <definedName name="S28R17" localSheetId="7">#REF!</definedName>
    <definedName name="S28R17" localSheetId="13">#REF!</definedName>
    <definedName name="S28R17" localSheetId="12">#REF!</definedName>
    <definedName name="S28R17" localSheetId="14">#REF!</definedName>
    <definedName name="S28R17">#REF!</definedName>
    <definedName name="S28R18" localSheetId="2">#REF!</definedName>
    <definedName name="S28R18" localSheetId="7">#REF!</definedName>
    <definedName name="S28R18" localSheetId="13">#REF!</definedName>
    <definedName name="S28R18" localSheetId="12">#REF!</definedName>
    <definedName name="S28R18" localSheetId="14">#REF!</definedName>
    <definedName name="S28R18">#REF!</definedName>
    <definedName name="S28R19" localSheetId="2">#REF!</definedName>
    <definedName name="S28R19" localSheetId="7">#REF!</definedName>
    <definedName name="S28R19" localSheetId="13">#REF!</definedName>
    <definedName name="S28R19" localSheetId="12">#REF!</definedName>
    <definedName name="S28R19" localSheetId="14">#REF!</definedName>
    <definedName name="S28R19">#REF!</definedName>
    <definedName name="S28R2" localSheetId="2">#REF!</definedName>
    <definedName name="S28R2" localSheetId="7">#REF!</definedName>
    <definedName name="S28R2" localSheetId="13">#REF!</definedName>
    <definedName name="S28R2" localSheetId="12">#REF!</definedName>
    <definedName name="S28R2" localSheetId="14">#REF!</definedName>
    <definedName name="S28R2">#REF!</definedName>
    <definedName name="S28R20" localSheetId="2">#REF!</definedName>
    <definedName name="S28R20" localSheetId="7">#REF!</definedName>
    <definedName name="S28R20" localSheetId="13">#REF!</definedName>
    <definedName name="S28R20" localSheetId="12">#REF!</definedName>
    <definedName name="S28R20" localSheetId="14">#REF!</definedName>
    <definedName name="S28R20">#REF!</definedName>
    <definedName name="S28R21" localSheetId="2">#REF!</definedName>
    <definedName name="S28R21" localSheetId="7">#REF!</definedName>
    <definedName name="S28R21" localSheetId="13">#REF!</definedName>
    <definedName name="S28R21" localSheetId="12">#REF!</definedName>
    <definedName name="S28R21" localSheetId="14">#REF!</definedName>
    <definedName name="S28R21">#REF!</definedName>
    <definedName name="S28R22" localSheetId="2">#REF!</definedName>
    <definedName name="S28R22" localSheetId="7">#REF!</definedName>
    <definedName name="S28R22" localSheetId="13">#REF!</definedName>
    <definedName name="S28R22" localSheetId="12">#REF!</definedName>
    <definedName name="S28R22" localSheetId="14">#REF!</definedName>
    <definedName name="S28R22">#REF!</definedName>
    <definedName name="S28R23" localSheetId="2">#REF!</definedName>
    <definedName name="S28R23" localSheetId="7">#REF!</definedName>
    <definedName name="S28R23" localSheetId="13">#REF!</definedName>
    <definedName name="S28R23" localSheetId="12">#REF!</definedName>
    <definedName name="S28R23" localSheetId="14">#REF!</definedName>
    <definedName name="S28R23">#REF!</definedName>
    <definedName name="S28R24" localSheetId="2">#REF!</definedName>
    <definedName name="S28R24" localSheetId="7">#REF!</definedName>
    <definedName name="S28R24" localSheetId="13">#REF!</definedName>
    <definedName name="S28R24" localSheetId="12">#REF!</definedName>
    <definedName name="S28R24" localSheetId="14">#REF!</definedName>
    <definedName name="S28R24">#REF!</definedName>
    <definedName name="S28R3" localSheetId="2">#REF!</definedName>
    <definedName name="S28R3" localSheetId="7">#REF!</definedName>
    <definedName name="S28R3" localSheetId="13">#REF!</definedName>
    <definedName name="S28R3" localSheetId="12">#REF!</definedName>
    <definedName name="S28R3" localSheetId="14">#REF!</definedName>
    <definedName name="S28R3">#REF!</definedName>
    <definedName name="S28R4" localSheetId="2">#REF!</definedName>
    <definedName name="S28R4" localSheetId="7">#REF!</definedName>
    <definedName name="S28R4" localSheetId="13">#REF!</definedName>
    <definedName name="S28R4" localSheetId="12">#REF!</definedName>
    <definedName name="S28R4" localSheetId="14">#REF!</definedName>
    <definedName name="S28R4">#REF!</definedName>
    <definedName name="S28R5" localSheetId="2">#REF!</definedName>
    <definedName name="S28R5" localSheetId="7">#REF!</definedName>
    <definedName name="S28R5" localSheetId="13">#REF!</definedName>
    <definedName name="S28R5" localSheetId="12">#REF!</definedName>
    <definedName name="S28R5" localSheetId="14">#REF!</definedName>
    <definedName name="S28R5">#REF!</definedName>
    <definedName name="S28R6" localSheetId="2">#REF!</definedName>
    <definedName name="S28R6" localSheetId="7">#REF!</definedName>
    <definedName name="S28R6" localSheetId="13">#REF!</definedName>
    <definedName name="S28R6" localSheetId="12">#REF!</definedName>
    <definedName name="S28R6" localSheetId="14">#REF!</definedName>
    <definedName name="S28R6">#REF!</definedName>
    <definedName name="S28R7" localSheetId="2">#REF!</definedName>
    <definedName name="S28R7" localSheetId="7">#REF!</definedName>
    <definedName name="S28R7" localSheetId="13">#REF!</definedName>
    <definedName name="S28R7" localSheetId="12">#REF!</definedName>
    <definedName name="S28R7" localSheetId="14">#REF!</definedName>
    <definedName name="S28R7">#REF!</definedName>
    <definedName name="S28R8" localSheetId="2">#REF!</definedName>
    <definedName name="S28R8" localSheetId="7">#REF!</definedName>
    <definedName name="S28R8" localSheetId="13">#REF!</definedName>
    <definedName name="S28R8" localSheetId="12">#REF!</definedName>
    <definedName name="S28R8" localSheetId="14">#REF!</definedName>
    <definedName name="S28R8">#REF!</definedName>
    <definedName name="S28R9" localSheetId="2">#REF!</definedName>
    <definedName name="S28R9" localSheetId="7">#REF!</definedName>
    <definedName name="S28R9" localSheetId="13">#REF!</definedName>
    <definedName name="S28R9" localSheetId="12">#REF!</definedName>
    <definedName name="S28R9" localSheetId="14">#REF!</definedName>
    <definedName name="S28R9">#REF!</definedName>
    <definedName name="S29P1" localSheetId="2">#REF!</definedName>
    <definedName name="S29P1" localSheetId="7">#REF!</definedName>
    <definedName name="S29P1" localSheetId="13">#REF!</definedName>
    <definedName name="S29P1" localSheetId="12">#REF!</definedName>
    <definedName name="S29P1" localSheetId="14">#REF!</definedName>
    <definedName name="S29P1">#REF!</definedName>
    <definedName name="S29P10" localSheetId="2">#REF!</definedName>
    <definedName name="S29P10" localSheetId="7">#REF!</definedName>
    <definedName name="S29P10" localSheetId="13">#REF!</definedName>
    <definedName name="S29P10" localSheetId="12">#REF!</definedName>
    <definedName name="S29P10" localSheetId="14">#REF!</definedName>
    <definedName name="S29P10">#REF!</definedName>
    <definedName name="S29P11" localSheetId="2">#REF!</definedName>
    <definedName name="S29P11" localSheetId="7">#REF!</definedName>
    <definedName name="S29P11" localSheetId="13">#REF!</definedName>
    <definedName name="S29P11" localSheetId="12">#REF!</definedName>
    <definedName name="S29P11" localSheetId="14">#REF!</definedName>
    <definedName name="S29P11">#REF!</definedName>
    <definedName name="S29P12" localSheetId="2">#REF!</definedName>
    <definedName name="S29P12" localSheetId="7">#REF!</definedName>
    <definedName name="S29P12" localSheetId="13">#REF!</definedName>
    <definedName name="S29P12" localSheetId="12">#REF!</definedName>
    <definedName name="S29P12" localSheetId="14">#REF!</definedName>
    <definedName name="S29P12">#REF!</definedName>
    <definedName name="S29P13" localSheetId="2">#REF!</definedName>
    <definedName name="S29P13" localSheetId="7">#REF!</definedName>
    <definedName name="S29P13" localSheetId="13">#REF!</definedName>
    <definedName name="S29P13" localSheetId="12">#REF!</definedName>
    <definedName name="S29P13" localSheetId="14">#REF!</definedName>
    <definedName name="S29P13">#REF!</definedName>
    <definedName name="S29P14" localSheetId="2">#REF!</definedName>
    <definedName name="S29P14" localSheetId="7">#REF!</definedName>
    <definedName name="S29P14" localSheetId="13">#REF!</definedName>
    <definedName name="S29P14" localSheetId="12">#REF!</definedName>
    <definedName name="S29P14" localSheetId="14">#REF!</definedName>
    <definedName name="S29P14">#REF!</definedName>
    <definedName name="S29P15" localSheetId="2">#REF!</definedName>
    <definedName name="S29P15" localSheetId="7">#REF!</definedName>
    <definedName name="S29P15" localSheetId="13">#REF!</definedName>
    <definedName name="S29P15" localSheetId="12">#REF!</definedName>
    <definedName name="S29P15" localSheetId="14">#REF!</definedName>
    <definedName name="S29P15">#REF!</definedName>
    <definedName name="S29P16" localSheetId="2">#REF!</definedName>
    <definedName name="S29P16" localSheetId="7">#REF!</definedName>
    <definedName name="S29P16" localSheetId="13">#REF!</definedName>
    <definedName name="S29P16" localSheetId="12">#REF!</definedName>
    <definedName name="S29P16" localSheetId="14">#REF!</definedName>
    <definedName name="S29P16">#REF!</definedName>
    <definedName name="S29P17" localSheetId="2">#REF!</definedName>
    <definedName name="S29P17" localSheetId="7">#REF!</definedName>
    <definedName name="S29P17" localSheetId="13">#REF!</definedName>
    <definedName name="S29P17" localSheetId="12">#REF!</definedName>
    <definedName name="S29P17" localSheetId="14">#REF!</definedName>
    <definedName name="S29P17">#REF!</definedName>
    <definedName name="S29P18" localSheetId="2">#REF!</definedName>
    <definedName name="S29P18" localSheetId="7">#REF!</definedName>
    <definedName name="S29P18" localSheetId="13">#REF!</definedName>
    <definedName name="S29P18" localSheetId="12">#REF!</definedName>
    <definedName name="S29P18" localSheetId="14">#REF!</definedName>
    <definedName name="S29P18">#REF!</definedName>
    <definedName name="S29P19" localSheetId="2">#REF!</definedName>
    <definedName name="S29P19" localSheetId="7">#REF!</definedName>
    <definedName name="S29P19" localSheetId="13">#REF!</definedName>
    <definedName name="S29P19" localSheetId="12">#REF!</definedName>
    <definedName name="S29P19" localSheetId="14">#REF!</definedName>
    <definedName name="S29P19">#REF!</definedName>
    <definedName name="S29P2" localSheetId="2">#REF!</definedName>
    <definedName name="S29P2" localSheetId="7">#REF!</definedName>
    <definedName name="S29P2" localSheetId="13">#REF!</definedName>
    <definedName name="S29P2" localSheetId="12">#REF!</definedName>
    <definedName name="S29P2" localSheetId="14">#REF!</definedName>
    <definedName name="S29P2">#REF!</definedName>
    <definedName name="S29P20" localSheetId="2">#REF!</definedName>
    <definedName name="S29P20" localSheetId="7">#REF!</definedName>
    <definedName name="S29P20" localSheetId="13">#REF!</definedName>
    <definedName name="S29P20" localSheetId="12">#REF!</definedName>
    <definedName name="S29P20" localSheetId="14">#REF!</definedName>
    <definedName name="S29P20">#REF!</definedName>
    <definedName name="S29P21" localSheetId="2">#REF!</definedName>
    <definedName name="S29P21" localSheetId="7">#REF!</definedName>
    <definedName name="S29P21" localSheetId="13">#REF!</definedName>
    <definedName name="S29P21" localSheetId="12">#REF!</definedName>
    <definedName name="S29P21" localSheetId="14">#REF!</definedName>
    <definedName name="S29P21">#REF!</definedName>
    <definedName name="S29P22" localSheetId="2">#REF!</definedName>
    <definedName name="S29P22" localSheetId="7">#REF!</definedName>
    <definedName name="S29P22" localSheetId="13">#REF!</definedName>
    <definedName name="S29P22" localSheetId="12">#REF!</definedName>
    <definedName name="S29P22" localSheetId="14">#REF!</definedName>
    <definedName name="S29P22">#REF!</definedName>
    <definedName name="S29P23" localSheetId="2">#REF!</definedName>
    <definedName name="S29P23" localSheetId="7">#REF!</definedName>
    <definedName name="S29P23" localSheetId="13">#REF!</definedName>
    <definedName name="S29P23" localSheetId="12">#REF!</definedName>
    <definedName name="S29P23" localSheetId="14">#REF!</definedName>
    <definedName name="S29P23">#REF!</definedName>
    <definedName name="S29P24" localSheetId="2">#REF!</definedName>
    <definedName name="S29P24" localSheetId="7">#REF!</definedName>
    <definedName name="S29P24" localSheetId="13">#REF!</definedName>
    <definedName name="S29P24" localSheetId="12">#REF!</definedName>
    <definedName name="S29P24" localSheetId="14">#REF!</definedName>
    <definedName name="S29P24">#REF!</definedName>
    <definedName name="S29P3" localSheetId="2">#REF!</definedName>
    <definedName name="S29P3" localSheetId="7">#REF!</definedName>
    <definedName name="S29P3" localSheetId="13">#REF!</definedName>
    <definedName name="S29P3" localSheetId="12">#REF!</definedName>
    <definedName name="S29P3" localSheetId="14">#REF!</definedName>
    <definedName name="S29P3">#REF!</definedName>
    <definedName name="S29P4" localSheetId="2">#REF!</definedName>
    <definedName name="S29P4" localSheetId="7">#REF!</definedName>
    <definedName name="S29P4" localSheetId="13">#REF!</definedName>
    <definedName name="S29P4" localSheetId="12">#REF!</definedName>
    <definedName name="S29P4" localSheetId="14">#REF!</definedName>
    <definedName name="S29P4">#REF!</definedName>
    <definedName name="S29P5" localSheetId="2">#REF!</definedName>
    <definedName name="S29P5" localSheetId="7">#REF!</definedName>
    <definedName name="S29P5" localSheetId="13">#REF!</definedName>
    <definedName name="S29P5" localSheetId="12">#REF!</definedName>
    <definedName name="S29P5" localSheetId="14">#REF!</definedName>
    <definedName name="S29P5">#REF!</definedName>
    <definedName name="S29P6" localSheetId="2">#REF!</definedName>
    <definedName name="S29P6" localSheetId="7">#REF!</definedName>
    <definedName name="S29P6" localSheetId="13">#REF!</definedName>
    <definedName name="S29P6" localSheetId="12">#REF!</definedName>
    <definedName name="S29P6" localSheetId="14">#REF!</definedName>
    <definedName name="S29P6">#REF!</definedName>
    <definedName name="S29P7" localSheetId="2">#REF!</definedName>
    <definedName name="S29P7" localSheetId="7">#REF!</definedName>
    <definedName name="S29P7" localSheetId="13">#REF!</definedName>
    <definedName name="S29P7" localSheetId="12">#REF!</definedName>
    <definedName name="S29P7" localSheetId="14">#REF!</definedName>
    <definedName name="S29P7">#REF!</definedName>
    <definedName name="S29P8" localSheetId="2">#REF!</definedName>
    <definedName name="S29P8" localSheetId="7">#REF!</definedName>
    <definedName name="S29P8" localSheetId="13">#REF!</definedName>
    <definedName name="S29P8" localSheetId="12">#REF!</definedName>
    <definedName name="S29P8" localSheetId="14">#REF!</definedName>
    <definedName name="S29P8">#REF!</definedName>
    <definedName name="S29P9" localSheetId="2">#REF!</definedName>
    <definedName name="S29P9" localSheetId="7">#REF!</definedName>
    <definedName name="S29P9" localSheetId="13">#REF!</definedName>
    <definedName name="S29P9" localSheetId="12">#REF!</definedName>
    <definedName name="S29P9" localSheetId="14">#REF!</definedName>
    <definedName name="S29P9">#REF!</definedName>
    <definedName name="S29R1" localSheetId="2">#REF!</definedName>
    <definedName name="S29R1" localSheetId="7">#REF!</definedName>
    <definedName name="S29R1" localSheetId="13">#REF!</definedName>
    <definedName name="S29R1" localSheetId="12">#REF!</definedName>
    <definedName name="S29R1" localSheetId="14">#REF!</definedName>
    <definedName name="S29R1">#REF!</definedName>
    <definedName name="S29R10" localSheetId="2">#REF!</definedName>
    <definedName name="S29R10" localSheetId="7">#REF!</definedName>
    <definedName name="S29R10" localSheetId="13">#REF!</definedName>
    <definedName name="S29R10" localSheetId="12">#REF!</definedName>
    <definedName name="S29R10" localSheetId="14">#REF!</definedName>
    <definedName name="S29R10">#REF!</definedName>
    <definedName name="S29R11" localSheetId="2">#REF!</definedName>
    <definedName name="S29R11" localSheetId="7">#REF!</definedName>
    <definedName name="S29R11" localSheetId="13">#REF!</definedName>
    <definedName name="S29R11" localSheetId="12">#REF!</definedName>
    <definedName name="S29R11" localSheetId="14">#REF!</definedName>
    <definedName name="S29R11">#REF!</definedName>
    <definedName name="S29R12" localSheetId="2">#REF!</definedName>
    <definedName name="S29R12" localSheetId="7">#REF!</definedName>
    <definedName name="S29R12" localSheetId="13">#REF!</definedName>
    <definedName name="S29R12" localSheetId="12">#REF!</definedName>
    <definedName name="S29R12" localSheetId="14">#REF!</definedName>
    <definedName name="S29R12">#REF!</definedName>
    <definedName name="S29R13" localSheetId="2">#REF!</definedName>
    <definedName name="S29R13" localSheetId="7">#REF!</definedName>
    <definedName name="S29R13" localSheetId="13">#REF!</definedName>
    <definedName name="S29R13" localSheetId="12">#REF!</definedName>
    <definedName name="S29R13" localSheetId="14">#REF!</definedName>
    <definedName name="S29R13">#REF!</definedName>
    <definedName name="S29R14" localSheetId="2">#REF!</definedName>
    <definedName name="S29R14" localSheetId="7">#REF!</definedName>
    <definedName name="S29R14" localSheetId="13">#REF!</definedName>
    <definedName name="S29R14" localSheetId="12">#REF!</definedName>
    <definedName name="S29R14" localSheetId="14">#REF!</definedName>
    <definedName name="S29R14">#REF!</definedName>
    <definedName name="S29R15" localSheetId="2">#REF!</definedName>
    <definedName name="S29R15" localSheetId="7">#REF!</definedName>
    <definedName name="S29R15" localSheetId="13">#REF!</definedName>
    <definedName name="S29R15" localSheetId="12">#REF!</definedName>
    <definedName name="S29R15" localSheetId="14">#REF!</definedName>
    <definedName name="S29R15">#REF!</definedName>
    <definedName name="S29R16" localSheetId="2">#REF!</definedName>
    <definedName name="S29R16" localSheetId="7">#REF!</definedName>
    <definedName name="S29R16" localSheetId="13">#REF!</definedName>
    <definedName name="S29R16" localSheetId="12">#REF!</definedName>
    <definedName name="S29R16" localSheetId="14">#REF!</definedName>
    <definedName name="S29R16">#REF!</definedName>
    <definedName name="S29R17" localSheetId="2">#REF!</definedName>
    <definedName name="S29R17" localSheetId="7">#REF!</definedName>
    <definedName name="S29R17" localSheetId="13">#REF!</definedName>
    <definedName name="S29R17" localSheetId="12">#REF!</definedName>
    <definedName name="S29R17" localSheetId="14">#REF!</definedName>
    <definedName name="S29R17">#REF!</definedName>
    <definedName name="S29R18" localSheetId="2">#REF!</definedName>
    <definedName name="S29R18" localSheetId="7">#REF!</definedName>
    <definedName name="S29R18" localSheetId="13">#REF!</definedName>
    <definedName name="S29R18" localSheetId="12">#REF!</definedName>
    <definedName name="S29R18" localSheetId="14">#REF!</definedName>
    <definedName name="S29R18">#REF!</definedName>
    <definedName name="S29R19" localSheetId="2">#REF!</definedName>
    <definedName name="S29R19" localSheetId="7">#REF!</definedName>
    <definedName name="S29R19" localSheetId="13">#REF!</definedName>
    <definedName name="S29R19" localSheetId="12">#REF!</definedName>
    <definedName name="S29R19" localSheetId="14">#REF!</definedName>
    <definedName name="S29R19">#REF!</definedName>
    <definedName name="S29R2" localSheetId="2">#REF!</definedName>
    <definedName name="S29R2" localSheetId="7">#REF!</definedName>
    <definedName name="S29R2" localSheetId="13">#REF!</definedName>
    <definedName name="S29R2" localSheetId="12">#REF!</definedName>
    <definedName name="S29R2" localSheetId="14">#REF!</definedName>
    <definedName name="S29R2">#REF!</definedName>
    <definedName name="S29R20" localSheetId="2">#REF!</definedName>
    <definedName name="S29R20" localSheetId="7">#REF!</definedName>
    <definedName name="S29R20" localSheetId="13">#REF!</definedName>
    <definedName name="S29R20" localSheetId="12">#REF!</definedName>
    <definedName name="S29R20" localSheetId="14">#REF!</definedName>
    <definedName name="S29R20">#REF!</definedName>
    <definedName name="S29R21" localSheetId="2">#REF!</definedName>
    <definedName name="S29R21" localSheetId="7">#REF!</definedName>
    <definedName name="S29R21" localSheetId="13">#REF!</definedName>
    <definedName name="S29R21" localSheetId="12">#REF!</definedName>
    <definedName name="S29R21" localSheetId="14">#REF!</definedName>
    <definedName name="S29R21">#REF!</definedName>
    <definedName name="S29R22" localSheetId="2">#REF!</definedName>
    <definedName name="S29R22" localSheetId="7">#REF!</definedName>
    <definedName name="S29R22" localSheetId="13">#REF!</definedName>
    <definedName name="S29R22" localSheetId="12">#REF!</definedName>
    <definedName name="S29R22" localSheetId="14">#REF!</definedName>
    <definedName name="S29R22">#REF!</definedName>
    <definedName name="S29R23" localSheetId="2">#REF!</definedName>
    <definedName name="S29R23" localSheetId="7">#REF!</definedName>
    <definedName name="S29R23" localSheetId="13">#REF!</definedName>
    <definedName name="S29R23" localSheetId="12">#REF!</definedName>
    <definedName name="S29R23" localSheetId="14">#REF!</definedName>
    <definedName name="S29R23">#REF!</definedName>
    <definedName name="S29R24" localSheetId="2">#REF!</definedName>
    <definedName name="S29R24" localSheetId="7">#REF!</definedName>
    <definedName name="S29R24" localSheetId="13">#REF!</definedName>
    <definedName name="S29R24" localSheetId="12">#REF!</definedName>
    <definedName name="S29R24" localSheetId="14">#REF!</definedName>
    <definedName name="S29R24">#REF!</definedName>
    <definedName name="S29R3" localSheetId="2">#REF!</definedName>
    <definedName name="S29R3" localSheetId="7">#REF!</definedName>
    <definedName name="S29R3" localSheetId="13">#REF!</definedName>
    <definedName name="S29R3" localSheetId="12">#REF!</definedName>
    <definedName name="S29R3" localSheetId="14">#REF!</definedName>
    <definedName name="S29R3">#REF!</definedName>
    <definedName name="S29R4" localSheetId="2">#REF!</definedName>
    <definedName name="S29R4" localSheetId="7">#REF!</definedName>
    <definedName name="S29R4" localSheetId="13">#REF!</definedName>
    <definedName name="S29R4" localSheetId="12">#REF!</definedName>
    <definedName name="S29R4" localSheetId="14">#REF!</definedName>
    <definedName name="S29R4">#REF!</definedName>
    <definedName name="S29R5" localSheetId="2">#REF!</definedName>
    <definedName name="S29R5" localSheetId="7">#REF!</definedName>
    <definedName name="S29R5" localSheetId="13">#REF!</definedName>
    <definedName name="S29R5" localSheetId="12">#REF!</definedName>
    <definedName name="S29R5" localSheetId="14">#REF!</definedName>
    <definedName name="S29R5">#REF!</definedName>
    <definedName name="S29R6" localSheetId="2">#REF!</definedName>
    <definedName name="S29R6" localSheetId="7">#REF!</definedName>
    <definedName name="S29R6" localSheetId="13">#REF!</definedName>
    <definedName name="S29R6" localSheetId="12">#REF!</definedName>
    <definedName name="S29R6" localSheetId="14">#REF!</definedName>
    <definedName name="S29R6">#REF!</definedName>
    <definedName name="S29R7" localSheetId="2">#REF!</definedName>
    <definedName name="S29R7" localSheetId="7">#REF!</definedName>
    <definedName name="S29R7" localSheetId="13">#REF!</definedName>
    <definedName name="S29R7" localSheetId="12">#REF!</definedName>
    <definedName name="S29R7" localSheetId="14">#REF!</definedName>
    <definedName name="S29R7">#REF!</definedName>
    <definedName name="S29R8" localSheetId="2">#REF!</definedName>
    <definedName name="S29R8" localSheetId="7">#REF!</definedName>
    <definedName name="S29R8" localSheetId="13">#REF!</definedName>
    <definedName name="S29R8" localSheetId="12">#REF!</definedName>
    <definedName name="S29R8" localSheetId="14">#REF!</definedName>
    <definedName name="S29R8">#REF!</definedName>
    <definedName name="S29R9" localSheetId="2">#REF!</definedName>
    <definedName name="S29R9" localSheetId="7">#REF!</definedName>
    <definedName name="S29R9" localSheetId="13">#REF!</definedName>
    <definedName name="S29R9" localSheetId="12">#REF!</definedName>
    <definedName name="S29R9" localSheetId="14">#REF!</definedName>
    <definedName name="S29R9">#REF!</definedName>
    <definedName name="S2P1" localSheetId="2">#REF!</definedName>
    <definedName name="S2P1" localSheetId="7">#REF!</definedName>
    <definedName name="S2P1" localSheetId="13">#REF!</definedName>
    <definedName name="S2P1" localSheetId="12">#REF!</definedName>
    <definedName name="S2P1" localSheetId="14">#REF!</definedName>
    <definedName name="S2P1">#REF!</definedName>
    <definedName name="S2P10" localSheetId="2">#REF!</definedName>
    <definedName name="S2P10" localSheetId="7">#REF!</definedName>
    <definedName name="S2P10" localSheetId="13">#REF!</definedName>
    <definedName name="S2P10" localSheetId="12">#REF!</definedName>
    <definedName name="S2P10" localSheetId="14">#REF!</definedName>
    <definedName name="S2P10">#REF!</definedName>
    <definedName name="S2P11" localSheetId="2">#REF!</definedName>
    <definedName name="S2P11" localSheetId="7">#REF!</definedName>
    <definedName name="S2P11" localSheetId="13">#REF!</definedName>
    <definedName name="S2P11" localSheetId="12">#REF!</definedName>
    <definedName name="S2P11" localSheetId="14">#REF!</definedName>
    <definedName name="S2P11">#REF!</definedName>
    <definedName name="S2P12" localSheetId="2">#REF!</definedName>
    <definedName name="S2P12" localSheetId="7">#REF!</definedName>
    <definedName name="S2P12" localSheetId="13">#REF!</definedName>
    <definedName name="S2P12" localSheetId="12">#REF!</definedName>
    <definedName name="S2P12" localSheetId="14">#REF!</definedName>
    <definedName name="S2P12">#REF!</definedName>
    <definedName name="S2P13" localSheetId="2">#REF!</definedName>
    <definedName name="S2P13" localSheetId="7">#REF!</definedName>
    <definedName name="S2P13" localSheetId="13">#REF!</definedName>
    <definedName name="S2P13" localSheetId="12">#REF!</definedName>
    <definedName name="S2P13" localSheetId="14">#REF!</definedName>
    <definedName name="S2P13">#REF!</definedName>
    <definedName name="S2P14" localSheetId="2">#REF!</definedName>
    <definedName name="S2P14" localSheetId="7">#REF!</definedName>
    <definedName name="S2P14" localSheetId="13">#REF!</definedName>
    <definedName name="S2P14" localSheetId="12">#REF!</definedName>
    <definedName name="S2P14" localSheetId="14">#REF!</definedName>
    <definedName name="S2P14">#REF!</definedName>
    <definedName name="S2P15" localSheetId="2">#REF!</definedName>
    <definedName name="S2P15" localSheetId="7">#REF!</definedName>
    <definedName name="S2P15" localSheetId="13">#REF!</definedName>
    <definedName name="S2P15" localSheetId="12">#REF!</definedName>
    <definedName name="S2P15" localSheetId="14">#REF!</definedName>
    <definedName name="S2P15">#REF!</definedName>
    <definedName name="S2P16" localSheetId="2">#REF!</definedName>
    <definedName name="S2P16" localSheetId="7">#REF!</definedName>
    <definedName name="S2P16" localSheetId="13">#REF!</definedName>
    <definedName name="S2P16" localSheetId="12">#REF!</definedName>
    <definedName name="S2P16" localSheetId="14">#REF!</definedName>
    <definedName name="S2P16">#REF!</definedName>
    <definedName name="S2P17" localSheetId="2">#REF!</definedName>
    <definedName name="S2P17" localSheetId="7">#REF!</definedName>
    <definedName name="S2P17" localSheetId="13">#REF!</definedName>
    <definedName name="S2P17" localSheetId="12">#REF!</definedName>
    <definedName name="S2P17" localSheetId="14">#REF!</definedName>
    <definedName name="S2P17">#REF!</definedName>
    <definedName name="S2P18" localSheetId="2">#REF!</definedName>
    <definedName name="S2P18" localSheetId="7">#REF!</definedName>
    <definedName name="S2P18" localSheetId="13">#REF!</definedName>
    <definedName name="S2P18" localSheetId="12">#REF!</definedName>
    <definedName name="S2P18" localSheetId="14">#REF!</definedName>
    <definedName name="S2P18">#REF!</definedName>
    <definedName name="S2P19" localSheetId="2">#REF!</definedName>
    <definedName name="S2P19" localSheetId="7">#REF!</definedName>
    <definedName name="S2P19" localSheetId="13">#REF!</definedName>
    <definedName name="S2P19" localSheetId="12">#REF!</definedName>
    <definedName name="S2P19" localSheetId="14">#REF!</definedName>
    <definedName name="S2P19">#REF!</definedName>
    <definedName name="S2P2" localSheetId="2">#REF!</definedName>
    <definedName name="S2P2" localSheetId="7">#REF!</definedName>
    <definedName name="S2P2" localSheetId="13">#REF!</definedName>
    <definedName name="S2P2" localSheetId="12">#REF!</definedName>
    <definedName name="S2P2" localSheetId="14">#REF!</definedName>
    <definedName name="S2P2">#REF!</definedName>
    <definedName name="S2P20" localSheetId="2">#REF!</definedName>
    <definedName name="S2P20" localSheetId="7">#REF!</definedName>
    <definedName name="S2P20" localSheetId="13">#REF!</definedName>
    <definedName name="S2P20" localSheetId="12">#REF!</definedName>
    <definedName name="S2P20" localSheetId="14">#REF!</definedName>
    <definedName name="S2P20">#REF!</definedName>
    <definedName name="S2P21" localSheetId="2">#REF!</definedName>
    <definedName name="S2P21" localSheetId="7">#REF!</definedName>
    <definedName name="S2P21" localSheetId="13">#REF!</definedName>
    <definedName name="S2P21" localSheetId="12">#REF!</definedName>
    <definedName name="S2P21" localSheetId="14">#REF!</definedName>
    <definedName name="S2P21">#REF!</definedName>
    <definedName name="S2P22" localSheetId="2">#REF!</definedName>
    <definedName name="S2P22" localSheetId="7">#REF!</definedName>
    <definedName name="S2P22" localSheetId="13">#REF!</definedName>
    <definedName name="S2P22" localSheetId="12">#REF!</definedName>
    <definedName name="S2P22" localSheetId="14">#REF!</definedName>
    <definedName name="S2P22">#REF!</definedName>
    <definedName name="S2P23" localSheetId="2">#REF!</definedName>
    <definedName name="S2P23" localSheetId="7">#REF!</definedName>
    <definedName name="S2P23" localSheetId="13">#REF!</definedName>
    <definedName name="S2P23" localSheetId="12">#REF!</definedName>
    <definedName name="S2P23" localSheetId="14">#REF!</definedName>
    <definedName name="S2P23">#REF!</definedName>
    <definedName name="S2P24" localSheetId="2">#REF!</definedName>
    <definedName name="S2P24" localSheetId="7">#REF!</definedName>
    <definedName name="S2P24" localSheetId="13">#REF!</definedName>
    <definedName name="S2P24" localSheetId="12">#REF!</definedName>
    <definedName name="S2P24" localSheetId="14">#REF!</definedName>
    <definedName name="S2P24">#REF!</definedName>
    <definedName name="S2P3" localSheetId="2">#REF!</definedName>
    <definedName name="S2P3" localSheetId="7">#REF!</definedName>
    <definedName name="S2P3" localSheetId="13">#REF!</definedName>
    <definedName name="S2P3" localSheetId="12">#REF!</definedName>
    <definedName name="S2P3" localSheetId="14">#REF!</definedName>
    <definedName name="S2P3">#REF!</definedName>
    <definedName name="S2P4" localSheetId="2">#REF!</definedName>
    <definedName name="S2P4" localSheetId="7">#REF!</definedName>
    <definedName name="S2P4" localSheetId="13">#REF!</definedName>
    <definedName name="S2P4" localSheetId="12">#REF!</definedName>
    <definedName name="S2P4" localSheetId="14">#REF!</definedName>
    <definedName name="S2P4">#REF!</definedName>
    <definedName name="S2P5" localSheetId="2">#REF!</definedName>
    <definedName name="S2P5" localSheetId="7">#REF!</definedName>
    <definedName name="S2P5" localSheetId="13">#REF!</definedName>
    <definedName name="S2P5" localSheetId="12">#REF!</definedName>
    <definedName name="S2P5" localSheetId="14">#REF!</definedName>
    <definedName name="S2P5">#REF!</definedName>
    <definedName name="S2P6" localSheetId="2">#REF!</definedName>
    <definedName name="S2P6" localSheetId="7">#REF!</definedName>
    <definedName name="S2P6" localSheetId="13">#REF!</definedName>
    <definedName name="S2P6" localSheetId="12">#REF!</definedName>
    <definedName name="S2P6" localSheetId="14">#REF!</definedName>
    <definedName name="S2P6">#REF!</definedName>
    <definedName name="S2P7" localSheetId="2">#REF!</definedName>
    <definedName name="S2P7" localSheetId="7">#REF!</definedName>
    <definedName name="S2P7" localSheetId="13">#REF!</definedName>
    <definedName name="S2P7" localSheetId="12">#REF!</definedName>
    <definedName name="S2P7" localSheetId="14">#REF!</definedName>
    <definedName name="S2P7">#REF!</definedName>
    <definedName name="S2P8" localSheetId="2">#REF!</definedName>
    <definedName name="S2P8" localSheetId="7">#REF!</definedName>
    <definedName name="S2P8" localSheetId="13">#REF!</definedName>
    <definedName name="S2P8" localSheetId="12">#REF!</definedName>
    <definedName name="S2P8" localSheetId="14">#REF!</definedName>
    <definedName name="S2P8">#REF!</definedName>
    <definedName name="S2P9" localSheetId="2">#REF!</definedName>
    <definedName name="S2P9" localSheetId="7">#REF!</definedName>
    <definedName name="S2P9" localSheetId="13">#REF!</definedName>
    <definedName name="S2P9" localSheetId="12">#REF!</definedName>
    <definedName name="S2P9" localSheetId="14">#REF!</definedName>
    <definedName name="S2P9">#REF!</definedName>
    <definedName name="S2PP4" localSheetId="2">#REF!</definedName>
    <definedName name="S2PP4" localSheetId="7">#REF!</definedName>
    <definedName name="S2PP4" localSheetId="13">#REF!</definedName>
    <definedName name="S2PP4" localSheetId="12">#REF!</definedName>
    <definedName name="S2PP4" localSheetId="14">#REF!</definedName>
    <definedName name="S2PP4">#REF!</definedName>
    <definedName name="S2R1" localSheetId="2">#REF!</definedName>
    <definedName name="S2R1" localSheetId="7">#REF!</definedName>
    <definedName name="S2R1" localSheetId="13">#REF!</definedName>
    <definedName name="S2R1" localSheetId="12">#REF!</definedName>
    <definedName name="S2R1" localSheetId="14">#REF!</definedName>
    <definedName name="S2R1">#REF!</definedName>
    <definedName name="S2R10" localSheetId="2">#REF!</definedName>
    <definedName name="S2R10" localSheetId="7">#REF!</definedName>
    <definedName name="S2R10" localSheetId="13">#REF!</definedName>
    <definedName name="S2R10" localSheetId="12">#REF!</definedName>
    <definedName name="S2R10" localSheetId="14">#REF!</definedName>
    <definedName name="S2R10">#REF!</definedName>
    <definedName name="S2R11" localSheetId="2">#REF!</definedName>
    <definedName name="S2R11" localSheetId="7">#REF!</definedName>
    <definedName name="S2R11" localSheetId="13">#REF!</definedName>
    <definedName name="S2R11" localSheetId="12">#REF!</definedName>
    <definedName name="S2R11" localSheetId="14">#REF!</definedName>
    <definedName name="S2R11">#REF!</definedName>
    <definedName name="S2R12" localSheetId="2">#REF!</definedName>
    <definedName name="S2R12" localSheetId="7">#REF!</definedName>
    <definedName name="S2R12" localSheetId="13">#REF!</definedName>
    <definedName name="S2R12" localSheetId="12">#REF!</definedName>
    <definedName name="S2R12" localSheetId="14">#REF!</definedName>
    <definedName name="S2R12">#REF!</definedName>
    <definedName name="S2R13" localSheetId="2">#REF!</definedName>
    <definedName name="S2R13" localSheetId="7">#REF!</definedName>
    <definedName name="S2R13" localSheetId="13">#REF!</definedName>
    <definedName name="S2R13" localSheetId="12">#REF!</definedName>
    <definedName name="S2R13" localSheetId="14">#REF!</definedName>
    <definedName name="S2R13">#REF!</definedName>
    <definedName name="S2R14" localSheetId="2">#REF!</definedName>
    <definedName name="S2R14" localSheetId="7">#REF!</definedName>
    <definedName name="S2R14" localSheetId="13">#REF!</definedName>
    <definedName name="S2R14" localSheetId="12">#REF!</definedName>
    <definedName name="S2R14" localSheetId="14">#REF!</definedName>
    <definedName name="S2R14">#REF!</definedName>
    <definedName name="S2R15" localSheetId="2">#REF!</definedName>
    <definedName name="S2R15" localSheetId="7">#REF!</definedName>
    <definedName name="S2R15" localSheetId="13">#REF!</definedName>
    <definedName name="S2R15" localSheetId="12">#REF!</definedName>
    <definedName name="S2R15" localSheetId="14">#REF!</definedName>
    <definedName name="S2R15">#REF!</definedName>
    <definedName name="S2R16" localSheetId="2">#REF!</definedName>
    <definedName name="S2R16" localSheetId="7">#REF!</definedName>
    <definedName name="S2R16" localSheetId="13">#REF!</definedName>
    <definedName name="S2R16" localSheetId="12">#REF!</definedName>
    <definedName name="S2R16" localSheetId="14">#REF!</definedName>
    <definedName name="S2R16">#REF!</definedName>
    <definedName name="S2R17" localSheetId="2">#REF!</definedName>
    <definedName name="S2R17" localSheetId="7">#REF!</definedName>
    <definedName name="S2R17" localSheetId="13">#REF!</definedName>
    <definedName name="S2R17" localSheetId="12">#REF!</definedName>
    <definedName name="S2R17" localSheetId="14">#REF!</definedName>
    <definedName name="S2R17">#REF!</definedName>
    <definedName name="S2R18" localSheetId="2">#REF!</definedName>
    <definedName name="S2R18" localSheetId="7">#REF!</definedName>
    <definedName name="S2R18" localSheetId="13">#REF!</definedName>
    <definedName name="S2R18" localSheetId="12">#REF!</definedName>
    <definedName name="S2R18" localSheetId="14">#REF!</definedName>
    <definedName name="S2R18">#REF!</definedName>
    <definedName name="S2R19" localSheetId="2">#REF!</definedName>
    <definedName name="S2R19" localSheetId="7">#REF!</definedName>
    <definedName name="S2R19" localSheetId="13">#REF!</definedName>
    <definedName name="S2R19" localSheetId="12">#REF!</definedName>
    <definedName name="S2R19" localSheetId="14">#REF!</definedName>
    <definedName name="S2R19">#REF!</definedName>
    <definedName name="S2R2" localSheetId="2">#REF!</definedName>
    <definedName name="S2R2" localSheetId="7">#REF!</definedName>
    <definedName name="S2R2" localSheetId="13">#REF!</definedName>
    <definedName name="S2R2" localSheetId="12">#REF!</definedName>
    <definedName name="S2R2" localSheetId="14">#REF!</definedName>
    <definedName name="S2R2">#REF!</definedName>
    <definedName name="S2R20" localSheetId="2">#REF!</definedName>
    <definedName name="S2R20" localSheetId="7">#REF!</definedName>
    <definedName name="S2R20" localSheetId="13">#REF!</definedName>
    <definedName name="S2R20" localSheetId="12">#REF!</definedName>
    <definedName name="S2R20" localSheetId="14">#REF!</definedName>
    <definedName name="S2R20">#REF!</definedName>
    <definedName name="S2R21" localSheetId="2">#REF!</definedName>
    <definedName name="S2R21" localSheetId="7">#REF!</definedName>
    <definedName name="S2R21" localSheetId="13">#REF!</definedName>
    <definedName name="S2R21" localSheetId="12">#REF!</definedName>
    <definedName name="S2R21" localSheetId="14">#REF!</definedName>
    <definedName name="S2R21">#REF!</definedName>
    <definedName name="S2R22" localSheetId="2">#REF!</definedName>
    <definedName name="S2R22" localSheetId="7">#REF!</definedName>
    <definedName name="S2R22" localSheetId="13">#REF!</definedName>
    <definedName name="S2R22" localSheetId="12">#REF!</definedName>
    <definedName name="S2R22" localSheetId="14">#REF!</definedName>
    <definedName name="S2R22">#REF!</definedName>
    <definedName name="S2R23" localSheetId="2">#REF!</definedName>
    <definedName name="S2R23" localSheetId="7">#REF!</definedName>
    <definedName name="S2R23" localSheetId="13">#REF!</definedName>
    <definedName name="S2R23" localSheetId="12">#REF!</definedName>
    <definedName name="S2R23" localSheetId="14">#REF!</definedName>
    <definedName name="S2R23">#REF!</definedName>
    <definedName name="S2R24" localSheetId="2">#REF!</definedName>
    <definedName name="S2R24" localSheetId="7">#REF!</definedName>
    <definedName name="S2R24" localSheetId="13">#REF!</definedName>
    <definedName name="S2R24" localSheetId="12">#REF!</definedName>
    <definedName name="S2R24" localSheetId="14">#REF!</definedName>
    <definedName name="S2R24">#REF!</definedName>
    <definedName name="S2R3" localSheetId="2">#REF!</definedName>
    <definedName name="S2R3" localSheetId="7">#REF!</definedName>
    <definedName name="S2R3" localSheetId="13">#REF!</definedName>
    <definedName name="S2R3" localSheetId="12">#REF!</definedName>
    <definedName name="S2R3" localSheetId="14">#REF!</definedName>
    <definedName name="S2R3">#REF!</definedName>
    <definedName name="S2R4" localSheetId="2">#REF!</definedName>
    <definedName name="S2R4" localSheetId="7">#REF!</definedName>
    <definedName name="S2R4" localSheetId="13">#REF!</definedName>
    <definedName name="S2R4" localSheetId="12">#REF!</definedName>
    <definedName name="S2R4" localSheetId="14">#REF!</definedName>
    <definedName name="S2R4">#REF!</definedName>
    <definedName name="S2R5" localSheetId="2">#REF!</definedName>
    <definedName name="S2R5" localSheetId="7">#REF!</definedName>
    <definedName name="S2R5" localSheetId="13">#REF!</definedName>
    <definedName name="S2R5" localSheetId="12">#REF!</definedName>
    <definedName name="S2R5" localSheetId="14">#REF!</definedName>
    <definedName name="S2R5">#REF!</definedName>
    <definedName name="S2R6" localSheetId="2">#REF!</definedName>
    <definedName name="S2R6" localSheetId="7">#REF!</definedName>
    <definedName name="S2R6" localSheetId="13">#REF!</definedName>
    <definedName name="S2R6" localSheetId="12">#REF!</definedName>
    <definedName name="S2R6" localSheetId="14">#REF!</definedName>
    <definedName name="S2R6">#REF!</definedName>
    <definedName name="S2R7" localSheetId="2">#REF!</definedName>
    <definedName name="S2R7" localSheetId="7">#REF!</definedName>
    <definedName name="S2R7" localSheetId="13">#REF!</definedName>
    <definedName name="S2R7" localSheetId="12">#REF!</definedName>
    <definedName name="S2R7" localSheetId="14">#REF!</definedName>
    <definedName name="S2R7">#REF!</definedName>
    <definedName name="S2R8" localSheetId="2">#REF!</definedName>
    <definedName name="S2R8" localSheetId="7">#REF!</definedName>
    <definedName name="S2R8" localSheetId="13">#REF!</definedName>
    <definedName name="S2R8" localSheetId="12">#REF!</definedName>
    <definedName name="S2R8" localSheetId="14">#REF!</definedName>
    <definedName name="S2R8">#REF!</definedName>
    <definedName name="S2R9" localSheetId="2">#REF!</definedName>
    <definedName name="S2R9" localSheetId="7">#REF!</definedName>
    <definedName name="S2R9" localSheetId="13">#REF!</definedName>
    <definedName name="S2R9" localSheetId="12">#REF!</definedName>
    <definedName name="S2R9" localSheetId="14">#REF!</definedName>
    <definedName name="S2R9">#REF!</definedName>
    <definedName name="S30P1" localSheetId="2">#REF!</definedName>
    <definedName name="S30P1" localSheetId="7">#REF!</definedName>
    <definedName name="S30P1" localSheetId="13">#REF!</definedName>
    <definedName name="S30P1" localSheetId="12">#REF!</definedName>
    <definedName name="S30P1" localSheetId="14">#REF!</definedName>
    <definedName name="S30P1">#REF!</definedName>
    <definedName name="S30P10" localSheetId="2">#REF!</definedName>
    <definedName name="S30P10" localSheetId="7">#REF!</definedName>
    <definedName name="S30P10" localSheetId="13">#REF!</definedName>
    <definedName name="S30P10" localSheetId="12">#REF!</definedName>
    <definedName name="S30P10" localSheetId="14">#REF!</definedName>
    <definedName name="S30P10">#REF!</definedName>
    <definedName name="S30P11" localSheetId="2">#REF!</definedName>
    <definedName name="S30P11" localSheetId="7">#REF!</definedName>
    <definedName name="S30P11" localSheetId="13">#REF!</definedName>
    <definedName name="S30P11" localSheetId="12">#REF!</definedName>
    <definedName name="S30P11" localSheetId="14">#REF!</definedName>
    <definedName name="S30P11">#REF!</definedName>
    <definedName name="S30P12" localSheetId="2">#REF!</definedName>
    <definedName name="S30P12" localSheetId="7">#REF!</definedName>
    <definedName name="S30P12" localSheetId="13">#REF!</definedName>
    <definedName name="S30P12" localSheetId="12">#REF!</definedName>
    <definedName name="S30P12" localSheetId="14">#REF!</definedName>
    <definedName name="S30P12">#REF!</definedName>
    <definedName name="S30P13" localSheetId="2">#REF!</definedName>
    <definedName name="S30P13" localSheetId="7">#REF!</definedName>
    <definedName name="S30P13" localSheetId="13">#REF!</definedName>
    <definedName name="S30P13" localSheetId="12">#REF!</definedName>
    <definedName name="S30P13" localSheetId="14">#REF!</definedName>
    <definedName name="S30P13">#REF!</definedName>
    <definedName name="S30P14" localSheetId="2">#REF!</definedName>
    <definedName name="S30P14" localSheetId="7">#REF!</definedName>
    <definedName name="S30P14" localSheetId="13">#REF!</definedName>
    <definedName name="S30P14" localSheetId="12">#REF!</definedName>
    <definedName name="S30P14" localSheetId="14">#REF!</definedName>
    <definedName name="S30P14">#REF!</definedName>
    <definedName name="S30P15" localSheetId="2">#REF!</definedName>
    <definedName name="S30P15" localSheetId="7">#REF!</definedName>
    <definedName name="S30P15" localSheetId="13">#REF!</definedName>
    <definedName name="S30P15" localSheetId="12">#REF!</definedName>
    <definedName name="S30P15" localSheetId="14">#REF!</definedName>
    <definedName name="S30P15">#REF!</definedName>
    <definedName name="S30P16" localSheetId="2">#REF!</definedName>
    <definedName name="S30P16" localSheetId="7">#REF!</definedName>
    <definedName name="S30P16" localSheetId="13">#REF!</definedName>
    <definedName name="S30P16" localSheetId="12">#REF!</definedName>
    <definedName name="S30P16" localSheetId="14">#REF!</definedName>
    <definedName name="S30P16">#REF!</definedName>
    <definedName name="S30P17" localSheetId="2">#REF!</definedName>
    <definedName name="S30P17" localSheetId="7">#REF!</definedName>
    <definedName name="S30P17" localSheetId="13">#REF!</definedName>
    <definedName name="S30P17" localSheetId="12">#REF!</definedName>
    <definedName name="S30P17" localSheetId="14">#REF!</definedName>
    <definedName name="S30P17">#REF!</definedName>
    <definedName name="S30P18" localSheetId="2">#REF!</definedName>
    <definedName name="S30P18" localSheetId="7">#REF!</definedName>
    <definedName name="S30P18" localSheetId="13">#REF!</definedName>
    <definedName name="S30P18" localSheetId="12">#REF!</definedName>
    <definedName name="S30P18" localSheetId="14">#REF!</definedName>
    <definedName name="S30P18">#REF!</definedName>
    <definedName name="S30P19" localSheetId="2">#REF!</definedName>
    <definedName name="S30P19" localSheetId="7">#REF!</definedName>
    <definedName name="S30P19" localSheetId="13">#REF!</definedName>
    <definedName name="S30P19" localSheetId="12">#REF!</definedName>
    <definedName name="S30P19" localSheetId="14">#REF!</definedName>
    <definedName name="S30P19">#REF!</definedName>
    <definedName name="S30P2" localSheetId="2">#REF!</definedName>
    <definedName name="S30P2" localSheetId="7">#REF!</definedName>
    <definedName name="S30P2" localSheetId="13">#REF!</definedName>
    <definedName name="S30P2" localSheetId="12">#REF!</definedName>
    <definedName name="S30P2" localSheetId="14">#REF!</definedName>
    <definedName name="S30P2">#REF!</definedName>
    <definedName name="S30P20" localSheetId="2">#REF!</definedName>
    <definedName name="S30P20" localSheetId="7">#REF!</definedName>
    <definedName name="S30P20" localSheetId="13">#REF!</definedName>
    <definedName name="S30P20" localSheetId="12">#REF!</definedName>
    <definedName name="S30P20" localSheetId="14">#REF!</definedName>
    <definedName name="S30P20">#REF!</definedName>
    <definedName name="S30P21" localSheetId="2">#REF!</definedName>
    <definedName name="S30P21" localSheetId="7">#REF!</definedName>
    <definedName name="S30P21" localSheetId="13">#REF!</definedName>
    <definedName name="S30P21" localSheetId="12">#REF!</definedName>
    <definedName name="S30P21" localSheetId="14">#REF!</definedName>
    <definedName name="S30P21">#REF!</definedName>
    <definedName name="S30P22" localSheetId="2">#REF!</definedName>
    <definedName name="S30P22" localSheetId="7">#REF!</definedName>
    <definedName name="S30P22" localSheetId="13">#REF!</definedName>
    <definedName name="S30P22" localSheetId="12">#REF!</definedName>
    <definedName name="S30P22" localSheetId="14">#REF!</definedName>
    <definedName name="S30P22">#REF!</definedName>
    <definedName name="S30P23" localSheetId="2">#REF!</definedName>
    <definedName name="S30P23" localSheetId="7">#REF!</definedName>
    <definedName name="S30P23" localSheetId="13">#REF!</definedName>
    <definedName name="S30P23" localSheetId="12">#REF!</definedName>
    <definedName name="S30P23" localSheetId="14">#REF!</definedName>
    <definedName name="S30P23">#REF!</definedName>
    <definedName name="S30P24" localSheetId="2">#REF!</definedName>
    <definedName name="S30P24" localSheetId="7">#REF!</definedName>
    <definedName name="S30P24" localSheetId="13">#REF!</definedName>
    <definedName name="S30P24" localSheetId="12">#REF!</definedName>
    <definedName name="S30P24" localSheetId="14">#REF!</definedName>
    <definedName name="S30P24">#REF!</definedName>
    <definedName name="S30P3" localSheetId="2">#REF!</definedName>
    <definedName name="S30P3" localSheetId="7">#REF!</definedName>
    <definedName name="S30P3" localSheetId="13">#REF!</definedName>
    <definedName name="S30P3" localSheetId="12">#REF!</definedName>
    <definedName name="S30P3" localSheetId="14">#REF!</definedName>
    <definedName name="S30P3">#REF!</definedName>
    <definedName name="S30P4" localSheetId="2">#REF!</definedName>
    <definedName name="S30P4" localSheetId="7">#REF!</definedName>
    <definedName name="S30P4" localSheetId="13">#REF!</definedName>
    <definedName name="S30P4" localSheetId="12">#REF!</definedName>
    <definedName name="S30P4" localSheetId="14">#REF!</definedName>
    <definedName name="S30P4">#REF!</definedName>
    <definedName name="S30P5" localSheetId="2">#REF!</definedName>
    <definedName name="S30P5" localSheetId="7">#REF!</definedName>
    <definedName name="S30P5" localSheetId="13">#REF!</definedName>
    <definedName name="S30P5" localSheetId="12">#REF!</definedName>
    <definedName name="S30P5" localSheetId="14">#REF!</definedName>
    <definedName name="S30P5">#REF!</definedName>
    <definedName name="S30P6" localSheetId="2">#REF!</definedName>
    <definedName name="S30P6" localSheetId="7">#REF!</definedName>
    <definedName name="S30P6" localSheetId="13">#REF!</definedName>
    <definedName name="S30P6" localSheetId="12">#REF!</definedName>
    <definedName name="S30P6" localSheetId="14">#REF!</definedName>
    <definedName name="S30P6">#REF!</definedName>
    <definedName name="S30P7" localSheetId="2">#REF!</definedName>
    <definedName name="S30P7" localSheetId="7">#REF!</definedName>
    <definedName name="S30P7" localSheetId="13">#REF!</definedName>
    <definedName name="S30P7" localSheetId="12">#REF!</definedName>
    <definedName name="S30P7" localSheetId="14">#REF!</definedName>
    <definedName name="S30P7">#REF!</definedName>
    <definedName name="S30P8" localSheetId="2">#REF!</definedName>
    <definedName name="S30P8" localSheetId="7">#REF!</definedName>
    <definedName name="S30P8" localSheetId="13">#REF!</definedName>
    <definedName name="S30P8" localSheetId="12">#REF!</definedName>
    <definedName name="S30P8" localSheetId="14">#REF!</definedName>
    <definedName name="S30P8">#REF!</definedName>
    <definedName name="S30P9" localSheetId="2">#REF!</definedName>
    <definedName name="S30P9" localSheetId="7">#REF!</definedName>
    <definedName name="S30P9" localSheetId="13">#REF!</definedName>
    <definedName name="S30P9" localSheetId="12">#REF!</definedName>
    <definedName name="S30P9" localSheetId="14">#REF!</definedName>
    <definedName name="S30P9">#REF!</definedName>
    <definedName name="S30R1" localSheetId="2">#REF!</definedName>
    <definedName name="S30R1" localSheetId="7">#REF!</definedName>
    <definedName name="S30R1" localSheetId="13">#REF!</definedName>
    <definedName name="S30R1" localSheetId="12">#REF!</definedName>
    <definedName name="S30R1" localSheetId="14">#REF!</definedName>
    <definedName name="S30R1">#REF!</definedName>
    <definedName name="S30R10" localSheetId="2">#REF!</definedName>
    <definedName name="S30R10" localSheetId="7">#REF!</definedName>
    <definedName name="S30R10" localSheetId="13">#REF!</definedName>
    <definedName name="S30R10" localSheetId="12">#REF!</definedName>
    <definedName name="S30R10" localSheetId="14">#REF!</definedName>
    <definedName name="S30R10">#REF!</definedName>
    <definedName name="S30R11" localSheetId="2">#REF!</definedName>
    <definedName name="S30R11" localSheetId="7">#REF!</definedName>
    <definedName name="S30R11" localSheetId="13">#REF!</definedName>
    <definedName name="S30R11" localSheetId="12">#REF!</definedName>
    <definedName name="S30R11" localSheetId="14">#REF!</definedName>
    <definedName name="S30R11">#REF!</definedName>
    <definedName name="S30R12" localSheetId="2">#REF!</definedName>
    <definedName name="S30R12" localSheetId="7">#REF!</definedName>
    <definedName name="S30R12" localSheetId="13">#REF!</definedName>
    <definedName name="S30R12" localSheetId="12">#REF!</definedName>
    <definedName name="S30R12" localSheetId="14">#REF!</definedName>
    <definedName name="S30R12">#REF!</definedName>
    <definedName name="S30R13" localSheetId="2">#REF!</definedName>
    <definedName name="S30R13" localSheetId="7">#REF!</definedName>
    <definedName name="S30R13" localSheetId="13">#REF!</definedName>
    <definedName name="S30R13" localSheetId="12">#REF!</definedName>
    <definedName name="S30R13" localSheetId="14">#REF!</definedName>
    <definedName name="S30R13">#REF!</definedName>
    <definedName name="S30R14" localSheetId="2">#REF!</definedName>
    <definedName name="S30R14" localSheetId="7">#REF!</definedName>
    <definedName name="S30R14" localSheetId="13">#REF!</definedName>
    <definedName name="S30R14" localSheetId="12">#REF!</definedName>
    <definedName name="S30R14" localSheetId="14">#REF!</definedName>
    <definedName name="S30R14">#REF!</definedName>
    <definedName name="S30R15" localSheetId="2">#REF!</definedName>
    <definedName name="S30R15" localSheetId="7">#REF!</definedName>
    <definedName name="S30R15" localSheetId="13">#REF!</definedName>
    <definedName name="S30R15" localSheetId="12">#REF!</definedName>
    <definedName name="S30R15" localSheetId="14">#REF!</definedName>
    <definedName name="S30R15">#REF!</definedName>
    <definedName name="S30R16" localSheetId="2">#REF!</definedName>
    <definedName name="S30R16" localSheetId="7">#REF!</definedName>
    <definedName name="S30R16" localSheetId="13">#REF!</definedName>
    <definedName name="S30R16" localSheetId="12">#REF!</definedName>
    <definedName name="S30R16" localSheetId="14">#REF!</definedName>
    <definedName name="S30R16">#REF!</definedName>
    <definedName name="S30R17" localSheetId="2">#REF!</definedName>
    <definedName name="S30R17" localSheetId="7">#REF!</definedName>
    <definedName name="S30R17" localSheetId="13">#REF!</definedName>
    <definedName name="S30R17" localSheetId="12">#REF!</definedName>
    <definedName name="S30R17" localSheetId="14">#REF!</definedName>
    <definedName name="S30R17">#REF!</definedName>
    <definedName name="S30R18" localSheetId="2">#REF!</definedName>
    <definedName name="S30R18" localSheetId="7">#REF!</definedName>
    <definedName name="S30R18" localSheetId="13">#REF!</definedName>
    <definedName name="S30R18" localSheetId="12">#REF!</definedName>
    <definedName name="S30R18" localSheetId="14">#REF!</definedName>
    <definedName name="S30R18">#REF!</definedName>
    <definedName name="S30R19" localSheetId="2">#REF!</definedName>
    <definedName name="S30R19" localSheetId="7">#REF!</definedName>
    <definedName name="S30R19" localSheetId="13">#REF!</definedName>
    <definedName name="S30R19" localSheetId="12">#REF!</definedName>
    <definedName name="S30R19" localSheetId="14">#REF!</definedName>
    <definedName name="S30R19">#REF!</definedName>
    <definedName name="S30R2" localSheetId="2">#REF!</definedName>
    <definedName name="S30R2" localSheetId="7">#REF!</definedName>
    <definedName name="S30R2" localSheetId="13">#REF!</definedName>
    <definedName name="S30R2" localSheetId="12">#REF!</definedName>
    <definedName name="S30R2" localSheetId="14">#REF!</definedName>
    <definedName name="S30R2">#REF!</definedName>
    <definedName name="S30R20" localSheetId="2">#REF!</definedName>
    <definedName name="S30R20" localSheetId="7">#REF!</definedName>
    <definedName name="S30R20" localSheetId="13">#REF!</definedName>
    <definedName name="S30R20" localSheetId="12">#REF!</definedName>
    <definedName name="S30R20" localSheetId="14">#REF!</definedName>
    <definedName name="S30R20">#REF!</definedName>
    <definedName name="S30R21" localSheetId="2">#REF!</definedName>
    <definedName name="S30R21" localSheetId="7">#REF!</definedName>
    <definedName name="S30R21" localSheetId="13">#REF!</definedName>
    <definedName name="S30R21" localSheetId="12">#REF!</definedName>
    <definedName name="S30R21" localSheetId="14">#REF!</definedName>
    <definedName name="S30R21">#REF!</definedName>
    <definedName name="S30R22" localSheetId="2">#REF!</definedName>
    <definedName name="S30R22" localSheetId="7">#REF!</definedName>
    <definedName name="S30R22" localSheetId="13">#REF!</definedName>
    <definedName name="S30R22" localSheetId="12">#REF!</definedName>
    <definedName name="S30R22" localSheetId="14">#REF!</definedName>
    <definedName name="S30R22">#REF!</definedName>
    <definedName name="S30R23" localSheetId="2">#REF!</definedName>
    <definedName name="S30R23" localSheetId="7">#REF!</definedName>
    <definedName name="S30R23" localSheetId="13">#REF!</definedName>
    <definedName name="S30R23" localSheetId="12">#REF!</definedName>
    <definedName name="S30R23" localSheetId="14">#REF!</definedName>
    <definedName name="S30R23">#REF!</definedName>
    <definedName name="S30R24" localSheetId="2">#REF!</definedName>
    <definedName name="S30R24" localSheetId="7">#REF!</definedName>
    <definedName name="S30R24" localSheetId="13">#REF!</definedName>
    <definedName name="S30R24" localSheetId="12">#REF!</definedName>
    <definedName name="S30R24" localSheetId="14">#REF!</definedName>
    <definedName name="S30R24">#REF!</definedName>
    <definedName name="S30R3" localSheetId="2">#REF!</definedName>
    <definedName name="S30R3" localSheetId="7">#REF!</definedName>
    <definedName name="S30R3" localSheetId="13">#REF!</definedName>
    <definedName name="S30R3" localSheetId="12">#REF!</definedName>
    <definedName name="S30R3" localSheetId="14">#REF!</definedName>
    <definedName name="S30R3">#REF!</definedName>
    <definedName name="S30R4" localSheetId="2">#REF!</definedName>
    <definedName name="S30R4" localSheetId="7">#REF!</definedName>
    <definedName name="S30R4" localSheetId="13">#REF!</definedName>
    <definedName name="S30R4" localSheetId="12">#REF!</definedName>
    <definedName name="S30R4" localSheetId="14">#REF!</definedName>
    <definedName name="S30R4">#REF!</definedName>
    <definedName name="S30R5" localSheetId="2">#REF!</definedName>
    <definedName name="S30R5" localSheetId="7">#REF!</definedName>
    <definedName name="S30R5" localSheetId="13">#REF!</definedName>
    <definedName name="S30R5" localSheetId="12">#REF!</definedName>
    <definedName name="S30R5" localSheetId="14">#REF!</definedName>
    <definedName name="S30R5">#REF!</definedName>
    <definedName name="S30R6" localSheetId="2">#REF!</definedName>
    <definedName name="S30R6" localSheetId="7">#REF!</definedName>
    <definedName name="S30R6" localSheetId="13">#REF!</definedName>
    <definedName name="S30R6" localSheetId="12">#REF!</definedName>
    <definedName name="S30R6" localSheetId="14">#REF!</definedName>
    <definedName name="S30R6">#REF!</definedName>
    <definedName name="S30R7" localSheetId="2">#REF!</definedName>
    <definedName name="S30R7" localSheetId="7">#REF!</definedName>
    <definedName name="S30R7" localSheetId="13">#REF!</definedName>
    <definedName name="S30R7" localSheetId="12">#REF!</definedName>
    <definedName name="S30R7" localSheetId="14">#REF!</definedName>
    <definedName name="S30R7">#REF!</definedName>
    <definedName name="S30R8" localSheetId="2">#REF!</definedName>
    <definedName name="S30R8" localSheetId="7">#REF!</definedName>
    <definedName name="S30R8" localSheetId="13">#REF!</definedName>
    <definedName name="S30R8" localSheetId="12">#REF!</definedName>
    <definedName name="S30R8" localSheetId="14">#REF!</definedName>
    <definedName name="S30R8">#REF!</definedName>
    <definedName name="S30R9" localSheetId="2">#REF!</definedName>
    <definedName name="S30R9" localSheetId="7">#REF!</definedName>
    <definedName name="S30R9" localSheetId="13">#REF!</definedName>
    <definedName name="S30R9" localSheetId="12">#REF!</definedName>
    <definedName name="S30R9" localSheetId="14">#REF!</definedName>
    <definedName name="S30R9">#REF!</definedName>
    <definedName name="S31P1" localSheetId="2">#REF!</definedName>
    <definedName name="S31P1" localSheetId="7">#REF!</definedName>
    <definedName name="S31P1" localSheetId="13">#REF!</definedName>
    <definedName name="S31P1" localSheetId="12">#REF!</definedName>
    <definedName name="S31P1" localSheetId="14">#REF!</definedName>
    <definedName name="S31P1">#REF!</definedName>
    <definedName name="S31P10" localSheetId="2">#REF!</definedName>
    <definedName name="S31P10" localSheetId="7">#REF!</definedName>
    <definedName name="S31P10" localSheetId="13">#REF!</definedName>
    <definedName name="S31P10" localSheetId="12">#REF!</definedName>
    <definedName name="S31P10" localSheetId="14">#REF!</definedName>
    <definedName name="S31P10">#REF!</definedName>
    <definedName name="S31P11" localSheetId="2">#REF!</definedName>
    <definedName name="S31P11" localSheetId="7">#REF!</definedName>
    <definedName name="S31P11" localSheetId="13">#REF!</definedName>
    <definedName name="S31P11" localSheetId="12">#REF!</definedName>
    <definedName name="S31P11" localSheetId="14">#REF!</definedName>
    <definedName name="S31P11">#REF!</definedName>
    <definedName name="S31P12" localSheetId="2">#REF!</definedName>
    <definedName name="S31P12" localSheetId="7">#REF!</definedName>
    <definedName name="S31P12" localSheetId="13">#REF!</definedName>
    <definedName name="S31P12" localSheetId="12">#REF!</definedName>
    <definedName name="S31P12" localSheetId="14">#REF!</definedName>
    <definedName name="S31P12">#REF!</definedName>
    <definedName name="S31P13" localSheetId="2">#REF!</definedName>
    <definedName name="S31P13" localSheetId="7">#REF!</definedName>
    <definedName name="S31P13" localSheetId="13">#REF!</definedName>
    <definedName name="S31P13" localSheetId="12">#REF!</definedName>
    <definedName name="S31P13" localSheetId="14">#REF!</definedName>
    <definedName name="S31P13">#REF!</definedName>
    <definedName name="S31P14" localSheetId="2">#REF!</definedName>
    <definedName name="S31P14" localSheetId="7">#REF!</definedName>
    <definedName name="S31P14" localSheetId="13">#REF!</definedName>
    <definedName name="S31P14" localSheetId="12">#REF!</definedName>
    <definedName name="S31P14" localSheetId="14">#REF!</definedName>
    <definedName name="S31P14">#REF!</definedName>
    <definedName name="S31P15" localSheetId="2">#REF!</definedName>
    <definedName name="S31P15" localSheetId="7">#REF!</definedName>
    <definedName name="S31P15" localSheetId="13">#REF!</definedName>
    <definedName name="S31P15" localSheetId="12">#REF!</definedName>
    <definedName name="S31P15" localSheetId="14">#REF!</definedName>
    <definedName name="S31P15">#REF!</definedName>
    <definedName name="S31P16" localSheetId="2">#REF!</definedName>
    <definedName name="S31P16" localSheetId="7">#REF!</definedName>
    <definedName name="S31P16" localSheetId="13">#REF!</definedName>
    <definedName name="S31P16" localSheetId="12">#REF!</definedName>
    <definedName name="S31P16" localSheetId="14">#REF!</definedName>
    <definedName name="S31P16">#REF!</definedName>
    <definedName name="S31P17" localSheetId="2">#REF!</definedName>
    <definedName name="S31P17" localSheetId="7">#REF!</definedName>
    <definedName name="S31P17" localSheetId="13">#REF!</definedName>
    <definedName name="S31P17" localSheetId="12">#REF!</definedName>
    <definedName name="S31P17" localSheetId="14">#REF!</definedName>
    <definedName name="S31P17">#REF!</definedName>
    <definedName name="S31P18" localSheetId="2">#REF!</definedName>
    <definedName name="S31P18" localSheetId="7">#REF!</definedName>
    <definedName name="S31P18" localSheetId="13">#REF!</definedName>
    <definedName name="S31P18" localSheetId="12">#REF!</definedName>
    <definedName name="S31P18" localSheetId="14">#REF!</definedName>
    <definedName name="S31P18">#REF!</definedName>
    <definedName name="S31P19" localSheetId="2">#REF!</definedName>
    <definedName name="S31P19" localSheetId="7">#REF!</definedName>
    <definedName name="S31P19" localSheetId="13">#REF!</definedName>
    <definedName name="S31P19" localSheetId="12">#REF!</definedName>
    <definedName name="S31P19" localSheetId="14">#REF!</definedName>
    <definedName name="S31P19">#REF!</definedName>
    <definedName name="S31P2" localSheetId="2">#REF!</definedName>
    <definedName name="S31P2" localSheetId="7">#REF!</definedName>
    <definedName name="S31P2" localSheetId="13">#REF!</definedName>
    <definedName name="S31P2" localSheetId="12">#REF!</definedName>
    <definedName name="S31P2" localSheetId="14">#REF!</definedName>
    <definedName name="S31P2">#REF!</definedName>
    <definedName name="S31P20" localSheetId="2">#REF!</definedName>
    <definedName name="S31P20" localSheetId="7">#REF!</definedName>
    <definedName name="S31P20" localSheetId="13">#REF!</definedName>
    <definedName name="S31P20" localSheetId="12">#REF!</definedName>
    <definedName name="S31P20" localSheetId="14">#REF!</definedName>
    <definedName name="S31P20">#REF!</definedName>
    <definedName name="S31P21" localSheetId="2">#REF!</definedName>
    <definedName name="S31P21" localSheetId="7">#REF!</definedName>
    <definedName name="S31P21" localSheetId="13">#REF!</definedName>
    <definedName name="S31P21" localSheetId="12">#REF!</definedName>
    <definedName name="S31P21" localSheetId="14">#REF!</definedName>
    <definedName name="S31P21">#REF!</definedName>
    <definedName name="S31P22" localSheetId="2">#REF!</definedName>
    <definedName name="S31P22" localSheetId="7">#REF!</definedName>
    <definedName name="S31P22" localSheetId="13">#REF!</definedName>
    <definedName name="S31P22" localSheetId="12">#REF!</definedName>
    <definedName name="S31P22" localSheetId="14">#REF!</definedName>
    <definedName name="S31P22">#REF!</definedName>
    <definedName name="S31P23" localSheetId="2">#REF!</definedName>
    <definedName name="S31P23" localSheetId="7">#REF!</definedName>
    <definedName name="S31P23" localSheetId="13">#REF!</definedName>
    <definedName name="S31P23" localSheetId="12">#REF!</definedName>
    <definedName name="S31P23" localSheetId="14">#REF!</definedName>
    <definedName name="S31P23">#REF!</definedName>
    <definedName name="S31P24" localSheetId="2">#REF!</definedName>
    <definedName name="S31P24" localSheetId="7">#REF!</definedName>
    <definedName name="S31P24" localSheetId="13">#REF!</definedName>
    <definedName name="S31P24" localSheetId="12">#REF!</definedName>
    <definedName name="S31P24" localSheetId="14">#REF!</definedName>
    <definedName name="S31P24">#REF!</definedName>
    <definedName name="S31P3" localSheetId="2">#REF!</definedName>
    <definedName name="S31P3" localSheetId="7">#REF!</definedName>
    <definedName name="S31P3" localSheetId="13">#REF!</definedName>
    <definedName name="S31P3" localSheetId="12">#REF!</definedName>
    <definedName name="S31P3" localSheetId="14">#REF!</definedName>
    <definedName name="S31P3">#REF!</definedName>
    <definedName name="S31P4" localSheetId="2">#REF!</definedName>
    <definedName name="S31P4" localSheetId="7">#REF!</definedName>
    <definedName name="S31P4" localSheetId="13">#REF!</definedName>
    <definedName name="S31P4" localSheetId="12">#REF!</definedName>
    <definedName name="S31P4" localSheetId="14">#REF!</definedName>
    <definedName name="S31P4">#REF!</definedName>
    <definedName name="S31P5" localSheetId="2">#REF!</definedName>
    <definedName name="S31P5" localSheetId="7">#REF!</definedName>
    <definedName name="S31P5" localSheetId="13">#REF!</definedName>
    <definedName name="S31P5" localSheetId="12">#REF!</definedName>
    <definedName name="S31P5" localSheetId="14">#REF!</definedName>
    <definedName name="S31P5">#REF!</definedName>
    <definedName name="S31P6" localSheetId="2">#REF!</definedName>
    <definedName name="S31P6" localSheetId="7">#REF!</definedName>
    <definedName name="S31P6" localSheetId="13">#REF!</definedName>
    <definedName name="S31P6" localSheetId="12">#REF!</definedName>
    <definedName name="S31P6" localSheetId="14">#REF!</definedName>
    <definedName name="S31P6">#REF!</definedName>
    <definedName name="S31P7" localSheetId="2">#REF!</definedName>
    <definedName name="S31P7" localSheetId="7">#REF!</definedName>
    <definedName name="S31P7" localSheetId="13">#REF!</definedName>
    <definedName name="S31P7" localSheetId="12">#REF!</definedName>
    <definedName name="S31P7" localSheetId="14">#REF!</definedName>
    <definedName name="S31P7">#REF!</definedName>
    <definedName name="S31P8" localSheetId="2">#REF!</definedName>
    <definedName name="S31P8" localSheetId="7">#REF!</definedName>
    <definedName name="S31P8" localSheetId="13">#REF!</definedName>
    <definedName name="S31P8" localSheetId="12">#REF!</definedName>
    <definedName name="S31P8" localSheetId="14">#REF!</definedName>
    <definedName name="S31P8">#REF!</definedName>
    <definedName name="S31P9" localSheetId="2">#REF!</definedName>
    <definedName name="S31P9" localSheetId="7">#REF!</definedName>
    <definedName name="S31P9" localSheetId="13">#REF!</definedName>
    <definedName name="S31P9" localSheetId="12">#REF!</definedName>
    <definedName name="S31P9" localSheetId="14">#REF!</definedName>
    <definedName name="S31P9">#REF!</definedName>
    <definedName name="S31R1" localSheetId="2">#REF!</definedName>
    <definedName name="S31R1" localSheetId="7">#REF!</definedName>
    <definedName name="S31R1" localSheetId="13">#REF!</definedName>
    <definedName name="S31R1" localSheetId="12">#REF!</definedName>
    <definedName name="S31R1" localSheetId="14">#REF!</definedName>
    <definedName name="S31R1">#REF!</definedName>
    <definedName name="S31R10" localSheetId="2">#REF!</definedName>
    <definedName name="S31R10" localSheetId="7">#REF!</definedName>
    <definedName name="S31R10" localSheetId="13">#REF!</definedName>
    <definedName name="S31R10" localSheetId="12">#REF!</definedName>
    <definedName name="S31R10" localSheetId="14">#REF!</definedName>
    <definedName name="S31R10">#REF!</definedName>
    <definedName name="S31R11" localSheetId="2">#REF!</definedName>
    <definedName name="S31R11" localSheetId="7">#REF!</definedName>
    <definedName name="S31R11" localSheetId="13">#REF!</definedName>
    <definedName name="S31R11" localSheetId="12">#REF!</definedName>
    <definedName name="S31R11" localSheetId="14">#REF!</definedName>
    <definedName name="S31R11">#REF!</definedName>
    <definedName name="S31R12" localSheetId="2">#REF!</definedName>
    <definedName name="S31R12" localSheetId="7">#REF!</definedName>
    <definedName name="S31R12" localSheetId="13">#REF!</definedName>
    <definedName name="S31R12" localSheetId="12">#REF!</definedName>
    <definedName name="S31R12" localSheetId="14">#REF!</definedName>
    <definedName name="S31R12">#REF!</definedName>
    <definedName name="S31R13" localSheetId="2">#REF!</definedName>
    <definedName name="S31R13" localSheetId="7">#REF!</definedName>
    <definedName name="S31R13" localSheetId="13">#REF!</definedName>
    <definedName name="S31R13" localSheetId="12">#REF!</definedName>
    <definedName name="S31R13" localSheetId="14">#REF!</definedName>
    <definedName name="S31R13">#REF!</definedName>
    <definedName name="S31R14" localSheetId="2">#REF!</definedName>
    <definedName name="S31R14" localSheetId="7">#REF!</definedName>
    <definedName name="S31R14" localSheetId="13">#REF!</definedName>
    <definedName name="S31R14" localSheetId="12">#REF!</definedName>
    <definedName name="S31R14" localSheetId="14">#REF!</definedName>
    <definedName name="S31R14">#REF!</definedName>
    <definedName name="S31R15" localSheetId="2">#REF!</definedName>
    <definedName name="S31R15" localSheetId="7">#REF!</definedName>
    <definedName name="S31R15" localSheetId="13">#REF!</definedName>
    <definedName name="S31R15" localSheetId="12">#REF!</definedName>
    <definedName name="S31R15" localSheetId="14">#REF!</definedName>
    <definedName name="S31R15">#REF!</definedName>
    <definedName name="S31R16" localSheetId="2">#REF!</definedName>
    <definedName name="S31R16" localSheetId="7">#REF!</definedName>
    <definedName name="S31R16" localSheetId="13">#REF!</definedName>
    <definedName name="S31R16" localSheetId="12">#REF!</definedName>
    <definedName name="S31R16" localSheetId="14">#REF!</definedName>
    <definedName name="S31R16">#REF!</definedName>
    <definedName name="S31R17" localSheetId="2">#REF!</definedName>
    <definedName name="S31R17" localSheetId="7">#REF!</definedName>
    <definedName name="S31R17" localSheetId="13">#REF!</definedName>
    <definedName name="S31R17" localSheetId="12">#REF!</definedName>
    <definedName name="S31R17" localSheetId="14">#REF!</definedName>
    <definedName name="S31R17">#REF!</definedName>
    <definedName name="S31R18" localSheetId="2">#REF!</definedName>
    <definedName name="S31R18" localSheetId="7">#REF!</definedName>
    <definedName name="S31R18" localSheetId="13">#REF!</definedName>
    <definedName name="S31R18" localSheetId="12">#REF!</definedName>
    <definedName name="S31R18" localSheetId="14">#REF!</definedName>
    <definedName name="S31R18">#REF!</definedName>
    <definedName name="S31R19" localSheetId="2">#REF!</definedName>
    <definedName name="S31R19" localSheetId="7">#REF!</definedName>
    <definedName name="S31R19" localSheetId="13">#REF!</definedName>
    <definedName name="S31R19" localSheetId="12">#REF!</definedName>
    <definedName name="S31R19" localSheetId="14">#REF!</definedName>
    <definedName name="S31R19">#REF!</definedName>
    <definedName name="S31R2" localSheetId="2">#REF!</definedName>
    <definedName name="S31R2" localSheetId="7">#REF!</definedName>
    <definedName name="S31R2" localSheetId="13">#REF!</definedName>
    <definedName name="S31R2" localSheetId="12">#REF!</definedName>
    <definedName name="S31R2" localSheetId="14">#REF!</definedName>
    <definedName name="S31R2">#REF!</definedName>
    <definedName name="S31R20" localSheetId="2">#REF!</definedName>
    <definedName name="S31R20" localSheetId="7">#REF!</definedName>
    <definedName name="S31R20" localSheetId="13">#REF!</definedName>
    <definedName name="S31R20" localSheetId="12">#REF!</definedName>
    <definedName name="S31R20" localSheetId="14">#REF!</definedName>
    <definedName name="S31R20">#REF!</definedName>
    <definedName name="S31R21" localSheetId="2">#REF!</definedName>
    <definedName name="S31R21" localSheetId="7">#REF!</definedName>
    <definedName name="S31R21" localSheetId="13">#REF!</definedName>
    <definedName name="S31R21" localSheetId="12">#REF!</definedName>
    <definedName name="S31R21" localSheetId="14">#REF!</definedName>
    <definedName name="S31R21">#REF!</definedName>
    <definedName name="S31R22" localSheetId="2">#REF!</definedName>
    <definedName name="S31R22" localSheetId="7">#REF!</definedName>
    <definedName name="S31R22" localSheetId="13">#REF!</definedName>
    <definedName name="S31R22" localSheetId="12">#REF!</definedName>
    <definedName name="S31R22" localSheetId="14">#REF!</definedName>
    <definedName name="S31R22">#REF!</definedName>
    <definedName name="S31R23" localSheetId="2">#REF!</definedName>
    <definedName name="S31R23" localSheetId="7">#REF!</definedName>
    <definedName name="S31R23" localSheetId="13">#REF!</definedName>
    <definedName name="S31R23" localSheetId="12">#REF!</definedName>
    <definedName name="S31R23" localSheetId="14">#REF!</definedName>
    <definedName name="S31R23">#REF!</definedName>
    <definedName name="S31R24" localSheetId="2">#REF!</definedName>
    <definedName name="S31R24" localSheetId="7">#REF!</definedName>
    <definedName name="S31R24" localSheetId="13">#REF!</definedName>
    <definedName name="S31R24" localSheetId="12">#REF!</definedName>
    <definedName name="S31R24" localSheetId="14">#REF!</definedName>
    <definedName name="S31R24">#REF!</definedName>
    <definedName name="S31R3" localSheetId="2">#REF!</definedName>
    <definedName name="S31R3" localSheetId="7">#REF!</definedName>
    <definedName name="S31R3" localSheetId="13">#REF!</definedName>
    <definedName name="S31R3" localSheetId="12">#REF!</definedName>
    <definedName name="S31R3" localSheetId="14">#REF!</definedName>
    <definedName name="S31R3">#REF!</definedName>
    <definedName name="S31R4" localSheetId="2">#REF!</definedName>
    <definedName name="S31R4" localSheetId="7">#REF!</definedName>
    <definedName name="S31R4" localSheetId="13">#REF!</definedName>
    <definedName name="S31R4" localSheetId="12">#REF!</definedName>
    <definedName name="S31R4" localSheetId="14">#REF!</definedName>
    <definedName name="S31R4">#REF!</definedName>
    <definedName name="S31R5" localSheetId="2">#REF!</definedName>
    <definedName name="S31R5" localSheetId="7">#REF!</definedName>
    <definedName name="S31R5" localSheetId="13">#REF!</definedName>
    <definedName name="S31R5" localSheetId="12">#REF!</definedName>
    <definedName name="S31R5" localSheetId="14">#REF!</definedName>
    <definedName name="S31R5">#REF!</definedName>
    <definedName name="S31R6" localSheetId="2">#REF!</definedName>
    <definedName name="S31R6" localSheetId="7">#REF!</definedName>
    <definedName name="S31R6" localSheetId="13">#REF!</definedName>
    <definedName name="S31R6" localSheetId="12">#REF!</definedName>
    <definedName name="S31R6" localSheetId="14">#REF!</definedName>
    <definedName name="S31R6">#REF!</definedName>
    <definedName name="S31R7" localSheetId="2">#REF!</definedName>
    <definedName name="S31R7" localSheetId="7">#REF!</definedName>
    <definedName name="S31R7" localSheetId="13">#REF!</definedName>
    <definedName name="S31R7" localSheetId="12">#REF!</definedName>
    <definedName name="S31R7" localSheetId="14">#REF!</definedName>
    <definedName name="S31R7">#REF!</definedName>
    <definedName name="S31R8" localSheetId="2">#REF!</definedName>
    <definedName name="S31R8" localSheetId="7">#REF!</definedName>
    <definedName name="S31R8" localSheetId="13">#REF!</definedName>
    <definedName name="S31R8" localSheetId="12">#REF!</definedName>
    <definedName name="S31R8" localSheetId="14">#REF!</definedName>
    <definedName name="S31R8">#REF!</definedName>
    <definedName name="S31R9" localSheetId="2">#REF!</definedName>
    <definedName name="S31R9" localSheetId="7">#REF!</definedName>
    <definedName name="S31R9" localSheetId="13">#REF!</definedName>
    <definedName name="S31R9" localSheetId="12">#REF!</definedName>
    <definedName name="S31R9" localSheetId="14">#REF!</definedName>
    <definedName name="S31R9">#REF!</definedName>
    <definedName name="S32P1" localSheetId="2">#REF!</definedName>
    <definedName name="S32P1" localSheetId="7">#REF!</definedName>
    <definedName name="S32P1" localSheetId="13">#REF!</definedName>
    <definedName name="S32P1" localSheetId="12">#REF!</definedName>
    <definedName name="S32P1" localSheetId="14">#REF!</definedName>
    <definedName name="S32P1">#REF!</definedName>
    <definedName name="S32P10" localSheetId="2">#REF!</definedName>
    <definedName name="S32P10" localSheetId="7">#REF!</definedName>
    <definedName name="S32P10" localSheetId="13">#REF!</definedName>
    <definedName name="S32P10" localSheetId="12">#REF!</definedName>
    <definedName name="S32P10" localSheetId="14">#REF!</definedName>
    <definedName name="S32P10">#REF!</definedName>
    <definedName name="S32P11" localSheetId="2">#REF!</definedName>
    <definedName name="S32P11" localSheetId="7">#REF!</definedName>
    <definedName name="S32P11" localSheetId="13">#REF!</definedName>
    <definedName name="S32P11" localSheetId="12">#REF!</definedName>
    <definedName name="S32P11" localSheetId="14">#REF!</definedName>
    <definedName name="S32P11">#REF!</definedName>
    <definedName name="S32P12" localSheetId="2">#REF!</definedName>
    <definedName name="S32P12" localSheetId="7">#REF!</definedName>
    <definedName name="S32P12" localSheetId="13">#REF!</definedName>
    <definedName name="S32P12" localSheetId="12">#REF!</definedName>
    <definedName name="S32P12" localSheetId="14">#REF!</definedName>
    <definedName name="S32P12">#REF!</definedName>
    <definedName name="S32P13" localSheetId="2">#REF!</definedName>
    <definedName name="S32P13" localSheetId="7">#REF!</definedName>
    <definedName name="S32P13" localSheetId="13">#REF!</definedName>
    <definedName name="S32P13" localSheetId="12">#REF!</definedName>
    <definedName name="S32P13" localSheetId="14">#REF!</definedName>
    <definedName name="S32P13">#REF!</definedName>
    <definedName name="S32P14" localSheetId="2">#REF!</definedName>
    <definedName name="S32P14" localSheetId="7">#REF!</definedName>
    <definedName name="S32P14" localSheetId="13">#REF!</definedName>
    <definedName name="S32P14" localSheetId="12">#REF!</definedName>
    <definedName name="S32P14" localSheetId="14">#REF!</definedName>
    <definedName name="S32P14">#REF!</definedName>
    <definedName name="S32P15" localSheetId="2">#REF!</definedName>
    <definedName name="S32P15" localSheetId="7">#REF!</definedName>
    <definedName name="S32P15" localSheetId="13">#REF!</definedName>
    <definedName name="S32P15" localSheetId="12">#REF!</definedName>
    <definedName name="S32P15" localSheetId="14">#REF!</definedName>
    <definedName name="S32P15">#REF!</definedName>
    <definedName name="S32P16" localSheetId="2">#REF!</definedName>
    <definedName name="S32P16" localSheetId="7">#REF!</definedName>
    <definedName name="S32P16" localSheetId="13">#REF!</definedName>
    <definedName name="S32P16" localSheetId="12">#REF!</definedName>
    <definedName name="S32P16" localSheetId="14">#REF!</definedName>
    <definedName name="S32P16">#REF!</definedName>
    <definedName name="S32P17" localSheetId="2">#REF!</definedName>
    <definedName name="S32P17" localSheetId="7">#REF!</definedName>
    <definedName name="S32P17" localSheetId="13">#REF!</definedName>
    <definedName name="S32P17" localSheetId="12">#REF!</definedName>
    <definedName name="S32P17" localSheetId="14">#REF!</definedName>
    <definedName name="S32P17">#REF!</definedName>
    <definedName name="S32P18" localSheetId="2">#REF!</definedName>
    <definedName name="S32P18" localSheetId="7">#REF!</definedName>
    <definedName name="S32P18" localSheetId="13">#REF!</definedName>
    <definedName name="S32P18" localSheetId="12">#REF!</definedName>
    <definedName name="S32P18" localSheetId="14">#REF!</definedName>
    <definedName name="S32P18">#REF!</definedName>
    <definedName name="S32P19" localSheetId="2">#REF!</definedName>
    <definedName name="S32P19" localSheetId="7">#REF!</definedName>
    <definedName name="S32P19" localSheetId="13">#REF!</definedName>
    <definedName name="S32P19" localSheetId="12">#REF!</definedName>
    <definedName name="S32P19" localSheetId="14">#REF!</definedName>
    <definedName name="S32P19">#REF!</definedName>
    <definedName name="S32P2" localSheetId="2">#REF!</definedName>
    <definedName name="S32P2" localSheetId="7">#REF!</definedName>
    <definedName name="S32P2" localSheetId="13">#REF!</definedName>
    <definedName name="S32P2" localSheetId="12">#REF!</definedName>
    <definedName name="S32P2" localSheetId="14">#REF!</definedName>
    <definedName name="S32P2">#REF!</definedName>
    <definedName name="S32P20" localSheetId="2">#REF!</definedName>
    <definedName name="S32P20" localSheetId="7">#REF!</definedName>
    <definedName name="S32P20" localSheetId="13">#REF!</definedName>
    <definedName name="S32P20" localSheetId="12">#REF!</definedName>
    <definedName name="S32P20" localSheetId="14">#REF!</definedName>
    <definedName name="S32P20">#REF!</definedName>
    <definedName name="S32P21" localSheetId="2">#REF!</definedName>
    <definedName name="S32P21" localSheetId="7">#REF!</definedName>
    <definedName name="S32P21" localSheetId="13">#REF!</definedName>
    <definedName name="S32P21" localSheetId="12">#REF!</definedName>
    <definedName name="S32P21" localSheetId="14">#REF!</definedName>
    <definedName name="S32P21">#REF!</definedName>
    <definedName name="S32P22" localSheetId="2">#REF!</definedName>
    <definedName name="S32P22" localSheetId="7">#REF!</definedName>
    <definedName name="S32P22" localSheetId="13">#REF!</definedName>
    <definedName name="S32P22" localSheetId="12">#REF!</definedName>
    <definedName name="S32P22" localSheetId="14">#REF!</definedName>
    <definedName name="S32P22">#REF!</definedName>
    <definedName name="S32P23" localSheetId="2">#REF!</definedName>
    <definedName name="S32P23" localSheetId="7">#REF!</definedName>
    <definedName name="S32P23" localSheetId="13">#REF!</definedName>
    <definedName name="S32P23" localSheetId="12">#REF!</definedName>
    <definedName name="S32P23" localSheetId="14">#REF!</definedName>
    <definedName name="S32P23">#REF!</definedName>
    <definedName name="S32P24" localSheetId="2">#REF!</definedName>
    <definedName name="S32P24" localSheetId="7">#REF!</definedName>
    <definedName name="S32P24" localSheetId="13">#REF!</definedName>
    <definedName name="S32P24" localSheetId="12">#REF!</definedName>
    <definedName name="S32P24" localSheetId="14">#REF!</definedName>
    <definedName name="S32P24">#REF!</definedName>
    <definedName name="S32P3" localSheetId="2">#REF!</definedName>
    <definedName name="S32P3" localSheetId="7">#REF!</definedName>
    <definedName name="S32P3" localSheetId="13">#REF!</definedName>
    <definedName name="S32P3" localSheetId="12">#REF!</definedName>
    <definedName name="S32P3" localSheetId="14">#REF!</definedName>
    <definedName name="S32P3">#REF!</definedName>
    <definedName name="S32P4" localSheetId="2">#REF!</definedName>
    <definedName name="S32P4" localSheetId="7">#REF!</definedName>
    <definedName name="S32P4" localSheetId="13">#REF!</definedName>
    <definedName name="S32P4" localSheetId="12">#REF!</definedName>
    <definedName name="S32P4" localSheetId="14">#REF!</definedName>
    <definedName name="S32P4">#REF!</definedName>
    <definedName name="S32P5" localSheetId="2">#REF!</definedName>
    <definedName name="S32P5" localSheetId="7">#REF!</definedName>
    <definedName name="S32P5" localSheetId="13">#REF!</definedName>
    <definedName name="S32P5" localSheetId="12">#REF!</definedName>
    <definedName name="S32P5" localSheetId="14">#REF!</definedName>
    <definedName name="S32P5">#REF!</definedName>
    <definedName name="S32P6" localSheetId="2">#REF!</definedName>
    <definedName name="S32P6" localSheetId="7">#REF!</definedName>
    <definedName name="S32P6" localSheetId="13">#REF!</definedName>
    <definedName name="S32P6" localSheetId="12">#REF!</definedName>
    <definedName name="S32P6" localSheetId="14">#REF!</definedName>
    <definedName name="S32P6">#REF!</definedName>
    <definedName name="S32P7" localSheetId="2">#REF!</definedName>
    <definedName name="S32P7" localSheetId="7">#REF!</definedName>
    <definedName name="S32P7" localSheetId="13">#REF!</definedName>
    <definedName name="S32P7" localSheetId="12">#REF!</definedName>
    <definedName name="S32P7" localSheetId="14">#REF!</definedName>
    <definedName name="S32P7">#REF!</definedName>
    <definedName name="S32P8" localSheetId="2">#REF!</definedName>
    <definedName name="S32P8" localSheetId="7">#REF!</definedName>
    <definedName name="S32P8" localSheetId="13">#REF!</definedName>
    <definedName name="S32P8" localSheetId="12">#REF!</definedName>
    <definedName name="S32P8" localSheetId="14">#REF!</definedName>
    <definedName name="S32P8">#REF!</definedName>
    <definedName name="S32P9" localSheetId="2">#REF!</definedName>
    <definedName name="S32P9" localSheetId="7">#REF!</definedName>
    <definedName name="S32P9" localSheetId="13">#REF!</definedName>
    <definedName name="S32P9" localSheetId="12">#REF!</definedName>
    <definedName name="S32P9" localSheetId="14">#REF!</definedName>
    <definedName name="S32P9">#REF!</definedName>
    <definedName name="S32R1" localSheetId="2">#REF!</definedName>
    <definedName name="S32R1" localSheetId="7">#REF!</definedName>
    <definedName name="S32R1" localSheetId="13">#REF!</definedName>
    <definedName name="S32R1" localSheetId="12">#REF!</definedName>
    <definedName name="S32R1" localSheetId="14">#REF!</definedName>
    <definedName name="S32R1">#REF!</definedName>
    <definedName name="S32R10" localSheetId="2">#REF!</definedName>
    <definedName name="S32R10" localSheetId="7">#REF!</definedName>
    <definedName name="S32R10" localSheetId="13">#REF!</definedName>
    <definedName name="S32R10" localSheetId="12">#REF!</definedName>
    <definedName name="S32R10" localSheetId="14">#REF!</definedName>
    <definedName name="S32R10">#REF!</definedName>
    <definedName name="S32R11" localSheetId="2">#REF!</definedName>
    <definedName name="S32R11" localSheetId="7">#REF!</definedName>
    <definedName name="S32R11" localSheetId="13">#REF!</definedName>
    <definedName name="S32R11" localSheetId="12">#REF!</definedName>
    <definedName name="S32R11" localSheetId="14">#REF!</definedName>
    <definedName name="S32R11">#REF!</definedName>
    <definedName name="S32R12" localSheetId="2">#REF!</definedName>
    <definedName name="S32R12" localSheetId="7">#REF!</definedName>
    <definedName name="S32R12" localSheetId="13">#REF!</definedName>
    <definedName name="S32R12" localSheetId="12">#REF!</definedName>
    <definedName name="S32R12" localSheetId="14">#REF!</definedName>
    <definedName name="S32R12">#REF!</definedName>
    <definedName name="S32R13" localSheetId="2">#REF!</definedName>
    <definedName name="S32R13" localSheetId="7">#REF!</definedName>
    <definedName name="S32R13" localSheetId="13">#REF!</definedName>
    <definedName name="S32R13" localSheetId="12">#REF!</definedName>
    <definedName name="S32R13" localSheetId="14">#REF!</definedName>
    <definedName name="S32R13">#REF!</definedName>
    <definedName name="S32R14" localSheetId="2">#REF!</definedName>
    <definedName name="S32R14" localSheetId="7">#REF!</definedName>
    <definedName name="S32R14" localSheetId="13">#REF!</definedName>
    <definedName name="S32R14" localSheetId="12">#REF!</definedName>
    <definedName name="S32R14" localSheetId="14">#REF!</definedName>
    <definedName name="S32R14">#REF!</definedName>
    <definedName name="S32R15" localSheetId="2">#REF!</definedName>
    <definedName name="S32R15" localSheetId="7">#REF!</definedName>
    <definedName name="S32R15" localSheetId="13">#REF!</definedName>
    <definedName name="S32R15" localSheetId="12">#REF!</definedName>
    <definedName name="S32R15" localSheetId="14">#REF!</definedName>
    <definedName name="S32R15">#REF!</definedName>
    <definedName name="S32R16" localSheetId="2">#REF!</definedName>
    <definedName name="S32R16" localSheetId="7">#REF!</definedName>
    <definedName name="S32R16" localSheetId="13">#REF!</definedName>
    <definedName name="S32R16" localSheetId="12">#REF!</definedName>
    <definedName name="S32R16" localSheetId="14">#REF!</definedName>
    <definedName name="S32R16">#REF!</definedName>
    <definedName name="S32R17" localSheetId="2">#REF!</definedName>
    <definedName name="S32R17" localSheetId="7">#REF!</definedName>
    <definedName name="S32R17" localSheetId="13">#REF!</definedName>
    <definedName name="S32R17" localSheetId="12">#REF!</definedName>
    <definedName name="S32R17" localSheetId="14">#REF!</definedName>
    <definedName name="S32R17">#REF!</definedName>
    <definedName name="S32R18" localSheetId="2">#REF!</definedName>
    <definedName name="S32R18" localSheetId="7">#REF!</definedName>
    <definedName name="S32R18" localSheetId="13">#REF!</definedName>
    <definedName name="S32R18" localSheetId="12">#REF!</definedName>
    <definedName name="S32R18" localSheetId="14">#REF!</definedName>
    <definedName name="S32R18">#REF!</definedName>
    <definedName name="S32R19" localSheetId="2">#REF!</definedName>
    <definedName name="S32R19" localSheetId="7">#REF!</definedName>
    <definedName name="S32R19" localSheetId="13">#REF!</definedName>
    <definedName name="S32R19" localSheetId="12">#REF!</definedName>
    <definedName name="S32R19" localSheetId="14">#REF!</definedName>
    <definedName name="S32R19">#REF!</definedName>
    <definedName name="S32R2" localSheetId="2">#REF!</definedName>
    <definedName name="S32R2" localSheetId="7">#REF!</definedName>
    <definedName name="S32R2" localSheetId="13">#REF!</definedName>
    <definedName name="S32R2" localSheetId="12">#REF!</definedName>
    <definedName name="S32R2" localSheetId="14">#REF!</definedName>
    <definedName name="S32R2">#REF!</definedName>
    <definedName name="S32R20" localSheetId="2">#REF!</definedName>
    <definedName name="S32R20" localSheetId="7">#REF!</definedName>
    <definedName name="S32R20" localSheetId="13">#REF!</definedName>
    <definedName name="S32R20" localSheetId="12">#REF!</definedName>
    <definedName name="S32R20" localSheetId="14">#REF!</definedName>
    <definedName name="S32R20">#REF!</definedName>
    <definedName name="S32R21" localSheetId="2">#REF!</definedName>
    <definedName name="S32R21" localSheetId="7">#REF!</definedName>
    <definedName name="S32R21" localSheetId="13">#REF!</definedName>
    <definedName name="S32R21" localSheetId="12">#REF!</definedName>
    <definedName name="S32R21" localSheetId="14">#REF!</definedName>
    <definedName name="S32R21">#REF!</definedName>
    <definedName name="S32R22" localSheetId="2">#REF!</definedName>
    <definedName name="S32R22" localSheetId="7">#REF!</definedName>
    <definedName name="S32R22" localSheetId="13">#REF!</definedName>
    <definedName name="S32R22" localSheetId="12">#REF!</definedName>
    <definedName name="S32R22" localSheetId="14">#REF!</definedName>
    <definedName name="S32R22">#REF!</definedName>
    <definedName name="S32R23" localSheetId="2">#REF!</definedName>
    <definedName name="S32R23" localSheetId="7">#REF!</definedName>
    <definedName name="S32R23" localSheetId="13">#REF!</definedName>
    <definedName name="S32R23" localSheetId="12">#REF!</definedName>
    <definedName name="S32R23" localSheetId="14">#REF!</definedName>
    <definedName name="S32R23">#REF!</definedName>
    <definedName name="S32R24" localSheetId="2">#REF!</definedName>
    <definedName name="S32R24" localSheetId="7">#REF!</definedName>
    <definedName name="S32R24" localSheetId="13">#REF!</definedName>
    <definedName name="S32R24" localSheetId="12">#REF!</definedName>
    <definedName name="S32R24" localSheetId="14">#REF!</definedName>
    <definedName name="S32R24">#REF!</definedName>
    <definedName name="S32R3" localSheetId="2">#REF!</definedName>
    <definedName name="S32R3" localSheetId="7">#REF!</definedName>
    <definedName name="S32R3" localSheetId="13">#REF!</definedName>
    <definedName name="S32R3" localSheetId="12">#REF!</definedName>
    <definedName name="S32R3" localSheetId="14">#REF!</definedName>
    <definedName name="S32R3">#REF!</definedName>
    <definedName name="S32R4" localSheetId="2">#REF!</definedName>
    <definedName name="S32R4" localSheetId="7">#REF!</definedName>
    <definedName name="S32R4" localSheetId="13">#REF!</definedName>
    <definedName name="S32R4" localSheetId="12">#REF!</definedName>
    <definedName name="S32R4" localSheetId="14">#REF!</definedName>
    <definedName name="S32R4">#REF!</definedName>
    <definedName name="S32R5" localSheetId="2">#REF!</definedName>
    <definedName name="S32R5" localSheetId="7">#REF!</definedName>
    <definedName name="S32R5" localSheetId="13">#REF!</definedName>
    <definedName name="S32R5" localSheetId="12">#REF!</definedName>
    <definedName name="S32R5" localSheetId="14">#REF!</definedName>
    <definedName name="S32R5">#REF!</definedName>
    <definedName name="S32R6" localSheetId="2">#REF!</definedName>
    <definedName name="S32R6" localSheetId="7">#REF!</definedName>
    <definedName name="S32R6" localSheetId="13">#REF!</definedName>
    <definedName name="S32R6" localSheetId="12">#REF!</definedName>
    <definedName name="S32R6" localSheetId="14">#REF!</definedName>
    <definedName name="S32R6">#REF!</definedName>
    <definedName name="S32R7" localSheetId="2">#REF!</definedName>
    <definedName name="S32R7" localSheetId="7">#REF!</definedName>
    <definedName name="S32R7" localSheetId="13">#REF!</definedName>
    <definedName name="S32R7" localSheetId="12">#REF!</definedName>
    <definedName name="S32R7" localSheetId="14">#REF!</definedName>
    <definedName name="S32R7">#REF!</definedName>
    <definedName name="S32R8" localSheetId="2">#REF!</definedName>
    <definedName name="S32R8" localSheetId="7">#REF!</definedName>
    <definedName name="S32R8" localSheetId="13">#REF!</definedName>
    <definedName name="S32R8" localSheetId="12">#REF!</definedName>
    <definedName name="S32R8" localSheetId="14">#REF!</definedName>
    <definedName name="S32R8">#REF!</definedName>
    <definedName name="S32R9" localSheetId="2">#REF!</definedName>
    <definedName name="S32R9" localSheetId="7">#REF!</definedName>
    <definedName name="S32R9" localSheetId="13">#REF!</definedName>
    <definedName name="S32R9" localSheetId="12">#REF!</definedName>
    <definedName name="S32R9" localSheetId="14">#REF!</definedName>
    <definedName name="S32R9">#REF!</definedName>
    <definedName name="S33P1" localSheetId="2">#REF!</definedName>
    <definedName name="S33P1" localSheetId="7">#REF!</definedName>
    <definedName name="S33P1" localSheetId="13">#REF!</definedName>
    <definedName name="S33P1" localSheetId="12">#REF!</definedName>
    <definedName name="S33P1" localSheetId="14">#REF!</definedName>
    <definedName name="S33P1">#REF!</definedName>
    <definedName name="S33P10" localSheetId="2">#REF!</definedName>
    <definedName name="S33P10" localSheetId="7">#REF!</definedName>
    <definedName name="S33P10" localSheetId="13">#REF!</definedName>
    <definedName name="S33P10" localSheetId="12">#REF!</definedName>
    <definedName name="S33P10" localSheetId="14">#REF!</definedName>
    <definedName name="S33P10">#REF!</definedName>
    <definedName name="S33P11" localSheetId="2">#REF!</definedName>
    <definedName name="S33P11" localSheetId="7">#REF!</definedName>
    <definedName name="S33P11" localSheetId="13">#REF!</definedName>
    <definedName name="S33P11" localSheetId="12">#REF!</definedName>
    <definedName name="S33P11" localSheetId="14">#REF!</definedName>
    <definedName name="S33P11">#REF!</definedName>
    <definedName name="S33P12" localSheetId="2">#REF!</definedName>
    <definedName name="S33P12" localSheetId="7">#REF!</definedName>
    <definedName name="S33P12" localSheetId="13">#REF!</definedName>
    <definedName name="S33P12" localSheetId="12">#REF!</definedName>
    <definedName name="S33P12" localSheetId="14">#REF!</definedName>
    <definedName name="S33P12">#REF!</definedName>
    <definedName name="S33P13" localSheetId="2">#REF!</definedName>
    <definedName name="S33P13" localSheetId="7">#REF!</definedName>
    <definedName name="S33P13" localSheetId="13">#REF!</definedName>
    <definedName name="S33P13" localSheetId="12">#REF!</definedName>
    <definedName name="S33P13" localSheetId="14">#REF!</definedName>
    <definedName name="S33P13">#REF!</definedName>
    <definedName name="S33P14" localSheetId="2">#REF!</definedName>
    <definedName name="S33P14" localSheetId="7">#REF!</definedName>
    <definedName name="S33P14" localSheetId="13">#REF!</definedName>
    <definedName name="S33P14" localSheetId="12">#REF!</definedName>
    <definedName name="S33P14" localSheetId="14">#REF!</definedName>
    <definedName name="S33P14">#REF!</definedName>
    <definedName name="S33P15" localSheetId="2">#REF!</definedName>
    <definedName name="S33P15" localSheetId="7">#REF!</definedName>
    <definedName name="S33P15" localSheetId="13">#REF!</definedName>
    <definedName name="S33P15" localSheetId="12">#REF!</definedName>
    <definedName name="S33P15" localSheetId="14">#REF!</definedName>
    <definedName name="S33P15">#REF!</definedName>
    <definedName name="S33P16" localSheetId="2">#REF!</definedName>
    <definedName name="S33P16" localSheetId="7">#REF!</definedName>
    <definedName name="S33P16" localSheetId="13">#REF!</definedName>
    <definedName name="S33P16" localSheetId="12">#REF!</definedName>
    <definedName name="S33P16" localSheetId="14">#REF!</definedName>
    <definedName name="S33P16">#REF!</definedName>
    <definedName name="S33P17" localSheetId="2">#REF!</definedName>
    <definedName name="S33P17" localSheetId="7">#REF!</definedName>
    <definedName name="S33P17" localSheetId="13">#REF!</definedName>
    <definedName name="S33P17" localSheetId="12">#REF!</definedName>
    <definedName name="S33P17" localSheetId="14">#REF!</definedName>
    <definedName name="S33P17">#REF!</definedName>
    <definedName name="S33P18" localSheetId="2">#REF!</definedName>
    <definedName name="S33P18" localSheetId="7">#REF!</definedName>
    <definedName name="S33P18" localSheetId="13">#REF!</definedName>
    <definedName name="S33P18" localSheetId="12">#REF!</definedName>
    <definedName name="S33P18" localSheetId="14">#REF!</definedName>
    <definedName name="S33P18">#REF!</definedName>
    <definedName name="S33P19" localSheetId="2">#REF!</definedName>
    <definedName name="S33P19" localSheetId="7">#REF!</definedName>
    <definedName name="S33P19" localSheetId="13">#REF!</definedName>
    <definedName name="S33P19" localSheetId="12">#REF!</definedName>
    <definedName name="S33P19" localSheetId="14">#REF!</definedName>
    <definedName name="S33P19">#REF!</definedName>
    <definedName name="S33P2" localSheetId="2">#REF!</definedName>
    <definedName name="S33P2" localSheetId="7">#REF!</definedName>
    <definedName name="S33P2" localSheetId="13">#REF!</definedName>
    <definedName name="S33P2" localSheetId="12">#REF!</definedName>
    <definedName name="S33P2" localSheetId="14">#REF!</definedName>
    <definedName name="S33P2">#REF!</definedName>
    <definedName name="S33P20" localSheetId="2">#REF!</definedName>
    <definedName name="S33P20" localSheetId="7">#REF!</definedName>
    <definedName name="S33P20" localSheetId="13">#REF!</definedName>
    <definedName name="S33P20" localSheetId="12">#REF!</definedName>
    <definedName name="S33P20" localSheetId="14">#REF!</definedName>
    <definedName name="S33P20">#REF!</definedName>
    <definedName name="S33P21" localSheetId="2">#REF!</definedName>
    <definedName name="S33P21" localSheetId="7">#REF!</definedName>
    <definedName name="S33P21" localSheetId="13">#REF!</definedName>
    <definedName name="S33P21" localSheetId="12">#REF!</definedName>
    <definedName name="S33P21" localSheetId="14">#REF!</definedName>
    <definedName name="S33P21">#REF!</definedName>
    <definedName name="S33P22" localSheetId="2">#REF!</definedName>
    <definedName name="S33P22" localSheetId="7">#REF!</definedName>
    <definedName name="S33P22" localSheetId="13">#REF!</definedName>
    <definedName name="S33P22" localSheetId="12">#REF!</definedName>
    <definedName name="S33P22" localSheetId="14">#REF!</definedName>
    <definedName name="S33P22">#REF!</definedName>
    <definedName name="S33P23" localSheetId="2">#REF!</definedName>
    <definedName name="S33P23" localSheetId="7">#REF!</definedName>
    <definedName name="S33P23" localSheetId="13">#REF!</definedName>
    <definedName name="S33P23" localSheetId="12">#REF!</definedName>
    <definedName name="S33P23" localSheetId="14">#REF!</definedName>
    <definedName name="S33P23">#REF!</definedName>
    <definedName name="S33P24" localSheetId="2">#REF!</definedName>
    <definedName name="S33P24" localSheetId="7">#REF!</definedName>
    <definedName name="S33P24" localSheetId="13">#REF!</definedName>
    <definedName name="S33P24" localSheetId="12">#REF!</definedName>
    <definedName name="S33P24" localSheetId="14">#REF!</definedName>
    <definedName name="S33P24">#REF!</definedName>
    <definedName name="S33P3" localSheetId="2">#REF!</definedName>
    <definedName name="S33P3" localSheetId="7">#REF!</definedName>
    <definedName name="S33P3" localSheetId="13">#REF!</definedName>
    <definedName name="S33P3" localSheetId="12">#REF!</definedName>
    <definedName name="S33P3" localSheetId="14">#REF!</definedName>
    <definedName name="S33P3">#REF!</definedName>
    <definedName name="S33P4" localSheetId="2">#REF!</definedName>
    <definedName name="S33P4" localSheetId="7">#REF!</definedName>
    <definedName name="S33P4" localSheetId="13">#REF!</definedName>
    <definedName name="S33P4" localSheetId="12">#REF!</definedName>
    <definedName name="S33P4" localSheetId="14">#REF!</definedName>
    <definedName name="S33P4">#REF!</definedName>
    <definedName name="S33P5" localSheetId="2">#REF!</definedName>
    <definedName name="S33P5" localSheetId="7">#REF!</definedName>
    <definedName name="S33P5" localSheetId="13">#REF!</definedName>
    <definedName name="S33P5" localSheetId="12">#REF!</definedName>
    <definedName name="S33P5" localSheetId="14">#REF!</definedName>
    <definedName name="S33P5">#REF!</definedName>
    <definedName name="S33P6" localSheetId="2">#REF!</definedName>
    <definedName name="S33P6" localSheetId="7">#REF!</definedName>
    <definedName name="S33P6" localSheetId="13">#REF!</definedName>
    <definedName name="S33P6" localSheetId="12">#REF!</definedName>
    <definedName name="S33P6" localSheetId="14">#REF!</definedName>
    <definedName name="S33P6">#REF!</definedName>
    <definedName name="S33P7" localSheetId="2">#REF!</definedName>
    <definedName name="S33P7" localSheetId="7">#REF!</definedName>
    <definedName name="S33P7" localSheetId="13">#REF!</definedName>
    <definedName name="S33P7" localSheetId="12">#REF!</definedName>
    <definedName name="S33P7" localSheetId="14">#REF!</definedName>
    <definedName name="S33P7">#REF!</definedName>
    <definedName name="S33P8" localSheetId="2">#REF!</definedName>
    <definedName name="S33P8" localSheetId="7">#REF!</definedName>
    <definedName name="S33P8" localSheetId="13">#REF!</definedName>
    <definedName name="S33P8" localSheetId="12">#REF!</definedName>
    <definedName name="S33P8" localSheetId="14">#REF!</definedName>
    <definedName name="S33P8">#REF!</definedName>
    <definedName name="S33P9" localSheetId="2">#REF!</definedName>
    <definedName name="S33P9" localSheetId="7">#REF!</definedName>
    <definedName name="S33P9" localSheetId="13">#REF!</definedName>
    <definedName name="S33P9" localSheetId="12">#REF!</definedName>
    <definedName name="S33P9" localSheetId="14">#REF!</definedName>
    <definedName name="S33P9">#REF!</definedName>
    <definedName name="S33R1" localSheetId="2">#REF!</definedName>
    <definedName name="S33R1" localSheetId="7">#REF!</definedName>
    <definedName name="S33R1" localSheetId="13">#REF!</definedName>
    <definedName name="S33R1" localSheetId="12">#REF!</definedName>
    <definedName name="S33R1" localSheetId="14">#REF!</definedName>
    <definedName name="S33R1">#REF!</definedName>
    <definedName name="S33R10" localSheetId="2">#REF!</definedName>
    <definedName name="S33R10" localSheetId="7">#REF!</definedName>
    <definedName name="S33R10" localSheetId="13">#REF!</definedName>
    <definedName name="S33R10" localSheetId="12">#REF!</definedName>
    <definedName name="S33R10" localSheetId="14">#REF!</definedName>
    <definedName name="S33R10">#REF!</definedName>
    <definedName name="S33R11" localSheetId="2">#REF!</definedName>
    <definedName name="S33R11" localSheetId="7">#REF!</definedName>
    <definedName name="S33R11" localSheetId="13">#REF!</definedName>
    <definedName name="S33R11" localSheetId="12">#REF!</definedName>
    <definedName name="S33R11" localSheetId="14">#REF!</definedName>
    <definedName name="S33R11">#REF!</definedName>
    <definedName name="S33R12" localSheetId="2">#REF!</definedName>
    <definedName name="S33R12" localSheetId="7">#REF!</definedName>
    <definedName name="S33R12" localSheetId="13">#REF!</definedName>
    <definedName name="S33R12" localSheetId="12">#REF!</definedName>
    <definedName name="S33R12" localSheetId="14">#REF!</definedName>
    <definedName name="S33R12">#REF!</definedName>
    <definedName name="S33R13" localSheetId="2">#REF!</definedName>
    <definedName name="S33R13" localSheetId="7">#REF!</definedName>
    <definedName name="S33R13" localSheetId="13">#REF!</definedName>
    <definedName name="S33R13" localSheetId="12">#REF!</definedName>
    <definedName name="S33R13" localSheetId="14">#REF!</definedName>
    <definedName name="S33R13">#REF!</definedName>
    <definedName name="S33R14" localSheetId="2">#REF!</definedName>
    <definedName name="S33R14" localSheetId="7">#REF!</definedName>
    <definedName name="S33R14" localSheetId="13">#REF!</definedName>
    <definedName name="S33R14" localSheetId="12">#REF!</definedName>
    <definedName name="S33R14" localSheetId="14">#REF!</definedName>
    <definedName name="S33R14">#REF!</definedName>
    <definedName name="S33R15" localSheetId="2">#REF!</definedName>
    <definedName name="S33R15" localSheetId="7">#REF!</definedName>
    <definedName name="S33R15" localSheetId="13">#REF!</definedName>
    <definedName name="S33R15" localSheetId="12">#REF!</definedName>
    <definedName name="S33R15" localSheetId="14">#REF!</definedName>
    <definedName name="S33R15">#REF!</definedName>
    <definedName name="S33R16" localSheetId="2">#REF!</definedName>
    <definedName name="S33R16" localSheetId="7">#REF!</definedName>
    <definedName name="S33R16" localSheetId="13">#REF!</definedName>
    <definedName name="S33R16" localSheetId="12">#REF!</definedName>
    <definedName name="S33R16" localSheetId="14">#REF!</definedName>
    <definedName name="S33R16">#REF!</definedName>
    <definedName name="S33R17" localSheetId="2">#REF!</definedName>
    <definedName name="S33R17" localSheetId="7">#REF!</definedName>
    <definedName name="S33R17" localSheetId="13">#REF!</definedName>
    <definedName name="S33R17" localSheetId="12">#REF!</definedName>
    <definedName name="S33R17" localSheetId="14">#REF!</definedName>
    <definedName name="S33R17">#REF!</definedName>
    <definedName name="S33R18" localSheetId="2">#REF!</definedName>
    <definedName name="S33R18" localSheetId="7">#REF!</definedName>
    <definedName name="S33R18" localSheetId="13">#REF!</definedName>
    <definedName name="S33R18" localSheetId="12">#REF!</definedName>
    <definedName name="S33R18" localSheetId="14">#REF!</definedName>
    <definedName name="S33R18">#REF!</definedName>
    <definedName name="S33R19" localSheetId="2">#REF!</definedName>
    <definedName name="S33R19" localSheetId="7">#REF!</definedName>
    <definedName name="S33R19" localSheetId="13">#REF!</definedName>
    <definedName name="S33R19" localSheetId="12">#REF!</definedName>
    <definedName name="S33R19" localSheetId="14">#REF!</definedName>
    <definedName name="S33R19">#REF!</definedName>
    <definedName name="S33R2" localSheetId="2">#REF!</definedName>
    <definedName name="S33R2" localSheetId="7">#REF!</definedName>
    <definedName name="S33R2" localSheetId="13">#REF!</definedName>
    <definedName name="S33R2" localSheetId="12">#REF!</definedName>
    <definedName name="S33R2" localSheetId="14">#REF!</definedName>
    <definedName name="S33R2">#REF!</definedName>
    <definedName name="S33R20" localSheetId="2">#REF!</definedName>
    <definedName name="S33R20" localSheetId="7">#REF!</definedName>
    <definedName name="S33R20" localSheetId="13">#REF!</definedName>
    <definedName name="S33R20" localSheetId="12">#REF!</definedName>
    <definedName name="S33R20" localSheetId="14">#REF!</definedName>
    <definedName name="S33R20">#REF!</definedName>
    <definedName name="S33R21" localSheetId="2">#REF!</definedName>
    <definedName name="S33R21" localSheetId="7">#REF!</definedName>
    <definedName name="S33R21" localSheetId="13">#REF!</definedName>
    <definedName name="S33R21" localSheetId="12">#REF!</definedName>
    <definedName name="S33R21" localSheetId="14">#REF!</definedName>
    <definedName name="S33R21">#REF!</definedName>
    <definedName name="S33R22" localSheetId="2">#REF!</definedName>
    <definedName name="S33R22" localSheetId="7">#REF!</definedName>
    <definedName name="S33R22" localSheetId="13">#REF!</definedName>
    <definedName name="S33R22" localSheetId="12">#REF!</definedName>
    <definedName name="S33R22" localSheetId="14">#REF!</definedName>
    <definedName name="S33R22">#REF!</definedName>
    <definedName name="S33R23" localSheetId="2">#REF!</definedName>
    <definedName name="S33R23" localSheetId="7">#REF!</definedName>
    <definedName name="S33R23" localSheetId="13">#REF!</definedName>
    <definedName name="S33R23" localSheetId="12">#REF!</definedName>
    <definedName name="S33R23" localSheetId="14">#REF!</definedName>
    <definedName name="S33R23">#REF!</definedName>
    <definedName name="S33R24" localSheetId="2">#REF!</definedName>
    <definedName name="S33R24" localSheetId="7">#REF!</definedName>
    <definedName name="S33R24" localSheetId="13">#REF!</definedName>
    <definedName name="S33R24" localSheetId="12">#REF!</definedName>
    <definedName name="S33R24" localSheetId="14">#REF!</definedName>
    <definedName name="S33R24">#REF!</definedName>
    <definedName name="S33R3" localSheetId="2">#REF!</definedName>
    <definedName name="S33R3" localSheetId="7">#REF!</definedName>
    <definedName name="S33R3" localSheetId="13">#REF!</definedName>
    <definedName name="S33R3" localSheetId="12">#REF!</definedName>
    <definedName name="S33R3" localSheetId="14">#REF!</definedName>
    <definedName name="S33R3">#REF!</definedName>
    <definedName name="S33R4" localSheetId="2">#REF!</definedName>
    <definedName name="S33R4" localSheetId="7">#REF!</definedName>
    <definedName name="S33R4" localSheetId="13">#REF!</definedName>
    <definedName name="S33R4" localSheetId="12">#REF!</definedName>
    <definedName name="S33R4" localSheetId="14">#REF!</definedName>
    <definedName name="S33R4">#REF!</definedName>
    <definedName name="S33R5" localSheetId="2">#REF!</definedName>
    <definedName name="S33R5" localSheetId="7">#REF!</definedName>
    <definedName name="S33R5" localSheetId="13">#REF!</definedName>
    <definedName name="S33R5" localSheetId="12">#REF!</definedName>
    <definedName name="S33R5" localSheetId="14">#REF!</definedName>
    <definedName name="S33R5">#REF!</definedName>
    <definedName name="S33R6" localSheetId="2">#REF!</definedName>
    <definedName name="S33R6" localSheetId="7">#REF!</definedName>
    <definedName name="S33R6" localSheetId="13">#REF!</definedName>
    <definedName name="S33R6" localSheetId="12">#REF!</definedName>
    <definedName name="S33R6" localSheetId="14">#REF!</definedName>
    <definedName name="S33R6">#REF!</definedName>
    <definedName name="S33R7" localSheetId="2">#REF!</definedName>
    <definedName name="S33R7" localSheetId="7">#REF!</definedName>
    <definedName name="S33R7" localSheetId="13">#REF!</definedName>
    <definedName name="S33R7" localSheetId="12">#REF!</definedName>
    <definedName name="S33R7" localSheetId="14">#REF!</definedName>
    <definedName name="S33R7">#REF!</definedName>
    <definedName name="S33R8" localSheetId="2">#REF!</definedName>
    <definedName name="S33R8" localSheetId="7">#REF!</definedName>
    <definedName name="S33R8" localSheetId="13">#REF!</definedName>
    <definedName name="S33R8" localSheetId="12">#REF!</definedName>
    <definedName name="S33R8" localSheetId="14">#REF!</definedName>
    <definedName name="S33R8">#REF!</definedName>
    <definedName name="S33R9" localSheetId="2">#REF!</definedName>
    <definedName name="S33R9" localSheetId="7">#REF!</definedName>
    <definedName name="S33R9" localSheetId="13">#REF!</definedName>
    <definedName name="S33R9" localSheetId="12">#REF!</definedName>
    <definedName name="S33R9" localSheetId="14">#REF!</definedName>
    <definedName name="S33R9">#REF!</definedName>
    <definedName name="S34P1" localSheetId="2">#REF!</definedName>
    <definedName name="S34P1" localSheetId="7">#REF!</definedName>
    <definedName name="S34P1" localSheetId="13">#REF!</definedName>
    <definedName name="S34P1" localSheetId="12">#REF!</definedName>
    <definedName name="S34P1" localSheetId="14">#REF!</definedName>
    <definedName name="S34P1">#REF!</definedName>
    <definedName name="S34P10" localSheetId="2">#REF!</definedName>
    <definedName name="S34P10" localSheetId="7">#REF!</definedName>
    <definedName name="S34P10" localSheetId="13">#REF!</definedName>
    <definedName name="S34P10" localSheetId="12">#REF!</definedName>
    <definedName name="S34P10" localSheetId="14">#REF!</definedName>
    <definedName name="S34P10">#REF!</definedName>
    <definedName name="S34P11" localSheetId="2">#REF!</definedName>
    <definedName name="S34P11" localSheetId="7">#REF!</definedName>
    <definedName name="S34P11" localSheetId="13">#REF!</definedName>
    <definedName name="S34P11" localSheetId="12">#REF!</definedName>
    <definedName name="S34P11" localSheetId="14">#REF!</definedName>
    <definedName name="S34P11">#REF!</definedName>
    <definedName name="S34P12" localSheetId="2">#REF!</definedName>
    <definedName name="S34P12" localSheetId="7">#REF!</definedName>
    <definedName name="S34P12" localSheetId="13">#REF!</definedName>
    <definedName name="S34P12" localSheetId="12">#REF!</definedName>
    <definedName name="S34P12" localSheetId="14">#REF!</definedName>
    <definedName name="S34P12">#REF!</definedName>
    <definedName name="S34P13" localSheetId="2">#REF!</definedName>
    <definedName name="S34P13" localSheetId="7">#REF!</definedName>
    <definedName name="S34P13" localSheetId="13">#REF!</definedName>
    <definedName name="S34P13" localSheetId="12">#REF!</definedName>
    <definedName name="S34P13" localSheetId="14">#REF!</definedName>
    <definedName name="S34P13">#REF!</definedName>
    <definedName name="S34P14" localSheetId="2">#REF!</definedName>
    <definedName name="S34P14" localSheetId="7">#REF!</definedName>
    <definedName name="S34P14" localSheetId="13">#REF!</definedName>
    <definedName name="S34P14" localSheetId="12">#REF!</definedName>
    <definedName name="S34P14" localSheetId="14">#REF!</definedName>
    <definedName name="S34P14">#REF!</definedName>
    <definedName name="S34P15" localSheetId="2">#REF!</definedName>
    <definedName name="S34P15" localSheetId="7">#REF!</definedName>
    <definedName name="S34P15" localSheetId="13">#REF!</definedName>
    <definedName name="S34P15" localSheetId="12">#REF!</definedName>
    <definedName name="S34P15" localSheetId="14">#REF!</definedName>
    <definedName name="S34P15">#REF!</definedName>
    <definedName name="S34P16" localSheetId="2">#REF!</definedName>
    <definedName name="S34P16" localSheetId="7">#REF!</definedName>
    <definedName name="S34P16" localSheetId="13">#REF!</definedName>
    <definedName name="S34P16" localSheetId="12">#REF!</definedName>
    <definedName name="S34P16" localSheetId="14">#REF!</definedName>
    <definedName name="S34P16">#REF!</definedName>
    <definedName name="S34P17" localSheetId="2">#REF!</definedName>
    <definedName name="S34P17" localSheetId="7">#REF!</definedName>
    <definedName name="S34P17" localSheetId="13">#REF!</definedName>
    <definedName name="S34P17" localSheetId="12">#REF!</definedName>
    <definedName name="S34P17" localSheetId="14">#REF!</definedName>
    <definedName name="S34P17">#REF!</definedName>
    <definedName name="S34P18" localSheetId="2">#REF!</definedName>
    <definedName name="S34P18" localSheetId="7">#REF!</definedName>
    <definedName name="S34P18" localSheetId="13">#REF!</definedName>
    <definedName name="S34P18" localSheetId="12">#REF!</definedName>
    <definedName name="S34P18" localSheetId="14">#REF!</definedName>
    <definedName name="S34P18">#REF!</definedName>
    <definedName name="S34P19" localSheetId="2">#REF!</definedName>
    <definedName name="S34P19" localSheetId="7">#REF!</definedName>
    <definedName name="S34P19" localSheetId="13">#REF!</definedName>
    <definedName name="S34P19" localSheetId="12">#REF!</definedName>
    <definedName name="S34P19" localSheetId="14">#REF!</definedName>
    <definedName name="S34P19">#REF!</definedName>
    <definedName name="S34P2" localSheetId="2">#REF!</definedName>
    <definedName name="S34P2" localSheetId="7">#REF!</definedName>
    <definedName name="S34P2" localSheetId="13">#REF!</definedName>
    <definedName name="S34P2" localSheetId="12">#REF!</definedName>
    <definedName name="S34P2" localSheetId="14">#REF!</definedName>
    <definedName name="S34P2">#REF!</definedName>
    <definedName name="S34P20" localSheetId="2">#REF!</definedName>
    <definedName name="S34P20" localSheetId="7">#REF!</definedName>
    <definedName name="S34P20" localSheetId="13">#REF!</definedName>
    <definedName name="S34P20" localSheetId="12">#REF!</definedName>
    <definedName name="S34P20" localSheetId="14">#REF!</definedName>
    <definedName name="S34P20">#REF!</definedName>
    <definedName name="S34P21" localSheetId="2">#REF!</definedName>
    <definedName name="S34P21" localSheetId="7">#REF!</definedName>
    <definedName name="S34P21" localSheetId="13">#REF!</definedName>
    <definedName name="S34P21" localSheetId="12">#REF!</definedName>
    <definedName name="S34P21" localSheetId="14">#REF!</definedName>
    <definedName name="S34P21">#REF!</definedName>
    <definedName name="S34P22" localSheetId="2">#REF!</definedName>
    <definedName name="S34P22" localSheetId="7">#REF!</definedName>
    <definedName name="S34P22" localSheetId="13">#REF!</definedName>
    <definedName name="S34P22" localSheetId="12">#REF!</definedName>
    <definedName name="S34P22" localSheetId="14">#REF!</definedName>
    <definedName name="S34P22">#REF!</definedName>
    <definedName name="S34P23" localSheetId="2">#REF!</definedName>
    <definedName name="S34P23" localSheetId="7">#REF!</definedName>
    <definedName name="S34P23" localSheetId="13">#REF!</definedName>
    <definedName name="S34P23" localSheetId="12">#REF!</definedName>
    <definedName name="S34P23" localSheetId="14">#REF!</definedName>
    <definedName name="S34P23">#REF!</definedName>
    <definedName name="S34P24" localSheetId="2">#REF!</definedName>
    <definedName name="S34P24" localSheetId="7">#REF!</definedName>
    <definedName name="S34P24" localSheetId="13">#REF!</definedName>
    <definedName name="S34P24" localSheetId="12">#REF!</definedName>
    <definedName name="S34P24" localSheetId="14">#REF!</definedName>
    <definedName name="S34P24">#REF!</definedName>
    <definedName name="S34P3" localSheetId="2">#REF!</definedName>
    <definedName name="S34P3" localSheetId="7">#REF!</definedName>
    <definedName name="S34P3" localSheetId="13">#REF!</definedName>
    <definedName name="S34P3" localSheetId="12">#REF!</definedName>
    <definedName name="S34P3" localSheetId="14">#REF!</definedName>
    <definedName name="S34P3">#REF!</definedName>
    <definedName name="S34P4" localSheetId="2">#REF!</definedName>
    <definedName name="S34P4" localSheetId="7">#REF!</definedName>
    <definedName name="S34P4" localSheetId="13">#REF!</definedName>
    <definedName name="S34P4" localSheetId="12">#REF!</definedName>
    <definedName name="S34P4" localSheetId="14">#REF!</definedName>
    <definedName name="S34P4">#REF!</definedName>
    <definedName name="S34P5" localSheetId="2">#REF!</definedName>
    <definedName name="S34P5" localSheetId="7">#REF!</definedName>
    <definedName name="S34P5" localSheetId="13">#REF!</definedName>
    <definedName name="S34P5" localSheetId="12">#REF!</definedName>
    <definedName name="S34P5" localSheetId="14">#REF!</definedName>
    <definedName name="S34P5">#REF!</definedName>
    <definedName name="S34P6" localSheetId="2">#REF!</definedName>
    <definedName name="S34P6" localSheetId="7">#REF!</definedName>
    <definedName name="S34P6" localSheetId="13">#REF!</definedName>
    <definedName name="S34P6" localSheetId="12">#REF!</definedName>
    <definedName name="S34P6" localSheetId="14">#REF!</definedName>
    <definedName name="S34P6">#REF!</definedName>
    <definedName name="S34P7" localSheetId="2">#REF!</definedName>
    <definedName name="S34P7" localSheetId="7">#REF!</definedName>
    <definedName name="S34P7" localSheetId="13">#REF!</definedName>
    <definedName name="S34P7" localSheetId="12">#REF!</definedName>
    <definedName name="S34P7" localSheetId="14">#REF!</definedName>
    <definedName name="S34P7">#REF!</definedName>
    <definedName name="S34P8" localSheetId="2">#REF!</definedName>
    <definedName name="S34P8" localSheetId="7">#REF!</definedName>
    <definedName name="S34P8" localSheetId="13">#REF!</definedName>
    <definedName name="S34P8" localSheetId="12">#REF!</definedName>
    <definedName name="S34P8" localSheetId="14">#REF!</definedName>
    <definedName name="S34P8">#REF!</definedName>
    <definedName name="S34P9" localSheetId="2">#REF!</definedName>
    <definedName name="S34P9" localSheetId="7">#REF!</definedName>
    <definedName name="S34P9" localSheetId="13">#REF!</definedName>
    <definedName name="S34P9" localSheetId="12">#REF!</definedName>
    <definedName name="S34P9" localSheetId="14">#REF!</definedName>
    <definedName name="S34P9">#REF!</definedName>
    <definedName name="S34R1" localSheetId="2">#REF!</definedName>
    <definedName name="S34R1" localSheetId="7">#REF!</definedName>
    <definedName name="S34R1" localSheetId="13">#REF!</definedName>
    <definedName name="S34R1" localSheetId="12">#REF!</definedName>
    <definedName name="S34R1" localSheetId="14">#REF!</definedName>
    <definedName name="S34R1">#REF!</definedName>
    <definedName name="S34R10" localSheetId="2">#REF!</definedName>
    <definedName name="S34R10" localSheetId="7">#REF!</definedName>
    <definedName name="S34R10" localSheetId="13">#REF!</definedName>
    <definedName name="S34R10" localSheetId="12">#REF!</definedName>
    <definedName name="S34R10" localSheetId="14">#REF!</definedName>
    <definedName name="S34R10">#REF!</definedName>
    <definedName name="S34R11" localSheetId="2">#REF!</definedName>
    <definedName name="S34R11" localSheetId="7">#REF!</definedName>
    <definedName name="S34R11" localSheetId="13">#REF!</definedName>
    <definedName name="S34R11" localSheetId="12">#REF!</definedName>
    <definedName name="S34R11" localSheetId="14">#REF!</definedName>
    <definedName name="S34R11">#REF!</definedName>
    <definedName name="S34R12" localSheetId="2">#REF!</definedName>
    <definedName name="S34R12" localSheetId="7">#REF!</definedName>
    <definedName name="S34R12" localSheetId="13">#REF!</definedName>
    <definedName name="S34R12" localSheetId="12">#REF!</definedName>
    <definedName name="S34R12" localSheetId="14">#REF!</definedName>
    <definedName name="S34R12">#REF!</definedName>
    <definedName name="S34R13" localSheetId="2">#REF!</definedName>
    <definedName name="S34R13" localSheetId="7">#REF!</definedName>
    <definedName name="S34R13" localSheetId="13">#REF!</definedName>
    <definedName name="S34R13" localSheetId="12">#REF!</definedName>
    <definedName name="S34R13" localSheetId="14">#REF!</definedName>
    <definedName name="S34R13">#REF!</definedName>
    <definedName name="S34R14" localSheetId="2">#REF!</definedName>
    <definedName name="S34R14" localSheetId="7">#REF!</definedName>
    <definedName name="S34R14" localSheetId="13">#REF!</definedName>
    <definedName name="S34R14" localSheetId="12">#REF!</definedName>
    <definedName name="S34R14" localSheetId="14">#REF!</definedName>
    <definedName name="S34R14">#REF!</definedName>
    <definedName name="S34R15" localSheetId="2">#REF!</definedName>
    <definedName name="S34R15" localSheetId="7">#REF!</definedName>
    <definedName name="S34R15" localSheetId="13">#REF!</definedName>
    <definedName name="S34R15" localSheetId="12">#REF!</definedName>
    <definedName name="S34R15" localSheetId="14">#REF!</definedName>
    <definedName name="S34R15">#REF!</definedName>
    <definedName name="S34R16" localSheetId="2">#REF!</definedName>
    <definedName name="S34R16" localSheetId="7">#REF!</definedName>
    <definedName name="S34R16" localSheetId="13">#REF!</definedName>
    <definedName name="S34R16" localSheetId="12">#REF!</definedName>
    <definedName name="S34R16" localSheetId="14">#REF!</definedName>
    <definedName name="S34R16">#REF!</definedName>
    <definedName name="S34R17" localSheetId="2">#REF!</definedName>
    <definedName name="S34R17" localSheetId="7">#REF!</definedName>
    <definedName name="S34R17" localSheetId="13">#REF!</definedName>
    <definedName name="S34R17" localSheetId="12">#REF!</definedName>
    <definedName name="S34R17" localSheetId="14">#REF!</definedName>
    <definedName name="S34R17">#REF!</definedName>
    <definedName name="S34R18" localSheetId="2">#REF!</definedName>
    <definedName name="S34R18" localSheetId="7">#REF!</definedName>
    <definedName name="S34R18" localSheetId="13">#REF!</definedName>
    <definedName name="S34R18" localSheetId="12">#REF!</definedName>
    <definedName name="S34R18" localSheetId="14">#REF!</definedName>
    <definedName name="S34R18">#REF!</definedName>
    <definedName name="S34R19" localSheetId="2">#REF!</definedName>
    <definedName name="S34R19" localSheetId="7">#REF!</definedName>
    <definedName name="S34R19" localSheetId="13">#REF!</definedName>
    <definedName name="S34R19" localSheetId="12">#REF!</definedName>
    <definedName name="S34R19" localSheetId="14">#REF!</definedName>
    <definedName name="S34R19">#REF!</definedName>
    <definedName name="S34R2" localSheetId="2">#REF!</definedName>
    <definedName name="S34R2" localSheetId="7">#REF!</definedName>
    <definedName name="S34R2" localSheetId="13">#REF!</definedName>
    <definedName name="S34R2" localSheetId="12">#REF!</definedName>
    <definedName name="S34R2" localSheetId="14">#REF!</definedName>
    <definedName name="S34R2">#REF!</definedName>
    <definedName name="S34R20" localSheetId="2">#REF!</definedName>
    <definedName name="S34R20" localSheetId="7">#REF!</definedName>
    <definedName name="S34R20" localSheetId="13">#REF!</definedName>
    <definedName name="S34R20" localSheetId="12">#REF!</definedName>
    <definedName name="S34R20" localSheetId="14">#REF!</definedName>
    <definedName name="S34R20">#REF!</definedName>
    <definedName name="S34R21" localSheetId="2">#REF!</definedName>
    <definedName name="S34R21" localSheetId="7">#REF!</definedName>
    <definedName name="S34R21" localSheetId="13">#REF!</definedName>
    <definedName name="S34R21" localSheetId="12">#REF!</definedName>
    <definedName name="S34R21" localSheetId="14">#REF!</definedName>
    <definedName name="S34R21">#REF!</definedName>
    <definedName name="S34R22" localSheetId="2">#REF!</definedName>
    <definedName name="S34R22" localSheetId="7">#REF!</definedName>
    <definedName name="S34R22" localSheetId="13">#REF!</definedName>
    <definedName name="S34R22" localSheetId="12">#REF!</definedName>
    <definedName name="S34R22" localSheetId="14">#REF!</definedName>
    <definedName name="S34R22">#REF!</definedName>
    <definedName name="S34R23" localSheetId="2">#REF!</definedName>
    <definedName name="S34R23" localSheetId="7">#REF!</definedName>
    <definedName name="S34R23" localSheetId="13">#REF!</definedName>
    <definedName name="S34R23" localSheetId="12">#REF!</definedName>
    <definedName name="S34R23" localSheetId="14">#REF!</definedName>
    <definedName name="S34R23">#REF!</definedName>
    <definedName name="S34R24" localSheetId="2">#REF!</definedName>
    <definedName name="S34R24" localSheetId="7">#REF!</definedName>
    <definedName name="S34R24" localSheetId="13">#REF!</definedName>
    <definedName name="S34R24" localSheetId="12">#REF!</definedName>
    <definedName name="S34R24" localSheetId="14">#REF!</definedName>
    <definedName name="S34R24">#REF!</definedName>
    <definedName name="S34R3" localSheetId="2">#REF!</definedName>
    <definedName name="S34R3" localSheetId="7">#REF!</definedName>
    <definedName name="S34R3" localSheetId="13">#REF!</definedName>
    <definedName name="S34R3" localSheetId="12">#REF!</definedName>
    <definedName name="S34R3" localSheetId="14">#REF!</definedName>
    <definedName name="S34R3">#REF!</definedName>
    <definedName name="S34R4" localSheetId="2">#REF!</definedName>
    <definedName name="S34R4" localSheetId="7">#REF!</definedName>
    <definedName name="S34R4" localSheetId="13">#REF!</definedName>
    <definedName name="S34R4" localSheetId="12">#REF!</definedName>
    <definedName name="S34R4" localSheetId="14">#REF!</definedName>
    <definedName name="S34R4">#REF!</definedName>
    <definedName name="S34R5" localSheetId="2">#REF!</definedName>
    <definedName name="S34R5" localSheetId="7">#REF!</definedName>
    <definedName name="S34R5" localSheetId="13">#REF!</definedName>
    <definedName name="S34R5" localSheetId="12">#REF!</definedName>
    <definedName name="S34R5" localSheetId="14">#REF!</definedName>
    <definedName name="S34R5">#REF!</definedName>
    <definedName name="S34R6" localSheetId="2">#REF!</definedName>
    <definedName name="S34R6" localSheetId="7">#REF!</definedName>
    <definedName name="S34R6" localSheetId="13">#REF!</definedName>
    <definedName name="S34R6" localSheetId="12">#REF!</definedName>
    <definedName name="S34R6" localSheetId="14">#REF!</definedName>
    <definedName name="S34R6">#REF!</definedName>
    <definedName name="S34R7" localSheetId="2">#REF!</definedName>
    <definedName name="S34R7" localSheetId="7">#REF!</definedName>
    <definedName name="S34R7" localSheetId="13">#REF!</definedName>
    <definedName name="S34R7" localSheetId="12">#REF!</definedName>
    <definedName name="S34R7" localSheetId="14">#REF!</definedName>
    <definedName name="S34R7">#REF!</definedName>
    <definedName name="S34R8" localSheetId="2">#REF!</definedName>
    <definedName name="S34R8" localSheetId="7">#REF!</definedName>
    <definedName name="S34R8" localSheetId="13">#REF!</definedName>
    <definedName name="S34R8" localSheetId="12">#REF!</definedName>
    <definedName name="S34R8" localSheetId="14">#REF!</definedName>
    <definedName name="S34R8">#REF!</definedName>
    <definedName name="S34R9" localSheetId="2">#REF!</definedName>
    <definedName name="S34R9" localSheetId="7">#REF!</definedName>
    <definedName name="S34R9" localSheetId="13">#REF!</definedName>
    <definedName name="S34R9" localSheetId="12">#REF!</definedName>
    <definedName name="S34R9" localSheetId="14">#REF!</definedName>
    <definedName name="S34R9">#REF!</definedName>
    <definedName name="S35P1" localSheetId="2">#REF!</definedName>
    <definedName name="S35P1" localSheetId="7">#REF!</definedName>
    <definedName name="S35P1" localSheetId="13">#REF!</definedName>
    <definedName name="S35P1" localSheetId="12">#REF!</definedName>
    <definedName name="S35P1" localSheetId="14">#REF!</definedName>
    <definedName name="S35P1">#REF!</definedName>
    <definedName name="S35P10" localSheetId="2">#REF!</definedName>
    <definedName name="S35P10" localSheetId="7">#REF!</definedName>
    <definedName name="S35P10" localSheetId="13">#REF!</definedName>
    <definedName name="S35P10" localSheetId="12">#REF!</definedName>
    <definedName name="S35P10" localSheetId="14">#REF!</definedName>
    <definedName name="S35P10">#REF!</definedName>
    <definedName name="S35P11" localSheetId="2">#REF!</definedName>
    <definedName name="S35P11" localSheetId="7">#REF!</definedName>
    <definedName name="S35P11" localSheetId="13">#REF!</definedName>
    <definedName name="S35P11" localSheetId="12">#REF!</definedName>
    <definedName name="S35P11" localSheetId="14">#REF!</definedName>
    <definedName name="S35P11">#REF!</definedName>
    <definedName name="S35P12" localSheetId="2">#REF!</definedName>
    <definedName name="S35P12" localSheetId="7">#REF!</definedName>
    <definedName name="S35P12" localSheetId="13">#REF!</definedName>
    <definedName name="S35P12" localSheetId="12">#REF!</definedName>
    <definedName name="S35P12" localSheetId="14">#REF!</definedName>
    <definedName name="S35P12">#REF!</definedName>
    <definedName name="S35P13" localSheetId="2">#REF!</definedName>
    <definedName name="S35P13" localSheetId="7">#REF!</definedName>
    <definedName name="S35P13" localSheetId="13">#REF!</definedName>
    <definedName name="S35P13" localSheetId="12">#REF!</definedName>
    <definedName name="S35P13" localSheetId="14">#REF!</definedName>
    <definedName name="S35P13">#REF!</definedName>
    <definedName name="S35P14" localSheetId="2">#REF!</definedName>
    <definedName name="S35P14" localSheetId="7">#REF!</definedName>
    <definedName name="S35P14" localSheetId="13">#REF!</definedName>
    <definedName name="S35P14" localSheetId="12">#REF!</definedName>
    <definedName name="S35P14" localSheetId="14">#REF!</definedName>
    <definedName name="S35P14">#REF!</definedName>
    <definedName name="S35P15" localSheetId="2">#REF!</definedName>
    <definedName name="S35P15" localSheetId="7">#REF!</definedName>
    <definedName name="S35P15" localSheetId="13">#REF!</definedName>
    <definedName name="S35P15" localSheetId="12">#REF!</definedName>
    <definedName name="S35P15" localSheetId="14">#REF!</definedName>
    <definedName name="S35P15">#REF!</definedName>
    <definedName name="S35P16" localSheetId="2">#REF!</definedName>
    <definedName name="S35P16" localSheetId="7">#REF!</definedName>
    <definedName name="S35P16" localSheetId="13">#REF!</definedName>
    <definedName name="S35P16" localSheetId="12">#REF!</definedName>
    <definedName name="S35P16" localSheetId="14">#REF!</definedName>
    <definedName name="S35P16">#REF!</definedName>
    <definedName name="S35P17" localSheetId="2">#REF!</definedName>
    <definedName name="S35P17" localSheetId="7">#REF!</definedName>
    <definedName name="S35P17" localSheetId="13">#REF!</definedName>
    <definedName name="S35P17" localSheetId="12">#REF!</definedName>
    <definedName name="S35P17" localSheetId="14">#REF!</definedName>
    <definedName name="S35P17">#REF!</definedName>
    <definedName name="S35P18" localSheetId="2">#REF!</definedName>
    <definedName name="S35P18" localSheetId="7">#REF!</definedName>
    <definedName name="S35P18" localSheetId="13">#REF!</definedName>
    <definedName name="S35P18" localSheetId="12">#REF!</definedName>
    <definedName name="S35P18" localSheetId="14">#REF!</definedName>
    <definedName name="S35P18">#REF!</definedName>
    <definedName name="S35P19" localSheetId="2">#REF!</definedName>
    <definedName name="S35P19" localSheetId="7">#REF!</definedName>
    <definedName name="S35P19" localSheetId="13">#REF!</definedName>
    <definedName name="S35P19" localSheetId="12">#REF!</definedName>
    <definedName name="S35P19" localSheetId="14">#REF!</definedName>
    <definedName name="S35P19">#REF!</definedName>
    <definedName name="S35P2" localSheetId="2">#REF!</definedName>
    <definedName name="S35P2" localSheetId="7">#REF!</definedName>
    <definedName name="S35P2" localSheetId="13">#REF!</definedName>
    <definedName name="S35P2" localSheetId="12">#REF!</definedName>
    <definedName name="S35P2" localSheetId="14">#REF!</definedName>
    <definedName name="S35P2">#REF!</definedName>
    <definedName name="S35P20" localSheetId="2">#REF!</definedName>
    <definedName name="S35P20" localSheetId="7">#REF!</definedName>
    <definedName name="S35P20" localSheetId="13">#REF!</definedName>
    <definedName name="S35P20" localSheetId="12">#REF!</definedName>
    <definedName name="S35P20" localSheetId="14">#REF!</definedName>
    <definedName name="S35P20">#REF!</definedName>
    <definedName name="S35P21" localSheetId="2">#REF!</definedName>
    <definedName name="S35P21" localSheetId="7">#REF!</definedName>
    <definedName name="S35P21" localSheetId="13">#REF!</definedName>
    <definedName name="S35P21" localSheetId="12">#REF!</definedName>
    <definedName name="S35P21" localSheetId="14">#REF!</definedName>
    <definedName name="S35P21">#REF!</definedName>
    <definedName name="S35P22" localSheetId="2">#REF!</definedName>
    <definedName name="S35P22" localSheetId="7">#REF!</definedName>
    <definedName name="S35P22" localSheetId="13">#REF!</definedName>
    <definedName name="S35P22" localSheetId="12">#REF!</definedName>
    <definedName name="S35P22" localSheetId="14">#REF!</definedName>
    <definedName name="S35P22">#REF!</definedName>
    <definedName name="S35P23" localSheetId="2">#REF!</definedName>
    <definedName name="S35P23" localSheetId="7">#REF!</definedName>
    <definedName name="S35P23" localSheetId="13">#REF!</definedName>
    <definedName name="S35P23" localSheetId="12">#REF!</definedName>
    <definedName name="S35P23" localSheetId="14">#REF!</definedName>
    <definedName name="S35P23">#REF!</definedName>
    <definedName name="S35P24" localSheetId="2">#REF!</definedName>
    <definedName name="S35P24" localSheetId="7">#REF!</definedName>
    <definedName name="S35P24" localSheetId="13">#REF!</definedName>
    <definedName name="S35P24" localSheetId="12">#REF!</definedName>
    <definedName name="S35P24" localSheetId="14">#REF!</definedName>
    <definedName name="S35P24">#REF!</definedName>
    <definedName name="S35P3" localSheetId="2">#REF!</definedName>
    <definedName name="S35P3" localSheetId="7">#REF!</definedName>
    <definedName name="S35P3" localSheetId="13">#REF!</definedName>
    <definedName name="S35P3" localSheetId="12">#REF!</definedName>
    <definedName name="S35P3" localSheetId="14">#REF!</definedName>
    <definedName name="S35P3">#REF!</definedName>
    <definedName name="S35P4" localSheetId="2">#REF!</definedName>
    <definedName name="S35P4" localSheetId="7">#REF!</definedName>
    <definedName name="S35P4" localSheetId="13">#REF!</definedName>
    <definedName name="S35P4" localSheetId="12">#REF!</definedName>
    <definedName name="S35P4" localSheetId="14">#REF!</definedName>
    <definedName name="S35P4">#REF!</definedName>
    <definedName name="S35P5" localSheetId="2">#REF!</definedName>
    <definedName name="S35P5" localSheetId="7">#REF!</definedName>
    <definedName name="S35P5" localSheetId="13">#REF!</definedName>
    <definedName name="S35P5" localSheetId="12">#REF!</definedName>
    <definedName name="S35P5" localSheetId="14">#REF!</definedName>
    <definedName name="S35P5">#REF!</definedName>
    <definedName name="S35P6" localSheetId="2">#REF!</definedName>
    <definedName name="S35P6" localSheetId="7">#REF!</definedName>
    <definedName name="S35P6" localSheetId="13">#REF!</definedName>
    <definedName name="S35P6" localSheetId="12">#REF!</definedName>
    <definedName name="S35P6" localSheetId="14">#REF!</definedName>
    <definedName name="S35P6">#REF!</definedName>
    <definedName name="S35P7" localSheetId="2">#REF!</definedName>
    <definedName name="S35P7" localSheetId="7">#REF!</definedName>
    <definedName name="S35P7" localSheetId="13">#REF!</definedName>
    <definedName name="S35P7" localSheetId="12">#REF!</definedName>
    <definedName name="S35P7" localSheetId="14">#REF!</definedName>
    <definedName name="S35P7">#REF!</definedName>
    <definedName name="S35P8" localSheetId="2">#REF!</definedName>
    <definedName name="S35P8" localSheetId="7">#REF!</definedName>
    <definedName name="S35P8" localSheetId="13">#REF!</definedName>
    <definedName name="S35P8" localSheetId="12">#REF!</definedName>
    <definedName name="S35P8" localSheetId="14">#REF!</definedName>
    <definedName name="S35P8">#REF!</definedName>
    <definedName name="S35P9" localSheetId="2">#REF!</definedName>
    <definedName name="S35P9" localSheetId="7">#REF!</definedName>
    <definedName name="S35P9" localSheetId="13">#REF!</definedName>
    <definedName name="S35P9" localSheetId="12">#REF!</definedName>
    <definedName name="S35P9" localSheetId="14">#REF!</definedName>
    <definedName name="S35P9">#REF!</definedName>
    <definedName name="S35R1" localSheetId="2">#REF!</definedName>
    <definedName name="S35R1" localSheetId="7">#REF!</definedName>
    <definedName name="S35R1" localSheetId="13">#REF!</definedName>
    <definedName name="S35R1" localSheetId="12">#REF!</definedName>
    <definedName name="S35R1" localSheetId="14">#REF!</definedName>
    <definedName name="S35R1">#REF!</definedName>
    <definedName name="S35R10" localSheetId="2">#REF!</definedName>
    <definedName name="S35R10" localSheetId="7">#REF!</definedName>
    <definedName name="S35R10" localSheetId="13">#REF!</definedName>
    <definedName name="S35R10" localSheetId="12">#REF!</definedName>
    <definedName name="S35R10" localSheetId="14">#REF!</definedName>
    <definedName name="S35R10">#REF!</definedName>
    <definedName name="S35R11" localSheetId="2">#REF!</definedName>
    <definedName name="S35R11" localSheetId="7">#REF!</definedName>
    <definedName name="S35R11" localSheetId="13">#REF!</definedName>
    <definedName name="S35R11" localSheetId="12">#REF!</definedName>
    <definedName name="S35R11" localSheetId="14">#REF!</definedName>
    <definedName name="S35R11">#REF!</definedName>
    <definedName name="S35R12" localSheetId="2">#REF!</definedName>
    <definedName name="S35R12" localSheetId="7">#REF!</definedName>
    <definedName name="S35R12" localSheetId="13">#REF!</definedName>
    <definedName name="S35R12" localSheetId="12">#REF!</definedName>
    <definedName name="S35R12" localSheetId="14">#REF!</definedName>
    <definedName name="S35R12">#REF!</definedName>
    <definedName name="S35R13" localSheetId="2">#REF!</definedName>
    <definedName name="S35R13" localSheetId="7">#REF!</definedName>
    <definedName name="S35R13" localSheetId="13">#REF!</definedName>
    <definedName name="S35R13" localSheetId="12">#REF!</definedName>
    <definedName name="S35R13" localSheetId="14">#REF!</definedName>
    <definedName name="S35R13">#REF!</definedName>
    <definedName name="S35R14" localSheetId="2">#REF!</definedName>
    <definedName name="S35R14" localSheetId="7">#REF!</definedName>
    <definedName name="S35R14" localSheetId="13">#REF!</definedName>
    <definedName name="S35R14" localSheetId="12">#REF!</definedName>
    <definedName name="S35R14" localSheetId="14">#REF!</definedName>
    <definedName name="S35R14">#REF!</definedName>
    <definedName name="S35R15" localSheetId="2">#REF!</definedName>
    <definedName name="S35R15" localSheetId="7">#REF!</definedName>
    <definedName name="S35R15" localSheetId="13">#REF!</definedName>
    <definedName name="S35R15" localSheetId="12">#REF!</definedName>
    <definedName name="S35R15" localSheetId="14">#REF!</definedName>
    <definedName name="S35R15">#REF!</definedName>
    <definedName name="S35R16" localSheetId="2">#REF!</definedName>
    <definedName name="S35R16" localSheetId="7">#REF!</definedName>
    <definedName name="S35R16" localSheetId="13">#REF!</definedName>
    <definedName name="S35R16" localSheetId="12">#REF!</definedName>
    <definedName name="S35R16" localSheetId="14">#REF!</definedName>
    <definedName name="S35R16">#REF!</definedName>
    <definedName name="S35R17" localSheetId="2">#REF!</definedName>
    <definedName name="S35R17" localSheetId="7">#REF!</definedName>
    <definedName name="S35R17" localSheetId="13">#REF!</definedName>
    <definedName name="S35R17" localSheetId="12">#REF!</definedName>
    <definedName name="S35R17" localSheetId="14">#REF!</definedName>
    <definedName name="S35R17">#REF!</definedName>
    <definedName name="S35R18" localSheetId="2">#REF!</definedName>
    <definedName name="S35R18" localSheetId="7">#REF!</definedName>
    <definedName name="S35R18" localSheetId="13">#REF!</definedName>
    <definedName name="S35R18" localSheetId="12">#REF!</definedName>
    <definedName name="S35R18" localSheetId="14">#REF!</definedName>
    <definedName name="S35R18">#REF!</definedName>
    <definedName name="S35R19" localSheetId="2">#REF!</definedName>
    <definedName name="S35R19" localSheetId="7">#REF!</definedName>
    <definedName name="S35R19" localSheetId="13">#REF!</definedName>
    <definedName name="S35R19" localSheetId="12">#REF!</definedName>
    <definedName name="S35R19" localSheetId="14">#REF!</definedName>
    <definedName name="S35R19">#REF!</definedName>
    <definedName name="S35R2" localSheetId="2">#REF!</definedName>
    <definedName name="S35R2" localSheetId="7">#REF!</definedName>
    <definedName name="S35R2" localSheetId="13">#REF!</definedName>
    <definedName name="S35R2" localSheetId="12">#REF!</definedName>
    <definedName name="S35R2" localSheetId="14">#REF!</definedName>
    <definedName name="S35R2">#REF!</definedName>
    <definedName name="S35R20" localSheetId="2">#REF!</definedName>
    <definedName name="S35R20" localSheetId="7">#REF!</definedName>
    <definedName name="S35R20" localSheetId="13">#REF!</definedName>
    <definedName name="S35R20" localSheetId="12">#REF!</definedName>
    <definedName name="S35R20" localSheetId="14">#REF!</definedName>
    <definedName name="S35R20">#REF!</definedName>
    <definedName name="S35R21" localSheetId="2">#REF!</definedName>
    <definedName name="S35R21" localSheetId="7">#REF!</definedName>
    <definedName name="S35R21" localSheetId="13">#REF!</definedName>
    <definedName name="S35R21" localSheetId="12">#REF!</definedName>
    <definedName name="S35R21" localSheetId="14">#REF!</definedName>
    <definedName name="S35R21">#REF!</definedName>
    <definedName name="S35R22" localSheetId="2">#REF!</definedName>
    <definedName name="S35R22" localSheetId="7">#REF!</definedName>
    <definedName name="S35R22" localSheetId="13">#REF!</definedName>
    <definedName name="S35R22" localSheetId="12">#REF!</definedName>
    <definedName name="S35R22" localSheetId="14">#REF!</definedName>
    <definedName name="S35R22">#REF!</definedName>
    <definedName name="S35R23" localSheetId="2">#REF!</definedName>
    <definedName name="S35R23" localSheetId="7">#REF!</definedName>
    <definedName name="S35R23" localSheetId="13">#REF!</definedName>
    <definedName name="S35R23" localSheetId="12">#REF!</definedName>
    <definedName name="S35R23" localSheetId="14">#REF!</definedName>
    <definedName name="S35R23">#REF!</definedName>
    <definedName name="S35R24" localSheetId="2">#REF!</definedName>
    <definedName name="S35R24" localSheetId="7">#REF!</definedName>
    <definedName name="S35R24" localSheetId="13">#REF!</definedName>
    <definedName name="S35R24" localSheetId="12">#REF!</definedName>
    <definedName name="S35R24" localSheetId="14">#REF!</definedName>
    <definedName name="S35R24">#REF!</definedName>
    <definedName name="S35R3" localSheetId="2">#REF!</definedName>
    <definedName name="S35R3" localSheetId="7">#REF!</definedName>
    <definedName name="S35R3" localSheetId="13">#REF!</definedName>
    <definedName name="S35R3" localSheetId="12">#REF!</definedName>
    <definedName name="S35R3" localSheetId="14">#REF!</definedName>
    <definedName name="S35R3">#REF!</definedName>
    <definedName name="S35R4" localSheetId="2">#REF!</definedName>
    <definedName name="S35R4" localSheetId="7">#REF!</definedName>
    <definedName name="S35R4" localSheetId="13">#REF!</definedName>
    <definedName name="S35R4" localSheetId="12">#REF!</definedName>
    <definedName name="S35R4" localSheetId="14">#REF!</definedName>
    <definedName name="S35R4">#REF!</definedName>
    <definedName name="S35R5" localSheetId="2">#REF!</definedName>
    <definedName name="S35R5" localSheetId="7">#REF!</definedName>
    <definedName name="S35R5" localSheetId="13">#REF!</definedName>
    <definedName name="S35R5" localSheetId="12">#REF!</definedName>
    <definedName name="S35R5" localSheetId="14">#REF!</definedName>
    <definedName name="S35R5">#REF!</definedName>
    <definedName name="S35R6" localSheetId="2">#REF!</definedName>
    <definedName name="S35R6" localSheetId="7">#REF!</definedName>
    <definedName name="S35R6" localSheetId="13">#REF!</definedName>
    <definedName name="S35R6" localSheetId="12">#REF!</definedName>
    <definedName name="S35R6" localSheetId="14">#REF!</definedName>
    <definedName name="S35R6">#REF!</definedName>
    <definedName name="S35R7" localSheetId="2">#REF!</definedName>
    <definedName name="S35R7" localSheetId="7">#REF!</definedName>
    <definedName name="S35R7" localSheetId="13">#REF!</definedName>
    <definedName name="S35R7" localSheetId="12">#REF!</definedName>
    <definedName name="S35R7" localSheetId="14">#REF!</definedName>
    <definedName name="S35R7">#REF!</definedName>
    <definedName name="S35R8" localSheetId="2">#REF!</definedName>
    <definedName name="S35R8" localSheetId="7">#REF!</definedName>
    <definedName name="S35R8" localSheetId="13">#REF!</definedName>
    <definedName name="S35R8" localSheetId="12">#REF!</definedName>
    <definedName name="S35R8" localSheetId="14">#REF!</definedName>
    <definedName name="S35R8">#REF!</definedName>
    <definedName name="S35R9" localSheetId="2">#REF!</definedName>
    <definedName name="S35R9" localSheetId="7">#REF!</definedName>
    <definedName name="S35R9" localSheetId="13">#REF!</definedName>
    <definedName name="S35R9" localSheetId="12">#REF!</definedName>
    <definedName name="S35R9" localSheetId="14">#REF!</definedName>
    <definedName name="S35R9">#REF!</definedName>
    <definedName name="S36P1" localSheetId="2">#REF!</definedName>
    <definedName name="S36P1" localSheetId="7">#REF!</definedName>
    <definedName name="S36P1" localSheetId="13">#REF!</definedName>
    <definedName name="S36P1" localSheetId="12">#REF!</definedName>
    <definedName name="S36P1" localSheetId="14">#REF!</definedName>
    <definedName name="S36P1">#REF!</definedName>
    <definedName name="S36P10" localSheetId="2">#REF!</definedName>
    <definedName name="S36P10" localSheetId="7">#REF!</definedName>
    <definedName name="S36P10" localSheetId="13">#REF!</definedName>
    <definedName name="S36P10" localSheetId="12">#REF!</definedName>
    <definedName name="S36P10" localSheetId="14">#REF!</definedName>
    <definedName name="S36P10">#REF!</definedName>
    <definedName name="S36P11" localSheetId="2">#REF!</definedName>
    <definedName name="S36P11" localSheetId="7">#REF!</definedName>
    <definedName name="S36P11" localSheetId="13">#REF!</definedName>
    <definedName name="S36P11" localSheetId="12">#REF!</definedName>
    <definedName name="S36P11" localSheetId="14">#REF!</definedName>
    <definedName name="S36P11">#REF!</definedName>
    <definedName name="S36P12" localSheetId="2">#REF!</definedName>
    <definedName name="S36P12" localSheetId="7">#REF!</definedName>
    <definedName name="S36P12" localSheetId="13">#REF!</definedName>
    <definedName name="S36P12" localSheetId="12">#REF!</definedName>
    <definedName name="S36P12" localSheetId="14">#REF!</definedName>
    <definedName name="S36P12">#REF!</definedName>
    <definedName name="S36P13" localSheetId="2">#REF!</definedName>
    <definedName name="S36P13" localSheetId="7">#REF!</definedName>
    <definedName name="S36P13" localSheetId="13">#REF!</definedName>
    <definedName name="S36P13" localSheetId="12">#REF!</definedName>
    <definedName name="S36P13" localSheetId="14">#REF!</definedName>
    <definedName name="S36P13">#REF!</definedName>
    <definedName name="S36P14" localSheetId="2">#REF!</definedName>
    <definedName name="S36P14" localSheetId="7">#REF!</definedName>
    <definedName name="S36P14" localSheetId="13">#REF!</definedName>
    <definedName name="S36P14" localSheetId="12">#REF!</definedName>
    <definedName name="S36P14" localSheetId="14">#REF!</definedName>
    <definedName name="S36P14">#REF!</definedName>
    <definedName name="S36P15" localSheetId="2">#REF!</definedName>
    <definedName name="S36P15" localSheetId="7">#REF!</definedName>
    <definedName name="S36P15" localSheetId="13">#REF!</definedName>
    <definedName name="S36P15" localSheetId="12">#REF!</definedName>
    <definedName name="S36P15" localSheetId="14">#REF!</definedName>
    <definedName name="S36P15">#REF!</definedName>
    <definedName name="S36P16" localSheetId="2">#REF!</definedName>
    <definedName name="S36P16" localSheetId="7">#REF!</definedName>
    <definedName name="S36P16" localSheetId="13">#REF!</definedName>
    <definedName name="S36P16" localSheetId="12">#REF!</definedName>
    <definedName name="S36P16" localSheetId="14">#REF!</definedName>
    <definedName name="S36P16">#REF!</definedName>
    <definedName name="S36P17" localSheetId="2">#REF!</definedName>
    <definedName name="S36P17" localSheetId="7">#REF!</definedName>
    <definedName name="S36P17" localSheetId="13">#REF!</definedName>
    <definedName name="S36P17" localSheetId="12">#REF!</definedName>
    <definedName name="S36P17" localSheetId="14">#REF!</definedName>
    <definedName name="S36P17">#REF!</definedName>
    <definedName name="S36P18" localSheetId="2">#REF!</definedName>
    <definedName name="S36P18" localSheetId="7">#REF!</definedName>
    <definedName name="S36P18" localSheetId="13">#REF!</definedName>
    <definedName name="S36P18" localSheetId="12">#REF!</definedName>
    <definedName name="S36P18" localSheetId="14">#REF!</definedName>
    <definedName name="S36P18">#REF!</definedName>
    <definedName name="S36P19" localSheetId="2">#REF!</definedName>
    <definedName name="S36P19" localSheetId="7">#REF!</definedName>
    <definedName name="S36P19" localSheetId="13">#REF!</definedName>
    <definedName name="S36P19" localSheetId="12">#REF!</definedName>
    <definedName name="S36P19" localSheetId="14">#REF!</definedName>
    <definedName name="S36P19">#REF!</definedName>
    <definedName name="S36P2" localSheetId="2">#REF!</definedName>
    <definedName name="S36P2" localSheetId="7">#REF!</definedName>
    <definedName name="S36P2" localSheetId="13">#REF!</definedName>
    <definedName name="S36P2" localSheetId="12">#REF!</definedName>
    <definedName name="S36P2" localSheetId="14">#REF!</definedName>
    <definedName name="S36P2">#REF!</definedName>
    <definedName name="S36P20" localSheetId="2">#REF!</definedName>
    <definedName name="S36P20" localSheetId="7">#REF!</definedName>
    <definedName name="S36P20" localSheetId="13">#REF!</definedName>
    <definedName name="S36P20" localSheetId="12">#REF!</definedName>
    <definedName name="S36P20" localSheetId="14">#REF!</definedName>
    <definedName name="S36P20">#REF!</definedName>
    <definedName name="S36P21" localSheetId="2">#REF!</definedName>
    <definedName name="S36P21" localSheetId="7">#REF!</definedName>
    <definedName name="S36P21" localSheetId="13">#REF!</definedName>
    <definedName name="S36P21" localSheetId="12">#REF!</definedName>
    <definedName name="S36P21" localSheetId="14">#REF!</definedName>
    <definedName name="S36P21">#REF!</definedName>
    <definedName name="S36P22" localSheetId="2">#REF!</definedName>
    <definedName name="S36P22" localSheetId="7">#REF!</definedName>
    <definedName name="S36P22" localSheetId="13">#REF!</definedName>
    <definedName name="S36P22" localSheetId="12">#REF!</definedName>
    <definedName name="S36P22" localSheetId="14">#REF!</definedName>
    <definedName name="S36P22">#REF!</definedName>
    <definedName name="S36P23" localSheetId="2">#REF!</definedName>
    <definedName name="S36P23" localSheetId="7">#REF!</definedName>
    <definedName name="S36P23" localSheetId="13">#REF!</definedName>
    <definedName name="S36P23" localSheetId="12">#REF!</definedName>
    <definedName name="S36P23" localSheetId="14">#REF!</definedName>
    <definedName name="S36P23">#REF!</definedName>
    <definedName name="S36P24" localSheetId="2">#REF!</definedName>
    <definedName name="S36P24" localSheetId="7">#REF!</definedName>
    <definedName name="S36P24" localSheetId="13">#REF!</definedName>
    <definedName name="S36P24" localSheetId="12">#REF!</definedName>
    <definedName name="S36P24" localSheetId="14">#REF!</definedName>
    <definedName name="S36P24">#REF!</definedName>
    <definedName name="S36P3" localSheetId="2">#REF!</definedName>
    <definedName name="S36P3" localSheetId="7">#REF!</definedName>
    <definedName name="S36P3" localSheetId="13">#REF!</definedName>
    <definedName name="S36P3" localSheetId="12">#REF!</definedName>
    <definedName name="S36P3" localSheetId="14">#REF!</definedName>
    <definedName name="S36P3">#REF!</definedName>
    <definedName name="S36P4" localSheetId="2">#REF!</definedName>
    <definedName name="S36P4" localSheetId="7">#REF!</definedName>
    <definedName name="S36P4" localSheetId="13">#REF!</definedName>
    <definedName name="S36P4" localSheetId="12">#REF!</definedName>
    <definedName name="S36P4" localSheetId="14">#REF!</definedName>
    <definedName name="S36P4">#REF!</definedName>
    <definedName name="S36P5" localSheetId="2">#REF!</definedName>
    <definedName name="S36P5" localSheetId="7">#REF!</definedName>
    <definedName name="S36P5" localSheetId="13">#REF!</definedName>
    <definedName name="S36P5" localSheetId="12">#REF!</definedName>
    <definedName name="S36P5" localSheetId="14">#REF!</definedName>
    <definedName name="S36P5">#REF!</definedName>
    <definedName name="S36P6" localSheetId="2">#REF!</definedName>
    <definedName name="S36P6" localSheetId="7">#REF!</definedName>
    <definedName name="S36P6" localSheetId="13">#REF!</definedName>
    <definedName name="S36P6" localSheetId="12">#REF!</definedName>
    <definedName name="S36P6" localSheetId="14">#REF!</definedName>
    <definedName name="S36P6">#REF!</definedName>
    <definedName name="S36P7" localSheetId="2">#REF!</definedName>
    <definedName name="S36P7" localSheetId="7">#REF!</definedName>
    <definedName name="S36P7" localSheetId="13">#REF!</definedName>
    <definedName name="S36P7" localSheetId="12">#REF!</definedName>
    <definedName name="S36P7" localSheetId="14">#REF!</definedName>
    <definedName name="S36P7">#REF!</definedName>
    <definedName name="S36P8" localSheetId="2">#REF!</definedName>
    <definedName name="S36P8" localSheetId="7">#REF!</definedName>
    <definedName name="S36P8" localSheetId="13">#REF!</definedName>
    <definedName name="S36P8" localSheetId="12">#REF!</definedName>
    <definedName name="S36P8" localSheetId="14">#REF!</definedName>
    <definedName name="S36P8">#REF!</definedName>
    <definedName name="S36P9" localSheetId="2">#REF!</definedName>
    <definedName name="S36P9" localSheetId="7">#REF!</definedName>
    <definedName name="S36P9" localSheetId="13">#REF!</definedName>
    <definedName name="S36P9" localSheetId="12">#REF!</definedName>
    <definedName name="S36P9" localSheetId="14">#REF!</definedName>
    <definedName name="S36P9">#REF!</definedName>
    <definedName name="S36R1" localSheetId="2">#REF!</definedName>
    <definedName name="S36R1" localSheetId="7">#REF!</definedName>
    <definedName name="S36R1" localSheetId="13">#REF!</definedName>
    <definedName name="S36R1" localSheetId="12">#REF!</definedName>
    <definedName name="S36R1" localSheetId="14">#REF!</definedName>
    <definedName name="S36R1">#REF!</definedName>
    <definedName name="S36R10" localSheetId="2">#REF!</definedName>
    <definedName name="S36R10" localSheetId="7">#REF!</definedName>
    <definedName name="S36R10" localSheetId="13">#REF!</definedName>
    <definedName name="S36R10" localSheetId="12">#REF!</definedName>
    <definedName name="S36R10" localSheetId="14">#REF!</definedName>
    <definedName name="S36R10">#REF!</definedName>
    <definedName name="S36R11" localSheetId="2">#REF!</definedName>
    <definedName name="S36R11" localSheetId="7">#REF!</definedName>
    <definedName name="S36R11" localSheetId="13">#REF!</definedName>
    <definedName name="S36R11" localSheetId="12">#REF!</definedName>
    <definedName name="S36R11" localSheetId="14">#REF!</definedName>
    <definedName name="S36R11">#REF!</definedName>
    <definedName name="S36R12" localSheetId="2">#REF!</definedName>
    <definedName name="S36R12" localSheetId="7">#REF!</definedName>
    <definedName name="S36R12" localSheetId="13">#REF!</definedName>
    <definedName name="S36R12" localSheetId="12">#REF!</definedName>
    <definedName name="S36R12" localSheetId="14">#REF!</definedName>
    <definedName name="S36R12">#REF!</definedName>
    <definedName name="S36R13" localSheetId="2">#REF!</definedName>
    <definedName name="S36R13" localSheetId="7">#REF!</definedName>
    <definedName name="S36R13" localSheetId="13">#REF!</definedName>
    <definedName name="S36R13" localSheetId="12">#REF!</definedName>
    <definedName name="S36R13" localSheetId="14">#REF!</definedName>
    <definedName name="S36R13">#REF!</definedName>
    <definedName name="S36R14" localSheetId="2">#REF!</definedName>
    <definedName name="S36R14" localSheetId="7">#REF!</definedName>
    <definedName name="S36R14" localSheetId="13">#REF!</definedName>
    <definedName name="S36R14" localSheetId="12">#REF!</definedName>
    <definedName name="S36R14" localSheetId="14">#REF!</definedName>
    <definedName name="S36R14">#REF!</definedName>
    <definedName name="S36R15" localSheetId="2">#REF!</definedName>
    <definedName name="S36R15" localSheetId="7">#REF!</definedName>
    <definedName name="S36R15" localSheetId="13">#REF!</definedName>
    <definedName name="S36R15" localSheetId="12">#REF!</definedName>
    <definedName name="S36R15" localSheetId="14">#REF!</definedName>
    <definedName name="S36R15">#REF!</definedName>
    <definedName name="S36R16" localSheetId="2">#REF!</definedName>
    <definedName name="S36R16" localSheetId="7">#REF!</definedName>
    <definedName name="S36R16" localSheetId="13">#REF!</definedName>
    <definedName name="S36R16" localSheetId="12">#REF!</definedName>
    <definedName name="S36R16" localSheetId="14">#REF!</definedName>
    <definedName name="S36R16">#REF!</definedName>
    <definedName name="S36R17" localSheetId="2">#REF!</definedName>
    <definedName name="S36R17" localSheetId="7">#REF!</definedName>
    <definedName name="S36R17" localSheetId="13">#REF!</definedName>
    <definedName name="S36R17" localSheetId="12">#REF!</definedName>
    <definedName name="S36R17" localSheetId="14">#REF!</definedName>
    <definedName name="S36R17">#REF!</definedName>
    <definedName name="S36R18" localSheetId="2">#REF!</definedName>
    <definedName name="S36R18" localSheetId="7">#REF!</definedName>
    <definedName name="S36R18" localSheetId="13">#REF!</definedName>
    <definedName name="S36R18" localSheetId="12">#REF!</definedName>
    <definedName name="S36R18" localSheetId="14">#REF!</definedName>
    <definedName name="S36R18">#REF!</definedName>
    <definedName name="S36R19" localSheetId="2">#REF!</definedName>
    <definedName name="S36R19" localSheetId="7">#REF!</definedName>
    <definedName name="S36R19" localSheetId="13">#REF!</definedName>
    <definedName name="S36R19" localSheetId="12">#REF!</definedName>
    <definedName name="S36R19" localSheetId="14">#REF!</definedName>
    <definedName name="S36R19">#REF!</definedName>
    <definedName name="S36R2" localSheetId="2">#REF!</definedName>
    <definedName name="S36R2" localSheetId="7">#REF!</definedName>
    <definedName name="S36R2" localSheetId="13">#REF!</definedName>
    <definedName name="S36R2" localSheetId="12">#REF!</definedName>
    <definedName name="S36R2" localSheetId="14">#REF!</definedName>
    <definedName name="S36R2">#REF!</definedName>
    <definedName name="S36R20" localSheetId="2">#REF!</definedName>
    <definedName name="S36R20" localSheetId="7">#REF!</definedName>
    <definedName name="S36R20" localSheetId="13">#REF!</definedName>
    <definedName name="S36R20" localSheetId="12">#REF!</definedName>
    <definedName name="S36R20" localSheetId="14">#REF!</definedName>
    <definedName name="S36R20">#REF!</definedName>
    <definedName name="S36R21" localSheetId="2">#REF!</definedName>
    <definedName name="S36R21" localSheetId="7">#REF!</definedName>
    <definedName name="S36R21" localSheetId="13">#REF!</definedName>
    <definedName name="S36R21" localSheetId="12">#REF!</definedName>
    <definedName name="S36R21" localSheetId="14">#REF!</definedName>
    <definedName name="S36R21">#REF!</definedName>
    <definedName name="S36R22" localSheetId="2">#REF!</definedName>
    <definedName name="S36R22" localSheetId="7">#REF!</definedName>
    <definedName name="S36R22" localSheetId="13">#REF!</definedName>
    <definedName name="S36R22" localSheetId="12">#REF!</definedName>
    <definedName name="S36R22" localSheetId="14">#REF!</definedName>
    <definedName name="S36R22">#REF!</definedName>
    <definedName name="S36R23" localSheetId="2">#REF!</definedName>
    <definedName name="S36R23" localSheetId="7">#REF!</definedName>
    <definedName name="S36R23" localSheetId="13">#REF!</definedName>
    <definedName name="S36R23" localSheetId="12">#REF!</definedName>
    <definedName name="S36R23" localSheetId="14">#REF!</definedName>
    <definedName name="S36R23">#REF!</definedName>
    <definedName name="S36R24" localSheetId="2">#REF!</definedName>
    <definedName name="S36R24" localSheetId="7">#REF!</definedName>
    <definedName name="S36R24" localSheetId="13">#REF!</definedName>
    <definedName name="S36R24" localSheetId="12">#REF!</definedName>
    <definedName name="S36R24" localSheetId="14">#REF!</definedName>
    <definedName name="S36R24">#REF!</definedName>
    <definedName name="S36R3" localSheetId="2">#REF!</definedName>
    <definedName name="S36R3" localSheetId="7">#REF!</definedName>
    <definedName name="S36R3" localSheetId="13">#REF!</definedName>
    <definedName name="S36R3" localSheetId="12">#REF!</definedName>
    <definedName name="S36R3" localSheetId="14">#REF!</definedName>
    <definedName name="S36R3">#REF!</definedName>
    <definedName name="S36R4" localSheetId="2">#REF!</definedName>
    <definedName name="S36R4" localSheetId="7">#REF!</definedName>
    <definedName name="S36R4" localSheetId="13">#REF!</definedName>
    <definedName name="S36R4" localSheetId="12">#REF!</definedName>
    <definedName name="S36R4" localSheetId="14">#REF!</definedName>
    <definedName name="S36R4">#REF!</definedName>
    <definedName name="S36R5" localSheetId="2">#REF!</definedName>
    <definedName name="S36R5" localSheetId="7">#REF!</definedName>
    <definedName name="S36R5" localSheetId="13">#REF!</definedName>
    <definedName name="S36R5" localSheetId="12">#REF!</definedName>
    <definedName name="S36R5" localSheetId="14">#REF!</definedName>
    <definedName name="S36R5">#REF!</definedName>
    <definedName name="S36R6" localSheetId="2">#REF!</definedName>
    <definedName name="S36R6" localSheetId="7">#REF!</definedName>
    <definedName name="S36R6" localSheetId="13">#REF!</definedName>
    <definedName name="S36R6" localSheetId="12">#REF!</definedName>
    <definedName name="S36R6" localSheetId="14">#REF!</definedName>
    <definedName name="S36R6">#REF!</definedName>
    <definedName name="S36R7" localSheetId="2">#REF!</definedName>
    <definedName name="S36R7" localSheetId="7">#REF!</definedName>
    <definedName name="S36R7" localSheetId="13">#REF!</definedName>
    <definedName name="S36R7" localSheetId="12">#REF!</definedName>
    <definedName name="S36R7" localSheetId="14">#REF!</definedName>
    <definedName name="S36R7">#REF!</definedName>
    <definedName name="S36R8" localSheetId="2">#REF!</definedName>
    <definedName name="S36R8" localSheetId="7">#REF!</definedName>
    <definedName name="S36R8" localSheetId="13">#REF!</definedName>
    <definedName name="S36R8" localSheetId="12">#REF!</definedName>
    <definedName name="S36R8" localSheetId="14">#REF!</definedName>
    <definedName name="S36R8">#REF!</definedName>
    <definedName name="S36R9" localSheetId="2">#REF!</definedName>
    <definedName name="S36R9" localSheetId="7">#REF!</definedName>
    <definedName name="S36R9" localSheetId="13">#REF!</definedName>
    <definedName name="S36R9" localSheetId="12">#REF!</definedName>
    <definedName name="S36R9" localSheetId="14">#REF!</definedName>
    <definedName name="S36R9">#REF!</definedName>
    <definedName name="S37P1" localSheetId="2">#REF!</definedName>
    <definedName name="S37P1" localSheetId="7">#REF!</definedName>
    <definedName name="S37P1" localSheetId="13">#REF!</definedName>
    <definedName name="S37P1" localSheetId="12">#REF!</definedName>
    <definedName name="S37P1" localSheetId="14">#REF!</definedName>
    <definedName name="S37P1">#REF!</definedName>
    <definedName name="S37P10" localSheetId="2">#REF!</definedName>
    <definedName name="S37P10" localSheetId="7">#REF!</definedName>
    <definedName name="S37P10" localSheetId="13">#REF!</definedName>
    <definedName name="S37P10" localSheetId="12">#REF!</definedName>
    <definedName name="S37P10" localSheetId="14">#REF!</definedName>
    <definedName name="S37P10">#REF!</definedName>
    <definedName name="S37P11" localSheetId="2">#REF!</definedName>
    <definedName name="S37P11" localSheetId="7">#REF!</definedName>
    <definedName name="S37P11" localSheetId="13">#REF!</definedName>
    <definedName name="S37P11" localSheetId="12">#REF!</definedName>
    <definedName name="S37P11" localSheetId="14">#REF!</definedName>
    <definedName name="S37P11">#REF!</definedName>
    <definedName name="S37P12" localSheetId="2">#REF!</definedName>
    <definedName name="S37P12" localSheetId="7">#REF!</definedName>
    <definedName name="S37P12" localSheetId="13">#REF!</definedName>
    <definedName name="S37P12" localSheetId="12">#REF!</definedName>
    <definedName name="S37P12" localSheetId="14">#REF!</definedName>
    <definedName name="S37P12">#REF!</definedName>
    <definedName name="S37P13" localSheetId="2">#REF!</definedName>
    <definedName name="S37P13" localSheetId="7">#REF!</definedName>
    <definedName name="S37P13" localSheetId="13">#REF!</definedName>
    <definedName name="S37P13" localSheetId="12">#REF!</definedName>
    <definedName name="S37P13" localSheetId="14">#REF!</definedName>
    <definedName name="S37P13">#REF!</definedName>
    <definedName name="S37P14" localSheetId="2">#REF!</definedName>
    <definedName name="S37P14" localSheetId="7">#REF!</definedName>
    <definedName name="S37P14" localSheetId="13">#REF!</definedName>
    <definedName name="S37P14" localSheetId="12">#REF!</definedName>
    <definedName name="S37P14" localSheetId="14">#REF!</definedName>
    <definedName name="S37P14">#REF!</definedName>
    <definedName name="S37P15" localSheetId="2">#REF!</definedName>
    <definedName name="S37P15" localSheetId="7">#REF!</definedName>
    <definedName name="S37P15" localSheetId="13">#REF!</definedName>
    <definedName name="S37P15" localSheetId="12">#REF!</definedName>
    <definedName name="S37P15" localSheetId="14">#REF!</definedName>
    <definedName name="S37P15">#REF!</definedName>
    <definedName name="S37P16" localSheetId="2">#REF!</definedName>
    <definedName name="S37P16" localSheetId="7">#REF!</definedName>
    <definedName name="S37P16" localSheetId="13">#REF!</definedName>
    <definedName name="S37P16" localSheetId="12">#REF!</definedName>
    <definedName name="S37P16" localSheetId="14">#REF!</definedName>
    <definedName name="S37P16">#REF!</definedName>
    <definedName name="S37P17" localSheetId="2">#REF!</definedName>
    <definedName name="S37P17" localSheetId="7">#REF!</definedName>
    <definedName name="S37P17" localSheetId="13">#REF!</definedName>
    <definedName name="S37P17" localSheetId="12">#REF!</definedName>
    <definedName name="S37P17" localSheetId="14">#REF!</definedName>
    <definedName name="S37P17">#REF!</definedName>
    <definedName name="S37P18" localSheetId="2">#REF!</definedName>
    <definedName name="S37P18" localSheetId="7">#REF!</definedName>
    <definedName name="S37P18" localSheetId="13">#REF!</definedName>
    <definedName name="S37P18" localSheetId="12">#REF!</definedName>
    <definedName name="S37P18" localSheetId="14">#REF!</definedName>
    <definedName name="S37P18">#REF!</definedName>
    <definedName name="S37P19" localSheetId="2">#REF!</definedName>
    <definedName name="S37P19" localSheetId="7">#REF!</definedName>
    <definedName name="S37P19" localSheetId="13">#REF!</definedName>
    <definedName name="S37P19" localSheetId="12">#REF!</definedName>
    <definedName name="S37P19" localSheetId="14">#REF!</definedName>
    <definedName name="S37P19">#REF!</definedName>
    <definedName name="S37P2" localSheetId="2">#REF!</definedName>
    <definedName name="S37P2" localSheetId="7">#REF!</definedName>
    <definedName name="S37P2" localSheetId="13">#REF!</definedName>
    <definedName name="S37P2" localSheetId="12">#REF!</definedName>
    <definedName name="S37P2" localSheetId="14">#REF!</definedName>
    <definedName name="S37P2">#REF!</definedName>
    <definedName name="S37P20" localSheetId="2">#REF!</definedName>
    <definedName name="S37P20" localSheetId="7">#REF!</definedName>
    <definedName name="S37P20" localSheetId="13">#REF!</definedName>
    <definedName name="S37P20" localSheetId="12">#REF!</definedName>
    <definedName name="S37P20" localSheetId="14">#REF!</definedName>
    <definedName name="S37P20">#REF!</definedName>
    <definedName name="S37P21" localSheetId="2">#REF!</definedName>
    <definedName name="S37P21" localSheetId="7">#REF!</definedName>
    <definedName name="S37P21" localSheetId="13">#REF!</definedName>
    <definedName name="S37P21" localSheetId="12">#REF!</definedName>
    <definedName name="S37P21" localSheetId="14">#REF!</definedName>
    <definedName name="S37P21">#REF!</definedName>
    <definedName name="S37P22" localSheetId="2">#REF!</definedName>
    <definedName name="S37P22" localSheetId="7">#REF!</definedName>
    <definedName name="S37P22" localSheetId="13">#REF!</definedName>
    <definedName name="S37P22" localSheetId="12">#REF!</definedName>
    <definedName name="S37P22" localSheetId="14">#REF!</definedName>
    <definedName name="S37P22">#REF!</definedName>
    <definedName name="S37P23" localSheetId="2">#REF!</definedName>
    <definedName name="S37P23" localSheetId="7">#REF!</definedName>
    <definedName name="S37P23" localSheetId="13">#REF!</definedName>
    <definedName name="S37P23" localSheetId="12">#REF!</definedName>
    <definedName name="S37P23" localSheetId="14">#REF!</definedName>
    <definedName name="S37P23">#REF!</definedName>
    <definedName name="S37P24" localSheetId="2">#REF!</definedName>
    <definedName name="S37P24" localSheetId="7">#REF!</definedName>
    <definedName name="S37P24" localSheetId="13">#REF!</definedName>
    <definedName name="S37P24" localSheetId="12">#REF!</definedName>
    <definedName name="S37P24" localSheetId="14">#REF!</definedName>
    <definedName name="S37P24">#REF!</definedName>
    <definedName name="S37P3" localSheetId="2">#REF!</definedName>
    <definedName name="S37P3" localSheetId="7">#REF!</definedName>
    <definedName name="S37P3" localSheetId="13">#REF!</definedName>
    <definedName name="S37P3" localSheetId="12">#REF!</definedName>
    <definedName name="S37P3" localSheetId="14">#REF!</definedName>
    <definedName name="S37P3">#REF!</definedName>
    <definedName name="S37P4" localSheetId="2">#REF!</definedName>
    <definedName name="S37P4" localSheetId="7">#REF!</definedName>
    <definedName name="S37P4" localSheetId="13">#REF!</definedName>
    <definedName name="S37P4" localSheetId="12">#REF!</definedName>
    <definedName name="S37P4" localSheetId="14">#REF!</definedName>
    <definedName name="S37P4">#REF!</definedName>
    <definedName name="S37P5" localSheetId="2">#REF!</definedName>
    <definedName name="S37P5" localSheetId="7">#REF!</definedName>
    <definedName name="S37P5" localSheetId="13">#REF!</definedName>
    <definedName name="S37P5" localSheetId="12">#REF!</definedName>
    <definedName name="S37P5" localSheetId="14">#REF!</definedName>
    <definedName name="S37P5">#REF!</definedName>
    <definedName name="S37P6" localSheetId="2">#REF!</definedName>
    <definedName name="S37P6" localSheetId="7">#REF!</definedName>
    <definedName name="S37P6" localSheetId="13">#REF!</definedName>
    <definedName name="S37P6" localSheetId="12">#REF!</definedName>
    <definedName name="S37P6" localSheetId="14">#REF!</definedName>
    <definedName name="S37P6">#REF!</definedName>
    <definedName name="S37P7" localSheetId="2">#REF!</definedName>
    <definedName name="S37P7" localSheetId="7">#REF!</definedName>
    <definedName name="S37P7" localSheetId="13">#REF!</definedName>
    <definedName name="S37P7" localSheetId="12">#REF!</definedName>
    <definedName name="S37P7" localSheetId="14">#REF!</definedName>
    <definedName name="S37P7">#REF!</definedName>
    <definedName name="S37P8" localSheetId="2">#REF!</definedName>
    <definedName name="S37P8" localSheetId="7">#REF!</definedName>
    <definedName name="S37P8" localSheetId="13">#REF!</definedName>
    <definedName name="S37P8" localSheetId="12">#REF!</definedName>
    <definedName name="S37P8" localSheetId="14">#REF!</definedName>
    <definedName name="S37P8">#REF!</definedName>
    <definedName name="S37P9" localSheetId="2">#REF!</definedName>
    <definedName name="S37P9" localSheetId="7">#REF!</definedName>
    <definedName name="S37P9" localSheetId="13">#REF!</definedName>
    <definedName name="S37P9" localSheetId="12">#REF!</definedName>
    <definedName name="S37P9" localSheetId="14">#REF!</definedName>
    <definedName name="S37P9">#REF!</definedName>
    <definedName name="S37R1" localSheetId="2">#REF!</definedName>
    <definedName name="S37R1" localSheetId="7">#REF!</definedName>
    <definedName name="S37R1" localSheetId="13">#REF!</definedName>
    <definedName name="S37R1" localSheetId="12">#REF!</definedName>
    <definedName name="S37R1" localSheetId="14">#REF!</definedName>
    <definedName name="S37R1">#REF!</definedName>
    <definedName name="S37R10" localSheetId="2">#REF!</definedName>
    <definedName name="S37R10" localSheetId="7">#REF!</definedName>
    <definedName name="S37R10" localSheetId="13">#REF!</definedName>
    <definedName name="S37R10" localSheetId="12">#REF!</definedName>
    <definedName name="S37R10" localSheetId="14">#REF!</definedName>
    <definedName name="S37R10">#REF!</definedName>
    <definedName name="S37R11" localSheetId="2">#REF!</definedName>
    <definedName name="S37R11" localSheetId="7">#REF!</definedName>
    <definedName name="S37R11" localSheetId="13">#REF!</definedName>
    <definedName name="S37R11" localSheetId="12">#REF!</definedName>
    <definedName name="S37R11" localSheetId="14">#REF!</definedName>
    <definedName name="S37R11">#REF!</definedName>
    <definedName name="S37R12" localSheetId="2">#REF!</definedName>
    <definedName name="S37R12" localSheetId="7">#REF!</definedName>
    <definedName name="S37R12" localSheetId="13">#REF!</definedName>
    <definedName name="S37R12" localSheetId="12">#REF!</definedName>
    <definedName name="S37R12" localSheetId="14">#REF!</definedName>
    <definedName name="S37R12">#REF!</definedName>
    <definedName name="S37R13" localSheetId="2">#REF!</definedName>
    <definedName name="S37R13" localSheetId="7">#REF!</definedName>
    <definedName name="S37R13" localSheetId="13">#REF!</definedName>
    <definedName name="S37R13" localSheetId="12">#REF!</definedName>
    <definedName name="S37R13" localSheetId="14">#REF!</definedName>
    <definedName name="S37R13">#REF!</definedName>
    <definedName name="S37R14" localSheetId="2">#REF!</definedName>
    <definedName name="S37R14" localSheetId="7">#REF!</definedName>
    <definedName name="S37R14" localSheetId="13">#REF!</definedName>
    <definedName name="S37R14" localSheetId="12">#REF!</definedName>
    <definedName name="S37R14" localSheetId="14">#REF!</definedName>
    <definedName name="S37R14">#REF!</definedName>
    <definedName name="S37R15" localSheetId="2">#REF!</definedName>
    <definedName name="S37R15" localSheetId="7">#REF!</definedName>
    <definedName name="S37R15" localSheetId="13">#REF!</definedName>
    <definedName name="S37R15" localSheetId="12">#REF!</definedName>
    <definedName name="S37R15" localSheetId="14">#REF!</definedName>
    <definedName name="S37R15">#REF!</definedName>
    <definedName name="S37R16" localSheetId="2">#REF!</definedName>
    <definedName name="S37R16" localSheetId="7">#REF!</definedName>
    <definedName name="S37R16" localSheetId="13">#REF!</definedName>
    <definedName name="S37R16" localSheetId="12">#REF!</definedName>
    <definedName name="S37R16" localSheetId="14">#REF!</definedName>
    <definedName name="S37R16">#REF!</definedName>
    <definedName name="S37R17" localSheetId="2">#REF!</definedName>
    <definedName name="S37R17" localSheetId="7">#REF!</definedName>
    <definedName name="S37R17" localSheetId="13">#REF!</definedName>
    <definedName name="S37R17" localSheetId="12">#REF!</definedName>
    <definedName name="S37R17" localSheetId="14">#REF!</definedName>
    <definedName name="S37R17">#REF!</definedName>
    <definedName name="S37R18" localSheetId="2">#REF!</definedName>
    <definedName name="S37R18" localSheetId="7">#REF!</definedName>
    <definedName name="S37R18" localSheetId="13">#REF!</definedName>
    <definedName name="S37R18" localSheetId="12">#REF!</definedName>
    <definedName name="S37R18" localSheetId="14">#REF!</definedName>
    <definedName name="S37R18">#REF!</definedName>
    <definedName name="S37R19" localSheetId="2">#REF!</definedName>
    <definedName name="S37R19" localSheetId="7">#REF!</definedName>
    <definedName name="S37R19" localSheetId="13">#REF!</definedName>
    <definedName name="S37R19" localSheetId="12">#REF!</definedName>
    <definedName name="S37R19" localSheetId="14">#REF!</definedName>
    <definedName name="S37R19">#REF!</definedName>
    <definedName name="S37R2" localSheetId="2">#REF!</definedName>
    <definedName name="S37R2" localSheetId="7">#REF!</definedName>
    <definedName name="S37R2" localSheetId="13">#REF!</definedName>
    <definedName name="S37R2" localSheetId="12">#REF!</definedName>
    <definedName name="S37R2" localSheetId="14">#REF!</definedName>
    <definedName name="S37R2">#REF!</definedName>
    <definedName name="S37R20" localSheetId="2">#REF!</definedName>
    <definedName name="S37R20" localSheetId="7">#REF!</definedName>
    <definedName name="S37R20" localSheetId="13">#REF!</definedName>
    <definedName name="S37R20" localSheetId="12">#REF!</definedName>
    <definedName name="S37R20" localSheetId="14">#REF!</definedName>
    <definedName name="S37R20">#REF!</definedName>
    <definedName name="S37R21" localSheetId="2">#REF!</definedName>
    <definedName name="S37R21" localSheetId="7">#REF!</definedName>
    <definedName name="S37R21" localSheetId="13">#REF!</definedName>
    <definedName name="S37R21" localSheetId="12">#REF!</definedName>
    <definedName name="S37R21" localSheetId="14">#REF!</definedName>
    <definedName name="S37R21">#REF!</definedName>
    <definedName name="S37R22" localSheetId="2">#REF!</definedName>
    <definedName name="S37R22" localSheetId="7">#REF!</definedName>
    <definedName name="S37R22" localSheetId="13">#REF!</definedName>
    <definedName name="S37R22" localSheetId="12">#REF!</definedName>
    <definedName name="S37R22" localSheetId="14">#REF!</definedName>
    <definedName name="S37R22">#REF!</definedName>
    <definedName name="S37R23" localSheetId="2">#REF!</definedName>
    <definedName name="S37R23" localSheetId="7">#REF!</definedName>
    <definedName name="S37R23" localSheetId="13">#REF!</definedName>
    <definedName name="S37R23" localSheetId="12">#REF!</definedName>
    <definedName name="S37R23" localSheetId="14">#REF!</definedName>
    <definedName name="S37R23">#REF!</definedName>
    <definedName name="S37R24" localSheetId="2">#REF!</definedName>
    <definedName name="S37R24" localSheetId="7">#REF!</definedName>
    <definedName name="S37R24" localSheetId="13">#REF!</definedName>
    <definedName name="S37R24" localSheetId="12">#REF!</definedName>
    <definedName name="S37R24" localSheetId="14">#REF!</definedName>
    <definedName name="S37R24">#REF!</definedName>
    <definedName name="S37R3" localSheetId="2">#REF!</definedName>
    <definedName name="S37R3" localSheetId="7">#REF!</definedName>
    <definedName name="S37R3" localSheetId="13">#REF!</definedName>
    <definedName name="S37R3" localSheetId="12">#REF!</definedName>
    <definedName name="S37R3" localSheetId="14">#REF!</definedName>
    <definedName name="S37R3">#REF!</definedName>
    <definedName name="S37R4" localSheetId="2">#REF!</definedName>
    <definedName name="S37R4" localSheetId="7">#REF!</definedName>
    <definedName name="S37R4" localSheetId="13">#REF!</definedName>
    <definedName name="S37R4" localSheetId="12">#REF!</definedName>
    <definedName name="S37R4" localSheetId="14">#REF!</definedName>
    <definedName name="S37R4">#REF!</definedName>
    <definedName name="S37R5" localSheetId="2">#REF!</definedName>
    <definedName name="S37R5" localSheetId="7">#REF!</definedName>
    <definedName name="S37R5" localSheetId="13">#REF!</definedName>
    <definedName name="S37R5" localSheetId="12">#REF!</definedName>
    <definedName name="S37R5" localSheetId="14">#REF!</definedName>
    <definedName name="S37R5">#REF!</definedName>
    <definedName name="S37R6" localSheetId="2">#REF!</definedName>
    <definedName name="S37R6" localSheetId="7">#REF!</definedName>
    <definedName name="S37R6" localSheetId="13">#REF!</definedName>
    <definedName name="S37R6" localSheetId="12">#REF!</definedName>
    <definedName name="S37R6" localSheetId="14">#REF!</definedName>
    <definedName name="S37R6">#REF!</definedName>
    <definedName name="S37R7" localSheetId="2">#REF!</definedName>
    <definedName name="S37R7" localSheetId="7">#REF!</definedName>
    <definedName name="S37R7" localSheetId="13">#REF!</definedName>
    <definedName name="S37R7" localSheetId="12">#REF!</definedName>
    <definedName name="S37R7" localSheetId="14">#REF!</definedName>
    <definedName name="S37R7">#REF!</definedName>
    <definedName name="S37R8" localSheetId="2">#REF!</definedName>
    <definedName name="S37R8" localSheetId="7">#REF!</definedName>
    <definedName name="S37R8" localSheetId="13">#REF!</definedName>
    <definedName name="S37R8" localSheetId="12">#REF!</definedName>
    <definedName name="S37R8" localSheetId="14">#REF!</definedName>
    <definedName name="S37R8">#REF!</definedName>
    <definedName name="S37R9" localSheetId="2">#REF!</definedName>
    <definedName name="S37R9" localSheetId="7">#REF!</definedName>
    <definedName name="S37R9" localSheetId="13">#REF!</definedName>
    <definedName name="S37R9" localSheetId="12">#REF!</definedName>
    <definedName name="S37R9" localSheetId="14">#REF!</definedName>
    <definedName name="S37R9">#REF!</definedName>
    <definedName name="S38P1" localSheetId="2">#REF!</definedName>
    <definedName name="S38P1" localSheetId="7">#REF!</definedName>
    <definedName name="S38P1" localSheetId="13">#REF!</definedName>
    <definedName name="S38P1" localSheetId="12">#REF!</definedName>
    <definedName name="S38P1" localSheetId="14">#REF!</definedName>
    <definedName name="S38P1">#REF!</definedName>
    <definedName name="S38P10" localSheetId="2">#REF!</definedName>
    <definedName name="S38P10" localSheetId="7">#REF!</definedName>
    <definedName name="S38P10" localSheetId="13">#REF!</definedName>
    <definedName name="S38P10" localSheetId="12">#REF!</definedName>
    <definedName name="S38P10" localSheetId="14">#REF!</definedName>
    <definedName name="S38P10">#REF!</definedName>
    <definedName name="S38P11" localSheetId="2">#REF!</definedName>
    <definedName name="S38P11" localSheetId="7">#REF!</definedName>
    <definedName name="S38P11" localSheetId="13">#REF!</definedName>
    <definedName name="S38P11" localSheetId="12">#REF!</definedName>
    <definedName name="S38P11" localSheetId="14">#REF!</definedName>
    <definedName name="S38P11">#REF!</definedName>
    <definedName name="S38P12" localSheetId="2">#REF!</definedName>
    <definedName name="S38P12" localSheetId="7">#REF!</definedName>
    <definedName name="S38P12" localSheetId="13">#REF!</definedName>
    <definedName name="S38P12" localSheetId="12">#REF!</definedName>
    <definedName name="S38P12" localSheetId="14">#REF!</definedName>
    <definedName name="S38P12">#REF!</definedName>
    <definedName name="S38P13" localSheetId="2">#REF!</definedName>
    <definedName name="S38P13" localSheetId="7">#REF!</definedName>
    <definedName name="S38P13" localSheetId="13">#REF!</definedName>
    <definedName name="S38P13" localSheetId="12">#REF!</definedName>
    <definedName name="S38P13" localSheetId="14">#REF!</definedName>
    <definedName name="S38P13">#REF!</definedName>
    <definedName name="S38P14" localSheetId="2">#REF!</definedName>
    <definedName name="S38P14" localSheetId="7">#REF!</definedName>
    <definedName name="S38P14" localSheetId="13">#REF!</definedName>
    <definedName name="S38P14" localSheetId="12">#REF!</definedName>
    <definedName name="S38P14" localSheetId="14">#REF!</definedName>
    <definedName name="S38P14">#REF!</definedName>
    <definedName name="S38P15" localSheetId="2">#REF!</definedName>
    <definedName name="S38P15" localSheetId="7">#REF!</definedName>
    <definedName name="S38P15" localSheetId="13">#REF!</definedName>
    <definedName name="S38P15" localSheetId="12">#REF!</definedName>
    <definedName name="S38P15" localSheetId="14">#REF!</definedName>
    <definedName name="S38P15">#REF!</definedName>
    <definedName name="S38P16" localSheetId="2">#REF!</definedName>
    <definedName name="S38P16" localSheetId="7">#REF!</definedName>
    <definedName name="S38P16" localSheetId="13">#REF!</definedName>
    <definedName name="S38P16" localSheetId="12">#REF!</definedName>
    <definedName name="S38P16" localSheetId="14">#REF!</definedName>
    <definedName name="S38P16">#REF!</definedName>
    <definedName name="S38P17" localSheetId="2">#REF!</definedName>
    <definedName name="S38P17" localSheetId="7">#REF!</definedName>
    <definedName name="S38P17" localSheetId="13">#REF!</definedName>
    <definedName name="S38P17" localSheetId="12">#REF!</definedName>
    <definedName name="S38P17" localSheetId="14">#REF!</definedName>
    <definedName name="S38P17">#REF!</definedName>
    <definedName name="S38P18" localSheetId="2">#REF!</definedName>
    <definedName name="S38P18" localSheetId="7">#REF!</definedName>
    <definedName name="S38P18" localSheetId="13">#REF!</definedName>
    <definedName name="S38P18" localSheetId="12">#REF!</definedName>
    <definedName name="S38P18" localSheetId="14">#REF!</definedName>
    <definedName name="S38P18">#REF!</definedName>
    <definedName name="S38P19" localSheetId="2">#REF!</definedName>
    <definedName name="S38P19" localSheetId="7">#REF!</definedName>
    <definedName name="S38P19" localSheetId="13">#REF!</definedName>
    <definedName name="S38P19" localSheetId="12">#REF!</definedName>
    <definedName name="S38P19" localSheetId="14">#REF!</definedName>
    <definedName name="S38P19">#REF!</definedName>
    <definedName name="S38P2" localSheetId="2">#REF!</definedName>
    <definedName name="S38P2" localSheetId="7">#REF!</definedName>
    <definedName name="S38P2" localSheetId="13">#REF!</definedName>
    <definedName name="S38P2" localSheetId="12">#REF!</definedName>
    <definedName name="S38P2" localSheetId="14">#REF!</definedName>
    <definedName name="S38P2">#REF!</definedName>
    <definedName name="S38P20" localSheetId="2">#REF!</definedName>
    <definedName name="S38P20" localSheetId="7">#REF!</definedName>
    <definedName name="S38P20" localSheetId="13">#REF!</definedName>
    <definedName name="S38P20" localSheetId="12">#REF!</definedName>
    <definedName name="S38P20" localSheetId="14">#REF!</definedName>
    <definedName name="S38P20">#REF!</definedName>
    <definedName name="S38P21" localSheetId="2">#REF!</definedName>
    <definedName name="S38P21" localSheetId="7">#REF!</definedName>
    <definedName name="S38P21" localSheetId="13">#REF!</definedName>
    <definedName name="S38P21" localSheetId="12">#REF!</definedName>
    <definedName name="S38P21" localSheetId="14">#REF!</definedName>
    <definedName name="S38P21">#REF!</definedName>
    <definedName name="S38P22" localSheetId="2">#REF!</definedName>
    <definedName name="S38P22" localSheetId="7">#REF!</definedName>
    <definedName name="S38P22" localSheetId="13">#REF!</definedName>
    <definedName name="S38P22" localSheetId="12">#REF!</definedName>
    <definedName name="S38P22" localSheetId="14">#REF!</definedName>
    <definedName name="S38P22">#REF!</definedName>
    <definedName name="S38P23" localSheetId="2">#REF!</definedName>
    <definedName name="S38P23" localSheetId="7">#REF!</definedName>
    <definedName name="S38P23" localSheetId="13">#REF!</definedName>
    <definedName name="S38P23" localSheetId="12">#REF!</definedName>
    <definedName name="S38P23" localSheetId="14">#REF!</definedName>
    <definedName name="S38P23">#REF!</definedName>
    <definedName name="S38P24" localSheetId="2">#REF!</definedName>
    <definedName name="S38P24" localSheetId="7">#REF!</definedName>
    <definedName name="S38P24" localSheetId="13">#REF!</definedName>
    <definedName name="S38P24" localSheetId="12">#REF!</definedName>
    <definedName name="S38P24" localSheetId="14">#REF!</definedName>
    <definedName name="S38P24">#REF!</definedName>
    <definedName name="S38P3" localSheetId="2">#REF!</definedName>
    <definedName name="S38P3" localSheetId="7">#REF!</definedName>
    <definedName name="S38P3" localSheetId="13">#REF!</definedName>
    <definedName name="S38P3" localSheetId="12">#REF!</definedName>
    <definedName name="S38P3" localSheetId="14">#REF!</definedName>
    <definedName name="S38P3">#REF!</definedName>
    <definedName name="S38P4" localSheetId="2">#REF!</definedName>
    <definedName name="S38P4" localSheetId="7">#REF!</definedName>
    <definedName name="S38P4" localSheetId="13">#REF!</definedName>
    <definedName name="S38P4" localSheetId="12">#REF!</definedName>
    <definedName name="S38P4" localSheetId="14">#REF!</definedName>
    <definedName name="S38P4">#REF!</definedName>
    <definedName name="S38P5" localSheetId="2">#REF!</definedName>
    <definedName name="S38P5" localSheetId="7">#REF!</definedName>
    <definedName name="S38P5" localSheetId="13">#REF!</definedName>
    <definedName name="S38P5" localSheetId="12">#REF!</definedName>
    <definedName name="S38P5" localSheetId="14">#REF!</definedName>
    <definedName name="S38P5">#REF!</definedName>
    <definedName name="S38P6" localSheetId="2">#REF!</definedName>
    <definedName name="S38P6" localSheetId="7">#REF!</definedName>
    <definedName name="S38P6" localSheetId="13">#REF!</definedName>
    <definedName name="S38P6" localSheetId="12">#REF!</definedName>
    <definedName name="S38P6" localSheetId="14">#REF!</definedName>
    <definedName name="S38P6">#REF!</definedName>
    <definedName name="S38P7" localSheetId="2">#REF!</definedName>
    <definedName name="S38P7" localSheetId="7">#REF!</definedName>
    <definedName name="S38P7" localSheetId="13">#REF!</definedName>
    <definedName name="S38P7" localSheetId="12">#REF!</definedName>
    <definedName name="S38P7" localSheetId="14">#REF!</definedName>
    <definedName name="S38P7">#REF!</definedName>
    <definedName name="S38P8" localSheetId="2">#REF!</definedName>
    <definedName name="S38P8" localSheetId="7">#REF!</definedName>
    <definedName name="S38P8" localSheetId="13">#REF!</definedName>
    <definedName name="S38P8" localSheetId="12">#REF!</definedName>
    <definedName name="S38P8" localSheetId="14">#REF!</definedName>
    <definedName name="S38P8">#REF!</definedName>
    <definedName name="S38P9" localSheetId="2">#REF!</definedName>
    <definedName name="S38P9" localSheetId="7">#REF!</definedName>
    <definedName name="S38P9" localSheetId="13">#REF!</definedName>
    <definedName name="S38P9" localSheetId="12">#REF!</definedName>
    <definedName name="S38P9" localSheetId="14">#REF!</definedName>
    <definedName name="S38P9">#REF!</definedName>
    <definedName name="S38R1" localSheetId="2">#REF!</definedName>
    <definedName name="S38R1" localSheetId="7">#REF!</definedName>
    <definedName name="S38R1" localSheetId="13">#REF!</definedName>
    <definedName name="S38R1" localSheetId="12">#REF!</definedName>
    <definedName name="S38R1" localSheetId="14">#REF!</definedName>
    <definedName name="S38R1">#REF!</definedName>
    <definedName name="S38R10" localSheetId="2">#REF!</definedName>
    <definedName name="S38R10" localSheetId="7">#REF!</definedName>
    <definedName name="S38R10" localSheetId="13">#REF!</definedName>
    <definedName name="S38R10" localSheetId="12">#REF!</definedName>
    <definedName name="S38R10" localSheetId="14">#REF!</definedName>
    <definedName name="S38R10">#REF!</definedName>
    <definedName name="S38R11" localSheetId="2">#REF!</definedName>
    <definedName name="S38R11" localSheetId="7">#REF!</definedName>
    <definedName name="S38R11" localSheetId="13">#REF!</definedName>
    <definedName name="S38R11" localSheetId="12">#REF!</definedName>
    <definedName name="S38R11" localSheetId="14">#REF!</definedName>
    <definedName name="S38R11">#REF!</definedName>
    <definedName name="S38R12" localSheetId="2">#REF!</definedName>
    <definedName name="S38R12" localSheetId="7">#REF!</definedName>
    <definedName name="S38R12" localSheetId="13">#REF!</definedName>
    <definedName name="S38R12" localSheetId="12">#REF!</definedName>
    <definedName name="S38R12" localSheetId="14">#REF!</definedName>
    <definedName name="S38R12">#REF!</definedName>
    <definedName name="S38R13" localSheetId="2">#REF!</definedName>
    <definedName name="S38R13" localSheetId="7">#REF!</definedName>
    <definedName name="S38R13" localSheetId="13">#REF!</definedName>
    <definedName name="S38R13" localSheetId="12">#REF!</definedName>
    <definedName name="S38R13" localSheetId="14">#REF!</definedName>
    <definedName name="S38R13">#REF!</definedName>
    <definedName name="S38R14" localSheetId="2">#REF!</definedName>
    <definedName name="S38R14" localSheetId="7">#REF!</definedName>
    <definedName name="S38R14" localSheetId="13">#REF!</definedName>
    <definedName name="S38R14" localSheetId="12">#REF!</definedName>
    <definedName name="S38R14" localSheetId="14">#REF!</definedName>
    <definedName name="S38R14">#REF!</definedName>
    <definedName name="S38R15" localSheetId="2">#REF!</definedName>
    <definedName name="S38R15" localSheetId="7">#REF!</definedName>
    <definedName name="S38R15" localSheetId="13">#REF!</definedName>
    <definedName name="S38R15" localSheetId="12">#REF!</definedName>
    <definedName name="S38R15" localSheetId="14">#REF!</definedName>
    <definedName name="S38R15">#REF!</definedName>
    <definedName name="S38R16" localSheetId="2">#REF!</definedName>
    <definedName name="S38R16" localSheetId="7">#REF!</definedName>
    <definedName name="S38R16" localSheetId="13">#REF!</definedName>
    <definedName name="S38R16" localSheetId="12">#REF!</definedName>
    <definedName name="S38R16" localSheetId="14">#REF!</definedName>
    <definedName name="S38R16">#REF!</definedName>
    <definedName name="S38R17" localSheetId="2">#REF!</definedName>
    <definedName name="S38R17" localSheetId="7">#REF!</definedName>
    <definedName name="S38R17" localSheetId="13">#REF!</definedName>
    <definedName name="S38R17" localSheetId="12">#REF!</definedName>
    <definedName name="S38R17" localSheetId="14">#REF!</definedName>
    <definedName name="S38R17">#REF!</definedName>
    <definedName name="S38R18" localSheetId="2">#REF!</definedName>
    <definedName name="S38R18" localSheetId="7">#REF!</definedName>
    <definedName name="S38R18" localSheetId="13">#REF!</definedName>
    <definedName name="S38R18" localSheetId="12">#REF!</definedName>
    <definedName name="S38R18" localSheetId="14">#REF!</definedName>
    <definedName name="S38R18">#REF!</definedName>
    <definedName name="S38R19" localSheetId="2">#REF!</definedName>
    <definedName name="S38R19" localSheetId="7">#REF!</definedName>
    <definedName name="S38R19" localSheetId="13">#REF!</definedName>
    <definedName name="S38R19" localSheetId="12">#REF!</definedName>
    <definedName name="S38R19" localSheetId="14">#REF!</definedName>
    <definedName name="S38R19">#REF!</definedName>
    <definedName name="S38R2" localSheetId="2">#REF!</definedName>
    <definedName name="S38R2" localSheetId="7">#REF!</definedName>
    <definedName name="S38R2" localSheetId="13">#REF!</definedName>
    <definedName name="S38R2" localSheetId="12">#REF!</definedName>
    <definedName name="S38R2" localSheetId="14">#REF!</definedName>
    <definedName name="S38R2">#REF!</definedName>
    <definedName name="S38R20" localSheetId="2">#REF!</definedName>
    <definedName name="S38R20" localSheetId="7">#REF!</definedName>
    <definedName name="S38R20" localSheetId="13">#REF!</definedName>
    <definedName name="S38R20" localSheetId="12">#REF!</definedName>
    <definedName name="S38R20" localSheetId="14">#REF!</definedName>
    <definedName name="S38R20">#REF!</definedName>
    <definedName name="S38R21" localSheetId="2">#REF!</definedName>
    <definedName name="S38R21" localSheetId="7">#REF!</definedName>
    <definedName name="S38R21" localSheetId="13">#REF!</definedName>
    <definedName name="S38R21" localSheetId="12">#REF!</definedName>
    <definedName name="S38R21" localSheetId="14">#REF!</definedName>
    <definedName name="S38R21">#REF!</definedName>
    <definedName name="S38R22" localSheetId="2">#REF!</definedName>
    <definedName name="S38R22" localSheetId="7">#REF!</definedName>
    <definedName name="S38R22" localSheetId="13">#REF!</definedName>
    <definedName name="S38R22" localSheetId="12">#REF!</definedName>
    <definedName name="S38R22" localSheetId="14">#REF!</definedName>
    <definedName name="S38R22">#REF!</definedName>
    <definedName name="S38R23" localSheetId="2">#REF!</definedName>
    <definedName name="S38R23" localSheetId="7">#REF!</definedName>
    <definedName name="S38R23" localSheetId="13">#REF!</definedName>
    <definedName name="S38R23" localSheetId="12">#REF!</definedName>
    <definedName name="S38R23" localSheetId="14">#REF!</definedName>
    <definedName name="S38R23">#REF!</definedName>
    <definedName name="S38R24" localSheetId="2">#REF!</definedName>
    <definedName name="S38R24" localSheetId="7">#REF!</definedName>
    <definedName name="S38R24" localSheetId="13">#REF!</definedName>
    <definedName name="S38R24" localSheetId="12">#REF!</definedName>
    <definedName name="S38R24" localSheetId="14">#REF!</definedName>
    <definedName name="S38R24">#REF!</definedName>
    <definedName name="S38R3" localSheetId="2">#REF!</definedName>
    <definedName name="S38R3" localSheetId="7">#REF!</definedName>
    <definedName name="S38R3" localSheetId="13">#REF!</definedName>
    <definedName name="S38R3" localSheetId="12">#REF!</definedName>
    <definedName name="S38R3" localSheetId="14">#REF!</definedName>
    <definedName name="S38R3">#REF!</definedName>
    <definedName name="S38R4" localSheetId="2">#REF!</definedName>
    <definedName name="S38R4" localSheetId="7">#REF!</definedName>
    <definedName name="S38R4" localSheetId="13">#REF!</definedName>
    <definedName name="S38R4" localSheetId="12">#REF!</definedName>
    <definedName name="S38R4" localSheetId="14">#REF!</definedName>
    <definedName name="S38R4">#REF!</definedName>
    <definedName name="S38R5" localSheetId="2">#REF!</definedName>
    <definedName name="S38R5" localSheetId="7">#REF!</definedName>
    <definedName name="S38R5" localSheetId="13">#REF!</definedName>
    <definedName name="S38R5" localSheetId="12">#REF!</definedName>
    <definedName name="S38R5" localSheetId="14">#REF!</definedName>
    <definedName name="S38R5">#REF!</definedName>
    <definedName name="S38R6" localSheetId="2">#REF!</definedName>
    <definedName name="S38R6" localSheetId="7">#REF!</definedName>
    <definedName name="S38R6" localSheetId="13">#REF!</definedName>
    <definedName name="S38R6" localSheetId="12">#REF!</definedName>
    <definedName name="S38R6" localSheetId="14">#REF!</definedName>
    <definedName name="S38R6">#REF!</definedName>
    <definedName name="S38R7" localSheetId="2">#REF!</definedName>
    <definedName name="S38R7" localSheetId="7">#REF!</definedName>
    <definedName name="S38R7" localSheetId="13">#REF!</definedName>
    <definedName name="S38R7" localSheetId="12">#REF!</definedName>
    <definedName name="S38R7" localSheetId="14">#REF!</definedName>
    <definedName name="S38R7">#REF!</definedName>
    <definedName name="S38R8" localSheetId="2">#REF!</definedName>
    <definedName name="S38R8" localSheetId="7">#REF!</definedName>
    <definedName name="S38R8" localSheetId="13">#REF!</definedName>
    <definedName name="S38R8" localSheetId="12">#REF!</definedName>
    <definedName name="S38R8" localSheetId="14">#REF!</definedName>
    <definedName name="S38R8">#REF!</definedName>
    <definedName name="S38R9" localSheetId="2">#REF!</definedName>
    <definedName name="S38R9" localSheetId="7">#REF!</definedName>
    <definedName name="S38R9" localSheetId="13">#REF!</definedName>
    <definedName name="S38R9" localSheetId="12">#REF!</definedName>
    <definedName name="S38R9" localSheetId="14">#REF!</definedName>
    <definedName name="S38R9">#REF!</definedName>
    <definedName name="S39P1" localSheetId="2">#REF!</definedName>
    <definedName name="S39P1" localSheetId="7">#REF!</definedName>
    <definedName name="S39P1" localSheetId="13">#REF!</definedName>
    <definedName name="S39P1" localSheetId="12">#REF!</definedName>
    <definedName name="S39P1" localSheetId="14">#REF!</definedName>
    <definedName name="S39P1">#REF!</definedName>
    <definedName name="S39P10" localSheetId="2">#REF!</definedName>
    <definedName name="S39P10" localSheetId="7">#REF!</definedName>
    <definedName name="S39P10" localSheetId="13">#REF!</definedName>
    <definedName name="S39P10" localSheetId="12">#REF!</definedName>
    <definedName name="S39P10" localSheetId="14">#REF!</definedName>
    <definedName name="S39P10">#REF!</definedName>
    <definedName name="S39P11" localSheetId="2">#REF!</definedName>
    <definedName name="S39P11" localSheetId="7">#REF!</definedName>
    <definedName name="S39P11" localSheetId="13">#REF!</definedName>
    <definedName name="S39P11" localSheetId="12">#REF!</definedName>
    <definedName name="S39P11" localSheetId="14">#REF!</definedName>
    <definedName name="S39P11">#REF!</definedName>
    <definedName name="S39P12" localSheetId="2">#REF!</definedName>
    <definedName name="S39P12" localSheetId="7">#REF!</definedName>
    <definedName name="S39P12" localSheetId="13">#REF!</definedName>
    <definedName name="S39P12" localSheetId="12">#REF!</definedName>
    <definedName name="S39P12" localSheetId="14">#REF!</definedName>
    <definedName name="S39P12">#REF!</definedName>
    <definedName name="S39P13" localSheetId="2">#REF!</definedName>
    <definedName name="S39P13" localSheetId="7">#REF!</definedName>
    <definedName name="S39P13" localSheetId="13">#REF!</definedName>
    <definedName name="S39P13" localSheetId="12">#REF!</definedName>
    <definedName name="S39P13" localSheetId="14">#REF!</definedName>
    <definedName name="S39P13">#REF!</definedName>
    <definedName name="S39P14" localSheetId="2">#REF!</definedName>
    <definedName name="S39P14" localSheetId="7">#REF!</definedName>
    <definedName name="S39P14" localSheetId="13">#REF!</definedName>
    <definedName name="S39P14" localSheetId="12">#REF!</definedName>
    <definedName name="S39P14" localSheetId="14">#REF!</definedName>
    <definedName name="S39P14">#REF!</definedName>
    <definedName name="S39P15" localSheetId="2">#REF!</definedName>
    <definedName name="S39P15" localSheetId="7">#REF!</definedName>
    <definedName name="S39P15" localSheetId="13">#REF!</definedName>
    <definedName name="S39P15" localSheetId="12">#REF!</definedName>
    <definedName name="S39P15" localSheetId="14">#REF!</definedName>
    <definedName name="S39P15">#REF!</definedName>
    <definedName name="S39P16" localSheetId="2">#REF!</definedName>
    <definedName name="S39P16" localSheetId="7">#REF!</definedName>
    <definedName name="S39P16" localSheetId="13">#REF!</definedName>
    <definedName name="S39P16" localSheetId="12">#REF!</definedName>
    <definedName name="S39P16" localSheetId="14">#REF!</definedName>
    <definedName name="S39P16">#REF!</definedName>
    <definedName name="S39P17" localSheetId="2">#REF!</definedName>
    <definedName name="S39P17" localSheetId="7">#REF!</definedName>
    <definedName name="S39P17" localSheetId="13">#REF!</definedName>
    <definedName name="S39P17" localSheetId="12">#REF!</definedName>
    <definedName name="S39P17" localSheetId="14">#REF!</definedName>
    <definedName name="S39P17">#REF!</definedName>
    <definedName name="S39P18" localSheetId="2">#REF!</definedName>
    <definedName name="S39P18" localSheetId="7">#REF!</definedName>
    <definedName name="S39P18" localSheetId="13">#REF!</definedName>
    <definedName name="S39P18" localSheetId="12">#REF!</definedName>
    <definedName name="S39P18" localSheetId="14">#REF!</definedName>
    <definedName name="S39P18">#REF!</definedName>
    <definedName name="S39P19" localSheetId="2">#REF!</definedName>
    <definedName name="S39P19" localSheetId="7">#REF!</definedName>
    <definedName name="S39P19" localSheetId="13">#REF!</definedName>
    <definedName name="S39P19" localSheetId="12">#REF!</definedName>
    <definedName name="S39P19" localSheetId="14">#REF!</definedName>
    <definedName name="S39P19">#REF!</definedName>
    <definedName name="S39P2" localSheetId="2">#REF!</definedName>
    <definedName name="S39P2" localSheetId="7">#REF!</definedName>
    <definedName name="S39P2" localSheetId="13">#REF!</definedName>
    <definedName name="S39P2" localSheetId="12">#REF!</definedName>
    <definedName name="S39P2" localSheetId="14">#REF!</definedName>
    <definedName name="S39P2">#REF!</definedName>
    <definedName name="S39P20" localSheetId="2">#REF!</definedName>
    <definedName name="S39P20" localSheetId="7">#REF!</definedName>
    <definedName name="S39P20" localSheetId="13">#REF!</definedName>
    <definedName name="S39P20" localSheetId="12">#REF!</definedName>
    <definedName name="S39P20" localSheetId="14">#REF!</definedName>
    <definedName name="S39P20">#REF!</definedName>
    <definedName name="S39P21" localSheetId="2">#REF!</definedName>
    <definedName name="S39P21" localSheetId="7">#REF!</definedName>
    <definedName name="S39P21" localSheetId="13">#REF!</definedName>
    <definedName name="S39P21" localSheetId="12">#REF!</definedName>
    <definedName name="S39P21" localSheetId="14">#REF!</definedName>
    <definedName name="S39P21">#REF!</definedName>
    <definedName name="S39P22" localSheetId="2">#REF!</definedName>
    <definedName name="S39P22" localSheetId="7">#REF!</definedName>
    <definedName name="S39P22" localSheetId="13">#REF!</definedName>
    <definedName name="S39P22" localSheetId="12">#REF!</definedName>
    <definedName name="S39P22" localSheetId="14">#REF!</definedName>
    <definedName name="S39P22">#REF!</definedName>
    <definedName name="S39P23" localSheetId="2">#REF!</definedName>
    <definedName name="S39P23" localSheetId="7">#REF!</definedName>
    <definedName name="S39P23" localSheetId="13">#REF!</definedName>
    <definedName name="S39P23" localSheetId="12">#REF!</definedName>
    <definedName name="S39P23" localSheetId="14">#REF!</definedName>
    <definedName name="S39P23">#REF!</definedName>
    <definedName name="S39P24" localSheetId="2">#REF!</definedName>
    <definedName name="S39P24" localSheetId="7">#REF!</definedName>
    <definedName name="S39P24" localSheetId="13">#REF!</definedName>
    <definedName name="S39P24" localSheetId="12">#REF!</definedName>
    <definedName name="S39P24" localSheetId="14">#REF!</definedName>
    <definedName name="S39P24">#REF!</definedName>
    <definedName name="S39P3" localSheetId="2">#REF!</definedName>
    <definedName name="S39P3" localSheetId="7">#REF!</definedName>
    <definedName name="S39P3" localSheetId="13">#REF!</definedName>
    <definedName name="S39P3" localSheetId="12">#REF!</definedName>
    <definedName name="S39P3" localSheetId="14">#REF!</definedName>
    <definedName name="S39P3">#REF!</definedName>
    <definedName name="S39P4" localSheetId="2">#REF!</definedName>
    <definedName name="S39P4" localSheetId="7">#REF!</definedName>
    <definedName name="S39P4" localSheetId="13">#REF!</definedName>
    <definedName name="S39P4" localSheetId="12">#REF!</definedName>
    <definedName name="S39P4" localSheetId="14">#REF!</definedName>
    <definedName name="S39P4">#REF!</definedName>
    <definedName name="S39P5" localSheetId="2">#REF!</definedName>
    <definedName name="S39P5" localSheetId="7">#REF!</definedName>
    <definedName name="S39P5" localSheetId="13">#REF!</definedName>
    <definedName name="S39P5" localSheetId="12">#REF!</definedName>
    <definedName name="S39P5" localSheetId="14">#REF!</definedName>
    <definedName name="S39P5">#REF!</definedName>
    <definedName name="S39P6" localSheetId="2">#REF!</definedName>
    <definedName name="S39P6" localSheetId="7">#REF!</definedName>
    <definedName name="S39P6" localSheetId="13">#REF!</definedName>
    <definedName name="S39P6" localSheetId="12">#REF!</definedName>
    <definedName name="S39P6" localSheetId="14">#REF!</definedName>
    <definedName name="S39P6">#REF!</definedName>
    <definedName name="S39P7" localSheetId="2">#REF!</definedName>
    <definedName name="S39P7" localSheetId="7">#REF!</definedName>
    <definedName name="S39P7" localSheetId="13">#REF!</definedName>
    <definedName name="S39P7" localSheetId="12">#REF!</definedName>
    <definedName name="S39P7" localSheetId="14">#REF!</definedName>
    <definedName name="S39P7">#REF!</definedName>
    <definedName name="S39P8" localSheetId="2">#REF!</definedName>
    <definedName name="S39P8" localSheetId="7">#REF!</definedName>
    <definedName name="S39P8" localSheetId="13">#REF!</definedName>
    <definedName name="S39P8" localSheetId="12">#REF!</definedName>
    <definedName name="S39P8" localSheetId="14">#REF!</definedName>
    <definedName name="S39P8">#REF!</definedName>
    <definedName name="S39P9" localSheetId="2">#REF!</definedName>
    <definedName name="S39P9" localSheetId="7">#REF!</definedName>
    <definedName name="S39P9" localSheetId="13">#REF!</definedName>
    <definedName name="S39P9" localSheetId="12">#REF!</definedName>
    <definedName name="S39P9" localSheetId="14">#REF!</definedName>
    <definedName name="S39P9">#REF!</definedName>
    <definedName name="S39R1" localSheetId="2">#REF!</definedName>
    <definedName name="S39R1" localSheetId="7">#REF!</definedName>
    <definedName name="S39R1" localSheetId="13">#REF!</definedName>
    <definedName name="S39R1" localSheetId="12">#REF!</definedName>
    <definedName name="S39R1" localSheetId="14">#REF!</definedName>
    <definedName name="S39R1">#REF!</definedName>
    <definedName name="S39R10" localSheetId="2">#REF!</definedName>
    <definedName name="S39R10" localSheetId="7">#REF!</definedName>
    <definedName name="S39R10" localSheetId="13">#REF!</definedName>
    <definedName name="S39R10" localSheetId="12">#REF!</definedName>
    <definedName name="S39R10" localSheetId="14">#REF!</definedName>
    <definedName name="S39R10">#REF!</definedName>
    <definedName name="S39R11" localSheetId="2">#REF!</definedName>
    <definedName name="S39R11" localSheetId="7">#REF!</definedName>
    <definedName name="S39R11" localSheetId="13">#REF!</definedName>
    <definedName name="S39R11" localSheetId="12">#REF!</definedName>
    <definedName name="S39R11" localSheetId="14">#REF!</definedName>
    <definedName name="S39R11">#REF!</definedName>
    <definedName name="S39R12" localSheetId="2">#REF!</definedName>
    <definedName name="S39R12" localSheetId="7">#REF!</definedName>
    <definedName name="S39R12" localSheetId="13">#REF!</definedName>
    <definedName name="S39R12" localSheetId="12">#REF!</definedName>
    <definedName name="S39R12" localSheetId="14">#REF!</definedName>
    <definedName name="S39R12">#REF!</definedName>
    <definedName name="S39R13" localSheetId="2">#REF!</definedName>
    <definedName name="S39R13" localSheetId="7">#REF!</definedName>
    <definedName name="S39R13" localSheetId="13">#REF!</definedName>
    <definedName name="S39R13" localSheetId="12">#REF!</definedName>
    <definedName name="S39R13" localSheetId="14">#REF!</definedName>
    <definedName name="S39R13">#REF!</definedName>
    <definedName name="S39R14" localSheetId="2">#REF!</definedName>
    <definedName name="S39R14" localSheetId="7">#REF!</definedName>
    <definedName name="S39R14" localSheetId="13">#REF!</definedName>
    <definedName name="S39R14" localSheetId="12">#REF!</definedName>
    <definedName name="S39R14" localSheetId="14">#REF!</definedName>
    <definedName name="S39R14">#REF!</definedName>
    <definedName name="S39R15" localSheetId="2">#REF!</definedName>
    <definedName name="S39R15" localSheetId="7">#REF!</definedName>
    <definedName name="S39R15" localSheetId="13">#REF!</definedName>
    <definedName name="S39R15" localSheetId="12">#REF!</definedName>
    <definedName name="S39R15" localSheetId="14">#REF!</definedName>
    <definedName name="S39R15">#REF!</definedName>
    <definedName name="S39R16" localSheetId="2">#REF!</definedName>
    <definedName name="S39R16" localSheetId="7">#REF!</definedName>
    <definedName name="S39R16" localSheetId="13">#REF!</definedName>
    <definedName name="S39R16" localSheetId="12">#REF!</definedName>
    <definedName name="S39R16" localSheetId="14">#REF!</definedName>
    <definedName name="S39R16">#REF!</definedName>
    <definedName name="S39R17" localSheetId="2">#REF!</definedName>
    <definedName name="S39R17" localSheetId="7">#REF!</definedName>
    <definedName name="S39R17" localSheetId="13">#REF!</definedName>
    <definedName name="S39R17" localSheetId="12">#REF!</definedName>
    <definedName name="S39R17" localSheetId="14">#REF!</definedName>
    <definedName name="S39R17">#REF!</definedName>
    <definedName name="S39R18" localSheetId="2">#REF!</definedName>
    <definedName name="S39R18" localSheetId="7">#REF!</definedName>
    <definedName name="S39R18" localSheetId="13">#REF!</definedName>
    <definedName name="S39R18" localSheetId="12">#REF!</definedName>
    <definedName name="S39R18" localSheetId="14">#REF!</definedName>
    <definedName name="S39R18">#REF!</definedName>
    <definedName name="S39R19" localSheetId="2">#REF!</definedName>
    <definedName name="S39R19" localSheetId="7">#REF!</definedName>
    <definedName name="S39R19" localSheetId="13">#REF!</definedName>
    <definedName name="S39R19" localSheetId="12">#REF!</definedName>
    <definedName name="S39R19" localSheetId="14">#REF!</definedName>
    <definedName name="S39R19">#REF!</definedName>
    <definedName name="S39R2" localSheetId="2">#REF!</definedName>
    <definedName name="S39R2" localSheetId="7">#REF!</definedName>
    <definedName name="S39R2" localSheetId="13">#REF!</definedName>
    <definedName name="S39R2" localSheetId="12">#REF!</definedName>
    <definedName name="S39R2" localSheetId="14">#REF!</definedName>
    <definedName name="S39R2">#REF!</definedName>
    <definedName name="S39R20" localSheetId="2">#REF!</definedName>
    <definedName name="S39R20" localSheetId="7">#REF!</definedName>
    <definedName name="S39R20" localSheetId="13">#REF!</definedName>
    <definedName name="S39R20" localSheetId="12">#REF!</definedName>
    <definedName name="S39R20" localSheetId="14">#REF!</definedName>
    <definedName name="S39R20">#REF!</definedName>
    <definedName name="S39R21" localSheetId="2">#REF!</definedName>
    <definedName name="S39R21" localSheetId="7">#REF!</definedName>
    <definedName name="S39R21" localSheetId="13">#REF!</definedName>
    <definedName name="S39R21" localSheetId="12">#REF!</definedName>
    <definedName name="S39R21" localSheetId="14">#REF!</definedName>
    <definedName name="S39R21">#REF!</definedName>
    <definedName name="S39R22" localSheetId="2">#REF!</definedName>
    <definedName name="S39R22" localSheetId="7">#REF!</definedName>
    <definedName name="S39R22" localSheetId="13">#REF!</definedName>
    <definedName name="S39R22" localSheetId="12">#REF!</definedName>
    <definedName name="S39R22" localSheetId="14">#REF!</definedName>
    <definedName name="S39R22">#REF!</definedName>
    <definedName name="S39R23" localSheetId="2">#REF!</definedName>
    <definedName name="S39R23" localSheetId="7">#REF!</definedName>
    <definedName name="S39R23" localSheetId="13">#REF!</definedName>
    <definedName name="S39R23" localSheetId="12">#REF!</definedName>
    <definedName name="S39R23" localSheetId="14">#REF!</definedName>
    <definedName name="S39R23">#REF!</definedName>
    <definedName name="S39R24" localSheetId="2">#REF!</definedName>
    <definedName name="S39R24" localSheetId="7">#REF!</definedName>
    <definedName name="S39R24" localSheetId="13">#REF!</definedName>
    <definedName name="S39R24" localSheetId="12">#REF!</definedName>
    <definedName name="S39R24" localSheetId="14">#REF!</definedName>
    <definedName name="S39R24">#REF!</definedName>
    <definedName name="S39R3" localSheetId="2">#REF!</definedName>
    <definedName name="S39R3" localSheetId="7">#REF!</definedName>
    <definedName name="S39R3" localSheetId="13">#REF!</definedName>
    <definedName name="S39R3" localSheetId="12">#REF!</definedName>
    <definedName name="S39R3" localSheetId="14">#REF!</definedName>
    <definedName name="S39R3">#REF!</definedName>
    <definedName name="S39R4" localSheetId="2">#REF!</definedName>
    <definedName name="S39R4" localSheetId="7">#REF!</definedName>
    <definedName name="S39R4" localSheetId="13">#REF!</definedName>
    <definedName name="S39R4" localSheetId="12">#REF!</definedName>
    <definedName name="S39R4" localSheetId="14">#REF!</definedName>
    <definedName name="S39R4">#REF!</definedName>
    <definedName name="S39R5" localSheetId="2">#REF!</definedName>
    <definedName name="S39R5" localSheetId="7">#REF!</definedName>
    <definedName name="S39R5" localSheetId="13">#REF!</definedName>
    <definedName name="S39R5" localSheetId="12">#REF!</definedName>
    <definedName name="S39R5" localSheetId="14">#REF!</definedName>
    <definedName name="S39R5">#REF!</definedName>
    <definedName name="S39R6" localSheetId="2">#REF!</definedName>
    <definedName name="S39R6" localSheetId="7">#REF!</definedName>
    <definedName name="S39R6" localSheetId="13">#REF!</definedName>
    <definedName name="S39R6" localSheetId="12">#REF!</definedName>
    <definedName name="S39R6" localSheetId="14">#REF!</definedName>
    <definedName name="S39R6">#REF!</definedName>
    <definedName name="S39R7" localSheetId="2">#REF!</definedName>
    <definedName name="S39R7" localSheetId="7">#REF!</definedName>
    <definedName name="S39R7" localSheetId="13">#REF!</definedName>
    <definedName name="S39R7" localSheetId="12">#REF!</definedName>
    <definedName name="S39R7" localSheetId="14">#REF!</definedName>
    <definedName name="S39R7">#REF!</definedName>
    <definedName name="S39R8" localSheetId="2">#REF!</definedName>
    <definedName name="S39R8" localSheetId="7">#REF!</definedName>
    <definedName name="S39R8" localSheetId="13">#REF!</definedName>
    <definedName name="S39R8" localSheetId="12">#REF!</definedName>
    <definedName name="S39R8" localSheetId="14">#REF!</definedName>
    <definedName name="S39R8">#REF!</definedName>
    <definedName name="S39R9" localSheetId="2">#REF!</definedName>
    <definedName name="S39R9" localSheetId="7">#REF!</definedName>
    <definedName name="S39R9" localSheetId="13">#REF!</definedName>
    <definedName name="S39R9" localSheetId="12">#REF!</definedName>
    <definedName name="S39R9" localSheetId="14">#REF!</definedName>
    <definedName name="S39R9">#REF!</definedName>
    <definedName name="S3P1" localSheetId="2">#REF!</definedName>
    <definedName name="S3P1" localSheetId="7">#REF!</definedName>
    <definedName name="S3P1" localSheetId="13">#REF!</definedName>
    <definedName name="S3P1" localSheetId="12">#REF!</definedName>
    <definedName name="S3P1" localSheetId="14">#REF!</definedName>
    <definedName name="S3P1">#REF!</definedName>
    <definedName name="S3P10" localSheetId="2">#REF!</definedName>
    <definedName name="S3P10" localSheetId="7">#REF!</definedName>
    <definedName name="S3P10" localSheetId="13">#REF!</definedName>
    <definedName name="S3P10" localSheetId="12">#REF!</definedName>
    <definedName name="S3P10" localSheetId="14">#REF!</definedName>
    <definedName name="S3P10">#REF!</definedName>
    <definedName name="S3P11" localSheetId="2">#REF!</definedName>
    <definedName name="S3P11" localSheetId="7">#REF!</definedName>
    <definedName name="S3P11" localSheetId="13">#REF!</definedName>
    <definedName name="S3P11" localSheetId="12">#REF!</definedName>
    <definedName name="S3P11" localSheetId="14">#REF!</definedName>
    <definedName name="S3P11">#REF!</definedName>
    <definedName name="S3P12" localSheetId="2">#REF!</definedName>
    <definedName name="S3P12" localSheetId="7">#REF!</definedName>
    <definedName name="S3P12" localSheetId="13">#REF!</definedName>
    <definedName name="S3P12" localSheetId="12">#REF!</definedName>
    <definedName name="S3P12" localSheetId="14">#REF!</definedName>
    <definedName name="S3P12">#REF!</definedName>
    <definedName name="S3P13" localSheetId="2">#REF!</definedName>
    <definedName name="S3P13" localSheetId="7">#REF!</definedName>
    <definedName name="S3P13" localSheetId="13">#REF!</definedName>
    <definedName name="S3P13" localSheetId="12">#REF!</definedName>
    <definedName name="S3P13" localSheetId="14">#REF!</definedName>
    <definedName name="S3P13">#REF!</definedName>
    <definedName name="S3P14" localSheetId="2">#REF!</definedName>
    <definedName name="S3P14" localSheetId="7">#REF!</definedName>
    <definedName name="S3P14" localSheetId="13">#REF!</definedName>
    <definedName name="S3P14" localSheetId="12">#REF!</definedName>
    <definedName name="S3P14" localSheetId="14">#REF!</definedName>
    <definedName name="S3P14">#REF!</definedName>
    <definedName name="S3P15" localSheetId="2">#REF!</definedName>
    <definedName name="S3P15" localSheetId="7">#REF!</definedName>
    <definedName name="S3P15" localSheetId="13">#REF!</definedName>
    <definedName name="S3P15" localSheetId="12">#REF!</definedName>
    <definedName name="S3P15" localSheetId="14">#REF!</definedName>
    <definedName name="S3P15">#REF!</definedName>
    <definedName name="S3P16" localSheetId="2">#REF!</definedName>
    <definedName name="S3P16" localSheetId="7">#REF!</definedName>
    <definedName name="S3P16" localSheetId="13">#REF!</definedName>
    <definedName name="S3P16" localSheetId="12">#REF!</definedName>
    <definedName name="S3P16" localSheetId="14">#REF!</definedName>
    <definedName name="S3P16">#REF!</definedName>
    <definedName name="S3P17" localSheetId="2">#REF!</definedName>
    <definedName name="S3P17" localSheetId="7">#REF!</definedName>
    <definedName name="S3P17" localSheetId="13">#REF!</definedName>
    <definedName name="S3P17" localSheetId="12">#REF!</definedName>
    <definedName name="S3P17" localSheetId="14">#REF!</definedName>
    <definedName name="S3P17">#REF!</definedName>
    <definedName name="S3P18" localSheetId="2">#REF!</definedName>
    <definedName name="S3P18" localSheetId="7">#REF!</definedName>
    <definedName name="S3P18" localSheetId="13">#REF!</definedName>
    <definedName name="S3P18" localSheetId="12">#REF!</definedName>
    <definedName name="S3P18" localSheetId="14">#REF!</definedName>
    <definedName name="S3P18">#REF!</definedName>
    <definedName name="S3P19" localSheetId="2">#REF!</definedName>
    <definedName name="S3P19" localSheetId="7">#REF!</definedName>
    <definedName name="S3P19" localSheetId="13">#REF!</definedName>
    <definedName name="S3P19" localSheetId="12">#REF!</definedName>
    <definedName name="S3P19" localSheetId="14">#REF!</definedName>
    <definedName name="S3P19">#REF!</definedName>
    <definedName name="S3P2" localSheetId="2">#REF!</definedName>
    <definedName name="S3P2" localSheetId="7">#REF!</definedName>
    <definedName name="S3P2" localSheetId="13">#REF!</definedName>
    <definedName name="S3P2" localSheetId="12">#REF!</definedName>
    <definedName name="S3P2" localSheetId="14">#REF!</definedName>
    <definedName name="S3P2">#REF!</definedName>
    <definedName name="S3P20" localSheetId="2">#REF!</definedName>
    <definedName name="S3P20" localSheetId="7">#REF!</definedName>
    <definedName name="S3P20" localSheetId="13">#REF!</definedName>
    <definedName name="S3P20" localSheetId="12">#REF!</definedName>
    <definedName name="S3P20" localSheetId="14">#REF!</definedName>
    <definedName name="S3P20">#REF!</definedName>
    <definedName name="S3P21" localSheetId="2">#REF!</definedName>
    <definedName name="S3P21" localSheetId="7">#REF!</definedName>
    <definedName name="S3P21" localSheetId="13">#REF!</definedName>
    <definedName name="S3P21" localSheetId="12">#REF!</definedName>
    <definedName name="S3P21" localSheetId="14">#REF!</definedName>
    <definedName name="S3P21">#REF!</definedName>
    <definedName name="S3P22" localSheetId="2">#REF!</definedName>
    <definedName name="S3P22" localSheetId="7">#REF!</definedName>
    <definedName name="S3P22" localSheetId="13">#REF!</definedName>
    <definedName name="S3P22" localSheetId="12">#REF!</definedName>
    <definedName name="S3P22" localSheetId="14">#REF!</definedName>
    <definedName name="S3P22">#REF!</definedName>
    <definedName name="S3P23" localSheetId="2">#REF!</definedName>
    <definedName name="S3P23" localSheetId="7">#REF!</definedName>
    <definedName name="S3P23" localSheetId="13">#REF!</definedName>
    <definedName name="S3P23" localSheetId="12">#REF!</definedName>
    <definedName name="S3P23" localSheetId="14">#REF!</definedName>
    <definedName name="S3P23">#REF!</definedName>
    <definedName name="S3P24" localSheetId="2">#REF!</definedName>
    <definedName name="S3P24" localSheetId="7">#REF!</definedName>
    <definedName name="S3P24" localSheetId="13">#REF!</definedName>
    <definedName name="S3P24" localSheetId="12">#REF!</definedName>
    <definedName name="S3P24" localSheetId="14">#REF!</definedName>
    <definedName name="S3P24">#REF!</definedName>
    <definedName name="S3P3" localSheetId="2">#REF!</definedName>
    <definedName name="S3P3" localSheetId="7">#REF!</definedName>
    <definedName name="S3P3" localSheetId="13">#REF!</definedName>
    <definedName name="S3P3" localSheetId="12">#REF!</definedName>
    <definedName name="S3P3" localSheetId="14">#REF!</definedName>
    <definedName name="S3P3">#REF!</definedName>
    <definedName name="S3P4" localSheetId="2">#REF!</definedName>
    <definedName name="S3P4" localSheetId="7">#REF!</definedName>
    <definedName name="S3P4" localSheetId="13">#REF!</definedName>
    <definedName name="S3P4" localSheetId="12">#REF!</definedName>
    <definedName name="S3P4" localSheetId="14">#REF!</definedName>
    <definedName name="S3P4">#REF!</definedName>
    <definedName name="S3P5" localSheetId="2">#REF!</definedName>
    <definedName name="S3P5" localSheetId="7">#REF!</definedName>
    <definedName name="S3P5" localSheetId="13">#REF!</definedName>
    <definedName name="S3P5" localSheetId="12">#REF!</definedName>
    <definedName name="S3P5" localSheetId="14">#REF!</definedName>
    <definedName name="S3P5">#REF!</definedName>
    <definedName name="S3P6" localSheetId="2">#REF!</definedName>
    <definedName name="S3P6" localSheetId="7">#REF!</definedName>
    <definedName name="S3P6" localSheetId="13">#REF!</definedName>
    <definedName name="S3P6" localSheetId="12">#REF!</definedName>
    <definedName name="S3P6" localSheetId="14">#REF!</definedName>
    <definedName name="S3P6">#REF!</definedName>
    <definedName name="S3P7" localSheetId="2">#REF!</definedName>
    <definedName name="S3P7" localSheetId="7">#REF!</definedName>
    <definedName name="S3P7" localSheetId="13">#REF!</definedName>
    <definedName name="S3P7" localSheetId="12">#REF!</definedName>
    <definedName name="S3P7" localSheetId="14">#REF!</definedName>
    <definedName name="S3P7">#REF!</definedName>
    <definedName name="S3P8" localSheetId="2">#REF!</definedName>
    <definedName name="S3P8" localSheetId="7">#REF!</definedName>
    <definedName name="S3P8" localSheetId="13">#REF!</definedName>
    <definedName name="S3P8" localSheetId="12">#REF!</definedName>
    <definedName name="S3P8" localSheetId="14">#REF!</definedName>
    <definedName name="S3P8">#REF!</definedName>
    <definedName name="S3P9" localSheetId="2">#REF!</definedName>
    <definedName name="S3P9" localSheetId="7">#REF!</definedName>
    <definedName name="S3P9" localSheetId="13">#REF!</definedName>
    <definedName name="S3P9" localSheetId="12">#REF!</definedName>
    <definedName name="S3P9" localSheetId="14">#REF!</definedName>
    <definedName name="S3P9">#REF!</definedName>
    <definedName name="S3R1" localSheetId="2">#REF!</definedName>
    <definedName name="S3R1" localSheetId="7">#REF!</definedName>
    <definedName name="S3R1" localSheetId="13">#REF!</definedName>
    <definedName name="S3R1" localSheetId="12">#REF!</definedName>
    <definedName name="S3R1" localSheetId="14">#REF!</definedName>
    <definedName name="S3R1">#REF!</definedName>
    <definedName name="S3R10" localSheetId="2">#REF!</definedName>
    <definedName name="S3R10" localSheetId="7">#REF!</definedName>
    <definedName name="S3R10" localSheetId="13">#REF!</definedName>
    <definedName name="S3R10" localSheetId="12">#REF!</definedName>
    <definedName name="S3R10" localSheetId="14">#REF!</definedName>
    <definedName name="S3R10">#REF!</definedName>
    <definedName name="S3R11" localSheetId="2">#REF!</definedName>
    <definedName name="S3R11" localSheetId="7">#REF!</definedName>
    <definedName name="S3R11" localSheetId="13">#REF!</definedName>
    <definedName name="S3R11" localSheetId="12">#REF!</definedName>
    <definedName name="S3R11" localSheetId="14">#REF!</definedName>
    <definedName name="S3R11">#REF!</definedName>
    <definedName name="S3R12" localSheetId="2">#REF!</definedName>
    <definedName name="S3R12" localSheetId="7">#REF!</definedName>
    <definedName name="S3R12" localSheetId="13">#REF!</definedName>
    <definedName name="S3R12" localSheetId="12">#REF!</definedName>
    <definedName name="S3R12" localSheetId="14">#REF!</definedName>
    <definedName name="S3R12">#REF!</definedName>
    <definedName name="S3R13" localSheetId="2">#REF!</definedName>
    <definedName name="S3R13" localSheetId="7">#REF!</definedName>
    <definedName name="S3R13" localSheetId="13">#REF!</definedName>
    <definedName name="S3R13" localSheetId="12">#REF!</definedName>
    <definedName name="S3R13" localSheetId="14">#REF!</definedName>
    <definedName name="S3R13">#REF!</definedName>
    <definedName name="S3R14" localSheetId="2">#REF!</definedName>
    <definedName name="S3R14" localSheetId="7">#REF!</definedName>
    <definedName name="S3R14" localSheetId="13">#REF!</definedName>
    <definedName name="S3R14" localSheetId="12">#REF!</definedName>
    <definedName name="S3R14" localSheetId="14">#REF!</definedName>
    <definedName name="S3R14">#REF!</definedName>
    <definedName name="S3R15" localSheetId="2">#REF!</definedName>
    <definedName name="S3R15" localSheetId="7">#REF!</definedName>
    <definedName name="S3R15" localSheetId="13">#REF!</definedName>
    <definedName name="S3R15" localSheetId="12">#REF!</definedName>
    <definedName name="S3R15" localSheetId="14">#REF!</definedName>
    <definedName name="S3R15">#REF!</definedName>
    <definedName name="S3R16" localSheetId="2">#REF!</definedName>
    <definedName name="S3R16" localSheetId="7">#REF!</definedName>
    <definedName name="S3R16" localSheetId="13">#REF!</definedName>
    <definedName name="S3R16" localSheetId="12">#REF!</definedName>
    <definedName name="S3R16" localSheetId="14">#REF!</definedName>
    <definedName name="S3R16">#REF!</definedName>
    <definedName name="S3R17" localSheetId="2">#REF!</definedName>
    <definedName name="S3R17" localSheetId="7">#REF!</definedName>
    <definedName name="S3R17" localSheetId="13">#REF!</definedName>
    <definedName name="S3R17" localSheetId="12">#REF!</definedName>
    <definedName name="S3R17" localSheetId="14">#REF!</definedName>
    <definedName name="S3R17">#REF!</definedName>
    <definedName name="S3R18" localSheetId="2">#REF!</definedName>
    <definedName name="S3R18" localSheetId="7">#REF!</definedName>
    <definedName name="S3R18" localSheetId="13">#REF!</definedName>
    <definedName name="S3R18" localSheetId="12">#REF!</definedName>
    <definedName name="S3R18" localSheetId="14">#REF!</definedName>
    <definedName name="S3R18">#REF!</definedName>
    <definedName name="S3R19" localSheetId="2">#REF!</definedName>
    <definedName name="S3R19" localSheetId="7">#REF!</definedName>
    <definedName name="S3R19" localSheetId="13">#REF!</definedName>
    <definedName name="S3R19" localSheetId="12">#REF!</definedName>
    <definedName name="S3R19" localSheetId="14">#REF!</definedName>
    <definedName name="S3R19">#REF!</definedName>
    <definedName name="S3R2" localSheetId="2">#REF!</definedName>
    <definedName name="S3R2" localSheetId="7">#REF!</definedName>
    <definedName name="S3R2" localSheetId="13">#REF!</definedName>
    <definedName name="S3R2" localSheetId="12">#REF!</definedName>
    <definedName name="S3R2" localSheetId="14">#REF!</definedName>
    <definedName name="S3R2">#REF!</definedName>
    <definedName name="S3R20" localSheetId="2">#REF!</definedName>
    <definedName name="S3R20" localSheetId="7">#REF!</definedName>
    <definedName name="S3R20" localSheetId="13">#REF!</definedName>
    <definedName name="S3R20" localSheetId="12">#REF!</definedName>
    <definedName name="S3R20" localSheetId="14">#REF!</definedName>
    <definedName name="S3R20">#REF!</definedName>
    <definedName name="S3R21" localSheetId="2">#REF!</definedName>
    <definedName name="S3R21" localSheetId="7">#REF!</definedName>
    <definedName name="S3R21" localSheetId="13">#REF!</definedName>
    <definedName name="S3R21" localSheetId="12">#REF!</definedName>
    <definedName name="S3R21" localSheetId="14">#REF!</definedName>
    <definedName name="S3R21">#REF!</definedName>
    <definedName name="S3R22" localSheetId="2">#REF!</definedName>
    <definedName name="S3R22" localSheetId="7">#REF!</definedName>
    <definedName name="S3R22" localSheetId="13">#REF!</definedName>
    <definedName name="S3R22" localSheetId="12">#REF!</definedName>
    <definedName name="S3R22" localSheetId="14">#REF!</definedName>
    <definedName name="S3R22">#REF!</definedName>
    <definedName name="S3R23" localSheetId="2">#REF!</definedName>
    <definedName name="S3R23" localSheetId="7">#REF!</definedName>
    <definedName name="S3R23" localSheetId="13">#REF!</definedName>
    <definedName name="S3R23" localSheetId="12">#REF!</definedName>
    <definedName name="S3R23" localSheetId="14">#REF!</definedName>
    <definedName name="S3R23">#REF!</definedName>
    <definedName name="S3R24" localSheetId="2">#REF!</definedName>
    <definedName name="S3R24" localSheetId="7">#REF!</definedName>
    <definedName name="S3R24" localSheetId="13">#REF!</definedName>
    <definedName name="S3R24" localSheetId="12">#REF!</definedName>
    <definedName name="S3R24" localSheetId="14">#REF!</definedName>
    <definedName name="S3R24">#REF!</definedName>
    <definedName name="S3R3" localSheetId="2">#REF!</definedName>
    <definedName name="S3R3" localSheetId="7">#REF!</definedName>
    <definedName name="S3R3" localSheetId="13">#REF!</definedName>
    <definedName name="S3R3" localSheetId="12">#REF!</definedName>
    <definedName name="S3R3" localSheetId="14">#REF!</definedName>
    <definedName name="S3R3">#REF!</definedName>
    <definedName name="S3R4" localSheetId="2">#REF!</definedName>
    <definedName name="S3R4" localSheetId="7">#REF!</definedName>
    <definedName name="S3R4" localSheetId="13">#REF!</definedName>
    <definedName name="S3R4" localSheetId="12">#REF!</definedName>
    <definedName name="S3R4" localSheetId="14">#REF!</definedName>
    <definedName name="S3R4">#REF!</definedName>
    <definedName name="S3R5" localSheetId="2">#REF!</definedName>
    <definedName name="S3R5" localSheetId="7">#REF!</definedName>
    <definedName name="S3R5" localSheetId="13">#REF!</definedName>
    <definedName name="S3R5" localSheetId="12">#REF!</definedName>
    <definedName name="S3R5" localSheetId="14">#REF!</definedName>
    <definedName name="S3R5">#REF!</definedName>
    <definedName name="S3R6" localSheetId="2">#REF!</definedName>
    <definedName name="S3R6" localSheetId="7">#REF!</definedName>
    <definedName name="S3R6" localSheetId="13">#REF!</definedName>
    <definedName name="S3R6" localSheetId="12">#REF!</definedName>
    <definedName name="S3R6" localSheetId="14">#REF!</definedName>
    <definedName name="S3R6">#REF!</definedName>
    <definedName name="S3R7" localSheetId="2">#REF!</definedName>
    <definedName name="S3R7" localSheetId="7">#REF!</definedName>
    <definedName name="S3R7" localSheetId="13">#REF!</definedName>
    <definedName name="S3R7" localSheetId="12">#REF!</definedName>
    <definedName name="S3R7" localSheetId="14">#REF!</definedName>
    <definedName name="S3R7">#REF!</definedName>
    <definedName name="S3R8" localSheetId="2">#REF!</definedName>
    <definedName name="S3R8" localSheetId="7">#REF!</definedName>
    <definedName name="S3R8" localSheetId="13">#REF!</definedName>
    <definedName name="S3R8" localSheetId="12">#REF!</definedName>
    <definedName name="S3R8" localSheetId="14">#REF!</definedName>
    <definedName name="S3R8">#REF!</definedName>
    <definedName name="S3R9" localSheetId="2">#REF!</definedName>
    <definedName name="S3R9" localSheetId="7">#REF!</definedName>
    <definedName name="S3R9" localSheetId="13">#REF!</definedName>
    <definedName name="S3R9" localSheetId="12">#REF!</definedName>
    <definedName name="S3R9" localSheetId="14">#REF!</definedName>
    <definedName name="S3R9">#REF!</definedName>
    <definedName name="S40P1" localSheetId="2">#REF!</definedName>
    <definedName name="S40P1" localSheetId="7">#REF!</definedName>
    <definedName name="S40P1" localSheetId="13">#REF!</definedName>
    <definedName name="S40P1" localSheetId="12">#REF!</definedName>
    <definedName name="S40P1" localSheetId="14">#REF!</definedName>
    <definedName name="S40P1">#REF!</definedName>
    <definedName name="S40P10" localSheetId="2">#REF!</definedName>
    <definedName name="S40P10" localSheetId="7">#REF!</definedName>
    <definedName name="S40P10" localSheetId="13">#REF!</definedName>
    <definedName name="S40P10" localSheetId="12">#REF!</definedName>
    <definedName name="S40P10" localSheetId="14">#REF!</definedName>
    <definedName name="S40P10">#REF!</definedName>
    <definedName name="S40P11" localSheetId="2">#REF!</definedName>
    <definedName name="S40P11" localSheetId="7">#REF!</definedName>
    <definedName name="S40P11" localSheetId="13">#REF!</definedName>
    <definedName name="S40P11" localSheetId="12">#REF!</definedName>
    <definedName name="S40P11" localSheetId="14">#REF!</definedName>
    <definedName name="S40P11">#REF!</definedName>
    <definedName name="S40P12" localSheetId="2">#REF!</definedName>
    <definedName name="S40P12" localSheetId="7">#REF!</definedName>
    <definedName name="S40P12" localSheetId="13">#REF!</definedName>
    <definedName name="S40P12" localSheetId="12">#REF!</definedName>
    <definedName name="S40P12" localSheetId="14">#REF!</definedName>
    <definedName name="S40P12">#REF!</definedName>
    <definedName name="S40P13" localSheetId="2">#REF!</definedName>
    <definedName name="S40P13" localSheetId="7">#REF!</definedName>
    <definedName name="S40P13" localSheetId="13">#REF!</definedName>
    <definedName name="S40P13" localSheetId="12">#REF!</definedName>
    <definedName name="S40P13" localSheetId="14">#REF!</definedName>
    <definedName name="S40P13">#REF!</definedName>
    <definedName name="S40P14" localSheetId="2">#REF!</definedName>
    <definedName name="S40P14" localSheetId="7">#REF!</definedName>
    <definedName name="S40P14" localSheetId="13">#REF!</definedName>
    <definedName name="S40P14" localSheetId="12">#REF!</definedName>
    <definedName name="S40P14" localSheetId="14">#REF!</definedName>
    <definedName name="S40P14">#REF!</definedName>
    <definedName name="S40P15" localSheetId="2">#REF!</definedName>
    <definedName name="S40P15" localSheetId="7">#REF!</definedName>
    <definedName name="S40P15" localSheetId="13">#REF!</definedName>
    <definedName name="S40P15" localSheetId="12">#REF!</definedName>
    <definedName name="S40P15" localSheetId="14">#REF!</definedName>
    <definedName name="S40P15">#REF!</definedName>
    <definedName name="S40P16" localSheetId="2">#REF!</definedName>
    <definedName name="S40P16" localSheetId="7">#REF!</definedName>
    <definedName name="S40P16" localSheetId="13">#REF!</definedName>
    <definedName name="S40P16" localSheetId="12">#REF!</definedName>
    <definedName name="S40P16" localSheetId="14">#REF!</definedName>
    <definedName name="S40P16">#REF!</definedName>
    <definedName name="S40P17" localSheetId="2">#REF!</definedName>
    <definedName name="S40P17" localSheetId="7">#REF!</definedName>
    <definedName name="S40P17" localSheetId="13">#REF!</definedName>
    <definedName name="S40P17" localSheetId="12">#REF!</definedName>
    <definedName name="S40P17" localSheetId="14">#REF!</definedName>
    <definedName name="S40P17">#REF!</definedName>
    <definedName name="S40P18" localSheetId="2">#REF!</definedName>
    <definedName name="S40P18" localSheetId="7">#REF!</definedName>
    <definedName name="S40P18" localSheetId="13">#REF!</definedName>
    <definedName name="S40P18" localSheetId="12">#REF!</definedName>
    <definedName name="S40P18" localSheetId="14">#REF!</definedName>
    <definedName name="S40P18">#REF!</definedName>
    <definedName name="S40P19" localSheetId="2">#REF!</definedName>
    <definedName name="S40P19" localSheetId="7">#REF!</definedName>
    <definedName name="S40P19" localSheetId="13">#REF!</definedName>
    <definedName name="S40P19" localSheetId="12">#REF!</definedName>
    <definedName name="S40P19" localSheetId="14">#REF!</definedName>
    <definedName name="S40P19">#REF!</definedName>
    <definedName name="S40P2" localSheetId="2">#REF!</definedName>
    <definedName name="S40P2" localSheetId="7">#REF!</definedName>
    <definedName name="S40P2" localSheetId="13">#REF!</definedName>
    <definedName name="S40P2" localSheetId="12">#REF!</definedName>
    <definedName name="S40P2" localSheetId="14">#REF!</definedName>
    <definedName name="S40P2">#REF!</definedName>
    <definedName name="S40P20" localSheetId="2">#REF!</definedName>
    <definedName name="S40P20" localSheetId="7">#REF!</definedName>
    <definedName name="S40P20" localSheetId="13">#REF!</definedName>
    <definedName name="S40P20" localSheetId="12">#REF!</definedName>
    <definedName name="S40P20" localSheetId="14">#REF!</definedName>
    <definedName name="S40P20">#REF!</definedName>
    <definedName name="S40P21" localSheetId="2">#REF!</definedName>
    <definedName name="S40P21" localSheetId="7">#REF!</definedName>
    <definedName name="S40P21" localSheetId="13">#REF!</definedName>
    <definedName name="S40P21" localSheetId="12">#REF!</definedName>
    <definedName name="S40P21" localSheetId="14">#REF!</definedName>
    <definedName name="S40P21">#REF!</definedName>
    <definedName name="S40P22" localSheetId="2">#REF!</definedName>
    <definedName name="S40P22" localSheetId="7">#REF!</definedName>
    <definedName name="S40P22" localSheetId="13">#REF!</definedName>
    <definedName name="S40P22" localSheetId="12">#REF!</definedName>
    <definedName name="S40P22" localSheetId="14">#REF!</definedName>
    <definedName name="S40P22">#REF!</definedName>
    <definedName name="S40P23" localSheetId="2">#REF!</definedName>
    <definedName name="S40P23" localSheetId="7">#REF!</definedName>
    <definedName name="S40P23" localSheetId="13">#REF!</definedName>
    <definedName name="S40P23" localSheetId="12">#REF!</definedName>
    <definedName name="S40P23" localSheetId="14">#REF!</definedName>
    <definedName name="S40P23">#REF!</definedName>
    <definedName name="S40P24" localSheetId="2">#REF!</definedName>
    <definedName name="S40P24" localSheetId="7">#REF!</definedName>
    <definedName name="S40P24" localSheetId="13">#REF!</definedName>
    <definedName name="S40P24" localSheetId="12">#REF!</definedName>
    <definedName name="S40P24" localSheetId="14">#REF!</definedName>
    <definedName name="S40P24">#REF!</definedName>
    <definedName name="S40P3" localSheetId="2">#REF!</definedName>
    <definedName name="S40P3" localSheetId="7">#REF!</definedName>
    <definedName name="S40P3" localSheetId="13">#REF!</definedName>
    <definedName name="S40P3" localSheetId="12">#REF!</definedName>
    <definedName name="S40P3" localSheetId="14">#REF!</definedName>
    <definedName name="S40P3">#REF!</definedName>
    <definedName name="S40P4" localSheetId="2">#REF!</definedName>
    <definedName name="S40P4" localSheetId="7">#REF!</definedName>
    <definedName name="S40P4" localSheetId="13">#REF!</definedName>
    <definedName name="S40P4" localSheetId="12">#REF!</definedName>
    <definedName name="S40P4" localSheetId="14">#REF!</definedName>
    <definedName name="S40P4">#REF!</definedName>
    <definedName name="S40P5" localSheetId="2">#REF!</definedName>
    <definedName name="S40P5" localSheetId="7">#REF!</definedName>
    <definedName name="S40P5" localSheetId="13">#REF!</definedName>
    <definedName name="S40P5" localSheetId="12">#REF!</definedName>
    <definedName name="S40P5" localSheetId="14">#REF!</definedName>
    <definedName name="S40P5">#REF!</definedName>
    <definedName name="S40P6" localSheetId="2">#REF!</definedName>
    <definedName name="S40P6" localSheetId="7">#REF!</definedName>
    <definedName name="S40P6" localSheetId="13">#REF!</definedName>
    <definedName name="S40P6" localSheetId="12">#REF!</definedName>
    <definedName name="S40P6" localSheetId="14">#REF!</definedName>
    <definedName name="S40P6">#REF!</definedName>
    <definedName name="S40P7" localSheetId="2">#REF!</definedName>
    <definedName name="S40P7" localSheetId="7">#REF!</definedName>
    <definedName name="S40P7" localSheetId="13">#REF!</definedName>
    <definedName name="S40P7" localSheetId="12">#REF!</definedName>
    <definedName name="S40P7" localSheetId="14">#REF!</definedName>
    <definedName name="S40P7">#REF!</definedName>
    <definedName name="S40P8" localSheetId="2">#REF!</definedName>
    <definedName name="S40P8" localSheetId="7">#REF!</definedName>
    <definedName name="S40P8" localSheetId="13">#REF!</definedName>
    <definedName name="S40P8" localSheetId="12">#REF!</definedName>
    <definedName name="S40P8" localSheetId="14">#REF!</definedName>
    <definedName name="S40P8">#REF!</definedName>
    <definedName name="S40P9" localSheetId="2">#REF!</definedName>
    <definedName name="S40P9" localSheetId="7">#REF!</definedName>
    <definedName name="S40P9" localSheetId="13">#REF!</definedName>
    <definedName name="S40P9" localSheetId="12">#REF!</definedName>
    <definedName name="S40P9" localSheetId="14">#REF!</definedName>
    <definedName name="S40P9">#REF!</definedName>
    <definedName name="S40R1" localSheetId="2">#REF!</definedName>
    <definedName name="S40R1" localSheetId="7">#REF!</definedName>
    <definedName name="S40R1" localSheetId="13">#REF!</definedName>
    <definedName name="S40R1" localSheetId="12">#REF!</definedName>
    <definedName name="S40R1" localSheetId="14">#REF!</definedName>
    <definedName name="S40R1">#REF!</definedName>
    <definedName name="S40R10" localSheetId="2">#REF!</definedName>
    <definedName name="S40R10" localSheetId="7">#REF!</definedName>
    <definedName name="S40R10" localSheetId="13">#REF!</definedName>
    <definedName name="S40R10" localSheetId="12">#REF!</definedName>
    <definedName name="S40R10" localSheetId="14">#REF!</definedName>
    <definedName name="S40R10">#REF!</definedName>
    <definedName name="S40R11" localSheetId="2">#REF!</definedName>
    <definedName name="S40R11" localSheetId="7">#REF!</definedName>
    <definedName name="S40R11" localSheetId="13">#REF!</definedName>
    <definedName name="S40R11" localSheetId="12">#REF!</definedName>
    <definedName name="S40R11" localSheetId="14">#REF!</definedName>
    <definedName name="S40R11">#REF!</definedName>
    <definedName name="S40R12" localSheetId="2">#REF!</definedName>
    <definedName name="S40R12" localSheetId="7">#REF!</definedName>
    <definedName name="S40R12" localSheetId="13">#REF!</definedName>
    <definedName name="S40R12" localSheetId="12">#REF!</definedName>
    <definedName name="S40R12" localSheetId="14">#REF!</definedName>
    <definedName name="S40R12">#REF!</definedName>
    <definedName name="S40R13" localSheetId="2">#REF!</definedName>
    <definedName name="S40R13" localSheetId="7">#REF!</definedName>
    <definedName name="S40R13" localSheetId="13">#REF!</definedName>
    <definedName name="S40R13" localSheetId="12">#REF!</definedName>
    <definedName name="S40R13" localSheetId="14">#REF!</definedName>
    <definedName name="S40R13">#REF!</definedName>
    <definedName name="S40R14" localSheetId="2">#REF!</definedName>
    <definedName name="S40R14" localSheetId="7">#REF!</definedName>
    <definedName name="S40R14" localSheetId="13">#REF!</definedName>
    <definedName name="S40R14" localSheetId="12">#REF!</definedName>
    <definedName name="S40R14" localSheetId="14">#REF!</definedName>
    <definedName name="S40R14">#REF!</definedName>
    <definedName name="S40R15" localSheetId="2">#REF!</definedName>
    <definedName name="S40R15" localSheetId="7">#REF!</definedName>
    <definedName name="S40R15" localSheetId="13">#REF!</definedName>
    <definedName name="S40R15" localSheetId="12">#REF!</definedName>
    <definedName name="S40R15" localSheetId="14">#REF!</definedName>
    <definedName name="S40R15">#REF!</definedName>
    <definedName name="S40R16" localSheetId="2">#REF!</definedName>
    <definedName name="S40R16" localSheetId="7">#REF!</definedName>
    <definedName name="S40R16" localSheetId="13">#REF!</definedName>
    <definedName name="S40R16" localSheetId="12">#REF!</definedName>
    <definedName name="S40R16" localSheetId="14">#REF!</definedName>
    <definedName name="S40R16">#REF!</definedName>
    <definedName name="S40R17" localSheetId="2">#REF!</definedName>
    <definedName name="S40R17" localSheetId="7">#REF!</definedName>
    <definedName name="S40R17" localSheetId="13">#REF!</definedName>
    <definedName name="S40R17" localSheetId="12">#REF!</definedName>
    <definedName name="S40R17" localSheetId="14">#REF!</definedName>
    <definedName name="S40R17">#REF!</definedName>
    <definedName name="S40R18" localSheetId="2">#REF!</definedName>
    <definedName name="S40R18" localSheetId="7">#REF!</definedName>
    <definedName name="S40R18" localSheetId="13">#REF!</definedName>
    <definedName name="S40R18" localSheetId="12">#REF!</definedName>
    <definedName name="S40R18" localSheetId="14">#REF!</definedName>
    <definedName name="S40R18">#REF!</definedName>
    <definedName name="S40R19" localSheetId="2">#REF!</definedName>
    <definedName name="S40R19" localSheetId="7">#REF!</definedName>
    <definedName name="S40R19" localSheetId="13">#REF!</definedName>
    <definedName name="S40R19" localSheetId="12">#REF!</definedName>
    <definedName name="S40R19" localSheetId="14">#REF!</definedName>
    <definedName name="S40R19">#REF!</definedName>
    <definedName name="S40R2" localSheetId="2">#REF!</definedName>
    <definedName name="S40R2" localSheetId="7">#REF!</definedName>
    <definedName name="S40R2" localSheetId="13">#REF!</definedName>
    <definedName name="S40R2" localSheetId="12">#REF!</definedName>
    <definedName name="S40R2" localSheetId="14">#REF!</definedName>
    <definedName name="S40R2">#REF!</definedName>
    <definedName name="S40R20" localSheetId="2">#REF!</definedName>
    <definedName name="S40R20" localSheetId="7">#REF!</definedName>
    <definedName name="S40R20" localSheetId="13">#REF!</definedName>
    <definedName name="S40R20" localSheetId="12">#REF!</definedName>
    <definedName name="S40R20" localSheetId="14">#REF!</definedName>
    <definedName name="S40R20">#REF!</definedName>
    <definedName name="S40R21" localSheetId="2">#REF!</definedName>
    <definedName name="S40R21" localSheetId="7">#REF!</definedName>
    <definedName name="S40R21" localSheetId="13">#REF!</definedName>
    <definedName name="S40R21" localSheetId="12">#REF!</definedName>
    <definedName name="S40R21" localSheetId="14">#REF!</definedName>
    <definedName name="S40R21">#REF!</definedName>
    <definedName name="S40R22" localSheetId="2">#REF!</definedName>
    <definedName name="S40R22" localSheetId="7">#REF!</definedName>
    <definedName name="S40R22" localSheetId="13">#REF!</definedName>
    <definedName name="S40R22" localSheetId="12">#REF!</definedName>
    <definedName name="S40R22" localSheetId="14">#REF!</definedName>
    <definedName name="S40R22">#REF!</definedName>
    <definedName name="S40R23" localSheetId="2">#REF!</definedName>
    <definedName name="S40R23" localSheetId="7">#REF!</definedName>
    <definedName name="S40R23" localSheetId="13">#REF!</definedName>
    <definedName name="S40R23" localSheetId="12">#REF!</definedName>
    <definedName name="S40R23" localSheetId="14">#REF!</definedName>
    <definedName name="S40R23">#REF!</definedName>
    <definedName name="S40R24" localSheetId="2">#REF!</definedName>
    <definedName name="S40R24" localSheetId="7">#REF!</definedName>
    <definedName name="S40R24" localSheetId="13">#REF!</definedName>
    <definedName name="S40R24" localSheetId="12">#REF!</definedName>
    <definedName name="S40R24" localSheetId="14">#REF!</definedName>
    <definedName name="S40R24">#REF!</definedName>
    <definedName name="S40R3" localSheetId="2">#REF!</definedName>
    <definedName name="S40R3" localSheetId="7">#REF!</definedName>
    <definedName name="S40R3" localSheetId="13">#REF!</definedName>
    <definedName name="S40R3" localSheetId="12">#REF!</definedName>
    <definedName name="S40R3" localSheetId="14">#REF!</definedName>
    <definedName name="S40R3">#REF!</definedName>
    <definedName name="S40R4" localSheetId="2">#REF!</definedName>
    <definedName name="S40R4" localSheetId="7">#REF!</definedName>
    <definedName name="S40R4" localSheetId="13">#REF!</definedName>
    <definedName name="S40R4" localSheetId="12">#REF!</definedName>
    <definedName name="S40R4" localSheetId="14">#REF!</definedName>
    <definedName name="S40R4">#REF!</definedName>
    <definedName name="S40R5" localSheetId="2">#REF!</definedName>
    <definedName name="S40R5" localSheetId="7">#REF!</definedName>
    <definedName name="S40R5" localSheetId="13">#REF!</definedName>
    <definedName name="S40R5" localSheetId="12">#REF!</definedName>
    <definedName name="S40R5" localSheetId="14">#REF!</definedName>
    <definedName name="S40R5">#REF!</definedName>
    <definedName name="S40R6" localSheetId="2">#REF!</definedName>
    <definedName name="S40R6" localSheetId="7">#REF!</definedName>
    <definedName name="S40R6" localSheetId="13">#REF!</definedName>
    <definedName name="S40R6" localSheetId="12">#REF!</definedName>
    <definedName name="S40R6" localSheetId="14">#REF!</definedName>
    <definedName name="S40R6">#REF!</definedName>
    <definedName name="S40R7" localSheetId="2">#REF!</definedName>
    <definedName name="S40R7" localSheetId="7">#REF!</definedName>
    <definedName name="S40R7" localSheetId="13">#REF!</definedName>
    <definedName name="S40R7" localSheetId="12">#REF!</definedName>
    <definedName name="S40R7" localSheetId="14">#REF!</definedName>
    <definedName name="S40R7">#REF!</definedName>
    <definedName name="S40R8" localSheetId="2">#REF!</definedName>
    <definedName name="S40R8" localSheetId="7">#REF!</definedName>
    <definedName name="S40R8" localSheetId="13">#REF!</definedName>
    <definedName name="S40R8" localSheetId="12">#REF!</definedName>
    <definedName name="S40R8" localSheetId="14">#REF!</definedName>
    <definedName name="S40R8">#REF!</definedName>
    <definedName name="S40R9" localSheetId="2">#REF!</definedName>
    <definedName name="S40R9" localSheetId="7">#REF!</definedName>
    <definedName name="S40R9" localSheetId="13">#REF!</definedName>
    <definedName name="S40R9" localSheetId="12">#REF!</definedName>
    <definedName name="S40R9" localSheetId="14">#REF!</definedName>
    <definedName name="S40R9">#REF!</definedName>
    <definedName name="S41P1" localSheetId="2">#REF!</definedName>
    <definedName name="S41P1" localSheetId="7">#REF!</definedName>
    <definedName name="S41P1" localSheetId="13">#REF!</definedName>
    <definedName name="S41P1" localSheetId="12">#REF!</definedName>
    <definedName name="S41P1" localSheetId="14">#REF!</definedName>
    <definedName name="S41P1">#REF!</definedName>
    <definedName name="S41P10" localSheetId="2">#REF!</definedName>
    <definedName name="S41P10" localSheetId="7">#REF!</definedName>
    <definedName name="S41P10" localSheetId="13">#REF!</definedName>
    <definedName name="S41P10" localSheetId="12">#REF!</definedName>
    <definedName name="S41P10" localSheetId="14">#REF!</definedName>
    <definedName name="S41P10">#REF!</definedName>
    <definedName name="S41P11" localSheetId="2">#REF!</definedName>
    <definedName name="S41P11" localSheetId="7">#REF!</definedName>
    <definedName name="S41P11" localSheetId="13">#REF!</definedName>
    <definedName name="S41P11" localSheetId="12">#REF!</definedName>
    <definedName name="S41P11" localSheetId="14">#REF!</definedName>
    <definedName name="S41P11">#REF!</definedName>
    <definedName name="S41P12" localSheetId="2">#REF!</definedName>
    <definedName name="S41P12" localSheetId="7">#REF!</definedName>
    <definedName name="S41P12" localSheetId="13">#REF!</definedName>
    <definedName name="S41P12" localSheetId="12">#REF!</definedName>
    <definedName name="S41P12" localSheetId="14">#REF!</definedName>
    <definedName name="S41P12">#REF!</definedName>
    <definedName name="S41P13" localSheetId="2">#REF!</definedName>
    <definedName name="S41P13" localSheetId="7">#REF!</definedName>
    <definedName name="S41P13" localSheetId="13">#REF!</definedName>
    <definedName name="S41P13" localSheetId="12">#REF!</definedName>
    <definedName name="S41P13" localSheetId="14">#REF!</definedName>
    <definedName name="S41P13">#REF!</definedName>
    <definedName name="S41P14" localSheetId="2">#REF!</definedName>
    <definedName name="S41P14" localSheetId="7">#REF!</definedName>
    <definedName name="S41P14" localSheetId="13">#REF!</definedName>
    <definedName name="S41P14" localSheetId="12">#REF!</definedName>
    <definedName name="S41P14" localSheetId="14">#REF!</definedName>
    <definedName name="S41P14">#REF!</definedName>
    <definedName name="S41P15" localSheetId="2">#REF!</definedName>
    <definedName name="S41P15" localSheetId="7">#REF!</definedName>
    <definedName name="S41P15" localSheetId="13">#REF!</definedName>
    <definedName name="S41P15" localSheetId="12">#REF!</definedName>
    <definedName name="S41P15" localSheetId="14">#REF!</definedName>
    <definedName name="S41P15">#REF!</definedName>
    <definedName name="S41P16" localSheetId="2">#REF!</definedName>
    <definedName name="S41P16" localSheetId="7">#REF!</definedName>
    <definedName name="S41P16" localSheetId="13">#REF!</definedName>
    <definedName name="S41P16" localSheetId="12">#REF!</definedName>
    <definedName name="S41P16" localSheetId="14">#REF!</definedName>
    <definedName name="S41P16">#REF!</definedName>
    <definedName name="S41P17" localSheetId="2">#REF!</definedName>
    <definedName name="S41P17" localSheetId="7">#REF!</definedName>
    <definedName name="S41P17" localSheetId="13">#REF!</definedName>
    <definedName name="S41P17" localSheetId="12">#REF!</definedName>
    <definedName name="S41P17" localSheetId="14">#REF!</definedName>
    <definedName name="S41P17">#REF!</definedName>
    <definedName name="S41P18" localSheetId="2">#REF!</definedName>
    <definedName name="S41P18" localSheetId="7">#REF!</definedName>
    <definedName name="S41P18" localSheetId="13">#REF!</definedName>
    <definedName name="S41P18" localSheetId="12">#REF!</definedName>
    <definedName name="S41P18" localSheetId="14">#REF!</definedName>
    <definedName name="S41P18">#REF!</definedName>
    <definedName name="S41P19" localSheetId="2">#REF!</definedName>
    <definedName name="S41P19" localSheetId="7">#REF!</definedName>
    <definedName name="S41P19" localSheetId="13">#REF!</definedName>
    <definedName name="S41P19" localSheetId="12">#REF!</definedName>
    <definedName name="S41P19" localSheetId="14">#REF!</definedName>
    <definedName name="S41P19">#REF!</definedName>
    <definedName name="S41P2" localSheetId="2">#REF!</definedName>
    <definedName name="S41P2" localSheetId="7">#REF!</definedName>
    <definedName name="S41P2" localSheetId="13">#REF!</definedName>
    <definedName name="S41P2" localSheetId="12">#REF!</definedName>
    <definedName name="S41P2" localSheetId="14">#REF!</definedName>
    <definedName name="S41P2">#REF!</definedName>
    <definedName name="S41P20" localSheetId="2">#REF!</definedName>
    <definedName name="S41P20" localSheetId="7">#REF!</definedName>
    <definedName name="S41P20" localSheetId="13">#REF!</definedName>
    <definedName name="S41P20" localSheetId="12">#REF!</definedName>
    <definedName name="S41P20" localSheetId="14">#REF!</definedName>
    <definedName name="S41P20">#REF!</definedName>
    <definedName name="S41P21" localSheetId="2">#REF!</definedName>
    <definedName name="S41P21" localSheetId="7">#REF!</definedName>
    <definedName name="S41P21" localSheetId="13">#REF!</definedName>
    <definedName name="S41P21" localSheetId="12">#REF!</definedName>
    <definedName name="S41P21" localSheetId="14">#REF!</definedName>
    <definedName name="S41P21">#REF!</definedName>
    <definedName name="S41P22" localSheetId="2">#REF!</definedName>
    <definedName name="S41P22" localSheetId="7">#REF!</definedName>
    <definedName name="S41P22" localSheetId="13">#REF!</definedName>
    <definedName name="S41P22" localSheetId="12">#REF!</definedName>
    <definedName name="S41P22" localSheetId="14">#REF!</definedName>
    <definedName name="S41P22">#REF!</definedName>
    <definedName name="S41P23" localSheetId="2">#REF!</definedName>
    <definedName name="S41P23" localSheetId="7">#REF!</definedName>
    <definedName name="S41P23" localSheetId="13">#REF!</definedName>
    <definedName name="S41P23" localSheetId="12">#REF!</definedName>
    <definedName name="S41P23" localSheetId="14">#REF!</definedName>
    <definedName name="S41P23">#REF!</definedName>
    <definedName name="S41P24" localSheetId="2">#REF!</definedName>
    <definedName name="S41P24" localSheetId="7">#REF!</definedName>
    <definedName name="S41P24" localSheetId="13">#REF!</definedName>
    <definedName name="S41P24" localSheetId="12">#REF!</definedName>
    <definedName name="S41P24" localSheetId="14">#REF!</definedName>
    <definedName name="S41P24">#REF!</definedName>
    <definedName name="S41P3" localSheetId="2">#REF!</definedName>
    <definedName name="S41P3" localSheetId="7">#REF!</definedName>
    <definedName name="S41P3" localSheetId="13">#REF!</definedName>
    <definedName name="S41P3" localSheetId="12">#REF!</definedName>
    <definedName name="S41P3" localSheetId="14">#REF!</definedName>
    <definedName name="S41P3">#REF!</definedName>
    <definedName name="S41P4" localSheetId="2">#REF!</definedName>
    <definedName name="S41P4" localSheetId="7">#REF!</definedName>
    <definedName name="S41P4" localSheetId="13">#REF!</definedName>
    <definedName name="S41P4" localSheetId="12">#REF!</definedName>
    <definedName name="S41P4" localSheetId="14">#REF!</definedName>
    <definedName name="S41P4">#REF!</definedName>
    <definedName name="S41P5" localSheetId="2">#REF!</definedName>
    <definedName name="S41P5" localSheetId="7">#REF!</definedName>
    <definedName name="S41P5" localSheetId="13">#REF!</definedName>
    <definedName name="S41P5" localSheetId="12">#REF!</definedName>
    <definedName name="S41P5" localSheetId="14">#REF!</definedName>
    <definedName name="S41P5">#REF!</definedName>
    <definedName name="S41P6" localSheetId="2">#REF!</definedName>
    <definedName name="S41P6" localSheetId="7">#REF!</definedName>
    <definedName name="S41P6" localSheetId="13">#REF!</definedName>
    <definedName name="S41P6" localSheetId="12">#REF!</definedName>
    <definedName name="S41P6" localSheetId="14">#REF!</definedName>
    <definedName name="S41P6">#REF!</definedName>
    <definedName name="S41P7" localSheetId="2">#REF!</definedName>
    <definedName name="S41P7" localSheetId="7">#REF!</definedName>
    <definedName name="S41P7" localSheetId="13">#REF!</definedName>
    <definedName name="S41P7" localSheetId="12">#REF!</definedName>
    <definedName name="S41P7" localSheetId="14">#REF!</definedName>
    <definedName name="S41P7">#REF!</definedName>
    <definedName name="S41P8" localSheetId="2">#REF!</definedName>
    <definedName name="S41P8" localSheetId="7">#REF!</definedName>
    <definedName name="S41P8" localSheetId="13">#REF!</definedName>
    <definedName name="S41P8" localSheetId="12">#REF!</definedName>
    <definedName name="S41P8" localSheetId="14">#REF!</definedName>
    <definedName name="S41P8">#REF!</definedName>
    <definedName name="S41P9" localSheetId="2">#REF!</definedName>
    <definedName name="S41P9" localSheetId="7">#REF!</definedName>
    <definedName name="S41P9" localSheetId="13">#REF!</definedName>
    <definedName name="S41P9" localSheetId="12">#REF!</definedName>
    <definedName name="S41P9" localSheetId="14">#REF!</definedName>
    <definedName name="S41P9">#REF!</definedName>
    <definedName name="S41R1" localSheetId="2">#REF!</definedName>
    <definedName name="S41R1" localSheetId="7">#REF!</definedName>
    <definedName name="S41R1" localSheetId="13">#REF!</definedName>
    <definedName name="S41R1" localSheetId="12">#REF!</definedName>
    <definedName name="S41R1" localSheetId="14">#REF!</definedName>
    <definedName name="S41R1">#REF!</definedName>
    <definedName name="S41R10" localSheetId="2">#REF!</definedName>
    <definedName name="S41R10" localSheetId="7">#REF!</definedName>
    <definedName name="S41R10" localSheetId="13">#REF!</definedName>
    <definedName name="S41R10" localSheetId="12">#REF!</definedName>
    <definedName name="S41R10" localSheetId="14">#REF!</definedName>
    <definedName name="S41R10">#REF!</definedName>
    <definedName name="S41R11" localSheetId="2">#REF!</definedName>
    <definedName name="S41R11" localSheetId="7">#REF!</definedName>
    <definedName name="S41R11" localSheetId="13">#REF!</definedName>
    <definedName name="S41R11" localSheetId="12">#REF!</definedName>
    <definedName name="S41R11" localSheetId="14">#REF!</definedName>
    <definedName name="S41R11">#REF!</definedName>
    <definedName name="S41R12" localSheetId="2">#REF!</definedName>
    <definedName name="S41R12" localSheetId="7">#REF!</definedName>
    <definedName name="S41R12" localSheetId="13">#REF!</definedName>
    <definedName name="S41R12" localSheetId="12">#REF!</definedName>
    <definedName name="S41R12" localSheetId="14">#REF!</definedName>
    <definedName name="S41R12">#REF!</definedName>
    <definedName name="S41R13" localSheetId="2">#REF!</definedName>
    <definedName name="S41R13" localSheetId="7">#REF!</definedName>
    <definedName name="S41R13" localSheetId="13">#REF!</definedName>
    <definedName name="S41R13" localSheetId="12">#REF!</definedName>
    <definedName name="S41R13" localSheetId="14">#REF!</definedName>
    <definedName name="S41R13">#REF!</definedName>
    <definedName name="S41R14" localSheetId="2">#REF!</definedName>
    <definedName name="S41R14" localSheetId="7">#REF!</definedName>
    <definedName name="S41R14" localSheetId="13">#REF!</definedName>
    <definedName name="S41R14" localSheetId="12">#REF!</definedName>
    <definedName name="S41R14" localSheetId="14">#REF!</definedName>
    <definedName name="S41R14">#REF!</definedName>
    <definedName name="S41R15" localSheetId="2">#REF!</definedName>
    <definedName name="S41R15" localSheetId="7">#REF!</definedName>
    <definedName name="S41R15" localSheetId="13">#REF!</definedName>
    <definedName name="S41R15" localSheetId="12">#REF!</definedName>
    <definedName name="S41R15" localSheetId="14">#REF!</definedName>
    <definedName name="S41R15">#REF!</definedName>
    <definedName name="S41R16" localSheetId="2">#REF!</definedName>
    <definedName name="S41R16" localSheetId="7">#REF!</definedName>
    <definedName name="S41R16" localSheetId="13">#REF!</definedName>
    <definedName name="S41R16" localSheetId="12">#REF!</definedName>
    <definedName name="S41R16" localSheetId="14">#REF!</definedName>
    <definedName name="S41R16">#REF!</definedName>
    <definedName name="S41R17" localSheetId="2">#REF!</definedName>
    <definedName name="S41R17" localSheetId="7">#REF!</definedName>
    <definedName name="S41R17" localSheetId="13">#REF!</definedName>
    <definedName name="S41R17" localSheetId="12">#REF!</definedName>
    <definedName name="S41R17" localSheetId="14">#REF!</definedName>
    <definedName name="S41R17">#REF!</definedName>
    <definedName name="S41R18" localSheetId="2">#REF!</definedName>
    <definedName name="S41R18" localSheetId="7">#REF!</definedName>
    <definedName name="S41R18" localSheetId="13">#REF!</definedName>
    <definedName name="S41R18" localSheetId="12">#REF!</definedName>
    <definedName name="S41R18" localSheetId="14">#REF!</definedName>
    <definedName name="S41R18">#REF!</definedName>
    <definedName name="S41R19" localSheetId="2">#REF!</definedName>
    <definedName name="S41R19" localSheetId="7">#REF!</definedName>
    <definedName name="S41R19" localSheetId="13">#REF!</definedName>
    <definedName name="S41R19" localSheetId="12">#REF!</definedName>
    <definedName name="S41R19" localSheetId="14">#REF!</definedName>
    <definedName name="S41R19">#REF!</definedName>
    <definedName name="S41R2" localSheetId="2">#REF!</definedName>
    <definedName name="S41R2" localSheetId="7">#REF!</definedName>
    <definedName name="S41R2" localSheetId="13">#REF!</definedName>
    <definedName name="S41R2" localSheetId="12">#REF!</definedName>
    <definedName name="S41R2" localSheetId="14">#REF!</definedName>
    <definedName name="S41R2">#REF!</definedName>
    <definedName name="S41R20" localSheetId="2">#REF!</definedName>
    <definedName name="S41R20" localSheetId="7">#REF!</definedName>
    <definedName name="S41R20" localSheetId="13">#REF!</definedName>
    <definedName name="S41R20" localSheetId="12">#REF!</definedName>
    <definedName name="S41R20" localSheetId="14">#REF!</definedName>
    <definedName name="S41R20">#REF!</definedName>
    <definedName name="S41R21" localSheetId="2">#REF!</definedName>
    <definedName name="S41R21" localSheetId="7">#REF!</definedName>
    <definedName name="S41R21" localSheetId="13">#REF!</definedName>
    <definedName name="S41R21" localSheetId="12">#REF!</definedName>
    <definedName name="S41R21" localSheetId="14">#REF!</definedName>
    <definedName name="S41R21">#REF!</definedName>
    <definedName name="S41R22" localSheetId="2">#REF!</definedName>
    <definedName name="S41R22" localSheetId="7">#REF!</definedName>
    <definedName name="S41R22" localSheetId="13">#REF!</definedName>
    <definedName name="S41R22" localSheetId="12">#REF!</definedName>
    <definedName name="S41R22" localSheetId="14">#REF!</definedName>
    <definedName name="S41R22">#REF!</definedName>
    <definedName name="S41R23" localSheetId="2">#REF!</definedName>
    <definedName name="S41R23" localSheetId="7">#REF!</definedName>
    <definedName name="S41R23" localSheetId="13">#REF!</definedName>
    <definedName name="S41R23" localSheetId="12">#REF!</definedName>
    <definedName name="S41R23" localSheetId="14">#REF!</definedName>
    <definedName name="S41R23">#REF!</definedName>
    <definedName name="S41R24" localSheetId="2">#REF!</definedName>
    <definedName name="S41R24" localSheetId="7">#REF!</definedName>
    <definedName name="S41R24" localSheetId="13">#REF!</definedName>
    <definedName name="S41R24" localSheetId="12">#REF!</definedName>
    <definedName name="S41R24" localSheetId="14">#REF!</definedName>
    <definedName name="S41R24">#REF!</definedName>
    <definedName name="S41R3" localSheetId="2">#REF!</definedName>
    <definedName name="S41R3" localSheetId="7">#REF!</definedName>
    <definedName name="S41R3" localSheetId="13">#REF!</definedName>
    <definedName name="S41R3" localSheetId="12">#REF!</definedName>
    <definedName name="S41R3" localSheetId="14">#REF!</definedName>
    <definedName name="S41R3">#REF!</definedName>
    <definedName name="S41R4" localSheetId="2">#REF!</definedName>
    <definedName name="S41R4" localSheetId="7">#REF!</definedName>
    <definedName name="S41R4" localSheetId="13">#REF!</definedName>
    <definedName name="S41R4" localSheetId="12">#REF!</definedName>
    <definedName name="S41R4" localSheetId="14">#REF!</definedName>
    <definedName name="S41R4">#REF!</definedName>
    <definedName name="S41R5" localSheetId="2">#REF!</definedName>
    <definedName name="S41R5" localSheetId="7">#REF!</definedName>
    <definedName name="S41R5" localSheetId="13">#REF!</definedName>
    <definedName name="S41R5" localSheetId="12">#REF!</definedName>
    <definedName name="S41R5" localSheetId="14">#REF!</definedName>
    <definedName name="S41R5">#REF!</definedName>
    <definedName name="S41R6" localSheetId="2">#REF!</definedName>
    <definedName name="S41R6" localSheetId="7">#REF!</definedName>
    <definedName name="S41R6" localSheetId="13">#REF!</definedName>
    <definedName name="S41R6" localSheetId="12">#REF!</definedName>
    <definedName name="S41R6" localSheetId="14">#REF!</definedName>
    <definedName name="S41R6">#REF!</definedName>
    <definedName name="S41R7" localSheetId="2">#REF!</definedName>
    <definedName name="S41R7" localSheetId="7">#REF!</definedName>
    <definedName name="S41R7" localSheetId="13">#REF!</definedName>
    <definedName name="S41R7" localSheetId="12">#REF!</definedName>
    <definedName name="S41R7" localSheetId="14">#REF!</definedName>
    <definedName name="S41R7">#REF!</definedName>
    <definedName name="S41R8" localSheetId="2">#REF!</definedName>
    <definedName name="S41R8" localSheetId="7">#REF!</definedName>
    <definedName name="S41R8" localSheetId="13">#REF!</definedName>
    <definedName name="S41R8" localSheetId="12">#REF!</definedName>
    <definedName name="S41R8" localSheetId="14">#REF!</definedName>
    <definedName name="S41R8">#REF!</definedName>
    <definedName name="S41R9" localSheetId="2">#REF!</definedName>
    <definedName name="S41R9" localSheetId="7">#REF!</definedName>
    <definedName name="S41R9" localSheetId="13">#REF!</definedName>
    <definedName name="S41R9" localSheetId="12">#REF!</definedName>
    <definedName name="S41R9" localSheetId="14">#REF!</definedName>
    <definedName name="S41R9">#REF!</definedName>
    <definedName name="S42P1" localSheetId="2">#REF!</definedName>
    <definedName name="S42P1" localSheetId="7">#REF!</definedName>
    <definedName name="S42P1" localSheetId="13">#REF!</definedName>
    <definedName name="S42P1" localSheetId="12">#REF!</definedName>
    <definedName name="S42P1" localSheetId="14">#REF!</definedName>
    <definedName name="S42P1">#REF!</definedName>
    <definedName name="S42P10" localSheetId="2">#REF!</definedName>
    <definedName name="S42P10" localSheetId="7">#REF!</definedName>
    <definedName name="S42P10" localSheetId="13">#REF!</definedName>
    <definedName name="S42P10" localSheetId="12">#REF!</definedName>
    <definedName name="S42P10" localSheetId="14">#REF!</definedName>
    <definedName name="S42P10">#REF!</definedName>
    <definedName name="S42P11" localSheetId="2">#REF!</definedName>
    <definedName name="S42P11" localSheetId="7">#REF!</definedName>
    <definedName name="S42P11" localSheetId="13">#REF!</definedName>
    <definedName name="S42P11" localSheetId="12">#REF!</definedName>
    <definedName name="S42P11" localSheetId="14">#REF!</definedName>
    <definedName name="S42P11">#REF!</definedName>
    <definedName name="S42P12" localSheetId="2">#REF!</definedName>
    <definedName name="S42P12" localSheetId="7">#REF!</definedName>
    <definedName name="S42P12" localSheetId="13">#REF!</definedName>
    <definedName name="S42P12" localSheetId="12">#REF!</definedName>
    <definedName name="S42P12" localSheetId="14">#REF!</definedName>
    <definedName name="S42P12">#REF!</definedName>
    <definedName name="S42P13" localSheetId="2">#REF!</definedName>
    <definedName name="S42P13" localSheetId="7">#REF!</definedName>
    <definedName name="S42P13" localSheetId="13">#REF!</definedName>
    <definedName name="S42P13" localSheetId="12">#REF!</definedName>
    <definedName name="S42P13" localSheetId="14">#REF!</definedName>
    <definedName name="S42P13">#REF!</definedName>
    <definedName name="S42P14" localSheetId="2">#REF!</definedName>
    <definedName name="S42P14" localSheetId="7">#REF!</definedName>
    <definedName name="S42P14" localSheetId="13">#REF!</definedName>
    <definedName name="S42P14" localSheetId="12">#REF!</definedName>
    <definedName name="S42P14" localSheetId="14">#REF!</definedName>
    <definedName name="S42P14">#REF!</definedName>
    <definedName name="S42P15" localSheetId="2">#REF!</definedName>
    <definedName name="S42P15" localSheetId="7">#REF!</definedName>
    <definedName name="S42P15" localSheetId="13">#REF!</definedName>
    <definedName name="S42P15" localSheetId="12">#REF!</definedName>
    <definedName name="S42P15" localSheetId="14">#REF!</definedName>
    <definedName name="S42P15">#REF!</definedName>
    <definedName name="S42P16" localSheetId="2">#REF!</definedName>
    <definedName name="S42P16" localSheetId="7">#REF!</definedName>
    <definedName name="S42P16" localSheetId="13">#REF!</definedName>
    <definedName name="S42P16" localSheetId="12">#REF!</definedName>
    <definedName name="S42P16" localSheetId="14">#REF!</definedName>
    <definedName name="S42P16">#REF!</definedName>
    <definedName name="S42P17" localSheetId="2">#REF!</definedName>
    <definedName name="S42P17" localSheetId="7">#REF!</definedName>
    <definedName name="S42P17" localSheetId="13">#REF!</definedName>
    <definedName name="S42P17" localSheetId="12">#REF!</definedName>
    <definedName name="S42P17" localSheetId="14">#REF!</definedName>
    <definedName name="S42P17">#REF!</definedName>
    <definedName name="S42P18" localSheetId="2">#REF!</definedName>
    <definedName name="S42P18" localSheetId="7">#REF!</definedName>
    <definedName name="S42P18" localSheetId="13">#REF!</definedName>
    <definedName name="S42P18" localSheetId="12">#REF!</definedName>
    <definedName name="S42P18" localSheetId="14">#REF!</definedName>
    <definedName name="S42P18">#REF!</definedName>
    <definedName name="S42P19" localSheetId="2">#REF!</definedName>
    <definedName name="S42P19" localSheetId="7">#REF!</definedName>
    <definedName name="S42P19" localSheetId="13">#REF!</definedName>
    <definedName name="S42P19" localSheetId="12">#REF!</definedName>
    <definedName name="S42P19" localSheetId="14">#REF!</definedName>
    <definedName name="S42P19">#REF!</definedName>
    <definedName name="S42P2" localSheetId="2">#REF!</definedName>
    <definedName name="S42P2" localSheetId="7">#REF!</definedName>
    <definedName name="S42P2" localSheetId="13">#REF!</definedName>
    <definedName name="S42P2" localSheetId="12">#REF!</definedName>
    <definedName name="S42P2" localSheetId="14">#REF!</definedName>
    <definedName name="S42P2">#REF!</definedName>
    <definedName name="S42P20" localSheetId="2">#REF!</definedName>
    <definedName name="S42P20" localSheetId="7">#REF!</definedName>
    <definedName name="S42P20" localSheetId="13">#REF!</definedName>
    <definedName name="S42P20" localSheetId="12">#REF!</definedName>
    <definedName name="S42P20" localSheetId="14">#REF!</definedName>
    <definedName name="S42P20">#REF!</definedName>
    <definedName name="S42P21" localSheetId="2">#REF!</definedName>
    <definedName name="S42P21" localSheetId="7">#REF!</definedName>
    <definedName name="S42P21" localSheetId="13">#REF!</definedName>
    <definedName name="S42P21" localSheetId="12">#REF!</definedName>
    <definedName name="S42P21" localSheetId="14">#REF!</definedName>
    <definedName name="S42P21">#REF!</definedName>
    <definedName name="S42P22" localSheetId="2">#REF!</definedName>
    <definedName name="S42P22" localSheetId="7">#REF!</definedName>
    <definedName name="S42P22" localSheetId="13">#REF!</definedName>
    <definedName name="S42P22" localSheetId="12">#REF!</definedName>
    <definedName name="S42P22" localSheetId="14">#REF!</definedName>
    <definedName name="S42P22">#REF!</definedName>
    <definedName name="S42P23" localSheetId="2">#REF!</definedName>
    <definedName name="S42P23" localSheetId="7">#REF!</definedName>
    <definedName name="S42P23" localSheetId="13">#REF!</definedName>
    <definedName name="S42P23" localSheetId="12">#REF!</definedName>
    <definedName name="S42P23" localSheetId="14">#REF!</definedName>
    <definedName name="S42P23">#REF!</definedName>
    <definedName name="S42P24" localSheetId="2">#REF!</definedName>
    <definedName name="S42P24" localSheetId="7">#REF!</definedName>
    <definedName name="S42P24" localSheetId="13">#REF!</definedName>
    <definedName name="S42P24" localSheetId="12">#REF!</definedName>
    <definedName name="S42P24" localSheetId="14">#REF!</definedName>
    <definedName name="S42P24">#REF!</definedName>
    <definedName name="S42P3" localSheetId="2">#REF!</definedName>
    <definedName name="S42P3" localSheetId="7">#REF!</definedName>
    <definedName name="S42P3" localSheetId="13">#REF!</definedName>
    <definedName name="S42P3" localSheetId="12">#REF!</definedName>
    <definedName name="S42P3" localSheetId="14">#REF!</definedName>
    <definedName name="S42P3">#REF!</definedName>
    <definedName name="S42P4" localSheetId="2">#REF!</definedName>
    <definedName name="S42P4" localSheetId="7">#REF!</definedName>
    <definedName name="S42P4" localSheetId="13">#REF!</definedName>
    <definedName name="S42P4" localSheetId="12">#REF!</definedName>
    <definedName name="S42P4" localSheetId="14">#REF!</definedName>
    <definedName name="S42P4">#REF!</definedName>
    <definedName name="S42P5" localSheetId="2">#REF!</definedName>
    <definedName name="S42P5" localSheetId="7">#REF!</definedName>
    <definedName name="S42P5" localSheetId="13">#REF!</definedName>
    <definedName name="S42P5" localSheetId="12">#REF!</definedName>
    <definedName name="S42P5" localSheetId="14">#REF!</definedName>
    <definedName name="S42P5">#REF!</definedName>
    <definedName name="S42P6" localSheetId="2">#REF!</definedName>
    <definedName name="S42P6" localSheetId="7">#REF!</definedName>
    <definedName name="S42P6" localSheetId="13">#REF!</definedName>
    <definedName name="S42P6" localSheetId="12">#REF!</definedName>
    <definedName name="S42P6" localSheetId="14">#REF!</definedName>
    <definedName name="S42P6">#REF!</definedName>
    <definedName name="S42P7" localSheetId="2">#REF!</definedName>
    <definedName name="S42P7" localSheetId="7">#REF!</definedName>
    <definedName name="S42P7" localSheetId="13">#REF!</definedName>
    <definedName name="S42P7" localSheetId="12">#REF!</definedName>
    <definedName name="S42P7" localSheetId="14">#REF!</definedName>
    <definedName name="S42P7">#REF!</definedName>
    <definedName name="S42P8" localSheetId="2">#REF!</definedName>
    <definedName name="S42P8" localSheetId="7">#REF!</definedName>
    <definedName name="S42P8" localSheetId="13">#REF!</definedName>
    <definedName name="S42P8" localSheetId="12">#REF!</definedName>
    <definedName name="S42P8" localSheetId="14">#REF!</definedName>
    <definedName name="S42P8">#REF!</definedName>
    <definedName name="S42P9" localSheetId="2">#REF!</definedName>
    <definedName name="S42P9" localSheetId="7">#REF!</definedName>
    <definedName name="S42P9" localSheetId="13">#REF!</definedName>
    <definedName name="S42P9" localSheetId="12">#REF!</definedName>
    <definedName name="S42P9" localSheetId="14">#REF!</definedName>
    <definedName name="S42P9">#REF!</definedName>
    <definedName name="S42R1" localSheetId="2">#REF!</definedName>
    <definedName name="S42R1" localSheetId="7">#REF!</definedName>
    <definedName name="S42R1" localSheetId="13">#REF!</definedName>
    <definedName name="S42R1" localSheetId="12">#REF!</definedName>
    <definedName name="S42R1" localSheetId="14">#REF!</definedName>
    <definedName name="S42R1">#REF!</definedName>
    <definedName name="S42R10" localSheetId="2">#REF!</definedName>
    <definedName name="S42R10" localSheetId="7">#REF!</definedName>
    <definedName name="S42R10" localSheetId="13">#REF!</definedName>
    <definedName name="S42R10" localSheetId="12">#REF!</definedName>
    <definedName name="S42R10" localSheetId="14">#REF!</definedName>
    <definedName name="S42R10">#REF!</definedName>
    <definedName name="S42R11" localSheetId="2">#REF!</definedName>
    <definedName name="S42R11" localSheetId="7">#REF!</definedName>
    <definedName name="S42R11" localSheetId="13">#REF!</definedName>
    <definedName name="S42R11" localSheetId="12">#REF!</definedName>
    <definedName name="S42R11" localSheetId="14">#REF!</definedName>
    <definedName name="S42R11">#REF!</definedName>
    <definedName name="S42R12" localSheetId="2">#REF!</definedName>
    <definedName name="S42R12" localSheetId="7">#REF!</definedName>
    <definedName name="S42R12" localSheetId="13">#REF!</definedName>
    <definedName name="S42R12" localSheetId="12">#REF!</definedName>
    <definedName name="S42R12" localSheetId="14">#REF!</definedName>
    <definedName name="S42R12">#REF!</definedName>
    <definedName name="S42R13" localSheetId="2">#REF!</definedName>
    <definedName name="S42R13" localSheetId="7">#REF!</definedName>
    <definedName name="S42R13" localSheetId="13">#REF!</definedName>
    <definedName name="S42R13" localSheetId="12">#REF!</definedName>
    <definedName name="S42R13" localSheetId="14">#REF!</definedName>
    <definedName name="S42R13">#REF!</definedName>
    <definedName name="S42R14" localSheetId="2">#REF!</definedName>
    <definedName name="S42R14" localSheetId="7">#REF!</definedName>
    <definedName name="S42R14" localSheetId="13">#REF!</definedName>
    <definedName name="S42R14" localSheetId="12">#REF!</definedName>
    <definedName name="S42R14" localSheetId="14">#REF!</definedName>
    <definedName name="S42R14">#REF!</definedName>
    <definedName name="S42R15" localSheetId="2">#REF!</definedName>
    <definedName name="S42R15" localSheetId="7">#REF!</definedName>
    <definedName name="S42R15" localSheetId="13">#REF!</definedName>
    <definedName name="S42R15" localSheetId="12">#REF!</definedName>
    <definedName name="S42R15" localSheetId="14">#REF!</definedName>
    <definedName name="S42R15">#REF!</definedName>
    <definedName name="S42R16" localSheetId="2">#REF!</definedName>
    <definedName name="S42R16" localSheetId="7">#REF!</definedName>
    <definedName name="S42R16" localSheetId="13">#REF!</definedName>
    <definedName name="S42R16" localSheetId="12">#REF!</definedName>
    <definedName name="S42R16" localSheetId="14">#REF!</definedName>
    <definedName name="S42R16">#REF!</definedName>
    <definedName name="S42R17" localSheetId="2">#REF!</definedName>
    <definedName name="S42R17" localSheetId="7">#REF!</definedName>
    <definedName name="S42R17" localSheetId="13">#REF!</definedName>
    <definedName name="S42R17" localSheetId="12">#REF!</definedName>
    <definedName name="S42R17" localSheetId="14">#REF!</definedName>
    <definedName name="S42R17">#REF!</definedName>
    <definedName name="S42R18" localSheetId="2">#REF!</definedName>
    <definedName name="S42R18" localSheetId="7">#REF!</definedName>
    <definedName name="S42R18" localSheetId="13">#REF!</definedName>
    <definedName name="S42R18" localSheetId="12">#REF!</definedName>
    <definedName name="S42R18" localSheetId="14">#REF!</definedName>
    <definedName name="S42R18">#REF!</definedName>
    <definedName name="S42R19" localSheetId="2">#REF!</definedName>
    <definedName name="S42R19" localSheetId="7">#REF!</definedName>
    <definedName name="S42R19" localSheetId="13">#REF!</definedName>
    <definedName name="S42R19" localSheetId="12">#REF!</definedName>
    <definedName name="S42R19" localSheetId="14">#REF!</definedName>
    <definedName name="S42R19">#REF!</definedName>
    <definedName name="S42R2" localSheetId="2">#REF!</definedName>
    <definedName name="S42R2" localSheetId="7">#REF!</definedName>
    <definedName name="S42R2" localSheetId="13">#REF!</definedName>
    <definedName name="S42R2" localSheetId="12">#REF!</definedName>
    <definedName name="S42R2" localSheetId="14">#REF!</definedName>
    <definedName name="S42R2">#REF!</definedName>
    <definedName name="S42R20" localSheetId="2">#REF!</definedName>
    <definedName name="S42R20" localSheetId="7">#REF!</definedName>
    <definedName name="S42R20" localSheetId="13">#REF!</definedName>
    <definedName name="S42R20" localSheetId="12">#REF!</definedName>
    <definedName name="S42R20" localSheetId="14">#REF!</definedName>
    <definedName name="S42R20">#REF!</definedName>
    <definedName name="S42R21" localSheetId="2">#REF!</definedName>
    <definedName name="S42R21" localSheetId="7">#REF!</definedName>
    <definedName name="S42R21" localSheetId="13">#REF!</definedName>
    <definedName name="S42R21" localSheetId="12">#REF!</definedName>
    <definedName name="S42R21" localSheetId="14">#REF!</definedName>
    <definedName name="S42R21">#REF!</definedName>
    <definedName name="S42R22" localSheetId="2">#REF!</definedName>
    <definedName name="S42R22" localSheetId="7">#REF!</definedName>
    <definedName name="S42R22" localSheetId="13">#REF!</definedName>
    <definedName name="S42R22" localSheetId="12">#REF!</definedName>
    <definedName name="S42R22" localSheetId="14">#REF!</definedName>
    <definedName name="S42R22">#REF!</definedName>
    <definedName name="S42R23" localSheetId="2">#REF!</definedName>
    <definedName name="S42R23" localSheetId="7">#REF!</definedName>
    <definedName name="S42R23" localSheetId="13">#REF!</definedName>
    <definedName name="S42R23" localSheetId="12">#REF!</definedName>
    <definedName name="S42R23" localSheetId="14">#REF!</definedName>
    <definedName name="S42R23">#REF!</definedName>
    <definedName name="S42R24" localSheetId="2">#REF!</definedName>
    <definedName name="S42R24" localSheetId="7">#REF!</definedName>
    <definedName name="S42R24" localSheetId="13">#REF!</definedName>
    <definedName name="S42R24" localSheetId="12">#REF!</definedName>
    <definedName name="S42R24" localSheetId="14">#REF!</definedName>
    <definedName name="S42R24">#REF!</definedName>
    <definedName name="S42R3" localSheetId="2">#REF!</definedName>
    <definedName name="S42R3" localSheetId="7">#REF!</definedName>
    <definedName name="S42R3" localSheetId="13">#REF!</definedName>
    <definedName name="S42R3" localSheetId="12">#REF!</definedName>
    <definedName name="S42R3" localSheetId="14">#REF!</definedName>
    <definedName name="S42R3">#REF!</definedName>
    <definedName name="S42R4" localSheetId="2">#REF!</definedName>
    <definedName name="S42R4" localSheetId="7">#REF!</definedName>
    <definedName name="S42R4" localSheetId="13">#REF!</definedName>
    <definedName name="S42R4" localSheetId="12">#REF!</definedName>
    <definedName name="S42R4" localSheetId="14">#REF!</definedName>
    <definedName name="S42R4">#REF!</definedName>
    <definedName name="S42R5" localSheetId="2">#REF!</definedName>
    <definedName name="S42R5" localSheetId="7">#REF!</definedName>
    <definedName name="S42R5" localSheetId="13">#REF!</definedName>
    <definedName name="S42R5" localSheetId="12">#REF!</definedName>
    <definedName name="S42R5" localSheetId="14">#REF!</definedName>
    <definedName name="S42R5">#REF!</definedName>
    <definedName name="S42R6" localSheetId="2">#REF!</definedName>
    <definedName name="S42R6" localSheetId="7">#REF!</definedName>
    <definedName name="S42R6" localSheetId="13">#REF!</definedName>
    <definedName name="S42R6" localSheetId="12">#REF!</definedName>
    <definedName name="S42R6" localSheetId="14">#REF!</definedName>
    <definedName name="S42R6">#REF!</definedName>
    <definedName name="S42R7" localSheetId="2">#REF!</definedName>
    <definedName name="S42R7" localSheetId="7">#REF!</definedName>
    <definedName name="S42R7" localSheetId="13">#REF!</definedName>
    <definedName name="S42R7" localSheetId="12">#REF!</definedName>
    <definedName name="S42R7" localSheetId="14">#REF!</definedName>
    <definedName name="S42R7">#REF!</definedName>
    <definedName name="S42R8" localSheetId="2">#REF!</definedName>
    <definedName name="S42R8" localSheetId="7">#REF!</definedName>
    <definedName name="S42R8" localSheetId="13">#REF!</definedName>
    <definedName name="S42R8" localSheetId="12">#REF!</definedName>
    <definedName name="S42R8" localSheetId="14">#REF!</definedName>
    <definedName name="S42R8">#REF!</definedName>
    <definedName name="S42R9" localSheetId="2">#REF!</definedName>
    <definedName name="S42R9" localSheetId="7">#REF!</definedName>
    <definedName name="S42R9" localSheetId="13">#REF!</definedName>
    <definedName name="S42R9" localSheetId="12">#REF!</definedName>
    <definedName name="S42R9" localSheetId="14">#REF!</definedName>
    <definedName name="S42R9">#REF!</definedName>
    <definedName name="S43P1" localSheetId="2">#REF!</definedName>
    <definedName name="S43P1" localSheetId="7">#REF!</definedName>
    <definedName name="S43P1" localSheetId="13">#REF!</definedName>
    <definedName name="S43P1" localSheetId="12">#REF!</definedName>
    <definedName name="S43P1" localSheetId="14">#REF!</definedName>
    <definedName name="S43P1">#REF!</definedName>
    <definedName name="S43P10" localSheetId="2">#REF!</definedName>
    <definedName name="S43P10" localSheetId="7">#REF!</definedName>
    <definedName name="S43P10" localSheetId="13">#REF!</definedName>
    <definedName name="S43P10" localSheetId="12">#REF!</definedName>
    <definedName name="S43P10" localSheetId="14">#REF!</definedName>
    <definedName name="S43P10">#REF!</definedName>
    <definedName name="S43P11" localSheetId="2">#REF!</definedName>
    <definedName name="S43P11" localSheetId="7">#REF!</definedName>
    <definedName name="S43P11" localSheetId="13">#REF!</definedName>
    <definedName name="S43P11" localSheetId="12">#REF!</definedName>
    <definedName name="S43P11" localSheetId="14">#REF!</definedName>
    <definedName name="S43P11">#REF!</definedName>
    <definedName name="S43P12" localSheetId="2">#REF!</definedName>
    <definedName name="S43P12" localSheetId="7">#REF!</definedName>
    <definedName name="S43P12" localSheetId="13">#REF!</definedName>
    <definedName name="S43P12" localSheetId="12">#REF!</definedName>
    <definedName name="S43P12" localSheetId="14">#REF!</definedName>
    <definedName name="S43P12">#REF!</definedName>
    <definedName name="S43P13" localSheetId="2">#REF!</definedName>
    <definedName name="S43P13" localSheetId="7">#REF!</definedName>
    <definedName name="S43P13" localSheetId="13">#REF!</definedName>
    <definedName name="S43P13" localSheetId="12">#REF!</definedName>
    <definedName name="S43P13" localSheetId="14">#REF!</definedName>
    <definedName name="S43P13">#REF!</definedName>
    <definedName name="S43P14" localSheetId="2">#REF!</definedName>
    <definedName name="S43P14" localSheetId="7">#REF!</definedName>
    <definedName name="S43P14" localSheetId="13">#REF!</definedName>
    <definedName name="S43P14" localSheetId="12">#REF!</definedName>
    <definedName name="S43P14" localSheetId="14">#REF!</definedName>
    <definedName name="S43P14">#REF!</definedName>
    <definedName name="S43P15" localSheetId="2">#REF!</definedName>
    <definedName name="S43P15" localSheetId="7">#REF!</definedName>
    <definedName name="S43P15" localSheetId="13">#REF!</definedName>
    <definedName name="S43P15" localSheetId="12">#REF!</definedName>
    <definedName name="S43P15" localSheetId="14">#REF!</definedName>
    <definedName name="S43P15">#REF!</definedName>
    <definedName name="S43P16" localSheetId="2">#REF!</definedName>
    <definedName name="S43P16" localSheetId="7">#REF!</definedName>
    <definedName name="S43P16" localSheetId="13">#REF!</definedName>
    <definedName name="S43P16" localSheetId="12">#REF!</definedName>
    <definedName name="S43P16" localSheetId="14">#REF!</definedName>
    <definedName name="S43P16">#REF!</definedName>
    <definedName name="S43P17" localSheetId="2">#REF!</definedName>
    <definedName name="S43P17" localSheetId="7">#REF!</definedName>
    <definedName name="S43P17" localSheetId="13">#REF!</definedName>
    <definedName name="S43P17" localSheetId="12">#REF!</definedName>
    <definedName name="S43P17" localSheetId="14">#REF!</definedName>
    <definedName name="S43P17">#REF!</definedName>
    <definedName name="S43P18" localSheetId="2">#REF!</definedName>
    <definedName name="S43P18" localSheetId="7">#REF!</definedName>
    <definedName name="S43P18" localSheetId="13">#REF!</definedName>
    <definedName name="S43P18" localSheetId="12">#REF!</definedName>
    <definedName name="S43P18" localSheetId="14">#REF!</definedName>
    <definedName name="S43P18">#REF!</definedName>
    <definedName name="S43P19" localSheetId="2">#REF!</definedName>
    <definedName name="S43P19" localSheetId="7">#REF!</definedName>
    <definedName name="S43P19" localSheetId="13">#REF!</definedName>
    <definedName name="S43P19" localSheetId="12">#REF!</definedName>
    <definedName name="S43P19" localSheetId="14">#REF!</definedName>
    <definedName name="S43P19">#REF!</definedName>
    <definedName name="S43P2" localSheetId="2">#REF!</definedName>
    <definedName name="S43P2" localSheetId="7">#REF!</definedName>
    <definedName name="S43P2" localSheetId="13">#REF!</definedName>
    <definedName name="S43P2" localSheetId="12">#REF!</definedName>
    <definedName name="S43P2" localSheetId="14">#REF!</definedName>
    <definedName name="S43P2">#REF!</definedName>
    <definedName name="S43P20" localSheetId="2">#REF!</definedName>
    <definedName name="S43P20" localSheetId="7">#REF!</definedName>
    <definedName name="S43P20" localSheetId="13">#REF!</definedName>
    <definedName name="S43P20" localSheetId="12">#REF!</definedName>
    <definedName name="S43P20" localSheetId="14">#REF!</definedName>
    <definedName name="S43P20">#REF!</definedName>
    <definedName name="S43P21" localSheetId="2">#REF!</definedName>
    <definedName name="S43P21" localSheetId="7">#REF!</definedName>
    <definedName name="S43P21" localSheetId="13">#REF!</definedName>
    <definedName name="S43P21" localSheetId="12">#REF!</definedName>
    <definedName name="S43P21" localSheetId="14">#REF!</definedName>
    <definedName name="S43P21">#REF!</definedName>
    <definedName name="S43P22" localSheetId="2">#REF!</definedName>
    <definedName name="S43P22" localSheetId="7">#REF!</definedName>
    <definedName name="S43P22" localSheetId="13">#REF!</definedName>
    <definedName name="S43P22" localSheetId="12">#REF!</definedName>
    <definedName name="S43P22" localSheetId="14">#REF!</definedName>
    <definedName name="S43P22">#REF!</definedName>
    <definedName name="S43P23" localSheetId="2">#REF!</definedName>
    <definedName name="S43P23" localSheetId="7">#REF!</definedName>
    <definedName name="S43P23" localSheetId="13">#REF!</definedName>
    <definedName name="S43P23" localSheetId="12">#REF!</definedName>
    <definedName name="S43P23" localSheetId="14">#REF!</definedName>
    <definedName name="S43P23">#REF!</definedName>
    <definedName name="S43P24" localSheetId="2">#REF!</definedName>
    <definedName name="S43P24" localSheetId="7">#REF!</definedName>
    <definedName name="S43P24" localSheetId="13">#REF!</definedName>
    <definedName name="S43P24" localSheetId="12">#REF!</definedName>
    <definedName name="S43P24" localSheetId="14">#REF!</definedName>
    <definedName name="S43P24">#REF!</definedName>
    <definedName name="S43P3" localSheetId="2">#REF!</definedName>
    <definedName name="S43P3" localSheetId="7">#REF!</definedName>
    <definedName name="S43P3" localSheetId="13">#REF!</definedName>
    <definedName name="S43P3" localSheetId="12">#REF!</definedName>
    <definedName name="S43P3" localSheetId="14">#REF!</definedName>
    <definedName name="S43P3">#REF!</definedName>
    <definedName name="S43P4" localSheetId="2">#REF!</definedName>
    <definedName name="S43P4" localSheetId="7">#REF!</definedName>
    <definedName name="S43P4" localSheetId="13">#REF!</definedName>
    <definedName name="S43P4" localSheetId="12">#REF!</definedName>
    <definedName name="S43P4" localSheetId="14">#REF!</definedName>
    <definedName name="S43P4">#REF!</definedName>
    <definedName name="S43P5" localSheetId="2">#REF!</definedName>
    <definedName name="S43P5" localSheetId="7">#REF!</definedName>
    <definedName name="S43P5" localSheetId="13">#REF!</definedName>
    <definedName name="S43P5" localSheetId="12">#REF!</definedName>
    <definedName name="S43P5" localSheetId="14">#REF!</definedName>
    <definedName name="S43P5">#REF!</definedName>
    <definedName name="S43P6" localSheetId="2">#REF!</definedName>
    <definedName name="S43P6" localSheetId="7">#REF!</definedName>
    <definedName name="S43P6" localSheetId="13">#REF!</definedName>
    <definedName name="S43P6" localSheetId="12">#REF!</definedName>
    <definedName name="S43P6" localSheetId="14">#REF!</definedName>
    <definedName name="S43P6">#REF!</definedName>
    <definedName name="S43P7" localSheetId="2">#REF!</definedName>
    <definedName name="S43P7" localSheetId="7">#REF!</definedName>
    <definedName name="S43P7" localSheetId="13">#REF!</definedName>
    <definedName name="S43P7" localSheetId="12">#REF!</definedName>
    <definedName name="S43P7" localSheetId="14">#REF!</definedName>
    <definedName name="S43P7">#REF!</definedName>
    <definedName name="S43P8" localSheetId="2">#REF!</definedName>
    <definedName name="S43P8" localSheetId="7">#REF!</definedName>
    <definedName name="S43P8" localSheetId="13">#REF!</definedName>
    <definedName name="S43P8" localSheetId="12">#REF!</definedName>
    <definedName name="S43P8" localSheetId="14">#REF!</definedName>
    <definedName name="S43P8">#REF!</definedName>
    <definedName name="S43P9" localSheetId="2">#REF!</definedName>
    <definedName name="S43P9" localSheetId="7">#REF!</definedName>
    <definedName name="S43P9" localSheetId="13">#REF!</definedName>
    <definedName name="S43P9" localSheetId="12">#REF!</definedName>
    <definedName name="S43P9" localSheetId="14">#REF!</definedName>
    <definedName name="S43P9">#REF!</definedName>
    <definedName name="S43R1" localSheetId="2">#REF!</definedName>
    <definedName name="S43R1" localSheetId="7">#REF!</definedName>
    <definedName name="S43R1" localSheetId="13">#REF!</definedName>
    <definedName name="S43R1" localSheetId="12">#REF!</definedName>
    <definedName name="S43R1" localSheetId="14">#REF!</definedName>
    <definedName name="S43R1">#REF!</definedName>
    <definedName name="S43R10" localSheetId="2">#REF!</definedName>
    <definedName name="S43R10" localSheetId="7">#REF!</definedName>
    <definedName name="S43R10" localSheetId="13">#REF!</definedName>
    <definedName name="S43R10" localSheetId="12">#REF!</definedName>
    <definedName name="S43R10" localSheetId="14">#REF!</definedName>
    <definedName name="S43R10">#REF!</definedName>
    <definedName name="S43R11" localSheetId="2">#REF!</definedName>
    <definedName name="S43R11" localSheetId="7">#REF!</definedName>
    <definedName name="S43R11" localSheetId="13">#REF!</definedName>
    <definedName name="S43R11" localSheetId="12">#REF!</definedName>
    <definedName name="S43R11" localSheetId="14">#REF!</definedName>
    <definedName name="S43R11">#REF!</definedName>
    <definedName name="S43R12" localSheetId="2">#REF!</definedName>
    <definedName name="S43R12" localSheetId="7">#REF!</definedName>
    <definedName name="S43R12" localSheetId="13">#REF!</definedName>
    <definedName name="S43R12" localSheetId="12">#REF!</definedName>
    <definedName name="S43R12" localSheetId="14">#REF!</definedName>
    <definedName name="S43R12">#REF!</definedName>
    <definedName name="S43R13" localSheetId="2">#REF!</definedName>
    <definedName name="S43R13" localSheetId="7">#REF!</definedName>
    <definedName name="S43R13" localSheetId="13">#REF!</definedName>
    <definedName name="S43R13" localSheetId="12">#REF!</definedName>
    <definedName name="S43R13" localSheetId="14">#REF!</definedName>
    <definedName name="S43R13">#REF!</definedName>
    <definedName name="S43R14" localSheetId="2">#REF!</definedName>
    <definedName name="S43R14" localSheetId="7">#REF!</definedName>
    <definedName name="S43R14" localSheetId="13">#REF!</definedName>
    <definedName name="S43R14" localSheetId="12">#REF!</definedName>
    <definedName name="S43R14" localSheetId="14">#REF!</definedName>
    <definedName name="S43R14">#REF!</definedName>
    <definedName name="S43R15" localSheetId="2">#REF!</definedName>
    <definedName name="S43R15" localSheetId="7">#REF!</definedName>
    <definedName name="S43R15" localSheetId="13">#REF!</definedName>
    <definedName name="S43R15" localSheetId="12">#REF!</definedName>
    <definedName name="S43R15" localSheetId="14">#REF!</definedName>
    <definedName name="S43R15">#REF!</definedName>
    <definedName name="S43R16" localSheetId="2">#REF!</definedName>
    <definedName name="S43R16" localSheetId="7">#REF!</definedName>
    <definedName name="S43R16" localSheetId="13">#REF!</definedName>
    <definedName name="S43R16" localSheetId="12">#REF!</definedName>
    <definedName name="S43R16" localSheetId="14">#REF!</definedName>
    <definedName name="S43R16">#REF!</definedName>
    <definedName name="S43R17" localSheetId="2">#REF!</definedName>
    <definedName name="S43R17" localSheetId="7">#REF!</definedName>
    <definedName name="S43R17" localSheetId="13">#REF!</definedName>
    <definedName name="S43R17" localSheetId="12">#REF!</definedName>
    <definedName name="S43R17" localSheetId="14">#REF!</definedName>
    <definedName name="S43R17">#REF!</definedName>
    <definedName name="S43R18" localSheetId="2">#REF!</definedName>
    <definedName name="S43R18" localSheetId="7">#REF!</definedName>
    <definedName name="S43R18" localSheetId="13">#REF!</definedName>
    <definedName name="S43R18" localSheetId="12">#REF!</definedName>
    <definedName name="S43R18" localSheetId="14">#REF!</definedName>
    <definedName name="S43R18">#REF!</definedName>
    <definedName name="S43R19" localSheetId="2">#REF!</definedName>
    <definedName name="S43R19" localSheetId="7">#REF!</definedName>
    <definedName name="S43R19" localSheetId="13">#REF!</definedName>
    <definedName name="S43R19" localSheetId="12">#REF!</definedName>
    <definedName name="S43R19" localSheetId="14">#REF!</definedName>
    <definedName name="S43R19">#REF!</definedName>
    <definedName name="S43R2" localSheetId="2">#REF!</definedName>
    <definedName name="S43R2" localSheetId="7">#REF!</definedName>
    <definedName name="S43R2" localSheetId="13">#REF!</definedName>
    <definedName name="S43R2" localSheetId="12">#REF!</definedName>
    <definedName name="S43R2" localSheetId="14">#REF!</definedName>
    <definedName name="S43R2">#REF!</definedName>
    <definedName name="S43R20" localSheetId="2">#REF!</definedName>
    <definedName name="S43R20" localSheetId="7">#REF!</definedName>
    <definedName name="S43R20" localSheetId="13">#REF!</definedName>
    <definedName name="S43R20" localSheetId="12">#REF!</definedName>
    <definedName name="S43R20" localSheetId="14">#REF!</definedName>
    <definedName name="S43R20">#REF!</definedName>
    <definedName name="S43R21" localSheetId="2">#REF!</definedName>
    <definedName name="S43R21" localSheetId="7">#REF!</definedName>
    <definedName name="S43R21" localSheetId="13">#REF!</definedName>
    <definedName name="S43R21" localSheetId="12">#REF!</definedName>
    <definedName name="S43R21" localSheetId="14">#REF!</definedName>
    <definedName name="S43R21">#REF!</definedName>
    <definedName name="S43R22" localSheetId="2">#REF!</definedName>
    <definedName name="S43R22" localSheetId="7">#REF!</definedName>
    <definedName name="S43R22" localSheetId="13">#REF!</definedName>
    <definedName name="S43R22" localSheetId="12">#REF!</definedName>
    <definedName name="S43R22" localSheetId="14">#REF!</definedName>
    <definedName name="S43R22">#REF!</definedName>
    <definedName name="S43R23" localSheetId="2">#REF!</definedName>
    <definedName name="S43R23" localSheetId="7">#REF!</definedName>
    <definedName name="S43R23" localSheetId="13">#REF!</definedName>
    <definedName name="S43R23" localSheetId="12">#REF!</definedName>
    <definedName name="S43R23" localSheetId="14">#REF!</definedName>
    <definedName name="S43R23">#REF!</definedName>
    <definedName name="S43R24" localSheetId="2">#REF!</definedName>
    <definedName name="S43R24" localSheetId="7">#REF!</definedName>
    <definedName name="S43R24" localSheetId="13">#REF!</definedName>
    <definedName name="S43R24" localSheetId="12">#REF!</definedName>
    <definedName name="S43R24" localSheetId="14">#REF!</definedName>
    <definedName name="S43R24">#REF!</definedName>
    <definedName name="S43R3" localSheetId="2">#REF!</definedName>
    <definedName name="S43R3" localSheetId="7">#REF!</definedName>
    <definedName name="S43R3" localSheetId="13">#REF!</definedName>
    <definedName name="S43R3" localSheetId="12">#REF!</definedName>
    <definedName name="S43R3" localSheetId="14">#REF!</definedName>
    <definedName name="S43R3">#REF!</definedName>
    <definedName name="S43R4" localSheetId="2">#REF!</definedName>
    <definedName name="S43R4" localSheetId="7">#REF!</definedName>
    <definedName name="S43R4" localSheetId="13">#REF!</definedName>
    <definedName name="S43R4" localSheetId="12">#REF!</definedName>
    <definedName name="S43R4" localSheetId="14">#REF!</definedName>
    <definedName name="S43R4">#REF!</definedName>
    <definedName name="S43R5" localSheetId="2">#REF!</definedName>
    <definedName name="S43R5" localSheetId="7">#REF!</definedName>
    <definedName name="S43R5" localSheetId="13">#REF!</definedName>
    <definedName name="S43R5" localSheetId="12">#REF!</definedName>
    <definedName name="S43R5" localSheetId="14">#REF!</definedName>
    <definedName name="S43R5">#REF!</definedName>
    <definedName name="S43R6" localSheetId="2">#REF!</definedName>
    <definedName name="S43R6" localSheetId="7">#REF!</definedName>
    <definedName name="S43R6" localSheetId="13">#REF!</definedName>
    <definedName name="S43R6" localSheetId="12">#REF!</definedName>
    <definedName name="S43R6" localSheetId="14">#REF!</definedName>
    <definedName name="S43R6">#REF!</definedName>
    <definedName name="S43R7" localSheetId="2">#REF!</definedName>
    <definedName name="S43R7" localSheetId="7">#REF!</definedName>
    <definedName name="S43R7" localSheetId="13">#REF!</definedName>
    <definedName name="S43R7" localSheetId="12">#REF!</definedName>
    <definedName name="S43R7" localSheetId="14">#REF!</definedName>
    <definedName name="S43R7">#REF!</definedName>
    <definedName name="S43R8" localSheetId="2">#REF!</definedName>
    <definedName name="S43R8" localSheetId="7">#REF!</definedName>
    <definedName name="S43R8" localSheetId="13">#REF!</definedName>
    <definedName name="S43R8" localSheetId="12">#REF!</definedName>
    <definedName name="S43R8" localSheetId="14">#REF!</definedName>
    <definedName name="S43R8">#REF!</definedName>
    <definedName name="S43R9" localSheetId="2">#REF!</definedName>
    <definedName name="S43R9" localSheetId="7">#REF!</definedName>
    <definedName name="S43R9" localSheetId="13">#REF!</definedName>
    <definedName name="S43R9" localSheetId="12">#REF!</definedName>
    <definedName name="S43R9" localSheetId="14">#REF!</definedName>
    <definedName name="S43R9">#REF!</definedName>
    <definedName name="S44P1" localSheetId="2">#REF!</definedName>
    <definedName name="S44P1" localSheetId="7">#REF!</definedName>
    <definedName name="S44P1" localSheetId="13">#REF!</definedName>
    <definedName name="S44P1" localSheetId="12">#REF!</definedName>
    <definedName name="S44P1" localSheetId="14">#REF!</definedName>
    <definedName name="S44P1">#REF!</definedName>
    <definedName name="S44P10" localSheetId="2">#REF!</definedName>
    <definedName name="S44P10" localSheetId="7">#REF!</definedName>
    <definedName name="S44P10" localSheetId="13">#REF!</definedName>
    <definedName name="S44P10" localSheetId="12">#REF!</definedName>
    <definedName name="S44P10" localSheetId="14">#REF!</definedName>
    <definedName name="S44P10">#REF!</definedName>
    <definedName name="S44P11" localSheetId="2">#REF!</definedName>
    <definedName name="S44P11" localSheetId="7">#REF!</definedName>
    <definedName name="S44P11" localSheetId="13">#REF!</definedName>
    <definedName name="S44P11" localSheetId="12">#REF!</definedName>
    <definedName name="S44P11" localSheetId="14">#REF!</definedName>
    <definedName name="S44P11">#REF!</definedName>
    <definedName name="S44P12" localSheetId="2">#REF!</definedName>
    <definedName name="S44P12" localSheetId="7">#REF!</definedName>
    <definedName name="S44P12" localSheetId="13">#REF!</definedName>
    <definedName name="S44P12" localSheetId="12">#REF!</definedName>
    <definedName name="S44P12" localSheetId="14">#REF!</definedName>
    <definedName name="S44P12">#REF!</definedName>
    <definedName name="S44P13" localSheetId="2">#REF!</definedName>
    <definedName name="S44P13" localSheetId="7">#REF!</definedName>
    <definedName name="S44P13" localSheetId="13">#REF!</definedName>
    <definedName name="S44P13" localSheetId="12">#REF!</definedName>
    <definedName name="S44P13" localSheetId="14">#REF!</definedName>
    <definedName name="S44P13">#REF!</definedName>
    <definedName name="S44P14" localSheetId="2">#REF!</definedName>
    <definedName name="S44P14" localSheetId="7">#REF!</definedName>
    <definedName name="S44P14" localSheetId="13">#REF!</definedName>
    <definedName name="S44P14" localSheetId="12">#REF!</definedName>
    <definedName name="S44P14" localSheetId="14">#REF!</definedName>
    <definedName name="S44P14">#REF!</definedName>
    <definedName name="S44P15" localSheetId="2">#REF!</definedName>
    <definedName name="S44P15" localSheetId="7">#REF!</definedName>
    <definedName name="S44P15" localSheetId="13">#REF!</definedName>
    <definedName name="S44P15" localSheetId="12">#REF!</definedName>
    <definedName name="S44P15" localSheetId="14">#REF!</definedName>
    <definedName name="S44P15">#REF!</definedName>
    <definedName name="S44P16" localSheetId="2">#REF!</definedName>
    <definedName name="S44P16" localSheetId="7">#REF!</definedName>
    <definedName name="S44P16" localSheetId="13">#REF!</definedName>
    <definedName name="S44P16" localSheetId="12">#REF!</definedName>
    <definedName name="S44P16" localSheetId="14">#REF!</definedName>
    <definedName name="S44P16">#REF!</definedName>
    <definedName name="S44P17" localSheetId="2">#REF!</definedName>
    <definedName name="S44P17" localSheetId="7">#REF!</definedName>
    <definedName name="S44P17" localSheetId="13">#REF!</definedName>
    <definedName name="S44P17" localSheetId="12">#REF!</definedName>
    <definedName name="S44P17" localSheetId="14">#REF!</definedName>
    <definedName name="S44P17">#REF!</definedName>
    <definedName name="S44P18" localSheetId="2">#REF!</definedName>
    <definedName name="S44P18" localSheetId="7">#REF!</definedName>
    <definedName name="S44P18" localSheetId="13">#REF!</definedName>
    <definedName name="S44P18" localSheetId="12">#REF!</definedName>
    <definedName name="S44P18" localSheetId="14">#REF!</definedName>
    <definedName name="S44P18">#REF!</definedName>
    <definedName name="S44P19" localSheetId="2">#REF!</definedName>
    <definedName name="S44P19" localSheetId="7">#REF!</definedName>
    <definedName name="S44P19" localSheetId="13">#REF!</definedName>
    <definedName name="S44P19" localSheetId="12">#REF!</definedName>
    <definedName name="S44P19" localSheetId="14">#REF!</definedName>
    <definedName name="S44P19">#REF!</definedName>
    <definedName name="S44P2" localSheetId="2">#REF!</definedName>
    <definedName name="S44P2" localSheetId="7">#REF!</definedName>
    <definedName name="S44P2" localSheetId="13">#REF!</definedName>
    <definedName name="S44P2" localSheetId="12">#REF!</definedName>
    <definedName name="S44P2" localSheetId="14">#REF!</definedName>
    <definedName name="S44P2">#REF!</definedName>
    <definedName name="S44P20" localSheetId="2">#REF!</definedName>
    <definedName name="S44P20" localSheetId="7">#REF!</definedName>
    <definedName name="S44P20" localSheetId="13">#REF!</definedName>
    <definedName name="S44P20" localSheetId="12">#REF!</definedName>
    <definedName name="S44P20" localSheetId="14">#REF!</definedName>
    <definedName name="S44P20">#REF!</definedName>
    <definedName name="S44P21" localSheetId="2">#REF!</definedName>
    <definedName name="S44P21" localSheetId="7">#REF!</definedName>
    <definedName name="S44P21" localSheetId="13">#REF!</definedName>
    <definedName name="S44P21" localSheetId="12">#REF!</definedName>
    <definedName name="S44P21" localSheetId="14">#REF!</definedName>
    <definedName name="S44P21">#REF!</definedName>
    <definedName name="S44P22" localSheetId="2">#REF!</definedName>
    <definedName name="S44P22" localSheetId="7">#REF!</definedName>
    <definedName name="S44P22" localSheetId="13">#REF!</definedName>
    <definedName name="S44P22" localSheetId="12">#REF!</definedName>
    <definedName name="S44P22" localSheetId="14">#REF!</definedName>
    <definedName name="S44P22">#REF!</definedName>
    <definedName name="S44P23" localSheetId="2">#REF!</definedName>
    <definedName name="S44P23" localSheetId="7">#REF!</definedName>
    <definedName name="S44P23" localSheetId="13">#REF!</definedName>
    <definedName name="S44P23" localSheetId="12">#REF!</definedName>
    <definedName name="S44P23" localSheetId="14">#REF!</definedName>
    <definedName name="S44P23">#REF!</definedName>
    <definedName name="S44P24" localSheetId="2">#REF!</definedName>
    <definedName name="S44P24" localSheetId="7">#REF!</definedName>
    <definedName name="S44P24" localSheetId="13">#REF!</definedName>
    <definedName name="S44P24" localSheetId="12">#REF!</definedName>
    <definedName name="S44P24" localSheetId="14">#REF!</definedName>
    <definedName name="S44P24">#REF!</definedName>
    <definedName name="S44P3" localSheetId="2">#REF!</definedName>
    <definedName name="S44P3" localSheetId="7">#REF!</definedName>
    <definedName name="S44P3" localSheetId="13">#REF!</definedName>
    <definedName name="S44P3" localSheetId="12">#REF!</definedName>
    <definedName name="S44P3" localSheetId="14">#REF!</definedName>
    <definedName name="S44P3">#REF!</definedName>
    <definedName name="S44P4" localSheetId="2">#REF!</definedName>
    <definedName name="S44P4" localSheetId="7">#REF!</definedName>
    <definedName name="S44P4" localSheetId="13">#REF!</definedName>
    <definedName name="S44P4" localSheetId="12">#REF!</definedName>
    <definedName name="S44P4" localSheetId="14">#REF!</definedName>
    <definedName name="S44P4">#REF!</definedName>
    <definedName name="S44P5" localSheetId="2">#REF!</definedName>
    <definedName name="S44P5" localSheetId="7">#REF!</definedName>
    <definedName name="S44P5" localSheetId="13">#REF!</definedName>
    <definedName name="S44P5" localSheetId="12">#REF!</definedName>
    <definedName name="S44P5" localSheetId="14">#REF!</definedName>
    <definedName name="S44P5">#REF!</definedName>
    <definedName name="S44P6" localSheetId="2">#REF!</definedName>
    <definedName name="S44P6" localSheetId="7">#REF!</definedName>
    <definedName name="S44P6" localSheetId="13">#REF!</definedName>
    <definedName name="S44P6" localSheetId="12">#REF!</definedName>
    <definedName name="S44P6" localSheetId="14">#REF!</definedName>
    <definedName name="S44P6">#REF!</definedName>
    <definedName name="S44P7" localSheetId="2">#REF!</definedName>
    <definedName name="S44P7" localSheetId="7">#REF!</definedName>
    <definedName name="S44P7" localSheetId="13">#REF!</definedName>
    <definedName name="S44P7" localSheetId="12">#REF!</definedName>
    <definedName name="S44P7" localSheetId="14">#REF!</definedName>
    <definedName name="S44P7">#REF!</definedName>
    <definedName name="S44P8" localSheetId="2">#REF!</definedName>
    <definedName name="S44P8" localSheetId="7">#REF!</definedName>
    <definedName name="S44P8" localSheetId="13">#REF!</definedName>
    <definedName name="S44P8" localSheetId="12">#REF!</definedName>
    <definedName name="S44P8" localSheetId="14">#REF!</definedName>
    <definedName name="S44P8">#REF!</definedName>
    <definedName name="S44P9" localSheetId="2">#REF!</definedName>
    <definedName name="S44P9" localSheetId="7">#REF!</definedName>
    <definedName name="S44P9" localSheetId="13">#REF!</definedName>
    <definedName name="S44P9" localSheetId="12">#REF!</definedName>
    <definedName name="S44P9" localSheetId="14">#REF!</definedName>
    <definedName name="S44P9">#REF!</definedName>
    <definedName name="S44R1" localSheetId="2">#REF!</definedName>
    <definedName name="S44R1" localSheetId="7">#REF!</definedName>
    <definedName name="S44R1" localSheetId="13">#REF!</definedName>
    <definedName name="S44R1" localSheetId="12">#REF!</definedName>
    <definedName name="S44R1" localSheetId="14">#REF!</definedName>
    <definedName name="S44R1">#REF!</definedName>
    <definedName name="S44R10" localSheetId="2">#REF!</definedName>
    <definedName name="S44R10" localSheetId="7">#REF!</definedName>
    <definedName name="S44R10" localSheetId="13">#REF!</definedName>
    <definedName name="S44R10" localSheetId="12">#REF!</definedName>
    <definedName name="S44R10" localSheetId="14">#REF!</definedName>
    <definedName name="S44R10">#REF!</definedName>
    <definedName name="S44R11" localSheetId="2">#REF!</definedName>
    <definedName name="S44R11" localSheetId="7">#REF!</definedName>
    <definedName name="S44R11" localSheetId="13">#REF!</definedName>
    <definedName name="S44R11" localSheetId="12">#REF!</definedName>
    <definedName name="S44R11" localSheetId="14">#REF!</definedName>
    <definedName name="S44R11">#REF!</definedName>
    <definedName name="S44R12" localSheetId="2">#REF!</definedName>
    <definedName name="S44R12" localSheetId="7">#REF!</definedName>
    <definedName name="S44R12" localSheetId="13">#REF!</definedName>
    <definedName name="S44R12" localSheetId="12">#REF!</definedName>
    <definedName name="S44R12" localSheetId="14">#REF!</definedName>
    <definedName name="S44R12">#REF!</definedName>
    <definedName name="S44R13" localSheetId="2">#REF!</definedName>
    <definedName name="S44R13" localSheetId="7">#REF!</definedName>
    <definedName name="S44R13" localSheetId="13">#REF!</definedName>
    <definedName name="S44R13" localSheetId="12">#REF!</definedName>
    <definedName name="S44R13" localSheetId="14">#REF!</definedName>
    <definedName name="S44R13">#REF!</definedName>
    <definedName name="S44R14" localSheetId="2">#REF!</definedName>
    <definedName name="S44R14" localSheetId="7">#REF!</definedName>
    <definedName name="S44R14" localSheetId="13">#REF!</definedName>
    <definedName name="S44R14" localSheetId="12">#REF!</definedName>
    <definedName name="S44R14" localSheetId="14">#REF!</definedName>
    <definedName name="S44R14">#REF!</definedName>
    <definedName name="S44R15" localSheetId="2">#REF!</definedName>
    <definedName name="S44R15" localSheetId="7">#REF!</definedName>
    <definedName name="S44R15" localSheetId="13">#REF!</definedName>
    <definedName name="S44R15" localSheetId="12">#REF!</definedName>
    <definedName name="S44R15" localSheetId="14">#REF!</definedName>
    <definedName name="S44R15">#REF!</definedName>
    <definedName name="S44R16" localSheetId="2">#REF!</definedName>
    <definedName name="S44R16" localSheetId="7">#REF!</definedName>
    <definedName name="S44R16" localSheetId="13">#REF!</definedName>
    <definedName name="S44R16" localSheetId="12">#REF!</definedName>
    <definedName name="S44R16" localSheetId="14">#REF!</definedName>
    <definedName name="S44R16">#REF!</definedName>
    <definedName name="S44R17" localSheetId="2">#REF!</definedName>
    <definedName name="S44R17" localSheetId="7">#REF!</definedName>
    <definedName name="S44R17" localSheetId="13">#REF!</definedName>
    <definedName name="S44R17" localSheetId="12">#REF!</definedName>
    <definedName name="S44R17" localSheetId="14">#REF!</definedName>
    <definedName name="S44R17">#REF!</definedName>
    <definedName name="S44R18" localSheetId="2">#REF!</definedName>
    <definedName name="S44R18" localSheetId="7">#REF!</definedName>
    <definedName name="S44R18" localSheetId="13">#REF!</definedName>
    <definedName name="S44R18" localSheetId="12">#REF!</definedName>
    <definedName name="S44R18" localSheetId="14">#REF!</definedName>
    <definedName name="S44R18">#REF!</definedName>
    <definedName name="S44R19" localSheetId="2">#REF!</definedName>
    <definedName name="S44R19" localSheetId="7">#REF!</definedName>
    <definedName name="S44R19" localSheetId="13">#REF!</definedName>
    <definedName name="S44R19" localSheetId="12">#REF!</definedName>
    <definedName name="S44R19" localSheetId="14">#REF!</definedName>
    <definedName name="S44R19">#REF!</definedName>
    <definedName name="S44R2" localSheetId="2">#REF!</definedName>
    <definedName name="S44R2" localSheetId="7">#REF!</definedName>
    <definedName name="S44R2" localSheetId="13">#REF!</definedName>
    <definedName name="S44R2" localSheetId="12">#REF!</definedName>
    <definedName name="S44R2" localSheetId="14">#REF!</definedName>
    <definedName name="S44R2">#REF!</definedName>
    <definedName name="S44R20" localSheetId="2">#REF!</definedName>
    <definedName name="S44R20" localSheetId="7">#REF!</definedName>
    <definedName name="S44R20" localSheetId="13">#REF!</definedName>
    <definedName name="S44R20" localSheetId="12">#REF!</definedName>
    <definedName name="S44R20" localSheetId="14">#REF!</definedName>
    <definedName name="S44R20">#REF!</definedName>
    <definedName name="S44R21" localSheetId="2">#REF!</definedName>
    <definedName name="S44R21" localSheetId="7">#REF!</definedName>
    <definedName name="S44R21" localSheetId="13">#REF!</definedName>
    <definedName name="S44R21" localSheetId="12">#REF!</definedName>
    <definedName name="S44R21" localSheetId="14">#REF!</definedName>
    <definedName name="S44R21">#REF!</definedName>
    <definedName name="S44R22" localSheetId="2">#REF!</definedName>
    <definedName name="S44R22" localSheetId="7">#REF!</definedName>
    <definedName name="S44R22" localSheetId="13">#REF!</definedName>
    <definedName name="S44R22" localSheetId="12">#REF!</definedName>
    <definedName name="S44R22" localSheetId="14">#REF!</definedName>
    <definedName name="S44R22">#REF!</definedName>
    <definedName name="S44R23" localSheetId="2">#REF!</definedName>
    <definedName name="S44R23" localSheetId="7">#REF!</definedName>
    <definedName name="S44R23" localSheetId="13">#REF!</definedName>
    <definedName name="S44R23" localSheetId="12">#REF!</definedName>
    <definedName name="S44R23" localSheetId="14">#REF!</definedName>
    <definedName name="S44R23">#REF!</definedName>
    <definedName name="S44R24" localSheetId="2">#REF!</definedName>
    <definedName name="S44R24" localSheetId="7">#REF!</definedName>
    <definedName name="S44R24" localSheetId="13">#REF!</definedName>
    <definedName name="S44R24" localSheetId="12">#REF!</definedName>
    <definedName name="S44R24" localSheetId="14">#REF!</definedName>
    <definedName name="S44R24">#REF!</definedName>
    <definedName name="S44R3" localSheetId="2">#REF!</definedName>
    <definedName name="S44R3" localSheetId="7">#REF!</definedName>
    <definedName name="S44R3" localSheetId="13">#REF!</definedName>
    <definedName name="S44R3" localSheetId="12">#REF!</definedName>
    <definedName name="S44R3" localSheetId="14">#REF!</definedName>
    <definedName name="S44R3">#REF!</definedName>
    <definedName name="S44R4" localSheetId="2">#REF!</definedName>
    <definedName name="S44R4" localSheetId="7">#REF!</definedName>
    <definedName name="S44R4" localSheetId="13">#REF!</definedName>
    <definedName name="S44R4" localSheetId="12">#REF!</definedName>
    <definedName name="S44R4" localSheetId="14">#REF!</definedName>
    <definedName name="S44R4">#REF!</definedName>
    <definedName name="S44R5" localSheetId="2">#REF!</definedName>
    <definedName name="S44R5" localSheetId="7">#REF!</definedName>
    <definedName name="S44R5" localSheetId="13">#REF!</definedName>
    <definedName name="S44R5" localSheetId="12">#REF!</definedName>
    <definedName name="S44R5" localSheetId="14">#REF!</definedName>
    <definedName name="S44R5">#REF!</definedName>
    <definedName name="S44R6" localSheetId="2">#REF!</definedName>
    <definedName name="S44R6" localSheetId="7">#REF!</definedName>
    <definedName name="S44R6" localSheetId="13">#REF!</definedName>
    <definedName name="S44R6" localSheetId="12">#REF!</definedName>
    <definedName name="S44R6" localSheetId="14">#REF!</definedName>
    <definedName name="S44R6">#REF!</definedName>
    <definedName name="S44R7" localSheetId="2">#REF!</definedName>
    <definedName name="S44R7" localSheetId="7">#REF!</definedName>
    <definedName name="S44R7" localSheetId="13">#REF!</definedName>
    <definedName name="S44R7" localSheetId="12">#REF!</definedName>
    <definedName name="S44R7" localSheetId="14">#REF!</definedName>
    <definedName name="S44R7">#REF!</definedName>
    <definedName name="S44R8" localSheetId="2">#REF!</definedName>
    <definedName name="S44R8" localSheetId="7">#REF!</definedName>
    <definedName name="S44R8" localSheetId="13">#REF!</definedName>
    <definedName name="S44R8" localSheetId="12">#REF!</definedName>
    <definedName name="S44R8" localSheetId="14">#REF!</definedName>
    <definedName name="S44R8">#REF!</definedName>
    <definedName name="S44R9" localSheetId="2">#REF!</definedName>
    <definedName name="S44R9" localSheetId="7">#REF!</definedName>
    <definedName name="S44R9" localSheetId="13">#REF!</definedName>
    <definedName name="S44R9" localSheetId="12">#REF!</definedName>
    <definedName name="S44R9" localSheetId="14">#REF!</definedName>
    <definedName name="S44R9">#REF!</definedName>
    <definedName name="S45P1" localSheetId="2">#REF!</definedName>
    <definedName name="S45P1" localSheetId="7">#REF!</definedName>
    <definedName name="S45P1" localSheetId="13">#REF!</definedName>
    <definedName name="S45P1" localSheetId="12">#REF!</definedName>
    <definedName name="S45P1" localSheetId="14">#REF!</definedName>
    <definedName name="S45P1">#REF!</definedName>
    <definedName name="S45P10" localSheetId="2">#REF!</definedName>
    <definedName name="S45P10" localSheetId="7">#REF!</definedName>
    <definedName name="S45P10" localSheetId="13">#REF!</definedName>
    <definedName name="S45P10" localSheetId="12">#REF!</definedName>
    <definedName name="S45P10" localSheetId="14">#REF!</definedName>
    <definedName name="S45P10">#REF!</definedName>
    <definedName name="S45P11" localSheetId="2">#REF!</definedName>
    <definedName name="S45P11" localSheetId="7">#REF!</definedName>
    <definedName name="S45P11" localSheetId="13">#REF!</definedName>
    <definedName name="S45P11" localSheetId="12">#REF!</definedName>
    <definedName name="S45P11" localSheetId="14">#REF!</definedName>
    <definedName name="S45P11">#REF!</definedName>
    <definedName name="S45P12" localSheetId="2">#REF!</definedName>
    <definedName name="S45P12" localSheetId="7">#REF!</definedName>
    <definedName name="S45P12" localSheetId="13">#REF!</definedName>
    <definedName name="S45P12" localSheetId="12">#REF!</definedName>
    <definedName name="S45P12" localSheetId="14">#REF!</definedName>
    <definedName name="S45P12">#REF!</definedName>
    <definedName name="S45P13" localSheetId="2">#REF!</definedName>
    <definedName name="S45P13" localSheetId="7">#REF!</definedName>
    <definedName name="S45P13" localSheetId="13">#REF!</definedName>
    <definedName name="S45P13" localSheetId="12">#REF!</definedName>
    <definedName name="S45P13" localSheetId="14">#REF!</definedName>
    <definedName name="S45P13">#REF!</definedName>
    <definedName name="S45P14" localSheetId="2">#REF!</definedName>
    <definedName name="S45P14" localSheetId="7">#REF!</definedName>
    <definedName name="S45P14" localSheetId="13">#REF!</definedName>
    <definedName name="S45P14" localSheetId="12">#REF!</definedName>
    <definedName name="S45P14" localSheetId="14">#REF!</definedName>
    <definedName name="S45P14">#REF!</definedName>
    <definedName name="S45P15" localSheetId="2">#REF!</definedName>
    <definedName name="S45P15" localSheetId="7">#REF!</definedName>
    <definedName name="S45P15" localSheetId="13">#REF!</definedName>
    <definedName name="S45P15" localSheetId="12">#REF!</definedName>
    <definedName name="S45P15" localSheetId="14">#REF!</definedName>
    <definedName name="S45P15">#REF!</definedName>
    <definedName name="S45P16" localSheetId="2">#REF!</definedName>
    <definedName name="S45P16" localSheetId="7">#REF!</definedName>
    <definedName name="S45P16" localSheetId="13">#REF!</definedName>
    <definedName name="S45P16" localSheetId="12">#REF!</definedName>
    <definedName name="S45P16" localSheetId="14">#REF!</definedName>
    <definedName name="S45P16">#REF!</definedName>
    <definedName name="S45P17" localSheetId="2">#REF!</definedName>
    <definedName name="S45P17" localSheetId="7">#REF!</definedName>
    <definedName name="S45P17" localSheetId="13">#REF!</definedName>
    <definedName name="S45P17" localSheetId="12">#REF!</definedName>
    <definedName name="S45P17" localSheetId="14">#REF!</definedName>
    <definedName name="S45P17">#REF!</definedName>
    <definedName name="S45P18" localSheetId="2">#REF!</definedName>
    <definedName name="S45P18" localSheetId="7">#REF!</definedName>
    <definedName name="S45P18" localSheetId="13">#REF!</definedName>
    <definedName name="S45P18" localSheetId="12">#REF!</definedName>
    <definedName name="S45P18" localSheetId="14">#REF!</definedName>
    <definedName name="S45P18">#REF!</definedName>
    <definedName name="S45P19" localSheetId="2">#REF!</definedName>
    <definedName name="S45P19" localSheetId="7">#REF!</definedName>
    <definedName name="S45P19" localSheetId="13">#REF!</definedName>
    <definedName name="S45P19" localSheetId="12">#REF!</definedName>
    <definedName name="S45P19" localSheetId="14">#REF!</definedName>
    <definedName name="S45P19">#REF!</definedName>
    <definedName name="S45P2" localSheetId="2">#REF!</definedName>
    <definedName name="S45P2" localSheetId="7">#REF!</definedName>
    <definedName name="S45P2" localSheetId="13">#REF!</definedName>
    <definedName name="S45P2" localSheetId="12">#REF!</definedName>
    <definedName name="S45P2" localSheetId="14">#REF!</definedName>
    <definedName name="S45P2">#REF!</definedName>
    <definedName name="S45P20" localSheetId="2">#REF!</definedName>
    <definedName name="S45P20" localSheetId="7">#REF!</definedName>
    <definedName name="S45P20" localSheetId="13">#REF!</definedName>
    <definedName name="S45P20" localSheetId="12">#REF!</definedName>
    <definedName name="S45P20" localSheetId="14">#REF!</definedName>
    <definedName name="S45P20">#REF!</definedName>
    <definedName name="S45P21" localSheetId="2">#REF!</definedName>
    <definedName name="S45P21" localSheetId="7">#REF!</definedName>
    <definedName name="S45P21" localSheetId="13">#REF!</definedName>
    <definedName name="S45P21" localSheetId="12">#REF!</definedName>
    <definedName name="S45P21" localSheetId="14">#REF!</definedName>
    <definedName name="S45P21">#REF!</definedName>
    <definedName name="S45P22" localSheetId="2">#REF!</definedName>
    <definedName name="S45P22" localSheetId="7">#REF!</definedName>
    <definedName name="S45P22" localSheetId="13">#REF!</definedName>
    <definedName name="S45P22" localSheetId="12">#REF!</definedName>
    <definedName name="S45P22" localSheetId="14">#REF!</definedName>
    <definedName name="S45P22">#REF!</definedName>
    <definedName name="S45P23" localSheetId="2">#REF!</definedName>
    <definedName name="S45P23" localSheetId="7">#REF!</definedName>
    <definedName name="S45P23" localSheetId="13">#REF!</definedName>
    <definedName name="S45P23" localSheetId="12">#REF!</definedName>
    <definedName name="S45P23" localSheetId="14">#REF!</definedName>
    <definedName name="S45P23">#REF!</definedName>
    <definedName name="S45P24" localSheetId="2">#REF!</definedName>
    <definedName name="S45P24" localSheetId="7">#REF!</definedName>
    <definedName name="S45P24" localSheetId="13">#REF!</definedName>
    <definedName name="S45P24" localSheetId="12">#REF!</definedName>
    <definedName name="S45P24" localSheetId="14">#REF!</definedName>
    <definedName name="S45P24">#REF!</definedName>
    <definedName name="S45P3" localSheetId="2">#REF!</definedName>
    <definedName name="S45P3" localSheetId="7">#REF!</definedName>
    <definedName name="S45P3" localSheetId="13">#REF!</definedName>
    <definedName name="S45P3" localSheetId="12">#REF!</definedName>
    <definedName name="S45P3" localSheetId="14">#REF!</definedName>
    <definedName name="S45P3">#REF!</definedName>
    <definedName name="S45P4" localSheetId="2">#REF!</definedName>
    <definedName name="S45P4" localSheetId="7">#REF!</definedName>
    <definedName name="S45P4" localSheetId="13">#REF!</definedName>
    <definedName name="S45P4" localSheetId="12">#REF!</definedName>
    <definedName name="S45P4" localSheetId="14">#REF!</definedName>
    <definedName name="S45P4">#REF!</definedName>
    <definedName name="S45P5" localSheetId="2">#REF!</definedName>
    <definedName name="S45P5" localSheetId="7">#REF!</definedName>
    <definedName name="S45P5" localSheetId="13">#REF!</definedName>
    <definedName name="S45P5" localSheetId="12">#REF!</definedName>
    <definedName name="S45P5" localSheetId="14">#REF!</definedName>
    <definedName name="S45P5">#REF!</definedName>
    <definedName name="S45P6" localSheetId="2">#REF!</definedName>
    <definedName name="S45P6" localSheetId="7">#REF!</definedName>
    <definedName name="S45P6" localSheetId="13">#REF!</definedName>
    <definedName name="S45P6" localSheetId="12">#REF!</definedName>
    <definedName name="S45P6" localSheetId="14">#REF!</definedName>
    <definedName name="S45P6">#REF!</definedName>
    <definedName name="S45P7" localSheetId="2">#REF!</definedName>
    <definedName name="S45P7" localSheetId="7">#REF!</definedName>
    <definedName name="S45P7" localSheetId="13">#REF!</definedName>
    <definedName name="S45P7" localSheetId="12">#REF!</definedName>
    <definedName name="S45P7" localSheetId="14">#REF!</definedName>
    <definedName name="S45P7">#REF!</definedName>
    <definedName name="S45P8" localSheetId="2">#REF!</definedName>
    <definedName name="S45P8" localSheetId="7">#REF!</definedName>
    <definedName name="S45P8" localSheetId="13">#REF!</definedName>
    <definedName name="S45P8" localSheetId="12">#REF!</definedName>
    <definedName name="S45P8" localSheetId="14">#REF!</definedName>
    <definedName name="S45P8">#REF!</definedName>
    <definedName name="S45P9" localSheetId="2">#REF!</definedName>
    <definedName name="S45P9" localSheetId="7">#REF!</definedName>
    <definedName name="S45P9" localSheetId="13">#REF!</definedName>
    <definedName name="S45P9" localSheetId="12">#REF!</definedName>
    <definedName name="S45P9" localSheetId="14">#REF!</definedName>
    <definedName name="S45P9">#REF!</definedName>
    <definedName name="S45R1" localSheetId="2">#REF!</definedName>
    <definedName name="S45R1" localSheetId="7">#REF!</definedName>
    <definedName name="S45R1" localSheetId="13">#REF!</definedName>
    <definedName name="S45R1" localSheetId="12">#REF!</definedName>
    <definedName name="S45R1" localSheetId="14">#REF!</definedName>
    <definedName name="S45R1">#REF!</definedName>
    <definedName name="S45R10" localSheetId="2">#REF!</definedName>
    <definedName name="S45R10" localSheetId="7">#REF!</definedName>
    <definedName name="S45R10" localSheetId="13">#REF!</definedName>
    <definedName name="S45R10" localSheetId="12">#REF!</definedName>
    <definedName name="S45R10" localSheetId="14">#REF!</definedName>
    <definedName name="S45R10">#REF!</definedName>
    <definedName name="S45R11" localSheetId="2">#REF!</definedName>
    <definedName name="S45R11" localSheetId="7">#REF!</definedName>
    <definedName name="S45R11" localSheetId="13">#REF!</definedName>
    <definedName name="S45R11" localSheetId="12">#REF!</definedName>
    <definedName name="S45R11" localSheetId="14">#REF!</definedName>
    <definedName name="S45R11">#REF!</definedName>
    <definedName name="S45R12" localSheetId="2">#REF!</definedName>
    <definedName name="S45R12" localSheetId="7">#REF!</definedName>
    <definedName name="S45R12" localSheetId="13">#REF!</definedName>
    <definedName name="S45R12" localSheetId="12">#REF!</definedName>
    <definedName name="S45R12" localSheetId="14">#REF!</definedName>
    <definedName name="S45R12">#REF!</definedName>
    <definedName name="S45R13" localSheetId="2">#REF!</definedName>
    <definedName name="S45R13" localSheetId="7">#REF!</definedName>
    <definedName name="S45R13" localSheetId="13">#REF!</definedName>
    <definedName name="S45R13" localSheetId="12">#REF!</definedName>
    <definedName name="S45R13" localSheetId="14">#REF!</definedName>
    <definedName name="S45R13">#REF!</definedName>
    <definedName name="S45R14" localSheetId="2">#REF!</definedName>
    <definedName name="S45R14" localSheetId="7">#REF!</definedName>
    <definedName name="S45R14" localSheetId="13">#REF!</definedName>
    <definedName name="S45R14" localSheetId="12">#REF!</definedName>
    <definedName name="S45R14" localSheetId="14">#REF!</definedName>
    <definedName name="S45R14">#REF!</definedName>
    <definedName name="S45R15" localSheetId="2">#REF!</definedName>
    <definedName name="S45R15" localSheetId="7">#REF!</definedName>
    <definedName name="S45R15" localSheetId="13">#REF!</definedName>
    <definedName name="S45R15" localSheetId="12">#REF!</definedName>
    <definedName name="S45R15" localSheetId="14">#REF!</definedName>
    <definedName name="S45R15">#REF!</definedName>
    <definedName name="S45R16" localSheetId="2">#REF!</definedName>
    <definedName name="S45R16" localSheetId="7">#REF!</definedName>
    <definedName name="S45R16" localSheetId="13">#REF!</definedName>
    <definedName name="S45R16" localSheetId="12">#REF!</definedName>
    <definedName name="S45R16" localSheetId="14">#REF!</definedName>
    <definedName name="S45R16">#REF!</definedName>
    <definedName name="S45R17" localSheetId="2">#REF!</definedName>
    <definedName name="S45R17" localSheetId="7">#REF!</definedName>
    <definedName name="S45R17" localSheetId="13">#REF!</definedName>
    <definedName name="S45R17" localSheetId="12">#REF!</definedName>
    <definedName name="S45R17" localSheetId="14">#REF!</definedName>
    <definedName name="S45R17">#REF!</definedName>
    <definedName name="S45R18" localSheetId="2">#REF!</definedName>
    <definedName name="S45R18" localSheetId="7">#REF!</definedName>
    <definedName name="S45R18" localSheetId="13">#REF!</definedName>
    <definedName name="S45R18" localSheetId="12">#REF!</definedName>
    <definedName name="S45R18" localSheetId="14">#REF!</definedName>
    <definedName name="S45R18">#REF!</definedName>
    <definedName name="S45R19" localSheetId="2">#REF!</definedName>
    <definedName name="S45R19" localSheetId="7">#REF!</definedName>
    <definedName name="S45R19" localSheetId="13">#REF!</definedName>
    <definedName name="S45R19" localSheetId="12">#REF!</definedName>
    <definedName name="S45R19" localSheetId="14">#REF!</definedName>
    <definedName name="S45R19">#REF!</definedName>
    <definedName name="S45R2" localSheetId="2">#REF!</definedName>
    <definedName name="S45R2" localSheetId="7">#REF!</definedName>
    <definedName name="S45R2" localSheetId="13">#REF!</definedName>
    <definedName name="S45R2" localSheetId="12">#REF!</definedName>
    <definedName name="S45R2" localSheetId="14">#REF!</definedName>
    <definedName name="S45R2">#REF!</definedName>
    <definedName name="S45R20" localSheetId="2">#REF!</definedName>
    <definedName name="S45R20" localSheetId="7">#REF!</definedName>
    <definedName name="S45R20" localSheetId="13">#REF!</definedName>
    <definedName name="S45R20" localSheetId="12">#REF!</definedName>
    <definedName name="S45R20" localSheetId="14">#REF!</definedName>
    <definedName name="S45R20">#REF!</definedName>
    <definedName name="S45R21" localSheetId="2">#REF!</definedName>
    <definedName name="S45R21" localSheetId="7">#REF!</definedName>
    <definedName name="S45R21" localSheetId="13">#REF!</definedName>
    <definedName name="S45R21" localSheetId="12">#REF!</definedName>
    <definedName name="S45R21" localSheetId="14">#REF!</definedName>
    <definedName name="S45R21">#REF!</definedName>
    <definedName name="S45R22" localSheetId="2">#REF!</definedName>
    <definedName name="S45R22" localSheetId="7">#REF!</definedName>
    <definedName name="S45R22" localSheetId="13">#REF!</definedName>
    <definedName name="S45R22" localSheetId="12">#REF!</definedName>
    <definedName name="S45R22" localSheetId="14">#REF!</definedName>
    <definedName name="S45R22">#REF!</definedName>
    <definedName name="S45R23" localSheetId="2">#REF!</definedName>
    <definedName name="S45R23" localSheetId="7">#REF!</definedName>
    <definedName name="S45R23" localSheetId="13">#REF!</definedName>
    <definedName name="S45R23" localSheetId="12">#REF!</definedName>
    <definedName name="S45R23" localSheetId="14">#REF!</definedName>
    <definedName name="S45R23">#REF!</definedName>
    <definedName name="S45R24" localSheetId="2">#REF!</definedName>
    <definedName name="S45R24" localSheetId="7">#REF!</definedName>
    <definedName name="S45R24" localSheetId="13">#REF!</definedName>
    <definedName name="S45R24" localSheetId="12">#REF!</definedName>
    <definedName name="S45R24" localSheetId="14">#REF!</definedName>
    <definedName name="S45R24">#REF!</definedName>
    <definedName name="S45R3" localSheetId="2">#REF!</definedName>
    <definedName name="S45R3" localSheetId="7">#REF!</definedName>
    <definedName name="S45R3" localSheetId="13">#REF!</definedName>
    <definedName name="S45R3" localSheetId="12">#REF!</definedName>
    <definedName name="S45R3" localSheetId="14">#REF!</definedName>
    <definedName name="S45R3">#REF!</definedName>
    <definedName name="S45R4" localSheetId="2">#REF!</definedName>
    <definedName name="S45R4" localSheetId="7">#REF!</definedName>
    <definedName name="S45R4" localSheetId="13">#REF!</definedName>
    <definedName name="S45R4" localSheetId="12">#REF!</definedName>
    <definedName name="S45R4" localSheetId="14">#REF!</definedName>
    <definedName name="S45R4">#REF!</definedName>
    <definedName name="S45R5" localSheetId="2">#REF!</definedName>
    <definedName name="S45R5" localSheetId="7">#REF!</definedName>
    <definedName name="S45R5" localSheetId="13">#REF!</definedName>
    <definedName name="S45R5" localSheetId="12">#REF!</definedName>
    <definedName name="S45R5" localSheetId="14">#REF!</definedName>
    <definedName name="S45R5">#REF!</definedName>
    <definedName name="S45R6" localSheetId="2">#REF!</definedName>
    <definedName name="S45R6" localSheetId="7">#REF!</definedName>
    <definedName name="S45R6" localSheetId="13">#REF!</definedName>
    <definedName name="S45R6" localSheetId="12">#REF!</definedName>
    <definedName name="S45R6" localSheetId="14">#REF!</definedName>
    <definedName name="S45R6">#REF!</definedName>
    <definedName name="S45R7" localSheetId="2">#REF!</definedName>
    <definedName name="S45R7" localSheetId="7">#REF!</definedName>
    <definedName name="S45R7" localSheetId="13">#REF!</definedName>
    <definedName name="S45R7" localSheetId="12">#REF!</definedName>
    <definedName name="S45R7" localSheetId="14">#REF!</definedName>
    <definedName name="S45R7">#REF!</definedName>
    <definedName name="S45R8" localSheetId="2">#REF!</definedName>
    <definedName name="S45R8" localSheetId="7">#REF!</definedName>
    <definedName name="S45R8" localSheetId="13">#REF!</definedName>
    <definedName name="S45R8" localSheetId="12">#REF!</definedName>
    <definedName name="S45R8" localSheetId="14">#REF!</definedName>
    <definedName name="S45R8">#REF!</definedName>
    <definedName name="S45R9" localSheetId="2">#REF!</definedName>
    <definedName name="S45R9" localSheetId="7">#REF!</definedName>
    <definedName name="S45R9" localSheetId="13">#REF!</definedName>
    <definedName name="S45R9" localSheetId="12">#REF!</definedName>
    <definedName name="S45R9" localSheetId="14">#REF!</definedName>
    <definedName name="S45R9">#REF!</definedName>
    <definedName name="S4P1" localSheetId="2">#REF!</definedName>
    <definedName name="S4P1" localSheetId="7">#REF!</definedName>
    <definedName name="S4P1" localSheetId="13">#REF!</definedName>
    <definedName name="S4P1" localSheetId="12">#REF!</definedName>
    <definedName name="S4P1" localSheetId="14">#REF!</definedName>
    <definedName name="S4P1">#REF!</definedName>
    <definedName name="S4P10" localSheetId="2">#REF!</definedName>
    <definedName name="S4P10" localSheetId="7">#REF!</definedName>
    <definedName name="S4P10" localSheetId="13">#REF!</definedName>
    <definedName name="S4P10" localSheetId="12">#REF!</definedName>
    <definedName name="S4P10" localSheetId="14">#REF!</definedName>
    <definedName name="S4P10">#REF!</definedName>
    <definedName name="S4P11" localSheetId="2">#REF!</definedName>
    <definedName name="S4P11" localSheetId="7">#REF!</definedName>
    <definedName name="S4P11" localSheetId="13">#REF!</definedName>
    <definedName name="S4P11" localSheetId="12">#REF!</definedName>
    <definedName name="S4P11" localSheetId="14">#REF!</definedName>
    <definedName name="S4P11">#REF!</definedName>
    <definedName name="S4P12" localSheetId="2">#REF!</definedName>
    <definedName name="S4P12" localSheetId="7">#REF!</definedName>
    <definedName name="S4P12" localSheetId="13">#REF!</definedName>
    <definedName name="S4P12" localSheetId="12">#REF!</definedName>
    <definedName name="S4P12" localSheetId="14">#REF!</definedName>
    <definedName name="S4P12">#REF!</definedName>
    <definedName name="S4P13" localSheetId="2">#REF!</definedName>
    <definedName name="S4P13" localSheetId="7">#REF!</definedName>
    <definedName name="S4P13" localSheetId="13">#REF!</definedName>
    <definedName name="S4P13" localSheetId="12">#REF!</definedName>
    <definedName name="S4P13" localSheetId="14">#REF!</definedName>
    <definedName name="S4P13">#REF!</definedName>
    <definedName name="S4P14" localSheetId="2">#REF!</definedName>
    <definedName name="S4P14" localSheetId="7">#REF!</definedName>
    <definedName name="S4P14" localSheetId="13">#REF!</definedName>
    <definedName name="S4P14" localSheetId="12">#REF!</definedName>
    <definedName name="S4P14" localSheetId="14">#REF!</definedName>
    <definedName name="S4P14">#REF!</definedName>
    <definedName name="S4P15" localSheetId="2">#REF!</definedName>
    <definedName name="S4P15" localSheetId="7">#REF!</definedName>
    <definedName name="S4P15" localSheetId="13">#REF!</definedName>
    <definedName name="S4P15" localSheetId="12">#REF!</definedName>
    <definedName name="S4P15" localSheetId="14">#REF!</definedName>
    <definedName name="S4P15">#REF!</definedName>
    <definedName name="S4P16" localSheetId="2">#REF!</definedName>
    <definedName name="S4P16" localSheetId="7">#REF!</definedName>
    <definedName name="S4P16" localSheetId="13">#REF!</definedName>
    <definedName name="S4P16" localSheetId="12">#REF!</definedName>
    <definedName name="S4P16" localSheetId="14">#REF!</definedName>
    <definedName name="S4P16">#REF!</definedName>
    <definedName name="S4P17" localSheetId="2">#REF!</definedName>
    <definedName name="S4P17" localSheetId="7">#REF!</definedName>
    <definedName name="S4P17" localSheetId="13">#REF!</definedName>
    <definedName name="S4P17" localSheetId="12">#REF!</definedName>
    <definedName name="S4P17" localSheetId="14">#REF!</definedName>
    <definedName name="S4P17">#REF!</definedName>
    <definedName name="S4P18" localSheetId="2">#REF!</definedName>
    <definedName name="S4P18" localSheetId="7">#REF!</definedName>
    <definedName name="S4P18" localSheetId="13">#REF!</definedName>
    <definedName name="S4P18" localSheetId="12">#REF!</definedName>
    <definedName name="S4P18" localSheetId="14">#REF!</definedName>
    <definedName name="S4P18">#REF!</definedName>
    <definedName name="S4P19" localSheetId="2">#REF!</definedName>
    <definedName name="S4P19" localSheetId="7">#REF!</definedName>
    <definedName name="S4P19" localSheetId="13">#REF!</definedName>
    <definedName name="S4P19" localSheetId="12">#REF!</definedName>
    <definedName name="S4P19" localSheetId="14">#REF!</definedName>
    <definedName name="S4P19">#REF!</definedName>
    <definedName name="S4P2" localSheetId="2">#REF!</definedName>
    <definedName name="S4P2" localSheetId="7">#REF!</definedName>
    <definedName name="S4P2" localSheetId="13">#REF!</definedName>
    <definedName name="S4P2" localSheetId="12">#REF!</definedName>
    <definedName name="S4P2" localSheetId="14">#REF!</definedName>
    <definedName name="S4P2">#REF!</definedName>
    <definedName name="S4P20" localSheetId="2">#REF!</definedName>
    <definedName name="S4P20" localSheetId="7">#REF!</definedName>
    <definedName name="S4P20" localSheetId="13">#REF!</definedName>
    <definedName name="S4P20" localSheetId="12">#REF!</definedName>
    <definedName name="S4P20" localSheetId="14">#REF!</definedName>
    <definedName name="S4P20">#REF!</definedName>
    <definedName name="S4P21" localSheetId="2">#REF!</definedName>
    <definedName name="S4P21" localSheetId="7">#REF!</definedName>
    <definedName name="S4P21" localSheetId="13">#REF!</definedName>
    <definedName name="S4P21" localSheetId="12">#REF!</definedName>
    <definedName name="S4P21" localSheetId="14">#REF!</definedName>
    <definedName name="S4P21">#REF!</definedName>
    <definedName name="S4P22" localSheetId="2">#REF!</definedName>
    <definedName name="S4P22" localSheetId="7">#REF!</definedName>
    <definedName name="S4P22" localSheetId="13">#REF!</definedName>
    <definedName name="S4P22" localSheetId="12">#REF!</definedName>
    <definedName name="S4P22" localSheetId="14">#REF!</definedName>
    <definedName name="S4P22">#REF!</definedName>
    <definedName name="S4P23" localSheetId="2">#REF!</definedName>
    <definedName name="S4P23" localSheetId="7">#REF!</definedName>
    <definedName name="S4P23" localSheetId="13">#REF!</definedName>
    <definedName name="S4P23" localSheetId="12">#REF!</definedName>
    <definedName name="S4P23" localSheetId="14">#REF!</definedName>
    <definedName name="S4P23">#REF!</definedName>
    <definedName name="S4P24" localSheetId="2">#REF!</definedName>
    <definedName name="S4P24" localSheetId="7">#REF!</definedName>
    <definedName name="S4P24" localSheetId="13">#REF!</definedName>
    <definedName name="S4P24" localSheetId="12">#REF!</definedName>
    <definedName name="S4P24" localSheetId="14">#REF!</definedName>
    <definedName name="S4P24">#REF!</definedName>
    <definedName name="S4P3" localSheetId="2">#REF!</definedName>
    <definedName name="S4P3" localSheetId="7">#REF!</definedName>
    <definedName name="S4P3" localSheetId="13">#REF!</definedName>
    <definedName name="S4P3" localSheetId="12">#REF!</definedName>
    <definedName name="S4P3" localSheetId="14">#REF!</definedName>
    <definedName name="S4P3">#REF!</definedName>
    <definedName name="S4P4" localSheetId="2">#REF!</definedName>
    <definedName name="S4P4" localSheetId="7">#REF!</definedName>
    <definedName name="S4P4" localSheetId="13">#REF!</definedName>
    <definedName name="S4P4" localSheetId="12">#REF!</definedName>
    <definedName name="S4P4" localSheetId="14">#REF!</definedName>
    <definedName name="S4P4">#REF!</definedName>
    <definedName name="S4P5" localSheetId="2">#REF!</definedName>
    <definedName name="S4P5" localSheetId="7">#REF!</definedName>
    <definedName name="S4P5" localSheetId="13">#REF!</definedName>
    <definedName name="S4P5" localSheetId="12">#REF!</definedName>
    <definedName name="S4P5" localSheetId="14">#REF!</definedName>
    <definedName name="S4P5">#REF!</definedName>
    <definedName name="S4P6" localSheetId="2">#REF!</definedName>
    <definedName name="S4P6" localSheetId="7">#REF!</definedName>
    <definedName name="S4P6" localSheetId="13">#REF!</definedName>
    <definedName name="S4P6" localSheetId="12">#REF!</definedName>
    <definedName name="S4P6" localSheetId="14">#REF!</definedName>
    <definedName name="S4P6">#REF!</definedName>
    <definedName name="S4P7" localSheetId="2">#REF!</definedName>
    <definedName name="S4P7" localSheetId="7">#REF!</definedName>
    <definedName name="S4P7" localSheetId="13">#REF!</definedName>
    <definedName name="S4P7" localSheetId="12">#REF!</definedName>
    <definedName name="S4P7" localSheetId="14">#REF!</definedName>
    <definedName name="S4P7">#REF!</definedName>
    <definedName name="S4P8" localSheetId="2">#REF!</definedName>
    <definedName name="S4P8" localSheetId="7">#REF!</definedName>
    <definedName name="S4P8" localSheetId="13">#REF!</definedName>
    <definedName name="S4P8" localSheetId="12">#REF!</definedName>
    <definedName name="S4P8" localSheetId="14">#REF!</definedName>
    <definedName name="S4P8">#REF!</definedName>
    <definedName name="S4P9" localSheetId="2">#REF!</definedName>
    <definedName name="S4P9" localSheetId="7">#REF!</definedName>
    <definedName name="S4P9" localSheetId="13">#REF!</definedName>
    <definedName name="S4P9" localSheetId="12">#REF!</definedName>
    <definedName name="S4P9" localSheetId="14">#REF!</definedName>
    <definedName name="S4P9">#REF!</definedName>
    <definedName name="S4R1" localSheetId="2">#REF!</definedName>
    <definedName name="S4R1" localSheetId="7">#REF!</definedName>
    <definedName name="S4R1" localSheetId="13">#REF!</definedName>
    <definedName name="S4R1" localSheetId="12">#REF!</definedName>
    <definedName name="S4R1" localSheetId="14">#REF!</definedName>
    <definedName name="S4R1">#REF!</definedName>
    <definedName name="S4R10" localSheetId="2">#REF!</definedName>
    <definedName name="S4R10" localSheetId="7">#REF!</definedName>
    <definedName name="S4R10" localSheetId="13">#REF!</definedName>
    <definedName name="S4R10" localSheetId="12">#REF!</definedName>
    <definedName name="S4R10" localSheetId="14">#REF!</definedName>
    <definedName name="S4R10">#REF!</definedName>
    <definedName name="S4R11" localSheetId="2">#REF!</definedName>
    <definedName name="S4R11" localSheetId="7">#REF!</definedName>
    <definedName name="S4R11" localSheetId="13">#REF!</definedName>
    <definedName name="S4R11" localSheetId="12">#REF!</definedName>
    <definedName name="S4R11" localSheetId="14">#REF!</definedName>
    <definedName name="S4R11">#REF!</definedName>
    <definedName name="S4R12" localSheetId="2">#REF!</definedName>
    <definedName name="S4R12" localSheetId="7">#REF!</definedName>
    <definedName name="S4R12" localSheetId="13">#REF!</definedName>
    <definedName name="S4R12" localSheetId="12">#REF!</definedName>
    <definedName name="S4R12" localSheetId="14">#REF!</definedName>
    <definedName name="S4R12">#REF!</definedName>
    <definedName name="S4R13" localSheetId="2">#REF!</definedName>
    <definedName name="S4R13" localSheetId="7">#REF!</definedName>
    <definedName name="S4R13" localSheetId="13">#REF!</definedName>
    <definedName name="S4R13" localSheetId="12">#REF!</definedName>
    <definedName name="S4R13" localSheetId="14">#REF!</definedName>
    <definedName name="S4R13">#REF!</definedName>
    <definedName name="S4R14" localSheetId="2">#REF!</definedName>
    <definedName name="S4R14" localSheetId="7">#REF!</definedName>
    <definedName name="S4R14" localSheetId="13">#REF!</definedName>
    <definedName name="S4R14" localSheetId="12">#REF!</definedName>
    <definedName name="S4R14" localSheetId="14">#REF!</definedName>
    <definedName name="S4R14">#REF!</definedName>
    <definedName name="S4R15" localSheetId="2">#REF!</definedName>
    <definedName name="S4R15" localSheetId="7">#REF!</definedName>
    <definedName name="S4R15" localSheetId="13">#REF!</definedName>
    <definedName name="S4R15" localSheetId="12">#REF!</definedName>
    <definedName name="S4R15" localSheetId="14">#REF!</definedName>
    <definedName name="S4R15">#REF!</definedName>
    <definedName name="S4R16" localSheetId="2">#REF!</definedName>
    <definedName name="S4R16" localSheetId="7">#REF!</definedName>
    <definedName name="S4R16" localSheetId="13">#REF!</definedName>
    <definedName name="S4R16" localSheetId="12">#REF!</definedName>
    <definedName name="S4R16" localSheetId="14">#REF!</definedName>
    <definedName name="S4R16">#REF!</definedName>
    <definedName name="S4R17" localSheetId="2">#REF!</definedName>
    <definedName name="S4R17" localSheetId="7">#REF!</definedName>
    <definedName name="S4R17" localSheetId="13">#REF!</definedName>
    <definedName name="S4R17" localSheetId="12">#REF!</definedName>
    <definedName name="S4R17" localSheetId="14">#REF!</definedName>
    <definedName name="S4R17">#REF!</definedName>
    <definedName name="S4R18" localSheetId="2">#REF!</definedName>
    <definedName name="S4R18" localSheetId="7">#REF!</definedName>
    <definedName name="S4R18" localSheetId="13">#REF!</definedName>
    <definedName name="S4R18" localSheetId="12">#REF!</definedName>
    <definedName name="S4R18" localSheetId="14">#REF!</definedName>
    <definedName name="S4R18">#REF!</definedName>
    <definedName name="S4R19" localSheetId="2">#REF!</definedName>
    <definedName name="S4R19" localSheetId="7">#REF!</definedName>
    <definedName name="S4R19" localSheetId="13">#REF!</definedName>
    <definedName name="S4R19" localSheetId="12">#REF!</definedName>
    <definedName name="S4R19" localSheetId="14">#REF!</definedName>
    <definedName name="S4R19">#REF!</definedName>
    <definedName name="S4R2" localSheetId="2">#REF!</definedName>
    <definedName name="S4R2" localSheetId="7">#REF!</definedName>
    <definedName name="S4R2" localSheetId="13">#REF!</definedName>
    <definedName name="S4R2" localSheetId="12">#REF!</definedName>
    <definedName name="S4R2" localSheetId="14">#REF!</definedName>
    <definedName name="S4R2">#REF!</definedName>
    <definedName name="S4R20" localSheetId="2">#REF!</definedName>
    <definedName name="S4R20" localSheetId="7">#REF!</definedName>
    <definedName name="S4R20" localSheetId="13">#REF!</definedName>
    <definedName name="S4R20" localSheetId="12">#REF!</definedName>
    <definedName name="S4R20" localSheetId="14">#REF!</definedName>
    <definedName name="S4R20">#REF!</definedName>
    <definedName name="S4R21" localSheetId="2">#REF!</definedName>
    <definedName name="S4R21" localSheetId="7">#REF!</definedName>
    <definedName name="S4R21" localSheetId="13">#REF!</definedName>
    <definedName name="S4R21" localSheetId="12">#REF!</definedName>
    <definedName name="S4R21" localSheetId="14">#REF!</definedName>
    <definedName name="S4R21">#REF!</definedName>
    <definedName name="S4R22" localSheetId="2">#REF!</definedName>
    <definedName name="S4R22" localSheetId="7">#REF!</definedName>
    <definedName name="S4R22" localSheetId="13">#REF!</definedName>
    <definedName name="S4R22" localSheetId="12">#REF!</definedName>
    <definedName name="S4R22" localSheetId="14">#REF!</definedName>
    <definedName name="S4R22">#REF!</definedName>
    <definedName name="S4R23" localSheetId="2">#REF!</definedName>
    <definedName name="S4R23" localSheetId="7">#REF!</definedName>
    <definedName name="S4R23" localSheetId="13">#REF!</definedName>
    <definedName name="S4R23" localSheetId="12">#REF!</definedName>
    <definedName name="S4R23" localSheetId="14">#REF!</definedName>
    <definedName name="S4R23">#REF!</definedName>
    <definedName name="S4R24" localSheetId="2">#REF!</definedName>
    <definedName name="S4R24" localSheetId="7">#REF!</definedName>
    <definedName name="S4R24" localSheetId="13">#REF!</definedName>
    <definedName name="S4R24" localSheetId="12">#REF!</definedName>
    <definedName name="S4R24" localSheetId="14">#REF!</definedName>
    <definedName name="S4R24">#REF!</definedName>
    <definedName name="S4R3" localSheetId="2">#REF!</definedName>
    <definedName name="S4R3" localSheetId="7">#REF!</definedName>
    <definedName name="S4R3" localSheetId="13">#REF!</definedName>
    <definedName name="S4R3" localSheetId="12">#REF!</definedName>
    <definedName name="S4R3" localSheetId="14">#REF!</definedName>
    <definedName name="S4R3">#REF!</definedName>
    <definedName name="S4R4" localSheetId="2">#REF!</definedName>
    <definedName name="S4R4" localSheetId="7">#REF!</definedName>
    <definedName name="S4R4" localSheetId="13">#REF!</definedName>
    <definedName name="S4R4" localSheetId="12">#REF!</definedName>
    <definedName name="S4R4" localSheetId="14">#REF!</definedName>
    <definedName name="S4R4">#REF!</definedName>
    <definedName name="S4R5" localSheetId="2">#REF!</definedName>
    <definedName name="S4R5" localSheetId="7">#REF!</definedName>
    <definedName name="S4R5" localSheetId="13">#REF!</definedName>
    <definedName name="S4R5" localSheetId="12">#REF!</definedName>
    <definedName name="S4R5" localSheetId="14">#REF!</definedName>
    <definedName name="S4R5">#REF!</definedName>
    <definedName name="S4R6" localSheetId="2">#REF!</definedName>
    <definedName name="S4R6" localSheetId="7">#REF!</definedName>
    <definedName name="S4R6" localSheetId="13">#REF!</definedName>
    <definedName name="S4R6" localSheetId="12">#REF!</definedName>
    <definedName name="S4R6" localSheetId="14">#REF!</definedName>
    <definedName name="S4R6">#REF!</definedName>
    <definedName name="S4R7" localSheetId="2">#REF!</definedName>
    <definedName name="S4R7" localSheetId="7">#REF!</definedName>
    <definedName name="S4R7" localSheetId="13">#REF!</definedName>
    <definedName name="S4R7" localSheetId="12">#REF!</definedName>
    <definedName name="S4R7" localSheetId="14">#REF!</definedName>
    <definedName name="S4R7">#REF!</definedName>
    <definedName name="S4R8" localSheetId="2">#REF!</definedName>
    <definedName name="S4R8" localSheetId="7">#REF!</definedName>
    <definedName name="S4R8" localSheetId="13">#REF!</definedName>
    <definedName name="S4R8" localSheetId="12">#REF!</definedName>
    <definedName name="S4R8" localSheetId="14">#REF!</definedName>
    <definedName name="S4R8">#REF!</definedName>
    <definedName name="S4R9" localSheetId="2">#REF!</definedName>
    <definedName name="S4R9" localSheetId="7">#REF!</definedName>
    <definedName name="S4R9" localSheetId="13">#REF!</definedName>
    <definedName name="S4R9" localSheetId="12">#REF!</definedName>
    <definedName name="S4R9" localSheetId="14">#REF!</definedName>
    <definedName name="S4R9">#REF!</definedName>
    <definedName name="S5P1" localSheetId="2">#REF!</definedName>
    <definedName name="S5P1" localSheetId="7">#REF!</definedName>
    <definedName name="S5P1" localSheetId="13">#REF!</definedName>
    <definedName name="S5P1" localSheetId="12">#REF!</definedName>
    <definedName name="S5P1" localSheetId="14">#REF!</definedName>
    <definedName name="S5P1">#REF!</definedName>
    <definedName name="S5P10" localSheetId="2">#REF!</definedName>
    <definedName name="S5P10" localSheetId="7">#REF!</definedName>
    <definedName name="S5P10" localSheetId="13">#REF!</definedName>
    <definedName name="S5P10" localSheetId="12">#REF!</definedName>
    <definedName name="S5P10" localSheetId="14">#REF!</definedName>
    <definedName name="S5P10">#REF!</definedName>
    <definedName name="S5P11" localSheetId="2">#REF!</definedName>
    <definedName name="S5P11" localSheetId="7">#REF!</definedName>
    <definedName name="S5P11" localSheetId="13">#REF!</definedName>
    <definedName name="S5P11" localSheetId="12">#REF!</definedName>
    <definedName name="S5P11" localSheetId="14">#REF!</definedName>
    <definedName name="S5P11">#REF!</definedName>
    <definedName name="S5P12" localSheetId="2">#REF!</definedName>
    <definedName name="S5P12" localSheetId="7">#REF!</definedName>
    <definedName name="S5P12" localSheetId="13">#REF!</definedName>
    <definedName name="S5P12" localSheetId="12">#REF!</definedName>
    <definedName name="S5P12" localSheetId="14">#REF!</definedName>
    <definedName name="S5P12">#REF!</definedName>
    <definedName name="S5P13" localSheetId="2">#REF!</definedName>
    <definedName name="S5P13" localSheetId="7">#REF!</definedName>
    <definedName name="S5P13" localSheetId="13">#REF!</definedName>
    <definedName name="S5P13" localSheetId="12">#REF!</definedName>
    <definedName name="S5P13" localSheetId="14">#REF!</definedName>
    <definedName name="S5P13">#REF!</definedName>
    <definedName name="S5P14" localSheetId="2">#REF!</definedName>
    <definedName name="S5P14" localSheetId="7">#REF!</definedName>
    <definedName name="S5P14" localSheetId="13">#REF!</definedName>
    <definedName name="S5P14" localSheetId="12">#REF!</definedName>
    <definedName name="S5P14" localSheetId="14">#REF!</definedName>
    <definedName name="S5P14">#REF!</definedName>
    <definedName name="S5P15" localSheetId="2">#REF!</definedName>
    <definedName name="S5P15" localSheetId="7">#REF!</definedName>
    <definedName name="S5P15" localSheetId="13">#REF!</definedName>
    <definedName name="S5P15" localSheetId="12">#REF!</definedName>
    <definedName name="S5P15" localSheetId="14">#REF!</definedName>
    <definedName name="S5P15">#REF!</definedName>
    <definedName name="S5P16" localSheetId="2">#REF!</definedName>
    <definedName name="S5P16" localSheetId="7">#REF!</definedName>
    <definedName name="S5P16" localSheetId="13">#REF!</definedName>
    <definedName name="S5P16" localSheetId="12">#REF!</definedName>
    <definedName name="S5P16" localSheetId="14">#REF!</definedName>
    <definedName name="S5P16">#REF!</definedName>
    <definedName name="S5P17" localSheetId="2">#REF!</definedName>
    <definedName name="S5P17" localSheetId="7">#REF!</definedName>
    <definedName name="S5P17" localSheetId="13">#REF!</definedName>
    <definedName name="S5P17" localSheetId="12">#REF!</definedName>
    <definedName name="S5P17" localSheetId="14">#REF!</definedName>
    <definedName name="S5P17">#REF!</definedName>
    <definedName name="S5P18" localSheetId="2">#REF!</definedName>
    <definedName name="S5P18" localSheetId="7">#REF!</definedName>
    <definedName name="S5P18" localSheetId="13">#REF!</definedName>
    <definedName name="S5P18" localSheetId="12">#REF!</definedName>
    <definedName name="S5P18" localSheetId="14">#REF!</definedName>
    <definedName name="S5P18">#REF!</definedName>
    <definedName name="S5P19" localSheetId="2">#REF!</definedName>
    <definedName name="S5P19" localSheetId="7">#REF!</definedName>
    <definedName name="S5P19" localSheetId="13">#REF!</definedName>
    <definedName name="S5P19" localSheetId="12">#REF!</definedName>
    <definedName name="S5P19" localSheetId="14">#REF!</definedName>
    <definedName name="S5P19">#REF!</definedName>
    <definedName name="S5P2" localSheetId="2">#REF!</definedName>
    <definedName name="S5P2" localSheetId="7">#REF!</definedName>
    <definedName name="S5P2" localSheetId="13">#REF!</definedName>
    <definedName name="S5P2" localSheetId="12">#REF!</definedName>
    <definedName name="S5P2" localSheetId="14">#REF!</definedName>
    <definedName name="S5P2">#REF!</definedName>
    <definedName name="S5P20" localSheetId="2">#REF!</definedName>
    <definedName name="S5P20" localSheetId="7">#REF!</definedName>
    <definedName name="S5P20" localSheetId="13">#REF!</definedName>
    <definedName name="S5P20" localSheetId="12">#REF!</definedName>
    <definedName name="S5P20" localSheetId="14">#REF!</definedName>
    <definedName name="S5P20">#REF!</definedName>
    <definedName name="S5P21" localSheetId="2">#REF!</definedName>
    <definedName name="S5P21" localSheetId="7">#REF!</definedName>
    <definedName name="S5P21" localSheetId="13">#REF!</definedName>
    <definedName name="S5P21" localSheetId="12">#REF!</definedName>
    <definedName name="S5P21" localSheetId="14">#REF!</definedName>
    <definedName name="S5P21">#REF!</definedName>
    <definedName name="S5P22" localSheetId="2">#REF!</definedName>
    <definedName name="S5P22" localSheetId="7">#REF!</definedName>
    <definedName name="S5P22" localSheetId="13">#REF!</definedName>
    <definedName name="S5P22" localSheetId="12">#REF!</definedName>
    <definedName name="S5P22" localSheetId="14">#REF!</definedName>
    <definedName name="S5P22">#REF!</definedName>
    <definedName name="S5P23" localSheetId="2">#REF!</definedName>
    <definedName name="S5P23" localSheetId="7">#REF!</definedName>
    <definedName name="S5P23" localSheetId="13">#REF!</definedName>
    <definedName name="S5P23" localSheetId="12">#REF!</definedName>
    <definedName name="S5P23" localSheetId="14">#REF!</definedName>
    <definedName name="S5P23">#REF!</definedName>
    <definedName name="S5P24" localSheetId="2">#REF!</definedName>
    <definedName name="S5P24" localSheetId="7">#REF!</definedName>
    <definedName name="S5P24" localSheetId="13">#REF!</definedName>
    <definedName name="S5P24" localSheetId="12">#REF!</definedName>
    <definedName name="S5P24" localSheetId="14">#REF!</definedName>
    <definedName name="S5P24">#REF!</definedName>
    <definedName name="S5P3" localSheetId="2">#REF!</definedName>
    <definedName name="S5P3" localSheetId="7">#REF!</definedName>
    <definedName name="S5P3" localSheetId="13">#REF!</definedName>
    <definedName name="S5P3" localSheetId="12">#REF!</definedName>
    <definedName name="S5P3" localSheetId="14">#REF!</definedName>
    <definedName name="S5P3">#REF!</definedName>
    <definedName name="S5P4" localSheetId="2">#REF!</definedName>
    <definedName name="S5P4" localSheetId="7">#REF!</definedName>
    <definedName name="S5P4" localSheetId="13">#REF!</definedName>
    <definedName name="S5P4" localSheetId="12">#REF!</definedName>
    <definedName name="S5P4" localSheetId="14">#REF!</definedName>
    <definedName name="S5P4">#REF!</definedName>
    <definedName name="S5P5" localSheetId="2">#REF!</definedName>
    <definedName name="S5P5" localSheetId="7">#REF!</definedName>
    <definedName name="S5P5" localSheetId="13">#REF!</definedName>
    <definedName name="S5P5" localSheetId="12">#REF!</definedName>
    <definedName name="S5P5" localSheetId="14">#REF!</definedName>
    <definedName name="S5P5">#REF!</definedName>
    <definedName name="S5P6" localSheetId="2">#REF!</definedName>
    <definedName name="S5P6" localSheetId="7">#REF!</definedName>
    <definedName name="S5P6" localSheetId="13">#REF!</definedName>
    <definedName name="S5P6" localSheetId="12">#REF!</definedName>
    <definedName name="S5P6" localSheetId="14">#REF!</definedName>
    <definedName name="S5P6">#REF!</definedName>
    <definedName name="S5P7" localSheetId="2">#REF!</definedName>
    <definedName name="S5P7" localSheetId="7">#REF!</definedName>
    <definedName name="S5P7" localSheetId="13">#REF!</definedName>
    <definedName name="S5P7" localSheetId="12">#REF!</definedName>
    <definedName name="S5P7" localSheetId="14">#REF!</definedName>
    <definedName name="S5P7">#REF!</definedName>
    <definedName name="S5P8" localSheetId="2">#REF!</definedName>
    <definedName name="S5P8" localSheetId="7">#REF!</definedName>
    <definedName name="S5P8" localSheetId="13">#REF!</definedName>
    <definedName name="S5P8" localSheetId="12">#REF!</definedName>
    <definedName name="S5P8" localSheetId="14">#REF!</definedName>
    <definedName name="S5P8">#REF!</definedName>
    <definedName name="S5P9" localSheetId="2">#REF!</definedName>
    <definedName name="S5P9" localSheetId="7">#REF!</definedName>
    <definedName name="S5P9" localSheetId="13">#REF!</definedName>
    <definedName name="S5P9" localSheetId="12">#REF!</definedName>
    <definedName name="S5P9" localSheetId="14">#REF!</definedName>
    <definedName name="S5P9">#REF!</definedName>
    <definedName name="S5R1" localSheetId="2">#REF!</definedName>
    <definedName name="S5R1" localSheetId="7">#REF!</definedName>
    <definedName name="S5R1" localSheetId="13">#REF!</definedName>
    <definedName name="S5R1" localSheetId="12">#REF!</definedName>
    <definedName name="S5R1" localSheetId="14">#REF!</definedName>
    <definedName name="S5R1">#REF!</definedName>
    <definedName name="S5R10" localSheetId="2">#REF!</definedName>
    <definedName name="S5R10" localSheetId="7">#REF!</definedName>
    <definedName name="S5R10" localSheetId="13">#REF!</definedName>
    <definedName name="S5R10" localSheetId="12">#REF!</definedName>
    <definedName name="S5R10" localSheetId="14">#REF!</definedName>
    <definedName name="S5R10">#REF!</definedName>
    <definedName name="S5R11" localSheetId="2">#REF!</definedName>
    <definedName name="S5R11" localSheetId="7">#REF!</definedName>
    <definedName name="S5R11" localSheetId="13">#REF!</definedName>
    <definedName name="S5R11" localSheetId="12">#REF!</definedName>
    <definedName name="S5R11" localSheetId="14">#REF!</definedName>
    <definedName name="S5R11">#REF!</definedName>
    <definedName name="S5R12" localSheetId="2">#REF!</definedName>
    <definedName name="S5R12" localSheetId="7">#REF!</definedName>
    <definedName name="S5R12" localSheetId="13">#REF!</definedName>
    <definedName name="S5R12" localSheetId="12">#REF!</definedName>
    <definedName name="S5R12" localSheetId="14">#REF!</definedName>
    <definedName name="S5R12">#REF!</definedName>
    <definedName name="S5R13" localSheetId="2">#REF!</definedName>
    <definedName name="S5R13" localSheetId="7">#REF!</definedName>
    <definedName name="S5R13" localSheetId="13">#REF!</definedName>
    <definedName name="S5R13" localSheetId="12">#REF!</definedName>
    <definedName name="S5R13" localSheetId="14">#REF!</definedName>
    <definedName name="S5R13">#REF!</definedName>
    <definedName name="S5R14" localSheetId="2">#REF!</definedName>
    <definedName name="S5R14" localSheetId="7">#REF!</definedName>
    <definedName name="S5R14" localSheetId="13">#REF!</definedName>
    <definedName name="S5R14" localSheetId="12">#REF!</definedName>
    <definedName name="S5R14" localSheetId="14">#REF!</definedName>
    <definedName name="S5R14">#REF!</definedName>
    <definedName name="S5R15" localSheetId="2">#REF!</definedName>
    <definedName name="S5R15" localSheetId="7">#REF!</definedName>
    <definedName name="S5R15" localSheetId="13">#REF!</definedName>
    <definedName name="S5R15" localSheetId="12">#REF!</definedName>
    <definedName name="S5R15" localSheetId="14">#REF!</definedName>
    <definedName name="S5R15">#REF!</definedName>
    <definedName name="S5R16" localSheetId="2">#REF!</definedName>
    <definedName name="S5R16" localSheetId="7">#REF!</definedName>
    <definedName name="S5R16" localSheetId="13">#REF!</definedName>
    <definedName name="S5R16" localSheetId="12">#REF!</definedName>
    <definedName name="S5R16" localSheetId="14">#REF!</definedName>
    <definedName name="S5R16">#REF!</definedName>
    <definedName name="S5R17" localSheetId="2">#REF!</definedName>
    <definedName name="S5R17" localSheetId="7">#REF!</definedName>
    <definedName name="S5R17" localSheetId="13">#REF!</definedName>
    <definedName name="S5R17" localSheetId="12">#REF!</definedName>
    <definedName name="S5R17" localSheetId="14">#REF!</definedName>
    <definedName name="S5R17">#REF!</definedName>
    <definedName name="S5R18" localSheetId="2">#REF!</definedName>
    <definedName name="S5R18" localSheetId="7">#REF!</definedName>
    <definedName name="S5R18" localSheetId="13">#REF!</definedName>
    <definedName name="S5R18" localSheetId="12">#REF!</definedName>
    <definedName name="S5R18" localSheetId="14">#REF!</definedName>
    <definedName name="S5R18">#REF!</definedName>
    <definedName name="S5R19" localSheetId="2">#REF!</definedName>
    <definedName name="S5R19" localSheetId="7">#REF!</definedName>
    <definedName name="S5R19" localSheetId="13">#REF!</definedName>
    <definedName name="S5R19" localSheetId="12">#REF!</definedName>
    <definedName name="S5R19" localSheetId="14">#REF!</definedName>
    <definedName name="S5R19">#REF!</definedName>
    <definedName name="S5R2" localSheetId="2">#REF!</definedName>
    <definedName name="S5R2" localSheetId="7">#REF!</definedName>
    <definedName name="S5R2" localSheetId="13">#REF!</definedName>
    <definedName name="S5R2" localSheetId="12">#REF!</definedName>
    <definedName name="S5R2" localSheetId="14">#REF!</definedName>
    <definedName name="S5R2">#REF!</definedName>
    <definedName name="S5R20" localSheetId="2">#REF!</definedName>
    <definedName name="S5R20" localSheetId="7">#REF!</definedName>
    <definedName name="S5R20" localSheetId="13">#REF!</definedName>
    <definedName name="S5R20" localSheetId="12">#REF!</definedName>
    <definedName name="S5R20" localSheetId="14">#REF!</definedName>
    <definedName name="S5R20">#REF!</definedName>
    <definedName name="S5R21" localSheetId="2">#REF!</definedName>
    <definedName name="S5R21" localSheetId="7">#REF!</definedName>
    <definedName name="S5R21" localSheetId="13">#REF!</definedName>
    <definedName name="S5R21" localSheetId="12">#REF!</definedName>
    <definedName name="S5R21" localSheetId="14">#REF!</definedName>
    <definedName name="S5R21">#REF!</definedName>
    <definedName name="S5R22" localSheetId="2">#REF!</definedName>
    <definedName name="S5R22" localSheetId="7">#REF!</definedName>
    <definedName name="S5R22" localSheetId="13">#REF!</definedName>
    <definedName name="S5R22" localSheetId="12">#REF!</definedName>
    <definedName name="S5R22" localSheetId="14">#REF!</definedName>
    <definedName name="S5R22">#REF!</definedName>
    <definedName name="S5R23" localSheetId="2">#REF!</definedName>
    <definedName name="S5R23" localSheetId="7">#REF!</definedName>
    <definedName name="S5R23" localSheetId="13">#REF!</definedName>
    <definedName name="S5R23" localSheetId="12">#REF!</definedName>
    <definedName name="S5R23" localSheetId="14">#REF!</definedName>
    <definedName name="S5R23">#REF!</definedName>
    <definedName name="S5R24" localSheetId="2">#REF!</definedName>
    <definedName name="S5R24" localSheetId="7">#REF!</definedName>
    <definedName name="S5R24" localSheetId="13">#REF!</definedName>
    <definedName name="S5R24" localSheetId="12">#REF!</definedName>
    <definedName name="S5R24" localSheetId="14">#REF!</definedName>
    <definedName name="S5R24">#REF!</definedName>
    <definedName name="S5R3" localSheetId="2">#REF!</definedName>
    <definedName name="S5R3" localSheetId="7">#REF!</definedName>
    <definedName name="S5R3" localSheetId="13">#REF!</definedName>
    <definedName name="S5R3" localSheetId="12">#REF!</definedName>
    <definedName name="S5R3" localSheetId="14">#REF!</definedName>
    <definedName name="S5R3">#REF!</definedName>
    <definedName name="S5R4" localSheetId="2">#REF!</definedName>
    <definedName name="S5R4" localSheetId="7">#REF!</definedName>
    <definedName name="S5R4" localSheetId="13">#REF!</definedName>
    <definedName name="S5R4" localSheetId="12">#REF!</definedName>
    <definedName name="S5R4" localSheetId="14">#REF!</definedName>
    <definedName name="S5R4">#REF!</definedName>
    <definedName name="S5R5" localSheetId="2">#REF!</definedName>
    <definedName name="S5R5" localSheetId="7">#REF!</definedName>
    <definedName name="S5R5" localSheetId="13">#REF!</definedName>
    <definedName name="S5R5" localSheetId="12">#REF!</definedName>
    <definedName name="S5R5" localSheetId="14">#REF!</definedName>
    <definedName name="S5R5">#REF!</definedName>
    <definedName name="S5R6" localSheetId="2">#REF!</definedName>
    <definedName name="S5R6" localSheetId="7">#REF!</definedName>
    <definedName name="S5R6" localSheetId="13">#REF!</definedName>
    <definedName name="S5R6" localSheetId="12">#REF!</definedName>
    <definedName name="S5R6" localSheetId="14">#REF!</definedName>
    <definedName name="S5R6">#REF!</definedName>
    <definedName name="S5R7" localSheetId="2">#REF!</definedName>
    <definedName name="S5R7" localSheetId="7">#REF!</definedName>
    <definedName name="S5R7" localSheetId="13">#REF!</definedName>
    <definedName name="S5R7" localSheetId="12">#REF!</definedName>
    <definedName name="S5R7" localSheetId="14">#REF!</definedName>
    <definedName name="S5R7">#REF!</definedName>
    <definedName name="S5R8" localSheetId="2">#REF!</definedName>
    <definedName name="S5R8" localSheetId="7">#REF!</definedName>
    <definedName name="S5R8" localSheetId="13">#REF!</definedName>
    <definedName name="S5R8" localSheetId="12">#REF!</definedName>
    <definedName name="S5R8" localSheetId="14">#REF!</definedName>
    <definedName name="S5R8">#REF!</definedName>
    <definedName name="S5R9" localSheetId="2">#REF!</definedName>
    <definedName name="S5R9" localSheetId="7">#REF!</definedName>
    <definedName name="S5R9" localSheetId="13">#REF!</definedName>
    <definedName name="S5R9" localSheetId="12">#REF!</definedName>
    <definedName name="S5R9" localSheetId="14">#REF!</definedName>
    <definedName name="S5R9">#REF!</definedName>
    <definedName name="S6P1" localSheetId="2">#REF!</definedName>
    <definedName name="S6P1" localSheetId="7">#REF!</definedName>
    <definedName name="S6P1" localSheetId="13">#REF!</definedName>
    <definedName name="S6P1" localSheetId="12">#REF!</definedName>
    <definedName name="S6P1" localSheetId="14">#REF!</definedName>
    <definedName name="S6P1">#REF!</definedName>
    <definedName name="S6P10" localSheetId="2">#REF!</definedName>
    <definedName name="S6P10" localSheetId="7">#REF!</definedName>
    <definedName name="S6P10" localSheetId="13">#REF!</definedName>
    <definedName name="S6P10" localSheetId="12">#REF!</definedName>
    <definedName name="S6P10" localSheetId="14">#REF!</definedName>
    <definedName name="S6P10">#REF!</definedName>
    <definedName name="S6P11" localSheetId="2">#REF!</definedName>
    <definedName name="S6P11" localSheetId="7">#REF!</definedName>
    <definedName name="S6P11" localSheetId="13">#REF!</definedName>
    <definedName name="S6P11" localSheetId="12">#REF!</definedName>
    <definedName name="S6P11" localSheetId="14">#REF!</definedName>
    <definedName name="S6P11">#REF!</definedName>
    <definedName name="S6P12" localSheetId="2">#REF!</definedName>
    <definedName name="S6P12" localSheetId="7">#REF!</definedName>
    <definedName name="S6P12" localSheetId="13">#REF!</definedName>
    <definedName name="S6P12" localSheetId="12">#REF!</definedName>
    <definedName name="S6P12" localSheetId="14">#REF!</definedName>
    <definedName name="S6P12">#REF!</definedName>
    <definedName name="S6P13" localSheetId="2">#REF!</definedName>
    <definedName name="S6P13" localSheetId="7">#REF!</definedName>
    <definedName name="S6P13" localSheetId="13">#REF!</definedName>
    <definedName name="S6P13" localSheetId="12">#REF!</definedName>
    <definedName name="S6P13" localSheetId="14">#REF!</definedName>
    <definedName name="S6P13">#REF!</definedName>
    <definedName name="S6P14" localSheetId="2">#REF!</definedName>
    <definedName name="S6P14" localSheetId="7">#REF!</definedName>
    <definedName name="S6P14" localSheetId="13">#REF!</definedName>
    <definedName name="S6P14" localSheetId="12">#REF!</definedName>
    <definedName name="S6P14" localSheetId="14">#REF!</definedName>
    <definedName name="S6P14">#REF!</definedName>
    <definedName name="S6P15" localSheetId="2">#REF!</definedName>
    <definedName name="S6P15" localSheetId="7">#REF!</definedName>
    <definedName name="S6P15" localSheetId="13">#REF!</definedName>
    <definedName name="S6P15" localSheetId="12">#REF!</definedName>
    <definedName name="S6P15" localSheetId="14">#REF!</definedName>
    <definedName name="S6P15">#REF!</definedName>
    <definedName name="S6P16" localSheetId="2">#REF!</definedName>
    <definedName name="S6P16" localSheetId="7">#REF!</definedName>
    <definedName name="S6P16" localSheetId="13">#REF!</definedName>
    <definedName name="S6P16" localSheetId="12">#REF!</definedName>
    <definedName name="S6P16" localSheetId="14">#REF!</definedName>
    <definedName name="S6P16">#REF!</definedName>
    <definedName name="S6P17" localSheetId="2">#REF!</definedName>
    <definedName name="S6P17" localSheetId="7">#REF!</definedName>
    <definedName name="S6P17" localSheetId="13">#REF!</definedName>
    <definedName name="S6P17" localSheetId="12">#REF!</definedName>
    <definedName name="S6P17" localSheetId="14">#REF!</definedName>
    <definedName name="S6P17">#REF!</definedName>
    <definedName name="S6P18" localSheetId="2">#REF!</definedName>
    <definedName name="S6P18" localSheetId="7">#REF!</definedName>
    <definedName name="S6P18" localSheetId="13">#REF!</definedName>
    <definedName name="S6P18" localSheetId="12">#REF!</definedName>
    <definedName name="S6P18" localSheetId="14">#REF!</definedName>
    <definedName name="S6P18">#REF!</definedName>
    <definedName name="S6P19" localSheetId="2">#REF!</definedName>
    <definedName name="S6P19" localSheetId="7">#REF!</definedName>
    <definedName name="S6P19" localSheetId="13">#REF!</definedName>
    <definedName name="S6P19" localSheetId="12">#REF!</definedName>
    <definedName name="S6P19" localSheetId="14">#REF!</definedName>
    <definedName name="S6P19">#REF!</definedName>
    <definedName name="S6P2" localSheetId="2">#REF!</definedName>
    <definedName name="S6P2" localSheetId="7">#REF!</definedName>
    <definedName name="S6P2" localSheetId="13">#REF!</definedName>
    <definedName name="S6P2" localSheetId="12">#REF!</definedName>
    <definedName name="S6P2" localSheetId="14">#REF!</definedName>
    <definedName name="S6P2">#REF!</definedName>
    <definedName name="S6P20" localSheetId="2">#REF!</definedName>
    <definedName name="S6P20" localSheetId="7">#REF!</definedName>
    <definedName name="S6P20" localSheetId="13">#REF!</definedName>
    <definedName name="S6P20" localSheetId="12">#REF!</definedName>
    <definedName name="S6P20" localSheetId="14">#REF!</definedName>
    <definedName name="S6P20">#REF!</definedName>
    <definedName name="S6P21" localSheetId="2">#REF!</definedName>
    <definedName name="S6P21" localSheetId="7">#REF!</definedName>
    <definedName name="S6P21" localSheetId="13">#REF!</definedName>
    <definedName name="S6P21" localSheetId="12">#REF!</definedName>
    <definedName name="S6P21" localSheetId="14">#REF!</definedName>
    <definedName name="S6P21">#REF!</definedName>
    <definedName name="S6P22" localSheetId="2">#REF!</definedName>
    <definedName name="S6P22" localSheetId="7">#REF!</definedName>
    <definedName name="S6P22" localSheetId="13">#REF!</definedName>
    <definedName name="S6P22" localSheetId="12">#REF!</definedName>
    <definedName name="S6P22" localSheetId="14">#REF!</definedName>
    <definedName name="S6P22">#REF!</definedName>
    <definedName name="S6P23" localSheetId="2">#REF!</definedName>
    <definedName name="S6P23" localSheetId="7">#REF!</definedName>
    <definedName name="S6P23" localSheetId="13">#REF!</definedName>
    <definedName name="S6P23" localSheetId="12">#REF!</definedName>
    <definedName name="S6P23" localSheetId="14">#REF!</definedName>
    <definedName name="S6P23">#REF!</definedName>
    <definedName name="S6P24" localSheetId="2">#REF!</definedName>
    <definedName name="S6P24" localSheetId="7">#REF!</definedName>
    <definedName name="S6P24" localSheetId="13">#REF!</definedName>
    <definedName name="S6P24" localSheetId="12">#REF!</definedName>
    <definedName name="S6P24" localSheetId="14">#REF!</definedName>
    <definedName name="S6P24">#REF!</definedName>
    <definedName name="S6P3" localSheetId="2">#REF!</definedName>
    <definedName name="S6P3" localSheetId="7">#REF!</definedName>
    <definedName name="S6P3" localSheetId="13">#REF!</definedName>
    <definedName name="S6P3" localSheetId="12">#REF!</definedName>
    <definedName name="S6P3" localSheetId="14">#REF!</definedName>
    <definedName name="S6P3">#REF!</definedName>
    <definedName name="S6P4" localSheetId="2">#REF!</definedName>
    <definedName name="S6P4" localSheetId="7">#REF!</definedName>
    <definedName name="S6P4" localSheetId="13">#REF!</definedName>
    <definedName name="S6P4" localSheetId="12">#REF!</definedName>
    <definedName name="S6P4" localSheetId="14">#REF!</definedName>
    <definedName name="S6P4">#REF!</definedName>
    <definedName name="S6P5" localSheetId="2">#REF!</definedName>
    <definedName name="S6P5" localSheetId="7">#REF!</definedName>
    <definedName name="S6P5" localSheetId="13">#REF!</definedName>
    <definedName name="S6P5" localSheetId="12">#REF!</definedName>
    <definedName name="S6P5" localSheetId="14">#REF!</definedName>
    <definedName name="S6P5">#REF!</definedName>
    <definedName name="S6P6" localSheetId="2">#REF!</definedName>
    <definedName name="S6P6" localSheetId="7">#REF!</definedName>
    <definedName name="S6P6" localSheetId="13">#REF!</definedName>
    <definedName name="S6P6" localSheetId="12">#REF!</definedName>
    <definedName name="S6P6" localSheetId="14">#REF!</definedName>
    <definedName name="S6P6">#REF!</definedName>
    <definedName name="S6P7" localSheetId="2">#REF!</definedName>
    <definedName name="S6P7" localSheetId="7">#REF!</definedName>
    <definedName name="S6P7" localSheetId="13">#REF!</definedName>
    <definedName name="S6P7" localSheetId="12">#REF!</definedName>
    <definedName name="S6P7" localSheetId="14">#REF!</definedName>
    <definedName name="S6P7">#REF!</definedName>
    <definedName name="S6P8" localSheetId="2">#REF!</definedName>
    <definedName name="S6P8" localSheetId="7">#REF!</definedName>
    <definedName name="S6P8" localSheetId="13">#REF!</definedName>
    <definedName name="S6P8" localSheetId="12">#REF!</definedName>
    <definedName name="S6P8" localSheetId="14">#REF!</definedName>
    <definedName name="S6P8">#REF!</definedName>
    <definedName name="S6P9" localSheetId="2">#REF!</definedName>
    <definedName name="S6P9" localSheetId="7">#REF!</definedName>
    <definedName name="S6P9" localSheetId="13">#REF!</definedName>
    <definedName name="S6P9" localSheetId="12">#REF!</definedName>
    <definedName name="S6P9" localSheetId="14">#REF!</definedName>
    <definedName name="S6P9">#REF!</definedName>
    <definedName name="S6R1" localSheetId="2">#REF!</definedName>
    <definedName name="S6R1" localSheetId="7">#REF!</definedName>
    <definedName name="S6R1" localSheetId="13">#REF!</definedName>
    <definedName name="S6R1" localSheetId="12">#REF!</definedName>
    <definedName name="S6R1" localSheetId="14">#REF!</definedName>
    <definedName name="S6R1">#REF!</definedName>
    <definedName name="S6R10" localSheetId="2">#REF!</definedName>
    <definedName name="S6R10" localSheetId="7">#REF!</definedName>
    <definedName name="S6R10" localSheetId="13">#REF!</definedName>
    <definedName name="S6R10" localSheetId="12">#REF!</definedName>
    <definedName name="S6R10" localSheetId="14">#REF!</definedName>
    <definedName name="S6R10">#REF!</definedName>
    <definedName name="S6R11" localSheetId="2">#REF!</definedName>
    <definedName name="S6R11" localSheetId="7">#REF!</definedName>
    <definedName name="S6R11" localSheetId="13">#REF!</definedName>
    <definedName name="S6R11" localSheetId="12">#REF!</definedName>
    <definedName name="S6R11" localSheetId="14">#REF!</definedName>
    <definedName name="S6R11">#REF!</definedName>
    <definedName name="S6R12" localSheetId="2">#REF!</definedName>
    <definedName name="S6R12" localSheetId="7">#REF!</definedName>
    <definedName name="S6R12" localSheetId="13">#REF!</definedName>
    <definedName name="S6R12" localSheetId="12">#REF!</definedName>
    <definedName name="S6R12" localSheetId="14">#REF!</definedName>
    <definedName name="S6R12">#REF!</definedName>
    <definedName name="S6R13" localSheetId="2">#REF!</definedName>
    <definedName name="S6R13" localSheetId="7">#REF!</definedName>
    <definedName name="S6R13" localSheetId="13">#REF!</definedName>
    <definedName name="S6R13" localSheetId="12">#REF!</definedName>
    <definedName name="S6R13" localSheetId="14">#REF!</definedName>
    <definedName name="S6R13">#REF!</definedName>
    <definedName name="S6R14" localSheetId="2">#REF!</definedName>
    <definedName name="S6R14" localSheetId="7">#REF!</definedName>
    <definedName name="S6R14" localSheetId="13">#REF!</definedName>
    <definedName name="S6R14" localSheetId="12">#REF!</definedName>
    <definedName name="S6R14" localSheetId="14">#REF!</definedName>
    <definedName name="S6R14">#REF!</definedName>
    <definedName name="S6R15" localSheetId="2">#REF!</definedName>
    <definedName name="S6R15" localSheetId="7">#REF!</definedName>
    <definedName name="S6R15" localSheetId="13">#REF!</definedName>
    <definedName name="S6R15" localSheetId="12">#REF!</definedName>
    <definedName name="S6R15" localSheetId="14">#REF!</definedName>
    <definedName name="S6R15">#REF!</definedName>
    <definedName name="S6R16" localSheetId="2">#REF!</definedName>
    <definedName name="S6R16" localSheetId="7">#REF!</definedName>
    <definedName name="S6R16" localSheetId="13">#REF!</definedName>
    <definedName name="S6R16" localSheetId="12">#REF!</definedName>
    <definedName name="S6R16" localSheetId="14">#REF!</definedName>
    <definedName name="S6R16">#REF!</definedName>
    <definedName name="S6R17" localSheetId="2">#REF!</definedName>
    <definedName name="S6R17" localSheetId="7">#REF!</definedName>
    <definedName name="S6R17" localSheetId="13">#REF!</definedName>
    <definedName name="S6R17" localSheetId="12">#REF!</definedName>
    <definedName name="S6R17" localSheetId="14">#REF!</definedName>
    <definedName name="S6R17">#REF!</definedName>
    <definedName name="S6R18" localSheetId="2">#REF!</definedName>
    <definedName name="S6R18" localSheetId="7">#REF!</definedName>
    <definedName name="S6R18" localSheetId="13">#REF!</definedName>
    <definedName name="S6R18" localSheetId="12">#REF!</definedName>
    <definedName name="S6R18" localSheetId="14">#REF!</definedName>
    <definedName name="S6R18">#REF!</definedName>
    <definedName name="S6R19" localSheetId="2">#REF!</definedName>
    <definedName name="S6R19" localSheetId="7">#REF!</definedName>
    <definedName name="S6R19" localSheetId="13">#REF!</definedName>
    <definedName name="S6R19" localSheetId="12">#REF!</definedName>
    <definedName name="S6R19" localSheetId="14">#REF!</definedName>
    <definedName name="S6R19">#REF!</definedName>
    <definedName name="S6R2" localSheetId="2">#REF!</definedName>
    <definedName name="S6R2" localSheetId="7">#REF!</definedName>
    <definedName name="S6R2" localSheetId="13">#REF!</definedName>
    <definedName name="S6R2" localSheetId="12">#REF!</definedName>
    <definedName name="S6R2" localSheetId="14">#REF!</definedName>
    <definedName name="S6R2">#REF!</definedName>
    <definedName name="S6R20" localSheetId="2">#REF!</definedName>
    <definedName name="S6R20" localSheetId="7">#REF!</definedName>
    <definedName name="S6R20" localSheetId="13">#REF!</definedName>
    <definedName name="S6R20" localSheetId="12">#REF!</definedName>
    <definedName name="S6R20" localSheetId="14">#REF!</definedName>
    <definedName name="S6R20">#REF!</definedName>
    <definedName name="S6R21" localSheetId="2">#REF!</definedName>
    <definedName name="S6R21" localSheetId="7">#REF!</definedName>
    <definedName name="S6R21" localSheetId="13">#REF!</definedName>
    <definedName name="S6R21" localSheetId="12">#REF!</definedName>
    <definedName name="S6R21" localSheetId="14">#REF!</definedName>
    <definedName name="S6R21">#REF!</definedName>
    <definedName name="S6R22" localSheetId="2">#REF!</definedName>
    <definedName name="S6R22" localSheetId="7">#REF!</definedName>
    <definedName name="S6R22" localSheetId="13">#REF!</definedName>
    <definedName name="S6R22" localSheetId="12">#REF!</definedName>
    <definedName name="S6R22" localSheetId="14">#REF!</definedName>
    <definedName name="S6R22">#REF!</definedName>
    <definedName name="S6R23" localSheetId="2">#REF!</definedName>
    <definedName name="S6R23" localSheetId="7">#REF!</definedName>
    <definedName name="S6R23" localSheetId="13">#REF!</definedName>
    <definedName name="S6R23" localSheetId="12">#REF!</definedName>
    <definedName name="S6R23" localSheetId="14">#REF!</definedName>
    <definedName name="S6R23">#REF!</definedName>
    <definedName name="S6R24" localSheetId="2">#REF!</definedName>
    <definedName name="S6R24" localSheetId="7">#REF!</definedName>
    <definedName name="S6R24" localSheetId="13">#REF!</definedName>
    <definedName name="S6R24" localSheetId="12">#REF!</definedName>
    <definedName name="S6R24" localSheetId="14">#REF!</definedName>
    <definedName name="S6R24">#REF!</definedName>
    <definedName name="S6R3" localSheetId="2">#REF!</definedName>
    <definedName name="S6R3" localSheetId="7">#REF!</definedName>
    <definedName name="S6R3" localSheetId="13">#REF!</definedName>
    <definedName name="S6R3" localSheetId="12">#REF!</definedName>
    <definedName name="S6R3" localSheetId="14">#REF!</definedName>
    <definedName name="S6R3">#REF!</definedName>
    <definedName name="S6R4" localSheetId="2">#REF!</definedName>
    <definedName name="S6R4" localSheetId="7">#REF!</definedName>
    <definedName name="S6R4" localSheetId="13">#REF!</definedName>
    <definedName name="S6R4" localSheetId="12">#REF!</definedName>
    <definedName name="S6R4" localSheetId="14">#REF!</definedName>
    <definedName name="S6R4">#REF!</definedName>
    <definedName name="S6R5" localSheetId="2">#REF!</definedName>
    <definedName name="S6R5" localSheetId="7">#REF!</definedName>
    <definedName name="S6R5" localSheetId="13">#REF!</definedName>
    <definedName name="S6R5" localSheetId="12">#REF!</definedName>
    <definedName name="S6R5" localSheetId="14">#REF!</definedName>
    <definedName name="S6R5">#REF!</definedName>
    <definedName name="S6R6" localSheetId="2">#REF!</definedName>
    <definedName name="S6R6" localSheetId="7">#REF!</definedName>
    <definedName name="S6R6" localSheetId="13">#REF!</definedName>
    <definedName name="S6R6" localSheetId="12">#REF!</definedName>
    <definedName name="S6R6" localSheetId="14">#REF!</definedName>
    <definedName name="S6R6">#REF!</definedName>
    <definedName name="S6R7" localSheetId="2">#REF!</definedName>
    <definedName name="S6R7" localSheetId="7">#REF!</definedName>
    <definedName name="S6R7" localSheetId="13">#REF!</definedName>
    <definedName name="S6R7" localSheetId="12">#REF!</definedName>
    <definedName name="S6R7" localSheetId="14">#REF!</definedName>
    <definedName name="S6R7">#REF!</definedName>
    <definedName name="S6R8" localSheetId="2">#REF!</definedName>
    <definedName name="S6R8" localSheetId="7">#REF!</definedName>
    <definedName name="S6R8" localSheetId="13">#REF!</definedName>
    <definedName name="S6R8" localSheetId="12">#REF!</definedName>
    <definedName name="S6R8" localSheetId="14">#REF!</definedName>
    <definedName name="S6R8">#REF!</definedName>
    <definedName name="S6R9" localSheetId="2">#REF!</definedName>
    <definedName name="S6R9" localSheetId="7">#REF!</definedName>
    <definedName name="S6R9" localSheetId="13">#REF!</definedName>
    <definedName name="S6R9" localSheetId="12">#REF!</definedName>
    <definedName name="S6R9" localSheetId="14">#REF!</definedName>
    <definedName name="S6R9">#REF!</definedName>
    <definedName name="S7P1" localSheetId="2">#REF!</definedName>
    <definedName name="S7P1" localSheetId="7">#REF!</definedName>
    <definedName name="S7P1" localSheetId="13">#REF!</definedName>
    <definedName name="S7P1" localSheetId="12">#REF!</definedName>
    <definedName name="S7P1" localSheetId="14">#REF!</definedName>
    <definedName name="S7P1">#REF!</definedName>
    <definedName name="S7P10" localSheetId="2">#REF!</definedName>
    <definedName name="S7P10" localSheetId="7">#REF!</definedName>
    <definedName name="S7P10" localSheetId="13">#REF!</definedName>
    <definedName name="S7P10" localSheetId="12">#REF!</definedName>
    <definedName name="S7P10" localSheetId="14">#REF!</definedName>
    <definedName name="S7P10">#REF!</definedName>
    <definedName name="S7P11" localSheetId="2">#REF!</definedName>
    <definedName name="S7P11" localSheetId="7">#REF!</definedName>
    <definedName name="S7P11" localSheetId="13">#REF!</definedName>
    <definedName name="S7P11" localSheetId="12">#REF!</definedName>
    <definedName name="S7P11" localSheetId="14">#REF!</definedName>
    <definedName name="S7P11">#REF!</definedName>
    <definedName name="S7P12" localSheetId="2">#REF!</definedName>
    <definedName name="S7P12" localSheetId="7">#REF!</definedName>
    <definedName name="S7P12" localSheetId="13">#REF!</definedName>
    <definedName name="S7P12" localSheetId="12">#REF!</definedName>
    <definedName name="S7P12" localSheetId="14">#REF!</definedName>
    <definedName name="S7P12">#REF!</definedName>
    <definedName name="S7P13" localSheetId="2">#REF!</definedName>
    <definedName name="S7P13" localSheetId="7">#REF!</definedName>
    <definedName name="S7P13" localSheetId="13">#REF!</definedName>
    <definedName name="S7P13" localSheetId="12">#REF!</definedName>
    <definedName name="S7P13" localSheetId="14">#REF!</definedName>
    <definedName name="S7P13">#REF!</definedName>
    <definedName name="S7P14" localSheetId="2">#REF!</definedName>
    <definedName name="S7P14" localSheetId="7">#REF!</definedName>
    <definedName name="S7P14" localSheetId="13">#REF!</definedName>
    <definedName name="S7P14" localSheetId="12">#REF!</definedName>
    <definedName name="S7P14" localSheetId="14">#REF!</definedName>
    <definedName name="S7P14">#REF!</definedName>
    <definedName name="S7P15" localSheetId="2">#REF!</definedName>
    <definedName name="S7P15" localSheetId="7">#REF!</definedName>
    <definedName name="S7P15" localSheetId="13">#REF!</definedName>
    <definedName name="S7P15" localSheetId="12">#REF!</definedName>
    <definedName name="S7P15" localSheetId="14">#REF!</definedName>
    <definedName name="S7P15">#REF!</definedName>
    <definedName name="S7P16" localSheetId="2">#REF!</definedName>
    <definedName name="S7P16" localSheetId="7">#REF!</definedName>
    <definedName name="S7P16" localSheetId="13">#REF!</definedName>
    <definedName name="S7P16" localSheetId="12">#REF!</definedName>
    <definedName name="S7P16" localSheetId="14">#REF!</definedName>
    <definedName name="S7P16">#REF!</definedName>
    <definedName name="S7P17" localSheetId="2">#REF!</definedName>
    <definedName name="S7P17" localSheetId="7">#REF!</definedName>
    <definedName name="S7P17" localSheetId="13">#REF!</definedName>
    <definedName name="S7P17" localSheetId="12">#REF!</definedName>
    <definedName name="S7P17" localSheetId="14">#REF!</definedName>
    <definedName name="S7P17">#REF!</definedName>
    <definedName name="S7P18" localSheetId="2">#REF!</definedName>
    <definedName name="S7P18" localSheetId="7">#REF!</definedName>
    <definedName name="S7P18" localSheetId="13">#REF!</definedName>
    <definedName name="S7P18" localSheetId="12">#REF!</definedName>
    <definedName name="S7P18" localSheetId="14">#REF!</definedName>
    <definedName name="S7P18">#REF!</definedName>
    <definedName name="S7P19" localSheetId="2">#REF!</definedName>
    <definedName name="S7P19" localSheetId="7">#REF!</definedName>
    <definedName name="S7P19" localSheetId="13">#REF!</definedName>
    <definedName name="S7P19" localSheetId="12">#REF!</definedName>
    <definedName name="S7P19" localSheetId="14">#REF!</definedName>
    <definedName name="S7P19">#REF!</definedName>
    <definedName name="S7P2" localSheetId="2">#REF!</definedName>
    <definedName name="S7P2" localSheetId="7">#REF!</definedName>
    <definedName name="S7P2" localSheetId="13">#REF!</definedName>
    <definedName name="S7P2" localSheetId="12">#REF!</definedName>
    <definedName name="S7P2" localSheetId="14">#REF!</definedName>
    <definedName name="S7P2">#REF!</definedName>
    <definedName name="S7P20" localSheetId="2">#REF!</definedName>
    <definedName name="S7P20" localSheetId="7">#REF!</definedName>
    <definedName name="S7P20" localSheetId="13">#REF!</definedName>
    <definedName name="S7P20" localSheetId="12">#REF!</definedName>
    <definedName name="S7P20" localSheetId="14">#REF!</definedName>
    <definedName name="S7P20">#REF!</definedName>
    <definedName name="S7P21" localSheetId="2">#REF!</definedName>
    <definedName name="S7P21" localSheetId="7">#REF!</definedName>
    <definedName name="S7P21" localSheetId="13">#REF!</definedName>
    <definedName name="S7P21" localSheetId="12">#REF!</definedName>
    <definedName name="S7P21" localSheetId="14">#REF!</definedName>
    <definedName name="S7P21">#REF!</definedName>
    <definedName name="S7P22" localSheetId="2">#REF!</definedName>
    <definedName name="S7P22" localSheetId="7">#REF!</definedName>
    <definedName name="S7P22" localSheetId="13">#REF!</definedName>
    <definedName name="S7P22" localSheetId="12">#REF!</definedName>
    <definedName name="S7P22" localSheetId="14">#REF!</definedName>
    <definedName name="S7P22">#REF!</definedName>
    <definedName name="S7P23" localSheetId="2">#REF!</definedName>
    <definedName name="S7P23" localSheetId="7">#REF!</definedName>
    <definedName name="S7P23" localSheetId="13">#REF!</definedName>
    <definedName name="S7P23" localSheetId="12">#REF!</definedName>
    <definedName name="S7P23" localSheetId="14">#REF!</definedName>
    <definedName name="S7P23">#REF!</definedName>
    <definedName name="S7P24" localSheetId="2">#REF!</definedName>
    <definedName name="S7P24" localSheetId="7">#REF!</definedName>
    <definedName name="S7P24" localSheetId="13">#REF!</definedName>
    <definedName name="S7P24" localSheetId="12">#REF!</definedName>
    <definedName name="S7P24" localSheetId="14">#REF!</definedName>
    <definedName name="S7P24">#REF!</definedName>
    <definedName name="S7P3" localSheetId="2">#REF!</definedName>
    <definedName name="S7P3" localSheetId="7">#REF!</definedName>
    <definedName name="S7P3" localSheetId="13">#REF!</definedName>
    <definedName name="S7P3" localSheetId="12">#REF!</definedName>
    <definedName name="S7P3" localSheetId="14">#REF!</definedName>
    <definedName name="S7P3">#REF!</definedName>
    <definedName name="S7P4" localSheetId="2">#REF!</definedName>
    <definedName name="S7P4" localSheetId="7">#REF!</definedName>
    <definedName name="S7P4" localSheetId="13">#REF!</definedName>
    <definedName name="S7P4" localSheetId="12">#REF!</definedName>
    <definedName name="S7P4" localSheetId="14">#REF!</definedName>
    <definedName name="S7P4">#REF!</definedName>
    <definedName name="S7P5" localSheetId="2">#REF!</definedName>
    <definedName name="S7P5" localSheetId="7">#REF!</definedName>
    <definedName name="S7P5" localSheetId="13">#REF!</definedName>
    <definedName name="S7P5" localSheetId="12">#REF!</definedName>
    <definedName name="S7P5" localSheetId="14">#REF!</definedName>
    <definedName name="S7P5">#REF!</definedName>
    <definedName name="S7P6" localSheetId="2">#REF!</definedName>
    <definedName name="S7P6" localSheetId="7">#REF!</definedName>
    <definedName name="S7P6" localSheetId="13">#REF!</definedName>
    <definedName name="S7P6" localSheetId="12">#REF!</definedName>
    <definedName name="S7P6" localSheetId="14">#REF!</definedName>
    <definedName name="S7P6">#REF!</definedName>
    <definedName name="S7P7" localSheetId="2">#REF!</definedName>
    <definedName name="S7P7" localSheetId="7">#REF!</definedName>
    <definedName name="S7P7" localSheetId="13">#REF!</definedName>
    <definedName name="S7P7" localSheetId="12">#REF!</definedName>
    <definedName name="S7P7" localSheetId="14">#REF!</definedName>
    <definedName name="S7P7">#REF!</definedName>
    <definedName name="S7P8" localSheetId="2">#REF!</definedName>
    <definedName name="S7P8" localSheetId="7">#REF!</definedName>
    <definedName name="S7P8" localSheetId="13">#REF!</definedName>
    <definedName name="S7P8" localSheetId="12">#REF!</definedName>
    <definedName name="S7P8" localSheetId="14">#REF!</definedName>
    <definedName name="S7P8">#REF!</definedName>
    <definedName name="S7P9" localSheetId="2">#REF!</definedName>
    <definedName name="S7P9" localSheetId="7">#REF!</definedName>
    <definedName name="S7P9" localSheetId="13">#REF!</definedName>
    <definedName name="S7P9" localSheetId="12">#REF!</definedName>
    <definedName name="S7P9" localSheetId="14">#REF!</definedName>
    <definedName name="S7P9">#REF!</definedName>
    <definedName name="S7R1" localSheetId="2">#REF!</definedName>
    <definedName name="S7R1" localSheetId="7">#REF!</definedName>
    <definedName name="S7R1" localSheetId="13">#REF!</definedName>
    <definedName name="S7R1" localSheetId="12">#REF!</definedName>
    <definedName name="S7R1" localSheetId="14">#REF!</definedName>
    <definedName name="S7R1">#REF!</definedName>
    <definedName name="S7R10" localSheetId="2">#REF!</definedName>
    <definedName name="S7R10" localSheetId="7">#REF!</definedName>
    <definedName name="S7R10" localSheetId="13">#REF!</definedName>
    <definedName name="S7R10" localSheetId="12">#REF!</definedName>
    <definedName name="S7R10" localSheetId="14">#REF!</definedName>
    <definedName name="S7R10">#REF!</definedName>
    <definedName name="S7R11" localSheetId="2">#REF!</definedName>
    <definedName name="S7R11" localSheetId="7">#REF!</definedName>
    <definedName name="S7R11" localSheetId="13">#REF!</definedName>
    <definedName name="S7R11" localSheetId="12">#REF!</definedName>
    <definedName name="S7R11" localSheetId="14">#REF!</definedName>
    <definedName name="S7R11">#REF!</definedName>
    <definedName name="S7R12" localSheetId="2">#REF!</definedName>
    <definedName name="S7R12" localSheetId="7">#REF!</definedName>
    <definedName name="S7R12" localSheetId="13">#REF!</definedName>
    <definedName name="S7R12" localSheetId="12">#REF!</definedName>
    <definedName name="S7R12" localSheetId="14">#REF!</definedName>
    <definedName name="S7R12">#REF!</definedName>
    <definedName name="S7R13" localSheetId="2">#REF!</definedName>
    <definedName name="S7R13" localSheetId="7">#REF!</definedName>
    <definedName name="S7R13" localSheetId="13">#REF!</definedName>
    <definedName name="S7R13" localSheetId="12">#REF!</definedName>
    <definedName name="S7R13" localSheetId="14">#REF!</definedName>
    <definedName name="S7R13">#REF!</definedName>
    <definedName name="S7R14" localSheetId="2">#REF!</definedName>
    <definedName name="S7R14" localSheetId="7">#REF!</definedName>
    <definedName name="S7R14" localSheetId="13">#REF!</definedName>
    <definedName name="S7R14" localSheetId="12">#REF!</definedName>
    <definedName name="S7R14" localSheetId="14">#REF!</definedName>
    <definedName name="S7R14">#REF!</definedName>
    <definedName name="S7R15" localSheetId="2">#REF!</definedName>
    <definedName name="S7R15" localSheetId="7">#REF!</definedName>
    <definedName name="S7R15" localSheetId="13">#REF!</definedName>
    <definedName name="S7R15" localSheetId="12">#REF!</definedName>
    <definedName name="S7R15" localSheetId="14">#REF!</definedName>
    <definedName name="S7R15">#REF!</definedName>
    <definedName name="S7R16" localSheetId="2">#REF!</definedName>
    <definedName name="S7R16" localSheetId="7">#REF!</definedName>
    <definedName name="S7R16" localSheetId="13">#REF!</definedName>
    <definedName name="S7R16" localSheetId="12">#REF!</definedName>
    <definedName name="S7R16" localSheetId="14">#REF!</definedName>
    <definedName name="S7R16">#REF!</definedName>
    <definedName name="S7R17" localSheetId="2">#REF!</definedName>
    <definedName name="S7R17" localSheetId="7">#REF!</definedName>
    <definedName name="S7R17" localSheetId="13">#REF!</definedName>
    <definedName name="S7R17" localSheetId="12">#REF!</definedName>
    <definedName name="S7R17" localSheetId="14">#REF!</definedName>
    <definedName name="S7R17">#REF!</definedName>
    <definedName name="S7R18" localSheetId="2">#REF!</definedName>
    <definedName name="S7R18" localSheetId="7">#REF!</definedName>
    <definedName name="S7R18" localSheetId="13">#REF!</definedName>
    <definedName name="S7R18" localSheetId="12">#REF!</definedName>
    <definedName name="S7R18" localSheetId="14">#REF!</definedName>
    <definedName name="S7R18">#REF!</definedName>
    <definedName name="S7R19" localSheetId="2">#REF!</definedName>
    <definedName name="S7R19" localSheetId="7">#REF!</definedName>
    <definedName name="S7R19" localSheetId="13">#REF!</definedName>
    <definedName name="S7R19" localSheetId="12">#REF!</definedName>
    <definedName name="S7R19" localSheetId="14">#REF!</definedName>
    <definedName name="S7R19">#REF!</definedName>
    <definedName name="S7R2" localSheetId="2">#REF!</definedName>
    <definedName name="S7R2" localSheetId="7">#REF!</definedName>
    <definedName name="S7R2" localSheetId="13">#REF!</definedName>
    <definedName name="S7R2" localSheetId="12">#REF!</definedName>
    <definedName name="S7R2" localSheetId="14">#REF!</definedName>
    <definedName name="S7R2">#REF!</definedName>
    <definedName name="S7R20" localSheetId="2">#REF!</definedName>
    <definedName name="S7R20" localSheetId="7">#REF!</definedName>
    <definedName name="S7R20" localSheetId="13">#REF!</definedName>
    <definedName name="S7R20" localSheetId="12">#REF!</definedName>
    <definedName name="S7R20" localSheetId="14">#REF!</definedName>
    <definedName name="S7R20">#REF!</definedName>
    <definedName name="S7R21" localSheetId="2">#REF!</definedName>
    <definedName name="S7R21" localSheetId="7">#REF!</definedName>
    <definedName name="S7R21" localSheetId="13">#REF!</definedName>
    <definedName name="S7R21" localSheetId="12">#REF!</definedName>
    <definedName name="S7R21" localSheetId="14">#REF!</definedName>
    <definedName name="S7R21">#REF!</definedName>
    <definedName name="S7R22" localSheetId="2">#REF!</definedName>
    <definedName name="S7R22" localSheetId="7">#REF!</definedName>
    <definedName name="S7R22" localSheetId="13">#REF!</definedName>
    <definedName name="S7R22" localSheetId="12">#REF!</definedName>
    <definedName name="S7R22" localSheetId="14">#REF!</definedName>
    <definedName name="S7R22">#REF!</definedName>
    <definedName name="S7R23" localSheetId="2">#REF!</definedName>
    <definedName name="S7R23" localSheetId="7">#REF!</definedName>
    <definedName name="S7R23" localSheetId="13">#REF!</definedName>
    <definedName name="S7R23" localSheetId="12">#REF!</definedName>
    <definedName name="S7R23" localSheetId="14">#REF!</definedName>
    <definedName name="S7R23">#REF!</definedName>
    <definedName name="S7R24" localSheetId="2">#REF!</definedName>
    <definedName name="S7R24" localSheetId="7">#REF!</definedName>
    <definedName name="S7R24" localSheetId="13">#REF!</definedName>
    <definedName name="S7R24" localSheetId="12">#REF!</definedName>
    <definedName name="S7R24" localSheetId="14">#REF!</definedName>
    <definedName name="S7R24">#REF!</definedName>
    <definedName name="S7R3" localSheetId="2">#REF!</definedName>
    <definedName name="S7R3" localSheetId="7">#REF!</definedName>
    <definedName name="S7R3" localSheetId="13">#REF!</definedName>
    <definedName name="S7R3" localSheetId="12">#REF!</definedName>
    <definedName name="S7R3" localSheetId="14">#REF!</definedName>
    <definedName name="S7R3">#REF!</definedName>
    <definedName name="S7R4" localSheetId="2">#REF!</definedName>
    <definedName name="S7R4" localSheetId="7">#REF!</definedName>
    <definedName name="S7R4" localSheetId="13">#REF!</definedName>
    <definedName name="S7R4" localSheetId="12">#REF!</definedName>
    <definedName name="S7R4" localSheetId="14">#REF!</definedName>
    <definedName name="S7R4">#REF!</definedName>
    <definedName name="S7R5" localSheetId="2">#REF!</definedName>
    <definedName name="S7R5" localSheetId="7">#REF!</definedName>
    <definedName name="S7R5" localSheetId="13">#REF!</definedName>
    <definedName name="S7R5" localSheetId="12">#REF!</definedName>
    <definedName name="S7R5" localSheetId="14">#REF!</definedName>
    <definedName name="S7R5">#REF!</definedName>
    <definedName name="S7R6" localSheetId="2">#REF!</definedName>
    <definedName name="S7R6" localSheetId="7">#REF!</definedName>
    <definedName name="S7R6" localSheetId="13">#REF!</definedName>
    <definedName name="S7R6" localSheetId="12">#REF!</definedName>
    <definedName name="S7R6" localSheetId="14">#REF!</definedName>
    <definedName name="S7R6">#REF!</definedName>
    <definedName name="S7R7" localSheetId="2">#REF!</definedName>
    <definedName name="S7R7" localSheetId="7">#REF!</definedName>
    <definedName name="S7R7" localSheetId="13">#REF!</definedName>
    <definedName name="S7R7" localSheetId="12">#REF!</definedName>
    <definedName name="S7R7" localSheetId="14">#REF!</definedName>
    <definedName name="S7R7">#REF!</definedName>
    <definedName name="S7R8" localSheetId="2">#REF!</definedName>
    <definedName name="S7R8" localSheetId="7">#REF!</definedName>
    <definedName name="S7R8" localSheetId="13">#REF!</definedName>
    <definedName name="S7R8" localSheetId="12">#REF!</definedName>
    <definedName name="S7R8" localSheetId="14">#REF!</definedName>
    <definedName name="S7R8">#REF!</definedName>
    <definedName name="S7R9" localSheetId="2">#REF!</definedName>
    <definedName name="S7R9" localSheetId="7">#REF!</definedName>
    <definedName name="S7R9" localSheetId="13">#REF!</definedName>
    <definedName name="S7R9" localSheetId="12">#REF!</definedName>
    <definedName name="S7R9" localSheetId="14">#REF!</definedName>
    <definedName name="S7R9">#REF!</definedName>
    <definedName name="S8P1" localSheetId="2">#REF!</definedName>
    <definedName name="S8P1" localSheetId="7">#REF!</definedName>
    <definedName name="S8P1" localSheetId="13">#REF!</definedName>
    <definedName name="S8P1" localSheetId="12">#REF!</definedName>
    <definedName name="S8P1" localSheetId="14">#REF!</definedName>
    <definedName name="S8P1">#REF!</definedName>
    <definedName name="S8P10" localSheetId="2">#REF!</definedName>
    <definedName name="S8P10" localSheetId="7">#REF!</definedName>
    <definedName name="S8P10" localSheetId="13">#REF!</definedName>
    <definedName name="S8P10" localSheetId="12">#REF!</definedName>
    <definedName name="S8P10" localSheetId="14">#REF!</definedName>
    <definedName name="S8P10">#REF!</definedName>
    <definedName name="S8P11" localSheetId="2">#REF!</definedName>
    <definedName name="S8P11" localSheetId="7">#REF!</definedName>
    <definedName name="S8P11" localSheetId="13">#REF!</definedName>
    <definedName name="S8P11" localSheetId="12">#REF!</definedName>
    <definedName name="S8P11" localSheetId="14">#REF!</definedName>
    <definedName name="S8P11">#REF!</definedName>
    <definedName name="S8P12" localSheetId="2">#REF!</definedName>
    <definedName name="S8P12" localSheetId="7">#REF!</definedName>
    <definedName name="S8P12" localSheetId="13">#REF!</definedName>
    <definedName name="S8P12" localSheetId="12">#REF!</definedName>
    <definedName name="S8P12" localSheetId="14">#REF!</definedName>
    <definedName name="S8P12">#REF!</definedName>
    <definedName name="S8P13" localSheetId="2">#REF!</definedName>
    <definedName name="S8P13" localSheetId="7">#REF!</definedName>
    <definedName name="S8P13" localSheetId="13">#REF!</definedName>
    <definedName name="S8P13" localSheetId="12">#REF!</definedName>
    <definedName name="S8P13" localSheetId="14">#REF!</definedName>
    <definedName name="S8P13">#REF!</definedName>
    <definedName name="S8P14" localSheetId="2">#REF!</definedName>
    <definedName name="S8P14" localSheetId="7">#REF!</definedName>
    <definedName name="S8P14" localSheetId="13">#REF!</definedName>
    <definedName name="S8P14" localSheetId="12">#REF!</definedName>
    <definedName name="S8P14" localSheetId="14">#REF!</definedName>
    <definedName name="S8P14">#REF!</definedName>
    <definedName name="S8P15" localSheetId="2">#REF!</definedName>
    <definedName name="S8P15" localSheetId="7">#REF!</definedName>
    <definedName name="S8P15" localSheetId="13">#REF!</definedName>
    <definedName name="S8P15" localSheetId="12">#REF!</definedName>
    <definedName name="S8P15" localSheetId="14">#REF!</definedName>
    <definedName name="S8P15">#REF!</definedName>
    <definedName name="S8P16" localSheetId="2">#REF!</definedName>
    <definedName name="S8P16" localSheetId="7">#REF!</definedName>
    <definedName name="S8P16" localSheetId="13">#REF!</definedName>
    <definedName name="S8P16" localSheetId="12">#REF!</definedName>
    <definedName name="S8P16" localSheetId="14">#REF!</definedName>
    <definedName name="S8P16">#REF!</definedName>
    <definedName name="S8P17" localSheetId="2">#REF!</definedName>
    <definedName name="S8P17" localSheetId="7">#REF!</definedName>
    <definedName name="S8P17" localSheetId="13">#REF!</definedName>
    <definedName name="S8P17" localSheetId="12">#REF!</definedName>
    <definedName name="S8P17" localSheetId="14">#REF!</definedName>
    <definedName name="S8P17">#REF!</definedName>
    <definedName name="S8P18" localSheetId="2">#REF!</definedName>
    <definedName name="S8P18" localSheetId="7">#REF!</definedName>
    <definedName name="S8P18" localSheetId="13">#REF!</definedName>
    <definedName name="S8P18" localSheetId="12">#REF!</definedName>
    <definedName name="S8P18" localSheetId="14">#REF!</definedName>
    <definedName name="S8P18">#REF!</definedName>
    <definedName name="S8P19" localSheetId="2">#REF!</definedName>
    <definedName name="S8P19" localSheetId="7">#REF!</definedName>
    <definedName name="S8P19" localSheetId="13">#REF!</definedName>
    <definedName name="S8P19" localSheetId="12">#REF!</definedName>
    <definedName name="S8P19" localSheetId="14">#REF!</definedName>
    <definedName name="S8P19">#REF!</definedName>
    <definedName name="S8P2" localSheetId="2">#REF!</definedName>
    <definedName name="S8P2" localSheetId="7">#REF!</definedName>
    <definedName name="S8P2" localSheetId="13">#REF!</definedName>
    <definedName name="S8P2" localSheetId="12">#REF!</definedName>
    <definedName name="S8P2" localSheetId="14">#REF!</definedName>
    <definedName name="S8P2">#REF!</definedName>
    <definedName name="S8P20" localSheetId="2">#REF!</definedName>
    <definedName name="S8P20" localSheetId="7">#REF!</definedName>
    <definedName name="S8P20" localSheetId="13">#REF!</definedName>
    <definedName name="S8P20" localSheetId="12">#REF!</definedName>
    <definedName name="S8P20" localSheetId="14">#REF!</definedName>
    <definedName name="S8P20">#REF!</definedName>
    <definedName name="S8P21" localSheetId="2">#REF!</definedName>
    <definedName name="S8P21" localSheetId="7">#REF!</definedName>
    <definedName name="S8P21" localSheetId="13">#REF!</definedName>
    <definedName name="S8P21" localSheetId="12">#REF!</definedName>
    <definedName name="S8P21" localSheetId="14">#REF!</definedName>
    <definedName name="S8P21">#REF!</definedName>
    <definedName name="S8P22" localSheetId="2">#REF!</definedName>
    <definedName name="S8P22" localSheetId="7">#REF!</definedName>
    <definedName name="S8P22" localSheetId="13">#REF!</definedName>
    <definedName name="S8P22" localSheetId="12">#REF!</definedName>
    <definedName name="S8P22" localSheetId="14">#REF!</definedName>
    <definedName name="S8P22">#REF!</definedName>
    <definedName name="S8P23" localSheetId="2">#REF!</definedName>
    <definedName name="S8P23" localSheetId="7">#REF!</definedName>
    <definedName name="S8P23" localSheetId="13">#REF!</definedName>
    <definedName name="S8P23" localSheetId="12">#REF!</definedName>
    <definedName name="S8P23" localSheetId="14">#REF!</definedName>
    <definedName name="S8P23">#REF!</definedName>
    <definedName name="S8P24" localSheetId="2">#REF!</definedName>
    <definedName name="S8P24" localSheetId="7">#REF!</definedName>
    <definedName name="S8P24" localSheetId="13">#REF!</definedName>
    <definedName name="S8P24" localSheetId="12">#REF!</definedName>
    <definedName name="S8P24" localSheetId="14">#REF!</definedName>
    <definedName name="S8P24">#REF!</definedName>
    <definedName name="S8P3" localSheetId="2">#REF!</definedName>
    <definedName name="S8P3" localSheetId="7">#REF!</definedName>
    <definedName name="S8P3" localSheetId="13">#REF!</definedName>
    <definedName name="S8P3" localSheetId="12">#REF!</definedName>
    <definedName name="S8P3" localSheetId="14">#REF!</definedName>
    <definedName name="S8P3">#REF!</definedName>
    <definedName name="S8P4" localSheetId="2">#REF!</definedName>
    <definedName name="S8P4" localSheetId="7">#REF!</definedName>
    <definedName name="S8P4" localSheetId="13">#REF!</definedName>
    <definedName name="S8P4" localSheetId="12">#REF!</definedName>
    <definedName name="S8P4" localSheetId="14">#REF!</definedName>
    <definedName name="S8P4">#REF!</definedName>
    <definedName name="S8P5" localSheetId="2">#REF!</definedName>
    <definedName name="S8P5" localSheetId="7">#REF!</definedName>
    <definedName name="S8P5" localSheetId="13">#REF!</definedName>
    <definedName name="S8P5" localSheetId="12">#REF!</definedName>
    <definedName name="S8P5" localSheetId="14">#REF!</definedName>
    <definedName name="S8P5">#REF!</definedName>
    <definedName name="S8P6" localSheetId="2">#REF!</definedName>
    <definedName name="S8P6" localSheetId="7">#REF!</definedName>
    <definedName name="S8P6" localSheetId="13">#REF!</definedName>
    <definedName name="S8P6" localSheetId="12">#REF!</definedName>
    <definedName name="S8P6" localSheetId="14">#REF!</definedName>
    <definedName name="S8P6">#REF!</definedName>
    <definedName name="S8P7" localSheetId="2">#REF!</definedName>
    <definedName name="S8P7" localSheetId="7">#REF!</definedName>
    <definedName name="S8P7" localSheetId="13">#REF!</definedName>
    <definedName name="S8P7" localSheetId="12">#REF!</definedName>
    <definedName name="S8P7" localSheetId="14">#REF!</definedName>
    <definedName name="S8P7">#REF!</definedName>
    <definedName name="S8P8" localSheetId="2">#REF!</definedName>
    <definedName name="S8P8" localSheetId="7">#REF!</definedName>
    <definedName name="S8P8" localSheetId="13">#REF!</definedName>
    <definedName name="S8P8" localSheetId="12">#REF!</definedName>
    <definedName name="S8P8" localSheetId="14">#REF!</definedName>
    <definedName name="S8P8">#REF!</definedName>
    <definedName name="S8P9" localSheetId="2">#REF!</definedName>
    <definedName name="S8P9" localSheetId="7">#REF!</definedName>
    <definedName name="S8P9" localSheetId="13">#REF!</definedName>
    <definedName name="S8P9" localSheetId="12">#REF!</definedName>
    <definedName name="S8P9" localSheetId="14">#REF!</definedName>
    <definedName name="S8P9">#REF!</definedName>
    <definedName name="S8R1" localSheetId="2">#REF!</definedName>
    <definedName name="S8R1" localSheetId="7">#REF!</definedName>
    <definedName name="S8R1" localSheetId="13">#REF!</definedName>
    <definedName name="S8R1" localSheetId="12">#REF!</definedName>
    <definedName name="S8R1" localSheetId="14">#REF!</definedName>
    <definedName name="S8R1">#REF!</definedName>
    <definedName name="S8R10" localSheetId="2">#REF!</definedName>
    <definedName name="S8R10" localSheetId="7">#REF!</definedName>
    <definedName name="S8R10" localSheetId="13">#REF!</definedName>
    <definedName name="S8R10" localSheetId="12">#REF!</definedName>
    <definedName name="S8R10" localSheetId="14">#REF!</definedName>
    <definedName name="S8R10">#REF!</definedName>
    <definedName name="S8R11" localSheetId="2">#REF!</definedName>
    <definedName name="S8R11" localSheetId="7">#REF!</definedName>
    <definedName name="S8R11" localSheetId="13">#REF!</definedName>
    <definedName name="S8R11" localSheetId="12">#REF!</definedName>
    <definedName name="S8R11" localSheetId="14">#REF!</definedName>
    <definedName name="S8R11">#REF!</definedName>
    <definedName name="S8R12" localSheetId="2">#REF!</definedName>
    <definedName name="S8R12" localSheetId="7">#REF!</definedName>
    <definedName name="S8R12" localSheetId="13">#REF!</definedName>
    <definedName name="S8R12" localSheetId="12">#REF!</definedName>
    <definedName name="S8R12" localSheetId="14">#REF!</definedName>
    <definedName name="S8R12">#REF!</definedName>
    <definedName name="S8R13" localSheetId="2">#REF!</definedName>
    <definedName name="S8R13" localSheetId="7">#REF!</definedName>
    <definedName name="S8R13" localSheetId="13">#REF!</definedName>
    <definedName name="S8R13" localSheetId="12">#REF!</definedName>
    <definedName name="S8R13" localSheetId="14">#REF!</definedName>
    <definedName name="S8R13">#REF!</definedName>
    <definedName name="S8R14" localSheetId="2">#REF!</definedName>
    <definedName name="S8R14" localSheetId="7">#REF!</definedName>
    <definedName name="S8R14" localSheetId="13">#REF!</definedName>
    <definedName name="S8R14" localSheetId="12">#REF!</definedName>
    <definedName name="S8R14" localSheetId="14">#REF!</definedName>
    <definedName name="S8R14">#REF!</definedName>
    <definedName name="S8R15" localSheetId="2">#REF!</definedName>
    <definedName name="S8R15" localSheetId="7">#REF!</definedName>
    <definedName name="S8R15" localSheetId="13">#REF!</definedName>
    <definedName name="S8R15" localSheetId="12">#REF!</definedName>
    <definedName name="S8R15" localSheetId="14">#REF!</definedName>
    <definedName name="S8R15">#REF!</definedName>
    <definedName name="S8R16" localSheetId="2">#REF!</definedName>
    <definedName name="S8R16" localSheetId="7">#REF!</definedName>
    <definedName name="S8R16" localSheetId="13">#REF!</definedName>
    <definedName name="S8R16" localSheetId="12">#REF!</definedName>
    <definedName name="S8R16" localSheetId="14">#REF!</definedName>
    <definedName name="S8R16">#REF!</definedName>
    <definedName name="S8R17" localSheetId="2">#REF!</definedName>
    <definedName name="S8R17" localSheetId="7">#REF!</definedName>
    <definedName name="S8R17" localSheetId="13">#REF!</definedName>
    <definedName name="S8R17" localSheetId="12">#REF!</definedName>
    <definedName name="S8R17" localSheetId="14">#REF!</definedName>
    <definedName name="S8R17">#REF!</definedName>
    <definedName name="S8R18" localSheetId="2">#REF!</definedName>
    <definedName name="S8R18" localSheetId="7">#REF!</definedName>
    <definedName name="S8R18" localSheetId="13">#REF!</definedName>
    <definedName name="S8R18" localSheetId="12">#REF!</definedName>
    <definedName name="S8R18" localSheetId="14">#REF!</definedName>
    <definedName name="S8R18">#REF!</definedName>
    <definedName name="S8R19" localSheetId="2">#REF!</definedName>
    <definedName name="S8R19" localSheetId="7">#REF!</definedName>
    <definedName name="S8R19" localSheetId="13">#REF!</definedName>
    <definedName name="S8R19" localSheetId="12">#REF!</definedName>
    <definedName name="S8R19" localSheetId="14">#REF!</definedName>
    <definedName name="S8R19">#REF!</definedName>
    <definedName name="S8R2" localSheetId="2">#REF!</definedName>
    <definedName name="S8R2" localSheetId="7">#REF!</definedName>
    <definedName name="S8R2" localSheetId="13">#REF!</definedName>
    <definedName name="S8R2" localSheetId="12">#REF!</definedName>
    <definedName name="S8R2" localSheetId="14">#REF!</definedName>
    <definedName name="S8R2">#REF!</definedName>
    <definedName name="S8R20" localSheetId="2">#REF!</definedName>
    <definedName name="S8R20" localSheetId="7">#REF!</definedName>
    <definedName name="S8R20" localSheetId="13">#REF!</definedName>
    <definedName name="S8R20" localSheetId="12">#REF!</definedName>
    <definedName name="S8R20" localSheetId="14">#REF!</definedName>
    <definedName name="S8R20">#REF!</definedName>
    <definedName name="S8R21" localSheetId="2">#REF!</definedName>
    <definedName name="S8R21" localSheetId="7">#REF!</definedName>
    <definedName name="S8R21" localSheetId="13">#REF!</definedName>
    <definedName name="S8R21" localSheetId="12">#REF!</definedName>
    <definedName name="S8R21" localSheetId="14">#REF!</definedName>
    <definedName name="S8R21">#REF!</definedName>
    <definedName name="S8R22" localSheetId="2">#REF!</definedName>
    <definedName name="S8R22" localSheetId="7">#REF!</definedName>
    <definedName name="S8R22" localSheetId="13">#REF!</definedName>
    <definedName name="S8R22" localSheetId="12">#REF!</definedName>
    <definedName name="S8R22" localSheetId="14">#REF!</definedName>
    <definedName name="S8R22">#REF!</definedName>
    <definedName name="S8R23" localSheetId="2">#REF!</definedName>
    <definedName name="S8R23" localSheetId="7">#REF!</definedName>
    <definedName name="S8R23" localSheetId="13">#REF!</definedName>
    <definedName name="S8R23" localSheetId="12">#REF!</definedName>
    <definedName name="S8R23" localSheetId="14">#REF!</definedName>
    <definedName name="S8R23">#REF!</definedName>
    <definedName name="S8R24" localSheetId="2">#REF!</definedName>
    <definedName name="S8R24" localSheetId="7">#REF!</definedName>
    <definedName name="S8R24" localSheetId="13">#REF!</definedName>
    <definedName name="S8R24" localSheetId="12">#REF!</definedName>
    <definedName name="S8R24" localSheetId="14">#REF!</definedName>
    <definedName name="S8R24">#REF!</definedName>
    <definedName name="S8R3" localSheetId="2">#REF!</definedName>
    <definedName name="S8R3" localSheetId="7">#REF!</definedName>
    <definedName name="S8R3" localSheetId="13">#REF!</definedName>
    <definedName name="S8R3" localSheetId="12">#REF!</definedName>
    <definedName name="S8R3" localSheetId="14">#REF!</definedName>
    <definedName name="S8R3">#REF!</definedName>
    <definedName name="S8R4" localSheetId="2">#REF!</definedName>
    <definedName name="S8R4" localSheetId="7">#REF!</definedName>
    <definedName name="S8R4" localSheetId="13">#REF!</definedName>
    <definedName name="S8R4" localSheetId="12">#REF!</definedName>
    <definedName name="S8R4" localSheetId="14">#REF!</definedName>
    <definedName name="S8R4">#REF!</definedName>
    <definedName name="S8R5" localSheetId="2">#REF!</definedName>
    <definedName name="S8R5" localSheetId="7">#REF!</definedName>
    <definedName name="S8R5" localSheetId="13">#REF!</definedName>
    <definedName name="S8R5" localSheetId="12">#REF!</definedName>
    <definedName name="S8R5" localSheetId="14">#REF!</definedName>
    <definedName name="S8R5">#REF!</definedName>
    <definedName name="S8R6" localSheetId="2">#REF!</definedName>
    <definedName name="S8R6" localSheetId="7">#REF!</definedName>
    <definedName name="S8R6" localSheetId="13">#REF!</definedName>
    <definedName name="S8R6" localSheetId="12">#REF!</definedName>
    <definedName name="S8R6" localSheetId="14">#REF!</definedName>
    <definedName name="S8R6">#REF!</definedName>
    <definedName name="S8R7" localSheetId="2">#REF!</definedName>
    <definedName name="S8R7" localSheetId="7">#REF!</definedName>
    <definedName name="S8R7" localSheetId="13">#REF!</definedName>
    <definedName name="S8R7" localSheetId="12">#REF!</definedName>
    <definedName name="S8R7" localSheetId="14">#REF!</definedName>
    <definedName name="S8R7">#REF!</definedName>
    <definedName name="S8R8" localSheetId="2">#REF!</definedName>
    <definedName name="S8R8" localSheetId="7">#REF!</definedName>
    <definedName name="S8R8" localSheetId="13">#REF!</definedName>
    <definedName name="S8R8" localSheetId="12">#REF!</definedName>
    <definedName name="S8R8" localSheetId="14">#REF!</definedName>
    <definedName name="S8R8">#REF!</definedName>
    <definedName name="S8R9" localSheetId="2">#REF!</definedName>
    <definedName name="S8R9" localSheetId="7">#REF!</definedName>
    <definedName name="S8R9" localSheetId="13">#REF!</definedName>
    <definedName name="S8R9" localSheetId="12">#REF!</definedName>
    <definedName name="S8R9" localSheetId="14">#REF!</definedName>
    <definedName name="S8R9">#REF!</definedName>
    <definedName name="S9P1" localSheetId="2">#REF!</definedName>
    <definedName name="S9P1" localSheetId="7">#REF!</definedName>
    <definedName name="S9P1" localSheetId="13">#REF!</definedName>
    <definedName name="S9P1" localSheetId="12">#REF!</definedName>
    <definedName name="S9P1" localSheetId="14">#REF!</definedName>
    <definedName name="S9P1">#REF!</definedName>
    <definedName name="S9P10" localSheetId="2">#REF!</definedName>
    <definedName name="S9P10" localSheetId="7">#REF!</definedName>
    <definedName name="S9P10" localSheetId="13">#REF!</definedName>
    <definedName name="S9P10" localSheetId="12">#REF!</definedName>
    <definedName name="S9P10" localSheetId="14">#REF!</definedName>
    <definedName name="S9P10">#REF!</definedName>
    <definedName name="S9P11" localSheetId="2">#REF!</definedName>
    <definedName name="S9P11" localSheetId="7">#REF!</definedName>
    <definedName name="S9P11" localSheetId="13">#REF!</definedName>
    <definedName name="S9P11" localSheetId="12">#REF!</definedName>
    <definedName name="S9P11" localSheetId="14">#REF!</definedName>
    <definedName name="S9P11">#REF!</definedName>
    <definedName name="S9P12" localSheetId="2">#REF!</definedName>
    <definedName name="S9P12" localSheetId="7">#REF!</definedName>
    <definedName name="S9P12" localSheetId="13">#REF!</definedName>
    <definedName name="S9P12" localSheetId="12">#REF!</definedName>
    <definedName name="S9P12" localSheetId="14">#REF!</definedName>
    <definedName name="S9P12">#REF!</definedName>
    <definedName name="S9P13" localSheetId="2">#REF!</definedName>
    <definedName name="S9P13" localSheetId="7">#REF!</definedName>
    <definedName name="S9P13" localSheetId="13">#REF!</definedName>
    <definedName name="S9P13" localSheetId="12">#REF!</definedName>
    <definedName name="S9P13" localSheetId="14">#REF!</definedName>
    <definedName name="S9P13">#REF!</definedName>
    <definedName name="S9P14" localSheetId="2">#REF!</definedName>
    <definedName name="S9P14" localSheetId="7">#REF!</definedName>
    <definedName name="S9P14" localSheetId="13">#REF!</definedName>
    <definedName name="S9P14" localSheetId="12">#REF!</definedName>
    <definedName name="S9P14" localSheetId="14">#REF!</definedName>
    <definedName name="S9P14">#REF!</definedName>
    <definedName name="S9P15" localSheetId="2">#REF!</definedName>
    <definedName name="S9P15" localSheetId="7">#REF!</definedName>
    <definedName name="S9P15" localSheetId="13">#REF!</definedName>
    <definedName name="S9P15" localSheetId="12">#REF!</definedName>
    <definedName name="S9P15" localSheetId="14">#REF!</definedName>
    <definedName name="S9P15">#REF!</definedName>
    <definedName name="S9P16" localSheetId="2">#REF!</definedName>
    <definedName name="S9P16" localSheetId="7">#REF!</definedName>
    <definedName name="S9P16" localSheetId="13">#REF!</definedName>
    <definedName name="S9P16" localSheetId="12">#REF!</definedName>
    <definedName name="S9P16" localSheetId="14">#REF!</definedName>
    <definedName name="S9P16">#REF!</definedName>
    <definedName name="S9P17" localSheetId="2">#REF!</definedName>
    <definedName name="S9P17" localSheetId="7">#REF!</definedName>
    <definedName name="S9P17" localSheetId="13">#REF!</definedName>
    <definedName name="S9P17" localSheetId="12">#REF!</definedName>
    <definedName name="S9P17" localSheetId="14">#REF!</definedName>
    <definedName name="S9P17">#REF!</definedName>
    <definedName name="S9P18" localSheetId="2">#REF!</definedName>
    <definedName name="S9P18" localSheetId="7">#REF!</definedName>
    <definedName name="S9P18" localSheetId="13">#REF!</definedName>
    <definedName name="S9P18" localSheetId="12">#REF!</definedName>
    <definedName name="S9P18" localSheetId="14">#REF!</definedName>
    <definedName name="S9P18">#REF!</definedName>
    <definedName name="S9P19" localSheetId="2">#REF!</definedName>
    <definedName name="S9P19" localSheetId="7">#REF!</definedName>
    <definedName name="S9P19" localSheetId="13">#REF!</definedName>
    <definedName name="S9P19" localSheetId="12">#REF!</definedName>
    <definedName name="S9P19" localSheetId="14">#REF!</definedName>
    <definedName name="S9P19">#REF!</definedName>
    <definedName name="S9P2" localSheetId="2">#REF!</definedName>
    <definedName name="S9P2" localSheetId="7">#REF!</definedName>
    <definedName name="S9P2" localSheetId="13">#REF!</definedName>
    <definedName name="S9P2" localSheetId="12">#REF!</definedName>
    <definedName name="S9P2" localSheetId="14">#REF!</definedName>
    <definedName name="S9P2">#REF!</definedName>
    <definedName name="S9P20" localSheetId="2">#REF!</definedName>
    <definedName name="S9P20" localSheetId="7">#REF!</definedName>
    <definedName name="S9P20" localSheetId="13">#REF!</definedName>
    <definedName name="S9P20" localSheetId="12">#REF!</definedName>
    <definedName name="S9P20" localSheetId="14">#REF!</definedName>
    <definedName name="S9P20">#REF!</definedName>
    <definedName name="S9P21" localSheetId="2">#REF!</definedName>
    <definedName name="S9P21" localSheetId="7">#REF!</definedName>
    <definedName name="S9P21" localSheetId="13">#REF!</definedName>
    <definedName name="S9P21" localSheetId="12">#REF!</definedName>
    <definedName name="S9P21" localSheetId="14">#REF!</definedName>
    <definedName name="S9P21">#REF!</definedName>
    <definedName name="S9P22" localSheetId="2">#REF!</definedName>
    <definedName name="S9P22" localSheetId="7">#REF!</definedName>
    <definedName name="S9P22" localSheetId="13">#REF!</definedName>
    <definedName name="S9P22" localSheetId="12">#REF!</definedName>
    <definedName name="S9P22" localSheetId="14">#REF!</definedName>
    <definedName name="S9P22">#REF!</definedName>
    <definedName name="S9P23" localSheetId="2">#REF!</definedName>
    <definedName name="S9P23" localSheetId="7">#REF!</definedName>
    <definedName name="S9P23" localSheetId="13">#REF!</definedName>
    <definedName name="S9P23" localSheetId="12">#REF!</definedName>
    <definedName name="S9P23" localSheetId="14">#REF!</definedName>
    <definedName name="S9P23">#REF!</definedName>
    <definedName name="S9P24" localSheetId="2">#REF!</definedName>
    <definedName name="S9P24" localSheetId="7">#REF!</definedName>
    <definedName name="S9P24" localSheetId="13">#REF!</definedName>
    <definedName name="S9P24" localSheetId="12">#REF!</definedName>
    <definedName name="S9P24" localSheetId="14">#REF!</definedName>
    <definedName name="S9P24">#REF!</definedName>
    <definedName name="S9P3" localSheetId="2">#REF!</definedName>
    <definedName name="S9P3" localSheetId="7">#REF!</definedName>
    <definedName name="S9P3" localSheetId="13">#REF!</definedName>
    <definedName name="S9P3" localSheetId="12">#REF!</definedName>
    <definedName name="S9P3" localSheetId="14">#REF!</definedName>
    <definedName name="S9P3">#REF!</definedName>
    <definedName name="S9P4" localSheetId="2">#REF!</definedName>
    <definedName name="S9P4" localSheetId="7">#REF!</definedName>
    <definedName name="S9P4" localSheetId="13">#REF!</definedName>
    <definedName name="S9P4" localSheetId="12">#REF!</definedName>
    <definedName name="S9P4" localSheetId="14">#REF!</definedName>
    <definedName name="S9P4">#REF!</definedName>
    <definedName name="S9P5" localSheetId="2">#REF!</definedName>
    <definedName name="S9P5" localSheetId="7">#REF!</definedName>
    <definedName name="S9P5" localSheetId="13">#REF!</definedName>
    <definedName name="S9P5" localSheetId="12">#REF!</definedName>
    <definedName name="S9P5" localSheetId="14">#REF!</definedName>
    <definedName name="S9P5">#REF!</definedName>
    <definedName name="S9P6" localSheetId="2">#REF!</definedName>
    <definedName name="S9P6" localSheetId="7">#REF!</definedName>
    <definedName name="S9P6" localSheetId="13">#REF!</definedName>
    <definedName name="S9P6" localSheetId="12">#REF!</definedName>
    <definedName name="S9P6" localSheetId="14">#REF!</definedName>
    <definedName name="S9P6">#REF!</definedName>
    <definedName name="S9P7" localSheetId="2">#REF!</definedName>
    <definedName name="S9P7" localSheetId="7">#REF!</definedName>
    <definedName name="S9P7" localSheetId="13">#REF!</definedName>
    <definedName name="S9P7" localSheetId="12">#REF!</definedName>
    <definedName name="S9P7" localSheetId="14">#REF!</definedName>
    <definedName name="S9P7">#REF!</definedName>
    <definedName name="S9P8" localSheetId="2">#REF!</definedName>
    <definedName name="S9P8" localSheetId="7">#REF!</definedName>
    <definedName name="S9P8" localSheetId="13">#REF!</definedName>
    <definedName name="S9P8" localSheetId="12">#REF!</definedName>
    <definedName name="S9P8" localSheetId="14">#REF!</definedName>
    <definedName name="S9P8">#REF!</definedName>
    <definedName name="S9P9" localSheetId="2">#REF!</definedName>
    <definedName name="S9P9" localSheetId="7">#REF!</definedName>
    <definedName name="S9P9" localSheetId="13">#REF!</definedName>
    <definedName name="S9P9" localSheetId="12">#REF!</definedName>
    <definedName name="S9P9" localSheetId="14">#REF!</definedName>
    <definedName name="S9P9">#REF!</definedName>
    <definedName name="S9R1" localSheetId="2">#REF!</definedName>
    <definedName name="S9R1" localSheetId="7">#REF!</definedName>
    <definedName name="S9R1" localSheetId="13">#REF!</definedName>
    <definedName name="S9R1" localSheetId="12">#REF!</definedName>
    <definedName name="S9R1" localSheetId="14">#REF!</definedName>
    <definedName name="S9R1">#REF!</definedName>
    <definedName name="S9R10" localSheetId="2">#REF!</definedName>
    <definedName name="S9R10" localSheetId="7">#REF!</definedName>
    <definedName name="S9R10" localSheetId="13">#REF!</definedName>
    <definedName name="S9R10" localSheetId="12">#REF!</definedName>
    <definedName name="S9R10" localSheetId="14">#REF!</definedName>
    <definedName name="S9R10">#REF!</definedName>
    <definedName name="S9R11" localSheetId="2">#REF!</definedName>
    <definedName name="S9R11" localSheetId="7">#REF!</definedName>
    <definedName name="S9R11" localSheetId="13">#REF!</definedName>
    <definedName name="S9R11" localSheetId="12">#REF!</definedName>
    <definedName name="S9R11" localSheetId="14">#REF!</definedName>
    <definedName name="S9R11">#REF!</definedName>
    <definedName name="S9R12" localSheetId="2">#REF!</definedName>
    <definedName name="S9R12" localSheetId="7">#REF!</definedName>
    <definedName name="S9R12" localSheetId="13">#REF!</definedName>
    <definedName name="S9R12" localSheetId="12">#REF!</definedName>
    <definedName name="S9R12" localSheetId="14">#REF!</definedName>
    <definedName name="S9R12">#REF!</definedName>
    <definedName name="S9R13" localSheetId="2">#REF!</definedName>
    <definedName name="S9R13" localSheetId="7">#REF!</definedName>
    <definedName name="S9R13" localSheetId="13">#REF!</definedName>
    <definedName name="S9R13" localSheetId="12">#REF!</definedName>
    <definedName name="S9R13" localSheetId="14">#REF!</definedName>
    <definedName name="S9R13">#REF!</definedName>
    <definedName name="S9R14" localSheetId="2">#REF!</definedName>
    <definedName name="S9R14" localSheetId="7">#REF!</definedName>
    <definedName name="S9R14" localSheetId="13">#REF!</definedName>
    <definedName name="S9R14" localSheetId="12">#REF!</definedName>
    <definedName name="S9R14" localSheetId="14">#REF!</definedName>
    <definedName name="S9R14">#REF!</definedName>
    <definedName name="S9R15" localSheetId="2">#REF!</definedName>
    <definedName name="S9R15" localSheetId="7">#REF!</definedName>
    <definedName name="S9R15" localSheetId="13">#REF!</definedName>
    <definedName name="S9R15" localSheetId="12">#REF!</definedName>
    <definedName name="S9R15" localSheetId="14">#REF!</definedName>
    <definedName name="S9R15">#REF!</definedName>
    <definedName name="S9R16" localSheetId="2">#REF!</definedName>
    <definedName name="S9R16" localSheetId="7">#REF!</definedName>
    <definedName name="S9R16" localSheetId="13">#REF!</definedName>
    <definedName name="S9R16" localSheetId="12">#REF!</definedName>
    <definedName name="S9R16" localSheetId="14">#REF!</definedName>
    <definedName name="S9R16">#REF!</definedName>
    <definedName name="S9R17" localSheetId="2">#REF!</definedName>
    <definedName name="S9R17" localSheetId="7">#REF!</definedName>
    <definedName name="S9R17" localSheetId="13">#REF!</definedName>
    <definedName name="S9R17" localSheetId="12">#REF!</definedName>
    <definedName name="S9R17" localSheetId="14">#REF!</definedName>
    <definedName name="S9R17">#REF!</definedName>
    <definedName name="S9R18" localSheetId="2">#REF!</definedName>
    <definedName name="S9R18" localSheetId="7">#REF!</definedName>
    <definedName name="S9R18" localSheetId="13">#REF!</definedName>
    <definedName name="S9R18" localSheetId="12">#REF!</definedName>
    <definedName name="S9R18" localSheetId="14">#REF!</definedName>
    <definedName name="S9R18">#REF!</definedName>
    <definedName name="S9R19" localSheetId="2">#REF!</definedName>
    <definedName name="S9R19" localSheetId="7">#REF!</definedName>
    <definedName name="S9R19" localSheetId="13">#REF!</definedName>
    <definedName name="S9R19" localSheetId="12">#REF!</definedName>
    <definedName name="S9R19" localSheetId="14">#REF!</definedName>
    <definedName name="S9R19">#REF!</definedName>
    <definedName name="S9R2" localSheetId="2">#REF!</definedName>
    <definedName name="S9R2" localSheetId="7">#REF!</definedName>
    <definedName name="S9R2" localSheetId="13">#REF!</definedName>
    <definedName name="S9R2" localSheetId="12">#REF!</definedName>
    <definedName name="S9R2" localSheetId="14">#REF!</definedName>
    <definedName name="S9R2">#REF!</definedName>
    <definedName name="S9R20" localSheetId="2">#REF!</definedName>
    <definedName name="S9R20" localSheetId="7">#REF!</definedName>
    <definedName name="S9R20" localSheetId="13">#REF!</definedName>
    <definedName name="S9R20" localSheetId="12">#REF!</definedName>
    <definedName name="S9R20" localSheetId="14">#REF!</definedName>
    <definedName name="S9R20">#REF!</definedName>
    <definedName name="S9R21" localSheetId="2">#REF!</definedName>
    <definedName name="S9R21" localSheetId="7">#REF!</definedName>
    <definedName name="S9R21" localSheetId="13">#REF!</definedName>
    <definedName name="S9R21" localSheetId="12">#REF!</definedName>
    <definedName name="S9R21" localSheetId="14">#REF!</definedName>
    <definedName name="S9R21">#REF!</definedName>
    <definedName name="S9R22" localSheetId="2">#REF!</definedName>
    <definedName name="S9R22" localSheetId="7">#REF!</definedName>
    <definedName name="S9R22" localSheetId="13">#REF!</definedName>
    <definedName name="S9R22" localSheetId="12">#REF!</definedName>
    <definedName name="S9R22" localSheetId="14">#REF!</definedName>
    <definedName name="S9R22">#REF!</definedName>
    <definedName name="S9R23" localSheetId="2">#REF!</definedName>
    <definedName name="S9R23" localSheetId="7">#REF!</definedName>
    <definedName name="S9R23" localSheetId="13">#REF!</definedName>
    <definedName name="S9R23" localSheetId="12">#REF!</definedName>
    <definedName name="S9R23" localSheetId="14">#REF!</definedName>
    <definedName name="S9R23">#REF!</definedName>
    <definedName name="S9R24" localSheetId="2">#REF!</definedName>
    <definedName name="S9R24" localSheetId="7">#REF!</definedName>
    <definedName name="S9R24" localSheetId="13">#REF!</definedName>
    <definedName name="S9R24" localSheetId="12">#REF!</definedName>
    <definedName name="S9R24" localSheetId="14">#REF!</definedName>
    <definedName name="S9R24">#REF!</definedName>
    <definedName name="S9R3" localSheetId="2">#REF!</definedName>
    <definedName name="S9R3" localSheetId="7">#REF!</definedName>
    <definedName name="S9R3" localSheetId="13">#REF!</definedName>
    <definedName name="S9R3" localSheetId="12">#REF!</definedName>
    <definedName name="S9R3" localSheetId="14">#REF!</definedName>
    <definedName name="S9R3">#REF!</definedName>
    <definedName name="S9R4" localSheetId="2">#REF!</definedName>
    <definedName name="S9R4" localSheetId="7">#REF!</definedName>
    <definedName name="S9R4" localSheetId="13">#REF!</definedName>
    <definedName name="S9R4" localSheetId="12">#REF!</definedName>
    <definedName name="S9R4" localSheetId="14">#REF!</definedName>
    <definedName name="S9R4">#REF!</definedName>
    <definedName name="S9R5" localSheetId="2">#REF!</definedName>
    <definedName name="S9R5" localSheetId="7">#REF!</definedName>
    <definedName name="S9R5" localSheetId="13">#REF!</definedName>
    <definedName name="S9R5" localSheetId="12">#REF!</definedName>
    <definedName name="S9R5" localSheetId="14">#REF!</definedName>
    <definedName name="S9R5">#REF!</definedName>
    <definedName name="S9R6" localSheetId="2">#REF!</definedName>
    <definedName name="S9R6" localSheetId="7">#REF!</definedName>
    <definedName name="S9R6" localSheetId="13">#REF!</definedName>
    <definedName name="S9R6" localSheetId="12">#REF!</definedName>
    <definedName name="S9R6" localSheetId="14">#REF!</definedName>
    <definedName name="S9R6">#REF!</definedName>
    <definedName name="S9R7" localSheetId="2">#REF!</definedName>
    <definedName name="S9R7" localSheetId="7">#REF!</definedName>
    <definedName name="S9R7" localSheetId="13">#REF!</definedName>
    <definedName name="S9R7" localSheetId="12">#REF!</definedName>
    <definedName name="S9R7" localSheetId="14">#REF!</definedName>
    <definedName name="S9R7">#REF!</definedName>
    <definedName name="S9R8" localSheetId="2">#REF!</definedName>
    <definedName name="S9R8" localSheetId="7">#REF!</definedName>
    <definedName name="S9R8" localSheetId="13">#REF!</definedName>
    <definedName name="S9R8" localSheetId="12">#REF!</definedName>
    <definedName name="S9R8" localSheetId="14">#REF!</definedName>
    <definedName name="S9R8">#REF!</definedName>
    <definedName name="S9R9" localSheetId="2">#REF!</definedName>
    <definedName name="S9R9" localSheetId="7">#REF!</definedName>
    <definedName name="S9R9" localSheetId="13">#REF!</definedName>
    <definedName name="S9R9" localSheetId="12">#REF!</definedName>
    <definedName name="S9R9" localSheetId="14">#REF!</definedName>
    <definedName name="S9R9">#REF!</definedName>
    <definedName name="soma_total" localSheetId="2">#REF!</definedName>
    <definedName name="soma_total" localSheetId="7">#REF!</definedName>
    <definedName name="soma_total" localSheetId="13">#REF!</definedName>
    <definedName name="soma_total" localSheetId="12">#REF!</definedName>
    <definedName name="soma_total" localSheetId="14">#REF!</definedName>
    <definedName name="soma_total">#REF!</definedName>
    <definedName name="sub_item_1" localSheetId="2">#REF!</definedName>
    <definedName name="sub_item_1" localSheetId="7">#REF!</definedName>
    <definedName name="sub_item_1" localSheetId="13">#REF!</definedName>
    <definedName name="sub_item_1" localSheetId="12">#REF!</definedName>
    <definedName name="sub_item_1" localSheetId="14">#REF!</definedName>
    <definedName name="sub_item_1">#REF!</definedName>
    <definedName name="sub_item_10" localSheetId="2">#REF!</definedName>
    <definedName name="sub_item_10" localSheetId="7">#REF!</definedName>
    <definedName name="sub_item_10" localSheetId="13">#REF!</definedName>
    <definedName name="sub_item_10" localSheetId="12">#REF!</definedName>
    <definedName name="sub_item_10" localSheetId="14">#REF!</definedName>
    <definedName name="sub_item_10">#REF!</definedName>
    <definedName name="sub_item_11" localSheetId="2">#REF!</definedName>
    <definedName name="sub_item_11" localSheetId="7">#REF!</definedName>
    <definedName name="sub_item_11" localSheetId="13">#REF!</definedName>
    <definedName name="sub_item_11" localSheetId="12">#REF!</definedName>
    <definedName name="sub_item_11" localSheetId="14">#REF!</definedName>
    <definedName name="sub_item_11">#REF!</definedName>
    <definedName name="sub_item_12" localSheetId="2">#REF!</definedName>
    <definedName name="sub_item_12" localSheetId="7">#REF!</definedName>
    <definedName name="sub_item_12" localSheetId="13">#REF!</definedName>
    <definedName name="sub_item_12" localSheetId="12">#REF!</definedName>
    <definedName name="sub_item_12" localSheetId="14">#REF!</definedName>
    <definedName name="sub_item_12">#REF!</definedName>
    <definedName name="sub_item_13" localSheetId="2">#REF!</definedName>
    <definedName name="sub_item_13" localSheetId="7">#REF!</definedName>
    <definedName name="sub_item_13" localSheetId="13">#REF!</definedName>
    <definedName name="sub_item_13" localSheetId="12">#REF!</definedName>
    <definedName name="sub_item_13" localSheetId="14">#REF!</definedName>
    <definedName name="sub_item_13">#REF!</definedName>
    <definedName name="sub_item_14" localSheetId="2">#REF!</definedName>
    <definedName name="sub_item_14" localSheetId="7">#REF!</definedName>
    <definedName name="sub_item_14" localSheetId="13">#REF!</definedName>
    <definedName name="sub_item_14" localSheetId="12">#REF!</definedName>
    <definedName name="sub_item_14" localSheetId="14">#REF!</definedName>
    <definedName name="sub_item_14">#REF!</definedName>
    <definedName name="sub_item_15" localSheetId="2">#REF!</definedName>
    <definedName name="sub_item_15" localSheetId="7">#REF!</definedName>
    <definedName name="sub_item_15" localSheetId="13">#REF!</definedName>
    <definedName name="sub_item_15" localSheetId="12">#REF!</definedName>
    <definedName name="sub_item_15" localSheetId="14">#REF!</definedName>
    <definedName name="sub_item_15">#REF!</definedName>
    <definedName name="sub_item_16" localSheetId="2">#REF!</definedName>
    <definedName name="sub_item_16" localSheetId="7">#REF!</definedName>
    <definedName name="sub_item_16" localSheetId="13">#REF!</definedName>
    <definedName name="sub_item_16" localSheetId="12">#REF!</definedName>
    <definedName name="sub_item_16" localSheetId="14">#REF!</definedName>
    <definedName name="sub_item_16">#REF!</definedName>
    <definedName name="sub_item_17" localSheetId="2">#REF!</definedName>
    <definedName name="sub_item_17" localSheetId="7">#REF!</definedName>
    <definedName name="sub_item_17" localSheetId="13">#REF!</definedName>
    <definedName name="sub_item_17" localSheetId="12">#REF!</definedName>
    <definedName name="sub_item_17" localSheetId="14">#REF!</definedName>
    <definedName name="sub_item_17">#REF!</definedName>
    <definedName name="sub_item_18" localSheetId="2">#REF!</definedName>
    <definedName name="sub_item_18" localSheetId="7">#REF!</definedName>
    <definedName name="sub_item_18" localSheetId="13">#REF!</definedName>
    <definedName name="sub_item_18" localSheetId="12">#REF!</definedName>
    <definedName name="sub_item_18" localSheetId="14">#REF!</definedName>
    <definedName name="sub_item_18">#REF!</definedName>
    <definedName name="sub_item_19" localSheetId="2">#REF!</definedName>
    <definedName name="sub_item_19" localSheetId="7">#REF!</definedName>
    <definedName name="sub_item_19" localSheetId="13">#REF!</definedName>
    <definedName name="sub_item_19" localSheetId="12">#REF!</definedName>
    <definedName name="sub_item_19" localSheetId="14">#REF!</definedName>
    <definedName name="sub_item_19">#REF!</definedName>
    <definedName name="sub_item_2" localSheetId="2">#REF!</definedName>
    <definedName name="sub_item_2" localSheetId="7">#REF!</definedName>
    <definedName name="sub_item_2" localSheetId="13">#REF!</definedName>
    <definedName name="sub_item_2" localSheetId="12">#REF!</definedName>
    <definedName name="sub_item_2" localSheetId="14">#REF!</definedName>
    <definedName name="sub_item_2">#REF!</definedName>
    <definedName name="sub_item_20" localSheetId="2">#REF!</definedName>
    <definedName name="sub_item_20" localSheetId="7">#REF!</definedName>
    <definedName name="sub_item_20" localSheetId="13">#REF!</definedName>
    <definedName name="sub_item_20" localSheetId="12">#REF!</definedName>
    <definedName name="sub_item_20" localSheetId="14">#REF!</definedName>
    <definedName name="sub_item_20">#REF!</definedName>
    <definedName name="sub_item_21" localSheetId="2">#REF!</definedName>
    <definedName name="sub_item_21" localSheetId="7">#REF!</definedName>
    <definedName name="sub_item_21" localSheetId="13">#REF!</definedName>
    <definedName name="sub_item_21" localSheetId="12">#REF!</definedName>
    <definedName name="sub_item_21" localSheetId="14">#REF!</definedName>
    <definedName name="sub_item_21">#REF!</definedName>
    <definedName name="sub_item_22" localSheetId="2">#REF!</definedName>
    <definedName name="sub_item_22" localSheetId="7">#REF!</definedName>
    <definedName name="sub_item_22" localSheetId="13">#REF!</definedName>
    <definedName name="sub_item_22" localSheetId="12">#REF!</definedName>
    <definedName name="sub_item_22" localSheetId="14">#REF!</definedName>
    <definedName name="sub_item_22">#REF!</definedName>
    <definedName name="sub_item_23" localSheetId="2">#REF!</definedName>
    <definedName name="sub_item_23" localSheetId="7">#REF!</definedName>
    <definedName name="sub_item_23" localSheetId="13">#REF!</definedName>
    <definedName name="sub_item_23" localSheetId="12">#REF!</definedName>
    <definedName name="sub_item_23" localSheetId="14">#REF!</definedName>
    <definedName name="sub_item_23">#REF!</definedName>
    <definedName name="sub_item_24" localSheetId="2">#REF!</definedName>
    <definedName name="sub_item_24" localSheetId="7">#REF!</definedName>
    <definedName name="sub_item_24" localSheetId="13">#REF!</definedName>
    <definedName name="sub_item_24" localSheetId="12">#REF!</definedName>
    <definedName name="sub_item_24" localSheetId="14">#REF!</definedName>
    <definedName name="sub_item_24">#REF!</definedName>
    <definedName name="sub_item_25" localSheetId="2">#REF!</definedName>
    <definedName name="sub_item_25" localSheetId="7">#REF!</definedName>
    <definedName name="sub_item_25" localSheetId="13">#REF!</definedName>
    <definedName name="sub_item_25" localSheetId="12">#REF!</definedName>
    <definedName name="sub_item_25" localSheetId="14">#REF!</definedName>
    <definedName name="sub_item_25">#REF!</definedName>
    <definedName name="sub_item_26" localSheetId="2">#REF!</definedName>
    <definedName name="sub_item_26" localSheetId="7">#REF!</definedName>
    <definedName name="sub_item_26" localSheetId="13">#REF!</definedName>
    <definedName name="sub_item_26" localSheetId="12">#REF!</definedName>
    <definedName name="sub_item_26" localSheetId="14">#REF!</definedName>
    <definedName name="sub_item_26">#REF!</definedName>
    <definedName name="sub_item_27" localSheetId="2">#REF!</definedName>
    <definedName name="sub_item_27" localSheetId="7">#REF!</definedName>
    <definedName name="sub_item_27" localSheetId="13">#REF!</definedName>
    <definedName name="sub_item_27" localSheetId="12">#REF!</definedName>
    <definedName name="sub_item_27" localSheetId="14">#REF!</definedName>
    <definedName name="sub_item_27">#REF!</definedName>
    <definedName name="sub_item_28" localSheetId="2">#REF!</definedName>
    <definedName name="sub_item_28" localSheetId="7">#REF!</definedName>
    <definedName name="sub_item_28" localSheetId="13">#REF!</definedName>
    <definedName name="sub_item_28" localSheetId="12">#REF!</definedName>
    <definedName name="sub_item_28" localSheetId="14">#REF!</definedName>
    <definedName name="sub_item_28">#REF!</definedName>
    <definedName name="sub_item_29" localSheetId="2">#REF!</definedName>
    <definedName name="sub_item_29" localSheetId="7">#REF!</definedName>
    <definedName name="sub_item_29" localSheetId="13">#REF!</definedName>
    <definedName name="sub_item_29" localSheetId="12">#REF!</definedName>
    <definedName name="sub_item_29" localSheetId="14">#REF!</definedName>
    <definedName name="sub_item_29">#REF!</definedName>
    <definedName name="sub_item_3" localSheetId="2">#REF!</definedName>
    <definedName name="sub_item_3" localSheetId="7">#REF!</definedName>
    <definedName name="sub_item_3" localSheetId="13">#REF!</definedName>
    <definedName name="sub_item_3" localSheetId="12">#REF!</definedName>
    <definedName name="sub_item_3" localSheetId="14">#REF!</definedName>
    <definedName name="sub_item_3">#REF!</definedName>
    <definedName name="sub_item_30" localSheetId="2">#REF!</definedName>
    <definedName name="sub_item_30" localSheetId="7">#REF!</definedName>
    <definedName name="sub_item_30" localSheetId="13">#REF!</definedName>
    <definedName name="sub_item_30" localSheetId="12">#REF!</definedName>
    <definedName name="sub_item_30" localSheetId="14">#REF!</definedName>
    <definedName name="sub_item_30">#REF!</definedName>
    <definedName name="sub_item_31" localSheetId="2">#REF!</definedName>
    <definedName name="sub_item_31" localSheetId="7">#REF!</definedName>
    <definedName name="sub_item_31" localSheetId="13">#REF!</definedName>
    <definedName name="sub_item_31" localSheetId="12">#REF!</definedName>
    <definedName name="sub_item_31" localSheetId="14">#REF!</definedName>
    <definedName name="sub_item_31">#REF!</definedName>
    <definedName name="sub_item_32" localSheetId="2">#REF!</definedName>
    <definedName name="sub_item_32" localSheetId="7">#REF!</definedName>
    <definedName name="sub_item_32" localSheetId="13">#REF!</definedName>
    <definedName name="sub_item_32" localSheetId="12">#REF!</definedName>
    <definedName name="sub_item_32" localSheetId="14">#REF!</definedName>
    <definedName name="sub_item_32">#REF!</definedName>
    <definedName name="sub_item_33" localSheetId="2">#REF!</definedName>
    <definedName name="sub_item_33" localSheetId="7">#REF!</definedName>
    <definedName name="sub_item_33" localSheetId="13">#REF!</definedName>
    <definedName name="sub_item_33" localSheetId="12">#REF!</definedName>
    <definedName name="sub_item_33" localSheetId="14">#REF!</definedName>
    <definedName name="sub_item_33">#REF!</definedName>
    <definedName name="sub_item_34" localSheetId="2">#REF!</definedName>
    <definedName name="sub_item_34" localSheetId="7">#REF!</definedName>
    <definedName name="sub_item_34" localSheetId="13">#REF!</definedName>
    <definedName name="sub_item_34" localSheetId="12">#REF!</definedName>
    <definedName name="sub_item_34" localSheetId="14">#REF!</definedName>
    <definedName name="sub_item_34">#REF!</definedName>
    <definedName name="sub_item_35" localSheetId="2">#REF!</definedName>
    <definedName name="sub_item_35" localSheetId="7">#REF!</definedName>
    <definedName name="sub_item_35" localSheetId="13">#REF!</definedName>
    <definedName name="sub_item_35" localSheetId="12">#REF!</definedName>
    <definedName name="sub_item_35" localSheetId="14">#REF!</definedName>
    <definedName name="sub_item_35">#REF!</definedName>
    <definedName name="sub_item_36" localSheetId="2">#REF!</definedName>
    <definedName name="sub_item_36" localSheetId="7">#REF!</definedName>
    <definedName name="sub_item_36" localSheetId="13">#REF!</definedName>
    <definedName name="sub_item_36" localSheetId="12">#REF!</definedName>
    <definedName name="sub_item_36" localSheetId="14">#REF!</definedName>
    <definedName name="sub_item_36">#REF!</definedName>
    <definedName name="sub_item_37" localSheetId="2">#REF!</definedName>
    <definedName name="sub_item_37" localSheetId="7">#REF!</definedName>
    <definedName name="sub_item_37" localSheetId="13">#REF!</definedName>
    <definedName name="sub_item_37" localSheetId="12">#REF!</definedName>
    <definedName name="sub_item_37" localSheetId="14">#REF!</definedName>
    <definedName name="sub_item_37">#REF!</definedName>
    <definedName name="sub_item_38" localSheetId="2">#REF!</definedName>
    <definedName name="sub_item_38" localSheetId="7">#REF!</definedName>
    <definedName name="sub_item_38" localSheetId="13">#REF!</definedName>
    <definedName name="sub_item_38" localSheetId="12">#REF!</definedName>
    <definedName name="sub_item_38" localSheetId="14">#REF!</definedName>
    <definedName name="sub_item_38">#REF!</definedName>
    <definedName name="sub_item_39" localSheetId="2">#REF!</definedName>
    <definedName name="sub_item_39" localSheetId="7">#REF!</definedName>
    <definedName name="sub_item_39" localSheetId="13">#REF!</definedName>
    <definedName name="sub_item_39" localSheetId="12">#REF!</definedName>
    <definedName name="sub_item_39" localSheetId="14">#REF!</definedName>
    <definedName name="sub_item_39">#REF!</definedName>
    <definedName name="sub_item_4" localSheetId="2">#REF!</definedName>
    <definedName name="sub_item_4" localSheetId="7">#REF!</definedName>
    <definedName name="sub_item_4" localSheetId="13">#REF!</definedName>
    <definedName name="sub_item_4" localSheetId="12">#REF!</definedName>
    <definedName name="sub_item_4" localSheetId="14">#REF!</definedName>
    <definedName name="sub_item_4">#REF!</definedName>
    <definedName name="sub_item_40" localSheetId="2">#REF!</definedName>
    <definedName name="sub_item_40" localSheetId="7">#REF!</definedName>
    <definedName name="sub_item_40" localSheetId="13">#REF!</definedName>
    <definedName name="sub_item_40" localSheetId="12">#REF!</definedName>
    <definedName name="sub_item_40" localSheetId="14">#REF!</definedName>
    <definedName name="sub_item_40">#REF!</definedName>
    <definedName name="sub_item_41" localSheetId="2">#REF!</definedName>
    <definedName name="sub_item_41" localSheetId="7">#REF!</definedName>
    <definedName name="sub_item_41" localSheetId="13">#REF!</definedName>
    <definedName name="sub_item_41" localSheetId="12">#REF!</definedName>
    <definedName name="sub_item_41" localSheetId="14">#REF!</definedName>
    <definedName name="sub_item_41">#REF!</definedName>
    <definedName name="sub_item_42" localSheetId="2">#REF!</definedName>
    <definedName name="sub_item_42" localSheetId="7">#REF!</definedName>
    <definedName name="sub_item_42" localSheetId="13">#REF!</definedName>
    <definedName name="sub_item_42" localSheetId="12">#REF!</definedName>
    <definedName name="sub_item_42" localSheetId="14">#REF!</definedName>
    <definedName name="sub_item_42">#REF!</definedName>
    <definedName name="sub_item_43" localSheetId="2">#REF!</definedName>
    <definedName name="sub_item_43" localSheetId="7">#REF!</definedName>
    <definedName name="sub_item_43" localSheetId="13">#REF!</definedName>
    <definedName name="sub_item_43" localSheetId="12">#REF!</definedName>
    <definedName name="sub_item_43" localSheetId="14">#REF!</definedName>
    <definedName name="sub_item_43">#REF!</definedName>
    <definedName name="sub_item_44" localSheetId="2">#REF!</definedName>
    <definedName name="sub_item_44" localSheetId="7">#REF!</definedName>
    <definedName name="sub_item_44" localSheetId="13">#REF!</definedName>
    <definedName name="sub_item_44" localSheetId="12">#REF!</definedName>
    <definedName name="sub_item_44" localSheetId="14">#REF!</definedName>
    <definedName name="sub_item_44">#REF!</definedName>
    <definedName name="sub_item_45" localSheetId="2">#REF!</definedName>
    <definedName name="sub_item_45" localSheetId="7">#REF!</definedName>
    <definedName name="sub_item_45" localSheetId="13">#REF!</definedName>
    <definedName name="sub_item_45" localSheetId="12">#REF!</definedName>
    <definedName name="sub_item_45" localSheetId="14">#REF!</definedName>
    <definedName name="sub_item_45">#REF!</definedName>
    <definedName name="sub_item_5" localSheetId="2">#REF!</definedName>
    <definedName name="sub_item_5" localSheetId="7">#REF!</definedName>
    <definedName name="sub_item_5" localSheetId="13">#REF!</definedName>
    <definedName name="sub_item_5" localSheetId="12">#REF!</definedName>
    <definedName name="sub_item_5" localSheetId="14">#REF!</definedName>
    <definedName name="sub_item_5">#REF!</definedName>
    <definedName name="sub_item_6" localSheetId="2">#REF!</definedName>
    <definedName name="sub_item_6" localSheetId="7">#REF!</definedName>
    <definedName name="sub_item_6" localSheetId="13">#REF!</definedName>
    <definedName name="sub_item_6" localSheetId="12">#REF!</definedName>
    <definedName name="sub_item_6" localSheetId="14">#REF!</definedName>
    <definedName name="sub_item_6">#REF!</definedName>
    <definedName name="sub_item_7" localSheetId="2">#REF!</definedName>
    <definedName name="sub_item_7" localSheetId="7">#REF!</definedName>
    <definedName name="sub_item_7" localSheetId="13">#REF!</definedName>
    <definedName name="sub_item_7" localSheetId="12">#REF!</definedName>
    <definedName name="sub_item_7" localSheetId="14">#REF!</definedName>
    <definedName name="sub_item_7">#REF!</definedName>
    <definedName name="sub_item_8" localSheetId="2">#REF!</definedName>
    <definedName name="sub_item_8" localSheetId="7">#REF!</definedName>
    <definedName name="sub_item_8" localSheetId="13">#REF!</definedName>
    <definedName name="sub_item_8" localSheetId="12">#REF!</definedName>
    <definedName name="sub_item_8" localSheetId="14">#REF!</definedName>
    <definedName name="sub_item_8">#REF!</definedName>
    <definedName name="sub_item_9" localSheetId="2">#REF!</definedName>
    <definedName name="sub_item_9" localSheetId="7">#REF!</definedName>
    <definedName name="sub_item_9" localSheetId="13">#REF!</definedName>
    <definedName name="sub_item_9" localSheetId="12">#REF!</definedName>
    <definedName name="sub_item_9" localSheetId="14">#REF!</definedName>
    <definedName name="sub_item_9">#REF!</definedName>
    <definedName name="switch" localSheetId="2">#REF!</definedName>
    <definedName name="switch" localSheetId="12">#REF!</definedName>
    <definedName name="switch" localSheetId="14">#REF!</definedName>
    <definedName name="switch">#REF!</definedName>
    <definedName name="T" localSheetId="12">#REF!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3">#REF!</definedName>
    <definedName name="TOTAL_ACU_REF" localSheetId="12">#REF!</definedName>
    <definedName name="TOTAL_ACU_REF" localSheetId="14">#REF!</definedName>
    <definedName name="TOTAL_ACU_REF">#REF!</definedName>
    <definedName name="TOTAL_ADD" localSheetId="2">#REF!</definedName>
    <definedName name="TOTAL_ADD" localSheetId="7">#REF!</definedName>
    <definedName name="TOTAL_ADD" localSheetId="13">#REF!</definedName>
    <definedName name="TOTAL_ADD" localSheetId="12">#REF!</definedName>
    <definedName name="TOTAL_ADD" localSheetId="14">#REF!</definedName>
    <definedName name="TOTAL_ADD">#REF!</definedName>
    <definedName name="TOTAL_ADD_ACU" localSheetId="2">#REF!</definedName>
    <definedName name="TOTAL_ADD_ACU" localSheetId="7">#REF!</definedName>
    <definedName name="TOTAL_ADD_ACU" localSheetId="13">#REF!</definedName>
    <definedName name="TOTAL_ADD_ACU" localSheetId="12">#REF!</definedName>
    <definedName name="TOTAL_ADD_ACU" localSheetId="14">#REF!</definedName>
    <definedName name="TOTAL_ADD_ACU">#REF!</definedName>
    <definedName name="TOTAL_REF" localSheetId="2">#REF!</definedName>
    <definedName name="TOTAL_REF" localSheetId="7">#REF!</definedName>
    <definedName name="TOTAL_REF" localSheetId="13">#REF!</definedName>
    <definedName name="TOTAL_REF" localSheetId="12">#REF!</definedName>
    <definedName name="TOTAL_REF" localSheetId="14">#REF!</definedName>
    <definedName name="TOTAL_REF">#REF!</definedName>
    <definedName name="TOTAL_RES" localSheetId="2">#REF!</definedName>
    <definedName name="TOTAL_RES" localSheetId="7">#REF!</definedName>
    <definedName name="TOTAL_RES" localSheetId="13">#REF!</definedName>
    <definedName name="TOTAL_RES" localSheetId="12">#REF!</definedName>
    <definedName name="TOTAL_RES" localSheetId="14">#REF!</definedName>
    <definedName name="TOTAL_RES">#REF!</definedName>
    <definedName name="TOTAL_RES_ACU" localSheetId="2">#REF!</definedName>
    <definedName name="TOTAL_RES_ACU" localSheetId="7">#REF!</definedName>
    <definedName name="TOTAL_RES_ACU" localSheetId="13">#REF!</definedName>
    <definedName name="TOTAL_RES_ACU" localSheetId="12">#REF!</definedName>
    <definedName name="TOTAL_RES_ACU" localSheetId="14">#REF!</definedName>
    <definedName name="TOTAL_RES_ACU">#REF!</definedName>
    <definedName name="Z_39FA8DCB_7FE1_4377_9C2C_3A6C28B9DCE8_.wvu.PrintArea" localSheetId="9" hidden="1">'COMPOSIÇÕES COMPLEMENTARES '!$A$1:$K$58</definedName>
    <definedName name="Z_60131786_0F54_49F5_B695_1A5DD0544ED6_.wvu.PrintArea" localSheetId="9" hidden="1">'COMPOSIÇÕES COMPLEMENTARES '!$A$1:$D$58</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'!$A$1:$D$58</definedName>
  </definedNames>
  <calcPr calcId="152511"/>
</workbook>
</file>

<file path=xl/calcChain.xml><?xml version="1.0" encoding="utf-8"?>
<calcChain xmlns="http://schemas.openxmlformats.org/spreadsheetml/2006/main">
  <c r="E32" i="27" l="1"/>
  <c r="C4" i="27"/>
  <c r="C3" i="27"/>
  <c r="C2" i="27"/>
  <c r="H12" i="25" l="1"/>
  <c r="I12" i="25"/>
  <c r="H13" i="25"/>
  <c r="I13" i="25"/>
  <c r="H14" i="25"/>
  <c r="H15" i="25" s="1"/>
  <c r="H16" i="25" s="1"/>
  <c r="H17" i="25" s="1"/>
  <c r="H18" i="25" s="1"/>
  <c r="H19" i="25" s="1"/>
  <c r="H20" i="25" s="1"/>
  <c r="H21" i="25" s="1"/>
  <c r="H22" i="25" s="1"/>
  <c r="H23" i="25" s="1"/>
  <c r="H24" i="25" s="1"/>
  <c r="H25" i="25" s="1"/>
  <c r="H26" i="25" s="1"/>
  <c r="H27" i="25" s="1"/>
  <c r="H28" i="25" s="1"/>
  <c r="H29" i="25" s="1"/>
  <c r="H30" i="25" s="1"/>
  <c r="H31" i="25" s="1"/>
  <c r="H32" i="25" s="1"/>
  <c r="H33" i="25" s="1"/>
  <c r="H34" i="25" s="1"/>
  <c r="H35" i="25" s="1"/>
  <c r="H36" i="25" s="1"/>
  <c r="H37" i="25" s="1"/>
  <c r="H38" i="25" s="1"/>
  <c r="H39" i="25" s="1"/>
  <c r="H40" i="25" s="1"/>
  <c r="H41" i="25" s="1"/>
  <c r="H42" i="25" s="1"/>
  <c r="H43" i="25" s="1"/>
  <c r="H44" i="25" s="1"/>
  <c r="H45" i="25" s="1"/>
  <c r="H46" i="25" s="1"/>
  <c r="H47" i="25" s="1"/>
  <c r="H48" i="25" s="1"/>
  <c r="H49" i="25" s="1"/>
  <c r="H50" i="25" s="1"/>
  <c r="H51" i="25" s="1"/>
  <c r="H52" i="25" s="1"/>
  <c r="H53" i="25" s="1"/>
  <c r="H54" i="25" s="1"/>
  <c r="H55" i="25" s="1"/>
  <c r="H56" i="25" s="1"/>
  <c r="H57" i="25" s="1"/>
  <c r="H58" i="25" s="1"/>
  <c r="H59" i="25" s="1"/>
  <c r="H60" i="25" s="1"/>
  <c r="H61" i="25" s="1"/>
  <c r="H62" i="25" s="1"/>
  <c r="H63" i="25" s="1"/>
  <c r="H64" i="25" s="1"/>
  <c r="H65" i="25" s="1"/>
  <c r="H66" i="25" s="1"/>
  <c r="H67" i="25" s="1"/>
  <c r="H68" i="25" s="1"/>
  <c r="H69" i="25" s="1"/>
  <c r="H70" i="25" s="1"/>
  <c r="H71" i="25" s="1"/>
  <c r="H72" i="25" s="1"/>
  <c r="H73" i="25" s="1"/>
  <c r="H74" i="25" s="1"/>
  <c r="H75" i="25" s="1"/>
  <c r="H76" i="25" s="1"/>
  <c r="H77" i="25" s="1"/>
  <c r="H78" i="25" s="1"/>
  <c r="H79" i="25" s="1"/>
  <c r="H80" i="25" s="1"/>
  <c r="H81" i="25" s="1"/>
  <c r="H82" i="25" s="1"/>
  <c r="H83" i="25" s="1"/>
  <c r="H84" i="25" s="1"/>
  <c r="H85" i="25" s="1"/>
  <c r="H86" i="25" s="1"/>
  <c r="H87" i="25" s="1"/>
  <c r="H88" i="25" s="1"/>
  <c r="H89" i="25" s="1"/>
  <c r="H90" i="25" s="1"/>
  <c r="H91" i="25" s="1"/>
  <c r="H92" i="25" s="1"/>
  <c r="H93" i="25" s="1"/>
  <c r="H94" i="25" s="1"/>
  <c r="H95" i="25" s="1"/>
  <c r="H96" i="25" s="1"/>
  <c r="H97" i="25" s="1"/>
  <c r="H98" i="25" s="1"/>
  <c r="H99" i="25" s="1"/>
  <c r="H100" i="25" s="1"/>
  <c r="H101" i="25" s="1"/>
  <c r="H102" i="25" s="1"/>
  <c r="H103" i="25" s="1"/>
  <c r="H104" i="25" s="1"/>
  <c r="H105" i="25" s="1"/>
  <c r="H106" i="25" s="1"/>
  <c r="H107" i="25" s="1"/>
  <c r="H108" i="25" s="1"/>
  <c r="H109" i="25" s="1"/>
  <c r="H110" i="25" s="1"/>
  <c r="H111" i="25" s="1"/>
  <c r="H112" i="25" s="1"/>
  <c r="H113" i="25" s="1"/>
  <c r="H114" i="25" s="1"/>
  <c r="H115" i="25" s="1"/>
  <c r="H116" i="25" s="1"/>
  <c r="H117" i="25" s="1"/>
  <c r="H118" i="25" s="1"/>
  <c r="H119" i="25" s="1"/>
  <c r="H120" i="25" s="1"/>
  <c r="H121" i="25" s="1"/>
  <c r="H122" i="25" s="1"/>
  <c r="H123" i="25" s="1"/>
  <c r="H124" i="25" s="1"/>
  <c r="H125" i="25" s="1"/>
  <c r="H126" i="25" s="1"/>
  <c r="H127" i="25" s="1"/>
  <c r="H128" i="25" s="1"/>
  <c r="H129" i="25" s="1"/>
  <c r="H130" i="25" s="1"/>
  <c r="H131" i="25" s="1"/>
  <c r="H132" i="25" s="1"/>
  <c r="H133" i="25" s="1"/>
  <c r="H134" i="25" s="1"/>
  <c r="H135" i="25" s="1"/>
  <c r="H136" i="25" s="1"/>
  <c r="H137" i="25" s="1"/>
  <c r="H138" i="25" s="1"/>
  <c r="H139" i="25" s="1"/>
  <c r="H140" i="25" s="1"/>
  <c r="H141" i="25" s="1"/>
  <c r="H142" i="25" s="1"/>
  <c r="H143" i="25" s="1"/>
  <c r="H144" i="25" s="1"/>
  <c r="H145" i="25" s="1"/>
  <c r="H146" i="25" s="1"/>
  <c r="H147" i="25" s="1"/>
  <c r="H148" i="25" s="1"/>
  <c r="H149" i="25" s="1"/>
  <c r="H150" i="25" s="1"/>
  <c r="H151" i="25" s="1"/>
  <c r="H152" i="25" s="1"/>
  <c r="H153" i="25" s="1"/>
  <c r="H154" i="25" s="1"/>
  <c r="H155" i="25" s="1"/>
  <c r="H156" i="25" s="1"/>
  <c r="H157" i="25" s="1"/>
  <c r="H158" i="25" s="1"/>
  <c r="H159" i="25" s="1"/>
  <c r="H160" i="25" s="1"/>
  <c r="H161" i="25" s="1"/>
  <c r="H162" i="25" s="1"/>
  <c r="H163" i="25" s="1"/>
  <c r="H164" i="25" s="1"/>
  <c r="H165" i="25" s="1"/>
  <c r="H166" i="25" s="1"/>
  <c r="H167" i="25" s="1"/>
  <c r="H168" i="25" s="1"/>
  <c r="H169" i="25" s="1"/>
  <c r="H170" i="25" s="1"/>
  <c r="H171" i="25" s="1"/>
  <c r="H172" i="25" s="1"/>
  <c r="H173" i="25" s="1"/>
  <c r="H174" i="25" s="1"/>
  <c r="H175" i="25" s="1"/>
  <c r="H176" i="25" s="1"/>
  <c r="H177" i="25" s="1"/>
  <c r="H178" i="25" s="1"/>
  <c r="H179" i="25" s="1"/>
  <c r="H180" i="25" s="1"/>
  <c r="H181" i="25" s="1"/>
  <c r="H182" i="25" s="1"/>
  <c r="H183" i="25" s="1"/>
  <c r="H184" i="25" s="1"/>
  <c r="H185" i="25" s="1"/>
  <c r="H186" i="25" s="1"/>
  <c r="H187" i="25" s="1"/>
  <c r="H188" i="25" s="1"/>
  <c r="H189" i="25" s="1"/>
  <c r="H190" i="25" s="1"/>
  <c r="H191" i="25" s="1"/>
  <c r="H192" i="25" s="1"/>
  <c r="H193" i="25" s="1"/>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H194" i="25"/>
  <c r="H195" i="25" s="1"/>
  <c r="H196" i="25" s="1"/>
  <c r="H197" i="25" s="1"/>
  <c r="H198" i="25" s="1"/>
  <c r="H199" i="25" s="1"/>
  <c r="H200" i="25" s="1"/>
  <c r="H201" i="25" s="1"/>
  <c r="H202" i="25" s="1"/>
  <c r="H203" i="25" s="1"/>
  <c r="H204" i="25" s="1"/>
  <c r="H205" i="25" s="1"/>
  <c r="H206" i="25" s="1"/>
  <c r="H207" i="25" s="1"/>
  <c r="H208" i="25" s="1"/>
  <c r="H209" i="25" s="1"/>
  <c r="H210" i="25" s="1"/>
  <c r="H211" i="25" s="1"/>
  <c r="H212" i="25" s="1"/>
  <c r="H213" i="25" s="1"/>
  <c r="H214" i="25" s="1"/>
  <c r="H215" i="25" s="1"/>
  <c r="H216" i="25" s="1"/>
  <c r="H217" i="25" s="1"/>
  <c r="H218" i="25" s="1"/>
  <c r="H219" i="25" s="1"/>
  <c r="H220" i="25" s="1"/>
  <c r="H221" i="25" s="1"/>
  <c r="H222" i="25" s="1"/>
  <c r="H223" i="25" s="1"/>
  <c r="H224" i="25" s="1"/>
  <c r="H225" i="25" s="1"/>
  <c r="H226" i="25" s="1"/>
  <c r="H227" i="25" s="1"/>
  <c r="H228" i="25" s="1"/>
  <c r="H229" i="25" s="1"/>
  <c r="H230" i="25" s="1"/>
  <c r="H231" i="25" s="1"/>
  <c r="H232" i="25" s="1"/>
  <c r="H233" i="25" s="1"/>
  <c r="H234" i="25" s="1"/>
  <c r="H235" i="25" s="1"/>
  <c r="H236" i="25" s="1"/>
  <c r="H237" i="25" s="1"/>
  <c r="H238" i="25" s="1"/>
  <c r="H239" i="25" s="1"/>
  <c r="H240" i="25" s="1"/>
  <c r="H241" i="25" s="1"/>
  <c r="H242" i="25" s="1"/>
  <c r="H243" i="25" s="1"/>
  <c r="H244" i="25" s="1"/>
  <c r="H245" i="25" s="1"/>
  <c r="H246" i="25" s="1"/>
  <c r="H247" i="25" s="1"/>
  <c r="H248" i="25" s="1"/>
  <c r="H249" i="25" s="1"/>
  <c r="H250" i="25" s="1"/>
  <c r="H251" i="25" s="1"/>
  <c r="H252" i="25" s="1"/>
  <c r="H253" i="25" s="1"/>
  <c r="H254" i="25" s="1"/>
  <c r="H255" i="25" s="1"/>
  <c r="H256" i="25" s="1"/>
  <c r="H257" i="25" s="1"/>
  <c r="H258" i="25" s="1"/>
  <c r="H259" i="25" s="1"/>
  <c r="H260" i="25" s="1"/>
  <c r="H261" i="25" s="1"/>
  <c r="H262" i="25" s="1"/>
  <c r="H263" i="25" s="1"/>
  <c r="H264" i="25" s="1"/>
  <c r="H265" i="25" s="1"/>
  <c r="H266" i="25" s="1"/>
  <c r="H267" i="25" s="1"/>
  <c r="H268" i="25" s="1"/>
  <c r="H269" i="25" s="1"/>
  <c r="H270" i="25" s="1"/>
  <c r="H271" i="25" s="1"/>
  <c r="H272" i="25" s="1"/>
  <c r="H273" i="25" s="1"/>
  <c r="H274" i="25" s="1"/>
  <c r="H275" i="25" s="1"/>
  <c r="H276" i="25" s="1"/>
  <c r="H277" i="25" s="1"/>
  <c r="H278" i="25" s="1"/>
  <c r="H279" i="25" s="1"/>
  <c r="H280" i="25" s="1"/>
  <c r="H281" i="25" s="1"/>
  <c r="H282" i="25" s="1"/>
  <c r="H283" i="25" s="1"/>
  <c r="H284" i="25" s="1"/>
  <c r="H285" i="25" s="1"/>
  <c r="H286" i="25" s="1"/>
  <c r="H287" i="25" s="1"/>
  <c r="H288" i="25" s="1"/>
  <c r="H289" i="25" s="1"/>
  <c r="H290" i="25" s="1"/>
  <c r="H291" i="25" s="1"/>
  <c r="H292" i="25" s="1"/>
  <c r="H293" i="25" s="1"/>
  <c r="H294" i="25" s="1"/>
  <c r="H295" i="25" s="1"/>
  <c r="H296" i="25" s="1"/>
  <c r="H297" i="25" s="1"/>
  <c r="H298" i="25" s="1"/>
  <c r="H299" i="25" s="1"/>
  <c r="H300" i="25" s="1"/>
  <c r="H301" i="25" s="1"/>
  <c r="H302" i="25" s="1"/>
  <c r="H303" i="25" s="1"/>
  <c r="H304" i="25" s="1"/>
  <c r="H305" i="25" s="1"/>
  <c r="H306" i="25" s="1"/>
  <c r="H307" i="25" s="1"/>
  <c r="H308" i="25" s="1"/>
  <c r="H309" i="25" s="1"/>
  <c r="H310" i="25" s="1"/>
  <c r="H311" i="25" s="1"/>
  <c r="H312" i="25" s="1"/>
  <c r="H313" i="25" s="1"/>
  <c r="H314" i="25" s="1"/>
  <c r="H315" i="25" s="1"/>
  <c r="H316" i="25" s="1"/>
  <c r="H317" i="25" s="1"/>
  <c r="H318" i="25" s="1"/>
  <c r="H319" i="25" s="1"/>
  <c r="H320" i="25" s="1"/>
  <c r="H321" i="25" s="1"/>
  <c r="H322" i="25" s="1"/>
  <c r="H323" i="25" s="1"/>
  <c r="H324" i="25" s="1"/>
  <c r="H325" i="25" s="1"/>
  <c r="H326" i="25" s="1"/>
  <c r="H327" i="25" s="1"/>
  <c r="H328" i="25" s="1"/>
  <c r="H329" i="25" s="1"/>
  <c r="H330" i="25" s="1"/>
  <c r="H331" i="25" s="1"/>
  <c r="H332" i="25" s="1"/>
  <c r="H333" i="25" s="1"/>
  <c r="H334" i="25" s="1"/>
  <c r="H335" i="25" s="1"/>
  <c r="H336" i="25" s="1"/>
  <c r="H337" i="25" s="1"/>
  <c r="H338" i="25" s="1"/>
  <c r="H339" i="25" s="1"/>
  <c r="H340" i="25" s="1"/>
  <c r="H341" i="25" s="1"/>
  <c r="H342" i="25" s="1"/>
  <c r="H343" i="25" s="1"/>
  <c r="H344" i="25" s="1"/>
  <c r="H345" i="25" s="1"/>
  <c r="H346" i="25" s="1"/>
  <c r="H347" i="25" s="1"/>
  <c r="H348" i="25" s="1"/>
  <c r="H349" i="25" s="1"/>
  <c r="H350" i="25" s="1"/>
  <c r="H351" i="25" s="1"/>
  <c r="H352" i="25" s="1"/>
  <c r="H353" i="25" s="1"/>
  <c r="H354" i="25" s="1"/>
  <c r="H355" i="25" s="1"/>
  <c r="H356" i="25" s="1"/>
  <c r="H357" i="25" s="1"/>
  <c r="H358" i="25" s="1"/>
  <c r="H359" i="25" s="1"/>
  <c r="H360" i="25" s="1"/>
  <c r="H361" i="25" s="1"/>
  <c r="H362" i="25" s="1"/>
  <c r="H363" i="25" s="1"/>
  <c r="H364" i="25" s="1"/>
  <c r="H365" i="25" s="1"/>
  <c r="H366" i="25" s="1"/>
  <c r="H367" i="25" s="1"/>
  <c r="H368" i="25" s="1"/>
  <c r="H369" i="25" s="1"/>
  <c r="H370" i="25" s="1"/>
  <c r="H371" i="25" s="1"/>
  <c r="H372" i="25" s="1"/>
  <c r="H373" i="25" s="1"/>
  <c r="H374" i="25" s="1"/>
  <c r="H375" i="25" s="1"/>
  <c r="H376" i="25" s="1"/>
  <c r="H377" i="25" s="1"/>
  <c r="H378" i="25" s="1"/>
  <c r="H379" i="25" s="1"/>
  <c r="H380" i="25" s="1"/>
  <c r="H381" i="25" s="1"/>
  <c r="H382" i="25" s="1"/>
  <c r="H383" i="25" s="1"/>
  <c r="H384" i="25" s="1"/>
  <c r="H385" i="25" s="1"/>
  <c r="H386" i="25" s="1"/>
  <c r="H387" i="25" s="1"/>
  <c r="H388" i="25" s="1"/>
  <c r="H389" i="25" s="1"/>
  <c r="H390" i="25" s="1"/>
  <c r="H391" i="25" s="1"/>
  <c r="H392" i="25" s="1"/>
  <c r="H393" i="25" s="1"/>
  <c r="H394" i="25" s="1"/>
  <c r="H395" i="25" s="1"/>
  <c r="H396" i="25" s="1"/>
  <c r="H397" i="25" s="1"/>
  <c r="H398" i="25" s="1"/>
  <c r="H399" i="25" s="1"/>
  <c r="H400" i="25" s="1"/>
  <c r="H401" i="25" s="1"/>
  <c r="H402" i="25" s="1"/>
  <c r="H403" i="25" s="1"/>
  <c r="H404" i="25" s="1"/>
  <c r="H405" i="25" s="1"/>
  <c r="H406" i="25" s="1"/>
  <c r="H407" i="25" s="1"/>
  <c r="H408" i="25" s="1"/>
  <c r="H409" i="25" s="1"/>
  <c r="H410" i="25" s="1"/>
  <c r="H411" i="25" s="1"/>
  <c r="H412" i="25" s="1"/>
  <c r="H413" i="25" s="1"/>
  <c r="H414" i="25" s="1"/>
  <c r="H415" i="25" s="1"/>
  <c r="H416" i="25" s="1"/>
  <c r="H417" i="25" s="1"/>
  <c r="H418" i="25" s="1"/>
  <c r="H419" i="25" s="1"/>
  <c r="H420" i="25" s="1"/>
  <c r="H421" i="25" s="1"/>
  <c r="H422" i="25" s="1"/>
  <c r="H423" i="25" s="1"/>
  <c r="H424" i="25" s="1"/>
  <c r="H425" i="25" s="1"/>
  <c r="H426" i="25" s="1"/>
  <c r="H427" i="25" s="1"/>
  <c r="H428" i="25" s="1"/>
  <c r="H429" i="25" s="1"/>
  <c r="H430" i="25" s="1"/>
  <c r="H431" i="25" s="1"/>
  <c r="H432" i="25" s="1"/>
  <c r="H433" i="25" s="1"/>
  <c r="H434" i="25" s="1"/>
  <c r="H435" i="25" s="1"/>
  <c r="H436" i="25" s="1"/>
  <c r="H437" i="25" s="1"/>
  <c r="H438" i="25" s="1"/>
  <c r="H439" i="25" s="1"/>
  <c r="H440" i="25" s="1"/>
  <c r="H441" i="25" s="1"/>
  <c r="H442" i="25" s="1"/>
  <c r="H443" i="25" s="1"/>
  <c r="H444" i="25" s="1"/>
  <c r="H445" i="25" s="1"/>
  <c r="H446" i="25" s="1"/>
  <c r="H447" i="25" s="1"/>
  <c r="H448" i="25" s="1"/>
  <c r="H449" i="25" s="1"/>
  <c r="H450" i="25" s="1"/>
  <c r="H451" i="25" s="1"/>
  <c r="H452" i="25" s="1"/>
  <c r="H453" i="25" s="1"/>
  <c r="H454" i="25" s="1"/>
  <c r="H455" i="25" s="1"/>
  <c r="H456" i="25" s="1"/>
  <c r="H457" i="25" s="1"/>
  <c r="H458" i="25" s="1"/>
  <c r="H459" i="25" s="1"/>
  <c r="H460" i="25" s="1"/>
  <c r="H461" i="25" s="1"/>
  <c r="H462" i="25" s="1"/>
  <c r="H463" i="25" s="1"/>
  <c r="H464" i="25" s="1"/>
  <c r="H465" i="25" s="1"/>
  <c r="H466" i="25" s="1"/>
  <c r="H467" i="25" s="1"/>
  <c r="H468" i="25" s="1"/>
  <c r="H469" i="25" s="1"/>
  <c r="H470" i="25" s="1"/>
  <c r="H471" i="25" s="1"/>
  <c r="H472" i="25" s="1"/>
  <c r="H473" i="25" s="1"/>
  <c r="H474" i="25" s="1"/>
  <c r="H475" i="25" s="1"/>
  <c r="H476" i="25" s="1"/>
  <c r="H477" i="25" s="1"/>
  <c r="H478" i="25" s="1"/>
  <c r="H479" i="25" s="1"/>
  <c r="H480" i="25" s="1"/>
  <c r="H481" i="25" s="1"/>
  <c r="H482" i="25" s="1"/>
  <c r="H483" i="25" s="1"/>
  <c r="H484" i="25" s="1"/>
  <c r="H485" i="25" s="1"/>
  <c r="H486" i="25" s="1"/>
  <c r="H487" i="25" s="1"/>
  <c r="H488" i="25" s="1"/>
  <c r="H489" i="25" s="1"/>
  <c r="H490" i="25" s="1"/>
  <c r="H491" i="25" s="1"/>
  <c r="H492" i="25" s="1"/>
  <c r="H493" i="25" s="1"/>
  <c r="H494" i="25" s="1"/>
  <c r="H495" i="25" s="1"/>
  <c r="H496" i="25" s="1"/>
  <c r="H497" i="25" s="1"/>
  <c r="H498" i="25" s="1"/>
  <c r="H499" i="25" s="1"/>
  <c r="H500" i="25" s="1"/>
  <c r="H501" i="25" s="1"/>
  <c r="H502" i="25" s="1"/>
  <c r="H503" i="25" s="1"/>
  <c r="H504" i="25" s="1"/>
  <c r="H505" i="25" s="1"/>
  <c r="H506" i="25" s="1"/>
  <c r="H507" i="25" s="1"/>
  <c r="H508" i="25" s="1"/>
  <c r="H509" i="25" s="1"/>
  <c r="H510" i="25" s="1"/>
  <c r="H511" i="25" s="1"/>
  <c r="H512" i="25" s="1"/>
  <c r="H513" i="25" s="1"/>
  <c r="H514" i="25" s="1"/>
  <c r="H515" i="25" s="1"/>
  <c r="H516" i="25" s="1"/>
  <c r="H517" i="25" s="1"/>
  <c r="H518" i="25" s="1"/>
  <c r="H519" i="25" s="1"/>
  <c r="H520" i="25" s="1"/>
  <c r="H521" i="25" s="1"/>
  <c r="H522" i="25" s="1"/>
  <c r="H523" i="25" s="1"/>
  <c r="H524" i="25" s="1"/>
  <c r="H525" i="25" s="1"/>
  <c r="H526" i="25" s="1"/>
  <c r="H527" i="25" s="1"/>
  <c r="H528" i="25" s="1"/>
  <c r="H529" i="25" s="1"/>
  <c r="H530" i="25" s="1"/>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437" i="25"/>
  <c r="I438" i="25"/>
  <c r="I439" i="25"/>
  <c r="I440" i="25"/>
  <c r="I441" i="25"/>
  <c r="I442" i="25"/>
  <c r="I443" i="25"/>
  <c r="I444" i="25"/>
  <c r="I445" i="25"/>
  <c r="I446" i="25"/>
  <c r="I447" i="25"/>
  <c r="I448" i="25"/>
  <c r="I449" i="25"/>
  <c r="I450" i="25"/>
  <c r="I451" i="25"/>
  <c r="I452" i="25"/>
  <c r="I453" i="25"/>
  <c r="I454" i="25"/>
  <c r="I455" i="25"/>
  <c r="I456" i="25"/>
  <c r="I457" i="25"/>
  <c r="I458" i="25"/>
  <c r="I459" i="25"/>
  <c r="I460" i="25"/>
  <c r="I461" i="25"/>
  <c r="I462" i="25"/>
  <c r="I463" i="25"/>
  <c r="I464" i="25"/>
  <c r="I465" i="25"/>
  <c r="I466" i="25"/>
  <c r="I467" i="25"/>
  <c r="I468" i="25"/>
  <c r="I469" i="25"/>
  <c r="I470" i="25"/>
  <c r="I471" i="25"/>
  <c r="I472" i="25"/>
  <c r="I473" i="25"/>
  <c r="I474" i="25"/>
  <c r="I475" i="25"/>
  <c r="I476" i="25"/>
  <c r="I477" i="25"/>
  <c r="I478" i="25"/>
  <c r="I479" i="25"/>
  <c r="I480" i="25"/>
  <c r="I481" i="25"/>
  <c r="I482" i="25"/>
  <c r="I483" i="25"/>
  <c r="I484" i="25"/>
  <c r="I485" i="25"/>
  <c r="I486" i="25"/>
  <c r="I487" i="25"/>
  <c r="I488" i="25"/>
  <c r="I489" i="25"/>
  <c r="I490" i="25"/>
  <c r="I491" i="25"/>
  <c r="I492" i="25"/>
  <c r="I493" i="25"/>
  <c r="I494" i="25"/>
  <c r="I495" i="25"/>
  <c r="I496" i="25"/>
  <c r="I497" i="25"/>
  <c r="I498" i="25"/>
  <c r="I499" i="25"/>
  <c r="I500" i="25"/>
  <c r="I501" i="25"/>
  <c r="I502" i="25"/>
  <c r="I503" i="25"/>
  <c r="I504" i="25"/>
  <c r="I505" i="25"/>
  <c r="I506" i="25"/>
  <c r="I507" i="25"/>
  <c r="I508" i="25"/>
  <c r="I509" i="25"/>
  <c r="I510" i="25"/>
  <c r="I511" i="25"/>
  <c r="I512" i="25"/>
  <c r="I513" i="25"/>
  <c r="I514" i="25"/>
  <c r="I515" i="25"/>
  <c r="I516" i="25"/>
  <c r="I517" i="25"/>
  <c r="I518" i="25"/>
  <c r="I519" i="25"/>
  <c r="I520" i="25"/>
  <c r="I521" i="25"/>
  <c r="I522" i="25"/>
  <c r="I523" i="25"/>
  <c r="I524" i="25"/>
  <c r="I525" i="25"/>
  <c r="I526" i="25"/>
  <c r="I527" i="25"/>
  <c r="I528" i="25"/>
  <c r="I529" i="25"/>
  <c r="I530" i="25"/>
  <c r="B43" i="25"/>
  <c r="C43" i="25"/>
  <c r="D43" i="25"/>
  <c r="E43" i="25"/>
  <c r="F43" i="25"/>
  <c r="G43" i="25"/>
  <c r="L43" i="25"/>
  <c r="B105" i="25"/>
  <c r="C105" i="25"/>
  <c r="D105" i="25"/>
  <c r="E105" i="25"/>
  <c r="F105" i="25"/>
  <c r="G105" i="25"/>
  <c r="L105" i="25"/>
  <c r="B53" i="25"/>
  <c r="C53" i="25"/>
  <c r="D53" i="25"/>
  <c r="E53" i="25"/>
  <c r="F53" i="25"/>
  <c r="G53" i="25"/>
  <c r="L53" i="25"/>
  <c r="B202" i="25"/>
  <c r="C202" i="25"/>
  <c r="D202" i="25"/>
  <c r="E202" i="25"/>
  <c r="F202" i="25"/>
  <c r="G202" i="25"/>
  <c r="L202" i="25"/>
  <c r="B30" i="25"/>
  <c r="C30" i="25"/>
  <c r="D30" i="25"/>
  <c r="E30" i="25"/>
  <c r="F30" i="25"/>
  <c r="G30" i="25"/>
  <c r="L30" i="25"/>
  <c r="B313" i="25"/>
  <c r="C313" i="25"/>
  <c r="D313" i="25"/>
  <c r="E313" i="25"/>
  <c r="F313" i="25"/>
  <c r="G313" i="25"/>
  <c r="L313" i="25"/>
  <c r="B106" i="25"/>
  <c r="C106" i="25"/>
  <c r="D106" i="25"/>
  <c r="E106" i="25"/>
  <c r="F106" i="25"/>
  <c r="G106" i="25"/>
  <c r="L106" i="25"/>
  <c r="B164" i="25"/>
  <c r="C164" i="25"/>
  <c r="D164" i="25"/>
  <c r="E164" i="25"/>
  <c r="F164" i="25"/>
  <c r="G164" i="25"/>
  <c r="L164" i="25"/>
  <c r="B35" i="25"/>
  <c r="C35" i="25"/>
  <c r="D35" i="25"/>
  <c r="E35" i="25"/>
  <c r="F35" i="25"/>
  <c r="G35" i="25"/>
  <c r="L35" i="25"/>
  <c r="B238" i="25"/>
  <c r="C238" i="25"/>
  <c r="D238" i="25"/>
  <c r="E238" i="25"/>
  <c r="F238" i="25"/>
  <c r="G238" i="25"/>
  <c r="L238" i="25"/>
  <c r="B27" i="25"/>
  <c r="C27" i="25"/>
  <c r="D27" i="25"/>
  <c r="E27" i="25"/>
  <c r="F27" i="25"/>
  <c r="G27" i="25"/>
  <c r="L27" i="25"/>
  <c r="B69" i="25"/>
  <c r="C69" i="25"/>
  <c r="D69" i="25"/>
  <c r="E69" i="25"/>
  <c r="F69" i="25"/>
  <c r="G69" i="25"/>
  <c r="L69" i="25"/>
  <c r="B79" i="25"/>
  <c r="C79" i="25"/>
  <c r="D79" i="25"/>
  <c r="E79" i="25"/>
  <c r="F79" i="25"/>
  <c r="G79" i="25"/>
  <c r="L79" i="25"/>
  <c r="B122" i="25"/>
  <c r="C122" i="25"/>
  <c r="D122" i="25"/>
  <c r="E122" i="25"/>
  <c r="F122" i="25"/>
  <c r="G122" i="25"/>
  <c r="L122" i="25"/>
  <c r="B302" i="25"/>
  <c r="C302" i="25"/>
  <c r="D302" i="25"/>
  <c r="E302" i="25"/>
  <c r="F302" i="25"/>
  <c r="G302" i="25"/>
  <c r="L302" i="25"/>
  <c r="B52" i="25"/>
  <c r="C52" i="25"/>
  <c r="D52" i="25"/>
  <c r="E52" i="25"/>
  <c r="F52" i="25"/>
  <c r="G52" i="25"/>
  <c r="L52" i="25"/>
  <c r="B12" i="25"/>
  <c r="C12" i="25"/>
  <c r="D12" i="25"/>
  <c r="E12" i="25"/>
  <c r="F12" i="25"/>
  <c r="G12" i="25"/>
  <c r="L12" i="25"/>
  <c r="B493" i="25"/>
  <c r="C493" i="25"/>
  <c r="D493" i="25"/>
  <c r="E493" i="25"/>
  <c r="F493" i="25"/>
  <c r="G493" i="25"/>
  <c r="L493" i="25"/>
  <c r="B84" i="25"/>
  <c r="C84" i="25"/>
  <c r="D84" i="25"/>
  <c r="E84" i="25"/>
  <c r="F84" i="25"/>
  <c r="G84" i="25"/>
  <c r="L84" i="25"/>
  <c r="B163" i="25"/>
  <c r="C163" i="25"/>
  <c r="D163" i="25"/>
  <c r="E163" i="25"/>
  <c r="F163" i="25"/>
  <c r="G163" i="25"/>
  <c r="L163" i="25"/>
  <c r="B441" i="25"/>
  <c r="C441" i="25"/>
  <c r="D441" i="25"/>
  <c r="E441" i="25"/>
  <c r="F441" i="25"/>
  <c r="G441" i="25"/>
  <c r="L441" i="25"/>
  <c r="B368" i="25"/>
  <c r="C368" i="25"/>
  <c r="D368" i="25"/>
  <c r="E368" i="25"/>
  <c r="F368" i="25"/>
  <c r="G368" i="25"/>
  <c r="L368" i="25"/>
  <c r="B239" i="25"/>
  <c r="C239" i="25"/>
  <c r="D239" i="25"/>
  <c r="E239" i="25"/>
  <c r="F239" i="25"/>
  <c r="G239" i="25"/>
  <c r="L239" i="25"/>
  <c r="B205" i="25"/>
  <c r="C205" i="25"/>
  <c r="D205" i="25"/>
  <c r="E205" i="25"/>
  <c r="F205" i="25"/>
  <c r="G205" i="25"/>
  <c r="L205" i="25"/>
  <c r="B15" i="25"/>
  <c r="C15" i="25"/>
  <c r="D15" i="25"/>
  <c r="E15" i="25"/>
  <c r="F15" i="25"/>
  <c r="G15" i="25"/>
  <c r="L15" i="25"/>
  <c r="B405" i="25"/>
  <c r="C405" i="25"/>
  <c r="D405" i="25"/>
  <c r="E405" i="25"/>
  <c r="F405" i="25"/>
  <c r="G405" i="25"/>
  <c r="L405" i="25"/>
  <c r="B268" i="25"/>
  <c r="C268" i="25"/>
  <c r="D268" i="25"/>
  <c r="E268" i="25"/>
  <c r="F268" i="25"/>
  <c r="G268" i="25"/>
  <c r="L268" i="25"/>
  <c r="B422" i="25"/>
  <c r="C422" i="25"/>
  <c r="D422" i="25"/>
  <c r="E422" i="25"/>
  <c r="F422" i="25"/>
  <c r="G422" i="25"/>
  <c r="L422" i="25"/>
  <c r="B356" i="25"/>
  <c r="C356" i="25"/>
  <c r="D356" i="25"/>
  <c r="E356" i="25"/>
  <c r="F356" i="25"/>
  <c r="G356" i="25"/>
  <c r="L356" i="25"/>
  <c r="B29" i="25"/>
  <c r="C29" i="25"/>
  <c r="D29" i="25"/>
  <c r="E29" i="25"/>
  <c r="F29" i="25"/>
  <c r="G29" i="25"/>
  <c r="L29" i="25"/>
  <c r="B85" i="25"/>
  <c r="C85" i="25"/>
  <c r="D85" i="25"/>
  <c r="E85" i="25"/>
  <c r="F85" i="25"/>
  <c r="G85" i="25"/>
  <c r="L85" i="25"/>
  <c r="B66" i="25"/>
  <c r="C66" i="25"/>
  <c r="D66" i="25"/>
  <c r="E66" i="25"/>
  <c r="F66" i="25"/>
  <c r="G66" i="25"/>
  <c r="L66" i="25"/>
  <c r="B211" i="25"/>
  <c r="C211" i="25"/>
  <c r="D211" i="25"/>
  <c r="E211" i="25"/>
  <c r="F211" i="25"/>
  <c r="G211" i="25"/>
  <c r="L211" i="25"/>
  <c r="B452" i="25"/>
  <c r="C452" i="25"/>
  <c r="D452" i="25"/>
  <c r="E452" i="25"/>
  <c r="F452" i="25"/>
  <c r="G452" i="25"/>
  <c r="L452" i="25"/>
  <c r="B254" i="25"/>
  <c r="C254" i="25"/>
  <c r="D254" i="25"/>
  <c r="E254" i="25"/>
  <c r="F254" i="25"/>
  <c r="G254" i="25"/>
  <c r="L254" i="25"/>
  <c r="B111" i="25"/>
  <c r="C111" i="25"/>
  <c r="D111" i="25"/>
  <c r="E111" i="25"/>
  <c r="F111" i="25"/>
  <c r="G111" i="25"/>
  <c r="L111" i="25"/>
  <c r="B173" i="25"/>
  <c r="C173" i="25"/>
  <c r="D173" i="25"/>
  <c r="E173" i="25"/>
  <c r="F173" i="25"/>
  <c r="G173" i="25"/>
  <c r="L173" i="25"/>
  <c r="B229" i="25"/>
  <c r="C229" i="25"/>
  <c r="D229" i="25"/>
  <c r="E229" i="25"/>
  <c r="F229" i="25"/>
  <c r="G229" i="25"/>
  <c r="L229" i="25"/>
  <c r="B46" i="25"/>
  <c r="C46" i="25"/>
  <c r="D46" i="25"/>
  <c r="E46" i="25"/>
  <c r="F46" i="25"/>
  <c r="G46" i="25"/>
  <c r="L46" i="25"/>
  <c r="B138" i="25"/>
  <c r="C138" i="25"/>
  <c r="D138" i="25"/>
  <c r="E138" i="25"/>
  <c r="F138" i="25"/>
  <c r="G138" i="25"/>
  <c r="L138" i="25"/>
  <c r="B509" i="25"/>
  <c r="C509" i="25"/>
  <c r="D509" i="25"/>
  <c r="E509" i="25"/>
  <c r="F509" i="25"/>
  <c r="G509" i="25"/>
  <c r="L509" i="25"/>
  <c r="B527" i="25"/>
  <c r="C527" i="25"/>
  <c r="D527" i="25"/>
  <c r="E527" i="25"/>
  <c r="F527" i="25"/>
  <c r="G527" i="25"/>
  <c r="L527" i="25"/>
  <c r="B502" i="25"/>
  <c r="C502" i="25"/>
  <c r="D502" i="25"/>
  <c r="E502" i="25"/>
  <c r="F502" i="25"/>
  <c r="G502" i="25"/>
  <c r="L502" i="25"/>
  <c r="B227" i="25"/>
  <c r="C227" i="25"/>
  <c r="D227" i="25"/>
  <c r="E227" i="25"/>
  <c r="F227" i="25"/>
  <c r="G227" i="25"/>
  <c r="L227" i="25"/>
  <c r="B488" i="25"/>
  <c r="C488" i="25"/>
  <c r="D488" i="25"/>
  <c r="E488" i="25"/>
  <c r="F488" i="25"/>
  <c r="G488" i="25"/>
  <c r="L488" i="25"/>
  <c r="B515" i="25"/>
  <c r="C515" i="25"/>
  <c r="D515" i="25"/>
  <c r="E515" i="25"/>
  <c r="F515" i="25"/>
  <c r="G515" i="25"/>
  <c r="L515" i="25"/>
  <c r="B475" i="25"/>
  <c r="C475" i="25"/>
  <c r="D475" i="25"/>
  <c r="E475" i="25"/>
  <c r="F475" i="25"/>
  <c r="G475" i="25"/>
  <c r="L475" i="25"/>
  <c r="B524" i="25"/>
  <c r="C524" i="25"/>
  <c r="D524" i="25"/>
  <c r="E524" i="25"/>
  <c r="F524" i="25"/>
  <c r="G524" i="25"/>
  <c r="L524" i="25"/>
  <c r="B507" i="25"/>
  <c r="C507" i="25"/>
  <c r="D507" i="25"/>
  <c r="E507" i="25"/>
  <c r="F507" i="25"/>
  <c r="G507" i="25"/>
  <c r="L507" i="25"/>
  <c r="B525" i="25"/>
  <c r="C525" i="25"/>
  <c r="D525" i="25"/>
  <c r="E525" i="25"/>
  <c r="F525" i="25"/>
  <c r="G525" i="25"/>
  <c r="L525" i="25"/>
  <c r="B330" i="25"/>
  <c r="C330" i="25"/>
  <c r="D330" i="25"/>
  <c r="E330" i="25"/>
  <c r="F330" i="25"/>
  <c r="G330" i="25"/>
  <c r="L330" i="25"/>
  <c r="B360" i="25"/>
  <c r="C360" i="25"/>
  <c r="D360" i="25"/>
  <c r="E360" i="25"/>
  <c r="F360" i="25"/>
  <c r="G360" i="25"/>
  <c r="L360" i="25"/>
  <c r="B482" i="25"/>
  <c r="C482" i="25"/>
  <c r="D482" i="25"/>
  <c r="E482" i="25"/>
  <c r="F482" i="25"/>
  <c r="G482" i="25"/>
  <c r="L482" i="25"/>
  <c r="B449" i="25"/>
  <c r="C449" i="25"/>
  <c r="D449" i="25"/>
  <c r="E449" i="25"/>
  <c r="F449" i="25"/>
  <c r="G449" i="25"/>
  <c r="L449" i="25"/>
  <c r="B288" i="25"/>
  <c r="C288" i="25"/>
  <c r="D288" i="25"/>
  <c r="E288" i="25"/>
  <c r="F288" i="25"/>
  <c r="G288" i="25"/>
  <c r="L288" i="25"/>
  <c r="B465" i="25"/>
  <c r="C465" i="25"/>
  <c r="D465" i="25"/>
  <c r="E465" i="25"/>
  <c r="F465" i="25"/>
  <c r="G465" i="25"/>
  <c r="L465" i="25"/>
  <c r="B473" i="25"/>
  <c r="C473" i="25"/>
  <c r="D473" i="25"/>
  <c r="E473" i="25"/>
  <c r="F473" i="25"/>
  <c r="G473" i="25"/>
  <c r="L473" i="25"/>
  <c r="B530" i="25"/>
  <c r="C530" i="25"/>
  <c r="D530" i="25"/>
  <c r="E530" i="25"/>
  <c r="F530" i="25"/>
  <c r="G530" i="25"/>
  <c r="L530" i="25"/>
  <c r="B371" i="25"/>
  <c r="C371" i="25"/>
  <c r="D371" i="25"/>
  <c r="E371" i="25"/>
  <c r="F371" i="25"/>
  <c r="G371" i="25"/>
  <c r="L371" i="25"/>
  <c r="B334" i="25"/>
  <c r="C334" i="25"/>
  <c r="D334" i="25"/>
  <c r="E334" i="25"/>
  <c r="F334" i="25"/>
  <c r="G334" i="25"/>
  <c r="L334" i="25"/>
  <c r="B295" i="25"/>
  <c r="C295" i="25"/>
  <c r="D295" i="25"/>
  <c r="E295" i="25"/>
  <c r="F295" i="25"/>
  <c r="G295" i="25"/>
  <c r="L295" i="25"/>
  <c r="B252" i="25"/>
  <c r="C252" i="25"/>
  <c r="D252" i="25"/>
  <c r="E252" i="25"/>
  <c r="F252" i="25"/>
  <c r="G252" i="25"/>
  <c r="L252" i="25"/>
  <c r="B226" i="25"/>
  <c r="C226" i="25"/>
  <c r="D226" i="25"/>
  <c r="E226" i="25"/>
  <c r="F226" i="25"/>
  <c r="G226" i="25"/>
  <c r="L226" i="25"/>
  <c r="B417" i="25"/>
  <c r="C417" i="25"/>
  <c r="D417" i="25"/>
  <c r="E417" i="25"/>
  <c r="F417" i="25"/>
  <c r="G417" i="25"/>
  <c r="L417" i="25"/>
  <c r="B160" i="25"/>
  <c r="C160" i="25"/>
  <c r="D160" i="25"/>
  <c r="E160" i="25"/>
  <c r="F160" i="25"/>
  <c r="G160" i="25"/>
  <c r="L160" i="25"/>
  <c r="B294" i="25"/>
  <c r="C294" i="25"/>
  <c r="D294" i="25"/>
  <c r="E294" i="25"/>
  <c r="F294" i="25"/>
  <c r="G294" i="25"/>
  <c r="L294" i="25"/>
  <c r="B415" i="25"/>
  <c r="C415" i="25"/>
  <c r="D415" i="25"/>
  <c r="E415" i="25"/>
  <c r="F415" i="25"/>
  <c r="G415" i="25"/>
  <c r="L415" i="25"/>
  <c r="B335" i="25"/>
  <c r="C335" i="25"/>
  <c r="D335" i="25"/>
  <c r="E335" i="25"/>
  <c r="F335" i="25"/>
  <c r="G335" i="25"/>
  <c r="L335" i="25"/>
  <c r="B408" i="25"/>
  <c r="C408" i="25"/>
  <c r="D408" i="25"/>
  <c r="E408" i="25"/>
  <c r="F408" i="25"/>
  <c r="G408" i="25"/>
  <c r="L408" i="25"/>
  <c r="B520" i="25"/>
  <c r="C520" i="25"/>
  <c r="D520" i="25"/>
  <c r="E520" i="25"/>
  <c r="F520" i="25"/>
  <c r="G520" i="25"/>
  <c r="L520" i="25"/>
  <c r="B298" i="25"/>
  <c r="C298" i="25"/>
  <c r="D298" i="25"/>
  <c r="E298" i="25"/>
  <c r="F298" i="25"/>
  <c r="G298" i="25"/>
  <c r="L298" i="25"/>
  <c r="B413" i="25"/>
  <c r="C413" i="25"/>
  <c r="D413" i="25"/>
  <c r="E413" i="25"/>
  <c r="F413" i="25"/>
  <c r="G413" i="25"/>
  <c r="L413" i="25"/>
  <c r="B348" i="25"/>
  <c r="C348" i="25"/>
  <c r="D348" i="25"/>
  <c r="E348" i="25"/>
  <c r="F348" i="25"/>
  <c r="G348" i="25"/>
  <c r="L348" i="25"/>
  <c r="B454" i="25"/>
  <c r="C454" i="25"/>
  <c r="D454" i="25"/>
  <c r="E454" i="25"/>
  <c r="F454" i="25"/>
  <c r="G454" i="25"/>
  <c r="L454" i="25"/>
  <c r="B214" i="25"/>
  <c r="C214" i="25"/>
  <c r="D214" i="25"/>
  <c r="E214" i="25"/>
  <c r="F214" i="25"/>
  <c r="G214" i="25"/>
  <c r="L214" i="25"/>
  <c r="B312" i="25"/>
  <c r="C312" i="25"/>
  <c r="D312" i="25"/>
  <c r="E312" i="25"/>
  <c r="F312" i="25"/>
  <c r="G312" i="25"/>
  <c r="L312" i="25"/>
  <c r="B311" i="25"/>
  <c r="C311" i="25"/>
  <c r="D311" i="25"/>
  <c r="E311" i="25"/>
  <c r="F311" i="25"/>
  <c r="G311" i="25"/>
  <c r="L311" i="25"/>
  <c r="B425" i="25"/>
  <c r="C425" i="25"/>
  <c r="D425" i="25"/>
  <c r="E425" i="25"/>
  <c r="F425" i="25"/>
  <c r="G425" i="25"/>
  <c r="L425" i="25"/>
  <c r="B384" i="25"/>
  <c r="C384" i="25"/>
  <c r="D384" i="25"/>
  <c r="E384" i="25"/>
  <c r="F384" i="25"/>
  <c r="G384" i="25"/>
  <c r="L384" i="25"/>
  <c r="B314" i="25"/>
  <c r="C314" i="25"/>
  <c r="D314" i="25"/>
  <c r="E314" i="25"/>
  <c r="F314" i="25"/>
  <c r="G314" i="25"/>
  <c r="L314" i="25"/>
  <c r="B301" i="25"/>
  <c r="C301" i="25"/>
  <c r="D301" i="25"/>
  <c r="E301" i="25"/>
  <c r="F301" i="25"/>
  <c r="G301" i="25"/>
  <c r="L301" i="25"/>
  <c r="B249" i="25"/>
  <c r="C249" i="25"/>
  <c r="D249" i="25"/>
  <c r="E249" i="25"/>
  <c r="F249" i="25"/>
  <c r="G249" i="25"/>
  <c r="L249" i="25"/>
  <c r="B104" i="25"/>
  <c r="C104" i="25"/>
  <c r="D104" i="25"/>
  <c r="E104" i="25"/>
  <c r="F104" i="25"/>
  <c r="G104" i="25"/>
  <c r="L104" i="25"/>
  <c r="B393" i="25"/>
  <c r="C393" i="25"/>
  <c r="D393" i="25"/>
  <c r="E393" i="25"/>
  <c r="F393" i="25"/>
  <c r="G393" i="25"/>
  <c r="L393" i="25"/>
  <c r="B38" i="25"/>
  <c r="C38" i="25"/>
  <c r="D38" i="25"/>
  <c r="E38" i="25"/>
  <c r="F38" i="25"/>
  <c r="G38" i="25"/>
  <c r="L38" i="25"/>
  <c r="B210" i="25"/>
  <c r="C210" i="25"/>
  <c r="D210" i="25"/>
  <c r="E210" i="25"/>
  <c r="F210" i="25"/>
  <c r="G210" i="25"/>
  <c r="L210" i="25"/>
  <c r="B97" i="25"/>
  <c r="C97" i="25"/>
  <c r="D97" i="25"/>
  <c r="E97" i="25"/>
  <c r="F97" i="25"/>
  <c r="G97" i="25"/>
  <c r="L97" i="25"/>
  <c r="B93" i="25"/>
  <c r="C93" i="25"/>
  <c r="D93" i="25"/>
  <c r="E93" i="25"/>
  <c r="F93" i="25"/>
  <c r="G93" i="25"/>
  <c r="L93" i="25"/>
  <c r="B257" i="25"/>
  <c r="C257" i="25"/>
  <c r="D257" i="25"/>
  <c r="E257" i="25"/>
  <c r="F257" i="25"/>
  <c r="G257" i="25"/>
  <c r="L257" i="25"/>
  <c r="B17" i="25"/>
  <c r="C17" i="25"/>
  <c r="D17" i="25"/>
  <c r="E17" i="25"/>
  <c r="F17" i="25"/>
  <c r="G17" i="25"/>
  <c r="L17" i="25"/>
  <c r="B390" i="25"/>
  <c r="C390" i="25"/>
  <c r="D390" i="25"/>
  <c r="E390" i="25"/>
  <c r="F390" i="25"/>
  <c r="G390" i="25"/>
  <c r="L390" i="25"/>
  <c r="B192" i="25"/>
  <c r="C192" i="25"/>
  <c r="D192" i="25"/>
  <c r="E192" i="25"/>
  <c r="F192" i="25"/>
  <c r="G192" i="25"/>
  <c r="L192" i="25"/>
  <c r="B242" i="25"/>
  <c r="C242" i="25"/>
  <c r="D242" i="25"/>
  <c r="E242" i="25"/>
  <c r="F242" i="25"/>
  <c r="G242" i="25"/>
  <c r="L242" i="25"/>
  <c r="B346" i="25"/>
  <c r="C346" i="25"/>
  <c r="D346" i="25"/>
  <c r="E346" i="25"/>
  <c r="F346" i="25"/>
  <c r="G346" i="25"/>
  <c r="L346" i="25"/>
  <c r="B336" i="25"/>
  <c r="C336" i="25"/>
  <c r="D336" i="25"/>
  <c r="E336" i="25"/>
  <c r="F336" i="25"/>
  <c r="G336" i="25"/>
  <c r="L336" i="25"/>
  <c r="B304" i="25"/>
  <c r="C304" i="25"/>
  <c r="D304" i="25"/>
  <c r="E304" i="25"/>
  <c r="F304" i="25"/>
  <c r="G304" i="25"/>
  <c r="L304" i="25"/>
  <c r="B139" i="25"/>
  <c r="C139" i="25"/>
  <c r="D139" i="25"/>
  <c r="E139" i="25"/>
  <c r="F139" i="25"/>
  <c r="G139" i="25"/>
  <c r="L139" i="25"/>
  <c r="B217" i="25"/>
  <c r="C217" i="25"/>
  <c r="D217" i="25"/>
  <c r="E217" i="25"/>
  <c r="F217" i="25"/>
  <c r="G217" i="25"/>
  <c r="L217" i="25"/>
  <c r="B185" i="25"/>
  <c r="C185" i="25"/>
  <c r="D185" i="25"/>
  <c r="E185" i="25"/>
  <c r="F185" i="25"/>
  <c r="G185" i="25"/>
  <c r="L185" i="25"/>
  <c r="B126" i="25"/>
  <c r="C126" i="25"/>
  <c r="D126" i="25"/>
  <c r="E126" i="25"/>
  <c r="F126" i="25"/>
  <c r="G126" i="25"/>
  <c r="L126" i="25"/>
  <c r="B379" i="25"/>
  <c r="C379" i="25"/>
  <c r="D379" i="25"/>
  <c r="E379" i="25"/>
  <c r="F379" i="25"/>
  <c r="G379" i="25"/>
  <c r="L379" i="25"/>
  <c r="B392" i="25"/>
  <c r="C392" i="25"/>
  <c r="D392" i="25"/>
  <c r="E392" i="25"/>
  <c r="F392" i="25"/>
  <c r="G392" i="25"/>
  <c r="L392" i="25"/>
  <c r="B480" i="25"/>
  <c r="C480" i="25"/>
  <c r="D480" i="25"/>
  <c r="E480" i="25"/>
  <c r="F480" i="25"/>
  <c r="G480" i="25"/>
  <c r="L480" i="25"/>
  <c r="B165" i="25"/>
  <c r="C165" i="25"/>
  <c r="D165" i="25"/>
  <c r="E165" i="25"/>
  <c r="F165" i="25"/>
  <c r="G165" i="25"/>
  <c r="L165" i="25"/>
  <c r="B102" i="25"/>
  <c r="C102" i="25"/>
  <c r="D102" i="25"/>
  <c r="E102" i="25"/>
  <c r="F102" i="25"/>
  <c r="G102" i="25"/>
  <c r="L102" i="25"/>
  <c r="B347" i="25"/>
  <c r="C347" i="25"/>
  <c r="D347" i="25"/>
  <c r="E347" i="25"/>
  <c r="F347" i="25"/>
  <c r="G347" i="25"/>
  <c r="L347" i="25"/>
  <c r="B56" i="25"/>
  <c r="C56" i="25"/>
  <c r="D56" i="25"/>
  <c r="E56" i="25"/>
  <c r="F56" i="25"/>
  <c r="G56" i="25"/>
  <c r="L56" i="25"/>
  <c r="B260" i="25"/>
  <c r="C260" i="25"/>
  <c r="D260" i="25"/>
  <c r="E260" i="25"/>
  <c r="F260" i="25"/>
  <c r="G260" i="25"/>
  <c r="L260" i="25"/>
  <c r="B297" i="25"/>
  <c r="C297" i="25"/>
  <c r="D297" i="25"/>
  <c r="E297" i="25"/>
  <c r="F297" i="25"/>
  <c r="G297" i="25"/>
  <c r="L297" i="25"/>
  <c r="B196" i="25"/>
  <c r="C196" i="25"/>
  <c r="D196" i="25"/>
  <c r="E196" i="25"/>
  <c r="F196" i="25"/>
  <c r="G196" i="25"/>
  <c r="L196" i="25"/>
  <c r="B121" i="25"/>
  <c r="C121" i="25"/>
  <c r="D121" i="25"/>
  <c r="E121" i="25"/>
  <c r="F121" i="25"/>
  <c r="G121" i="25"/>
  <c r="L121" i="25"/>
  <c r="B280" i="25"/>
  <c r="C280" i="25"/>
  <c r="D280" i="25"/>
  <c r="E280" i="25"/>
  <c r="F280" i="25"/>
  <c r="G280" i="25"/>
  <c r="L280" i="25"/>
  <c r="B477" i="25"/>
  <c r="C477" i="25"/>
  <c r="D477" i="25"/>
  <c r="E477" i="25"/>
  <c r="F477" i="25"/>
  <c r="G477" i="25"/>
  <c r="L477" i="25"/>
  <c r="B352" i="25"/>
  <c r="C352" i="25"/>
  <c r="D352" i="25"/>
  <c r="E352" i="25"/>
  <c r="F352" i="25"/>
  <c r="G352" i="25"/>
  <c r="L352" i="25"/>
  <c r="B503" i="25"/>
  <c r="C503" i="25"/>
  <c r="D503" i="25"/>
  <c r="E503" i="25"/>
  <c r="F503" i="25"/>
  <c r="G503" i="25"/>
  <c r="L503" i="25"/>
  <c r="B519" i="25"/>
  <c r="C519" i="25"/>
  <c r="D519" i="25"/>
  <c r="E519" i="25"/>
  <c r="F519" i="25"/>
  <c r="G519" i="25"/>
  <c r="L519" i="25"/>
  <c r="B511" i="25"/>
  <c r="C511" i="25"/>
  <c r="D511" i="25"/>
  <c r="E511" i="25"/>
  <c r="F511" i="25"/>
  <c r="G511" i="25"/>
  <c r="L511" i="25"/>
  <c r="B474" i="25"/>
  <c r="C474" i="25"/>
  <c r="D474" i="25"/>
  <c r="E474" i="25"/>
  <c r="F474" i="25"/>
  <c r="G474" i="25"/>
  <c r="L474" i="25"/>
  <c r="B409" i="25"/>
  <c r="C409" i="25"/>
  <c r="D409" i="25"/>
  <c r="E409" i="25"/>
  <c r="F409" i="25"/>
  <c r="G409" i="25"/>
  <c r="L409" i="25"/>
  <c r="B512" i="25"/>
  <c r="C512" i="25"/>
  <c r="D512" i="25"/>
  <c r="E512" i="25"/>
  <c r="F512" i="25"/>
  <c r="G512" i="25"/>
  <c r="L512" i="25"/>
  <c r="B244" i="25"/>
  <c r="C244" i="25"/>
  <c r="D244" i="25"/>
  <c r="E244" i="25"/>
  <c r="F244" i="25"/>
  <c r="G244" i="25"/>
  <c r="L244" i="25"/>
  <c r="B489" i="25"/>
  <c r="C489" i="25"/>
  <c r="D489" i="25"/>
  <c r="E489" i="25"/>
  <c r="F489" i="25"/>
  <c r="G489" i="25"/>
  <c r="L489" i="25"/>
  <c r="B518" i="25"/>
  <c r="C518" i="25"/>
  <c r="D518" i="25"/>
  <c r="E518" i="25"/>
  <c r="F518" i="25"/>
  <c r="G518" i="25"/>
  <c r="L518" i="25"/>
  <c r="B152" i="25"/>
  <c r="C152" i="25"/>
  <c r="D152" i="25"/>
  <c r="E152" i="25"/>
  <c r="F152" i="25"/>
  <c r="G152" i="25"/>
  <c r="L152" i="25"/>
  <c r="B351" i="25"/>
  <c r="C351" i="25"/>
  <c r="D351" i="25"/>
  <c r="E351" i="25"/>
  <c r="F351" i="25"/>
  <c r="G351" i="25"/>
  <c r="L351" i="25"/>
  <c r="B328" i="25"/>
  <c r="C328" i="25"/>
  <c r="D328" i="25"/>
  <c r="E328" i="25"/>
  <c r="F328" i="25"/>
  <c r="G328" i="25"/>
  <c r="L328" i="25"/>
  <c r="B421" i="25"/>
  <c r="C421" i="25"/>
  <c r="D421" i="25"/>
  <c r="E421" i="25"/>
  <c r="F421" i="25"/>
  <c r="G421" i="25"/>
  <c r="L421" i="25"/>
  <c r="B248" i="25"/>
  <c r="C248" i="25"/>
  <c r="D248" i="25"/>
  <c r="E248" i="25"/>
  <c r="F248" i="25"/>
  <c r="G248" i="25"/>
  <c r="L248" i="25"/>
  <c r="B426" i="25"/>
  <c r="C426" i="25"/>
  <c r="D426" i="25"/>
  <c r="E426" i="25"/>
  <c r="F426" i="25"/>
  <c r="G426" i="25"/>
  <c r="L426" i="25"/>
  <c r="B397" i="25"/>
  <c r="C397" i="25"/>
  <c r="D397" i="25"/>
  <c r="E397" i="25"/>
  <c r="F397" i="25"/>
  <c r="G397" i="25"/>
  <c r="L397" i="25"/>
  <c r="B416" i="25"/>
  <c r="C416" i="25"/>
  <c r="D416" i="25"/>
  <c r="E416" i="25"/>
  <c r="F416" i="25"/>
  <c r="G416" i="25"/>
  <c r="L416" i="25"/>
  <c r="B418" i="25"/>
  <c r="C418" i="25"/>
  <c r="D418" i="25"/>
  <c r="E418" i="25"/>
  <c r="F418" i="25"/>
  <c r="G418" i="25"/>
  <c r="L418" i="25"/>
  <c r="B529" i="25"/>
  <c r="C529" i="25"/>
  <c r="D529" i="25"/>
  <c r="E529" i="25"/>
  <c r="F529" i="25"/>
  <c r="G529" i="25"/>
  <c r="L529" i="25"/>
  <c r="B320" i="25"/>
  <c r="C320" i="25"/>
  <c r="D320" i="25"/>
  <c r="E320" i="25"/>
  <c r="F320" i="25"/>
  <c r="G320" i="25"/>
  <c r="L320" i="25"/>
  <c r="B262" i="25"/>
  <c r="C262" i="25"/>
  <c r="D262" i="25"/>
  <c r="E262" i="25"/>
  <c r="F262" i="25"/>
  <c r="G262" i="25"/>
  <c r="L262" i="25"/>
  <c r="B433" i="25"/>
  <c r="C433" i="25"/>
  <c r="D433" i="25"/>
  <c r="E433" i="25"/>
  <c r="F433" i="25"/>
  <c r="G433" i="25"/>
  <c r="L433" i="25"/>
  <c r="B358" i="25"/>
  <c r="C358" i="25"/>
  <c r="D358" i="25"/>
  <c r="E358" i="25"/>
  <c r="F358" i="25"/>
  <c r="G358" i="25"/>
  <c r="L358" i="25"/>
  <c r="B89" i="25"/>
  <c r="C89" i="25"/>
  <c r="D89" i="25"/>
  <c r="E89" i="25"/>
  <c r="F89" i="25"/>
  <c r="G89" i="25"/>
  <c r="L89" i="25"/>
  <c r="B309" i="25"/>
  <c r="C309" i="25"/>
  <c r="D309" i="25"/>
  <c r="E309" i="25"/>
  <c r="F309" i="25"/>
  <c r="G309" i="25"/>
  <c r="L309" i="25"/>
  <c r="B394" i="25"/>
  <c r="C394" i="25"/>
  <c r="D394" i="25"/>
  <c r="E394" i="25"/>
  <c r="F394" i="25"/>
  <c r="G394" i="25"/>
  <c r="L394" i="25"/>
  <c r="B203" i="25"/>
  <c r="C203" i="25"/>
  <c r="D203" i="25"/>
  <c r="E203" i="25"/>
  <c r="F203" i="25"/>
  <c r="G203" i="25"/>
  <c r="L203" i="25"/>
  <c r="B213" i="25"/>
  <c r="C213" i="25"/>
  <c r="D213" i="25"/>
  <c r="E213" i="25"/>
  <c r="F213" i="25"/>
  <c r="G213" i="25"/>
  <c r="L213" i="25"/>
  <c r="B251" i="25"/>
  <c r="C251" i="25"/>
  <c r="D251" i="25"/>
  <c r="E251" i="25"/>
  <c r="F251" i="25"/>
  <c r="G251" i="25"/>
  <c r="L251" i="25"/>
  <c r="B103" i="25"/>
  <c r="C103" i="25"/>
  <c r="D103" i="25"/>
  <c r="E103" i="25"/>
  <c r="F103" i="25"/>
  <c r="G103" i="25"/>
  <c r="L103" i="25"/>
  <c r="B168" i="25"/>
  <c r="C168" i="25"/>
  <c r="D168" i="25"/>
  <c r="E168" i="25"/>
  <c r="F168" i="25"/>
  <c r="G168" i="25"/>
  <c r="L168" i="25"/>
  <c r="B39" i="25"/>
  <c r="C39" i="25"/>
  <c r="D39" i="25"/>
  <c r="E39" i="25"/>
  <c r="F39" i="25"/>
  <c r="G39" i="25"/>
  <c r="L39" i="25"/>
  <c r="B414" i="25"/>
  <c r="C414" i="25"/>
  <c r="D414" i="25"/>
  <c r="E414" i="25"/>
  <c r="F414" i="25"/>
  <c r="G414" i="25"/>
  <c r="L414" i="25"/>
  <c r="B37" i="25"/>
  <c r="C37" i="25"/>
  <c r="D37" i="25"/>
  <c r="E37" i="25"/>
  <c r="F37" i="25"/>
  <c r="G37" i="25"/>
  <c r="L37" i="25"/>
  <c r="B508" i="25"/>
  <c r="C508" i="25"/>
  <c r="D508" i="25"/>
  <c r="E508" i="25"/>
  <c r="F508" i="25"/>
  <c r="G508" i="25"/>
  <c r="L508" i="25"/>
  <c r="B345" i="25"/>
  <c r="C345" i="25"/>
  <c r="D345" i="25"/>
  <c r="E345" i="25"/>
  <c r="F345" i="25"/>
  <c r="G345" i="25"/>
  <c r="L345" i="25"/>
  <c r="B225" i="25"/>
  <c r="C225" i="25"/>
  <c r="D225" i="25"/>
  <c r="E225" i="25"/>
  <c r="F225" i="25"/>
  <c r="G225" i="25"/>
  <c r="L225" i="25"/>
  <c r="B436" i="25"/>
  <c r="C436" i="25"/>
  <c r="D436" i="25"/>
  <c r="E436" i="25"/>
  <c r="F436" i="25"/>
  <c r="G436" i="25"/>
  <c r="L436" i="25"/>
  <c r="B204" i="25"/>
  <c r="C204" i="25"/>
  <c r="D204" i="25"/>
  <c r="E204" i="25"/>
  <c r="F204" i="25"/>
  <c r="G204" i="25"/>
  <c r="L204" i="25"/>
  <c r="B317" i="25"/>
  <c r="C317" i="25"/>
  <c r="D317" i="25"/>
  <c r="E317" i="25"/>
  <c r="F317" i="25"/>
  <c r="G317" i="25"/>
  <c r="L317" i="25"/>
  <c r="B112" i="25"/>
  <c r="C112" i="25"/>
  <c r="D112" i="25"/>
  <c r="E112" i="25"/>
  <c r="F112" i="25"/>
  <c r="G112" i="25"/>
  <c r="L112" i="25"/>
  <c r="B143" i="25"/>
  <c r="C143" i="25"/>
  <c r="D143" i="25"/>
  <c r="E143" i="25"/>
  <c r="F143" i="25"/>
  <c r="G143" i="25"/>
  <c r="L143" i="25"/>
  <c r="B329" i="25"/>
  <c r="C329" i="25"/>
  <c r="D329" i="25"/>
  <c r="E329" i="25"/>
  <c r="F329" i="25"/>
  <c r="G329" i="25"/>
  <c r="L329" i="25"/>
  <c r="B236" i="25"/>
  <c r="C236" i="25"/>
  <c r="D236" i="25"/>
  <c r="E236" i="25"/>
  <c r="F236" i="25"/>
  <c r="G236" i="25"/>
  <c r="L236" i="25"/>
  <c r="B21" i="25"/>
  <c r="C21" i="25"/>
  <c r="D21" i="25"/>
  <c r="E21" i="25"/>
  <c r="F21" i="25"/>
  <c r="G21" i="25"/>
  <c r="L21" i="25"/>
  <c r="B240" i="25"/>
  <c r="C240" i="25"/>
  <c r="D240" i="25"/>
  <c r="E240" i="25"/>
  <c r="F240" i="25"/>
  <c r="G240" i="25"/>
  <c r="L240" i="25"/>
  <c r="B67" i="25"/>
  <c r="C67" i="25"/>
  <c r="D67" i="25"/>
  <c r="E67" i="25"/>
  <c r="F67" i="25"/>
  <c r="G67" i="25"/>
  <c r="L67" i="25"/>
  <c r="B178" i="25"/>
  <c r="C178" i="25"/>
  <c r="D178" i="25"/>
  <c r="E178" i="25"/>
  <c r="F178" i="25"/>
  <c r="G178" i="25"/>
  <c r="L178" i="25"/>
  <c r="B74" i="25"/>
  <c r="C74" i="25"/>
  <c r="D74" i="25"/>
  <c r="E74" i="25"/>
  <c r="F74" i="25"/>
  <c r="G74" i="25"/>
  <c r="L74" i="25"/>
  <c r="B61" i="25"/>
  <c r="C61" i="25"/>
  <c r="D61" i="25"/>
  <c r="E61" i="25"/>
  <c r="F61" i="25"/>
  <c r="G61" i="25"/>
  <c r="L61" i="25"/>
  <c r="B151" i="25"/>
  <c r="C151" i="25"/>
  <c r="D151" i="25"/>
  <c r="E151" i="25"/>
  <c r="F151" i="25"/>
  <c r="G151" i="25"/>
  <c r="L151" i="25"/>
  <c r="B13" i="25"/>
  <c r="C13" i="25"/>
  <c r="D13" i="25"/>
  <c r="E13" i="25"/>
  <c r="F13" i="25"/>
  <c r="G13" i="25"/>
  <c r="L13" i="25"/>
  <c r="B325" i="25"/>
  <c r="C325" i="25"/>
  <c r="D325" i="25"/>
  <c r="E325" i="25"/>
  <c r="F325" i="25"/>
  <c r="G325" i="25"/>
  <c r="L325" i="25"/>
  <c r="B147" i="25"/>
  <c r="C147" i="25"/>
  <c r="D147" i="25"/>
  <c r="E147" i="25"/>
  <c r="F147" i="25"/>
  <c r="G147" i="25"/>
  <c r="L147" i="25"/>
  <c r="B263" i="25"/>
  <c r="C263" i="25"/>
  <c r="D263" i="25"/>
  <c r="E263" i="25"/>
  <c r="F263" i="25"/>
  <c r="G263" i="25"/>
  <c r="L263" i="25"/>
  <c r="B323" i="25"/>
  <c r="C323" i="25"/>
  <c r="D323" i="25"/>
  <c r="E323" i="25"/>
  <c r="F323" i="25"/>
  <c r="G323" i="25"/>
  <c r="L323" i="25"/>
  <c r="B131" i="25"/>
  <c r="C131" i="25"/>
  <c r="D131" i="25"/>
  <c r="E131" i="25"/>
  <c r="F131" i="25"/>
  <c r="G131" i="25"/>
  <c r="L131" i="25"/>
  <c r="B439" i="25"/>
  <c r="C439" i="25"/>
  <c r="D439" i="25"/>
  <c r="E439" i="25"/>
  <c r="F439" i="25"/>
  <c r="G439" i="25"/>
  <c r="L439" i="25"/>
  <c r="B434" i="25"/>
  <c r="C434" i="25"/>
  <c r="D434" i="25"/>
  <c r="E434" i="25"/>
  <c r="F434" i="25"/>
  <c r="G434" i="25"/>
  <c r="L434" i="25"/>
  <c r="B281" i="25"/>
  <c r="C281" i="25"/>
  <c r="D281" i="25"/>
  <c r="E281" i="25"/>
  <c r="F281" i="25"/>
  <c r="G281" i="25"/>
  <c r="L281" i="25"/>
  <c r="B136" i="25"/>
  <c r="C136" i="25"/>
  <c r="D136" i="25"/>
  <c r="E136" i="25"/>
  <c r="F136" i="25"/>
  <c r="G136" i="25"/>
  <c r="L136" i="25"/>
  <c r="B327" i="25"/>
  <c r="C327" i="25"/>
  <c r="D327" i="25"/>
  <c r="E327" i="25"/>
  <c r="F327" i="25"/>
  <c r="G327" i="25"/>
  <c r="L327" i="25"/>
  <c r="B321" i="25"/>
  <c r="C321" i="25"/>
  <c r="D321" i="25"/>
  <c r="E321" i="25"/>
  <c r="F321" i="25"/>
  <c r="G321" i="25"/>
  <c r="L321" i="25"/>
  <c r="B127" i="25"/>
  <c r="C127" i="25"/>
  <c r="D127" i="25"/>
  <c r="E127" i="25"/>
  <c r="F127" i="25"/>
  <c r="G127" i="25"/>
  <c r="L127" i="25"/>
  <c r="B33" i="25"/>
  <c r="C33" i="25"/>
  <c r="D33" i="25"/>
  <c r="E33" i="25"/>
  <c r="F33" i="25"/>
  <c r="G33" i="25"/>
  <c r="L33" i="25"/>
  <c r="B212" i="25"/>
  <c r="C212" i="25"/>
  <c r="D212" i="25"/>
  <c r="E212" i="25"/>
  <c r="F212" i="25"/>
  <c r="G212" i="25"/>
  <c r="L212" i="25"/>
  <c r="B155" i="25"/>
  <c r="C155" i="25"/>
  <c r="D155" i="25"/>
  <c r="E155" i="25"/>
  <c r="F155" i="25"/>
  <c r="G155" i="25"/>
  <c r="L155" i="25"/>
  <c r="B132" i="25"/>
  <c r="C132" i="25"/>
  <c r="D132" i="25"/>
  <c r="E132" i="25"/>
  <c r="F132" i="25"/>
  <c r="G132" i="25"/>
  <c r="L132" i="25"/>
  <c r="B350" i="25"/>
  <c r="C350" i="25"/>
  <c r="D350" i="25"/>
  <c r="E350" i="25"/>
  <c r="F350" i="25"/>
  <c r="G350" i="25"/>
  <c r="L350" i="25"/>
  <c r="B76" i="25"/>
  <c r="C76" i="25"/>
  <c r="D76" i="25"/>
  <c r="E76" i="25"/>
  <c r="F76" i="25"/>
  <c r="G76" i="25"/>
  <c r="L76" i="25"/>
  <c r="B206" i="25"/>
  <c r="C206" i="25"/>
  <c r="D206" i="25"/>
  <c r="E206" i="25"/>
  <c r="F206" i="25"/>
  <c r="G206" i="25"/>
  <c r="L206" i="25"/>
  <c r="B305" i="25"/>
  <c r="C305" i="25"/>
  <c r="D305" i="25"/>
  <c r="E305" i="25"/>
  <c r="F305" i="25"/>
  <c r="G305" i="25"/>
  <c r="L305" i="25"/>
  <c r="B412" i="25"/>
  <c r="C412" i="25"/>
  <c r="D412" i="25"/>
  <c r="E412" i="25"/>
  <c r="F412" i="25"/>
  <c r="G412" i="25"/>
  <c r="L412" i="25"/>
  <c r="B261" i="25"/>
  <c r="C261" i="25"/>
  <c r="D261" i="25"/>
  <c r="E261" i="25"/>
  <c r="F261" i="25"/>
  <c r="G261" i="25"/>
  <c r="L261" i="25"/>
  <c r="B456" i="25"/>
  <c r="C456" i="25"/>
  <c r="D456" i="25"/>
  <c r="E456" i="25"/>
  <c r="F456" i="25"/>
  <c r="G456" i="25"/>
  <c r="L456" i="25"/>
  <c r="B498" i="25"/>
  <c r="C498" i="25"/>
  <c r="D498" i="25"/>
  <c r="E498" i="25"/>
  <c r="F498" i="25"/>
  <c r="G498" i="25"/>
  <c r="L498" i="25"/>
  <c r="B479" i="25"/>
  <c r="C479" i="25"/>
  <c r="D479" i="25"/>
  <c r="E479" i="25"/>
  <c r="F479" i="25"/>
  <c r="G479" i="25"/>
  <c r="L479" i="25"/>
  <c r="B420" i="25"/>
  <c r="C420" i="25"/>
  <c r="D420" i="25"/>
  <c r="E420" i="25"/>
  <c r="F420" i="25"/>
  <c r="G420" i="25"/>
  <c r="L420" i="25"/>
  <c r="B410" i="25"/>
  <c r="C410" i="25"/>
  <c r="D410" i="25"/>
  <c r="E410" i="25"/>
  <c r="F410" i="25"/>
  <c r="G410" i="25"/>
  <c r="L410" i="25"/>
  <c r="B481" i="25"/>
  <c r="C481" i="25"/>
  <c r="D481" i="25"/>
  <c r="E481" i="25"/>
  <c r="F481" i="25"/>
  <c r="G481" i="25"/>
  <c r="L481" i="25"/>
  <c r="B181" i="25"/>
  <c r="C181" i="25"/>
  <c r="D181" i="25"/>
  <c r="E181" i="25"/>
  <c r="F181" i="25"/>
  <c r="G181" i="25"/>
  <c r="L181" i="25"/>
  <c r="B435" i="25"/>
  <c r="C435" i="25"/>
  <c r="D435" i="25"/>
  <c r="E435" i="25"/>
  <c r="F435" i="25"/>
  <c r="G435" i="25"/>
  <c r="L435" i="25"/>
  <c r="B497" i="25"/>
  <c r="C497" i="25"/>
  <c r="D497" i="25"/>
  <c r="E497" i="25"/>
  <c r="F497" i="25"/>
  <c r="G497" i="25"/>
  <c r="L497" i="25"/>
  <c r="B107" i="25"/>
  <c r="C107" i="25"/>
  <c r="D107" i="25"/>
  <c r="E107" i="25"/>
  <c r="F107" i="25"/>
  <c r="G107" i="25"/>
  <c r="L107" i="25"/>
  <c r="B292" i="25"/>
  <c r="C292" i="25"/>
  <c r="D292" i="25"/>
  <c r="E292" i="25"/>
  <c r="F292" i="25"/>
  <c r="G292" i="25"/>
  <c r="L292" i="25"/>
  <c r="B243" i="25"/>
  <c r="C243" i="25"/>
  <c r="D243" i="25"/>
  <c r="E243" i="25"/>
  <c r="F243" i="25"/>
  <c r="G243" i="25"/>
  <c r="L243" i="25"/>
  <c r="B357" i="25"/>
  <c r="C357" i="25"/>
  <c r="D357" i="25"/>
  <c r="E357" i="25"/>
  <c r="F357" i="25"/>
  <c r="G357" i="25"/>
  <c r="L357" i="25"/>
  <c r="B186" i="25"/>
  <c r="C186" i="25"/>
  <c r="D186" i="25"/>
  <c r="E186" i="25"/>
  <c r="F186" i="25"/>
  <c r="G186" i="25"/>
  <c r="L186" i="25"/>
  <c r="B366" i="25"/>
  <c r="C366" i="25"/>
  <c r="D366" i="25"/>
  <c r="E366" i="25"/>
  <c r="F366" i="25"/>
  <c r="G366" i="25"/>
  <c r="L366" i="25"/>
  <c r="B344" i="25"/>
  <c r="C344" i="25"/>
  <c r="D344" i="25"/>
  <c r="E344" i="25"/>
  <c r="F344" i="25"/>
  <c r="G344" i="25"/>
  <c r="L344" i="25"/>
  <c r="B354" i="25"/>
  <c r="C354" i="25"/>
  <c r="D354" i="25"/>
  <c r="E354" i="25"/>
  <c r="F354" i="25"/>
  <c r="G354" i="25"/>
  <c r="L354" i="25"/>
  <c r="B355" i="25"/>
  <c r="C355" i="25"/>
  <c r="D355" i="25"/>
  <c r="E355" i="25"/>
  <c r="F355" i="25"/>
  <c r="G355" i="25"/>
  <c r="L355" i="25"/>
  <c r="B528" i="25"/>
  <c r="C528" i="25"/>
  <c r="D528" i="25"/>
  <c r="E528" i="25"/>
  <c r="F528" i="25"/>
  <c r="G528" i="25"/>
  <c r="L528" i="25"/>
  <c r="B235" i="25"/>
  <c r="C235" i="25"/>
  <c r="D235" i="25"/>
  <c r="E235" i="25"/>
  <c r="F235" i="25"/>
  <c r="G235" i="25"/>
  <c r="L235" i="25"/>
  <c r="B199" i="25"/>
  <c r="C199" i="25"/>
  <c r="D199" i="25"/>
  <c r="E199" i="25"/>
  <c r="F199" i="25"/>
  <c r="G199" i="25"/>
  <c r="L199" i="25"/>
  <c r="B378" i="25"/>
  <c r="C378" i="25"/>
  <c r="D378" i="25"/>
  <c r="E378" i="25"/>
  <c r="F378" i="25"/>
  <c r="G378" i="25"/>
  <c r="L378" i="25"/>
  <c r="B500" i="25"/>
  <c r="C500" i="25"/>
  <c r="D500" i="25"/>
  <c r="E500" i="25"/>
  <c r="F500" i="25"/>
  <c r="G500" i="25"/>
  <c r="L500" i="25"/>
  <c r="B466" i="25"/>
  <c r="C466" i="25"/>
  <c r="D466" i="25"/>
  <c r="E466" i="25"/>
  <c r="F466" i="25"/>
  <c r="G466" i="25"/>
  <c r="L466" i="25"/>
  <c r="B148" i="25"/>
  <c r="C148" i="25"/>
  <c r="D148" i="25"/>
  <c r="E148" i="25"/>
  <c r="F148" i="25"/>
  <c r="G148" i="25"/>
  <c r="L148" i="25"/>
  <c r="B364" i="25"/>
  <c r="C364" i="25"/>
  <c r="D364" i="25"/>
  <c r="E364" i="25"/>
  <c r="F364" i="25"/>
  <c r="G364" i="25"/>
  <c r="L364" i="25"/>
  <c r="B326" i="25"/>
  <c r="C326" i="25"/>
  <c r="D326" i="25"/>
  <c r="E326" i="25"/>
  <c r="F326" i="25"/>
  <c r="G326" i="25"/>
  <c r="L326" i="25"/>
  <c r="B222" i="25"/>
  <c r="C222" i="25"/>
  <c r="D222" i="25"/>
  <c r="E222" i="25"/>
  <c r="F222" i="25"/>
  <c r="G222" i="25"/>
  <c r="L222" i="25"/>
  <c r="B137" i="25"/>
  <c r="C137" i="25"/>
  <c r="D137" i="25"/>
  <c r="E137" i="25"/>
  <c r="F137" i="25"/>
  <c r="G137" i="25"/>
  <c r="L137" i="25"/>
  <c r="B162" i="25"/>
  <c r="C162" i="25"/>
  <c r="D162" i="25"/>
  <c r="E162" i="25"/>
  <c r="F162" i="25"/>
  <c r="G162" i="25"/>
  <c r="L162" i="25"/>
  <c r="B41" i="25"/>
  <c r="C41" i="25"/>
  <c r="D41" i="25"/>
  <c r="E41" i="25"/>
  <c r="F41" i="25"/>
  <c r="G41" i="25"/>
  <c r="L41" i="25"/>
  <c r="B87" i="25"/>
  <c r="C87" i="25"/>
  <c r="D87" i="25"/>
  <c r="E87" i="25"/>
  <c r="F87" i="25"/>
  <c r="G87" i="25"/>
  <c r="L87" i="25"/>
  <c r="B16" i="25"/>
  <c r="C16" i="25"/>
  <c r="D16" i="25"/>
  <c r="E16" i="25"/>
  <c r="F16" i="25"/>
  <c r="G16" i="25"/>
  <c r="L16" i="25"/>
  <c r="B353" i="25"/>
  <c r="C353" i="25"/>
  <c r="D353" i="25"/>
  <c r="E353" i="25"/>
  <c r="F353" i="25"/>
  <c r="G353" i="25"/>
  <c r="L353" i="25"/>
  <c r="B18" i="25"/>
  <c r="C18" i="25"/>
  <c r="D18" i="25"/>
  <c r="E18" i="25"/>
  <c r="F18" i="25"/>
  <c r="G18" i="25"/>
  <c r="L18" i="25"/>
  <c r="B216" i="25"/>
  <c r="C216" i="25"/>
  <c r="D216" i="25"/>
  <c r="E216" i="25"/>
  <c r="F216" i="25"/>
  <c r="G216" i="25"/>
  <c r="L216" i="25"/>
  <c r="B54" i="25"/>
  <c r="C54" i="25"/>
  <c r="D54" i="25"/>
  <c r="E54" i="25"/>
  <c r="F54" i="25"/>
  <c r="G54" i="25"/>
  <c r="L54" i="25"/>
  <c r="B342" i="25"/>
  <c r="C342" i="25"/>
  <c r="D342" i="25"/>
  <c r="E342" i="25"/>
  <c r="F342" i="25"/>
  <c r="G342" i="25"/>
  <c r="L342" i="25"/>
  <c r="B125" i="25"/>
  <c r="C125" i="25"/>
  <c r="D125" i="25"/>
  <c r="E125" i="25"/>
  <c r="F125" i="25"/>
  <c r="G125" i="25"/>
  <c r="L125" i="25"/>
  <c r="B267" i="25"/>
  <c r="C267" i="25"/>
  <c r="D267" i="25"/>
  <c r="E267" i="25"/>
  <c r="F267" i="25"/>
  <c r="G267" i="25"/>
  <c r="L267" i="25"/>
  <c r="B476" i="25"/>
  <c r="C476" i="25"/>
  <c r="D476" i="25"/>
  <c r="E476" i="25"/>
  <c r="F476" i="25"/>
  <c r="G476" i="25"/>
  <c r="L476" i="25"/>
  <c r="B308" i="25"/>
  <c r="C308" i="25"/>
  <c r="D308" i="25"/>
  <c r="E308" i="25"/>
  <c r="F308" i="25"/>
  <c r="G308" i="25"/>
  <c r="L308" i="25"/>
  <c r="B172" i="25"/>
  <c r="C172" i="25"/>
  <c r="D172" i="25"/>
  <c r="E172" i="25"/>
  <c r="F172" i="25"/>
  <c r="G172" i="25"/>
  <c r="L172" i="25"/>
  <c r="B383" i="25"/>
  <c r="C383" i="25"/>
  <c r="D383" i="25"/>
  <c r="E383" i="25"/>
  <c r="F383" i="25"/>
  <c r="G383" i="25"/>
  <c r="L383" i="25"/>
  <c r="B241" i="25"/>
  <c r="C241" i="25"/>
  <c r="D241" i="25"/>
  <c r="E241" i="25"/>
  <c r="F241" i="25"/>
  <c r="G241" i="25"/>
  <c r="L241" i="25"/>
  <c r="B349" i="25"/>
  <c r="C349" i="25"/>
  <c r="D349" i="25"/>
  <c r="E349" i="25"/>
  <c r="F349" i="25"/>
  <c r="G349" i="25"/>
  <c r="L349" i="25"/>
  <c r="B130" i="25"/>
  <c r="C130" i="25"/>
  <c r="D130" i="25"/>
  <c r="E130" i="25"/>
  <c r="F130" i="25"/>
  <c r="G130" i="25"/>
  <c r="L130" i="25"/>
  <c r="B521" i="25"/>
  <c r="C521" i="25"/>
  <c r="D521" i="25"/>
  <c r="E521" i="25"/>
  <c r="F521" i="25"/>
  <c r="G521" i="25"/>
  <c r="L521" i="25"/>
  <c r="B332" i="25"/>
  <c r="C332" i="25"/>
  <c r="D332" i="25"/>
  <c r="E332" i="25"/>
  <c r="F332" i="25"/>
  <c r="G332" i="25"/>
  <c r="L332" i="25"/>
  <c r="B289" i="25"/>
  <c r="C289" i="25"/>
  <c r="D289" i="25"/>
  <c r="E289" i="25"/>
  <c r="F289" i="25"/>
  <c r="G289" i="25"/>
  <c r="L289" i="25"/>
  <c r="B100" i="25"/>
  <c r="C100" i="25"/>
  <c r="D100" i="25"/>
  <c r="E100" i="25"/>
  <c r="F100" i="25"/>
  <c r="G100" i="25"/>
  <c r="L100" i="25"/>
  <c r="B464" i="25"/>
  <c r="C464" i="25"/>
  <c r="D464" i="25"/>
  <c r="E464" i="25"/>
  <c r="F464" i="25"/>
  <c r="G464" i="25"/>
  <c r="L464" i="25"/>
  <c r="B370" i="25"/>
  <c r="C370" i="25"/>
  <c r="D370" i="25"/>
  <c r="E370" i="25"/>
  <c r="F370" i="25"/>
  <c r="G370" i="25"/>
  <c r="L370" i="25"/>
  <c r="B255" i="25"/>
  <c r="C255" i="25"/>
  <c r="D255" i="25"/>
  <c r="E255" i="25"/>
  <c r="F255" i="25"/>
  <c r="G255" i="25"/>
  <c r="L255" i="25"/>
  <c r="B141" i="25"/>
  <c r="C141" i="25"/>
  <c r="D141" i="25"/>
  <c r="E141" i="25"/>
  <c r="F141" i="25"/>
  <c r="G141" i="25"/>
  <c r="L141" i="25"/>
  <c r="B388" i="25"/>
  <c r="C388" i="25"/>
  <c r="D388" i="25"/>
  <c r="E388" i="25"/>
  <c r="F388" i="25"/>
  <c r="G388" i="25"/>
  <c r="L388" i="25"/>
  <c r="B269" i="25"/>
  <c r="C269" i="25"/>
  <c r="D269" i="25"/>
  <c r="E269" i="25"/>
  <c r="F269" i="25"/>
  <c r="G269" i="25"/>
  <c r="L269" i="25"/>
  <c r="B63" i="25"/>
  <c r="C63" i="25"/>
  <c r="D63" i="25"/>
  <c r="E63" i="25"/>
  <c r="F63" i="25"/>
  <c r="G63" i="25"/>
  <c r="L63" i="25"/>
  <c r="B92" i="25"/>
  <c r="C92" i="25"/>
  <c r="D92" i="25"/>
  <c r="E92" i="25"/>
  <c r="F92" i="25"/>
  <c r="G92" i="25"/>
  <c r="L92" i="25"/>
  <c r="B80" i="25"/>
  <c r="C80" i="25"/>
  <c r="D80" i="25"/>
  <c r="E80" i="25"/>
  <c r="F80" i="25"/>
  <c r="G80" i="25"/>
  <c r="L80" i="25"/>
  <c r="B28" i="25"/>
  <c r="C28" i="25"/>
  <c r="D28" i="25"/>
  <c r="E28" i="25"/>
  <c r="F28" i="25"/>
  <c r="G28" i="25"/>
  <c r="L28" i="25"/>
  <c r="B209" i="25"/>
  <c r="C209" i="25"/>
  <c r="D209" i="25"/>
  <c r="E209" i="25"/>
  <c r="F209" i="25"/>
  <c r="G209" i="25"/>
  <c r="L209" i="25"/>
  <c r="B322" i="25"/>
  <c r="C322" i="25"/>
  <c r="D322" i="25"/>
  <c r="E322" i="25"/>
  <c r="F322" i="25"/>
  <c r="G322" i="25"/>
  <c r="L322" i="25"/>
  <c r="B198" i="25"/>
  <c r="C198" i="25"/>
  <c r="D198" i="25"/>
  <c r="E198" i="25"/>
  <c r="F198" i="25"/>
  <c r="G198" i="25"/>
  <c r="L198" i="25"/>
  <c r="B338" i="25"/>
  <c r="C338" i="25"/>
  <c r="D338" i="25"/>
  <c r="E338" i="25"/>
  <c r="F338" i="25"/>
  <c r="G338" i="25"/>
  <c r="L338" i="25"/>
  <c r="B484" i="25"/>
  <c r="C484" i="25"/>
  <c r="D484" i="25"/>
  <c r="E484" i="25"/>
  <c r="F484" i="25"/>
  <c r="G484" i="25"/>
  <c r="L484" i="25"/>
  <c r="B499" i="25"/>
  <c r="C499" i="25"/>
  <c r="D499" i="25"/>
  <c r="E499" i="25"/>
  <c r="F499" i="25"/>
  <c r="G499" i="25"/>
  <c r="L499" i="25"/>
  <c r="B180" i="25"/>
  <c r="C180" i="25"/>
  <c r="D180" i="25"/>
  <c r="E180" i="25"/>
  <c r="F180" i="25"/>
  <c r="G180" i="25"/>
  <c r="L180" i="25"/>
  <c r="B224" i="25"/>
  <c r="C224" i="25"/>
  <c r="D224" i="25"/>
  <c r="E224" i="25"/>
  <c r="F224" i="25"/>
  <c r="G224" i="25"/>
  <c r="L224" i="25"/>
  <c r="B174" i="25"/>
  <c r="C174" i="25"/>
  <c r="D174" i="25"/>
  <c r="E174" i="25"/>
  <c r="F174" i="25"/>
  <c r="G174" i="25"/>
  <c r="L174" i="25"/>
  <c r="B282" i="25"/>
  <c r="C282" i="25"/>
  <c r="D282" i="25"/>
  <c r="E282" i="25"/>
  <c r="F282" i="25"/>
  <c r="G282" i="25"/>
  <c r="L282" i="25"/>
  <c r="B277" i="25"/>
  <c r="C277" i="25"/>
  <c r="D277" i="25"/>
  <c r="E277" i="25"/>
  <c r="F277" i="25"/>
  <c r="G277" i="25"/>
  <c r="L277" i="25"/>
  <c r="B219" i="25"/>
  <c r="C219" i="25"/>
  <c r="D219" i="25"/>
  <c r="E219" i="25"/>
  <c r="F219" i="25"/>
  <c r="G219" i="25"/>
  <c r="L219" i="25"/>
  <c r="B118" i="25"/>
  <c r="C118" i="25"/>
  <c r="D118" i="25"/>
  <c r="E118" i="25"/>
  <c r="F118" i="25"/>
  <c r="G118" i="25"/>
  <c r="L118" i="25"/>
  <c r="B64" i="25"/>
  <c r="C64" i="25"/>
  <c r="D64" i="25"/>
  <c r="E64" i="25"/>
  <c r="F64" i="25"/>
  <c r="G64" i="25"/>
  <c r="L64" i="25"/>
  <c r="B81" i="25"/>
  <c r="C81" i="25"/>
  <c r="D81" i="25"/>
  <c r="E81" i="25"/>
  <c r="F81" i="25"/>
  <c r="G81" i="25"/>
  <c r="L81" i="25"/>
  <c r="B86" i="25"/>
  <c r="C86" i="25"/>
  <c r="D86" i="25"/>
  <c r="E86" i="25"/>
  <c r="F86" i="25"/>
  <c r="G86" i="25"/>
  <c r="L86" i="25"/>
  <c r="B40" i="25"/>
  <c r="C40" i="25"/>
  <c r="D40" i="25"/>
  <c r="E40" i="25"/>
  <c r="F40" i="25"/>
  <c r="G40" i="25"/>
  <c r="L40" i="25"/>
  <c r="B14" i="25"/>
  <c r="C14" i="25"/>
  <c r="D14" i="25"/>
  <c r="E14" i="25"/>
  <c r="F14" i="25"/>
  <c r="G14" i="25"/>
  <c r="L14" i="25"/>
  <c r="B31" i="25"/>
  <c r="C31" i="25"/>
  <c r="D31" i="25"/>
  <c r="E31" i="25"/>
  <c r="F31" i="25"/>
  <c r="G31" i="25"/>
  <c r="L31" i="25"/>
  <c r="B176" i="25"/>
  <c r="C176" i="25"/>
  <c r="D176" i="25"/>
  <c r="E176" i="25"/>
  <c r="F176" i="25"/>
  <c r="G176" i="25"/>
  <c r="L176" i="25"/>
  <c r="B134" i="25"/>
  <c r="C134" i="25"/>
  <c r="D134" i="25"/>
  <c r="E134" i="25"/>
  <c r="F134" i="25"/>
  <c r="G134" i="25"/>
  <c r="L134" i="25"/>
  <c r="B47" i="25"/>
  <c r="C47" i="25"/>
  <c r="D47" i="25"/>
  <c r="E47" i="25"/>
  <c r="F47" i="25"/>
  <c r="G47" i="25"/>
  <c r="L47" i="25"/>
  <c r="B220" i="25"/>
  <c r="C220" i="25"/>
  <c r="D220" i="25"/>
  <c r="E220" i="25"/>
  <c r="F220" i="25"/>
  <c r="G220" i="25"/>
  <c r="L220" i="25"/>
  <c r="B431" i="25"/>
  <c r="C431" i="25"/>
  <c r="D431" i="25"/>
  <c r="E431" i="25"/>
  <c r="F431" i="25"/>
  <c r="G431" i="25"/>
  <c r="L431" i="25"/>
  <c r="B448" i="25"/>
  <c r="C448" i="25"/>
  <c r="D448" i="25"/>
  <c r="E448" i="25"/>
  <c r="F448" i="25"/>
  <c r="G448" i="25"/>
  <c r="L448" i="25"/>
  <c r="B140" i="25"/>
  <c r="C140" i="25"/>
  <c r="D140" i="25"/>
  <c r="E140" i="25"/>
  <c r="F140" i="25"/>
  <c r="G140" i="25"/>
  <c r="L140" i="25"/>
  <c r="B82" i="25"/>
  <c r="C82" i="25"/>
  <c r="D82" i="25"/>
  <c r="E82" i="25"/>
  <c r="F82" i="25"/>
  <c r="G82" i="25"/>
  <c r="L82" i="25"/>
  <c r="B167" i="25"/>
  <c r="C167" i="25"/>
  <c r="D167" i="25"/>
  <c r="E167" i="25"/>
  <c r="F167" i="25"/>
  <c r="G167" i="25"/>
  <c r="L167" i="25"/>
  <c r="B230" i="25"/>
  <c r="C230" i="25"/>
  <c r="D230" i="25"/>
  <c r="E230" i="25"/>
  <c r="F230" i="25"/>
  <c r="G230" i="25"/>
  <c r="L230" i="25"/>
  <c r="B207" i="25"/>
  <c r="C207" i="25"/>
  <c r="D207" i="25"/>
  <c r="E207" i="25"/>
  <c r="F207" i="25"/>
  <c r="G207" i="25"/>
  <c r="L207" i="25"/>
  <c r="B71" i="25"/>
  <c r="C71" i="25"/>
  <c r="D71" i="25"/>
  <c r="E71" i="25"/>
  <c r="F71" i="25"/>
  <c r="G71" i="25"/>
  <c r="L71" i="25"/>
  <c r="B365" i="25"/>
  <c r="C365" i="25"/>
  <c r="D365" i="25"/>
  <c r="E365" i="25"/>
  <c r="F365" i="25"/>
  <c r="G365" i="25"/>
  <c r="L365" i="25"/>
  <c r="B333" i="25"/>
  <c r="C333" i="25"/>
  <c r="D333" i="25"/>
  <c r="E333" i="25"/>
  <c r="F333" i="25"/>
  <c r="G333" i="25"/>
  <c r="L333" i="25"/>
  <c r="B504" i="25"/>
  <c r="C504" i="25"/>
  <c r="D504" i="25"/>
  <c r="E504" i="25"/>
  <c r="F504" i="25"/>
  <c r="G504" i="25"/>
  <c r="L504" i="25"/>
  <c r="B187" i="25"/>
  <c r="C187" i="25"/>
  <c r="D187" i="25"/>
  <c r="E187" i="25"/>
  <c r="F187" i="25"/>
  <c r="G187" i="25"/>
  <c r="L187" i="25"/>
  <c r="B88" i="25"/>
  <c r="C88" i="25"/>
  <c r="D88" i="25"/>
  <c r="E88" i="25"/>
  <c r="F88" i="25"/>
  <c r="G88" i="25"/>
  <c r="L88" i="25"/>
  <c r="B245" i="25"/>
  <c r="C245" i="25"/>
  <c r="D245" i="25"/>
  <c r="E245" i="25"/>
  <c r="F245" i="25"/>
  <c r="G245" i="25"/>
  <c r="L245" i="25"/>
  <c r="B440" i="25"/>
  <c r="C440" i="25"/>
  <c r="D440" i="25"/>
  <c r="E440" i="25"/>
  <c r="F440" i="25"/>
  <c r="G440" i="25"/>
  <c r="L440" i="25"/>
  <c r="B399" i="25"/>
  <c r="C399" i="25"/>
  <c r="D399" i="25"/>
  <c r="E399" i="25"/>
  <c r="F399" i="25"/>
  <c r="G399" i="25"/>
  <c r="L399" i="25"/>
  <c r="B170" i="25"/>
  <c r="C170" i="25"/>
  <c r="D170" i="25"/>
  <c r="E170" i="25"/>
  <c r="F170" i="25"/>
  <c r="G170" i="25"/>
  <c r="L170" i="25"/>
  <c r="B432" i="25"/>
  <c r="C432" i="25"/>
  <c r="D432" i="25"/>
  <c r="E432" i="25"/>
  <c r="F432" i="25"/>
  <c r="G432" i="25"/>
  <c r="L432" i="25"/>
  <c r="B96" i="25"/>
  <c r="C96" i="25"/>
  <c r="D96" i="25"/>
  <c r="E96" i="25"/>
  <c r="F96" i="25"/>
  <c r="G96" i="25"/>
  <c r="L96" i="25"/>
  <c r="B91" i="25"/>
  <c r="C91" i="25"/>
  <c r="D91" i="25"/>
  <c r="E91" i="25"/>
  <c r="F91" i="25"/>
  <c r="G91" i="25"/>
  <c r="L91" i="25"/>
  <c r="B161" i="25"/>
  <c r="C161" i="25"/>
  <c r="D161" i="25"/>
  <c r="E161" i="25"/>
  <c r="F161" i="25"/>
  <c r="G161" i="25"/>
  <c r="L161" i="25"/>
  <c r="B78" i="25"/>
  <c r="C78" i="25"/>
  <c r="D78" i="25"/>
  <c r="E78" i="25"/>
  <c r="F78" i="25"/>
  <c r="G78" i="25"/>
  <c r="L78" i="25"/>
  <c r="B395" i="25"/>
  <c r="C395" i="25"/>
  <c r="D395" i="25"/>
  <c r="E395" i="25"/>
  <c r="F395" i="25"/>
  <c r="G395" i="25"/>
  <c r="L395" i="25"/>
  <c r="B237" i="25"/>
  <c r="C237" i="25"/>
  <c r="D237" i="25"/>
  <c r="E237" i="25"/>
  <c r="F237" i="25"/>
  <c r="G237" i="25"/>
  <c r="L237" i="25"/>
  <c r="B443" i="25"/>
  <c r="C443" i="25"/>
  <c r="D443" i="25"/>
  <c r="E443" i="25"/>
  <c r="F443" i="25"/>
  <c r="G443" i="25"/>
  <c r="L443" i="25"/>
  <c r="B404" i="25"/>
  <c r="C404" i="25"/>
  <c r="D404" i="25"/>
  <c r="E404" i="25"/>
  <c r="F404" i="25"/>
  <c r="G404" i="25"/>
  <c r="L404" i="25"/>
  <c r="B419" i="25"/>
  <c r="C419" i="25"/>
  <c r="D419" i="25"/>
  <c r="E419" i="25"/>
  <c r="F419" i="25"/>
  <c r="G419" i="25"/>
  <c r="L419" i="25"/>
  <c r="B514" i="25"/>
  <c r="C514" i="25"/>
  <c r="D514" i="25"/>
  <c r="E514" i="25"/>
  <c r="F514" i="25"/>
  <c r="G514" i="25"/>
  <c r="L514" i="25"/>
  <c r="B341" i="25"/>
  <c r="C341" i="25"/>
  <c r="D341" i="25"/>
  <c r="E341" i="25"/>
  <c r="F341" i="25"/>
  <c r="G341" i="25"/>
  <c r="L341" i="25"/>
  <c r="B460" i="25"/>
  <c r="C460" i="25"/>
  <c r="D460" i="25"/>
  <c r="E460" i="25"/>
  <c r="F460" i="25"/>
  <c r="G460" i="25"/>
  <c r="L460" i="25"/>
  <c r="B458" i="25"/>
  <c r="C458" i="25"/>
  <c r="D458" i="25"/>
  <c r="E458" i="25"/>
  <c r="F458" i="25"/>
  <c r="G458" i="25"/>
  <c r="L458" i="25"/>
  <c r="B450" i="25"/>
  <c r="C450" i="25"/>
  <c r="D450" i="25"/>
  <c r="E450" i="25"/>
  <c r="F450" i="25"/>
  <c r="G450" i="25"/>
  <c r="L450" i="25"/>
  <c r="B380" i="25"/>
  <c r="C380" i="25"/>
  <c r="D380" i="25"/>
  <c r="E380" i="25"/>
  <c r="F380" i="25"/>
  <c r="G380" i="25"/>
  <c r="L380" i="25"/>
  <c r="B272" i="25"/>
  <c r="C272" i="25"/>
  <c r="D272" i="25"/>
  <c r="E272" i="25"/>
  <c r="F272" i="25"/>
  <c r="G272" i="25"/>
  <c r="L272" i="25"/>
  <c r="B114" i="25"/>
  <c r="C114" i="25"/>
  <c r="D114" i="25"/>
  <c r="E114" i="25"/>
  <c r="F114" i="25"/>
  <c r="G114" i="25"/>
  <c r="L114" i="25"/>
  <c r="B442" i="25"/>
  <c r="C442" i="25"/>
  <c r="D442" i="25"/>
  <c r="E442" i="25"/>
  <c r="F442" i="25"/>
  <c r="G442" i="25"/>
  <c r="L442" i="25"/>
  <c r="B201" i="25"/>
  <c r="C201" i="25"/>
  <c r="D201" i="25"/>
  <c r="E201" i="25"/>
  <c r="F201" i="25"/>
  <c r="G201" i="25"/>
  <c r="L201" i="25"/>
  <c r="B166" i="25"/>
  <c r="C166" i="25"/>
  <c r="D166" i="25"/>
  <c r="E166" i="25"/>
  <c r="F166" i="25"/>
  <c r="G166" i="25"/>
  <c r="L166" i="25"/>
  <c r="B411" i="25"/>
  <c r="C411" i="25"/>
  <c r="D411" i="25"/>
  <c r="E411" i="25"/>
  <c r="F411" i="25"/>
  <c r="G411" i="25"/>
  <c r="L411" i="25"/>
  <c r="B95" i="25"/>
  <c r="C95" i="25"/>
  <c r="D95" i="25"/>
  <c r="E95" i="25"/>
  <c r="F95" i="25"/>
  <c r="G95" i="25"/>
  <c r="L95" i="25"/>
  <c r="B516" i="25"/>
  <c r="C516" i="25"/>
  <c r="D516" i="25"/>
  <c r="E516" i="25"/>
  <c r="F516" i="25"/>
  <c r="G516" i="25"/>
  <c r="L516" i="25"/>
  <c r="B315" i="25"/>
  <c r="C315" i="25"/>
  <c r="D315" i="25"/>
  <c r="E315" i="25"/>
  <c r="F315" i="25"/>
  <c r="G315" i="25"/>
  <c r="L315" i="25"/>
  <c r="B391" i="25"/>
  <c r="C391" i="25"/>
  <c r="D391" i="25"/>
  <c r="E391" i="25"/>
  <c r="F391" i="25"/>
  <c r="G391" i="25"/>
  <c r="L391" i="25"/>
  <c r="B223" i="25"/>
  <c r="C223" i="25"/>
  <c r="D223" i="25"/>
  <c r="E223" i="25"/>
  <c r="F223" i="25"/>
  <c r="G223" i="25"/>
  <c r="L223" i="25"/>
  <c r="B467" i="25"/>
  <c r="C467" i="25"/>
  <c r="D467" i="25"/>
  <c r="E467" i="25"/>
  <c r="F467" i="25"/>
  <c r="G467" i="25"/>
  <c r="L467" i="25"/>
  <c r="B372" i="25"/>
  <c r="C372" i="25"/>
  <c r="D372" i="25"/>
  <c r="E372" i="25"/>
  <c r="F372" i="25"/>
  <c r="G372" i="25"/>
  <c r="L372" i="25"/>
  <c r="B501" i="25"/>
  <c r="C501" i="25"/>
  <c r="D501" i="25"/>
  <c r="E501" i="25"/>
  <c r="F501" i="25"/>
  <c r="G501" i="25"/>
  <c r="L501" i="25"/>
  <c r="B159" i="25"/>
  <c r="C159" i="25"/>
  <c r="D159" i="25"/>
  <c r="E159" i="25"/>
  <c r="F159" i="25"/>
  <c r="G159" i="25"/>
  <c r="L159" i="25"/>
  <c r="B385" i="25"/>
  <c r="C385" i="25"/>
  <c r="D385" i="25"/>
  <c r="E385" i="25"/>
  <c r="F385" i="25"/>
  <c r="G385" i="25"/>
  <c r="L385" i="25"/>
  <c r="B169" i="25"/>
  <c r="C169" i="25"/>
  <c r="D169" i="25"/>
  <c r="E169" i="25"/>
  <c r="F169" i="25"/>
  <c r="G169" i="25"/>
  <c r="L169" i="25"/>
  <c r="B485" i="25"/>
  <c r="C485" i="25"/>
  <c r="D485" i="25"/>
  <c r="E485" i="25"/>
  <c r="F485" i="25"/>
  <c r="G485" i="25"/>
  <c r="L485" i="25"/>
  <c r="B25" i="25"/>
  <c r="C25" i="25"/>
  <c r="D25" i="25"/>
  <c r="E25" i="25"/>
  <c r="F25" i="25"/>
  <c r="G25" i="25"/>
  <c r="L25" i="25"/>
  <c r="B283" i="25"/>
  <c r="C283" i="25"/>
  <c r="D283" i="25"/>
  <c r="E283" i="25"/>
  <c r="F283" i="25"/>
  <c r="G283" i="25"/>
  <c r="L283" i="25"/>
  <c r="B437" i="25"/>
  <c r="C437" i="25"/>
  <c r="D437" i="25"/>
  <c r="E437" i="25"/>
  <c r="F437" i="25"/>
  <c r="G437" i="25"/>
  <c r="L437" i="25"/>
  <c r="B506" i="25"/>
  <c r="C506" i="25"/>
  <c r="D506" i="25"/>
  <c r="E506" i="25"/>
  <c r="F506" i="25"/>
  <c r="G506" i="25"/>
  <c r="L506" i="25"/>
  <c r="B331" i="25"/>
  <c r="C331" i="25"/>
  <c r="D331" i="25"/>
  <c r="E331" i="25"/>
  <c r="F331" i="25"/>
  <c r="G331" i="25"/>
  <c r="L331" i="25"/>
  <c r="B177" i="25"/>
  <c r="C177" i="25"/>
  <c r="D177" i="25"/>
  <c r="E177" i="25"/>
  <c r="F177" i="25"/>
  <c r="G177" i="25"/>
  <c r="L177" i="25"/>
  <c r="B494" i="25"/>
  <c r="C494" i="25"/>
  <c r="D494" i="25"/>
  <c r="E494" i="25"/>
  <c r="F494" i="25"/>
  <c r="G494" i="25"/>
  <c r="L494" i="25"/>
  <c r="B400" i="25"/>
  <c r="C400" i="25"/>
  <c r="D400" i="25"/>
  <c r="E400" i="25"/>
  <c r="F400" i="25"/>
  <c r="G400" i="25"/>
  <c r="L400" i="25"/>
  <c r="B526" i="25"/>
  <c r="C526" i="25"/>
  <c r="D526" i="25"/>
  <c r="E526" i="25"/>
  <c r="F526" i="25"/>
  <c r="G526" i="25"/>
  <c r="L526" i="25"/>
  <c r="B231" i="25"/>
  <c r="C231" i="25"/>
  <c r="D231" i="25"/>
  <c r="E231" i="25"/>
  <c r="F231" i="25"/>
  <c r="G231" i="25"/>
  <c r="L231" i="25"/>
  <c r="B487" i="25"/>
  <c r="C487" i="25"/>
  <c r="D487" i="25"/>
  <c r="E487" i="25"/>
  <c r="F487" i="25"/>
  <c r="G487" i="25"/>
  <c r="L487" i="25"/>
  <c r="B513" i="25"/>
  <c r="C513" i="25"/>
  <c r="D513" i="25"/>
  <c r="E513" i="25"/>
  <c r="F513" i="25"/>
  <c r="G513" i="25"/>
  <c r="L513" i="25"/>
  <c r="B270" i="25"/>
  <c r="C270" i="25"/>
  <c r="D270" i="25"/>
  <c r="E270" i="25"/>
  <c r="F270" i="25"/>
  <c r="G270" i="25"/>
  <c r="L270" i="25"/>
  <c r="B492" i="25"/>
  <c r="C492" i="25"/>
  <c r="D492" i="25"/>
  <c r="E492" i="25"/>
  <c r="F492" i="25"/>
  <c r="G492" i="25"/>
  <c r="L492" i="25"/>
  <c r="B228" i="25"/>
  <c r="C228" i="25"/>
  <c r="D228" i="25"/>
  <c r="E228" i="25"/>
  <c r="F228" i="25"/>
  <c r="G228" i="25"/>
  <c r="L228" i="25"/>
  <c r="B278" i="25"/>
  <c r="C278" i="25"/>
  <c r="D278" i="25"/>
  <c r="E278" i="25"/>
  <c r="F278" i="25"/>
  <c r="G278" i="25"/>
  <c r="L278" i="25"/>
  <c r="B459" i="25"/>
  <c r="C459" i="25"/>
  <c r="D459" i="25"/>
  <c r="E459" i="25"/>
  <c r="F459" i="25"/>
  <c r="G459" i="25"/>
  <c r="L459" i="25"/>
  <c r="B510" i="25"/>
  <c r="C510" i="25"/>
  <c r="D510" i="25"/>
  <c r="E510" i="25"/>
  <c r="F510" i="25"/>
  <c r="G510" i="25"/>
  <c r="L510" i="25"/>
  <c r="B522" i="25"/>
  <c r="C522" i="25"/>
  <c r="D522" i="25"/>
  <c r="E522" i="25"/>
  <c r="F522" i="25"/>
  <c r="G522" i="25"/>
  <c r="L522" i="25"/>
  <c r="B273" i="25"/>
  <c r="C273" i="25"/>
  <c r="D273" i="25"/>
  <c r="E273" i="25"/>
  <c r="F273" i="25"/>
  <c r="G273" i="25"/>
  <c r="L273" i="25"/>
  <c r="B150" i="25"/>
  <c r="C150" i="25"/>
  <c r="D150" i="25"/>
  <c r="E150" i="25"/>
  <c r="F150" i="25"/>
  <c r="G150" i="25"/>
  <c r="L150" i="25"/>
  <c r="B75" i="25"/>
  <c r="C75" i="25"/>
  <c r="D75" i="25"/>
  <c r="E75" i="25"/>
  <c r="F75" i="25"/>
  <c r="G75" i="25"/>
  <c r="L75" i="25"/>
  <c r="B319" i="25"/>
  <c r="C319" i="25"/>
  <c r="D319" i="25"/>
  <c r="E319" i="25"/>
  <c r="F319" i="25"/>
  <c r="G319" i="25"/>
  <c r="L319" i="25"/>
  <c r="B468" i="25"/>
  <c r="C468" i="25"/>
  <c r="D468" i="25"/>
  <c r="E468" i="25"/>
  <c r="F468" i="25"/>
  <c r="G468" i="25"/>
  <c r="L468" i="25"/>
  <c r="B123" i="25"/>
  <c r="C123" i="25"/>
  <c r="D123" i="25"/>
  <c r="E123" i="25"/>
  <c r="F123" i="25"/>
  <c r="G123" i="25"/>
  <c r="L123" i="25"/>
  <c r="B184" i="25"/>
  <c r="C184" i="25"/>
  <c r="D184" i="25"/>
  <c r="E184" i="25"/>
  <c r="F184" i="25"/>
  <c r="G184" i="25"/>
  <c r="L184" i="25"/>
  <c r="B373" i="25"/>
  <c r="C373" i="25"/>
  <c r="D373" i="25"/>
  <c r="E373" i="25"/>
  <c r="F373" i="25"/>
  <c r="G373" i="25"/>
  <c r="L373" i="25"/>
  <c r="B129" i="25"/>
  <c r="C129" i="25"/>
  <c r="D129" i="25"/>
  <c r="E129" i="25"/>
  <c r="F129" i="25"/>
  <c r="G129" i="25"/>
  <c r="L129" i="25"/>
  <c r="B444" i="25"/>
  <c r="C444" i="25"/>
  <c r="D444" i="25"/>
  <c r="E444" i="25"/>
  <c r="F444" i="25"/>
  <c r="G444" i="25"/>
  <c r="L444" i="25"/>
  <c r="B401" i="25"/>
  <c r="C401" i="25"/>
  <c r="D401" i="25"/>
  <c r="E401" i="25"/>
  <c r="F401" i="25"/>
  <c r="G401" i="25"/>
  <c r="L401" i="25"/>
  <c r="B188" i="25"/>
  <c r="C188" i="25"/>
  <c r="D188" i="25"/>
  <c r="E188" i="25"/>
  <c r="F188" i="25"/>
  <c r="G188" i="25"/>
  <c r="L188" i="25"/>
  <c r="B158" i="25"/>
  <c r="C158" i="25"/>
  <c r="D158" i="25"/>
  <c r="E158" i="25"/>
  <c r="F158" i="25"/>
  <c r="G158" i="25"/>
  <c r="L158" i="25"/>
  <c r="B193" i="25"/>
  <c r="C193" i="25"/>
  <c r="D193" i="25"/>
  <c r="E193" i="25"/>
  <c r="F193" i="25"/>
  <c r="G193" i="25"/>
  <c r="L193" i="25"/>
  <c r="B406" i="25"/>
  <c r="C406" i="25"/>
  <c r="D406" i="25"/>
  <c r="E406" i="25"/>
  <c r="F406" i="25"/>
  <c r="G406" i="25"/>
  <c r="L406" i="25"/>
  <c r="B361" i="25"/>
  <c r="C361" i="25"/>
  <c r="D361" i="25"/>
  <c r="E361" i="25"/>
  <c r="F361" i="25"/>
  <c r="G361" i="25"/>
  <c r="L361" i="25"/>
  <c r="B218" i="25"/>
  <c r="C218" i="25"/>
  <c r="D218" i="25"/>
  <c r="E218" i="25"/>
  <c r="F218" i="25"/>
  <c r="G218" i="25"/>
  <c r="L218" i="25"/>
  <c r="B343" i="25"/>
  <c r="C343" i="25"/>
  <c r="D343" i="25"/>
  <c r="E343" i="25"/>
  <c r="F343" i="25"/>
  <c r="G343" i="25"/>
  <c r="L343" i="25"/>
  <c r="B182" i="25"/>
  <c r="C182" i="25"/>
  <c r="D182" i="25"/>
  <c r="E182" i="25"/>
  <c r="F182" i="25"/>
  <c r="G182" i="25"/>
  <c r="L182" i="25"/>
  <c r="B120" i="25"/>
  <c r="C120" i="25"/>
  <c r="D120" i="25"/>
  <c r="E120" i="25"/>
  <c r="F120" i="25"/>
  <c r="G120" i="25"/>
  <c r="L120" i="25"/>
  <c r="B109" i="25"/>
  <c r="C109" i="25"/>
  <c r="D109" i="25"/>
  <c r="E109" i="25"/>
  <c r="F109" i="25"/>
  <c r="G109" i="25"/>
  <c r="L109" i="25"/>
  <c r="B324" i="25"/>
  <c r="C324" i="25"/>
  <c r="D324" i="25"/>
  <c r="E324" i="25"/>
  <c r="F324" i="25"/>
  <c r="G324" i="25"/>
  <c r="L324" i="25"/>
  <c r="B369" i="25"/>
  <c r="C369" i="25"/>
  <c r="D369" i="25"/>
  <c r="E369" i="25"/>
  <c r="F369" i="25"/>
  <c r="G369" i="25"/>
  <c r="L369" i="25"/>
  <c r="B316" i="25"/>
  <c r="C316" i="25"/>
  <c r="D316" i="25"/>
  <c r="E316" i="25"/>
  <c r="F316" i="25"/>
  <c r="G316" i="25"/>
  <c r="L316" i="25"/>
  <c r="B265" i="25"/>
  <c r="C265" i="25"/>
  <c r="D265" i="25"/>
  <c r="E265" i="25"/>
  <c r="F265" i="25"/>
  <c r="G265" i="25"/>
  <c r="L265" i="25"/>
  <c r="B274" i="25"/>
  <c r="C274" i="25"/>
  <c r="D274" i="25"/>
  <c r="E274" i="25"/>
  <c r="F274" i="25"/>
  <c r="G274" i="25"/>
  <c r="L274" i="25"/>
  <c r="B284" i="25"/>
  <c r="C284" i="25"/>
  <c r="D284" i="25"/>
  <c r="E284" i="25"/>
  <c r="F284" i="25"/>
  <c r="G284" i="25"/>
  <c r="L284" i="25"/>
  <c r="B469" i="25"/>
  <c r="C469" i="25"/>
  <c r="D469" i="25"/>
  <c r="E469" i="25"/>
  <c r="F469" i="25"/>
  <c r="G469" i="25"/>
  <c r="L469" i="25"/>
  <c r="B258" i="25"/>
  <c r="C258" i="25"/>
  <c r="D258" i="25"/>
  <c r="E258" i="25"/>
  <c r="F258" i="25"/>
  <c r="G258" i="25"/>
  <c r="L258" i="25"/>
  <c r="B374" i="25"/>
  <c r="C374" i="25"/>
  <c r="D374" i="25"/>
  <c r="E374" i="25"/>
  <c r="F374" i="25"/>
  <c r="G374" i="25"/>
  <c r="L374" i="25"/>
  <c r="B116" i="25"/>
  <c r="C116" i="25"/>
  <c r="D116" i="25"/>
  <c r="E116" i="25"/>
  <c r="F116" i="25"/>
  <c r="G116" i="25"/>
  <c r="L116" i="25"/>
  <c r="B337" i="25"/>
  <c r="C337" i="25"/>
  <c r="D337" i="25"/>
  <c r="E337" i="25"/>
  <c r="F337" i="25"/>
  <c r="G337" i="25"/>
  <c r="L337" i="25"/>
  <c r="B247" i="25"/>
  <c r="C247" i="25"/>
  <c r="D247" i="25"/>
  <c r="E247" i="25"/>
  <c r="F247" i="25"/>
  <c r="G247" i="25"/>
  <c r="L247" i="25"/>
  <c r="B221" i="25"/>
  <c r="C221" i="25"/>
  <c r="D221" i="25"/>
  <c r="E221" i="25"/>
  <c r="F221" i="25"/>
  <c r="G221" i="25"/>
  <c r="L221" i="25"/>
  <c r="B90" i="25"/>
  <c r="C90" i="25"/>
  <c r="D90" i="25"/>
  <c r="E90" i="25"/>
  <c r="F90" i="25"/>
  <c r="G90" i="25"/>
  <c r="L90" i="25"/>
  <c r="B144" i="25"/>
  <c r="C144" i="25"/>
  <c r="D144" i="25"/>
  <c r="E144" i="25"/>
  <c r="F144" i="25"/>
  <c r="G144" i="25"/>
  <c r="L144" i="25"/>
  <c r="B483" i="25"/>
  <c r="C483" i="25"/>
  <c r="D483" i="25"/>
  <c r="E483" i="25"/>
  <c r="F483" i="25"/>
  <c r="G483" i="25"/>
  <c r="L483" i="25"/>
  <c r="B438" i="25"/>
  <c r="C438" i="25"/>
  <c r="D438" i="25"/>
  <c r="E438" i="25"/>
  <c r="F438" i="25"/>
  <c r="G438" i="25"/>
  <c r="L438" i="25"/>
  <c r="B215" i="25"/>
  <c r="C215" i="25"/>
  <c r="D215" i="25"/>
  <c r="E215" i="25"/>
  <c r="F215" i="25"/>
  <c r="G215" i="25"/>
  <c r="L215" i="25"/>
  <c r="B115" i="25"/>
  <c r="C115" i="25"/>
  <c r="D115" i="25"/>
  <c r="E115" i="25"/>
  <c r="F115" i="25"/>
  <c r="G115" i="25"/>
  <c r="L115" i="25"/>
  <c r="B135" i="25"/>
  <c r="C135" i="25"/>
  <c r="D135" i="25"/>
  <c r="E135" i="25"/>
  <c r="F135" i="25"/>
  <c r="G135" i="25"/>
  <c r="L135" i="25"/>
  <c r="B381" i="25"/>
  <c r="C381" i="25"/>
  <c r="D381" i="25"/>
  <c r="E381" i="25"/>
  <c r="F381" i="25"/>
  <c r="G381" i="25"/>
  <c r="L381" i="25"/>
  <c r="B423" i="25"/>
  <c r="C423" i="25"/>
  <c r="D423" i="25"/>
  <c r="E423" i="25"/>
  <c r="F423" i="25"/>
  <c r="G423" i="25"/>
  <c r="L423" i="25"/>
  <c r="B133" i="25"/>
  <c r="C133" i="25"/>
  <c r="D133" i="25"/>
  <c r="E133" i="25"/>
  <c r="F133" i="25"/>
  <c r="G133" i="25"/>
  <c r="L133" i="25"/>
  <c r="B58" i="25"/>
  <c r="C58" i="25"/>
  <c r="D58" i="25"/>
  <c r="E58" i="25"/>
  <c r="F58" i="25"/>
  <c r="G58" i="25"/>
  <c r="L58" i="25"/>
  <c r="B156" i="25"/>
  <c r="C156" i="25"/>
  <c r="D156" i="25"/>
  <c r="E156" i="25"/>
  <c r="F156" i="25"/>
  <c r="G156" i="25"/>
  <c r="L156" i="25"/>
  <c r="B407" i="25"/>
  <c r="C407" i="25"/>
  <c r="D407" i="25"/>
  <c r="E407" i="25"/>
  <c r="F407" i="25"/>
  <c r="G407" i="25"/>
  <c r="L407" i="25"/>
  <c r="B463" i="25"/>
  <c r="C463" i="25"/>
  <c r="D463" i="25"/>
  <c r="E463" i="25"/>
  <c r="F463" i="25"/>
  <c r="G463" i="25"/>
  <c r="L463" i="25"/>
  <c r="B523" i="25"/>
  <c r="C523" i="25"/>
  <c r="D523" i="25"/>
  <c r="E523" i="25"/>
  <c r="F523" i="25"/>
  <c r="G523" i="25"/>
  <c r="L523" i="25"/>
  <c r="B445" i="25"/>
  <c r="C445" i="25"/>
  <c r="D445" i="25"/>
  <c r="E445" i="25"/>
  <c r="F445" i="25"/>
  <c r="G445" i="25"/>
  <c r="L445" i="25"/>
  <c r="B275" i="25"/>
  <c r="C275" i="25"/>
  <c r="D275" i="25"/>
  <c r="E275" i="25"/>
  <c r="F275" i="25"/>
  <c r="G275" i="25"/>
  <c r="L275" i="25"/>
  <c r="B285" i="25"/>
  <c r="C285" i="25"/>
  <c r="D285" i="25"/>
  <c r="E285" i="25"/>
  <c r="F285" i="25"/>
  <c r="G285" i="25"/>
  <c r="L285" i="25"/>
  <c r="B470" i="25"/>
  <c r="C470" i="25"/>
  <c r="D470" i="25"/>
  <c r="E470" i="25"/>
  <c r="F470" i="25"/>
  <c r="G470" i="25"/>
  <c r="L470" i="25"/>
  <c r="B259" i="25"/>
  <c r="C259" i="25"/>
  <c r="D259" i="25"/>
  <c r="E259" i="25"/>
  <c r="F259" i="25"/>
  <c r="G259" i="25"/>
  <c r="L259" i="25"/>
  <c r="B233" i="25"/>
  <c r="C233" i="25"/>
  <c r="D233" i="25"/>
  <c r="E233" i="25"/>
  <c r="F233" i="25"/>
  <c r="G233" i="25"/>
  <c r="L233" i="25"/>
  <c r="B486" i="25"/>
  <c r="C486" i="25"/>
  <c r="D486" i="25"/>
  <c r="E486" i="25"/>
  <c r="F486" i="25"/>
  <c r="G486" i="25"/>
  <c r="L486" i="25"/>
  <c r="B375" i="25"/>
  <c r="C375" i="25"/>
  <c r="D375" i="25"/>
  <c r="E375" i="25"/>
  <c r="F375" i="25"/>
  <c r="G375" i="25"/>
  <c r="L375" i="25"/>
  <c r="B430" i="25"/>
  <c r="C430" i="25"/>
  <c r="D430" i="25"/>
  <c r="E430" i="25"/>
  <c r="F430" i="25"/>
  <c r="G430" i="25"/>
  <c r="L430" i="25"/>
  <c r="B51" i="25"/>
  <c r="C51" i="25"/>
  <c r="D51" i="25"/>
  <c r="E51" i="25"/>
  <c r="F51" i="25"/>
  <c r="G51" i="25"/>
  <c r="L51" i="25"/>
  <c r="B517" i="25"/>
  <c r="C517" i="25"/>
  <c r="D517" i="25"/>
  <c r="E517" i="25"/>
  <c r="F517" i="25"/>
  <c r="G517" i="25"/>
  <c r="L517" i="25"/>
  <c r="B296" i="25"/>
  <c r="C296" i="25"/>
  <c r="D296" i="25"/>
  <c r="E296" i="25"/>
  <c r="F296" i="25"/>
  <c r="G296" i="25"/>
  <c r="L296" i="25"/>
  <c r="B424" i="25"/>
  <c r="C424" i="25"/>
  <c r="D424" i="25"/>
  <c r="E424" i="25"/>
  <c r="F424" i="25"/>
  <c r="G424" i="25"/>
  <c r="L424" i="25"/>
  <c r="B362" i="25"/>
  <c r="C362" i="25"/>
  <c r="D362" i="25"/>
  <c r="E362" i="25"/>
  <c r="F362" i="25"/>
  <c r="G362" i="25"/>
  <c r="L362" i="25"/>
  <c r="B386" i="25"/>
  <c r="C386" i="25"/>
  <c r="D386" i="25"/>
  <c r="E386" i="25"/>
  <c r="F386" i="25"/>
  <c r="G386" i="25"/>
  <c r="L386" i="25"/>
  <c r="B367" i="25"/>
  <c r="C367" i="25"/>
  <c r="D367" i="25"/>
  <c r="E367" i="25"/>
  <c r="F367" i="25"/>
  <c r="G367" i="25"/>
  <c r="L367" i="25"/>
  <c r="B253" i="25"/>
  <c r="C253" i="25"/>
  <c r="D253" i="25"/>
  <c r="E253" i="25"/>
  <c r="F253" i="25"/>
  <c r="G253" i="25"/>
  <c r="L253" i="25"/>
  <c r="B271" i="25"/>
  <c r="C271" i="25"/>
  <c r="D271" i="25"/>
  <c r="E271" i="25"/>
  <c r="F271" i="25"/>
  <c r="G271" i="25"/>
  <c r="L271" i="25"/>
  <c r="B94" i="25"/>
  <c r="C94" i="25"/>
  <c r="D94" i="25"/>
  <c r="E94" i="25"/>
  <c r="F94" i="25"/>
  <c r="G94" i="25"/>
  <c r="L94" i="25"/>
  <c r="B495" i="25"/>
  <c r="C495" i="25"/>
  <c r="D495" i="25"/>
  <c r="E495" i="25"/>
  <c r="F495" i="25"/>
  <c r="G495" i="25"/>
  <c r="L495" i="25"/>
  <c r="B402" i="25"/>
  <c r="C402" i="25"/>
  <c r="D402" i="25"/>
  <c r="E402" i="25"/>
  <c r="F402" i="25"/>
  <c r="G402" i="25"/>
  <c r="L402" i="25"/>
  <c r="B189" i="25"/>
  <c r="C189" i="25"/>
  <c r="D189" i="25"/>
  <c r="E189" i="25"/>
  <c r="F189" i="25"/>
  <c r="G189" i="25"/>
  <c r="L189" i="25"/>
  <c r="B110" i="25"/>
  <c r="C110" i="25"/>
  <c r="D110" i="25"/>
  <c r="E110" i="25"/>
  <c r="F110" i="25"/>
  <c r="G110" i="25"/>
  <c r="L110" i="25"/>
  <c r="B310" i="25"/>
  <c r="C310" i="25"/>
  <c r="D310" i="25"/>
  <c r="E310" i="25"/>
  <c r="F310" i="25"/>
  <c r="G310" i="25"/>
  <c r="L310" i="25"/>
  <c r="B427" i="25"/>
  <c r="C427" i="25"/>
  <c r="D427" i="25"/>
  <c r="E427" i="25"/>
  <c r="F427" i="25"/>
  <c r="G427" i="25"/>
  <c r="L427" i="25"/>
  <c r="B387" i="25"/>
  <c r="C387" i="25"/>
  <c r="D387" i="25"/>
  <c r="E387" i="25"/>
  <c r="F387" i="25"/>
  <c r="G387" i="25"/>
  <c r="L387" i="25"/>
  <c r="B279" i="25"/>
  <c r="C279" i="25"/>
  <c r="D279" i="25"/>
  <c r="E279" i="25"/>
  <c r="F279" i="25"/>
  <c r="G279" i="25"/>
  <c r="L279" i="25"/>
  <c r="B145" i="25"/>
  <c r="C145" i="25"/>
  <c r="D145" i="25"/>
  <c r="E145" i="25"/>
  <c r="F145" i="25"/>
  <c r="G145" i="25"/>
  <c r="L145" i="25"/>
  <c r="B429" i="25"/>
  <c r="C429" i="25"/>
  <c r="D429" i="25"/>
  <c r="E429" i="25"/>
  <c r="F429" i="25"/>
  <c r="G429" i="25"/>
  <c r="L429" i="25"/>
  <c r="B447" i="25"/>
  <c r="C447" i="25"/>
  <c r="D447" i="25"/>
  <c r="E447" i="25"/>
  <c r="F447" i="25"/>
  <c r="G447" i="25"/>
  <c r="L447" i="25"/>
  <c r="B461" i="25"/>
  <c r="C461" i="25"/>
  <c r="D461" i="25"/>
  <c r="E461" i="25"/>
  <c r="F461" i="25"/>
  <c r="G461" i="25"/>
  <c r="L461" i="25"/>
  <c r="B490" i="25"/>
  <c r="C490" i="25"/>
  <c r="D490" i="25"/>
  <c r="E490" i="25"/>
  <c r="F490" i="25"/>
  <c r="G490" i="25"/>
  <c r="L490" i="25"/>
  <c r="B491" i="25"/>
  <c r="C491" i="25"/>
  <c r="D491" i="25"/>
  <c r="E491" i="25"/>
  <c r="F491" i="25"/>
  <c r="G491" i="25"/>
  <c r="L491" i="25"/>
  <c r="B266" i="25"/>
  <c r="C266" i="25"/>
  <c r="D266" i="25"/>
  <c r="E266" i="25"/>
  <c r="F266" i="25"/>
  <c r="G266" i="25"/>
  <c r="L266" i="25"/>
  <c r="B276" i="25"/>
  <c r="C276" i="25"/>
  <c r="D276" i="25"/>
  <c r="E276" i="25"/>
  <c r="F276" i="25"/>
  <c r="G276" i="25"/>
  <c r="L276" i="25"/>
  <c r="B101" i="25"/>
  <c r="C101" i="25"/>
  <c r="D101" i="25"/>
  <c r="E101" i="25"/>
  <c r="F101" i="25"/>
  <c r="G101" i="25"/>
  <c r="L101" i="25"/>
  <c r="B55" i="25"/>
  <c r="C55" i="25"/>
  <c r="D55" i="25"/>
  <c r="E55" i="25"/>
  <c r="F55" i="25"/>
  <c r="G55" i="25"/>
  <c r="L55" i="25"/>
  <c r="B286" i="25"/>
  <c r="C286" i="25"/>
  <c r="D286" i="25"/>
  <c r="E286" i="25"/>
  <c r="F286" i="25"/>
  <c r="G286" i="25"/>
  <c r="L286" i="25"/>
  <c r="B471" i="25"/>
  <c r="C471" i="25"/>
  <c r="D471" i="25"/>
  <c r="E471" i="25"/>
  <c r="F471" i="25"/>
  <c r="G471" i="25"/>
  <c r="L471" i="25"/>
  <c r="B65" i="25"/>
  <c r="C65" i="25"/>
  <c r="D65" i="25"/>
  <c r="E65" i="25"/>
  <c r="F65" i="25"/>
  <c r="G65" i="25"/>
  <c r="L65" i="25"/>
  <c r="B376" i="25"/>
  <c r="C376" i="25"/>
  <c r="D376" i="25"/>
  <c r="E376" i="25"/>
  <c r="F376" i="25"/>
  <c r="G376" i="25"/>
  <c r="L376" i="25"/>
  <c r="B59" i="25"/>
  <c r="C59" i="25"/>
  <c r="D59" i="25"/>
  <c r="E59" i="25"/>
  <c r="F59" i="25"/>
  <c r="G59" i="25"/>
  <c r="L59" i="25"/>
  <c r="B119" i="25"/>
  <c r="C119" i="25"/>
  <c r="D119" i="25"/>
  <c r="E119" i="25"/>
  <c r="F119" i="25"/>
  <c r="G119" i="25"/>
  <c r="L119" i="25"/>
  <c r="B108" i="25"/>
  <c r="C108" i="25"/>
  <c r="D108" i="25"/>
  <c r="E108" i="25"/>
  <c r="F108" i="25"/>
  <c r="G108" i="25"/>
  <c r="L108" i="25"/>
  <c r="B195" i="25"/>
  <c r="C195" i="25"/>
  <c r="D195" i="25"/>
  <c r="E195" i="25"/>
  <c r="F195" i="25"/>
  <c r="G195" i="25"/>
  <c r="L195" i="25"/>
  <c r="B175" i="25"/>
  <c r="C175" i="25"/>
  <c r="D175" i="25"/>
  <c r="E175" i="25"/>
  <c r="F175" i="25"/>
  <c r="G175" i="25"/>
  <c r="L175" i="25"/>
  <c r="B146" i="25"/>
  <c r="C146" i="25"/>
  <c r="D146" i="25"/>
  <c r="E146" i="25"/>
  <c r="F146" i="25"/>
  <c r="G146" i="25"/>
  <c r="L146" i="25"/>
  <c r="B70" i="25"/>
  <c r="C70" i="25"/>
  <c r="D70" i="25"/>
  <c r="E70" i="25"/>
  <c r="F70" i="25"/>
  <c r="G70" i="25"/>
  <c r="L70" i="25"/>
  <c r="B171" i="25"/>
  <c r="C171" i="25"/>
  <c r="D171" i="25"/>
  <c r="E171" i="25"/>
  <c r="F171" i="25"/>
  <c r="G171" i="25"/>
  <c r="L171" i="25"/>
  <c r="B26" i="25"/>
  <c r="C26" i="25"/>
  <c r="D26" i="25"/>
  <c r="E26" i="25"/>
  <c r="F26" i="25"/>
  <c r="G26" i="25"/>
  <c r="L26" i="25"/>
  <c r="B179" i="25"/>
  <c r="C179" i="25"/>
  <c r="D179" i="25"/>
  <c r="E179" i="25"/>
  <c r="F179" i="25"/>
  <c r="G179" i="25"/>
  <c r="L179" i="25"/>
  <c r="B496" i="25"/>
  <c r="C496" i="25"/>
  <c r="D496" i="25"/>
  <c r="E496" i="25"/>
  <c r="F496" i="25"/>
  <c r="G496" i="25"/>
  <c r="L496" i="25"/>
  <c r="B403" i="25"/>
  <c r="C403" i="25"/>
  <c r="D403" i="25"/>
  <c r="E403" i="25"/>
  <c r="F403" i="25"/>
  <c r="G403" i="25"/>
  <c r="L403" i="25"/>
  <c r="B505" i="25"/>
  <c r="C505" i="25"/>
  <c r="D505" i="25"/>
  <c r="E505" i="25"/>
  <c r="F505" i="25"/>
  <c r="G505" i="25"/>
  <c r="L505" i="25"/>
  <c r="B153" i="25"/>
  <c r="C153" i="25"/>
  <c r="D153" i="25"/>
  <c r="E153" i="25"/>
  <c r="F153" i="25"/>
  <c r="G153" i="25"/>
  <c r="L153" i="25"/>
  <c r="B191" i="25"/>
  <c r="C191" i="25"/>
  <c r="D191" i="25"/>
  <c r="E191" i="25"/>
  <c r="F191" i="25"/>
  <c r="G191" i="25"/>
  <c r="L191" i="25"/>
  <c r="B398" i="25"/>
  <c r="C398" i="25"/>
  <c r="D398" i="25"/>
  <c r="E398" i="25"/>
  <c r="F398" i="25"/>
  <c r="G398" i="25"/>
  <c r="L398" i="25"/>
  <c r="B359" i="25"/>
  <c r="C359" i="25"/>
  <c r="D359" i="25"/>
  <c r="E359" i="25"/>
  <c r="F359" i="25"/>
  <c r="G359" i="25"/>
  <c r="L359" i="25"/>
  <c r="B306" i="25"/>
  <c r="C306" i="25"/>
  <c r="D306" i="25"/>
  <c r="E306" i="25"/>
  <c r="F306" i="25"/>
  <c r="G306" i="25"/>
  <c r="L306" i="25"/>
  <c r="B382" i="25"/>
  <c r="C382" i="25"/>
  <c r="D382" i="25"/>
  <c r="E382" i="25"/>
  <c r="F382" i="25"/>
  <c r="G382" i="25"/>
  <c r="L382" i="25"/>
  <c r="B446" i="25"/>
  <c r="C446" i="25"/>
  <c r="D446" i="25"/>
  <c r="E446" i="25"/>
  <c r="F446" i="25"/>
  <c r="G446" i="25"/>
  <c r="L446" i="25"/>
  <c r="B200" i="25"/>
  <c r="C200" i="25"/>
  <c r="D200" i="25"/>
  <c r="E200" i="25"/>
  <c r="F200" i="25"/>
  <c r="G200" i="25"/>
  <c r="L200" i="25"/>
  <c r="B462" i="25"/>
  <c r="C462" i="25"/>
  <c r="D462" i="25"/>
  <c r="E462" i="25"/>
  <c r="F462" i="25"/>
  <c r="G462" i="25"/>
  <c r="L462" i="25"/>
  <c r="B246" i="25"/>
  <c r="C246" i="25"/>
  <c r="D246" i="25"/>
  <c r="E246" i="25"/>
  <c r="F246" i="25"/>
  <c r="G246" i="25"/>
  <c r="L246" i="25"/>
  <c r="B287" i="25"/>
  <c r="C287" i="25"/>
  <c r="D287" i="25"/>
  <c r="E287" i="25"/>
  <c r="F287" i="25"/>
  <c r="G287" i="25"/>
  <c r="L287" i="25"/>
  <c r="B472" i="25"/>
  <c r="C472" i="25"/>
  <c r="D472" i="25"/>
  <c r="E472" i="25"/>
  <c r="F472" i="25"/>
  <c r="G472" i="25"/>
  <c r="L472" i="25"/>
  <c r="B377" i="25"/>
  <c r="C377" i="25"/>
  <c r="D377" i="25"/>
  <c r="E377" i="25"/>
  <c r="F377" i="25"/>
  <c r="G377" i="25"/>
  <c r="L377" i="25"/>
  <c r="B22" i="25"/>
  <c r="C22" i="25"/>
  <c r="D22" i="25"/>
  <c r="E22" i="25"/>
  <c r="F22" i="25"/>
  <c r="G22" i="25"/>
  <c r="L22" i="25"/>
  <c r="B149" i="25"/>
  <c r="C149" i="25"/>
  <c r="D149" i="25"/>
  <c r="E149" i="25"/>
  <c r="F149" i="25"/>
  <c r="G149" i="25"/>
  <c r="L149" i="25"/>
  <c r="B60" i="25"/>
  <c r="C60" i="25"/>
  <c r="D60" i="25"/>
  <c r="E60" i="25"/>
  <c r="F60" i="25"/>
  <c r="G60" i="25"/>
  <c r="L60" i="25"/>
  <c r="B197" i="25"/>
  <c r="C197" i="25"/>
  <c r="D197" i="25"/>
  <c r="E197" i="25"/>
  <c r="F197" i="25"/>
  <c r="G197" i="25"/>
  <c r="L197" i="25"/>
  <c r="B117" i="25"/>
  <c r="C117" i="25"/>
  <c r="D117" i="25"/>
  <c r="E117" i="25"/>
  <c r="F117" i="25"/>
  <c r="G117" i="25"/>
  <c r="L117" i="25"/>
  <c r="B45" i="25"/>
  <c r="C45" i="25"/>
  <c r="D45" i="25"/>
  <c r="E45" i="25"/>
  <c r="F45" i="25"/>
  <c r="G45" i="25"/>
  <c r="L45" i="25"/>
  <c r="B157" i="25"/>
  <c r="C157" i="25"/>
  <c r="D157" i="25"/>
  <c r="E157" i="25"/>
  <c r="F157" i="25"/>
  <c r="G157" i="25"/>
  <c r="L157" i="25"/>
  <c r="B232" i="25"/>
  <c r="C232" i="25"/>
  <c r="D232" i="25"/>
  <c r="E232" i="25"/>
  <c r="F232" i="25"/>
  <c r="G232" i="25"/>
  <c r="L232" i="25"/>
  <c r="B339" i="25"/>
  <c r="C339" i="25"/>
  <c r="D339" i="25"/>
  <c r="E339" i="25"/>
  <c r="F339" i="25"/>
  <c r="G339" i="25"/>
  <c r="L339" i="25"/>
  <c r="B389" i="25"/>
  <c r="C389" i="25"/>
  <c r="D389" i="25"/>
  <c r="E389" i="25"/>
  <c r="F389" i="25"/>
  <c r="G389" i="25"/>
  <c r="L389" i="25"/>
  <c r="B293" i="25"/>
  <c r="C293" i="25"/>
  <c r="D293" i="25"/>
  <c r="E293" i="25"/>
  <c r="F293" i="25"/>
  <c r="G293" i="25"/>
  <c r="L293" i="25"/>
  <c r="B453" i="25"/>
  <c r="C453" i="25"/>
  <c r="D453" i="25"/>
  <c r="E453" i="25"/>
  <c r="F453" i="25"/>
  <c r="G453" i="25"/>
  <c r="L453" i="25"/>
  <c r="B478" i="25"/>
  <c r="C478" i="25"/>
  <c r="D478" i="25"/>
  <c r="E478" i="25"/>
  <c r="F478" i="25"/>
  <c r="G478" i="25"/>
  <c r="L478" i="25"/>
  <c r="B300" i="25"/>
  <c r="C300" i="25"/>
  <c r="D300" i="25"/>
  <c r="E300" i="25"/>
  <c r="F300" i="25"/>
  <c r="G300" i="25"/>
  <c r="L300" i="25"/>
  <c r="B299" i="25"/>
  <c r="C299" i="25"/>
  <c r="D299" i="25"/>
  <c r="E299" i="25"/>
  <c r="F299" i="25"/>
  <c r="G299" i="25"/>
  <c r="L299" i="25"/>
  <c r="B363" i="25"/>
  <c r="C363" i="25"/>
  <c r="D363" i="25"/>
  <c r="E363" i="25"/>
  <c r="F363" i="25"/>
  <c r="G363" i="25"/>
  <c r="L363" i="25"/>
  <c r="B340" i="25"/>
  <c r="C340" i="25"/>
  <c r="D340" i="25"/>
  <c r="E340" i="25"/>
  <c r="F340" i="25"/>
  <c r="G340" i="25"/>
  <c r="L340" i="25"/>
  <c r="B307" i="25"/>
  <c r="C307" i="25"/>
  <c r="D307" i="25"/>
  <c r="E307" i="25"/>
  <c r="F307" i="25"/>
  <c r="G307" i="25"/>
  <c r="L307" i="25"/>
  <c r="B318" i="25"/>
  <c r="C318" i="25"/>
  <c r="D318" i="25"/>
  <c r="E318" i="25"/>
  <c r="F318" i="25"/>
  <c r="G318" i="25"/>
  <c r="L318" i="25"/>
  <c r="B457" i="25"/>
  <c r="C457" i="25"/>
  <c r="D457" i="25"/>
  <c r="E457" i="25"/>
  <c r="F457" i="25"/>
  <c r="G457" i="25"/>
  <c r="L457" i="25"/>
  <c r="B303" i="25"/>
  <c r="C303" i="25"/>
  <c r="D303" i="25"/>
  <c r="E303" i="25"/>
  <c r="F303" i="25"/>
  <c r="G303" i="25"/>
  <c r="L303" i="25"/>
  <c r="B42" i="25"/>
  <c r="C42" i="25"/>
  <c r="D42" i="25"/>
  <c r="E42" i="25"/>
  <c r="F42" i="25"/>
  <c r="G42" i="25"/>
  <c r="L42" i="25"/>
  <c r="B77" i="25"/>
  <c r="C77" i="25"/>
  <c r="D77" i="25"/>
  <c r="E77" i="25"/>
  <c r="F77" i="25"/>
  <c r="G77" i="25"/>
  <c r="L77" i="25"/>
  <c r="B194" i="25"/>
  <c r="C194" i="25"/>
  <c r="D194" i="25"/>
  <c r="E194" i="25"/>
  <c r="F194" i="25"/>
  <c r="G194" i="25"/>
  <c r="L194" i="25"/>
  <c r="B68" i="25"/>
  <c r="C68" i="25"/>
  <c r="D68" i="25"/>
  <c r="E68" i="25"/>
  <c r="F68" i="25"/>
  <c r="G68" i="25"/>
  <c r="L68" i="25"/>
  <c r="B23" i="25"/>
  <c r="C23" i="25"/>
  <c r="D23" i="25"/>
  <c r="E23" i="25"/>
  <c r="F23" i="25"/>
  <c r="G23" i="25"/>
  <c r="L23" i="25"/>
  <c r="B124" i="25"/>
  <c r="C124" i="25"/>
  <c r="D124" i="25"/>
  <c r="E124" i="25"/>
  <c r="F124" i="25"/>
  <c r="G124" i="25"/>
  <c r="L124" i="25"/>
  <c r="B32" i="25"/>
  <c r="C32" i="25"/>
  <c r="D32" i="25"/>
  <c r="E32" i="25"/>
  <c r="F32" i="25"/>
  <c r="G32" i="25"/>
  <c r="L32" i="25"/>
  <c r="B98" i="25"/>
  <c r="C98" i="25"/>
  <c r="D98" i="25"/>
  <c r="E98" i="25"/>
  <c r="F98" i="25"/>
  <c r="G98" i="25"/>
  <c r="L98" i="25"/>
  <c r="B72" i="25"/>
  <c r="C72" i="25"/>
  <c r="D72" i="25"/>
  <c r="E72" i="25"/>
  <c r="F72" i="25"/>
  <c r="G72" i="25"/>
  <c r="L72" i="25"/>
  <c r="B183" i="25"/>
  <c r="C183" i="25"/>
  <c r="D183" i="25"/>
  <c r="E183" i="25"/>
  <c r="F183" i="25"/>
  <c r="G183" i="25"/>
  <c r="L183" i="25"/>
  <c r="B62" i="25"/>
  <c r="C62" i="25"/>
  <c r="D62" i="25"/>
  <c r="E62" i="25"/>
  <c r="F62" i="25"/>
  <c r="G62" i="25"/>
  <c r="L62" i="25"/>
  <c r="B290" i="25"/>
  <c r="C290" i="25"/>
  <c r="D290" i="25"/>
  <c r="E290" i="25"/>
  <c r="F290" i="25"/>
  <c r="G290" i="25"/>
  <c r="L290" i="25"/>
  <c r="B48" i="25"/>
  <c r="C48" i="25"/>
  <c r="D48" i="25"/>
  <c r="E48" i="25"/>
  <c r="F48" i="25"/>
  <c r="G48" i="25"/>
  <c r="L48" i="25"/>
  <c r="B20" i="25"/>
  <c r="C20" i="25"/>
  <c r="D20" i="25"/>
  <c r="E20" i="25"/>
  <c r="F20" i="25"/>
  <c r="G20" i="25"/>
  <c r="L20" i="25"/>
  <c r="B19" i="25"/>
  <c r="C19" i="25"/>
  <c r="D19" i="25"/>
  <c r="E19" i="25"/>
  <c r="F19" i="25"/>
  <c r="G19" i="25"/>
  <c r="L19" i="25"/>
  <c r="B291" i="25"/>
  <c r="C291" i="25"/>
  <c r="D291" i="25"/>
  <c r="E291" i="25"/>
  <c r="F291" i="25"/>
  <c r="G291" i="25"/>
  <c r="L291" i="25"/>
  <c r="B73" i="25"/>
  <c r="C73" i="25"/>
  <c r="D73" i="25"/>
  <c r="E73" i="25"/>
  <c r="F73" i="25"/>
  <c r="G73" i="25"/>
  <c r="L73" i="25"/>
  <c r="B142" i="25"/>
  <c r="C142" i="25"/>
  <c r="D142" i="25"/>
  <c r="E142" i="25"/>
  <c r="F142" i="25"/>
  <c r="G142" i="25"/>
  <c r="L142" i="25"/>
  <c r="B44" i="25"/>
  <c r="C44" i="25"/>
  <c r="D44" i="25"/>
  <c r="E44" i="25"/>
  <c r="F44" i="25"/>
  <c r="G44" i="25"/>
  <c r="L44" i="25"/>
  <c r="B36" i="25"/>
  <c r="C36" i="25"/>
  <c r="D36" i="25"/>
  <c r="E36" i="25"/>
  <c r="F36" i="25"/>
  <c r="G36" i="25"/>
  <c r="L36" i="25"/>
  <c r="B208" i="25"/>
  <c r="C208" i="25"/>
  <c r="D208" i="25"/>
  <c r="E208" i="25"/>
  <c r="F208" i="25"/>
  <c r="G208" i="25"/>
  <c r="L208" i="25"/>
  <c r="B50" i="25"/>
  <c r="C50" i="25"/>
  <c r="D50" i="25"/>
  <c r="E50" i="25"/>
  <c r="F50" i="25"/>
  <c r="G50" i="25"/>
  <c r="L50" i="25"/>
  <c r="B264" i="25"/>
  <c r="C264" i="25"/>
  <c r="D264" i="25"/>
  <c r="E264" i="25"/>
  <c r="F264" i="25"/>
  <c r="G264" i="25"/>
  <c r="L264" i="25"/>
  <c r="B190" i="25"/>
  <c r="C190" i="25"/>
  <c r="D190" i="25"/>
  <c r="E190" i="25"/>
  <c r="F190" i="25"/>
  <c r="G190" i="25"/>
  <c r="L190" i="25"/>
  <c r="B250" i="25"/>
  <c r="C250" i="25"/>
  <c r="D250" i="25"/>
  <c r="E250" i="25"/>
  <c r="F250" i="25"/>
  <c r="G250" i="25"/>
  <c r="L250" i="25"/>
  <c r="B234" i="25"/>
  <c r="C234" i="25"/>
  <c r="D234" i="25"/>
  <c r="E234" i="25"/>
  <c r="F234" i="25"/>
  <c r="G234" i="25"/>
  <c r="L234" i="25"/>
  <c r="B154" i="25"/>
  <c r="C154" i="25"/>
  <c r="D154" i="25"/>
  <c r="E154" i="25"/>
  <c r="F154" i="25"/>
  <c r="G154" i="25"/>
  <c r="L154" i="25"/>
  <c r="B128" i="25"/>
  <c r="C128" i="25"/>
  <c r="D128" i="25"/>
  <c r="E128" i="25"/>
  <c r="F128" i="25"/>
  <c r="G128" i="25"/>
  <c r="L128" i="25"/>
  <c r="B451" i="25"/>
  <c r="C451" i="25"/>
  <c r="D451" i="25"/>
  <c r="E451" i="25"/>
  <c r="F451" i="25"/>
  <c r="G451" i="25"/>
  <c r="L451" i="25"/>
  <c r="B24" i="25"/>
  <c r="C24" i="25"/>
  <c r="D24" i="25"/>
  <c r="E24" i="25"/>
  <c r="F24" i="25"/>
  <c r="G24" i="25"/>
  <c r="L24" i="25"/>
  <c r="B83" i="25"/>
  <c r="C83" i="25"/>
  <c r="D83" i="25"/>
  <c r="E83" i="25"/>
  <c r="F83" i="25"/>
  <c r="G83" i="25"/>
  <c r="L83" i="25"/>
  <c r="B256" i="25"/>
  <c r="C256" i="25"/>
  <c r="D256" i="25"/>
  <c r="E256" i="25"/>
  <c r="F256" i="25"/>
  <c r="G256" i="25"/>
  <c r="L256" i="25"/>
  <c r="B428" i="25"/>
  <c r="C428" i="25"/>
  <c r="D428" i="25"/>
  <c r="E428" i="25"/>
  <c r="F428" i="25"/>
  <c r="G428" i="25"/>
  <c r="L428" i="25"/>
  <c r="B49" i="25"/>
  <c r="C49" i="25"/>
  <c r="D49" i="25"/>
  <c r="E49" i="25"/>
  <c r="F49" i="25"/>
  <c r="G49" i="25"/>
  <c r="L49" i="25"/>
  <c r="B396" i="25"/>
  <c r="C396" i="25"/>
  <c r="D396" i="25"/>
  <c r="E396" i="25"/>
  <c r="F396" i="25"/>
  <c r="G396" i="25"/>
  <c r="L396" i="25"/>
  <c r="B57" i="25"/>
  <c r="C57" i="25"/>
  <c r="D57" i="25"/>
  <c r="E57" i="25"/>
  <c r="F57" i="25"/>
  <c r="G57" i="25"/>
  <c r="L57" i="25"/>
  <c r="B99" i="25"/>
  <c r="C99" i="25"/>
  <c r="D99" i="25"/>
  <c r="E99" i="25"/>
  <c r="F99" i="25"/>
  <c r="G99" i="25"/>
  <c r="L99" i="25"/>
  <c r="B34" i="25"/>
  <c r="C34" i="25"/>
  <c r="D34" i="25"/>
  <c r="E34" i="25"/>
  <c r="F34" i="25"/>
  <c r="G34" i="25"/>
  <c r="L34" i="25"/>
  <c r="B11" i="25"/>
  <c r="C11" i="25"/>
  <c r="D11" i="25"/>
  <c r="E11" i="25"/>
  <c r="F11" i="25"/>
  <c r="G11" i="25"/>
  <c r="L11" i="25"/>
  <c r="B455" i="25"/>
  <c r="C455" i="25"/>
  <c r="D455" i="25"/>
  <c r="E455" i="25"/>
  <c r="F455" i="25"/>
  <c r="G455" i="25"/>
  <c r="L455" i="25"/>
  <c r="L113" i="25"/>
  <c r="G113" i="25"/>
  <c r="F113" i="25"/>
  <c r="C113" i="25"/>
  <c r="D113" i="25"/>
  <c r="E113" i="25"/>
  <c r="B113" i="25"/>
  <c r="I11" i="25" l="1"/>
  <c r="C520" i="1"/>
  <c r="D520" i="1"/>
  <c r="F520" i="1"/>
  <c r="G520" i="1"/>
  <c r="J520" i="1" s="1"/>
  <c r="C521" i="1"/>
  <c r="D521" i="1"/>
  <c r="F521" i="1"/>
  <c r="G521" i="1"/>
  <c r="J521" i="1" s="1"/>
  <c r="C576" i="18"/>
  <c r="D576" i="18"/>
  <c r="E576" i="18"/>
  <c r="G576" i="18"/>
  <c r="H576" i="18"/>
  <c r="I576" i="18"/>
  <c r="H521" i="1" l="1"/>
  <c r="H520" i="1"/>
  <c r="K521" i="1"/>
  <c r="K520" i="1"/>
  <c r="I521" i="1"/>
  <c r="I520" i="1"/>
  <c r="J576" i="18"/>
  <c r="T165" i="1" l="1"/>
  <c r="W165" i="1" s="1"/>
  <c r="T164" i="1"/>
  <c r="W164" i="1" s="1"/>
  <c r="C164" i="1"/>
  <c r="D164" i="1"/>
  <c r="F164" i="1"/>
  <c r="G164" i="1"/>
  <c r="J164" i="1" s="1"/>
  <c r="C165" i="1"/>
  <c r="D165" i="1"/>
  <c r="F165" i="1"/>
  <c r="G165" i="1"/>
  <c r="J165" i="1" s="1"/>
  <c r="C469" i="1"/>
  <c r="D469" i="1"/>
  <c r="F469" i="1"/>
  <c r="I469" i="1" s="1"/>
  <c r="G469" i="1"/>
  <c r="C470" i="1"/>
  <c r="D470" i="1"/>
  <c r="F470" i="1"/>
  <c r="G470" i="1"/>
  <c r="J470" i="1" s="1"/>
  <c r="C471" i="1"/>
  <c r="D471" i="1"/>
  <c r="F471" i="1"/>
  <c r="G471" i="1"/>
  <c r="J471" i="1" s="1"/>
  <c r="H469" i="1" l="1"/>
  <c r="H165" i="1"/>
  <c r="H164" i="1"/>
  <c r="I165" i="1"/>
  <c r="I164" i="1"/>
  <c r="H470" i="1"/>
  <c r="H471" i="1"/>
  <c r="I470" i="1"/>
  <c r="J469" i="1"/>
  <c r="I471" i="1"/>
  <c r="B306" i="1"/>
  <c r="B398" i="1"/>
  <c r="C611" i="18"/>
  <c r="C612" i="18"/>
  <c r="C613" i="18"/>
  <c r="C614" i="18"/>
  <c r="C615" i="18"/>
  <c r="C616" i="18"/>
  <c r="C617" i="18"/>
  <c r="C618" i="18"/>
  <c r="C619" i="18"/>
  <c r="C620" i="18"/>
  <c r="C621" i="18"/>
  <c r="C622" i="18"/>
  <c r="C623" i="18"/>
  <c r="C624" i="18"/>
  <c r="C625" i="18"/>
  <c r="C626" i="18"/>
  <c r="C627" i="18"/>
  <c r="C628" i="18"/>
  <c r="C629" i="18"/>
  <c r="C630" i="18"/>
  <c r="C631" i="18"/>
  <c r="C632" i="18"/>
  <c r="C633" i="18"/>
  <c r="I610" i="18"/>
  <c r="H610" i="18"/>
  <c r="J610" i="18" s="1"/>
  <c r="G610" i="18"/>
  <c r="E610" i="18"/>
  <c r="D610" i="18"/>
  <c r="C610" i="18"/>
  <c r="K469" i="1" l="1"/>
  <c r="K164" i="1"/>
  <c r="K165" i="1"/>
  <c r="K471" i="1"/>
  <c r="K470" i="1"/>
  <c r="G612" i="18"/>
  <c r="H611" i="18"/>
  <c r="E612" i="18"/>
  <c r="G611" i="18"/>
  <c r="E611" i="18"/>
  <c r="D612" i="18"/>
  <c r="D611" i="18"/>
  <c r="I612" i="18"/>
  <c r="H612" i="18"/>
  <c r="I611" i="18"/>
  <c r="B477" i="1"/>
  <c r="B450" i="1"/>
  <c r="B417" i="1"/>
  <c r="B384" i="1"/>
  <c r="B356" i="1"/>
  <c r="B335" i="1"/>
  <c r="C476" i="1"/>
  <c r="D476" i="1"/>
  <c r="F476" i="1"/>
  <c r="G476" i="1"/>
  <c r="J476" i="1" s="1"/>
  <c r="O164" i="1" l="1"/>
  <c r="S164" i="1"/>
  <c r="Q164" i="1"/>
  <c r="O165" i="1"/>
  <c r="S165" i="1"/>
  <c r="Q165" i="1"/>
  <c r="I609" i="18"/>
  <c r="J612" i="18"/>
  <c r="H609" i="18"/>
  <c r="J611" i="18"/>
  <c r="H476" i="1"/>
  <c r="I476" i="1"/>
  <c r="C480" i="1"/>
  <c r="D480" i="1"/>
  <c r="F480" i="1"/>
  <c r="G480" i="1"/>
  <c r="J480" i="1" s="1"/>
  <c r="AJ217" i="1"/>
  <c r="T217" i="1"/>
  <c r="W217" i="1" s="1"/>
  <c r="G217" i="1"/>
  <c r="J217" i="1" s="1"/>
  <c r="F217" i="1"/>
  <c r="I217" i="1" s="1"/>
  <c r="D217" i="1"/>
  <c r="C217" i="1"/>
  <c r="C218" i="1"/>
  <c r="D218" i="1"/>
  <c r="F218" i="1"/>
  <c r="I218" i="1" s="1"/>
  <c r="G218" i="1"/>
  <c r="J218" i="1" s="1"/>
  <c r="T218" i="1"/>
  <c r="W218" i="1" s="1"/>
  <c r="C512" i="1"/>
  <c r="D512" i="1"/>
  <c r="F512" i="1"/>
  <c r="G512" i="1"/>
  <c r="J512" i="1" s="1"/>
  <c r="C513" i="1"/>
  <c r="D513" i="1"/>
  <c r="F513" i="1"/>
  <c r="G513" i="1"/>
  <c r="J513" i="1" s="1"/>
  <c r="C514" i="1"/>
  <c r="D514" i="1"/>
  <c r="F514" i="1"/>
  <c r="G514" i="1"/>
  <c r="J514" i="1" s="1"/>
  <c r="G511" i="1"/>
  <c r="J511" i="1" s="1"/>
  <c r="F511" i="1"/>
  <c r="I511" i="1" s="1"/>
  <c r="D511" i="1"/>
  <c r="C511" i="1"/>
  <c r="G510" i="1"/>
  <c r="J510" i="1" s="1"/>
  <c r="F510" i="1"/>
  <c r="I510" i="1" s="1"/>
  <c r="D510" i="1"/>
  <c r="C510" i="1"/>
  <c r="T182" i="1"/>
  <c r="W182" i="1" s="1"/>
  <c r="G182" i="1"/>
  <c r="J182" i="1" s="1"/>
  <c r="F182" i="1"/>
  <c r="I182" i="1" s="1"/>
  <c r="D182" i="1"/>
  <c r="C182" i="1"/>
  <c r="T104" i="1"/>
  <c r="W104" i="1" s="1"/>
  <c r="G104" i="1"/>
  <c r="J104" i="1" s="1"/>
  <c r="F104" i="1"/>
  <c r="I104" i="1" s="1"/>
  <c r="D104" i="1"/>
  <c r="C104" i="1"/>
  <c r="C105" i="1"/>
  <c r="D105" i="1"/>
  <c r="F105" i="1"/>
  <c r="G105" i="1"/>
  <c r="J105" i="1" s="1"/>
  <c r="T51" i="1"/>
  <c r="W51" i="1" s="1"/>
  <c r="C50" i="1"/>
  <c r="D50" i="1"/>
  <c r="F50" i="1"/>
  <c r="G50" i="1"/>
  <c r="J50" i="1" s="1"/>
  <c r="C51" i="1"/>
  <c r="D51" i="1"/>
  <c r="F51" i="1"/>
  <c r="I51" i="1" s="1"/>
  <c r="G51" i="1"/>
  <c r="B479" i="1"/>
  <c r="C608" i="18"/>
  <c r="D608" i="18"/>
  <c r="E608" i="18"/>
  <c r="G608" i="18"/>
  <c r="H608" i="18"/>
  <c r="I608" i="18"/>
  <c r="B606" i="18"/>
  <c r="C607" i="18"/>
  <c r="I271" i="10"/>
  <c r="J609" i="18" l="1"/>
  <c r="U164" i="1"/>
  <c r="X164" i="1" s="1"/>
  <c r="U165" i="1"/>
  <c r="X165" i="1" s="1"/>
  <c r="K476" i="1"/>
  <c r="H480" i="1"/>
  <c r="I480" i="1"/>
  <c r="H218" i="1"/>
  <c r="H217" i="1"/>
  <c r="H514" i="1"/>
  <c r="H513" i="1"/>
  <c r="H512" i="1"/>
  <c r="I513" i="1"/>
  <c r="I512" i="1"/>
  <c r="I514" i="1"/>
  <c r="H510" i="1"/>
  <c r="H511" i="1"/>
  <c r="H105" i="1"/>
  <c r="H50" i="1"/>
  <c r="H182" i="1"/>
  <c r="H51" i="1"/>
  <c r="H104" i="1"/>
  <c r="I105" i="1"/>
  <c r="J51" i="1"/>
  <c r="I50" i="1"/>
  <c r="J608" i="18"/>
  <c r="C606" i="18"/>
  <c r="G606" i="18"/>
  <c r="D606" i="18"/>
  <c r="E606" i="18"/>
  <c r="H606" i="18"/>
  <c r="C467" i="1"/>
  <c r="D467" i="1"/>
  <c r="F467" i="1"/>
  <c r="G467" i="1"/>
  <c r="J467" i="1" s="1"/>
  <c r="C468" i="1"/>
  <c r="D468" i="1"/>
  <c r="F468" i="1"/>
  <c r="G468" i="1"/>
  <c r="J468" i="1" s="1"/>
  <c r="C472" i="1"/>
  <c r="D472" i="1"/>
  <c r="F472" i="1"/>
  <c r="G472" i="1"/>
  <c r="J472" i="1" s="1"/>
  <c r="C473" i="1"/>
  <c r="D473" i="1"/>
  <c r="F473" i="1"/>
  <c r="G473" i="1"/>
  <c r="J473" i="1" s="1"/>
  <c r="C474" i="1"/>
  <c r="D474" i="1"/>
  <c r="F474" i="1"/>
  <c r="I474" i="1" s="1"/>
  <c r="G474" i="1"/>
  <c r="C475" i="1"/>
  <c r="D475" i="1"/>
  <c r="F475" i="1"/>
  <c r="G475" i="1"/>
  <c r="J475" i="1" s="1"/>
  <c r="C478" i="1"/>
  <c r="D478" i="1"/>
  <c r="F478" i="1"/>
  <c r="G478" i="1"/>
  <c r="J478" i="1" s="1"/>
  <c r="K104" i="1" l="1"/>
  <c r="K511" i="1"/>
  <c r="K51" i="1"/>
  <c r="K510" i="1"/>
  <c r="K513" i="1"/>
  <c r="K514" i="1"/>
  <c r="K105" i="1"/>
  <c r="K217" i="1"/>
  <c r="K50" i="1"/>
  <c r="K182" i="1"/>
  <c r="K480" i="1"/>
  <c r="K512" i="1"/>
  <c r="K218" i="1"/>
  <c r="I607" i="18"/>
  <c r="I606" i="18"/>
  <c r="H607" i="18"/>
  <c r="H605" i="18" s="1"/>
  <c r="G607" i="18"/>
  <c r="E607" i="18"/>
  <c r="D607" i="18"/>
  <c r="H473" i="1"/>
  <c r="H474" i="1"/>
  <c r="H478" i="1"/>
  <c r="H472" i="1"/>
  <c r="J474" i="1"/>
  <c r="H468" i="1"/>
  <c r="I478" i="1"/>
  <c r="I473" i="1"/>
  <c r="H475" i="1"/>
  <c r="H467" i="1"/>
  <c r="I472" i="1"/>
  <c r="I475" i="1"/>
  <c r="I467" i="1"/>
  <c r="I468" i="1"/>
  <c r="O51" i="1" l="1"/>
  <c r="S104" i="1"/>
  <c r="O104" i="1"/>
  <c r="K472" i="1"/>
  <c r="K478" i="1"/>
  <c r="K474" i="1"/>
  <c r="K473" i="1"/>
  <c r="K475" i="1"/>
  <c r="K467" i="1"/>
  <c r="K468" i="1"/>
  <c r="Q104" i="1"/>
  <c r="O182" i="1"/>
  <c r="Q182" i="1"/>
  <c r="S218" i="1"/>
  <c r="Q218" i="1"/>
  <c r="O218" i="1"/>
  <c r="Q217" i="1"/>
  <c r="S217" i="1"/>
  <c r="O217" i="1"/>
  <c r="S182" i="1"/>
  <c r="S51" i="1"/>
  <c r="Q51" i="1"/>
  <c r="J606" i="18"/>
  <c r="I605" i="18"/>
  <c r="J607" i="18"/>
  <c r="T68" i="1"/>
  <c r="W68" i="1" s="1"/>
  <c r="B68" i="1"/>
  <c r="T148" i="1"/>
  <c r="W148" i="1" s="1"/>
  <c r="B148" i="1"/>
  <c r="B603" i="18"/>
  <c r="I263" i="10"/>
  <c r="C203" i="1"/>
  <c r="D203" i="1"/>
  <c r="F203" i="1"/>
  <c r="I203" i="1" s="1"/>
  <c r="G203" i="1"/>
  <c r="C204" i="1"/>
  <c r="D204" i="1"/>
  <c r="F204" i="1"/>
  <c r="G204" i="1"/>
  <c r="J204" i="1" s="1"/>
  <c r="C205" i="1"/>
  <c r="D205" i="1"/>
  <c r="F205" i="1"/>
  <c r="G205" i="1"/>
  <c r="J205" i="1" s="1"/>
  <c r="AJ184" i="1"/>
  <c r="T184" i="1"/>
  <c r="W184" i="1" s="1"/>
  <c r="G184" i="1"/>
  <c r="J184" i="1" s="1"/>
  <c r="F184" i="1"/>
  <c r="D184" i="1"/>
  <c r="C184" i="1"/>
  <c r="G183" i="1"/>
  <c r="J183" i="1" s="1"/>
  <c r="F183" i="1"/>
  <c r="D183" i="1"/>
  <c r="C183" i="1"/>
  <c r="G181" i="1"/>
  <c r="J181" i="1" s="1"/>
  <c r="F181" i="1"/>
  <c r="I181" i="1" s="1"/>
  <c r="D181" i="1"/>
  <c r="C181" i="1"/>
  <c r="G180" i="1"/>
  <c r="J180" i="1" s="1"/>
  <c r="F180" i="1"/>
  <c r="D180" i="1"/>
  <c r="C180" i="1"/>
  <c r="AJ106" i="1"/>
  <c r="T106" i="1"/>
  <c r="W106" i="1" s="1"/>
  <c r="G106" i="1"/>
  <c r="J106" i="1" s="1"/>
  <c r="F106" i="1"/>
  <c r="I106" i="1" s="1"/>
  <c r="D106" i="1"/>
  <c r="C106" i="1"/>
  <c r="G103" i="1"/>
  <c r="J103" i="1" s="1"/>
  <c r="F103" i="1"/>
  <c r="I103" i="1" s="1"/>
  <c r="D103" i="1"/>
  <c r="C103" i="1"/>
  <c r="G102" i="1"/>
  <c r="J102" i="1" s="1"/>
  <c r="F102" i="1"/>
  <c r="D102" i="1"/>
  <c r="C102" i="1"/>
  <c r="C30" i="1"/>
  <c r="D30" i="1"/>
  <c r="F30" i="1"/>
  <c r="I30" i="1" s="1"/>
  <c r="G30" i="1"/>
  <c r="C31" i="1"/>
  <c r="D31" i="1"/>
  <c r="F31" i="1"/>
  <c r="G31" i="1"/>
  <c r="J31" i="1" s="1"/>
  <c r="C32" i="1"/>
  <c r="D32" i="1"/>
  <c r="F32" i="1"/>
  <c r="G32" i="1"/>
  <c r="J32" i="1" s="1"/>
  <c r="U104" i="1" l="1"/>
  <c r="X104" i="1" s="1"/>
  <c r="U51" i="1"/>
  <c r="X51" i="1" s="1"/>
  <c r="U182" i="1"/>
  <c r="X182" i="1" s="1"/>
  <c r="U218" i="1"/>
  <c r="X218" i="1" s="1"/>
  <c r="U217" i="1"/>
  <c r="X217" i="1" s="1"/>
  <c r="J605" i="18"/>
  <c r="H180" i="1"/>
  <c r="H184" i="1"/>
  <c r="H205" i="1"/>
  <c r="H203" i="1"/>
  <c r="H183" i="1"/>
  <c r="H30" i="1"/>
  <c r="H204" i="1"/>
  <c r="I204" i="1"/>
  <c r="J203" i="1"/>
  <c r="I205" i="1"/>
  <c r="I183" i="1"/>
  <c r="H181" i="1"/>
  <c r="I180" i="1"/>
  <c r="I184" i="1"/>
  <c r="H102" i="1"/>
  <c r="H106" i="1"/>
  <c r="H32" i="1"/>
  <c r="I102" i="1"/>
  <c r="H103" i="1"/>
  <c r="H31" i="1"/>
  <c r="I31" i="1"/>
  <c r="J30" i="1"/>
  <c r="I32" i="1"/>
  <c r="C599" i="18"/>
  <c r="D599" i="18"/>
  <c r="E599" i="18"/>
  <c r="G599" i="18"/>
  <c r="H599" i="18"/>
  <c r="I599" i="18"/>
  <c r="B256" i="1"/>
  <c r="B255" i="1"/>
  <c r="B407" i="1"/>
  <c r="V104" i="1" l="1"/>
  <c r="K106" i="1"/>
  <c r="K183" i="1"/>
  <c r="K102" i="1"/>
  <c r="K181" i="1"/>
  <c r="K30" i="1"/>
  <c r="K205" i="1"/>
  <c r="K203" i="1"/>
  <c r="K184" i="1"/>
  <c r="K180" i="1"/>
  <c r="K31" i="1"/>
  <c r="K103" i="1"/>
  <c r="K32" i="1"/>
  <c r="K204" i="1"/>
  <c r="V51" i="1"/>
  <c r="V182" i="1"/>
  <c r="V217" i="1"/>
  <c r="J599" i="18"/>
  <c r="C448" i="1"/>
  <c r="D448" i="1"/>
  <c r="F448" i="1"/>
  <c r="G448" i="1"/>
  <c r="J448" i="1" s="1"/>
  <c r="C449" i="1"/>
  <c r="D449" i="1"/>
  <c r="F449" i="1"/>
  <c r="I449" i="1" s="1"/>
  <c r="G449" i="1"/>
  <c r="C385" i="1"/>
  <c r="D385" i="1"/>
  <c r="F385" i="1"/>
  <c r="I385" i="1" s="1"/>
  <c r="G385" i="1"/>
  <c r="C336" i="1"/>
  <c r="D336" i="1"/>
  <c r="F336" i="1"/>
  <c r="I336" i="1" s="1"/>
  <c r="G336" i="1"/>
  <c r="B284" i="1"/>
  <c r="C601" i="18"/>
  <c r="D601" i="18"/>
  <c r="E601" i="18"/>
  <c r="G601" i="18"/>
  <c r="H601" i="18"/>
  <c r="I601" i="18"/>
  <c r="C603" i="18"/>
  <c r="C604" i="18"/>
  <c r="O184" i="1" l="1"/>
  <c r="O106" i="1"/>
  <c r="Q106" i="1"/>
  <c r="S106" i="1"/>
  <c r="Q184" i="1"/>
  <c r="S184" i="1"/>
  <c r="H449" i="1"/>
  <c r="H385" i="1"/>
  <c r="H448" i="1"/>
  <c r="H336" i="1"/>
  <c r="I448" i="1"/>
  <c r="J449" i="1"/>
  <c r="J385" i="1"/>
  <c r="J336" i="1"/>
  <c r="J601" i="18"/>
  <c r="K449" i="1" l="1"/>
  <c r="K448" i="1"/>
  <c r="K336" i="1"/>
  <c r="K385" i="1"/>
  <c r="U184" i="1"/>
  <c r="X184" i="1" s="1"/>
  <c r="U106" i="1"/>
  <c r="V106" i="1" s="1"/>
  <c r="G366" i="18"/>
  <c r="H366" i="18"/>
  <c r="I366" i="18"/>
  <c r="G367" i="18"/>
  <c r="H367" i="18"/>
  <c r="I367" i="18"/>
  <c r="D367" i="18"/>
  <c r="E367" i="18"/>
  <c r="D366" i="18"/>
  <c r="E366" i="18"/>
  <c r="V184" i="1" l="1"/>
  <c r="X106" i="1"/>
  <c r="J366" i="18"/>
  <c r="J367" i="18"/>
  <c r="AJ466" i="1"/>
  <c r="T466" i="1"/>
  <c r="W466" i="1" s="1"/>
  <c r="G466" i="1"/>
  <c r="J466" i="1" s="1"/>
  <c r="F466" i="1"/>
  <c r="I466" i="1" s="1"/>
  <c r="D466" i="1"/>
  <c r="C466" i="1"/>
  <c r="AJ465" i="1"/>
  <c r="V465" i="1"/>
  <c r="T465" i="1"/>
  <c r="W465" i="1" s="1"/>
  <c r="S465" i="1"/>
  <c r="Q465" i="1"/>
  <c r="O465" i="1"/>
  <c r="G460" i="1"/>
  <c r="J460" i="1" s="1"/>
  <c r="F460" i="1"/>
  <c r="D460" i="1"/>
  <c r="C460" i="1"/>
  <c r="H466" i="1" l="1"/>
  <c r="U465" i="1"/>
  <c r="X465" i="1" s="1"/>
  <c r="H460" i="1"/>
  <c r="I460" i="1"/>
  <c r="K466" i="1" l="1"/>
  <c r="K460" i="1"/>
  <c r="Q466" i="1" l="1"/>
  <c r="O466" i="1"/>
  <c r="S466" i="1"/>
  <c r="O481" i="1"/>
  <c r="Q481" i="1"/>
  <c r="S481" i="1"/>
  <c r="T481" i="1"/>
  <c r="W481" i="1" s="1"/>
  <c r="V481" i="1"/>
  <c r="AJ481" i="1"/>
  <c r="C464" i="1"/>
  <c r="D464" i="1"/>
  <c r="F464" i="1"/>
  <c r="I464" i="1" s="1"/>
  <c r="G464" i="1"/>
  <c r="J464" i="1" s="1"/>
  <c r="B463" i="1"/>
  <c r="B462" i="1"/>
  <c r="U466" i="1" l="1"/>
  <c r="X466" i="1" s="1"/>
  <c r="U481" i="1"/>
  <c r="X481" i="1" s="1"/>
  <c r="H464" i="1"/>
  <c r="K464" i="1" l="1"/>
  <c r="V466" i="1"/>
  <c r="C389" i="1"/>
  <c r="D389" i="1"/>
  <c r="F389" i="1"/>
  <c r="G389" i="1"/>
  <c r="J389" i="1" s="1"/>
  <c r="H389" i="1" l="1"/>
  <c r="I389" i="1"/>
  <c r="K389" i="1" l="1"/>
  <c r="B562" i="1"/>
  <c r="T531" i="1"/>
  <c r="W531" i="1" s="1"/>
  <c r="T530" i="1"/>
  <c r="W530" i="1" s="1"/>
  <c r="B531" i="1"/>
  <c r="B530" i="1"/>
  <c r="C206" i="18"/>
  <c r="C207" i="18"/>
  <c r="C208" i="18"/>
  <c r="H189" i="18"/>
  <c r="C196" i="18" l="1"/>
  <c r="C197" i="18"/>
  <c r="C198" i="18"/>
  <c r="C199" i="18"/>
  <c r="C201" i="18"/>
  <c r="C202" i="18"/>
  <c r="C203" i="18"/>
  <c r="C204" i="18"/>
  <c r="C205" i="18"/>
  <c r="C187" i="18"/>
  <c r="C188" i="18"/>
  <c r="C189" i="18"/>
  <c r="T166" i="1"/>
  <c r="W166" i="1" s="1"/>
  <c r="T163" i="1"/>
  <c r="W163" i="1" s="1"/>
  <c r="C163" i="1"/>
  <c r="D163" i="1"/>
  <c r="F163" i="1"/>
  <c r="G163" i="1"/>
  <c r="J163" i="1" s="1"/>
  <c r="C166" i="1"/>
  <c r="D166" i="1"/>
  <c r="F166" i="1"/>
  <c r="G166" i="1"/>
  <c r="C551" i="18"/>
  <c r="D551" i="18"/>
  <c r="E551" i="18"/>
  <c r="G551" i="18"/>
  <c r="H551" i="18"/>
  <c r="I551" i="18"/>
  <c r="C519" i="1"/>
  <c r="D519" i="1"/>
  <c r="F519" i="1"/>
  <c r="G519" i="1"/>
  <c r="J519" i="1" s="1"/>
  <c r="H166" i="1" l="1"/>
  <c r="H163" i="1"/>
  <c r="I163" i="1"/>
  <c r="I166" i="1"/>
  <c r="J551" i="18"/>
  <c r="H519" i="1"/>
  <c r="I519" i="1"/>
  <c r="C507" i="1"/>
  <c r="D507" i="1"/>
  <c r="F507" i="1"/>
  <c r="G507" i="1"/>
  <c r="J507" i="1" s="1"/>
  <c r="C508" i="1"/>
  <c r="D508" i="1"/>
  <c r="F508" i="1"/>
  <c r="G508" i="1"/>
  <c r="J508" i="1" s="1"/>
  <c r="K519" i="1" l="1"/>
  <c r="K163" i="1"/>
  <c r="K166" i="1"/>
  <c r="H507" i="1"/>
  <c r="H508" i="1"/>
  <c r="I507" i="1"/>
  <c r="I508" i="1"/>
  <c r="C396" i="1"/>
  <c r="D396" i="1"/>
  <c r="F396" i="1"/>
  <c r="G396" i="1"/>
  <c r="J396" i="1" s="1"/>
  <c r="C379" i="1"/>
  <c r="D379" i="1"/>
  <c r="F379" i="1"/>
  <c r="G379" i="1"/>
  <c r="J379" i="1" s="1"/>
  <c r="B493" i="18"/>
  <c r="G493" i="18" s="1"/>
  <c r="B494" i="18"/>
  <c r="C494" i="18" s="1"/>
  <c r="B454" i="18"/>
  <c r="I454" i="18" s="1"/>
  <c r="B453" i="18"/>
  <c r="I453" i="18" s="1"/>
  <c r="B439" i="18"/>
  <c r="G439" i="18" s="1"/>
  <c r="B438" i="18"/>
  <c r="I438" i="18" s="1"/>
  <c r="B425" i="18"/>
  <c r="G425" i="18" s="1"/>
  <c r="B413" i="18"/>
  <c r="C413" i="18" s="1"/>
  <c r="B412" i="18"/>
  <c r="D412" i="18" s="1"/>
  <c r="B399" i="18"/>
  <c r="C399" i="18" s="1"/>
  <c r="B386" i="18"/>
  <c r="C386" i="18" s="1"/>
  <c r="B385" i="18"/>
  <c r="C385" i="18" s="1"/>
  <c r="K508" i="1" l="1"/>
  <c r="K507" i="1"/>
  <c r="Q166" i="1"/>
  <c r="Q163" i="1"/>
  <c r="S163" i="1"/>
  <c r="S166" i="1"/>
  <c r="O166" i="1"/>
  <c r="O163" i="1"/>
  <c r="C493" i="18"/>
  <c r="E493" i="18"/>
  <c r="D493" i="18"/>
  <c r="I493" i="18"/>
  <c r="H493" i="18"/>
  <c r="H396" i="1"/>
  <c r="I396" i="1"/>
  <c r="H379" i="1"/>
  <c r="I379" i="1"/>
  <c r="I494" i="18"/>
  <c r="H494" i="18"/>
  <c r="G494" i="18"/>
  <c r="E494" i="18"/>
  <c r="D494" i="18"/>
  <c r="C453" i="18"/>
  <c r="D453" i="18"/>
  <c r="E453" i="18"/>
  <c r="G453" i="18"/>
  <c r="H453" i="18"/>
  <c r="J453" i="18" s="1"/>
  <c r="C454" i="18"/>
  <c r="D454" i="18"/>
  <c r="E454" i="18"/>
  <c r="G454" i="18"/>
  <c r="H454" i="18"/>
  <c r="J454" i="18" s="1"/>
  <c r="C438" i="18"/>
  <c r="G438" i="18"/>
  <c r="C439" i="18"/>
  <c r="E439" i="18"/>
  <c r="H439" i="18"/>
  <c r="I386" i="18"/>
  <c r="I439" i="18"/>
  <c r="D438" i="18"/>
  <c r="E438" i="18"/>
  <c r="H438" i="18"/>
  <c r="J438" i="18" s="1"/>
  <c r="D439" i="18"/>
  <c r="H425" i="18"/>
  <c r="I425" i="18"/>
  <c r="C412" i="18"/>
  <c r="C425" i="18"/>
  <c r="D425" i="18"/>
  <c r="E425" i="18"/>
  <c r="I413" i="18"/>
  <c r="H413" i="18"/>
  <c r="G413" i="18"/>
  <c r="E413" i="18"/>
  <c r="D413" i="18"/>
  <c r="I412" i="18"/>
  <c r="H412" i="18"/>
  <c r="G412" i="18"/>
  <c r="E412" i="18"/>
  <c r="I399" i="18"/>
  <c r="H399" i="18"/>
  <c r="G399" i="18"/>
  <c r="E399" i="18"/>
  <c r="D399" i="18"/>
  <c r="H386" i="18"/>
  <c r="G386" i="18"/>
  <c r="E386" i="18"/>
  <c r="D386" i="18"/>
  <c r="I385" i="18"/>
  <c r="H385" i="18"/>
  <c r="G385" i="18"/>
  <c r="E385" i="18"/>
  <c r="D385" i="18"/>
  <c r="K396" i="1" l="1"/>
  <c r="K379" i="1"/>
  <c r="U163" i="1"/>
  <c r="X163" i="1" s="1"/>
  <c r="U166" i="1"/>
  <c r="X166" i="1" s="1"/>
  <c r="J399" i="18"/>
  <c r="J493" i="18"/>
  <c r="J412" i="18"/>
  <c r="J494" i="18"/>
  <c r="J385" i="18"/>
  <c r="J413" i="18"/>
  <c r="J386" i="18"/>
  <c r="J439" i="18"/>
  <c r="J425" i="18"/>
  <c r="T169" i="1" l="1"/>
  <c r="W169" i="1" s="1"/>
  <c r="T168" i="1"/>
  <c r="W168" i="1" s="1"/>
  <c r="B169" i="1"/>
  <c r="B168" i="1"/>
  <c r="T167" i="1"/>
  <c r="W167" i="1" s="1"/>
  <c r="B167" i="1"/>
  <c r="B93" i="1"/>
  <c r="B92" i="1"/>
  <c r="B91" i="1"/>
  <c r="B588" i="18"/>
  <c r="B585" i="18"/>
  <c r="B582" i="18"/>
  <c r="B579" i="18"/>
  <c r="I255" i="10"/>
  <c r="I247" i="10"/>
  <c r="I239" i="10"/>
  <c r="I230" i="10"/>
  <c r="C60" i="1" l="1"/>
  <c r="D60" i="1"/>
  <c r="F60" i="1"/>
  <c r="G60" i="1"/>
  <c r="J60" i="1" s="1"/>
  <c r="C61" i="1"/>
  <c r="D61" i="1"/>
  <c r="F61" i="1"/>
  <c r="I61" i="1" s="1"/>
  <c r="G61" i="1"/>
  <c r="C62" i="1"/>
  <c r="D62" i="1"/>
  <c r="F62" i="1"/>
  <c r="G62" i="1"/>
  <c r="J62" i="1" s="1"/>
  <c r="B406" i="1"/>
  <c r="G405" i="1"/>
  <c r="J405" i="1" s="1"/>
  <c r="F405" i="1"/>
  <c r="I405" i="1" s="1"/>
  <c r="D405" i="1"/>
  <c r="C405" i="1"/>
  <c r="G404" i="1"/>
  <c r="J404" i="1" s="1"/>
  <c r="F404" i="1"/>
  <c r="I404" i="1" s="1"/>
  <c r="D404" i="1"/>
  <c r="C404" i="1"/>
  <c r="C386" i="1"/>
  <c r="D386" i="1"/>
  <c r="F386" i="1"/>
  <c r="G386" i="1"/>
  <c r="J386" i="1" s="1"/>
  <c r="C388" i="1"/>
  <c r="D388" i="1"/>
  <c r="F388" i="1"/>
  <c r="I388" i="1" s="1"/>
  <c r="G388" i="1"/>
  <c r="J388" i="1" s="1"/>
  <c r="H61" i="1" l="1"/>
  <c r="H60" i="1"/>
  <c r="H62" i="1"/>
  <c r="I60" i="1"/>
  <c r="I62" i="1"/>
  <c r="J61" i="1"/>
  <c r="H405" i="1"/>
  <c r="H386" i="1"/>
  <c r="H404" i="1"/>
  <c r="I386" i="1"/>
  <c r="H388" i="1"/>
  <c r="K388" i="1" l="1"/>
  <c r="K404" i="1"/>
  <c r="K405" i="1"/>
  <c r="K386" i="1"/>
  <c r="K62" i="1"/>
  <c r="K60" i="1"/>
  <c r="K61" i="1"/>
  <c r="B233" i="1"/>
  <c r="B573" i="18"/>
  <c r="I222" i="10"/>
  <c r="T142" i="1" l="1"/>
  <c r="W142" i="1" s="1"/>
  <c r="G142" i="1"/>
  <c r="J142" i="1" s="1"/>
  <c r="F142" i="1"/>
  <c r="I142" i="1" s="1"/>
  <c r="D142" i="1"/>
  <c r="C142" i="1"/>
  <c r="T141" i="1"/>
  <c r="W141" i="1" s="1"/>
  <c r="G141" i="1"/>
  <c r="J141" i="1" s="1"/>
  <c r="F141" i="1"/>
  <c r="I141" i="1" s="1"/>
  <c r="D141" i="1"/>
  <c r="C141" i="1"/>
  <c r="T140" i="1"/>
  <c r="W140" i="1" s="1"/>
  <c r="B140" i="1"/>
  <c r="H142" i="1" l="1"/>
  <c r="H141" i="1"/>
  <c r="K141" i="1" l="1"/>
  <c r="K142" i="1"/>
  <c r="Q142" i="1"/>
  <c r="S142" i="1"/>
  <c r="O141" i="1"/>
  <c r="S141" i="1"/>
  <c r="Q141" i="1"/>
  <c r="O142" i="1" l="1"/>
  <c r="U141" i="1"/>
  <c r="X141" i="1" s="1"/>
  <c r="U142" i="1"/>
  <c r="X142" i="1" s="1"/>
  <c r="B202" i="1"/>
  <c r="H567" i="18"/>
  <c r="H566" i="18"/>
  <c r="T202" i="1"/>
  <c r="W202" i="1" s="1"/>
  <c r="AJ145" i="1" l="1"/>
  <c r="T145" i="1"/>
  <c r="W145" i="1" s="1"/>
  <c r="G145" i="1"/>
  <c r="J145" i="1" s="1"/>
  <c r="F145" i="1"/>
  <c r="I145" i="1" s="1"/>
  <c r="D145" i="1"/>
  <c r="C145" i="1"/>
  <c r="H145" i="1" l="1"/>
  <c r="G139" i="1"/>
  <c r="J139" i="1" s="1"/>
  <c r="F139" i="1"/>
  <c r="I139" i="1" s="1"/>
  <c r="D139" i="1"/>
  <c r="C139" i="1"/>
  <c r="G138" i="1"/>
  <c r="J138" i="1" s="1"/>
  <c r="F138" i="1"/>
  <c r="D138" i="1"/>
  <c r="C138" i="1"/>
  <c r="G137" i="1"/>
  <c r="J137" i="1" s="1"/>
  <c r="F137" i="1"/>
  <c r="I137" i="1" s="1"/>
  <c r="D137" i="1"/>
  <c r="C137" i="1"/>
  <c r="T136" i="1"/>
  <c r="W136" i="1" s="1"/>
  <c r="G136" i="1"/>
  <c r="J136" i="1" s="1"/>
  <c r="F136" i="1"/>
  <c r="D136" i="1"/>
  <c r="C136" i="1"/>
  <c r="T135" i="1"/>
  <c r="W135" i="1" s="1"/>
  <c r="G135" i="1"/>
  <c r="J135" i="1" s="1"/>
  <c r="F135" i="1"/>
  <c r="I135" i="1" s="1"/>
  <c r="D135" i="1"/>
  <c r="C135" i="1"/>
  <c r="B90" i="1"/>
  <c r="H563" i="18"/>
  <c r="C563" i="18"/>
  <c r="K145" i="1" l="1"/>
  <c r="H138" i="1"/>
  <c r="H137" i="1"/>
  <c r="I138" i="1"/>
  <c r="H136" i="1"/>
  <c r="I136" i="1"/>
  <c r="H135" i="1"/>
  <c r="H139" i="1"/>
  <c r="C161" i="1"/>
  <c r="D161" i="1"/>
  <c r="F161" i="1"/>
  <c r="I161" i="1" s="1"/>
  <c r="G161" i="1"/>
  <c r="T161" i="1"/>
  <c r="W161" i="1" s="1"/>
  <c r="T162" i="1"/>
  <c r="W162" i="1" s="1"/>
  <c r="B89" i="1"/>
  <c r="D88" i="1"/>
  <c r="C88" i="1"/>
  <c r="F88" i="1"/>
  <c r="I88" i="1" s="1"/>
  <c r="G88" i="1"/>
  <c r="T67" i="1"/>
  <c r="W67" i="1" s="1"/>
  <c r="B67" i="1"/>
  <c r="K139" i="1" l="1"/>
  <c r="K137" i="1"/>
  <c r="K138" i="1"/>
  <c r="K135" i="1"/>
  <c r="K136" i="1"/>
  <c r="O145" i="1"/>
  <c r="S145" i="1"/>
  <c r="Q145" i="1"/>
  <c r="H161" i="1"/>
  <c r="J161" i="1"/>
  <c r="H88" i="1"/>
  <c r="J88" i="1"/>
  <c r="K88" i="1" l="1"/>
  <c r="K161" i="1"/>
  <c r="S136" i="1"/>
  <c r="S135" i="1"/>
  <c r="Q136" i="1"/>
  <c r="U145" i="1"/>
  <c r="V145" i="1" s="1"/>
  <c r="O135" i="1"/>
  <c r="Q135" i="1"/>
  <c r="O136" i="1"/>
  <c r="T220" i="1"/>
  <c r="W220" i="1" s="1"/>
  <c r="C220" i="1"/>
  <c r="D220" i="1"/>
  <c r="F220" i="1"/>
  <c r="G220" i="1"/>
  <c r="J220" i="1" s="1"/>
  <c r="C221" i="1"/>
  <c r="D221" i="1"/>
  <c r="F221" i="1"/>
  <c r="I221" i="1" s="1"/>
  <c r="G221" i="1"/>
  <c r="C222" i="1"/>
  <c r="D222" i="1"/>
  <c r="F222" i="1"/>
  <c r="G222" i="1"/>
  <c r="J222" i="1" s="1"/>
  <c r="C223" i="1"/>
  <c r="D223" i="1"/>
  <c r="F223" i="1"/>
  <c r="G223" i="1"/>
  <c r="J223" i="1" s="1"/>
  <c r="U136" i="1" l="1"/>
  <c r="X136" i="1" s="1"/>
  <c r="S161" i="1"/>
  <c r="X145" i="1"/>
  <c r="O161" i="1"/>
  <c r="U135" i="1"/>
  <c r="X135" i="1" s="1"/>
  <c r="Q161" i="1"/>
  <c r="H220" i="1"/>
  <c r="H221" i="1"/>
  <c r="I220" i="1"/>
  <c r="H223" i="1"/>
  <c r="H222" i="1"/>
  <c r="J221" i="1"/>
  <c r="I223" i="1"/>
  <c r="I222" i="1"/>
  <c r="C420" i="1"/>
  <c r="D420" i="1"/>
  <c r="F420" i="1"/>
  <c r="I420" i="1" s="1"/>
  <c r="G420" i="1"/>
  <c r="C419" i="1"/>
  <c r="D419" i="1"/>
  <c r="F419" i="1"/>
  <c r="I419" i="1" s="1"/>
  <c r="G419" i="1"/>
  <c r="J419" i="1" s="1"/>
  <c r="C530" i="18"/>
  <c r="I530" i="18"/>
  <c r="C531" i="18"/>
  <c r="G530" i="18" s="1"/>
  <c r="D531" i="18"/>
  <c r="E531" i="18"/>
  <c r="G531" i="18"/>
  <c r="C532" i="18"/>
  <c r="D532" i="18"/>
  <c r="E532" i="18"/>
  <c r="G532" i="18"/>
  <c r="H532" i="18"/>
  <c r="I532" i="18"/>
  <c r="I495" i="18"/>
  <c r="H495" i="18"/>
  <c r="G495" i="18"/>
  <c r="E495" i="18"/>
  <c r="D495" i="18"/>
  <c r="C495" i="18"/>
  <c r="C402" i="1"/>
  <c r="D402" i="1"/>
  <c r="F402" i="1"/>
  <c r="G402" i="1"/>
  <c r="J402" i="1" s="1"/>
  <c r="C293" i="1"/>
  <c r="D293" i="1"/>
  <c r="F293" i="1"/>
  <c r="I293" i="1" s="1"/>
  <c r="G293" i="1"/>
  <c r="J293" i="1" s="1"/>
  <c r="C292" i="1"/>
  <c r="D292" i="1"/>
  <c r="F292" i="1"/>
  <c r="G292" i="1"/>
  <c r="J292" i="1" s="1"/>
  <c r="C291" i="1"/>
  <c r="D291" i="1"/>
  <c r="F291" i="1"/>
  <c r="I291" i="1" s="1"/>
  <c r="G291" i="1"/>
  <c r="J291" i="1" s="1"/>
  <c r="C294" i="1"/>
  <c r="D294" i="1"/>
  <c r="F294" i="1"/>
  <c r="I294" i="1" s="1"/>
  <c r="G294" i="1"/>
  <c r="C295" i="1"/>
  <c r="D295" i="1"/>
  <c r="F295" i="1"/>
  <c r="G295" i="1"/>
  <c r="J295" i="1" s="1"/>
  <c r="K222" i="1" l="1"/>
  <c r="K223" i="1"/>
  <c r="K221" i="1"/>
  <c r="K220" i="1"/>
  <c r="U161" i="1"/>
  <c r="X161" i="1" s="1"/>
  <c r="H420" i="1"/>
  <c r="J420" i="1"/>
  <c r="H419" i="1"/>
  <c r="I531" i="18"/>
  <c r="H531" i="18"/>
  <c r="J532" i="18"/>
  <c r="E530" i="18"/>
  <c r="H530" i="18"/>
  <c r="J530" i="18" s="1"/>
  <c r="D530" i="18"/>
  <c r="J495" i="18"/>
  <c r="H402" i="1"/>
  <c r="I402" i="1"/>
  <c r="H294" i="1"/>
  <c r="H292" i="1"/>
  <c r="H293" i="1"/>
  <c r="I292" i="1"/>
  <c r="H295" i="1"/>
  <c r="H291" i="1"/>
  <c r="I295" i="1"/>
  <c r="J294" i="1"/>
  <c r="T219" i="1"/>
  <c r="W219" i="1" s="1"/>
  <c r="C219" i="1"/>
  <c r="D219" i="1"/>
  <c r="F219" i="1"/>
  <c r="G219" i="1"/>
  <c r="J219" i="1" s="1"/>
  <c r="T224" i="1"/>
  <c r="W224" i="1" s="1"/>
  <c r="B224" i="1"/>
  <c r="K402" i="1" l="1"/>
  <c r="K419" i="1"/>
  <c r="K420" i="1"/>
  <c r="K293" i="1"/>
  <c r="K292" i="1"/>
  <c r="K294" i="1"/>
  <c r="K291" i="1"/>
  <c r="K295" i="1"/>
  <c r="Q220" i="1"/>
  <c r="S220" i="1"/>
  <c r="O220" i="1"/>
  <c r="J531" i="18"/>
  <c r="H219" i="1"/>
  <c r="I219" i="1"/>
  <c r="K219" i="1" l="1"/>
  <c r="U220" i="1"/>
  <c r="X220" i="1" s="1"/>
  <c r="O219" i="1" l="1"/>
  <c r="S219" i="1"/>
  <c r="Q219" i="1"/>
  <c r="U219" i="1" l="1"/>
  <c r="X219" i="1" s="1"/>
  <c r="B302" i="1"/>
  <c r="B500" i="1"/>
  <c r="B425" i="1"/>
  <c r="B339" i="1"/>
  <c r="B271" i="1"/>
  <c r="B270" i="1"/>
  <c r="B268" i="1"/>
  <c r="B440" i="1"/>
  <c r="D527" i="18" l="1"/>
  <c r="B461" i="1"/>
  <c r="C501" i="18"/>
  <c r="D501" i="18" s="1"/>
  <c r="C502" i="18"/>
  <c r="C503" i="18"/>
  <c r="C504" i="18"/>
  <c r="C505" i="18"/>
  <c r="C506" i="18"/>
  <c r="C507" i="18"/>
  <c r="C508" i="18"/>
  <c r="C509" i="18"/>
  <c r="C510" i="18"/>
  <c r="D502" i="18" s="1"/>
  <c r="C511" i="18"/>
  <c r="C512" i="18"/>
  <c r="C513" i="18"/>
  <c r="C514" i="18"/>
  <c r="C515" i="18"/>
  <c r="C516" i="18"/>
  <c r="C517" i="18"/>
  <c r="C518" i="18"/>
  <c r="C519" i="18"/>
  <c r="C520" i="18"/>
  <c r="C521" i="18"/>
  <c r="C522" i="18"/>
  <c r="C523" i="18"/>
  <c r="C525" i="18"/>
  <c r="C526" i="18"/>
  <c r="C527" i="18"/>
  <c r="C528" i="18"/>
  <c r="C529" i="18"/>
  <c r="C534" i="18"/>
  <c r="C535" i="18"/>
  <c r="C536" i="18"/>
  <c r="C538" i="18"/>
  <c r="C539" i="18"/>
  <c r="C540" i="18"/>
  <c r="C541" i="18"/>
  <c r="G510" i="18" s="1"/>
  <c r="C542" i="18"/>
  <c r="C543" i="18"/>
  <c r="C544" i="18"/>
  <c r="C545" i="18"/>
  <c r="C546" i="18"/>
  <c r="C547" i="18"/>
  <c r="C548" i="18"/>
  <c r="C549" i="18"/>
  <c r="C550" i="18"/>
  <c r="C552" i="18"/>
  <c r="C553" i="18"/>
  <c r="C554" i="18"/>
  <c r="C555" i="18"/>
  <c r="C557" i="18"/>
  <c r="C558" i="18"/>
  <c r="C559" i="18"/>
  <c r="C560" i="18"/>
  <c r="C561" i="18"/>
  <c r="C562" i="18"/>
  <c r="C565" i="18"/>
  <c r="C566" i="18"/>
  <c r="C567" i="18"/>
  <c r="C568" i="18"/>
  <c r="C570" i="18"/>
  <c r="C571" i="18"/>
  <c r="C573" i="18"/>
  <c r="C574" i="18"/>
  <c r="C575" i="18"/>
  <c r="C578" i="18"/>
  <c r="C579" i="18"/>
  <c r="C581" i="18"/>
  <c r="C582" i="18"/>
  <c r="C584" i="18"/>
  <c r="C585" i="18"/>
  <c r="C587" i="18"/>
  <c r="C588" i="18"/>
  <c r="C590" i="18"/>
  <c r="C591" i="18"/>
  <c r="C592" i="18"/>
  <c r="C594" i="18"/>
  <c r="C595" i="18"/>
  <c r="C596" i="18"/>
  <c r="C598" i="18"/>
  <c r="C600" i="18"/>
  <c r="G526" i="18" l="1"/>
  <c r="I502" i="18"/>
  <c r="H502" i="18"/>
  <c r="I517" i="18"/>
  <c r="E502" i="18"/>
  <c r="I528" i="18"/>
  <c r="E513" i="18"/>
  <c r="I505" i="18"/>
  <c r="E528" i="18"/>
  <c r="G525" i="18"/>
  <c r="G509" i="18"/>
  <c r="I501" i="18"/>
  <c r="D528" i="18"/>
  <c r="E509" i="18"/>
  <c r="H501" i="18"/>
  <c r="I519" i="18"/>
  <c r="D509" i="18"/>
  <c r="E505" i="18"/>
  <c r="E523" i="18"/>
  <c r="H519" i="18"/>
  <c r="H516" i="18"/>
  <c r="I512" i="18"/>
  <c r="D505" i="18"/>
  <c r="E501" i="18"/>
  <c r="E529" i="18"/>
  <c r="E526" i="18"/>
  <c r="D510" i="18"/>
  <c r="D507" i="18"/>
  <c r="H528" i="18"/>
  <c r="H509" i="18"/>
  <c r="I523" i="18"/>
  <c r="D513" i="18"/>
  <c r="H505" i="18"/>
  <c r="H523" i="18"/>
  <c r="G505" i="18"/>
  <c r="G523" i="18"/>
  <c r="I516" i="18"/>
  <c r="G501" i="18"/>
  <c r="I527" i="18"/>
  <c r="D523" i="18"/>
  <c r="G519" i="18"/>
  <c r="G516" i="18"/>
  <c r="H512" i="18"/>
  <c r="H507" i="18"/>
  <c r="G507" i="18"/>
  <c r="E507" i="18"/>
  <c r="G517" i="18"/>
  <c r="G528" i="18"/>
  <c r="E516" i="18"/>
  <c r="G512" i="18"/>
  <c r="I508" i="18"/>
  <c r="G511" i="18"/>
  <c r="G527" i="18"/>
  <c r="D519" i="18"/>
  <c r="D516" i="18"/>
  <c r="E512" i="18"/>
  <c r="H508" i="18"/>
  <c r="I504" i="18"/>
  <c r="E527" i="18"/>
  <c r="D512" i="18"/>
  <c r="G508" i="18"/>
  <c r="H504" i="18"/>
  <c r="D514" i="18"/>
  <c r="E510" i="18"/>
  <c r="H513" i="18"/>
  <c r="E517" i="18"/>
  <c r="H527" i="18"/>
  <c r="I518" i="18"/>
  <c r="H518" i="18"/>
  <c r="D508" i="18"/>
  <c r="D529" i="18"/>
  <c r="G502" i="18"/>
  <c r="H517" i="18"/>
  <c r="I509" i="18"/>
  <c r="D517" i="18"/>
  <c r="E519" i="18"/>
  <c r="E508" i="18"/>
  <c r="I514" i="18"/>
  <c r="E504" i="18"/>
  <c r="I529" i="18"/>
  <c r="G518" i="18"/>
  <c r="H514" i="18"/>
  <c r="D504" i="18"/>
  <c r="H529" i="18"/>
  <c r="I526" i="18"/>
  <c r="E521" i="18"/>
  <c r="E518" i="18"/>
  <c r="G514" i="18"/>
  <c r="I510" i="18"/>
  <c r="G522" i="18"/>
  <c r="D526" i="18"/>
  <c r="I513" i="18"/>
  <c r="G513" i="18"/>
  <c r="I521" i="18"/>
  <c r="G504" i="18"/>
  <c r="H521" i="18"/>
  <c r="G521" i="18"/>
  <c r="G529" i="18"/>
  <c r="H526" i="18"/>
  <c r="D521" i="18"/>
  <c r="D518" i="18"/>
  <c r="E514" i="18"/>
  <c r="H510" i="18"/>
  <c r="I507" i="18"/>
  <c r="E511" i="18"/>
  <c r="H525" i="18"/>
  <c r="E525" i="18"/>
  <c r="E515" i="18"/>
  <c r="I503" i="18"/>
  <c r="H503" i="18"/>
  <c r="E506" i="18"/>
  <c r="G503" i="18"/>
  <c r="I522" i="18"/>
  <c r="D525" i="18"/>
  <c r="D522" i="18"/>
  <c r="G515" i="18"/>
  <c r="H506" i="18"/>
  <c r="G506" i="18"/>
  <c r="D506" i="18"/>
  <c r="E503" i="18"/>
  <c r="D511" i="18"/>
  <c r="E522" i="18"/>
  <c r="H515" i="18"/>
  <c r="I506" i="18"/>
  <c r="D515" i="18"/>
  <c r="I511" i="18"/>
  <c r="D503" i="18"/>
  <c r="H522" i="18"/>
  <c r="I515" i="18"/>
  <c r="H511" i="18"/>
  <c r="I525" i="18"/>
  <c r="I524" i="18" l="1"/>
  <c r="H524" i="18"/>
  <c r="I500" i="18"/>
  <c r="H500" i="18"/>
  <c r="J518" i="18"/>
  <c r="J510" i="18"/>
  <c r="J502" i="18"/>
  <c r="J508" i="18"/>
  <c r="J523" i="18"/>
  <c r="J517" i="18"/>
  <c r="J521" i="18"/>
  <c r="J511" i="18"/>
  <c r="J516" i="18"/>
  <c r="J501" i="18"/>
  <c r="J509" i="18"/>
  <c r="J526" i="18"/>
  <c r="J504" i="18"/>
  <c r="J527" i="18"/>
  <c r="J503" i="18"/>
  <c r="J514" i="18"/>
  <c r="J528" i="18"/>
  <c r="J519" i="18"/>
  <c r="J507" i="18"/>
  <c r="J513" i="18"/>
  <c r="J505" i="18"/>
  <c r="J520" i="18"/>
  <c r="J529" i="18"/>
  <c r="J512" i="18"/>
  <c r="J515" i="18"/>
  <c r="J525" i="18"/>
  <c r="J506" i="18"/>
  <c r="J522" i="18"/>
  <c r="J524" i="18" l="1"/>
  <c r="J500" i="18"/>
  <c r="B458" i="1" l="1"/>
  <c r="B456" i="1"/>
  <c r="C457" i="1"/>
  <c r="D457" i="1"/>
  <c r="F457" i="1"/>
  <c r="I457" i="1" s="1"/>
  <c r="G457" i="1"/>
  <c r="C459" i="1"/>
  <c r="D459" i="1"/>
  <c r="F459" i="1"/>
  <c r="G459" i="1"/>
  <c r="J459" i="1" s="1"/>
  <c r="C443" i="1"/>
  <c r="D443" i="1"/>
  <c r="F443" i="1"/>
  <c r="G443" i="1"/>
  <c r="J443" i="1" s="1"/>
  <c r="C444" i="1"/>
  <c r="D444" i="1"/>
  <c r="F444" i="1"/>
  <c r="G444" i="1"/>
  <c r="J444" i="1" s="1"/>
  <c r="C445" i="1"/>
  <c r="D445" i="1"/>
  <c r="F445" i="1"/>
  <c r="G445" i="1"/>
  <c r="J445" i="1" s="1"/>
  <c r="C446" i="1"/>
  <c r="D446" i="1"/>
  <c r="F446" i="1"/>
  <c r="I446" i="1" s="1"/>
  <c r="G446" i="1"/>
  <c r="C447" i="1"/>
  <c r="D447" i="1"/>
  <c r="F447" i="1"/>
  <c r="I447" i="1" s="1"/>
  <c r="G447" i="1"/>
  <c r="C451" i="1"/>
  <c r="D451" i="1"/>
  <c r="F451" i="1"/>
  <c r="G451" i="1"/>
  <c r="J451" i="1" s="1"/>
  <c r="C452" i="1"/>
  <c r="D452" i="1"/>
  <c r="F452" i="1"/>
  <c r="G452" i="1"/>
  <c r="J452" i="1" s="1"/>
  <c r="C453" i="1"/>
  <c r="D453" i="1"/>
  <c r="F453" i="1"/>
  <c r="I453" i="1" s="1"/>
  <c r="G453" i="1"/>
  <c r="J453" i="1" s="1"/>
  <c r="C454" i="1"/>
  <c r="D454" i="1"/>
  <c r="F454" i="1"/>
  <c r="I454" i="1" s="1"/>
  <c r="G454" i="1"/>
  <c r="J454" i="1" s="1"/>
  <c r="C455" i="1"/>
  <c r="D455" i="1"/>
  <c r="F455" i="1"/>
  <c r="I455" i="1" s="1"/>
  <c r="G455" i="1"/>
  <c r="J455" i="1" s="1"/>
  <c r="G442" i="1"/>
  <c r="J442" i="1" s="1"/>
  <c r="F442" i="1"/>
  <c r="I442" i="1" s="1"/>
  <c r="D442" i="1"/>
  <c r="C442" i="1"/>
  <c r="B439" i="1"/>
  <c r="I499" i="18"/>
  <c r="H499" i="18"/>
  <c r="G499" i="18"/>
  <c r="E499" i="18"/>
  <c r="D499" i="18"/>
  <c r="C499" i="18"/>
  <c r="I498" i="18"/>
  <c r="H498" i="18"/>
  <c r="G498" i="18"/>
  <c r="E498" i="18"/>
  <c r="D498" i="18"/>
  <c r="C498" i="18"/>
  <c r="B497" i="18"/>
  <c r="C497" i="18" s="1"/>
  <c r="B496" i="18"/>
  <c r="H496" i="18" s="1"/>
  <c r="B490" i="18"/>
  <c r="I490" i="18" s="1"/>
  <c r="B489" i="18"/>
  <c r="C489" i="18" s="1"/>
  <c r="B488" i="18"/>
  <c r="H488" i="18" s="1"/>
  <c r="I487" i="18"/>
  <c r="H487" i="18"/>
  <c r="G487" i="18"/>
  <c r="E487" i="18"/>
  <c r="D487" i="18"/>
  <c r="C487" i="18"/>
  <c r="I486" i="18"/>
  <c r="H486" i="18"/>
  <c r="G486" i="18"/>
  <c r="E486" i="18"/>
  <c r="D486" i="18"/>
  <c r="C486" i="18"/>
  <c r="B438" i="1"/>
  <c r="I484" i="18"/>
  <c r="H484" i="18"/>
  <c r="G484" i="18"/>
  <c r="E484" i="18"/>
  <c r="D484" i="18"/>
  <c r="C484" i="18"/>
  <c r="I483" i="18"/>
  <c r="H483" i="18"/>
  <c r="G483" i="18"/>
  <c r="E483" i="18"/>
  <c r="D483" i="18"/>
  <c r="C483" i="18"/>
  <c r="B482" i="18"/>
  <c r="C482" i="18" s="1"/>
  <c r="B481" i="18"/>
  <c r="D481" i="18" s="1"/>
  <c r="B478" i="18"/>
  <c r="I478" i="18" s="1"/>
  <c r="B477" i="18"/>
  <c r="C477" i="18" s="1"/>
  <c r="B476" i="18"/>
  <c r="D476" i="18" s="1"/>
  <c r="I475" i="18"/>
  <c r="H475" i="18"/>
  <c r="G475" i="18"/>
  <c r="E475" i="18"/>
  <c r="D475" i="18"/>
  <c r="C475" i="18"/>
  <c r="I474" i="18"/>
  <c r="H474" i="18"/>
  <c r="G474" i="18"/>
  <c r="E474" i="18"/>
  <c r="D474" i="18"/>
  <c r="C474" i="18"/>
  <c r="B437" i="1"/>
  <c r="I472" i="18"/>
  <c r="H472" i="18"/>
  <c r="G472" i="18"/>
  <c r="E472" i="18"/>
  <c r="D472" i="18"/>
  <c r="C472" i="18"/>
  <c r="I471" i="18"/>
  <c r="H471" i="18"/>
  <c r="G471" i="18"/>
  <c r="E471" i="18"/>
  <c r="D471" i="18"/>
  <c r="C471" i="18"/>
  <c r="B470" i="18"/>
  <c r="C470" i="18" s="1"/>
  <c r="B469" i="18"/>
  <c r="I469" i="18" s="1"/>
  <c r="B466" i="18"/>
  <c r="E466" i="18" s="1"/>
  <c r="B465" i="18"/>
  <c r="C465" i="18" s="1"/>
  <c r="B464" i="18"/>
  <c r="I464" i="18" s="1"/>
  <c r="I463" i="18"/>
  <c r="H463" i="18"/>
  <c r="G463" i="18"/>
  <c r="E463" i="18"/>
  <c r="D463" i="18"/>
  <c r="C463" i="18"/>
  <c r="I462" i="18"/>
  <c r="H462" i="18"/>
  <c r="G462" i="18"/>
  <c r="E462" i="18"/>
  <c r="D462" i="18"/>
  <c r="C462" i="18"/>
  <c r="B436" i="1"/>
  <c r="B435" i="1"/>
  <c r="I460" i="18"/>
  <c r="H460" i="18"/>
  <c r="G460" i="18"/>
  <c r="E460" i="18"/>
  <c r="D460" i="18"/>
  <c r="C460" i="18"/>
  <c r="I459" i="18"/>
  <c r="H459" i="18"/>
  <c r="G459" i="18"/>
  <c r="E459" i="18"/>
  <c r="D459" i="18"/>
  <c r="C459" i="18"/>
  <c r="B458" i="18"/>
  <c r="C458" i="18" s="1"/>
  <c r="B457" i="18"/>
  <c r="D457" i="18" s="1"/>
  <c r="B456" i="18"/>
  <c r="E456" i="18" s="1"/>
  <c r="B455" i="18"/>
  <c r="H455" i="18" s="1"/>
  <c r="B452" i="18"/>
  <c r="I452" i="18" s="1"/>
  <c r="B451" i="18"/>
  <c r="C451" i="18" s="1"/>
  <c r="B450" i="18"/>
  <c r="D450" i="18" s="1"/>
  <c r="I449" i="18"/>
  <c r="H449" i="18"/>
  <c r="G449" i="18"/>
  <c r="E449" i="18"/>
  <c r="D449" i="18"/>
  <c r="C449" i="18"/>
  <c r="I448" i="18"/>
  <c r="H448" i="18"/>
  <c r="G448" i="18"/>
  <c r="E448" i="18"/>
  <c r="D448" i="18"/>
  <c r="C448" i="18"/>
  <c r="I446" i="18"/>
  <c r="H446" i="18"/>
  <c r="G446" i="18"/>
  <c r="E446" i="18"/>
  <c r="D446" i="18"/>
  <c r="C446" i="18"/>
  <c r="I445" i="18"/>
  <c r="H445" i="18"/>
  <c r="G445" i="18"/>
  <c r="E445" i="18"/>
  <c r="D445" i="18"/>
  <c r="C445" i="18"/>
  <c r="B444" i="18"/>
  <c r="C444" i="18" s="1"/>
  <c r="B443" i="18"/>
  <c r="I443" i="18" s="1"/>
  <c r="B442" i="18"/>
  <c r="D442" i="18" s="1"/>
  <c r="B441" i="18"/>
  <c r="H441" i="18" s="1"/>
  <c r="B440" i="18"/>
  <c r="G440" i="18" s="1"/>
  <c r="B437" i="18"/>
  <c r="C437" i="18" s="1"/>
  <c r="B436" i="18"/>
  <c r="I436" i="18" s="1"/>
  <c r="I435" i="18"/>
  <c r="H435" i="18"/>
  <c r="G435" i="18"/>
  <c r="E435" i="18"/>
  <c r="D435" i="18"/>
  <c r="C435" i="18"/>
  <c r="I434" i="18"/>
  <c r="H434" i="18"/>
  <c r="G434" i="18"/>
  <c r="E434" i="18"/>
  <c r="D434" i="18"/>
  <c r="C434" i="18"/>
  <c r="B434" i="1"/>
  <c r="I432" i="18"/>
  <c r="H432" i="18"/>
  <c r="G432" i="18"/>
  <c r="E432" i="18"/>
  <c r="D432" i="18"/>
  <c r="C432" i="18"/>
  <c r="I431" i="18"/>
  <c r="H431" i="18"/>
  <c r="G431" i="18"/>
  <c r="E431" i="18"/>
  <c r="D431" i="18"/>
  <c r="C431" i="18"/>
  <c r="B430" i="18"/>
  <c r="C430" i="18" s="1"/>
  <c r="B429" i="18"/>
  <c r="G429" i="18" s="1"/>
  <c r="B428" i="18"/>
  <c r="G428" i="18" s="1"/>
  <c r="B427" i="18"/>
  <c r="H427" i="18" s="1"/>
  <c r="B426" i="18"/>
  <c r="H426" i="18" s="1"/>
  <c r="B424" i="18"/>
  <c r="C424" i="18" s="1"/>
  <c r="B423" i="18"/>
  <c r="G423" i="18" s="1"/>
  <c r="I422" i="18"/>
  <c r="H422" i="18"/>
  <c r="G422" i="18"/>
  <c r="E422" i="18"/>
  <c r="D422" i="18"/>
  <c r="C422" i="18"/>
  <c r="I421" i="18"/>
  <c r="H421" i="18"/>
  <c r="G421" i="18"/>
  <c r="E421" i="18"/>
  <c r="D421" i="18"/>
  <c r="C421" i="18"/>
  <c r="B433" i="1"/>
  <c r="I419" i="18"/>
  <c r="H419" i="18"/>
  <c r="G419" i="18"/>
  <c r="E419" i="18"/>
  <c r="D419" i="18"/>
  <c r="C419" i="18"/>
  <c r="I418" i="18"/>
  <c r="H418" i="18"/>
  <c r="G418" i="18"/>
  <c r="E418" i="18"/>
  <c r="D418" i="18"/>
  <c r="C418" i="18"/>
  <c r="B417" i="18"/>
  <c r="C417" i="18" s="1"/>
  <c r="B416" i="18"/>
  <c r="D416" i="18" s="1"/>
  <c r="B415" i="18"/>
  <c r="E415" i="18" s="1"/>
  <c r="B414" i="18"/>
  <c r="H414" i="18" s="1"/>
  <c r="B411" i="18"/>
  <c r="I411" i="18" s="1"/>
  <c r="B410" i="18"/>
  <c r="C410" i="18" s="1"/>
  <c r="B409" i="18"/>
  <c r="D409" i="18" s="1"/>
  <c r="I408" i="18"/>
  <c r="H408" i="18"/>
  <c r="G408" i="18"/>
  <c r="E408" i="18"/>
  <c r="D408" i="18"/>
  <c r="C408" i="18"/>
  <c r="I407" i="18"/>
  <c r="H407" i="18"/>
  <c r="G407" i="18"/>
  <c r="E407" i="18"/>
  <c r="D407" i="18"/>
  <c r="C407" i="18"/>
  <c r="B432" i="1"/>
  <c r="C426" i="1"/>
  <c r="D426" i="1"/>
  <c r="F426" i="1"/>
  <c r="I426" i="1" s="1"/>
  <c r="G426" i="1"/>
  <c r="J426" i="1" s="1"/>
  <c r="C427" i="1"/>
  <c r="D427" i="1"/>
  <c r="F427" i="1"/>
  <c r="I427" i="1" s="1"/>
  <c r="G427" i="1"/>
  <c r="J427" i="1" s="1"/>
  <c r="H457" i="1" l="1"/>
  <c r="J487" i="18"/>
  <c r="H446" i="1"/>
  <c r="H459" i="1"/>
  <c r="J457" i="1"/>
  <c r="I459" i="1"/>
  <c r="H454" i="1"/>
  <c r="H443" i="1"/>
  <c r="H447" i="1"/>
  <c r="H452" i="1"/>
  <c r="I443" i="1"/>
  <c r="J447" i="1"/>
  <c r="H453" i="1"/>
  <c r="H455" i="1"/>
  <c r="H445" i="1"/>
  <c r="H444" i="1"/>
  <c r="J446" i="1"/>
  <c r="H451" i="1"/>
  <c r="I451" i="1"/>
  <c r="I444" i="1"/>
  <c r="I452" i="1"/>
  <c r="I445" i="1"/>
  <c r="H442" i="1"/>
  <c r="D489" i="18"/>
  <c r="E489" i="18"/>
  <c r="G489" i="18"/>
  <c r="H489" i="18"/>
  <c r="I489" i="18"/>
  <c r="I497" i="18"/>
  <c r="D497" i="18"/>
  <c r="E497" i="18"/>
  <c r="E490" i="18"/>
  <c r="G490" i="18"/>
  <c r="G497" i="18"/>
  <c r="H497" i="18"/>
  <c r="J498" i="18"/>
  <c r="J499" i="18"/>
  <c r="J475" i="18"/>
  <c r="J486" i="18"/>
  <c r="C490" i="18"/>
  <c r="D490" i="18"/>
  <c r="I488" i="18"/>
  <c r="J488" i="18" s="1"/>
  <c r="I496" i="18"/>
  <c r="J496" i="18" s="1"/>
  <c r="C488" i="18"/>
  <c r="H490" i="18"/>
  <c r="J490" i="18" s="1"/>
  <c r="C496" i="18"/>
  <c r="E488" i="18"/>
  <c r="E496" i="18"/>
  <c r="D488" i="18"/>
  <c r="D496" i="18"/>
  <c r="G488" i="18"/>
  <c r="G496" i="18"/>
  <c r="J483" i="18"/>
  <c r="I482" i="18"/>
  <c r="D482" i="18"/>
  <c r="G477" i="18"/>
  <c r="E482" i="18"/>
  <c r="D477" i="18"/>
  <c r="H477" i="18"/>
  <c r="I477" i="18"/>
  <c r="G482" i="18"/>
  <c r="E477" i="18"/>
  <c r="H482" i="18"/>
  <c r="J463" i="18"/>
  <c r="J484" i="18"/>
  <c r="E478" i="18"/>
  <c r="G478" i="18"/>
  <c r="C481" i="18"/>
  <c r="H476" i="18"/>
  <c r="H481" i="18"/>
  <c r="I476" i="18"/>
  <c r="I481" i="18"/>
  <c r="J474" i="18"/>
  <c r="D478" i="18"/>
  <c r="G476" i="18"/>
  <c r="G481" i="18"/>
  <c r="C476" i="18"/>
  <c r="H478" i="18"/>
  <c r="J478" i="18" s="1"/>
  <c r="E476" i="18"/>
  <c r="E481" i="18"/>
  <c r="C478" i="18"/>
  <c r="I455" i="18"/>
  <c r="J455" i="18" s="1"/>
  <c r="E470" i="18"/>
  <c r="E451" i="18"/>
  <c r="G470" i="18"/>
  <c r="G451" i="18"/>
  <c r="H470" i="18"/>
  <c r="D451" i="18"/>
  <c r="D465" i="18"/>
  <c r="G452" i="18"/>
  <c r="J460" i="18"/>
  <c r="G465" i="18"/>
  <c r="D470" i="18"/>
  <c r="E465" i="18"/>
  <c r="H465" i="18"/>
  <c r="I465" i="18"/>
  <c r="E458" i="18"/>
  <c r="H451" i="18"/>
  <c r="I470" i="18"/>
  <c r="G458" i="18"/>
  <c r="D458" i="18"/>
  <c r="H458" i="18"/>
  <c r="I451" i="18"/>
  <c r="I458" i="18"/>
  <c r="J471" i="18"/>
  <c r="J472" i="18"/>
  <c r="J462" i="18"/>
  <c r="J449" i="18"/>
  <c r="C466" i="18"/>
  <c r="D466" i="18"/>
  <c r="C464" i="18"/>
  <c r="H466" i="18"/>
  <c r="C469" i="18"/>
  <c r="D464" i="18"/>
  <c r="I466" i="18"/>
  <c r="D469" i="18"/>
  <c r="E464" i="18"/>
  <c r="E469" i="18"/>
  <c r="G466" i="18"/>
  <c r="G464" i="18"/>
  <c r="G469" i="18"/>
  <c r="H464" i="18"/>
  <c r="J464" i="18" s="1"/>
  <c r="H469" i="18"/>
  <c r="J469" i="18" s="1"/>
  <c r="J459" i="18"/>
  <c r="J448" i="18"/>
  <c r="G456" i="18"/>
  <c r="C452" i="18"/>
  <c r="H456" i="18"/>
  <c r="D452" i="18"/>
  <c r="I456" i="18"/>
  <c r="E452" i="18"/>
  <c r="C450" i="18"/>
  <c r="H452" i="18"/>
  <c r="J452" i="18" s="1"/>
  <c r="C457" i="18"/>
  <c r="I457" i="18"/>
  <c r="E455" i="18"/>
  <c r="E450" i="18"/>
  <c r="E457" i="18"/>
  <c r="G450" i="18"/>
  <c r="G457" i="18"/>
  <c r="H450" i="18"/>
  <c r="C455" i="18"/>
  <c r="H457" i="18"/>
  <c r="I450" i="18"/>
  <c r="D455" i="18"/>
  <c r="G455" i="18"/>
  <c r="C456" i="18"/>
  <c r="D456" i="18"/>
  <c r="G437" i="18"/>
  <c r="H437" i="18"/>
  <c r="I437" i="18"/>
  <c r="J408" i="18"/>
  <c r="D410" i="18"/>
  <c r="E410" i="18"/>
  <c r="G410" i="18"/>
  <c r="I430" i="18"/>
  <c r="H410" i="18"/>
  <c r="J445" i="18"/>
  <c r="I410" i="18"/>
  <c r="J435" i="18"/>
  <c r="E437" i="18"/>
  <c r="D444" i="18"/>
  <c r="E444" i="18"/>
  <c r="C414" i="18"/>
  <c r="D424" i="18"/>
  <c r="G444" i="18"/>
  <c r="D414" i="18"/>
  <c r="E424" i="18"/>
  <c r="H444" i="18"/>
  <c r="E414" i="18"/>
  <c r="G424" i="18"/>
  <c r="I444" i="18"/>
  <c r="G414" i="18"/>
  <c r="H424" i="18"/>
  <c r="D437" i="18"/>
  <c r="I427" i="18"/>
  <c r="J427" i="18" s="1"/>
  <c r="E440" i="18"/>
  <c r="G417" i="18"/>
  <c r="H417" i="18"/>
  <c r="D430" i="18"/>
  <c r="C441" i="18"/>
  <c r="I417" i="18"/>
  <c r="E430" i="18"/>
  <c r="D441" i="18"/>
  <c r="E417" i="18"/>
  <c r="G430" i="18"/>
  <c r="E441" i="18"/>
  <c r="I414" i="18"/>
  <c r="J414" i="18" s="1"/>
  <c r="I424" i="18"/>
  <c r="D417" i="18"/>
  <c r="H430" i="18"/>
  <c r="I441" i="18"/>
  <c r="J441" i="18" s="1"/>
  <c r="J446" i="18"/>
  <c r="J422" i="18"/>
  <c r="J418" i="18"/>
  <c r="J432" i="18"/>
  <c r="J434" i="18"/>
  <c r="C440" i="18"/>
  <c r="H442" i="18"/>
  <c r="G442" i="18"/>
  <c r="D440" i="18"/>
  <c r="I442" i="18"/>
  <c r="E442" i="18"/>
  <c r="D436" i="18"/>
  <c r="I440" i="18"/>
  <c r="D443" i="18"/>
  <c r="E436" i="18"/>
  <c r="E443" i="18"/>
  <c r="J421" i="18"/>
  <c r="G436" i="18"/>
  <c r="G443" i="18"/>
  <c r="C442" i="18"/>
  <c r="C436" i="18"/>
  <c r="H440" i="18"/>
  <c r="C443" i="18"/>
  <c r="H436" i="18"/>
  <c r="J436" i="18" s="1"/>
  <c r="H443" i="18"/>
  <c r="J443" i="18" s="1"/>
  <c r="G441" i="18"/>
  <c r="J431" i="18"/>
  <c r="C426" i="18"/>
  <c r="H428" i="18"/>
  <c r="D426" i="18"/>
  <c r="I428" i="18"/>
  <c r="E428" i="18"/>
  <c r="E426" i="18"/>
  <c r="D423" i="18"/>
  <c r="I426" i="18"/>
  <c r="J426" i="18" s="1"/>
  <c r="D429" i="18"/>
  <c r="E423" i="18"/>
  <c r="E429" i="18"/>
  <c r="H423" i="18"/>
  <c r="C427" i="18"/>
  <c r="H429" i="18"/>
  <c r="I423" i="18"/>
  <c r="D427" i="18"/>
  <c r="I429" i="18"/>
  <c r="D428" i="18"/>
  <c r="G426" i="18"/>
  <c r="C423" i="18"/>
  <c r="C429" i="18"/>
  <c r="E427" i="18"/>
  <c r="C428" i="18"/>
  <c r="G427" i="18"/>
  <c r="J419" i="18"/>
  <c r="J407" i="18"/>
  <c r="G415" i="18"/>
  <c r="C411" i="18"/>
  <c r="H415" i="18"/>
  <c r="D411" i="18"/>
  <c r="I415" i="18"/>
  <c r="D415" i="18"/>
  <c r="C409" i="18"/>
  <c r="C416" i="18"/>
  <c r="E409" i="18"/>
  <c r="E416" i="18"/>
  <c r="G409" i="18"/>
  <c r="G416" i="18"/>
  <c r="H411" i="18"/>
  <c r="J411" i="18" s="1"/>
  <c r="C415" i="18"/>
  <c r="G411" i="18"/>
  <c r="I409" i="18"/>
  <c r="H409" i="18"/>
  <c r="H416" i="18"/>
  <c r="I416" i="18"/>
  <c r="E411" i="18"/>
  <c r="H427" i="1"/>
  <c r="H426" i="1"/>
  <c r="C423" i="1"/>
  <c r="D423" i="1"/>
  <c r="F423" i="1"/>
  <c r="G423" i="1"/>
  <c r="J423" i="1" s="1"/>
  <c r="C424" i="1"/>
  <c r="D424" i="1"/>
  <c r="F424" i="1"/>
  <c r="G424" i="1"/>
  <c r="J424" i="1" s="1"/>
  <c r="B431" i="1"/>
  <c r="B428" i="1"/>
  <c r="C414" i="1"/>
  <c r="D414" i="1"/>
  <c r="F414" i="1"/>
  <c r="I414" i="1" s="1"/>
  <c r="G414" i="1"/>
  <c r="C415" i="1"/>
  <c r="D415" i="1"/>
  <c r="F415" i="1"/>
  <c r="I415" i="1" s="1"/>
  <c r="G415" i="1"/>
  <c r="J415" i="1" s="1"/>
  <c r="C416" i="1"/>
  <c r="D416" i="1"/>
  <c r="F416" i="1"/>
  <c r="I416" i="1" s="1"/>
  <c r="G416" i="1"/>
  <c r="J416" i="1" s="1"/>
  <c r="C418" i="1"/>
  <c r="D418" i="1"/>
  <c r="F418" i="1"/>
  <c r="I418" i="1" s="1"/>
  <c r="G418" i="1"/>
  <c r="C421" i="1"/>
  <c r="D421" i="1"/>
  <c r="F421" i="1"/>
  <c r="I421" i="1" s="1"/>
  <c r="G421" i="1"/>
  <c r="J421" i="1" s="1"/>
  <c r="C422" i="1"/>
  <c r="D422" i="1"/>
  <c r="F422" i="1"/>
  <c r="G422" i="1"/>
  <c r="J422" i="1" s="1"/>
  <c r="C429" i="1"/>
  <c r="D429" i="1"/>
  <c r="F429" i="1"/>
  <c r="I429" i="1" s="1"/>
  <c r="G429" i="1"/>
  <c r="J429" i="1" s="1"/>
  <c r="C430" i="1"/>
  <c r="D430" i="1"/>
  <c r="F430" i="1"/>
  <c r="G430" i="1"/>
  <c r="J430" i="1" s="1"/>
  <c r="C357" i="1"/>
  <c r="D357" i="1"/>
  <c r="F357" i="1"/>
  <c r="I357" i="1" s="1"/>
  <c r="G357" i="1"/>
  <c r="J357" i="1" s="1"/>
  <c r="C285" i="1"/>
  <c r="D285" i="1"/>
  <c r="F285" i="1"/>
  <c r="G285" i="1"/>
  <c r="J285" i="1" s="1"/>
  <c r="K445" i="1" l="1"/>
  <c r="K452" i="1"/>
  <c r="K447" i="1"/>
  <c r="K443" i="1"/>
  <c r="K451" i="1"/>
  <c r="K426" i="1"/>
  <c r="K454" i="1"/>
  <c r="K453" i="1"/>
  <c r="K427" i="1"/>
  <c r="K444" i="1"/>
  <c r="K455" i="1"/>
  <c r="K459" i="1"/>
  <c r="K442" i="1"/>
  <c r="K446" i="1"/>
  <c r="K457" i="1"/>
  <c r="J497" i="18"/>
  <c r="J489" i="18"/>
  <c r="H485" i="18"/>
  <c r="I485" i="18"/>
  <c r="J482" i="18"/>
  <c r="J477" i="18"/>
  <c r="J476" i="18"/>
  <c r="J458" i="18"/>
  <c r="I473" i="18"/>
  <c r="J481" i="18"/>
  <c r="H473" i="18"/>
  <c r="J451" i="18"/>
  <c r="J465" i="18"/>
  <c r="J470" i="18"/>
  <c r="I461" i="18"/>
  <c r="H461" i="18"/>
  <c r="J466" i="18"/>
  <c r="J437" i="18"/>
  <c r="I447" i="18"/>
  <c r="J410" i="18"/>
  <c r="J450" i="18"/>
  <c r="J456" i="18"/>
  <c r="H447" i="18"/>
  <c r="J457" i="18"/>
  <c r="J430" i="18"/>
  <c r="J417" i="18"/>
  <c r="J424" i="18"/>
  <c r="J444" i="18"/>
  <c r="J440" i="18"/>
  <c r="I433" i="18"/>
  <c r="J442" i="18"/>
  <c r="H433" i="18"/>
  <c r="H420" i="18"/>
  <c r="I420" i="18"/>
  <c r="H418" i="1"/>
  <c r="J423" i="18"/>
  <c r="J428" i="18"/>
  <c r="J429" i="18"/>
  <c r="I406" i="18"/>
  <c r="H414" i="1"/>
  <c r="J409" i="18"/>
  <c r="J414" i="1"/>
  <c r="J415" i="18"/>
  <c r="J416" i="18"/>
  <c r="J418" i="1"/>
  <c r="H406" i="18"/>
  <c r="H421" i="1"/>
  <c r="H430" i="1"/>
  <c r="H415" i="1"/>
  <c r="I430" i="1"/>
  <c r="H429" i="1"/>
  <c r="H424" i="1"/>
  <c r="H423" i="1"/>
  <c r="I423" i="1"/>
  <c r="I424" i="1"/>
  <c r="H422" i="1"/>
  <c r="H416" i="1"/>
  <c r="I422" i="1"/>
  <c r="H285" i="1"/>
  <c r="H357" i="1"/>
  <c r="I285" i="1"/>
  <c r="B397" i="1"/>
  <c r="C395" i="1"/>
  <c r="D395" i="1"/>
  <c r="F395" i="1"/>
  <c r="G395" i="1"/>
  <c r="J395" i="1" s="1"/>
  <c r="C338" i="1"/>
  <c r="D338" i="1"/>
  <c r="F338" i="1"/>
  <c r="G338" i="1"/>
  <c r="J338" i="1" s="1"/>
  <c r="C299" i="1"/>
  <c r="D299" i="1"/>
  <c r="F299" i="1"/>
  <c r="G299" i="1"/>
  <c r="J299" i="1" s="1"/>
  <c r="K357" i="1" l="1"/>
  <c r="K430" i="1"/>
  <c r="K421" i="1"/>
  <c r="K414" i="1"/>
  <c r="K285" i="1"/>
  <c r="K416" i="1"/>
  <c r="K422" i="1"/>
  <c r="K418" i="1"/>
  <c r="K415" i="1"/>
  <c r="K423" i="1"/>
  <c r="K424" i="1"/>
  <c r="K429" i="1"/>
  <c r="J485" i="18"/>
  <c r="J473" i="18"/>
  <c r="J461" i="18"/>
  <c r="J447" i="18"/>
  <c r="J433" i="18"/>
  <c r="J420" i="18"/>
  <c r="J406" i="18"/>
  <c r="H395" i="1"/>
  <c r="H338" i="1"/>
  <c r="I395" i="1"/>
  <c r="H299" i="1"/>
  <c r="I338" i="1"/>
  <c r="I299" i="1"/>
  <c r="K299" i="1" l="1"/>
  <c r="K395" i="1"/>
  <c r="K338" i="1"/>
  <c r="C282" i="1"/>
  <c r="D282" i="1"/>
  <c r="F282" i="1"/>
  <c r="G282" i="1"/>
  <c r="J282" i="1" s="1"/>
  <c r="C283" i="1"/>
  <c r="D283" i="1"/>
  <c r="F283" i="1"/>
  <c r="G283" i="1"/>
  <c r="J283" i="1" s="1"/>
  <c r="B261" i="1"/>
  <c r="B260" i="1"/>
  <c r="I198" i="10"/>
  <c r="C257" i="1"/>
  <c r="D257" i="1"/>
  <c r="F257" i="1"/>
  <c r="G257" i="1"/>
  <c r="J257" i="1" s="1"/>
  <c r="B258" i="1"/>
  <c r="B241" i="1"/>
  <c r="H282" i="1" l="1"/>
  <c r="H283" i="1"/>
  <c r="I282" i="1"/>
  <c r="I283" i="1"/>
  <c r="H257" i="1"/>
  <c r="I257" i="1"/>
  <c r="C298" i="1"/>
  <c r="D298" i="1"/>
  <c r="F298" i="1"/>
  <c r="I298" i="1" s="1"/>
  <c r="G298" i="1"/>
  <c r="B259" i="1"/>
  <c r="B239" i="1"/>
  <c r="K283" i="1" l="1"/>
  <c r="K257" i="1"/>
  <c r="K282" i="1"/>
  <c r="H298" i="1"/>
  <c r="J298" i="1"/>
  <c r="C409" i="1"/>
  <c r="D409" i="1"/>
  <c r="F409" i="1"/>
  <c r="I409" i="1" s="1"/>
  <c r="G409" i="1"/>
  <c r="J409" i="1" s="1"/>
  <c r="C410" i="1"/>
  <c r="D410" i="1"/>
  <c r="F410" i="1"/>
  <c r="I410" i="1" s="1"/>
  <c r="G410" i="1"/>
  <c r="C411" i="1"/>
  <c r="D411" i="1"/>
  <c r="F411" i="1"/>
  <c r="G411" i="1"/>
  <c r="J411" i="1" s="1"/>
  <c r="C412" i="1"/>
  <c r="D412" i="1"/>
  <c r="F412" i="1"/>
  <c r="I412" i="1" s="1"/>
  <c r="G412" i="1"/>
  <c r="C413" i="1"/>
  <c r="D413" i="1"/>
  <c r="F413" i="1"/>
  <c r="I413" i="1" s="1"/>
  <c r="G413" i="1"/>
  <c r="B399" i="1"/>
  <c r="B323" i="1"/>
  <c r="C381" i="1"/>
  <c r="D381" i="1"/>
  <c r="F381" i="1"/>
  <c r="I381" i="1" s="1"/>
  <c r="G381" i="1"/>
  <c r="C382" i="1"/>
  <c r="D382" i="1"/>
  <c r="F382" i="1"/>
  <c r="G382" i="1"/>
  <c r="J382" i="1" s="1"/>
  <c r="C383" i="1"/>
  <c r="D383" i="1"/>
  <c r="F383" i="1"/>
  <c r="G383" i="1"/>
  <c r="J383" i="1" s="1"/>
  <c r="B369" i="1"/>
  <c r="B346" i="1"/>
  <c r="C400" i="1"/>
  <c r="D400" i="1"/>
  <c r="F400" i="1"/>
  <c r="I400" i="1" s="1"/>
  <c r="G400" i="1"/>
  <c r="J400" i="1" s="1"/>
  <c r="C401" i="1"/>
  <c r="D401" i="1"/>
  <c r="F401" i="1"/>
  <c r="I401" i="1" s="1"/>
  <c r="G401" i="1"/>
  <c r="C403" i="1"/>
  <c r="D403" i="1"/>
  <c r="F403" i="1"/>
  <c r="I403" i="1" s="1"/>
  <c r="G403" i="1"/>
  <c r="C380" i="1"/>
  <c r="D380" i="1"/>
  <c r="F380" i="1"/>
  <c r="G380" i="1"/>
  <c r="J380" i="1" s="1"/>
  <c r="C332" i="1"/>
  <c r="D332" i="1"/>
  <c r="F332" i="1"/>
  <c r="I332" i="1" s="1"/>
  <c r="G332" i="1"/>
  <c r="J332" i="1" s="1"/>
  <c r="C305" i="1"/>
  <c r="D305" i="1"/>
  <c r="F305" i="1"/>
  <c r="G305" i="1"/>
  <c r="J305" i="1" s="1"/>
  <c r="C310" i="1"/>
  <c r="D310" i="1"/>
  <c r="F310" i="1"/>
  <c r="G310" i="1"/>
  <c r="J310" i="1" s="1"/>
  <c r="B392" i="1"/>
  <c r="D393" i="1"/>
  <c r="F394" i="1"/>
  <c r="K298" i="1" l="1"/>
  <c r="H409" i="1"/>
  <c r="H413" i="1"/>
  <c r="J413" i="1"/>
  <c r="H410" i="1"/>
  <c r="H412" i="1"/>
  <c r="H411" i="1"/>
  <c r="J410" i="1"/>
  <c r="I411" i="1"/>
  <c r="J412" i="1"/>
  <c r="H401" i="1"/>
  <c r="H403" i="1"/>
  <c r="H400" i="1"/>
  <c r="J401" i="1"/>
  <c r="H382" i="1"/>
  <c r="H383" i="1"/>
  <c r="H381" i="1"/>
  <c r="I382" i="1"/>
  <c r="I383" i="1"/>
  <c r="J381" i="1"/>
  <c r="J403" i="1"/>
  <c r="H380" i="1"/>
  <c r="I380" i="1"/>
  <c r="H332" i="1"/>
  <c r="H305" i="1"/>
  <c r="I305" i="1"/>
  <c r="H310" i="1"/>
  <c r="I310" i="1"/>
  <c r="I394" i="1"/>
  <c r="C394" i="1"/>
  <c r="G393" i="1"/>
  <c r="J393" i="1" s="1"/>
  <c r="C393" i="1"/>
  <c r="D394" i="1"/>
  <c r="F393" i="1"/>
  <c r="G394" i="1"/>
  <c r="J394" i="1" s="1"/>
  <c r="K383" i="1" l="1"/>
  <c r="K382" i="1"/>
  <c r="K400" i="1"/>
  <c r="K401" i="1"/>
  <c r="K310" i="1"/>
  <c r="K412" i="1"/>
  <c r="K410" i="1"/>
  <c r="K380" i="1"/>
  <c r="K403" i="1"/>
  <c r="K411" i="1"/>
  <c r="K305" i="1"/>
  <c r="K332" i="1"/>
  <c r="K409" i="1"/>
  <c r="K413" i="1"/>
  <c r="K381" i="1"/>
  <c r="H393" i="1"/>
  <c r="I393" i="1"/>
  <c r="H394" i="1"/>
  <c r="K394" i="1" l="1"/>
  <c r="K393" i="1"/>
  <c r="B345" i="1"/>
  <c r="B403" i="18"/>
  <c r="C403" i="18" s="1"/>
  <c r="B402" i="18"/>
  <c r="C402" i="18" s="1"/>
  <c r="B401" i="18"/>
  <c r="C401" i="18" s="1"/>
  <c r="B400" i="18"/>
  <c r="C400" i="18" s="1"/>
  <c r="B398" i="18"/>
  <c r="C398" i="18" s="1"/>
  <c r="B397" i="18"/>
  <c r="C397" i="18" s="1"/>
  <c r="B396" i="18"/>
  <c r="C396" i="18" s="1"/>
  <c r="C404" i="18"/>
  <c r="C405" i="18"/>
  <c r="B344" i="1"/>
  <c r="B390" i="18"/>
  <c r="B389" i="18"/>
  <c r="B388" i="18"/>
  <c r="B387" i="18"/>
  <c r="B384" i="18"/>
  <c r="B383" i="18"/>
  <c r="B382" i="18"/>
  <c r="I402" i="18" l="1"/>
  <c r="I400" i="18"/>
  <c r="H403" i="18"/>
  <c r="I403" i="18"/>
  <c r="H402" i="18"/>
  <c r="E405" i="18"/>
  <c r="H398" i="18"/>
  <c r="E402" i="18"/>
  <c r="D402" i="18"/>
  <c r="D398" i="18"/>
  <c r="H404" i="18"/>
  <c r="G404" i="18"/>
  <c r="I397" i="18"/>
  <c r="G401" i="18"/>
  <c r="D404" i="18"/>
  <c r="E401" i="18"/>
  <c r="G397" i="18"/>
  <c r="G405" i="18"/>
  <c r="I398" i="18"/>
  <c r="G402" i="18"/>
  <c r="D405" i="18"/>
  <c r="G398" i="18"/>
  <c r="E398" i="18"/>
  <c r="I404" i="18"/>
  <c r="I401" i="18"/>
  <c r="H401" i="18"/>
  <c r="E404" i="18"/>
  <c r="H397" i="18"/>
  <c r="D401" i="18"/>
  <c r="E397" i="18"/>
  <c r="D397" i="18"/>
  <c r="G403" i="18"/>
  <c r="H400" i="18"/>
  <c r="I396" i="18"/>
  <c r="E403" i="18"/>
  <c r="G400" i="18"/>
  <c r="H396" i="18"/>
  <c r="D403" i="18"/>
  <c r="E400" i="18"/>
  <c r="G396" i="18"/>
  <c r="D400" i="18"/>
  <c r="E396" i="18"/>
  <c r="I405" i="18"/>
  <c r="D396" i="18"/>
  <c r="H405" i="18"/>
  <c r="J402" i="18" l="1"/>
  <c r="J396" i="18"/>
  <c r="J400" i="18"/>
  <c r="J403" i="18"/>
  <c r="J405" i="18"/>
  <c r="J404" i="18"/>
  <c r="J397" i="18"/>
  <c r="J398" i="18"/>
  <c r="J401" i="18"/>
  <c r="C314" i="1" l="1"/>
  <c r="D314" i="1"/>
  <c r="F314" i="1"/>
  <c r="G314" i="1"/>
  <c r="J314" i="1" s="1"/>
  <c r="C321" i="1"/>
  <c r="C322" i="1"/>
  <c r="D322" i="1"/>
  <c r="F322" i="1"/>
  <c r="G322" i="1"/>
  <c r="J322" i="1" s="1"/>
  <c r="H314" i="1" l="1"/>
  <c r="I314" i="1"/>
  <c r="H322" i="1"/>
  <c r="I322" i="1"/>
  <c r="G321" i="1"/>
  <c r="J321" i="1" s="1"/>
  <c r="F321" i="1"/>
  <c r="D321" i="1"/>
  <c r="B366" i="1"/>
  <c r="C367" i="1"/>
  <c r="D368" i="1"/>
  <c r="C368" i="1"/>
  <c r="B342" i="1"/>
  <c r="K322" i="1" l="1"/>
  <c r="K314" i="1"/>
  <c r="I321" i="1"/>
  <c r="H321" i="1"/>
  <c r="G367" i="1"/>
  <c r="J367" i="1" s="1"/>
  <c r="F367" i="1"/>
  <c r="D367" i="1"/>
  <c r="F368" i="1"/>
  <c r="G368" i="1"/>
  <c r="J368" i="1" s="1"/>
  <c r="K321" i="1" l="1"/>
  <c r="H367" i="1"/>
  <c r="I367" i="1"/>
  <c r="H368" i="1"/>
  <c r="I368" i="1"/>
  <c r="K368" i="1" l="1"/>
  <c r="K367" i="1"/>
  <c r="C278" i="1"/>
  <c r="D278" i="1"/>
  <c r="F278" i="1"/>
  <c r="G278" i="1"/>
  <c r="J278" i="1" s="1"/>
  <c r="H278" i="1" l="1"/>
  <c r="I278" i="1"/>
  <c r="K278" i="1" l="1"/>
  <c r="C326" i="1"/>
  <c r="D326" i="1"/>
  <c r="F326" i="1"/>
  <c r="I326" i="1" s="1"/>
  <c r="G326" i="1"/>
  <c r="C327" i="1"/>
  <c r="D327" i="1"/>
  <c r="F327" i="1"/>
  <c r="G327" i="1"/>
  <c r="J327" i="1" s="1"/>
  <c r="C328" i="1"/>
  <c r="D328" i="1"/>
  <c r="F328" i="1"/>
  <c r="I328" i="1" s="1"/>
  <c r="G328" i="1"/>
  <c r="J328" i="1" s="1"/>
  <c r="C329" i="1"/>
  <c r="D329" i="1"/>
  <c r="F329" i="1"/>
  <c r="I329" i="1" s="1"/>
  <c r="G329" i="1"/>
  <c r="J329" i="1" s="1"/>
  <c r="C330" i="1"/>
  <c r="D330" i="1"/>
  <c r="F330" i="1"/>
  <c r="G330" i="1"/>
  <c r="J330" i="1" s="1"/>
  <c r="C331" i="1"/>
  <c r="D331" i="1"/>
  <c r="F331" i="1"/>
  <c r="I331" i="1" s="1"/>
  <c r="G331" i="1"/>
  <c r="J331" i="1" s="1"/>
  <c r="C333" i="1"/>
  <c r="D333" i="1"/>
  <c r="F333" i="1"/>
  <c r="I333" i="1" s="1"/>
  <c r="G333" i="1"/>
  <c r="C334" i="1"/>
  <c r="D334" i="1"/>
  <c r="F334" i="1"/>
  <c r="I334" i="1" s="1"/>
  <c r="G334" i="1"/>
  <c r="J334" i="1" s="1"/>
  <c r="C340" i="1"/>
  <c r="D340" i="1"/>
  <c r="F340" i="1"/>
  <c r="G340" i="1"/>
  <c r="J340" i="1" s="1"/>
  <c r="C341" i="1"/>
  <c r="D341" i="1"/>
  <c r="F341" i="1"/>
  <c r="I341" i="1" s="1"/>
  <c r="G341" i="1"/>
  <c r="J341" i="1" s="1"/>
  <c r="C343" i="1"/>
  <c r="D343" i="1"/>
  <c r="F343" i="1"/>
  <c r="G343" i="1"/>
  <c r="J343" i="1" s="1"/>
  <c r="H343" i="1" l="1"/>
  <c r="I343" i="1"/>
  <c r="H326" i="1"/>
  <c r="H333" i="1"/>
  <c r="H341" i="1"/>
  <c r="H331" i="1"/>
  <c r="H327" i="1"/>
  <c r="H334" i="1"/>
  <c r="J333" i="1"/>
  <c r="J326" i="1"/>
  <c r="H329" i="1"/>
  <c r="H340" i="1"/>
  <c r="H330" i="1"/>
  <c r="I330" i="1"/>
  <c r="I327" i="1"/>
  <c r="I340" i="1"/>
  <c r="H328" i="1"/>
  <c r="C318" i="1"/>
  <c r="D318" i="1"/>
  <c r="F318" i="1"/>
  <c r="G318" i="1"/>
  <c r="J318" i="1" s="1"/>
  <c r="K330" i="1" l="1"/>
  <c r="K341" i="1"/>
  <c r="K328" i="1"/>
  <c r="K340" i="1"/>
  <c r="K329" i="1"/>
  <c r="K334" i="1"/>
  <c r="K327" i="1"/>
  <c r="K331" i="1"/>
  <c r="K333" i="1"/>
  <c r="K326" i="1"/>
  <c r="K343" i="1"/>
  <c r="H318" i="1"/>
  <c r="I318" i="1"/>
  <c r="B320" i="1"/>
  <c r="B315" i="1"/>
  <c r="K318" i="1" l="1"/>
  <c r="C317" i="1"/>
  <c r="D317" i="1"/>
  <c r="F317" i="1"/>
  <c r="G317" i="1"/>
  <c r="J317" i="1" s="1"/>
  <c r="C319" i="1"/>
  <c r="D319" i="1"/>
  <c r="F319" i="1"/>
  <c r="G319" i="1"/>
  <c r="J319" i="1" s="1"/>
  <c r="H317" i="1" l="1"/>
  <c r="H319" i="1"/>
  <c r="I319" i="1"/>
  <c r="I317" i="1"/>
  <c r="H360" i="18"/>
  <c r="K317" i="1" l="1"/>
  <c r="K319" i="1"/>
  <c r="C303" i="1"/>
  <c r="D303" i="1"/>
  <c r="F303" i="1"/>
  <c r="G303" i="1"/>
  <c r="J303" i="1" s="1"/>
  <c r="B313" i="1"/>
  <c r="C281" i="1"/>
  <c r="D281" i="1"/>
  <c r="F281" i="1"/>
  <c r="G281" i="1"/>
  <c r="J281" i="1" s="1"/>
  <c r="B307" i="1"/>
  <c r="F304" i="1"/>
  <c r="C304" i="1"/>
  <c r="D304" i="1"/>
  <c r="C308" i="1"/>
  <c r="G309" i="1"/>
  <c r="J309" i="1" s="1"/>
  <c r="C309" i="1"/>
  <c r="D309" i="1"/>
  <c r="F309" i="1"/>
  <c r="F311" i="1"/>
  <c r="C311" i="1"/>
  <c r="D311" i="1"/>
  <c r="C312" i="1"/>
  <c r="D312" i="1"/>
  <c r="F312" i="1"/>
  <c r="G312" i="1"/>
  <c r="J312" i="1" s="1"/>
  <c r="C316" i="1"/>
  <c r="D316" i="1"/>
  <c r="F316" i="1"/>
  <c r="I316" i="1" s="1"/>
  <c r="G316" i="1"/>
  <c r="J316" i="1" s="1"/>
  <c r="C290" i="1"/>
  <c r="D290" i="1"/>
  <c r="F290" i="1"/>
  <c r="I290" i="1" s="1"/>
  <c r="G290" i="1"/>
  <c r="C288" i="1"/>
  <c r="D288" i="1"/>
  <c r="F288" i="1"/>
  <c r="I288" i="1" s="1"/>
  <c r="G288" i="1"/>
  <c r="J288" i="1" s="1"/>
  <c r="C289" i="1"/>
  <c r="D289" i="1"/>
  <c r="F289" i="1"/>
  <c r="G289" i="1"/>
  <c r="J289" i="1" s="1"/>
  <c r="H303" i="1" l="1"/>
  <c r="I303" i="1"/>
  <c r="H281" i="1"/>
  <c r="I281" i="1"/>
  <c r="H312" i="1"/>
  <c r="H316" i="1"/>
  <c r="I311" i="1"/>
  <c r="H309" i="1"/>
  <c r="I304" i="1"/>
  <c r="G308" i="1"/>
  <c r="J308" i="1" s="1"/>
  <c r="F308" i="1"/>
  <c r="I312" i="1"/>
  <c r="G311" i="1"/>
  <c r="J311" i="1" s="1"/>
  <c r="D308" i="1"/>
  <c r="G304" i="1"/>
  <c r="J304" i="1" s="1"/>
  <c r="I309" i="1"/>
  <c r="H290" i="1"/>
  <c r="H289" i="1"/>
  <c r="J290" i="1"/>
  <c r="I289" i="1"/>
  <c r="H288" i="1"/>
  <c r="K290" i="1" l="1"/>
  <c r="K316" i="1"/>
  <c r="K309" i="1"/>
  <c r="K312" i="1"/>
  <c r="K281" i="1"/>
  <c r="K288" i="1"/>
  <c r="K303" i="1"/>
  <c r="K289" i="1"/>
  <c r="H308" i="1"/>
  <c r="I308" i="1"/>
  <c r="H304" i="1"/>
  <c r="H311" i="1"/>
  <c r="K308" i="1" l="1"/>
  <c r="K311" i="1"/>
  <c r="K304" i="1"/>
  <c r="B269" i="1"/>
  <c r="B249" i="1"/>
  <c r="B356" i="18"/>
  <c r="I356" i="18" s="1"/>
  <c r="I355" i="18"/>
  <c r="H355" i="18"/>
  <c r="G355" i="18"/>
  <c r="E355" i="18"/>
  <c r="D355" i="18"/>
  <c r="C355" i="18"/>
  <c r="I354" i="18"/>
  <c r="H354" i="18"/>
  <c r="G354" i="18"/>
  <c r="E354" i="18"/>
  <c r="D354" i="18"/>
  <c r="C354" i="18"/>
  <c r="I214" i="10"/>
  <c r="J355" i="18" l="1"/>
  <c r="I353" i="18"/>
  <c r="J354" i="18"/>
  <c r="C356" i="18"/>
  <c r="D356" i="18"/>
  <c r="E356" i="18"/>
  <c r="G356" i="18"/>
  <c r="H356" i="18"/>
  <c r="J356" i="18" s="1"/>
  <c r="H353" i="18" l="1"/>
  <c r="J353" i="18" l="1"/>
  <c r="B391" i="1" l="1"/>
  <c r="C364" i="1"/>
  <c r="D364" i="1"/>
  <c r="F364" i="1"/>
  <c r="G364" i="1"/>
  <c r="J364" i="1" s="1"/>
  <c r="B559" i="1"/>
  <c r="H364" i="1" l="1"/>
  <c r="I364" i="1"/>
  <c r="C372" i="1"/>
  <c r="D372" i="1"/>
  <c r="F372" i="1"/>
  <c r="I372" i="1" s="1"/>
  <c r="G372" i="1"/>
  <c r="J372" i="1" s="1"/>
  <c r="C373" i="1"/>
  <c r="D373" i="1"/>
  <c r="F373" i="1"/>
  <c r="I373" i="1" s="1"/>
  <c r="G373" i="1"/>
  <c r="C374" i="1"/>
  <c r="D374" i="1"/>
  <c r="F374" i="1"/>
  <c r="G374" i="1"/>
  <c r="J374" i="1" s="1"/>
  <c r="C375" i="1"/>
  <c r="D375" i="1"/>
  <c r="F375" i="1"/>
  <c r="I375" i="1" s="1"/>
  <c r="G375" i="1"/>
  <c r="J375" i="1" s="1"/>
  <c r="C376" i="1"/>
  <c r="D376" i="1"/>
  <c r="F376" i="1"/>
  <c r="G376" i="1"/>
  <c r="J376" i="1" s="1"/>
  <c r="C377" i="1"/>
  <c r="D377" i="1"/>
  <c r="F377" i="1"/>
  <c r="I377" i="1" s="1"/>
  <c r="G377" i="1"/>
  <c r="C378" i="1"/>
  <c r="D378" i="1"/>
  <c r="F378" i="1"/>
  <c r="I378" i="1" s="1"/>
  <c r="G378" i="1"/>
  <c r="J378" i="1" s="1"/>
  <c r="C387" i="1"/>
  <c r="D387" i="1"/>
  <c r="F387" i="1"/>
  <c r="I387" i="1" s="1"/>
  <c r="G387" i="1"/>
  <c r="C390" i="1"/>
  <c r="D390" i="1"/>
  <c r="F390" i="1"/>
  <c r="I390" i="1" s="1"/>
  <c r="G390" i="1"/>
  <c r="K364" i="1" l="1"/>
  <c r="H377" i="1"/>
  <c r="H390" i="1"/>
  <c r="H387" i="1"/>
  <c r="H373" i="1"/>
  <c r="H375" i="1"/>
  <c r="J387" i="1"/>
  <c r="H378" i="1"/>
  <c r="J377" i="1"/>
  <c r="H372" i="1"/>
  <c r="J390" i="1"/>
  <c r="H374" i="1"/>
  <c r="H376" i="1"/>
  <c r="I376" i="1"/>
  <c r="J373" i="1"/>
  <c r="I374" i="1"/>
  <c r="B365" i="1"/>
  <c r="G363" i="1"/>
  <c r="J363" i="1" s="1"/>
  <c r="F363" i="1"/>
  <c r="D363" i="1"/>
  <c r="C363" i="1"/>
  <c r="G362" i="1"/>
  <c r="F362" i="1"/>
  <c r="I362" i="1" s="1"/>
  <c r="D362" i="1"/>
  <c r="C362" i="1"/>
  <c r="G361" i="1"/>
  <c r="J361" i="1" s="1"/>
  <c r="F361" i="1"/>
  <c r="I361" i="1" s="1"/>
  <c r="D361" i="1"/>
  <c r="C361" i="1"/>
  <c r="G360" i="1"/>
  <c r="J360" i="1" s="1"/>
  <c r="F360" i="1"/>
  <c r="I360" i="1" s="1"/>
  <c r="D360" i="1"/>
  <c r="C360" i="1"/>
  <c r="G359" i="1"/>
  <c r="J359" i="1" s="1"/>
  <c r="F359" i="1"/>
  <c r="D359" i="1"/>
  <c r="C359" i="1"/>
  <c r="G358" i="1"/>
  <c r="J358" i="1" s="1"/>
  <c r="F358" i="1"/>
  <c r="I358" i="1" s="1"/>
  <c r="D358" i="1"/>
  <c r="C358" i="1"/>
  <c r="G355" i="1"/>
  <c r="J355" i="1" s="1"/>
  <c r="F355" i="1"/>
  <c r="I355" i="1" s="1"/>
  <c r="D355" i="1"/>
  <c r="C355" i="1"/>
  <c r="G354" i="1"/>
  <c r="J354" i="1" s="1"/>
  <c r="F354" i="1"/>
  <c r="I354" i="1" s="1"/>
  <c r="D354" i="1"/>
  <c r="C354" i="1"/>
  <c r="G353" i="1"/>
  <c r="J353" i="1" s="1"/>
  <c r="F353" i="1"/>
  <c r="I353" i="1" s="1"/>
  <c r="D353" i="1"/>
  <c r="C353" i="1"/>
  <c r="G352" i="1"/>
  <c r="J352" i="1" s="1"/>
  <c r="F352" i="1"/>
  <c r="I352" i="1" s="1"/>
  <c r="D352" i="1"/>
  <c r="C352" i="1"/>
  <c r="G351" i="1"/>
  <c r="F351" i="1"/>
  <c r="I351" i="1" s="1"/>
  <c r="D351" i="1"/>
  <c r="C351" i="1"/>
  <c r="G350" i="1"/>
  <c r="J350" i="1" s="1"/>
  <c r="F350" i="1"/>
  <c r="D350" i="1"/>
  <c r="C350" i="1"/>
  <c r="G349" i="1"/>
  <c r="J349" i="1" s="1"/>
  <c r="F349" i="1"/>
  <c r="I349" i="1" s="1"/>
  <c r="D349" i="1"/>
  <c r="C349" i="1"/>
  <c r="G348" i="1"/>
  <c r="J348" i="1" s="1"/>
  <c r="F348" i="1"/>
  <c r="I348" i="1" s="1"/>
  <c r="D348" i="1"/>
  <c r="C348" i="1"/>
  <c r="B301" i="1"/>
  <c r="D275" i="1"/>
  <c r="C275" i="1"/>
  <c r="D276" i="1"/>
  <c r="C276" i="1"/>
  <c r="G277" i="1"/>
  <c r="J277" i="1" s="1"/>
  <c r="C277" i="1"/>
  <c r="D277" i="1"/>
  <c r="F277" i="1"/>
  <c r="C280" i="1"/>
  <c r="D280" i="1"/>
  <c r="F280" i="1"/>
  <c r="I280" i="1" s="1"/>
  <c r="G280" i="1"/>
  <c r="J280" i="1" s="1"/>
  <c r="C286" i="1"/>
  <c r="D286" i="1"/>
  <c r="F286" i="1"/>
  <c r="I286" i="1" s="1"/>
  <c r="G286" i="1"/>
  <c r="J286" i="1" s="1"/>
  <c r="C287" i="1"/>
  <c r="F296" i="1"/>
  <c r="C296" i="1"/>
  <c r="D296" i="1"/>
  <c r="F297" i="1"/>
  <c r="C297" i="1"/>
  <c r="D297" i="1"/>
  <c r="D325" i="1"/>
  <c r="C325" i="1"/>
  <c r="G371" i="1"/>
  <c r="J371" i="1" s="1"/>
  <c r="C371" i="1"/>
  <c r="D371" i="1"/>
  <c r="F371" i="1"/>
  <c r="K374" i="1" l="1"/>
  <c r="K372" i="1"/>
  <c r="K378" i="1"/>
  <c r="K375" i="1"/>
  <c r="K373" i="1"/>
  <c r="K387" i="1"/>
  <c r="K390" i="1"/>
  <c r="K376" i="1"/>
  <c r="K377" i="1"/>
  <c r="H359" i="1"/>
  <c r="H352" i="1"/>
  <c r="I359" i="1"/>
  <c r="H350" i="1"/>
  <c r="H351" i="1"/>
  <c r="H280" i="1"/>
  <c r="H362" i="1"/>
  <c r="H363" i="1"/>
  <c r="I363" i="1"/>
  <c r="H277" i="1"/>
  <c r="H348" i="1"/>
  <c r="H353" i="1"/>
  <c r="H360" i="1"/>
  <c r="I350" i="1"/>
  <c r="H355" i="1"/>
  <c r="H358" i="1"/>
  <c r="J351" i="1"/>
  <c r="H349" i="1"/>
  <c r="H354" i="1"/>
  <c r="H361" i="1"/>
  <c r="J362" i="1"/>
  <c r="H286" i="1"/>
  <c r="I296" i="1"/>
  <c r="H371" i="1"/>
  <c r="I297" i="1"/>
  <c r="G276" i="1"/>
  <c r="J276" i="1" s="1"/>
  <c r="G297" i="1"/>
  <c r="J297" i="1" s="1"/>
  <c r="F276" i="1"/>
  <c r="G287" i="1"/>
  <c r="J287" i="1" s="1"/>
  <c r="I277" i="1"/>
  <c r="G275" i="1"/>
  <c r="J275" i="1" s="1"/>
  <c r="G325" i="1"/>
  <c r="J325" i="1" s="1"/>
  <c r="G296" i="1"/>
  <c r="J296" i="1" s="1"/>
  <c r="D287" i="1"/>
  <c r="F275" i="1"/>
  <c r="I371" i="1"/>
  <c r="F287" i="1"/>
  <c r="F325" i="1"/>
  <c r="K361" i="1" l="1"/>
  <c r="K359" i="1"/>
  <c r="K358" i="1"/>
  <c r="K355" i="1"/>
  <c r="K360" i="1"/>
  <c r="K363" i="1"/>
  <c r="K353" i="1"/>
  <c r="K348" i="1"/>
  <c r="K277" i="1"/>
  <c r="K350" i="1"/>
  <c r="K354" i="1"/>
  <c r="K349" i="1"/>
  <c r="K362" i="1"/>
  <c r="K351" i="1"/>
  <c r="K371" i="1"/>
  <c r="K280" i="1"/>
  <c r="K286" i="1"/>
  <c r="K352" i="1"/>
  <c r="H296" i="1"/>
  <c r="H276" i="1"/>
  <c r="I276" i="1"/>
  <c r="H297" i="1"/>
  <c r="I287" i="1"/>
  <c r="H287" i="1"/>
  <c r="I325" i="1"/>
  <c r="H325" i="1"/>
  <c r="H275" i="1"/>
  <c r="I275" i="1"/>
  <c r="K297" i="1" l="1"/>
  <c r="K276" i="1"/>
  <c r="K275" i="1"/>
  <c r="K325" i="1"/>
  <c r="K287" i="1"/>
  <c r="K296" i="1"/>
  <c r="B272" i="1"/>
  <c r="B345" i="18"/>
  <c r="I206" i="10"/>
  <c r="B336" i="18"/>
  <c r="B327" i="18"/>
  <c r="I190" i="10"/>
  <c r="B318" i="18" l="1"/>
  <c r="C318" i="18" s="1"/>
  <c r="I182" i="10"/>
  <c r="B309" i="18"/>
  <c r="C309" i="18" s="1"/>
  <c r="I174" i="10"/>
  <c r="B300" i="18"/>
  <c r="C301" i="18"/>
  <c r="C302" i="18"/>
  <c r="C304" i="18"/>
  <c r="C305" i="18"/>
  <c r="C306" i="18"/>
  <c r="C307" i="18"/>
  <c r="C308" i="18"/>
  <c r="C310" i="18"/>
  <c r="C311" i="18"/>
  <c r="C313" i="18"/>
  <c r="C314" i="18"/>
  <c r="C315" i="18"/>
  <c r="C316" i="18"/>
  <c r="C317" i="18"/>
  <c r="C319" i="18"/>
  <c r="C320" i="18"/>
  <c r="C322" i="18"/>
  <c r="C323" i="18"/>
  <c r="C324" i="18"/>
  <c r="C325" i="18"/>
  <c r="C326" i="18"/>
  <c r="C327" i="18"/>
  <c r="C328" i="18"/>
  <c r="C329" i="18"/>
  <c r="C331" i="18"/>
  <c r="C332" i="18"/>
  <c r="C333" i="18"/>
  <c r="C334" i="18"/>
  <c r="C335" i="18"/>
  <c r="C336" i="18"/>
  <c r="C337" i="18"/>
  <c r="C338" i="18"/>
  <c r="C340" i="18"/>
  <c r="C341" i="18"/>
  <c r="C342" i="18"/>
  <c r="C343" i="18"/>
  <c r="C344" i="18"/>
  <c r="C345" i="18"/>
  <c r="C346" i="18"/>
  <c r="C347" i="18"/>
  <c r="C349" i="18"/>
  <c r="C350" i="18"/>
  <c r="C351" i="18"/>
  <c r="C352" i="18"/>
  <c r="C358" i="18"/>
  <c r="C359" i="18"/>
  <c r="C361" i="18"/>
  <c r="C362" i="18"/>
  <c r="C364" i="18"/>
  <c r="C365" i="18"/>
  <c r="C366" i="18"/>
  <c r="C367" i="18"/>
  <c r="C368" i="18"/>
  <c r="C370" i="18"/>
  <c r="C371" i="18"/>
  <c r="C372" i="18"/>
  <c r="C373" i="18"/>
  <c r="C375" i="18"/>
  <c r="C376" i="18"/>
  <c r="C377" i="18"/>
  <c r="C378" i="18"/>
  <c r="C380" i="18"/>
  <c r="C381" i="18"/>
  <c r="C382" i="18"/>
  <c r="C383" i="18"/>
  <c r="C384" i="18"/>
  <c r="C387" i="18"/>
  <c r="C388" i="18"/>
  <c r="C389" i="18"/>
  <c r="C390" i="18"/>
  <c r="C391" i="18"/>
  <c r="C392" i="18"/>
  <c r="C394" i="18"/>
  <c r="C395" i="18"/>
  <c r="H302" i="18" l="1"/>
  <c r="D302" i="18"/>
  <c r="E302" i="18"/>
  <c r="G302" i="18"/>
  <c r="I302" i="18"/>
  <c r="I301" i="18"/>
  <c r="H301" i="18"/>
  <c r="G301" i="18"/>
  <c r="E301" i="18"/>
  <c r="D301" i="18"/>
  <c r="J302" i="18" l="1"/>
  <c r="J301" i="18"/>
  <c r="I166" i="10" l="1"/>
  <c r="B264" i="1" l="1"/>
  <c r="B250" i="1" l="1"/>
  <c r="B290" i="18"/>
  <c r="C290" i="18" s="1"/>
  <c r="I158" i="10"/>
  <c r="C289" i="18"/>
  <c r="C292" i="18"/>
  <c r="C293" i="18"/>
  <c r="C295" i="18"/>
  <c r="C296" i="18"/>
  <c r="C297" i="18"/>
  <c r="C298" i="18"/>
  <c r="C299" i="18"/>
  <c r="C300" i="18"/>
  <c r="G315" i="18" l="1"/>
  <c r="E342" i="18"/>
  <c r="D336" i="18"/>
  <c r="G306" i="18"/>
  <c r="E349" i="18"/>
  <c r="G318" i="18"/>
  <c r="G341" i="18"/>
  <c r="D335" i="18"/>
  <c r="E341" i="18"/>
  <c r="D306" i="18"/>
  <c r="I316" i="18"/>
  <c r="H307" i="18"/>
  <c r="G307" i="18"/>
  <c r="E310" i="18"/>
  <c r="D331" i="18"/>
  <c r="D314" i="18"/>
  <c r="G351" i="18"/>
  <c r="G335" i="18"/>
  <c r="H323" i="18"/>
  <c r="I315" i="18"/>
  <c r="H304" i="18"/>
  <c r="G304" i="18"/>
  <c r="E307" i="18"/>
  <c r="D328" i="18"/>
  <c r="E304" i="18"/>
  <c r="D313" i="18"/>
  <c r="D317" i="18"/>
  <c r="D309" i="18"/>
  <c r="G311" i="18"/>
  <c r="I319" i="18"/>
  <c r="E315" i="18"/>
  <c r="G347" i="18"/>
  <c r="D340" i="18"/>
  <c r="E309" i="18"/>
  <c r="E345" i="18"/>
  <c r="H352" i="18"/>
  <c r="I327" i="18"/>
  <c r="I309" i="18"/>
  <c r="H308" i="18"/>
  <c r="E308" i="18"/>
  <c r="G338" i="18"/>
  <c r="G309" i="18"/>
  <c r="D352" i="18"/>
  <c r="E344" i="18"/>
  <c r="I340" i="18"/>
  <c r="D342" i="18"/>
  <c r="I346" i="18"/>
  <c r="H349" i="18"/>
  <c r="H327" i="18"/>
  <c r="I351" i="18"/>
  <c r="I341" i="18"/>
  <c r="H336" i="18"/>
  <c r="H324" i="18"/>
  <c r="G324" i="18"/>
  <c r="E323" i="18"/>
  <c r="G314" i="18"/>
  <c r="I314" i="18"/>
  <c r="H345" i="18"/>
  <c r="D304" i="18"/>
  <c r="D310" i="18"/>
  <c r="I326" i="18"/>
  <c r="E327" i="18"/>
  <c r="I329" i="18"/>
  <c r="D345" i="18"/>
  <c r="I323" i="18"/>
  <c r="D343" i="18"/>
  <c r="H350" i="18"/>
  <c r="H333" i="18"/>
  <c r="E317" i="18"/>
  <c r="D337" i="18"/>
  <c r="I307" i="18"/>
  <c r="D318" i="18"/>
  <c r="E324" i="18"/>
  <c r="I306" i="18"/>
  <c r="D338" i="18"/>
  <c r="G329" i="18"/>
  <c r="H335" i="18"/>
  <c r="E350" i="18"/>
  <c r="D350" i="18"/>
  <c r="D307" i="18"/>
  <c r="E333" i="18"/>
  <c r="I305" i="18"/>
  <c r="I337" i="18"/>
  <c r="H347" i="18"/>
  <c r="G352" i="18"/>
  <c r="E346" i="18"/>
  <c r="I343" i="18"/>
  <c r="E351" i="18"/>
  <c r="I347" i="18"/>
  <c r="G345" i="18"/>
  <c r="E340" i="18"/>
  <c r="D315" i="18"/>
  <c r="G342" i="18"/>
  <c r="I342" i="18"/>
  <c r="E329" i="18"/>
  <c r="D308" i="18"/>
  <c r="E338" i="18"/>
  <c r="D326" i="18"/>
  <c r="D346" i="18"/>
  <c r="E311" i="18"/>
  <c r="H341" i="18"/>
  <c r="E343" i="18"/>
  <c r="I324" i="18"/>
  <c r="D347" i="18"/>
  <c r="D311" i="18"/>
  <c r="I345" i="18"/>
  <c r="E318" i="18"/>
  <c r="G349" i="18"/>
  <c r="G332" i="18"/>
  <c r="I317" i="18"/>
  <c r="H311" i="18"/>
  <c r="H305" i="18"/>
  <c r="E336" i="18"/>
  <c r="G334" i="18"/>
  <c r="E334" i="18"/>
  <c r="G320" i="18"/>
  <c r="H316" i="18"/>
  <c r="G343" i="18"/>
  <c r="G308" i="18"/>
  <c r="G316" i="18"/>
  <c r="D325" i="18"/>
  <c r="G327" i="18"/>
  <c r="E335" i="18"/>
  <c r="G326" i="18"/>
  <c r="H322" i="18"/>
  <c r="D316" i="18"/>
  <c r="E306" i="18"/>
  <c r="H309" i="18"/>
  <c r="H326" i="18"/>
  <c r="E347" i="18"/>
  <c r="E314" i="18"/>
  <c r="H338" i="18"/>
  <c r="H317" i="18"/>
  <c r="E326" i="18"/>
  <c r="I308" i="18"/>
  <c r="I336" i="18"/>
  <c r="I318" i="18"/>
  <c r="H346" i="18"/>
  <c r="H331" i="18"/>
  <c r="G331" i="18"/>
  <c r="H332" i="18"/>
  <c r="H314" i="18"/>
  <c r="H318" i="18"/>
  <c r="H340" i="18"/>
  <c r="G340" i="18"/>
  <c r="H337" i="18"/>
  <c r="I328" i="18"/>
  <c r="G350" i="18"/>
  <c r="I349" i="18"/>
  <c r="I334" i="18"/>
  <c r="D319" i="18"/>
  <c r="D324" i="18"/>
  <c r="I304" i="18"/>
  <c r="I352" i="18"/>
  <c r="D323" i="18"/>
  <c r="E305" i="18"/>
  <c r="G322" i="18"/>
  <c r="D305" i="18"/>
  <c r="H344" i="18"/>
  <c r="E332" i="18"/>
  <c r="H351" i="18"/>
  <c r="I332" i="18"/>
  <c r="D341" i="18"/>
  <c r="I311" i="18"/>
  <c r="H315" i="18"/>
  <c r="H343" i="18"/>
  <c r="H328" i="18"/>
  <c r="G328" i="18"/>
  <c r="D332" i="18"/>
  <c r="G337" i="18"/>
  <c r="E325" i="18"/>
  <c r="D334" i="18"/>
  <c r="D329" i="18"/>
  <c r="G317" i="18"/>
  <c r="D333" i="18"/>
  <c r="H325" i="18"/>
  <c r="G346" i="18"/>
  <c r="G344" i="18"/>
  <c r="I313" i="18"/>
  <c r="E328" i="18"/>
  <c r="H306" i="18"/>
  <c r="I325" i="18"/>
  <c r="I331" i="18"/>
  <c r="I335" i="18"/>
  <c r="I338" i="18"/>
  <c r="H313" i="18"/>
  <c r="E352" i="18"/>
  <c r="D351" i="18"/>
  <c r="G325" i="18"/>
  <c r="D322" i="18"/>
  <c r="I350" i="18"/>
  <c r="H334" i="18"/>
  <c r="E320" i="18"/>
  <c r="I322" i="18"/>
  <c r="G319" i="18"/>
  <c r="I320" i="18"/>
  <c r="E322" i="18"/>
  <c r="E331" i="18"/>
  <c r="G333" i="18"/>
  <c r="G305" i="18"/>
  <c r="E319" i="18"/>
  <c r="D349" i="18"/>
  <c r="G323" i="18"/>
  <c r="E316" i="18"/>
  <c r="I333" i="18"/>
  <c r="H342" i="18"/>
  <c r="G313" i="18"/>
  <c r="D327" i="18"/>
  <c r="D344" i="18"/>
  <c r="H320" i="18"/>
  <c r="D320" i="18"/>
  <c r="I344" i="18"/>
  <c r="H329" i="18"/>
  <c r="G336" i="18"/>
  <c r="H319" i="18"/>
  <c r="H310" i="18"/>
  <c r="G310" i="18"/>
  <c r="E313" i="18"/>
  <c r="I310" i="18"/>
  <c r="E337" i="18"/>
  <c r="H290" i="18"/>
  <c r="G290" i="18"/>
  <c r="E290" i="18"/>
  <c r="D290" i="18"/>
  <c r="E289" i="18"/>
  <c r="D289" i="18"/>
  <c r="I290" i="18"/>
  <c r="I289" i="18"/>
  <c r="H289" i="18"/>
  <c r="G289" i="18"/>
  <c r="I348" i="18" l="1"/>
  <c r="H348" i="18"/>
  <c r="J319" i="18"/>
  <c r="I339" i="18"/>
  <c r="H339" i="18"/>
  <c r="H330" i="18"/>
  <c r="J314" i="18"/>
  <c r="J351" i="18"/>
  <c r="I330" i="18"/>
  <c r="H321" i="18"/>
  <c r="J327" i="18"/>
  <c r="J309" i="18"/>
  <c r="I321" i="18"/>
  <c r="J317" i="18"/>
  <c r="J352" i="18"/>
  <c r="J329" i="18"/>
  <c r="I312" i="18"/>
  <c r="H312" i="18"/>
  <c r="I303" i="18"/>
  <c r="J311" i="18"/>
  <c r="J306" i="18"/>
  <c r="J318" i="18"/>
  <c r="J338" i="18"/>
  <c r="J328" i="18"/>
  <c r="J310" i="18"/>
  <c r="J305" i="18"/>
  <c r="J336" i="18"/>
  <c r="J332" i="18"/>
  <c r="J326" i="18"/>
  <c r="H303" i="18"/>
  <c r="J343" i="18"/>
  <c r="J331" i="18"/>
  <c r="J313" i="18"/>
  <c r="J325" i="18"/>
  <c r="J345" i="18"/>
  <c r="J333" i="18"/>
  <c r="J344" i="18"/>
  <c r="J349" i="18"/>
  <c r="J316" i="18"/>
  <c r="J323" i="18"/>
  <c r="J342" i="18"/>
  <c r="J324" i="18"/>
  <c r="J347" i="18"/>
  <c r="J307" i="18"/>
  <c r="J320" i="18"/>
  <c r="J322" i="18"/>
  <c r="J334" i="18"/>
  <c r="J337" i="18"/>
  <c r="J341" i="18"/>
  <c r="J315" i="18"/>
  <c r="J350" i="18"/>
  <c r="J308" i="18"/>
  <c r="J346" i="18"/>
  <c r="J335" i="18"/>
  <c r="J340" i="18"/>
  <c r="J304" i="18"/>
  <c r="J290" i="18"/>
  <c r="J289" i="18"/>
  <c r="C262" i="1"/>
  <c r="D262" i="1"/>
  <c r="F262" i="1"/>
  <c r="I262" i="1" s="1"/>
  <c r="G262" i="1"/>
  <c r="J262" i="1" s="1"/>
  <c r="C263" i="1"/>
  <c r="D263" i="1"/>
  <c r="F263" i="1"/>
  <c r="G263" i="1"/>
  <c r="J263" i="1" s="1"/>
  <c r="C265" i="1"/>
  <c r="D265" i="1"/>
  <c r="F265" i="1"/>
  <c r="G265" i="1"/>
  <c r="J265" i="1" s="1"/>
  <c r="C266" i="1"/>
  <c r="D266" i="1"/>
  <c r="F266" i="1"/>
  <c r="I266" i="1" s="1"/>
  <c r="G266" i="1"/>
  <c r="J266" i="1" s="1"/>
  <c r="C267" i="1"/>
  <c r="D267" i="1"/>
  <c r="F267" i="1"/>
  <c r="G267" i="1"/>
  <c r="J267" i="1" s="1"/>
  <c r="B253" i="1"/>
  <c r="C555" i="1"/>
  <c r="D555" i="1"/>
  <c r="F555" i="1"/>
  <c r="G555" i="1"/>
  <c r="J555" i="1" s="1"/>
  <c r="C502" i="1"/>
  <c r="D502" i="1"/>
  <c r="F502" i="1"/>
  <c r="I502" i="1" s="1"/>
  <c r="G502" i="1"/>
  <c r="J502" i="1" s="1"/>
  <c r="C491" i="1"/>
  <c r="D491" i="1"/>
  <c r="F491" i="1"/>
  <c r="I491" i="1" s="1"/>
  <c r="G491" i="1"/>
  <c r="J491" i="1" s="1"/>
  <c r="J348" i="18" l="1"/>
  <c r="J339" i="18"/>
  <c r="J321" i="18"/>
  <c r="J330" i="18"/>
  <c r="J303" i="18"/>
  <c r="J312" i="18"/>
  <c r="H267" i="1"/>
  <c r="H263" i="1"/>
  <c r="I263" i="1"/>
  <c r="H265" i="1"/>
  <c r="H266" i="1"/>
  <c r="H262" i="1"/>
  <c r="I265" i="1"/>
  <c r="I267" i="1"/>
  <c r="H555" i="1"/>
  <c r="I555" i="1"/>
  <c r="H502" i="1"/>
  <c r="H491" i="1"/>
  <c r="K502" i="1" l="1"/>
  <c r="K262" i="1"/>
  <c r="K266" i="1"/>
  <c r="K265" i="1"/>
  <c r="K263" i="1"/>
  <c r="K491" i="1"/>
  <c r="K555" i="1"/>
  <c r="K267" i="1"/>
  <c r="C483" i="1"/>
  <c r="D483" i="1"/>
  <c r="F483" i="1"/>
  <c r="G483" i="1"/>
  <c r="J483" i="1" l="1"/>
  <c r="I483" i="1"/>
  <c r="H483" i="1"/>
  <c r="K483" i="1" l="1"/>
  <c r="C207" i="1"/>
  <c r="D207" i="1"/>
  <c r="F207" i="1"/>
  <c r="G207" i="1"/>
  <c r="J207" i="1" s="1"/>
  <c r="C208" i="1"/>
  <c r="D208" i="1"/>
  <c r="F208" i="1"/>
  <c r="I208" i="1" s="1"/>
  <c r="G208" i="1"/>
  <c r="C209" i="1"/>
  <c r="D209" i="1"/>
  <c r="F209" i="1"/>
  <c r="G209" i="1"/>
  <c r="J209" i="1" s="1"/>
  <c r="C210" i="1"/>
  <c r="D210" i="1"/>
  <c r="F210" i="1"/>
  <c r="I210" i="1" s="1"/>
  <c r="G210" i="1"/>
  <c r="J210" i="1" s="1"/>
  <c r="C211" i="1"/>
  <c r="D211" i="1"/>
  <c r="F211" i="1"/>
  <c r="I211" i="1" s="1"/>
  <c r="G211" i="1"/>
  <c r="H208" i="1" l="1"/>
  <c r="J208" i="1"/>
  <c r="H210" i="1"/>
  <c r="H207" i="1"/>
  <c r="H209" i="1"/>
  <c r="H211" i="1"/>
  <c r="J211" i="1"/>
  <c r="I207" i="1"/>
  <c r="I209" i="1"/>
  <c r="C155" i="1"/>
  <c r="D155" i="1"/>
  <c r="F155" i="1"/>
  <c r="G155" i="1"/>
  <c r="J155" i="1" s="1"/>
  <c r="B147" i="1"/>
  <c r="T151" i="1"/>
  <c r="W151" i="1" s="1"/>
  <c r="B151" i="1"/>
  <c r="B150" i="1"/>
  <c r="C75" i="1"/>
  <c r="D75" i="1"/>
  <c r="F75" i="1"/>
  <c r="G75" i="1"/>
  <c r="J75" i="1" s="1"/>
  <c r="C73" i="1"/>
  <c r="D73" i="1"/>
  <c r="F73" i="1"/>
  <c r="G73" i="1"/>
  <c r="J73" i="1" s="1"/>
  <c r="B81" i="1"/>
  <c r="B80" i="1"/>
  <c r="B71" i="1"/>
  <c r="H276" i="18"/>
  <c r="K211" i="1" l="1"/>
  <c r="K209" i="1"/>
  <c r="K207" i="1"/>
  <c r="K210" i="1"/>
  <c r="K208" i="1"/>
  <c r="H155" i="1"/>
  <c r="I155" i="1"/>
  <c r="H73" i="1"/>
  <c r="H75" i="1"/>
  <c r="I75" i="1"/>
  <c r="I73" i="1"/>
  <c r="K155" i="1" l="1"/>
  <c r="K75" i="1"/>
  <c r="K73" i="1"/>
  <c r="C254" i="1"/>
  <c r="D254" i="1"/>
  <c r="F254" i="1"/>
  <c r="G254" i="1"/>
  <c r="J254" i="1" s="1"/>
  <c r="B251" i="1"/>
  <c r="B248" i="1"/>
  <c r="B269" i="18"/>
  <c r="B265" i="18"/>
  <c r="C276" i="18"/>
  <c r="C277" i="18"/>
  <c r="C278" i="18"/>
  <c r="C279" i="18"/>
  <c r="C280" i="18"/>
  <c r="C282" i="18"/>
  <c r="C283" i="18"/>
  <c r="C285" i="18"/>
  <c r="C286" i="18"/>
  <c r="C288" i="18"/>
  <c r="I150" i="10"/>
  <c r="I142" i="10"/>
  <c r="B244" i="1"/>
  <c r="H260" i="18"/>
  <c r="B254" i="18"/>
  <c r="I134" i="10"/>
  <c r="I126" i="10"/>
  <c r="I118" i="10"/>
  <c r="B238" i="1"/>
  <c r="B245" i="18"/>
  <c r="I110" i="10"/>
  <c r="H254" i="1" l="1"/>
  <c r="I254" i="1"/>
  <c r="D297" i="18"/>
  <c r="E297" i="18"/>
  <c r="D300" i="18"/>
  <c r="I296" i="18"/>
  <c r="D296" i="18"/>
  <c r="G292" i="18"/>
  <c r="E292" i="18"/>
  <c r="D298" i="18"/>
  <c r="H299" i="18"/>
  <c r="E293" i="18"/>
  <c r="G298" i="18"/>
  <c r="D295" i="18"/>
  <c r="D292" i="18"/>
  <c r="G293" i="18"/>
  <c r="I293" i="18"/>
  <c r="H300" i="18"/>
  <c r="D293" i="18"/>
  <c r="G295" i="18"/>
  <c r="I300" i="18"/>
  <c r="E296" i="18"/>
  <c r="I297" i="18"/>
  <c r="G300" i="18"/>
  <c r="E299" i="18"/>
  <c r="I292" i="18"/>
  <c r="I299" i="18"/>
  <c r="H298" i="18"/>
  <c r="H293" i="18"/>
  <c r="G297" i="18"/>
  <c r="H295" i="18"/>
  <c r="H296" i="18"/>
  <c r="G299" i="18"/>
  <c r="D299" i="18"/>
  <c r="I295" i="18"/>
  <c r="E298" i="18"/>
  <c r="H297" i="18"/>
  <c r="G296" i="18"/>
  <c r="H292" i="18"/>
  <c r="E300" i="18"/>
  <c r="E295" i="18"/>
  <c r="I298" i="18"/>
  <c r="B236" i="1"/>
  <c r="K254" i="1" l="1"/>
  <c r="H294" i="18"/>
  <c r="I294" i="18"/>
  <c r="I291" i="18"/>
  <c r="H291" i="18"/>
  <c r="J296" i="18"/>
  <c r="J293" i="18"/>
  <c r="J298" i="18"/>
  <c r="J295" i="18"/>
  <c r="J299" i="18"/>
  <c r="J292" i="18"/>
  <c r="J297" i="18"/>
  <c r="J300" i="18"/>
  <c r="J294" i="18" l="1"/>
  <c r="J291" i="18"/>
  <c r="C13" i="1"/>
  <c r="D13" i="1"/>
  <c r="F13" i="1"/>
  <c r="G13" i="1"/>
  <c r="J13" i="1" s="1"/>
  <c r="B11" i="1"/>
  <c r="H235" i="18"/>
  <c r="H13" i="1" l="1"/>
  <c r="I13" i="1"/>
  <c r="B70" i="1"/>
  <c r="H231" i="18"/>
  <c r="K13" i="1" l="1"/>
  <c r="C237" i="1"/>
  <c r="D237" i="1"/>
  <c r="F237" i="1"/>
  <c r="G237" i="1"/>
  <c r="J237" i="1" s="1"/>
  <c r="C242" i="1"/>
  <c r="D242" i="1"/>
  <c r="F242" i="1"/>
  <c r="G242" i="1"/>
  <c r="J242" i="1" s="1"/>
  <c r="C243" i="1"/>
  <c r="D243" i="1"/>
  <c r="F243" i="1"/>
  <c r="I243" i="1" s="1"/>
  <c r="G243" i="1"/>
  <c r="J243" i="1" s="1"/>
  <c r="C245" i="1"/>
  <c r="D245" i="1"/>
  <c r="F245" i="1"/>
  <c r="G245" i="1"/>
  <c r="J245" i="1" s="1"/>
  <c r="C246" i="1"/>
  <c r="D246" i="1"/>
  <c r="F246" i="1"/>
  <c r="G246" i="1"/>
  <c r="J246" i="1" s="1"/>
  <c r="C247" i="1"/>
  <c r="D247" i="1"/>
  <c r="F247" i="1"/>
  <c r="G247" i="1"/>
  <c r="J247" i="1" s="1"/>
  <c r="H242" i="1" l="1"/>
  <c r="I242" i="1"/>
  <c r="H247" i="1"/>
  <c r="H237" i="1"/>
  <c r="I237" i="1"/>
  <c r="I247" i="1"/>
  <c r="H245" i="1"/>
  <c r="H243" i="1"/>
  <c r="H246" i="1"/>
  <c r="I245" i="1"/>
  <c r="I246" i="1"/>
  <c r="K246" i="1" l="1"/>
  <c r="K245" i="1"/>
  <c r="K247" i="1"/>
  <c r="K242" i="1"/>
  <c r="K243" i="1"/>
  <c r="K237" i="1"/>
  <c r="T57" i="1"/>
  <c r="W57" i="1" s="1"/>
  <c r="T56" i="1"/>
  <c r="W56" i="1" s="1"/>
  <c r="C57" i="1"/>
  <c r="D57" i="1"/>
  <c r="F57" i="1"/>
  <c r="I57" i="1" s="1"/>
  <c r="G57" i="1"/>
  <c r="J57" i="1" s="1"/>
  <c r="C58" i="1"/>
  <c r="D58" i="1"/>
  <c r="F58" i="1"/>
  <c r="G58" i="1"/>
  <c r="J58" i="1" s="1"/>
  <c r="C59" i="1"/>
  <c r="D59" i="1"/>
  <c r="F59" i="1"/>
  <c r="I59" i="1" s="1"/>
  <c r="G59" i="1"/>
  <c r="C56" i="1"/>
  <c r="D56" i="1"/>
  <c r="F56" i="1"/>
  <c r="G56" i="1"/>
  <c r="J56" i="1" s="1"/>
  <c r="T46" i="1"/>
  <c r="W46" i="1" s="1"/>
  <c r="T45" i="1"/>
  <c r="W45" i="1" s="1"/>
  <c r="C46" i="1"/>
  <c r="D46" i="1"/>
  <c r="F46" i="1"/>
  <c r="G46" i="1"/>
  <c r="J46" i="1" s="1"/>
  <c r="C45" i="1"/>
  <c r="D45" i="1"/>
  <c r="F45" i="1"/>
  <c r="G45" i="1"/>
  <c r="J45" i="1" s="1"/>
  <c r="H58" i="1" l="1"/>
  <c r="H57" i="1"/>
  <c r="H59" i="1"/>
  <c r="I58" i="1"/>
  <c r="J59" i="1"/>
  <c r="H56" i="1"/>
  <c r="I56" i="1"/>
  <c r="H46" i="1"/>
  <c r="H45" i="1"/>
  <c r="I46" i="1"/>
  <c r="I45" i="1"/>
  <c r="B557" i="1"/>
  <c r="B554" i="1"/>
  <c r="B552" i="1"/>
  <c r="B551" i="1"/>
  <c r="B550" i="1"/>
  <c r="B545" i="1"/>
  <c r="B544" i="1"/>
  <c r="B540" i="1"/>
  <c r="B539" i="1"/>
  <c r="B537" i="1"/>
  <c r="B536" i="1"/>
  <c r="B535" i="1"/>
  <c r="B529" i="1"/>
  <c r="B528" i="1"/>
  <c r="B525" i="1"/>
  <c r="B524" i="1"/>
  <c r="B523" i="1"/>
  <c r="B516" i="1"/>
  <c r="B495" i="1"/>
  <c r="B230" i="1"/>
  <c r="B228" i="1"/>
  <c r="B226" i="1"/>
  <c r="B216" i="1"/>
  <c r="B214" i="1"/>
  <c r="B201" i="1"/>
  <c r="B200" i="1"/>
  <c r="B197" i="1"/>
  <c r="B196" i="1"/>
  <c r="B195" i="1"/>
  <c r="B194" i="1"/>
  <c r="B193" i="1"/>
  <c r="B192" i="1"/>
  <c r="B177" i="1"/>
  <c r="B172" i="1"/>
  <c r="B160" i="1"/>
  <c r="B159" i="1"/>
  <c r="B149" i="1"/>
  <c r="B146" i="1"/>
  <c r="B126" i="1"/>
  <c r="B125" i="1"/>
  <c r="K45" i="1" l="1"/>
  <c r="K59" i="1"/>
  <c r="K58" i="1"/>
  <c r="K46" i="1"/>
  <c r="K56" i="1"/>
  <c r="K57" i="1"/>
  <c r="C129" i="1"/>
  <c r="D129" i="1"/>
  <c r="F129" i="1"/>
  <c r="G129" i="1"/>
  <c r="J129" i="1" s="1"/>
  <c r="C130" i="1"/>
  <c r="D130" i="1"/>
  <c r="F130" i="1"/>
  <c r="G130" i="1"/>
  <c r="J130" i="1" s="1"/>
  <c r="C131" i="1"/>
  <c r="D131" i="1"/>
  <c r="F131" i="1"/>
  <c r="I131" i="1" s="1"/>
  <c r="G131" i="1"/>
  <c r="J131" i="1" s="1"/>
  <c r="B119" i="1"/>
  <c r="B118" i="1"/>
  <c r="B117" i="1"/>
  <c r="B116" i="1"/>
  <c r="B115" i="1"/>
  <c r="B114" i="1"/>
  <c r="B99" i="1"/>
  <c r="B87" i="1"/>
  <c r="B86" i="1"/>
  <c r="B85" i="1"/>
  <c r="B82" i="1"/>
  <c r="B79" i="1"/>
  <c r="B69" i="1"/>
  <c r="B66" i="1"/>
  <c r="B55" i="1"/>
  <c r="B49" i="1"/>
  <c r="B43" i="1"/>
  <c r="B41" i="1"/>
  <c r="B40" i="1"/>
  <c r="B39" i="1"/>
  <c r="B38" i="1"/>
  <c r="B37" i="1"/>
  <c r="B36" i="1"/>
  <c r="B35" i="1"/>
  <c r="B34" i="1"/>
  <c r="B19" i="1"/>
  <c r="B17" i="1"/>
  <c r="B10" i="1"/>
  <c r="C4" i="26"/>
  <c r="H220" i="18"/>
  <c r="H150" i="18"/>
  <c r="C157" i="18"/>
  <c r="C158" i="18"/>
  <c r="C159" i="18"/>
  <c r="C161" i="18"/>
  <c r="C162" i="18"/>
  <c r="C163" i="18"/>
  <c r="C164" i="18"/>
  <c r="C165" i="18"/>
  <c r="C166" i="18"/>
  <c r="C167" i="18"/>
  <c r="C168" i="18"/>
  <c r="C169" i="18"/>
  <c r="C170" i="18"/>
  <c r="C171" i="18"/>
  <c r="C172" i="18"/>
  <c r="C173" i="18"/>
  <c r="C174" i="18"/>
  <c r="C175" i="18"/>
  <c r="C176" i="18"/>
  <c r="C177" i="18"/>
  <c r="C178" i="18"/>
  <c r="C179" i="18"/>
  <c r="C180" i="18"/>
  <c r="C182" i="18"/>
  <c r="C183" i="18"/>
  <c r="C185" i="18"/>
  <c r="C186" i="18"/>
  <c r="C191" i="18"/>
  <c r="C192" i="18"/>
  <c r="C193" i="18"/>
  <c r="C194" i="18"/>
  <c r="C195" i="18"/>
  <c r="C210" i="18"/>
  <c r="C212" i="18"/>
  <c r="C213" i="18"/>
  <c r="C214" i="18"/>
  <c r="C215" i="18"/>
  <c r="C217" i="18"/>
  <c r="C218" i="18"/>
  <c r="C219" i="18"/>
  <c r="C220" i="18"/>
  <c r="G164" i="18"/>
  <c r="C222" i="18"/>
  <c r="C223" i="18"/>
  <c r="C224" i="18"/>
  <c r="C226" i="18"/>
  <c r="C227" i="18"/>
  <c r="C228" i="18"/>
  <c r="C229" i="18"/>
  <c r="C231" i="18"/>
  <c r="C232" i="18"/>
  <c r="C233" i="18"/>
  <c r="C235" i="18"/>
  <c r="C237" i="18"/>
  <c r="C238" i="18"/>
  <c r="C240" i="18"/>
  <c r="C241" i="18"/>
  <c r="C242" i="18"/>
  <c r="C243" i="18"/>
  <c r="C244" i="18"/>
  <c r="C245" i="18"/>
  <c r="C246" i="18"/>
  <c r="C247" i="18"/>
  <c r="C249" i="18"/>
  <c r="C250" i="18"/>
  <c r="C251" i="18"/>
  <c r="C252" i="18"/>
  <c r="C253" i="18"/>
  <c r="C254" i="18"/>
  <c r="C255" i="18"/>
  <c r="C256" i="18"/>
  <c r="C258" i="18"/>
  <c r="C259" i="18"/>
  <c r="C260" i="18"/>
  <c r="C261" i="18"/>
  <c r="C263" i="18"/>
  <c r="C264" i="18"/>
  <c r="C265" i="18"/>
  <c r="C267" i="18"/>
  <c r="C268" i="18"/>
  <c r="C269" i="18"/>
  <c r="C271" i="18"/>
  <c r="C272" i="18"/>
  <c r="C273" i="18"/>
  <c r="C274" i="18"/>
  <c r="H116" i="18"/>
  <c r="B88" i="18"/>
  <c r="C88" i="18" s="1"/>
  <c r="I102" i="10"/>
  <c r="I94" i="10"/>
  <c r="I86" i="10"/>
  <c r="I78" i="10"/>
  <c r="I70" i="10"/>
  <c r="I62" i="10"/>
  <c r="I54" i="10"/>
  <c r="I46" i="10"/>
  <c r="I38" i="10"/>
  <c r="I30" i="10"/>
  <c r="I22" i="10"/>
  <c r="I14" i="10"/>
  <c r="C82" i="18"/>
  <c r="C83" i="18"/>
  <c r="C84" i="18"/>
  <c r="C85" i="18"/>
  <c r="C87" i="18"/>
  <c r="C90" i="18"/>
  <c r="C92" i="18"/>
  <c r="C94" i="18"/>
  <c r="C95" i="18"/>
  <c r="C97" i="18"/>
  <c r="C98" i="18"/>
  <c r="C100" i="18"/>
  <c r="C101" i="18"/>
  <c r="C103" i="18"/>
  <c r="C104" i="18"/>
  <c r="C106" i="18"/>
  <c r="C108" i="18"/>
  <c r="C110" i="18"/>
  <c r="C111" i="18"/>
  <c r="C113" i="18"/>
  <c r="C114" i="18"/>
  <c r="C116" i="18"/>
  <c r="C117" i="18"/>
  <c r="C119" i="18"/>
  <c r="C120" i="18"/>
  <c r="C122" i="18"/>
  <c r="C123" i="18"/>
  <c r="C125" i="18"/>
  <c r="C126" i="18"/>
  <c r="C127" i="18"/>
  <c r="C128" i="18"/>
  <c r="C129" i="18"/>
  <c r="C130" i="18"/>
  <c r="C131" i="18"/>
  <c r="C132" i="18"/>
  <c r="C133" i="18"/>
  <c r="C134" i="18"/>
  <c r="C135" i="18"/>
  <c r="C136" i="18"/>
  <c r="C137" i="18"/>
  <c r="C138" i="18"/>
  <c r="C139" i="18"/>
  <c r="C140" i="18"/>
  <c r="C142" i="18"/>
  <c r="C143" i="18"/>
  <c r="C144" i="18"/>
  <c r="C145" i="18"/>
  <c r="C146" i="18"/>
  <c r="C148" i="18"/>
  <c r="C149" i="18"/>
  <c r="C150" i="18"/>
  <c r="C152" i="18"/>
  <c r="C153" i="18"/>
  <c r="C154" i="18"/>
  <c r="C155" i="18"/>
  <c r="H76" i="18"/>
  <c r="H72" i="18"/>
  <c r="H63" i="18"/>
  <c r="H54" i="18"/>
  <c r="H44" i="18"/>
  <c r="H41" i="18"/>
  <c r="C12" i="1"/>
  <c r="D12" i="1"/>
  <c r="F12" i="1"/>
  <c r="I12" i="1" s="1"/>
  <c r="G12" i="1"/>
  <c r="J12" i="1" s="1"/>
  <c r="H208" i="18" l="1"/>
  <c r="I208" i="18"/>
  <c r="G207" i="18"/>
  <c r="G206" i="18"/>
  <c r="H207" i="18"/>
  <c r="E208" i="18"/>
  <c r="H206" i="18"/>
  <c r="D206" i="18"/>
  <c r="E206" i="18"/>
  <c r="G208" i="18"/>
  <c r="I207" i="18"/>
  <c r="D207" i="18"/>
  <c r="D208" i="18"/>
  <c r="I206" i="18"/>
  <c r="E207" i="18"/>
  <c r="E187" i="18"/>
  <c r="G187" i="18"/>
  <c r="I188" i="18"/>
  <c r="D187" i="18"/>
  <c r="H188" i="18"/>
  <c r="H187" i="18"/>
  <c r="I187" i="18"/>
  <c r="D188" i="18"/>
  <c r="E188" i="18"/>
  <c r="G188" i="18"/>
  <c r="I189" i="18"/>
  <c r="J189" i="18" s="1"/>
  <c r="Q56" i="1"/>
  <c r="O56" i="1"/>
  <c r="S56" i="1"/>
  <c r="Q46" i="1"/>
  <c r="Q57" i="1"/>
  <c r="Q45" i="1"/>
  <c r="O46" i="1"/>
  <c r="S57" i="1"/>
  <c r="S46" i="1"/>
  <c r="O45" i="1"/>
  <c r="O57" i="1"/>
  <c r="S45" i="1"/>
  <c r="E361" i="18"/>
  <c r="E362" i="18"/>
  <c r="E359" i="18"/>
  <c r="G362" i="18"/>
  <c r="I362" i="18"/>
  <c r="G359" i="18"/>
  <c r="H361" i="18"/>
  <c r="D362" i="18"/>
  <c r="H359" i="18"/>
  <c r="G361" i="18"/>
  <c r="H362" i="18"/>
  <c r="I359" i="18"/>
  <c r="D359" i="18"/>
  <c r="D361" i="18"/>
  <c r="I361" i="18"/>
  <c r="G283" i="18"/>
  <c r="H280" i="18"/>
  <c r="D286" i="18"/>
  <c r="I277" i="18"/>
  <c r="E286" i="18"/>
  <c r="D277" i="18"/>
  <c r="H278" i="18"/>
  <c r="G278" i="18"/>
  <c r="E282" i="18"/>
  <c r="E288" i="18"/>
  <c r="H286" i="18"/>
  <c r="E280" i="18"/>
  <c r="I282" i="18"/>
  <c r="G282" i="18"/>
  <c r="I278" i="18"/>
  <c r="H288" i="18"/>
  <c r="H287" i="18" s="1"/>
  <c r="I286" i="18"/>
  <c r="G277" i="18"/>
  <c r="H283" i="18"/>
  <c r="I288" i="18"/>
  <c r="I287" i="18" s="1"/>
  <c r="D279" i="18"/>
  <c r="D278" i="18"/>
  <c r="I283" i="18"/>
  <c r="G285" i="18"/>
  <c r="D285" i="18"/>
  <c r="G279" i="18"/>
  <c r="E277" i="18"/>
  <c r="H285" i="18"/>
  <c r="E278" i="18"/>
  <c r="D282" i="18"/>
  <c r="D283" i="18"/>
  <c r="E283" i="18"/>
  <c r="D288" i="18"/>
  <c r="I279" i="18"/>
  <c r="I280" i="18"/>
  <c r="G288" i="18"/>
  <c r="H282" i="18"/>
  <c r="G280" i="18"/>
  <c r="I276" i="18"/>
  <c r="H277" i="18"/>
  <c r="H279" i="18"/>
  <c r="I285" i="18"/>
  <c r="G286" i="18"/>
  <c r="E279" i="18"/>
  <c r="D280" i="18"/>
  <c r="E285" i="18"/>
  <c r="H130" i="1"/>
  <c r="I130" i="1"/>
  <c r="H129" i="1"/>
  <c r="H131" i="1"/>
  <c r="I129" i="1"/>
  <c r="H229" i="18"/>
  <c r="H161" i="18"/>
  <c r="I161" i="18"/>
  <c r="G229" i="18"/>
  <c r="H226" i="18"/>
  <c r="I223" i="18"/>
  <c r="H214" i="18"/>
  <c r="H178" i="18"/>
  <c r="I175" i="18"/>
  <c r="D167" i="18"/>
  <c r="E164" i="18"/>
  <c r="G161" i="18"/>
  <c r="H158" i="18"/>
  <c r="E229" i="18"/>
  <c r="G226" i="18"/>
  <c r="H223" i="18"/>
  <c r="G214" i="18"/>
  <c r="G178" i="18"/>
  <c r="H175" i="18"/>
  <c r="I172" i="18"/>
  <c r="D164" i="18"/>
  <c r="E161" i="18"/>
  <c r="G158" i="18"/>
  <c r="G175" i="18"/>
  <c r="D226" i="18"/>
  <c r="E223" i="18"/>
  <c r="H217" i="18"/>
  <c r="D214" i="18"/>
  <c r="I186" i="18"/>
  <c r="D178" i="18"/>
  <c r="E175" i="18"/>
  <c r="G172" i="18"/>
  <c r="H169" i="18"/>
  <c r="I166" i="18"/>
  <c r="D158" i="18"/>
  <c r="D218" i="18"/>
  <c r="E214" i="18"/>
  <c r="D223" i="18"/>
  <c r="I228" i="18"/>
  <c r="E217" i="18"/>
  <c r="G186" i="18"/>
  <c r="H183" i="18"/>
  <c r="I180" i="18"/>
  <c r="D172" i="18"/>
  <c r="E169" i="18"/>
  <c r="G166" i="18"/>
  <c r="H163" i="18"/>
  <c r="I178" i="18"/>
  <c r="G223" i="18"/>
  <c r="H166" i="18"/>
  <c r="H228" i="18"/>
  <c r="D217" i="18"/>
  <c r="I213" i="18"/>
  <c r="E186" i="18"/>
  <c r="G183" i="18"/>
  <c r="H180" i="18"/>
  <c r="I177" i="18"/>
  <c r="D169" i="18"/>
  <c r="E166" i="18"/>
  <c r="G163" i="18"/>
  <c r="I157" i="18"/>
  <c r="G217" i="18"/>
  <c r="E172" i="18"/>
  <c r="G228" i="18"/>
  <c r="I222" i="18"/>
  <c r="H213" i="18"/>
  <c r="I210" i="18"/>
  <c r="I209" i="18" s="1"/>
  <c r="D186" i="18"/>
  <c r="E183" i="18"/>
  <c r="G180" i="18"/>
  <c r="H177" i="18"/>
  <c r="I174" i="18"/>
  <c r="D166" i="18"/>
  <c r="E163" i="18"/>
  <c r="H157" i="18"/>
  <c r="I214" i="18"/>
  <c r="E178" i="18"/>
  <c r="E228" i="18"/>
  <c r="H222" i="18"/>
  <c r="I219" i="18"/>
  <c r="G213" i="18"/>
  <c r="H210" i="18"/>
  <c r="H209" i="18" s="1"/>
  <c r="D183" i="18"/>
  <c r="E180" i="18"/>
  <c r="G177" i="18"/>
  <c r="H174" i="18"/>
  <c r="I171" i="18"/>
  <c r="D163" i="18"/>
  <c r="G157" i="18"/>
  <c r="D170" i="18"/>
  <c r="G169" i="18"/>
  <c r="H219" i="18"/>
  <c r="D180" i="18"/>
  <c r="E177" i="18"/>
  <c r="G174" i="18"/>
  <c r="H171" i="18"/>
  <c r="I168" i="18"/>
  <c r="E157" i="18"/>
  <c r="H172" i="18"/>
  <c r="I183" i="18"/>
  <c r="D228" i="18"/>
  <c r="G222" i="18"/>
  <c r="E213" i="18"/>
  <c r="G210" i="18"/>
  <c r="E222" i="18"/>
  <c r="G219" i="18"/>
  <c r="D213" i="18"/>
  <c r="E210" i="18"/>
  <c r="I185" i="18"/>
  <c r="D177" i="18"/>
  <c r="E174" i="18"/>
  <c r="G171" i="18"/>
  <c r="H168" i="18"/>
  <c r="I165" i="18"/>
  <c r="D157" i="18"/>
  <c r="I158" i="18"/>
  <c r="I163" i="18"/>
  <c r="D222" i="18"/>
  <c r="E219" i="18"/>
  <c r="D210" i="18"/>
  <c r="H185" i="18"/>
  <c r="I182" i="18"/>
  <c r="D174" i="18"/>
  <c r="E171" i="18"/>
  <c r="G168" i="18"/>
  <c r="H165" i="18"/>
  <c r="I162" i="18"/>
  <c r="D229" i="18"/>
  <c r="D175" i="18"/>
  <c r="I227" i="18"/>
  <c r="D219" i="18"/>
  <c r="I215" i="18"/>
  <c r="G185" i="18"/>
  <c r="H182" i="18"/>
  <c r="I179" i="18"/>
  <c r="D171" i="18"/>
  <c r="E168" i="18"/>
  <c r="G165" i="18"/>
  <c r="H162" i="18"/>
  <c r="I159" i="18"/>
  <c r="H227" i="18"/>
  <c r="I224" i="18"/>
  <c r="H215" i="18"/>
  <c r="I212" i="18"/>
  <c r="E185" i="18"/>
  <c r="G182" i="18"/>
  <c r="H179" i="18"/>
  <c r="I176" i="18"/>
  <c r="D168" i="18"/>
  <c r="E165" i="18"/>
  <c r="G162" i="18"/>
  <c r="H159" i="18"/>
  <c r="E158" i="18"/>
  <c r="G227" i="18"/>
  <c r="H224" i="18"/>
  <c r="G215" i="18"/>
  <c r="H212" i="18"/>
  <c r="D185" i="18"/>
  <c r="E182" i="18"/>
  <c r="G179" i="18"/>
  <c r="H176" i="18"/>
  <c r="I173" i="18"/>
  <c r="D165" i="18"/>
  <c r="E162" i="18"/>
  <c r="G159" i="18"/>
  <c r="D161" i="18"/>
  <c r="E227" i="18"/>
  <c r="G224" i="18"/>
  <c r="I218" i="18"/>
  <c r="E215" i="18"/>
  <c r="G212" i="18"/>
  <c r="D182" i="18"/>
  <c r="E179" i="18"/>
  <c r="G176" i="18"/>
  <c r="H173" i="18"/>
  <c r="I170" i="18"/>
  <c r="D162" i="18"/>
  <c r="E159" i="18"/>
  <c r="I226" i="18"/>
  <c r="D227" i="18"/>
  <c r="E224" i="18"/>
  <c r="H218" i="18"/>
  <c r="D215" i="18"/>
  <c r="E212" i="18"/>
  <c r="D179" i="18"/>
  <c r="E176" i="18"/>
  <c r="G173" i="18"/>
  <c r="H170" i="18"/>
  <c r="I167" i="18"/>
  <c r="D159" i="18"/>
  <c r="E167" i="18"/>
  <c r="E226" i="18"/>
  <c r="I169" i="18"/>
  <c r="H186" i="18"/>
  <c r="D224" i="18"/>
  <c r="G218" i="18"/>
  <c r="D212" i="18"/>
  <c r="D176" i="18"/>
  <c r="E173" i="18"/>
  <c r="G170" i="18"/>
  <c r="H167" i="18"/>
  <c r="I164" i="18"/>
  <c r="I217" i="18"/>
  <c r="I229" i="18"/>
  <c r="E218" i="18"/>
  <c r="D173" i="18"/>
  <c r="E170" i="18"/>
  <c r="G167" i="18"/>
  <c r="H164" i="18"/>
  <c r="H12" i="1"/>
  <c r="K131" i="1" l="1"/>
  <c r="K12" i="1"/>
  <c r="K129" i="1"/>
  <c r="K130" i="1"/>
  <c r="J207" i="18"/>
  <c r="J208" i="18"/>
  <c r="J206" i="18"/>
  <c r="I184" i="18"/>
  <c r="H184" i="18"/>
  <c r="J187" i="18"/>
  <c r="U56" i="1"/>
  <c r="X56" i="1" s="1"/>
  <c r="J188" i="18"/>
  <c r="U46" i="1"/>
  <c r="V46" i="1" s="1"/>
  <c r="U45" i="1"/>
  <c r="V45" i="1" s="1"/>
  <c r="U57" i="1"/>
  <c r="X57" i="1" s="1"/>
  <c r="J362" i="18"/>
  <c r="J361" i="18"/>
  <c r="J359" i="18"/>
  <c r="J287" i="18"/>
  <c r="I284" i="18"/>
  <c r="I281" i="18"/>
  <c r="H284" i="18"/>
  <c r="H281" i="18"/>
  <c r="I275" i="18"/>
  <c r="H275" i="18"/>
  <c r="J277" i="18"/>
  <c r="J286" i="18"/>
  <c r="J288" i="18"/>
  <c r="J282" i="18"/>
  <c r="J278" i="18"/>
  <c r="J276" i="18"/>
  <c r="J283" i="18"/>
  <c r="J279" i="18"/>
  <c r="J285" i="18"/>
  <c r="J280" i="18"/>
  <c r="H225" i="18"/>
  <c r="I225" i="18"/>
  <c r="I221" i="18"/>
  <c r="H221" i="18"/>
  <c r="H216" i="18"/>
  <c r="I181" i="18"/>
  <c r="I211" i="18"/>
  <c r="H211" i="18"/>
  <c r="J209" i="18"/>
  <c r="H181" i="18"/>
  <c r="J219" i="18"/>
  <c r="J186" i="18"/>
  <c r="J229" i="18"/>
  <c r="J168" i="18"/>
  <c r="I160" i="18"/>
  <c r="H160" i="18"/>
  <c r="H156" i="18"/>
  <c r="I156" i="18"/>
  <c r="J185" i="18"/>
  <c r="J167" i="18"/>
  <c r="J218" i="18"/>
  <c r="J161" i="18"/>
  <c r="J174" i="18"/>
  <c r="J175" i="18"/>
  <c r="J215" i="18"/>
  <c r="J165" i="18"/>
  <c r="J166" i="18"/>
  <c r="J180" i="18"/>
  <c r="J170" i="18"/>
  <c r="J169" i="18"/>
  <c r="J173" i="18"/>
  <c r="J162" i="18"/>
  <c r="J176" i="18"/>
  <c r="J157" i="18"/>
  <c r="J163" i="18"/>
  <c r="J159" i="18"/>
  <c r="J178" i="18"/>
  <c r="J224" i="18"/>
  <c r="J213" i="18"/>
  <c r="J226" i="18"/>
  <c r="J227" i="18"/>
  <c r="J158" i="18"/>
  <c r="J171" i="18"/>
  <c r="J222" i="18"/>
  <c r="J223" i="18"/>
  <c r="J228" i="18"/>
  <c r="J172" i="18"/>
  <c r="J164" i="18"/>
  <c r="J217" i="18"/>
  <c r="J210" i="18"/>
  <c r="J212" i="18"/>
  <c r="J177" i="18"/>
  <c r="J183" i="18"/>
  <c r="J182" i="18"/>
  <c r="J179" i="18"/>
  <c r="J214" i="18"/>
  <c r="E26" i="26"/>
  <c r="E25" i="26"/>
  <c r="E13" i="26"/>
  <c r="E12" i="26"/>
  <c r="X45" i="1" l="1"/>
  <c r="X46" i="1"/>
  <c r="J284" i="18"/>
  <c r="J281" i="18"/>
  <c r="J275" i="18"/>
  <c r="J225" i="18"/>
  <c r="J184" i="18"/>
  <c r="J221" i="18"/>
  <c r="J211" i="18"/>
  <c r="J181" i="18"/>
  <c r="J160" i="18"/>
  <c r="J156" i="18"/>
  <c r="C3" i="26"/>
  <c r="C2" i="26"/>
  <c r="E32" i="26" l="1"/>
  <c r="C18" i="18"/>
  <c r="C19" i="18"/>
  <c r="C20" i="18"/>
  <c r="C21" i="18"/>
  <c r="C22" i="18"/>
  <c r="C24" i="18"/>
  <c r="C26" i="18"/>
  <c r="C27" i="18"/>
  <c r="C28" i="18"/>
  <c r="C30" i="18"/>
  <c r="C31" i="18"/>
  <c r="C33" i="18"/>
  <c r="C34" i="18"/>
  <c r="C35" i="18"/>
  <c r="C36" i="18"/>
  <c r="C38" i="18"/>
  <c r="C39" i="18"/>
  <c r="C40" i="18"/>
  <c r="C41" i="18"/>
  <c r="C42" i="18"/>
  <c r="C44" i="18"/>
  <c r="C45" i="18"/>
  <c r="C46" i="18"/>
  <c r="C48" i="18"/>
  <c r="C49" i="18"/>
  <c r="C51" i="18"/>
  <c r="C52" i="18"/>
  <c r="C53" i="18"/>
  <c r="C54" i="18"/>
  <c r="C56" i="18"/>
  <c r="C57" i="18"/>
  <c r="C59" i="18"/>
  <c r="C60" i="18"/>
  <c r="C61" i="18"/>
  <c r="C63" i="18"/>
  <c r="C64" i="18"/>
  <c r="C65" i="18"/>
  <c r="C67" i="18"/>
  <c r="C68" i="18"/>
  <c r="C70" i="18"/>
  <c r="C72" i="18"/>
  <c r="C73" i="18"/>
  <c r="C74" i="18"/>
  <c r="C76" i="18"/>
  <c r="C77" i="18"/>
  <c r="C78" i="18"/>
  <c r="C80" i="18"/>
  <c r="C17" i="18"/>
  <c r="C11" i="18"/>
  <c r="C12" i="18"/>
  <c r="C13" i="18"/>
  <c r="C14" i="18"/>
  <c r="C15" i="18"/>
  <c r="C10" i="18"/>
  <c r="D625" i="18" l="1"/>
  <c r="G633" i="18"/>
  <c r="D624" i="18"/>
  <c r="G626" i="18"/>
  <c r="I625" i="18"/>
  <c r="E633" i="18"/>
  <c r="I617" i="18"/>
  <c r="H618" i="18"/>
  <c r="D622" i="18"/>
  <c r="D620" i="18"/>
  <c r="G625" i="18"/>
  <c r="D632" i="18"/>
  <c r="I629" i="18"/>
  <c r="D627" i="18"/>
  <c r="D617" i="18"/>
  <c r="I613" i="18"/>
  <c r="I621" i="18"/>
  <c r="E615" i="18"/>
  <c r="G629" i="18"/>
  <c r="I622" i="18"/>
  <c r="I630" i="18"/>
  <c r="I628" i="18"/>
  <c r="D626" i="18"/>
  <c r="I615" i="18"/>
  <c r="H630" i="18"/>
  <c r="H617" i="18"/>
  <c r="E626" i="18"/>
  <c r="G627" i="18"/>
  <c r="H621" i="18"/>
  <c r="G614" i="18"/>
  <c r="H614" i="18"/>
  <c r="E629" i="18"/>
  <c r="G628" i="18"/>
  <c r="H619" i="18"/>
  <c r="E622" i="18"/>
  <c r="H627" i="18"/>
  <c r="H632" i="18"/>
  <c r="D629" i="18"/>
  <c r="E616" i="18"/>
  <c r="E621" i="18"/>
  <c r="E614" i="18"/>
  <c r="E613" i="18"/>
  <c r="H631" i="18"/>
  <c r="C479" i="1"/>
  <c r="D479" i="1"/>
  <c r="F479" i="1"/>
  <c r="G631" i="18"/>
  <c r="H626" i="18"/>
  <c r="I626" i="18"/>
  <c r="G617" i="18"/>
  <c r="E620" i="18"/>
  <c r="H616" i="18"/>
  <c r="I632" i="18"/>
  <c r="D631" i="18"/>
  <c r="I614" i="18"/>
  <c r="D615" i="18"/>
  <c r="D633" i="18"/>
  <c r="H633" i="18"/>
  <c r="C477" i="1"/>
  <c r="H629" i="18"/>
  <c r="D618" i="18"/>
  <c r="D616" i="18"/>
  <c r="E628" i="18"/>
  <c r="D148" i="1"/>
  <c r="I623" i="18"/>
  <c r="C68" i="1"/>
  <c r="E631" i="18"/>
  <c r="I633" i="18"/>
  <c r="G618" i="18"/>
  <c r="E619" i="18"/>
  <c r="I624" i="18"/>
  <c r="G619" i="18"/>
  <c r="G622" i="18"/>
  <c r="I619" i="18"/>
  <c r="D613" i="18"/>
  <c r="D630" i="18"/>
  <c r="G620" i="18"/>
  <c r="C148" i="1"/>
  <c r="E630" i="18"/>
  <c r="D614" i="18"/>
  <c r="G630" i="18"/>
  <c r="G632" i="18"/>
  <c r="H622" i="18"/>
  <c r="I631" i="18"/>
  <c r="H623" i="18"/>
  <c r="J623" i="18" s="1"/>
  <c r="G479" i="1"/>
  <c r="J479" i="1" s="1"/>
  <c r="H615" i="18"/>
  <c r="J615" i="18" s="1"/>
  <c r="H613" i="18"/>
  <c r="E623" i="18"/>
  <c r="D619" i="18"/>
  <c r="E624" i="18"/>
  <c r="I620" i="18"/>
  <c r="E625" i="18"/>
  <c r="H625" i="18"/>
  <c r="D68" i="1"/>
  <c r="I627" i="18"/>
  <c r="H624" i="18"/>
  <c r="E627" i="18"/>
  <c r="D621" i="18"/>
  <c r="E632" i="18"/>
  <c r="E618" i="18"/>
  <c r="D623" i="18"/>
  <c r="I618" i="18"/>
  <c r="D628" i="18"/>
  <c r="G615" i="18"/>
  <c r="H620" i="18"/>
  <c r="E617" i="18"/>
  <c r="G613" i="18"/>
  <c r="D477" i="1"/>
  <c r="I616" i="18"/>
  <c r="G623" i="18"/>
  <c r="H628" i="18"/>
  <c r="G621" i="18"/>
  <c r="G616" i="18"/>
  <c r="G624" i="18"/>
  <c r="G398" i="1"/>
  <c r="J398" i="1" s="1"/>
  <c r="D398" i="1"/>
  <c r="C398" i="1"/>
  <c r="F398" i="1"/>
  <c r="F306" i="1"/>
  <c r="G306" i="1"/>
  <c r="J306" i="1" s="1"/>
  <c r="D306" i="1"/>
  <c r="C306" i="1"/>
  <c r="D255" i="1"/>
  <c r="C407" i="1"/>
  <c r="D407" i="1"/>
  <c r="D335" i="1"/>
  <c r="C255" i="1"/>
  <c r="C356" i="1"/>
  <c r="C417" i="1"/>
  <c r="D356" i="1"/>
  <c r="D417" i="1"/>
  <c r="C335" i="1"/>
  <c r="D384" i="1"/>
  <c r="C384" i="1"/>
  <c r="C450" i="1"/>
  <c r="D450" i="1"/>
  <c r="D284" i="1"/>
  <c r="C284" i="1"/>
  <c r="G255" i="1"/>
  <c r="J255" i="1" s="1"/>
  <c r="F255" i="1"/>
  <c r="D531" i="1"/>
  <c r="C530" i="1"/>
  <c r="C531" i="1"/>
  <c r="D530" i="1"/>
  <c r="E604" i="18"/>
  <c r="D603" i="18"/>
  <c r="D604" i="18"/>
  <c r="E603" i="18"/>
  <c r="H603" i="18"/>
  <c r="G603" i="18"/>
  <c r="I603" i="18"/>
  <c r="I604" i="18"/>
  <c r="G604" i="18"/>
  <c r="H604" i="18"/>
  <c r="C462" i="1"/>
  <c r="C463" i="1"/>
  <c r="D462" i="1"/>
  <c r="D463" i="1"/>
  <c r="F530" i="1"/>
  <c r="G530" i="1"/>
  <c r="J530" i="1" s="1"/>
  <c r="H199" i="18"/>
  <c r="H204" i="18"/>
  <c r="E197" i="18"/>
  <c r="D198" i="18"/>
  <c r="G193" i="18"/>
  <c r="G203" i="18"/>
  <c r="G197" i="18"/>
  <c r="H201" i="18"/>
  <c r="G194" i="18"/>
  <c r="G196" i="18"/>
  <c r="D205" i="18"/>
  <c r="E205" i="18"/>
  <c r="H194" i="18"/>
  <c r="H191" i="18"/>
  <c r="I204" i="18"/>
  <c r="H197" i="18"/>
  <c r="E194" i="18"/>
  <c r="H196" i="18"/>
  <c r="G205" i="18"/>
  <c r="E202" i="18"/>
  <c r="D195" i="18"/>
  <c r="H193" i="18"/>
  <c r="I196" i="18"/>
  <c r="D199" i="18"/>
  <c r="H202" i="18"/>
  <c r="E192" i="18"/>
  <c r="D191" i="18"/>
  <c r="I195" i="18"/>
  <c r="E204" i="18"/>
  <c r="E199" i="18"/>
  <c r="E201" i="18"/>
  <c r="E203" i="18"/>
  <c r="H195" i="18"/>
  <c r="H198" i="18"/>
  <c r="I203" i="18"/>
  <c r="I197" i="18"/>
  <c r="D197" i="18"/>
  <c r="G195" i="18"/>
  <c r="D193" i="18"/>
  <c r="D194" i="18"/>
  <c r="E193" i="18"/>
  <c r="G191" i="18"/>
  <c r="D192" i="18"/>
  <c r="H205" i="18"/>
  <c r="G201" i="18"/>
  <c r="I194" i="18"/>
  <c r="E191" i="18"/>
  <c r="I193" i="18"/>
  <c r="D196" i="18"/>
  <c r="I205" i="18"/>
  <c r="I201" i="18"/>
  <c r="E198" i="18"/>
  <c r="D203" i="18"/>
  <c r="I202" i="18"/>
  <c r="D202" i="18"/>
  <c r="I198" i="18"/>
  <c r="G199" i="18"/>
  <c r="D204" i="18"/>
  <c r="I199" i="18"/>
  <c r="G202" i="18"/>
  <c r="E196" i="18"/>
  <c r="I191" i="18"/>
  <c r="G204" i="18"/>
  <c r="D201" i="18"/>
  <c r="E195" i="18"/>
  <c r="G198" i="18"/>
  <c r="H203" i="18"/>
  <c r="D168" i="1"/>
  <c r="C169" i="1"/>
  <c r="D93" i="1"/>
  <c r="D169" i="1"/>
  <c r="C91" i="1"/>
  <c r="C168" i="1"/>
  <c r="C92" i="1"/>
  <c r="C167" i="1"/>
  <c r="D91" i="1"/>
  <c r="D167" i="1"/>
  <c r="C93" i="1"/>
  <c r="D92" i="1"/>
  <c r="C406" i="1"/>
  <c r="D406" i="1"/>
  <c r="D233" i="1"/>
  <c r="C233" i="1"/>
  <c r="C140" i="1"/>
  <c r="D140" i="1"/>
  <c r="D202" i="1"/>
  <c r="C202" i="1"/>
  <c r="C162" i="1"/>
  <c r="D90" i="1"/>
  <c r="D162" i="1"/>
  <c r="C90" i="1"/>
  <c r="C67" i="1"/>
  <c r="D67" i="1"/>
  <c r="C89" i="1"/>
  <c r="D89" i="1"/>
  <c r="C224" i="1"/>
  <c r="D224" i="1"/>
  <c r="C302" i="1"/>
  <c r="D302" i="1"/>
  <c r="C440" i="1"/>
  <c r="G440" i="1"/>
  <c r="J440" i="1" s="1"/>
  <c r="F440" i="1"/>
  <c r="D440" i="1"/>
  <c r="I552" i="18"/>
  <c r="I545" i="18"/>
  <c r="I555" i="18"/>
  <c r="H549" i="18"/>
  <c r="I547" i="18"/>
  <c r="G535" i="18"/>
  <c r="G598" i="18"/>
  <c r="H594" i="18"/>
  <c r="G596" i="18"/>
  <c r="D598" i="18"/>
  <c r="G579" i="18"/>
  <c r="H579" i="18"/>
  <c r="H598" i="18"/>
  <c r="G560" i="18"/>
  <c r="D561" i="18"/>
  <c r="D590" i="18"/>
  <c r="G557" i="18"/>
  <c r="H547" i="18"/>
  <c r="H574" i="18"/>
  <c r="D575" i="18"/>
  <c r="I558" i="18"/>
  <c r="I548" i="18"/>
  <c r="I565" i="18"/>
  <c r="I585" i="18"/>
  <c r="E581" i="18"/>
  <c r="I550" i="18"/>
  <c r="I567" i="18"/>
  <c r="H585" i="18"/>
  <c r="H544" i="18"/>
  <c r="E536" i="18"/>
  <c r="G600" i="18"/>
  <c r="G559" i="18"/>
  <c r="D549" i="18"/>
  <c r="I536" i="18"/>
  <c r="G536" i="18"/>
  <c r="G549" i="18"/>
  <c r="E554" i="18"/>
  <c r="E570" i="18"/>
  <c r="I591" i="18"/>
  <c r="E595" i="18"/>
  <c r="H600" i="18"/>
  <c r="I573" i="18"/>
  <c r="H592" i="18"/>
  <c r="D558" i="18"/>
  <c r="D557" i="18"/>
  <c r="D555" i="18"/>
  <c r="E587" i="18"/>
  <c r="H536" i="18"/>
  <c r="H561" i="18"/>
  <c r="E571" i="18"/>
  <c r="E553" i="18"/>
  <c r="H565" i="18"/>
  <c r="D544" i="18"/>
  <c r="G550" i="18"/>
  <c r="H559" i="18"/>
  <c r="G534" i="18"/>
  <c r="G581" i="18"/>
  <c r="G558" i="18"/>
  <c r="I557" i="18"/>
  <c r="I534" i="18"/>
  <c r="E584" i="18"/>
  <c r="D560" i="18"/>
  <c r="I544" i="18"/>
  <c r="E535" i="18"/>
  <c r="I590" i="18"/>
  <c r="E600" i="18"/>
  <c r="I535" i="18"/>
  <c r="H562" i="18"/>
  <c r="I581" i="18"/>
  <c r="I575" i="18"/>
  <c r="H582" i="18"/>
  <c r="E544" i="18"/>
  <c r="I554" i="18"/>
  <c r="E539" i="18"/>
  <c r="G595" i="18"/>
  <c r="E578" i="18"/>
  <c r="I596" i="18"/>
  <c r="H550" i="18"/>
  <c r="G538" i="18"/>
  <c r="I595" i="18"/>
  <c r="G544" i="18"/>
  <c r="D570" i="18"/>
  <c r="D582" i="18"/>
  <c r="H590" i="18"/>
  <c r="I574" i="18"/>
  <c r="D581" i="18"/>
  <c r="I562" i="18"/>
  <c r="D596" i="18"/>
  <c r="I540" i="18"/>
  <c r="D579" i="18"/>
  <c r="E561" i="18"/>
  <c r="E540" i="18"/>
  <c r="G565" i="18"/>
  <c r="E560" i="18"/>
  <c r="I546" i="18"/>
  <c r="I582" i="18"/>
  <c r="I541" i="18"/>
  <c r="D562" i="18"/>
  <c r="E588" i="18"/>
  <c r="D536" i="18"/>
  <c r="E592" i="18"/>
  <c r="H538" i="18"/>
  <c r="D585" i="18"/>
  <c r="E559" i="18"/>
  <c r="I592" i="18"/>
  <c r="G540" i="18"/>
  <c r="H535" i="18"/>
  <c r="H541" i="18"/>
  <c r="I588" i="18"/>
  <c r="E579" i="18"/>
  <c r="I587" i="18"/>
  <c r="I586" i="18" s="1"/>
  <c r="I539" i="18"/>
  <c r="G561" i="18"/>
  <c r="H596" i="18"/>
  <c r="D578" i="18"/>
  <c r="I598" i="18"/>
  <c r="H575" i="18"/>
  <c r="D600" i="18"/>
  <c r="H570" i="18"/>
  <c r="H591" i="18"/>
  <c r="D545" i="18"/>
  <c r="G539" i="18"/>
  <c r="I600" i="18"/>
  <c r="I559" i="18"/>
  <c r="G568" i="18"/>
  <c r="G592" i="18"/>
  <c r="E541" i="18"/>
  <c r="D565" i="18"/>
  <c r="G542" i="18"/>
  <c r="E543" i="18"/>
  <c r="D552" i="18"/>
  <c r="H555" i="18"/>
  <c r="E550" i="18"/>
  <c r="E552" i="18"/>
  <c r="G554" i="18"/>
  <c r="I563" i="18"/>
  <c r="I571" i="18"/>
  <c r="G594" i="18"/>
  <c r="G574" i="18"/>
  <c r="G590" i="18"/>
  <c r="D595" i="18"/>
  <c r="E596" i="18"/>
  <c r="G584" i="18"/>
  <c r="I584" i="18"/>
  <c r="I583" i="18" s="1"/>
  <c r="E594" i="18"/>
  <c r="E575" i="18"/>
  <c r="H554" i="18"/>
  <c r="D584" i="18"/>
  <c r="E591" i="18"/>
  <c r="H568" i="18"/>
  <c r="I561" i="18"/>
  <c r="G582" i="18"/>
  <c r="D550" i="18"/>
  <c r="H595" i="18"/>
  <c r="D588" i="18"/>
  <c r="G545" i="18"/>
  <c r="G553" i="18"/>
  <c r="D541" i="18"/>
  <c r="G585" i="18"/>
  <c r="D543" i="18"/>
  <c r="G548" i="18"/>
  <c r="E555" i="18"/>
  <c r="D546" i="18"/>
  <c r="G552" i="18"/>
  <c r="I566" i="18"/>
  <c r="G575" i="18"/>
  <c r="H571" i="18"/>
  <c r="H587" i="18"/>
  <c r="H581" i="18"/>
  <c r="I568" i="18"/>
  <c r="D592" i="18"/>
  <c r="I578" i="18"/>
  <c r="I577" i="18" s="1"/>
  <c r="D571" i="18"/>
  <c r="I549" i="18"/>
  <c r="H578" i="18"/>
  <c r="G555" i="18"/>
  <c r="E598" i="18"/>
  <c r="E538" i="18"/>
  <c r="H558" i="18"/>
  <c r="D554" i="18"/>
  <c r="D534" i="18"/>
  <c r="E585" i="18"/>
  <c r="D540" i="18"/>
  <c r="H545" i="18"/>
  <c r="H548" i="18"/>
  <c r="D587" i="18"/>
  <c r="D538" i="18"/>
  <c r="E534" i="18"/>
  <c r="H543" i="18"/>
  <c r="I594" i="18"/>
  <c r="G588" i="18"/>
  <c r="H588" i="18"/>
  <c r="E590" i="18"/>
  <c r="G587" i="18"/>
  <c r="I553" i="18"/>
  <c r="I543" i="18"/>
  <c r="D542" i="18"/>
  <c r="E565" i="18"/>
  <c r="H546" i="18"/>
  <c r="E548" i="18"/>
  <c r="H553" i="18"/>
  <c r="E558" i="18"/>
  <c r="E542" i="18"/>
  <c r="G546" i="18"/>
  <c r="G570" i="18"/>
  <c r="D539" i="18"/>
  <c r="D535" i="18"/>
  <c r="H542" i="18"/>
  <c r="G543" i="18"/>
  <c r="I542" i="18"/>
  <c r="H560" i="18"/>
  <c r="I560" i="18"/>
  <c r="D559" i="18"/>
  <c r="G547" i="18"/>
  <c r="D568" i="18"/>
  <c r="G562" i="18"/>
  <c r="H584" i="18"/>
  <c r="G578" i="18"/>
  <c r="D574" i="18"/>
  <c r="E547" i="18"/>
  <c r="D553" i="18"/>
  <c r="D547" i="18"/>
  <c r="E557" i="18"/>
  <c r="I538" i="18"/>
  <c r="E546" i="18"/>
  <c r="H552" i="18"/>
  <c r="H557" i="18"/>
  <c r="E545" i="18"/>
  <c r="H534" i="18"/>
  <c r="H540" i="18"/>
  <c r="G541" i="18"/>
  <c r="D591" i="18"/>
  <c r="H539" i="18"/>
  <c r="D594" i="18"/>
  <c r="E562" i="18"/>
  <c r="G591" i="18"/>
  <c r="E574" i="18"/>
  <c r="E568" i="18"/>
  <c r="G571" i="18"/>
  <c r="E549" i="18"/>
  <c r="I579" i="18"/>
  <c r="D548" i="18"/>
  <c r="E582" i="18"/>
  <c r="I570" i="18"/>
  <c r="F461" i="1"/>
  <c r="C461" i="1"/>
  <c r="D456" i="1"/>
  <c r="D461" i="1"/>
  <c r="D458" i="1"/>
  <c r="G461" i="1"/>
  <c r="J461" i="1" s="1"/>
  <c r="C458" i="1"/>
  <c r="C456" i="1"/>
  <c r="F439" i="1"/>
  <c r="C439" i="1"/>
  <c r="D439" i="1"/>
  <c r="G439" i="1"/>
  <c r="J439" i="1" s="1"/>
  <c r="D438" i="1"/>
  <c r="C438" i="1"/>
  <c r="F438" i="1"/>
  <c r="G438" i="1"/>
  <c r="J438" i="1" s="1"/>
  <c r="C437" i="1"/>
  <c r="D437" i="1"/>
  <c r="C436" i="1"/>
  <c r="D435" i="1"/>
  <c r="D436" i="1"/>
  <c r="C435" i="1"/>
  <c r="F435" i="1"/>
  <c r="G435" i="1"/>
  <c r="J435" i="1" s="1"/>
  <c r="F437" i="1"/>
  <c r="G436" i="1"/>
  <c r="J436" i="1" s="1"/>
  <c r="G437" i="1"/>
  <c r="J437" i="1" s="1"/>
  <c r="F436" i="1"/>
  <c r="D425" i="1"/>
  <c r="C425" i="1"/>
  <c r="D434" i="1"/>
  <c r="D433" i="1"/>
  <c r="C434" i="1"/>
  <c r="C432" i="1"/>
  <c r="D432" i="1"/>
  <c r="C433" i="1"/>
  <c r="C431" i="1"/>
  <c r="D428" i="1"/>
  <c r="C428" i="1"/>
  <c r="D431" i="1"/>
  <c r="G433" i="1"/>
  <c r="J433" i="1" s="1"/>
  <c r="G434" i="1"/>
  <c r="J434" i="1" s="1"/>
  <c r="F434" i="1"/>
  <c r="F433" i="1"/>
  <c r="D397" i="1"/>
  <c r="C397" i="1"/>
  <c r="C260" i="1"/>
  <c r="C261" i="1"/>
  <c r="D261" i="1"/>
  <c r="D260" i="1"/>
  <c r="C323" i="1"/>
  <c r="D392" i="1"/>
  <c r="C392" i="1"/>
  <c r="D323" i="1"/>
  <c r="C399" i="1"/>
  <c r="D399" i="1"/>
  <c r="D369" i="1"/>
  <c r="C369" i="1"/>
  <c r="D345" i="1"/>
  <c r="D346" i="1"/>
  <c r="C346" i="1"/>
  <c r="C345" i="1"/>
  <c r="D259" i="1"/>
  <c r="C259" i="1"/>
  <c r="F261" i="1"/>
  <c r="G259" i="1"/>
  <c r="J259" i="1" s="1"/>
  <c r="F260" i="1"/>
  <c r="G261" i="1"/>
  <c r="J261" i="1" s="1"/>
  <c r="F259" i="1"/>
  <c r="G260" i="1"/>
  <c r="J260" i="1" s="1"/>
  <c r="F425" i="1"/>
  <c r="G425" i="1"/>
  <c r="J425" i="1" s="1"/>
  <c r="D366" i="1"/>
  <c r="C366" i="1"/>
  <c r="C339" i="1"/>
  <c r="D339" i="1"/>
  <c r="D344" i="1"/>
  <c r="C342" i="1"/>
  <c r="C344" i="1"/>
  <c r="D342" i="1"/>
  <c r="D320" i="1"/>
  <c r="C320" i="1"/>
  <c r="D337" i="1"/>
  <c r="C337" i="1"/>
  <c r="C315" i="1"/>
  <c r="D315" i="1"/>
  <c r="C279" i="1"/>
  <c r="D279" i="1"/>
  <c r="F339" i="1"/>
  <c r="G339" i="1"/>
  <c r="J339" i="1" s="1"/>
  <c r="C313" i="1"/>
  <c r="D313" i="1"/>
  <c r="D307" i="1"/>
  <c r="C307" i="1"/>
  <c r="C300" i="1"/>
  <c r="D300" i="1"/>
  <c r="C269" i="1"/>
  <c r="D269" i="1"/>
  <c r="C249" i="1"/>
  <c r="D249" i="1"/>
  <c r="G249" i="1"/>
  <c r="J249" i="1" s="1"/>
  <c r="G269" i="1"/>
  <c r="J269" i="1" s="1"/>
  <c r="F269" i="1"/>
  <c r="F249" i="1"/>
  <c r="C559" i="1"/>
  <c r="G358" i="18"/>
  <c r="G384" i="18"/>
  <c r="D364" i="18"/>
  <c r="D380" i="18"/>
  <c r="E391" i="18"/>
  <c r="G372" i="18"/>
  <c r="H380" i="18"/>
  <c r="I383" i="18"/>
  <c r="I395" i="18"/>
  <c r="H364" i="18"/>
  <c r="C270" i="1"/>
  <c r="G258" i="1"/>
  <c r="J258" i="1" s="1"/>
  <c r="D81" i="1"/>
  <c r="D391" i="1"/>
  <c r="I358" i="18"/>
  <c r="I357" i="18" s="1"/>
  <c r="G391" i="1"/>
  <c r="J391" i="1" s="1"/>
  <c r="G301" i="1"/>
  <c r="J301" i="1" s="1"/>
  <c r="C365" i="1"/>
  <c r="C150" i="1"/>
  <c r="E365" i="18"/>
  <c r="D150" i="1"/>
  <c r="G376" i="18"/>
  <c r="D365" i="18"/>
  <c r="G377" i="18"/>
  <c r="I394" i="18"/>
  <c r="C248" i="1"/>
  <c r="C258" i="1"/>
  <c r="G388" i="18"/>
  <c r="D559" i="1"/>
  <c r="D368" i="18"/>
  <c r="D392" i="18"/>
  <c r="I371" i="18"/>
  <c r="D378" i="18"/>
  <c r="D370" i="18"/>
  <c r="I370" i="18"/>
  <c r="E378" i="18"/>
  <c r="I368" i="18"/>
  <c r="H384" i="18"/>
  <c r="D271" i="1"/>
  <c r="G559" i="1"/>
  <c r="J559" i="1" s="1"/>
  <c r="F391" i="1"/>
  <c r="H376" i="18"/>
  <c r="E375" i="18"/>
  <c r="D390" i="18"/>
  <c r="H377" i="18"/>
  <c r="F559" i="1"/>
  <c r="I364" i="18"/>
  <c r="G371" i="18"/>
  <c r="I390" i="18"/>
  <c r="D71" i="1"/>
  <c r="D381" i="18"/>
  <c r="G364" i="18"/>
  <c r="C391" i="1"/>
  <c r="D389" i="18"/>
  <c r="I376" i="18"/>
  <c r="H378" i="18"/>
  <c r="I377" i="18"/>
  <c r="E392" i="18"/>
  <c r="H372" i="18"/>
  <c r="E372" i="18"/>
  <c r="E389" i="18"/>
  <c r="F301" i="1"/>
  <c r="E370" i="18"/>
  <c r="D358" i="18"/>
  <c r="C256" i="1"/>
  <c r="E383" i="18"/>
  <c r="D264" i="1"/>
  <c r="D394" i="18"/>
  <c r="I388" i="18"/>
  <c r="C244" i="1"/>
  <c r="E380" i="18"/>
  <c r="H368" i="18"/>
  <c r="C301" i="1"/>
  <c r="I373" i="18"/>
  <c r="I392" i="18"/>
  <c r="E388" i="18"/>
  <c r="D365" i="1"/>
  <c r="G375" i="18"/>
  <c r="H358" i="18"/>
  <c r="H357" i="18" s="1"/>
  <c r="G395" i="18"/>
  <c r="I380" i="18"/>
  <c r="I391" i="18"/>
  <c r="C264" i="1"/>
  <c r="F365" i="1"/>
  <c r="D301" i="1"/>
  <c r="H389" i="18"/>
  <c r="G378" i="18"/>
  <c r="D377" i="18"/>
  <c r="E368" i="18"/>
  <c r="H383" i="18"/>
  <c r="C272" i="1"/>
  <c r="H365" i="18"/>
  <c r="E394" i="18"/>
  <c r="D391" i="18"/>
  <c r="G394" i="18"/>
  <c r="I372" i="18"/>
  <c r="G382" i="18"/>
  <c r="D253" i="1"/>
  <c r="G380" i="18"/>
  <c r="G390" i="18"/>
  <c r="H371" i="18"/>
  <c r="D376" i="18"/>
  <c r="C253" i="1"/>
  <c r="I378" i="18"/>
  <c r="H394" i="18"/>
  <c r="G365" i="1"/>
  <c r="J365" i="1" s="1"/>
  <c r="H390" i="18"/>
  <c r="G370" i="18"/>
  <c r="H395" i="18"/>
  <c r="I384" i="18"/>
  <c r="G381" i="18"/>
  <c r="H373" i="18"/>
  <c r="D373" i="18"/>
  <c r="H391" i="18"/>
  <c r="C80" i="1"/>
  <c r="I365" i="18"/>
  <c r="D383" i="18"/>
  <c r="D382" i="18"/>
  <c r="G392" i="18"/>
  <c r="I382" i="18"/>
  <c r="E387" i="18"/>
  <c r="C268" i="1"/>
  <c r="C151" i="1"/>
  <c r="D248" i="1"/>
  <c r="C250" i="1"/>
  <c r="E381" i="18"/>
  <c r="D371" i="18"/>
  <c r="H370" i="18"/>
  <c r="C81" i="1"/>
  <c r="D372" i="18"/>
  <c r="D268" i="1"/>
  <c r="D241" i="1"/>
  <c r="G383" i="18"/>
  <c r="E390" i="18"/>
  <c r="D270" i="1"/>
  <c r="E382" i="18"/>
  <c r="E384" i="18"/>
  <c r="G387" i="18"/>
  <c r="C271" i="1"/>
  <c r="E373" i="18"/>
  <c r="G373" i="18"/>
  <c r="D387" i="18"/>
  <c r="C241" i="1"/>
  <c r="H392" i="18"/>
  <c r="D251" i="1"/>
  <c r="I389" i="18"/>
  <c r="G391" i="18"/>
  <c r="D388" i="18"/>
  <c r="E395" i="18"/>
  <c r="H382" i="18"/>
  <c r="D80" i="1"/>
  <c r="E358" i="18"/>
  <c r="C251" i="1"/>
  <c r="E371" i="18"/>
  <c r="I375" i="18"/>
  <c r="G368" i="18"/>
  <c r="D375" i="18"/>
  <c r="D256" i="1"/>
  <c r="D384" i="18"/>
  <c r="E376" i="18"/>
  <c r="D250" i="1"/>
  <c r="H381" i="18"/>
  <c r="D395" i="18"/>
  <c r="H375" i="18"/>
  <c r="D258" i="1"/>
  <c r="G365" i="18"/>
  <c r="H388" i="18"/>
  <c r="E364" i="18"/>
  <c r="C71" i="1"/>
  <c r="I387" i="18"/>
  <c r="D272" i="1"/>
  <c r="E377" i="18"/>
  <c r="I381" i="18"/>
  <c r="G389" i="18"/>
  <c r="H387" i="18"/>
  <c r="F258" i="1"/>
  <c r="D244" i="1"/>
  <c r="D151" i="1"/>
  <c r="F250" i="1"/>
  <c r="G250" i="1"/>
  <c r="J250" i="1" s="1"/>
  <c r="F271" i="1"/>
  <c r="G271" i="1"/>
  <c r="J271" i="1" s="1"/>
  <c r="G80" i="1"/>
  <c r="J80" i="1" s="1"/>
  <c r="F71" i="1"/>
  <c r="F151" i="1"/>
  <c r="F81" i="1"/>
  <c r="G81" i="1"/>
  <c r="J81" i="1" s="1"/>
  <c r="F80" i="1"/>
  <c r="G71" i="1"/>
  <c r="J71" i="1" s="1"/>
  <c r="G151" i="1"/>
  <c r="J151" i="1" s="1"/>
  <c r="G240" i="1"/>
  <c r="J240" i="1" s="1"/>
  <c r="C240" i="1"/>
  <c r="F240" i="1"/>
  <c r="D240" i="1"/>
  <c r="C236" i="1"/>
  <c r="C239" i="1"/>
  <c r="D239" i="1"/>
  <c r="D236" i="1"/>
  <c r="C238" i="1"/>
  <c r="D238" i="1"/>
  <c r="G254" i="18"/>
  <c r="D265" i="18"/>
  <c r="I247" i="18"/>
  <c r="H250" i="18"/>
  <c r="H272" i="18"/>
  <c r="I269" i="18"/>
  <c r="E271" i="18"/>
  <c r="H247" i="18"/>
  <c r="I251" i="18"/>
  <c r="E250" i="18"/>
  <c r="G255" i="18"/>
  <c r="E264" i="18"/>
  <c r="I249" i="18"/>
  <c r="I244" i="18"/>
  <c r="G267" i="18"/>
  <c r="I246" i="18"/>
  <c r="G242" i="18"/>
  <c r="G237" i="18"/>
  <c r="G273" i="18"/>
  <c r="I264" i="18"/>
  <c r="D244" i="18"/>
  <c r="I243" i="18"/>
  <c r="H261" i="18"/>
  <c r="D267" i="18"/>
  <c r="I263" i="18"/>
  <c r="I220" i="18"/>
  <c r="H237" i="18"/>
  <c r="H251" i="18"/>
  <c r="I237" i="18"/>
  <c r="E240" i="18"/>
  <c r="G259" i="18"/>
  <c r="I245" i="18"/>
  <c r="E259" i="18"/>
  <c r="H267" i="18"/>
  <c r="E241" i="18"/>
  <c r="E269" i="18"/>
  <c r="D261" i="18"/>
  <c r="H238" i="18"/>
  <c r="D255" i="18"/>
  <c r="D240" i="18"/>
  <c r="G252" i="18"/>
  <c r="H252" i="18"/>
  <c r="I254" i="18"/>
  <c r="I259" i="18"/>
  <c r="E254" i="18"/>
  <c r="H246" i="18"/>
  <c r="G265" i="18"/>
  <c r="I258" i="18"/>
  <c r="G246" i="18"/>
  <c r="H265" i="18"/>
  <c r="H256" i="18"/>
  <c r="D271" i="18"/>
  <c r="G233" i="18"/>
  <c r="I267" i="18"/>
  <c r="D247" i="18"/>
  <c r="E233" i="18"/>
  <c r="G238" i="18"/>
  <c r="E258" i="18"/>
  <c r="I232" i="18"/>
  <c r="G274" i="18"/>
  <c r="I265" i="18"/>
  <c r="H269" i="18"/>
  <c r="I235" i="18"/>
  <c r="I234" i="18" s="1"/>
  <c r="D246" i="18"/>
  <c r="E243" i="18"/>
  <c r="G261" i="18"/>
  <c r="D254" i="18"/>
  <c r="G249" i="18"/>
  <c r="H243" i="18"/>
  <c r="I250" i="18"/>
  <c r="I255" i="18"/>
  <c r="H253" i="18"/>
  <c r="D259" i="18"/>
  <c r="D256" i="18"/>
  <c r="E244" i="18"/>
  <c r="H264" i="18"/>
  <c r="H234" i="18"/>
  <c r="D232" i="18"/>
  <c r="D250" i="18"/>
  <c r="D273" i="18"/>
  <c r="E249" i="18"/>
  <c r="H233" i="18"/>
  <c r="I233" i="18"/>
  <c r="I242" i="18"/>
  <c r="D269" i="18"/>
  <c r="D253" i="18"/>
  <c r="I271" i="18"/>
  <c r="I273" i="18"/>
  <c r="I240" i="18"/>
  <c r="H271" i="18"/>
  <c r="H259" i="18"/>
  <c r="H273" i="18"/>
  <c r="H268" i="18"/>
  <c r="D243" i="18"/>
  <c r="E255" i="18"/>
  <c r="I261" i="18"/>
  <c r="G241" i="18"/>
  <c r="H254" i="18"/>
  <c r="E237" i="18"/>
  <c r="G264" i="18"/>
  <c r="D237" i="18"/>
  <c r="G268" i="18"/>
  <c r="D238" i="18"/>
  <c r="G272" i="18"/>
  <c r="G269" i="18"/>
  <c r="H258" i="18"/>
  <c r="D268" i="18"/>
  <c r="H255" i="18"/>
  <c r="G263" i="18"/>
  <c r="E253" i="18"/>
  <c r="I260" i="18"/>
  <c r="E252" i="18"/>
  <c r="E267" i="18"/>
  <c r="D252" i="18"/>
  <c r="D251" i="18"/>
  <c r="D245" i="18"/>
  <c r="H242" i="18"/>
  <c r="G244" i="18"/>
  <c r="G245" i="18"/>
  <c r="D264" i="18"/>
  <c r="E238" i="18"/>
  <c r="E274" i="18"/>
  <c r="E251" i="18"/>
  <c r="G240" i="18"/>
  <c r="D272" i="18"/>
  <c r="D274" i="18"/>
  <c r="H240" i="18"/>
  <c r="E245" i="18"/>
  <c r="G250" i="18"/>
  <c r="E247" i="18"/>
  <c r="E268" i="18"/>
  <c r="D258" i="18"/>
  <c r="I274" i="18"/>
  <c r="D242" i="18"/>
  <c r="H263" i="18"/>
  <c r="I272" i="18"/>
  <c r="G258" i="18"/>
  <c r="D233" i="18"/>
  <c r="I268" i="18"/>
  <c r="I253" i="18"/>
  <c r="E263" i="18"/>
  <c r="H274" i="18"/>
  <c r="E242" i="18"/>
  <c r="I252" i="18"/>
  <c r="G256" i="18"/>
  <c r="G247" i="18"/>
  <c r="H241" i="18"/>
  <c r="E246" i="18"/>
  <c r="I238" i="18"/>
  <c r="D263" i="18"/>
  <c r="I256" i="18"/>
  <c r="I241" i="18"/>
  <c r="H245" i="18"/>
  <c r="G271" i="18"/>
  <c r="G243" i="18"/>
  <c r="E272" i="18"/>
  <c r="E232" i="18"/>
  <c r="E256" i="18"/>
  <c r="E273" i="18"/>
  <c r="H244" i="18"/>
  <c r="I231" i="18"/>
  <c r="E261" i="18"/>
  <c r="D241" i="18"/>
  <c r="G232" i="18"/>
  <c r="G251" i="18"/>
  <c r="H249" i="18"/>
  <c r="H232" i="18"/>
  <c r="E265" i="18"/>
  <c r="D249" i="18"/>
  <c r="G253" i="18"/>
  <c r="K54" i="19"/>
  <c r="I589" i="18" l="1"/>
  <c r="H589" i="18"/>
  <c r="H586" i="18"/>
  <c r="H583" i="18"/>
  <c r="I580" i="18"/>
  <c r="J629" i="18"/>
  <c r="H577" i="18"/>
  <c r="H580" i="18"/>
  <c r="H572" i="18"/>
  <c r="F233" i="1" s="1"/>
  <c r="I572" i="18"/>
  <c r="G233" i="1" s="1"/>
  <c r="J233" i="1" s="1"/>
  <c r="J633" i="18"/>
  <c r="J630" i="18"/>
  <c r="J625" i="18"/>
  <c r="J628" i="18"/>
  <c r="J624" i="18"/>
  <c r="J632" i="18"/>
  <c r="J617" i="18"/>
  <c r="J616" i="18"/>
  <c r="I398" i="1"/>
  <c r="H398" i="1"/>
  <c r="J627" i="18"/>
  <c r="I306" i="1"/>
  <c r="H306" i="1"/>
  <c r="J614" i="18"/>
  <c r="J621" i="18"/>
  <c r="J613" i="18"/>
  <c r="J626" i="18"/>
  <c r="J618" i="18"/>
  <c r="J619" i="18"/>
  <c r="J620" i="18"/>
  <c r="H479" i="1"/>
  <c r="I479" i="1"/>
  <c r="J622" i="18"/>
  <c r="J631" i="18"/>
  <c r="I602" i="18"/>
  <c r="H602" i="18"/>
  <c r="I255" i="1"/>
  <c r="H255" i="1"/>
  <c r="H597" i="18"/>
  <c r="J604" i="18"/>
  <c r="J603" i="18"/>
  <c r="H530" i="1"/>
  <c r="I530" i="1"/>
  <c r="I597" i="18"/>
  <c r="H593" i="18"/>
  <c r="F463" i="1" s="1"/>
  <c r="I593" i="18"/>
  <c r="G463" i="1" s="1"/>
  <c r="J463" i="1" s="1"/>
  <c r="J196" i="18"/>
  <c r="H200" i="18"/>
  <c r="H192" i="18" s="1"/>
  <c r="H190" i="18" s="1"/>
  <c r="F531" i="1" s="1"/>
  <c r="J195" i="18"/>
  <c r="I200" i="18"/>
  <c r="I192" i="18" s="1"/>
  <c r="J198" i="18"/>
  <c r="J194" i="18"/>
  <c r="J191" i="18"/>
  <c r="J197" i="18"/>
  <c r="J203" i="18"/>
  <c r="J201" i="18"/>
  <c r="J202" i="18"/>
  <c r="J205" i="18"/>
  <c r="J193" i="18"/>
  <c r="J204" i="18"/>
  <c r="J199" i="18"/>
  <c r="I569" i="18"/>
  <c r="G140" i="1" s="1"/>
  <c r="J140" i="1" s="1"/>
  <c r="H569" i="18"/>
  <c r="F140" i="1" s="1"/>
  <c r="I564" i="18"/>
  <c r="G202" i="1" s="1"/>
  <c r="J202" i="1" s="1"/>
  <c r="H564" i="18"/>
  <c r="F202" i="1" s="1"/>
  <c r="I556" i="18"/>
  <c r="G90" i="1" s="1"/>
  <c r="J90" i="1" s="1"/>
  <c r="H556" i="18"/>
  <c r="F90" i="1" s="1"/>
  <c r="J548" i="18"/>
  <c r="I537" i="18"/>
  <c r="G89" i="1" s="1"/>
  <c r="J89" i="1" s="1"/>
  <c r="H537" i="18"/>
  <c r="F89" i="1" s="1"/>
  <c r="J591" i="18"/>
  <c r="J545" i="18"/>
  <c r="J575" i="18"/>
  <c r="J539" i="18"/>
  <c r="I533" i="18"/>
  <c r="G224" i="1" s="1"/>
  <c r="J224" i="1" s="1"/>
  <c r="J566" i="18"/>
  <c r="H533" i="18"/>
  <c r="F224" i="1" s="1"/>
  <c r="J547" i="18"/>
  <c r="J555" i="18"/>
  <c r="J588" i="18"/>
  <c r="J534" i="18"/>
  <c r="J574" i="18"/>
  <c r="J587" i="18"/>
  <c r="J571" i="18"/>
  <c r="J546" i="18"/>
  <c r="J550" i="18"/>
  <c r="J570" i="18"/>
  <c r="J554" i="18"/>
  <c r="J541" i="18"/>
  <c r="J535" i="18"/>
  <c r="J594" i="18"/>
  <c r="J585" i="18"/>
  <c r="J565" i="18"/>
  <c r="J552" i="18"/>
  <c r="J549" i="18"/>
  <c r="J584" i="18"/>
  <c r="J538" i="18"/>
  <c r="J544" i="18"/>
  <c r="J558" i="18"/>
  <c r="J573" i="18"/>
  <c r="J600" i="18"/>
  <c r="J553" i="18"/>
  <c r="J581" i="18"/>
  <c r="J557" i="18"/>
  <c r="J542" i="18"/>
  <c r="J540" i="18"/>
  <c r="J598" i="18"/>
  <c r="J596" i="18"/>
  <c r="J579" i="18"/>
  <c r="I461" i="1"/>
  <c r="H461" i="1"/>
  <c r="I440" i="1"/>
  <c r="H440" i="1"/>
  <c r="J590" i="18"/>
  <c r="J582" i="18"/>
  <c r="J543" i="18"/>
  <c r="J595" i="18"/>
  <c r="J592" i="18"/>
  <c r="J561" i="18"/>
  <c r="J578" i="18"/>
  <c r="J536" i="18"/>
  <c r="J563" i="18"/>
  <c r="J559" i="18"/>
  <c r="J560" i="18"/>
  <c r="J568" i="18"/>
  <c r="J562" i="18"/>
  <c r="J567" i="18"/>
  <c r="H439" i="1"/>
  <c r="I439" i="1"/>
  <c r="I438" i="1"/>
  <c r="H438" i="1"/>
  <c r="H436" i="1"/>
  <c r="I436" i="1"/>
  <c r="H437" i="1"/>
  <c r="I437" i="1"/>
  <c r="H435" i="1"/>
  <c r="I435" i="1"/>
  <c r="H260" i="1"/>
  <c r="I260" i="1"/>
  <c r="I434" i="1"/>
  <c r="H434" i="1"/>
  <c r="I433" i="1"/>
  <c r="H433" i="1"/>
  <c r="H261" i="1"/>
  <c r="I261" i="1"/>
  <c r="I425" i="1"/>
  <c r="H425" i="1"/>
  <c r="I259" i="1"/>
  <c r="H259" i="1"/>
  <c r="I393" i="18"/>
  <c r="G345" i="1" s="1"/>
  <c r="J345" i="1" s="1"/>
  <c r="F307" i="1"/>
  <c r="I307" i="1" s="1"/>
  <c r="F399" i="1"/>
  <c r="G307" i="1"/>
  <c r="J307" i="1" s="1"/>
  <c r="G399" i="1"/>
  <c r="J399" i="1" s="1"/>
  <c r="H393" i="18"/>
  <c r="I339" i="1"/>
  <c r="H339" i="1"/>
  <c r="I379" i="18"/>
  <c r="H379" i="18"/>
  <c r="F337" i="1"/>
  <c r="G337" i="1"/>
  <c r="J337" i="1" s="1"/>
  <c r="I374" i="18"/>
  <c r="G279" i="1" s="1"/>
  <c r="J279" i="1" s="1"/>
  <c r="H374" i="18"/>
  <c r="I369" i="18"/>
  <c r="H369" i="18"/>
  <c r="H363" i="18"/>
  <c r="F458" i="1" s="1"/>
  <c r="I363" i="18"/>
  <c r="G458" i="1" s="1"/>
  <c r="J458" i="1" s="1"/>
  <c r="J395" i="18"/>
  <c r="J388" i="18"/>
  <c r="J370" i="18"/>
  <c r="J382" i="18"/>
  <c r="G300" i="1"/>
  <c r="J300" i="1" s="1"/>
  <c r="F300" i="1"/>
  <c r="J375" i="18"/>
  <c r="J368" i="18"/>
  <c r="J387" i="18"/>
  <c r="J381" i="18"/>
  <c r="J389" i="18"/>
  <c r="J378" i="18"/>
  <c r="J377" i="18"/>
  <c r="J371" i="18"/>
  <c r="J383" i="18"/>
  <c r="J394" i="18"/>
  <c r="J376" i="18"/>
  <c r="J390" i="18"/>
  <c r="I391" i="1"/>
  <c r="H391" i="1"/>
  <c r="I301" i="1"/>
  <c r="H301" i="1"/>
  <c r="J357" i="18"/>
  <c r="J358" i="18"/>
  <c r="J364" i="18"/>
  <c r="I81" i="1"/>
  <c r="H81" i="1"/>
  <c r="I151" i="1"/>
  <c r="H151" i="1"/>
  <c r="J365" i="18"/>
  <c r="J384" i="18"/>
  <c r="I80" i="1"/>
  <c r="H80" i="1"/>
  <c r="J392" i="18"/>
  <c r="I365" i="1"/>
  <c r="H365" i="1"/>
  <c r="J380" i="18"/>
  <c r="H269" i="1"/>
  <c r="I269" i="1"/>
  <c r="J372" i="18"/>
  <c r="H271" i="1"/>
  <c r="I271" i="1"/>
  <c r="J373" i="18"/>
  <c r="H258" i="1"/>
  <c r="I258" i="1"/>
  <c r="I71" i="1"/>
  <c r="H71" i="1"/>
  <c r="H250" i="1"/>
  <c r="I250" i="1"/>
  <c r="H249" i="1"/>
  <c r="I249" i="1"/>
  <c r="J391" i="18"/>
  <c r="I559" i="1"/>
  <c r="H559" i="1"/>
  <c r="I270" i="18"/>
  <c r="G162" i="1" s="1"/>
  <c r="J162" i="1" s="1"/>
  <c r="H270" i="18"/>
  <c r="F162" i="1" s="1"/>
  <c r="I266" i="18"/>
  <c r="G270" i="1" s="1"/>
  <c r="J270" i="1" s="1"/>
  <c r="H266" i="18"/>
  <c r="F270" i="1" s="1"/>
  <c r="H262" i="18"/>
  <c r="F268" i="1" s="1"/>
  <c r="I262" i="18"/>
  <c r="G268" i="1" s="1"/>
  <c r="J268" i="1" s="1"/>
  <c r="I257" i="18"/>
  <c r="H257" i="18"/>
  <c r="F264" i="1" s="1"/>
  <c r="I248" i="18"/>
  <c r="G241" i="1" s="1"/>
  <c r="J241" i="1" s="1"/>
  <c r="H248" i="18"/>
  <c r="F241" i="1" s="1"/>
  <c r="I240" i="1"/>
  <c r="H240" i="1"/>
  <c r="F239" i="1"/>
  <c r="G239" i="1"/>
  <c r="J239" i="1" s="1"/>
  <c r="I239" i="18"/>
  <c r="H239" i="18"/>
  <c r="F256" i="1" s="1"/>
  <c r="I256" i="1" s="1"/>
  <c r="I236" i="18"/>
  <c r="H236" i="18"/>
  <c r="F253" i="1" s="1"/>
  <c r="J249" i="18"/>
  <c r="J259" i="18"/>
  <c r="J234" i="18"/>
  <c r="J245" i="18"/>
  <c r="J264" i="18"/>
  <c r="J244" i="18"/>
  <c r="J235" i="18"/>
  <c r="J233" i="18"/>
  <c r="I230" i="18"/>
  <c r="G150" i="1" s="1"/>
  <c r="J150" i="1" s="1"/>
  <c r="H230" i="18"/>
  <c r="F150" i="1" s="1"/>
  <c r="J242" i="18"/>
  <c r="J255" i="18"/>
  <c r="J268" i="18"/>
  <c r="J273" i="18"/>
  <c r="J247" i="18"/>
  <c r="J272" i="18"/>
  <c r="J261" i="18"/>
  <c r="J269" i="18"/>
  <c r="J243" i="18"/>
  <c r="J267" i="18"/>
  <c r="J271" i="18"/>
  <c r="J252" i="18"/>
  <c r="J246" i="18"/>
  <c r="J220" i="18"/>
  <c r="I216" i="18"/>
  <c r="J216" i="18" s="1"/>
  <c r="J250" i="18"/>
  <c r="J241" i="18"/>
  <c r="J231" i="18"/>
  <c r="J254" i="18"/>
  <c r="J240" i="18"/>
  <c r="J238" i="18"/>
  <c r="J260" i="18"/>
  <c r="J256" i="18"/>
  <c r="J274" i="18"/>
  <c r="J263" i="18"/>
  <c r="J253" i="18"/>
  <c r="J265" i="18"/>
  <c r="J251" i="18"/>
  <c r="J232" i="18"/>
  <c r="J258" i="18"/>
  <c r="J237" i="18"/>
  <c r="G54" i="19"/>
  <c r="K306" i="1" l="1"/>
  <c r="K479" i="1"/>
  <c r="K398" i="1"/>
  <c r="K559" i="1"/>
  <c r="K434" i="1"/>
  <c r="K151" i="1"/>
  <c r="K435" i="1"/>
  <c r="K250" i="1"/>
  <c r="K438" i="1"/>
  <c r="K440" i="1"/>
  <c r="K436" i="1"/>
  <c r="K530" i="1"/>
  <c r="K260" i="1"/>
  <c r="K301" i="1"/>
  <c r="K259" i="1"/>
  <c r="K461" i="1"/>
  <c r="K437" i="1"/>
  <c r="K240" i="1"/>
  <c r="K271" i="1"/>
  <c r="K439" i="1"/>
  <c r="K80" i="1"/>
  <c r="K258" i="1"/>
  <c r="K425" i="1"/>
  <c r="K249" i="1"/>
  <c r="K339" i="1"/>
  <c r="K391" i="1"/>
  <c r="K255" i="1"/>
  <c r="K269" i="1"/>
  <c r="K71" i="1"/>
  <c r="K81" i="1"/>
  <c r="K261" i="1"/>
  <c r="K365" i="1"/>
  <c r="K433" i="1"/>
  <c r="G417" i="1"/>
  <c r="J417" i="1" s="1"/>
  <c r="G477" i="1"/>
  <c r="J477" i="1" s="1"/>
  <c r="J465" i="1" s="1"/>
  <c r="F417" i="1"/>
  <c r="I417" i="1" s="1"/>
  <c r="F477" i="1"/>
  <c r="F148" i="1"/>
  <c r="F68" i="1"/>
  <c r="G68" i="1"/>
  <c r="J68" i="1" s="1"/>
  <c r="G148" i="1"/>
  <c r="J148" i="1" s="1"/>
  <c r="J602" i="18"/>
  <c r="G238" i="1"/>
  <c r="J238" i="1" s="1"/>
  <c r="G256" i="1"/>
  <c r="G384" i="1"/>
  <c r="J384" i="1" s="1"/>
  <c r="G335" i="1"/>
  <c r="J335" i="1" s="1"/>
  <c r="G356" i="1"/>
  <c r="J356" i="1" s="1"/>
  <c r="G450" i="1"/>
  <c r="J450" i="1" s="1"/>
  <c r="F284" i="1"/>
  <c r="I284" i="1" s="1"/>
  <c r="F384" i="1"/>
  <c r="F356" i="1"/>
  <c r="F335" i="1"/>
  <c r="F450" i="1"/>
  <c r="J597" i="18"/>
  <c r="G284" i="1"/>
  <c r="J284" i="1" s="1"/>
  <c r="J593" i="18"/>
  <c r="G92" i="1"/>
  <c r="J92" i="1" s="1"/>
  <c r="G462" i="1"/>
  <c r="J462" i="1" s="1"/>
  <c r="F462" i="1"/>
  <c r="H463" i="1"/>
  <c r="I463" i="1"/>
  <c r="I531" i="1"/>
  <c r="J589" i="18"/>
  <c r="J192" i="18"/>
  <c r="I190" i="18"/>
  <c r="G531" i="1" s="1"/>
  <c r="J531" i="1" s="1"/>
  <c r="J200" i="18"/>
  <c r="G192" i="18" s="1"/>
  <c r="F315" i="1"/>
  <c r="F406" i="1"/>
  <c r="G315" i="1"/>
  <c r="J315" i="1" s="1"/>
  <c r="G406" i="1"/>
  <c r="J406" i="1" s="1"/>
  <c r="J572" i="18"/>
  <c r="H233" i="1"/>
  <c r="I233" i="1"/>
  <c r="I140" i="1"/>
  <c r="H140" i="1"/>
  <c r="J564" i="18"/>
  <c r="J569" i="18"/>
  <c r="I202" i="1"/>
  <c r="H202" i="1"/>
  <c r="H90" i="1"/>
  <c r="I90" i="1"/>
  <c r="H89" i="1"/>
  <c r="I89" i="1"/>
  <c r="I162" i="1"/>
  <c r="H162" i="1"/>
  <c r="J556" i="18"/>
  <c r="F456" i="1"/>
  <c r="I456" i="1" s="1"/>
  <c r="G456" i="1"/>
  <c r="J456" i="1" s="1"/>
  <c r="J537" i="18"/>
  <c r="J533" i="18"/>
  <c r="H224" i="1"/>
  <c r="I224" i="1"/>
  <c r="I458" i="1"/>
  <c r="H458" i="1"/>
  <c r="F344" i="1"/>
  <c r="F432" i="1"/>
  <c r="G344" i="1"/>
  <c r="J344" i="1" s="1"/>
  <c r="G432" i="1"/>
  <c r="J432" i="1" s="1"/>
  <c r="G431" i="1"/>
  <c r="J431" i="1" s="1"/>
  <c r="G397" i="1"/>
  <c r="J397" i="1" s="1"/>
  <c r="F431" i="1"/>
  <c r="F397" i="1"/>
  <c r="F392" i="1"/>
  <c r="I392" i="1" s="1"/>
  <c r="F428" i="1"/>
  <c r="G392" i="1"/>
  <c r="J392" i="1" s="1"/>
  <c r="G428" i="1"/>
  <c r="J428" i="1" s="1"/>
  <c r="F313" i="1"/>
  <c r="I313" i="1" s="1"/>
  <c r="F346" i="1"/>
  <c r="F369" i="1"/>
  <c r="G313" i="1"/>
  <c r="J313" i="1" s="1"/>
  <c r="G346" i="1"/>
  <c r="J346" i="1" s="1"/>
  <c r="G369" i="1"/>
  <c r="J369" i="1" s="1"/>
  <c r="H307" i="1"/>
  <c r="H399" i="1"/>
  <c r="I399" i="1"/>
  <c r="J393" i="18"/>
  <c r="F345" i="1"/>
  <c r="J379" i="18"/>
  <c r="F366" i="1"/>
  <c r="F342" i="1"/>
  <c r="G366" i="1"/>
  <c r="J366" i="1" s="1"/>
  <c r="G342" i="1"/>
  <c r="J342" i="1" s="1"/>
  <c r="H337" i="1"/>
  <c r="I337" i="1"/>
  <c r="J374" i="18"/>
  <c r="F279" i="1"/>
  <c r="J369" i="18"/>
  <c r="F272" i="1"/>
  <c r="I272" i="1" s="1"/>
  <c r="F320" i="1"/>
  <c r="G272" i="1"/>
  <c r="J272" i="1" s="1"/>
  <c r="G320" i="1"/>
  <c r="J320" i="1" s="1"/>
  <c r="J363" i="18"/>
  <c r="H300" i="1"/>
  <c r="I300" i="1"/>
  <c r="H268" i="1"/>
  <c r="I268" i="1"/>
  <c r="I264" i="1"/>
  <c r="G244" i="1"/>
  <c r="J244" i="1" s="1"/>
  <c r="G264" i="1"/>
  <c r="J264" i="1" s="1"/>
  <c r="H270" i="1"/>
  <c r="I270" i="1"/>
  <c r="I253" i="1"/>
  <c r="G236" i="1"/>
  <c r="J236" i="1" s="1"/>
  <c r="G253" i="1"/>
  <c r="J253" i="1" s="1"/>
  <c r="F248" i="1"/>
  <c r="I248" i="1" s="1"/>
  <c r="G251" i="1"/>
  <c r="J251" i="1" s="1"/>
  <c r="G248" i="1"/>
  <c r="J248" i="1" s="1"/>
  <c r="I150" i="1"/>
  <c r="H150" i="1"/>
  <c r="J270" i="18"/>
  <c r="F251" i="1"/>
  <c r="J266" i="18"/>
  <c r="J262" i="18"/>
  <c r="J257" i="18"/>
  <c r="F244" i="1"/>
  <c r="H241" i="1"/>
  <c r="I241" i="1"/>
  <c r="J248" i="18"/>
  <c r="I239" i="1"/>
  <c r="H239" i="1"/>
  <c r="J239" i="18"/>
  <c r="F238" i="1"/>
  <c r="J236" i="18"/>
  <c r="F236" i="1"/>
  <c r="J230" i="18"/>
  <c r="I33" i="19"/>
  <c r="K162" i="1" l="1"/>
  <c r="K239" i="1"/>
  <c r="K270" i="1"/>
  <c r="K90" i="1"/>
  <c r="K337" i="1"/>
  <c r="K463" i="1"/>
  <c r="K202" i="1"/>
  <c r="K89" i="1"/>
  <c r="K140" i="1"/>
  <c r="K241" i="1"/>
  <c r="K224" i="1"/>
  <c r="K268" i="1"/>
  <c r="K399" i="1"/>
  <c r="K458" i="1"/>
  <c r="K300" i="1"/>
  <c r="K307" i="1"/>
  <c r="K150" i="1"/>
  <c r="K233" i="1"/>
  <c r="H417" i="1"/>
  <c r="H477" i="1"/>
  <c r="I477" i="1"/>
  <c r="I465" i="1" s="1"/>
  <c r="H68" i="1"/>
  <c r="I68" i="1"/>
  <c r="H148" i="1"/>
  <c r="I148" i="1"/>
  <c r="J256" i="1"/>
  <c r="J234" i="1" s="1"/>
  <c r="H256" i="1"/>
  <c r="G169" i="1"/>
  <c r="J169" i="1" s="1"/>
  <c r="G93" i="1"/>
  <c r="J93" i="1" s="1"/>
  <c r="F92" i="1"/>
  <c r="I92" i="1" s="1"/>
  <c r="F169" i="1"/>
  <c r="F93" i="1"/>
  <c r="H335" i="1"/>
  <c r="I335" i="1"/>
  <c r="I356" i="1"/>
  <c r="H356" i="1"/>
  <c r="I384" i="1"/>
  <c r="H384" i="1"/>
  <c r="I450" i="1"/>
  <c r="H450" i="1"/>
  <c r="H284" i="1"/>
  <c r="G168" i="1"/>
  <c r="J168" i="1" s="1"/>
  <c r="J586" i="18"/>
  <c r="J583" i="18"/>
  <c r="O530" i="1"/>
  <c r="Q530" i="1"/>
  <c r="S530" i="1"/>
  <c r="H462" i="1"/>
  <c r="I462" i="1"/>
  <c r="J190" i="18"/>
  <c r="H531" i="1"/>
  <c r="F168" i="1"/>
  <c r="I168" i="1" s="1"/>
  <c r="H315" i="1"/>
  <c r="I315" i="1"/>
  <c r="I406" i="1"/>
  <c r="H406" i="1"/>
  <c r="O151" i="1"/>
  <c r="Q151" i="1"/>
  <c r="S151" i="1"/>
  <c r="H456" i="1"/>
  <c r="H392" i="1"/>
  <c r="H344" i="1"/>
  <c r="I428" i="1"/>
  <c r="H428" i="1"/>
  <c r="I397" i="1"/>
  <c r="H397" i="1"/>
  <c r="H431" i="1"/>
  <c r="I431" i="1"/>
  <c r="I344" i="1"/>
  <c r="H432" i="1"/>
  <c r="I432" i="1"/>
  <c r="H313" i="1"/>
  <c r="I369" i="1"/>
  <c r="H369" i="1"/>
  <c r="I346" i="1"/>
  <c r="H346" i="1"/>
  <c r="I345" i="1"/>
  <c r="H345" i="1"/>
  <c r="I342" i="1"/>
  <c r="H342" i="1"/>
  <c r="I366" i="1"/>
  <c r="H366" i="1"/>
  <c r="H279" i="1"/>
  <c r="I279" i="1"/>
  <c r="H272" i="1"/>
  <c r="H320" i="1"/>
  <c r="I320" i="1"/>
  <c r="H264" i="1"/>
  <c r="H253" i="1"/>
  <c r="H248" i="1"/>
  <c r="H251" i="1"/>
  <c r="I251" i="1"/>
  <c r="H244" i="1"/>
  <c r="I244" i="1"/>
  <c r="I238" i="1"/>
  <c r="H238" i="1"/>
  <c r="H236" i="1"/>
  <c r="I236" i="1"/>
  <c r="C5" i="23"/>
  <c r="C4" i="23"/>
  <c r="C3" i="23"/>
  <c r="N4" i="9"/>
  <c r="Q4" i="9"/>
  <c r="N5" i="9"/>
  <c r="Q5" i="9"/>
  <c r="Q6" i="9"/>
  <c r="J4" i="18"/>
  <c r="F4" i="18"/>
  <c r="J3" i="18"/>
  <c r="F3" i="18"/>
  <c r="J2" i="18"/>
  <c r="F2" i="18"/>
  <c r="J6" i="1"/>
  <c r="F6" i="1"/>
  <c r="C6" i="1"/>
  <c r="J5" i="1"/>
  <c r="F5" i="1"/>
  <c r="J4" i="1"/>
  <c r="E4" i="1"/>
  <c r="J3" i="1"/>
  <c r="E3" i="1"/>
  <c r="J2" i="1"/>
  <c r="D8" i="21"/>
  <c r="D7" i="21"/>
  <c r="K253" i="1" l="1"/>
  <c r="K432" i="1"/>
  <c r="K313" i="1"/>
  <c r="K462" i="1"/>
  <c r="K256" i="1"/>
  <c r="K344" i="1"/>
  <c r="K284" i="1"/>
  <c r="K531" i="1"/>
  <c r="K320" i="1"/>
  <c r="K366" i="1"/>
  <c r="K392" i="1"/>
  <c r="K345" i="1"/>
  <c r="K384" i="1"/>
  <c r="K342" i="1"/>
  <c r="K477" i="1"/>
  <c r="K236" i="1"/>
  <c r="K238" i="1"/>
  <c r="K346" i="1"/>
  <c r="K406" i="1"/>
  <c r="K397" i="1"/>
  <c r="K279" i="1"/>
  <c r="K456" i="1"/>
  <c r="K356" i="1"/>
  <c r="K248" i="1"/>
  <c r="K264" i="1"/>
  <c r="K272" i="1"/>
  <c r="K428" i="1"/>
  <c r="K148" i="1"/>
  <c r="K369" i="1"/>
  <c r="K251" i="1"/>
  <c r="K431" i="1"/>
  <c r="K68" i="1"/>
  <c r="K450" i="1"/>
  <c r="I234" i="1"/>
  <c r="K417" i="1"/>
  <c r="K244" i="1"/>
  <c r="K315" i="1"/>
  <c r="K335" i="1"/>
  <c r="H93" i="1"/>
  <c r="H169" i="1"/>
  <c r="J580" i="18"/>
  <c r="G167" i="1"/>
  <c r="J167" i="1" s="1"/>
  <c r="H92" i="1"/>
  <c r="I169" i="1"/>
  <c r="I93" i="1"/>
  <c r="U530" i="1"/>
  <c r="U151" i="1"/>
  <c r="X151" i="1" s="1"/>
  <c r="S140" i="1"/>
  <c r="Q140" i="1"/>
  <c r="O140" i="1"/>
  <c r="H168" i="1"/>
  <c r="Q202" i="1"/>
  <c r="F91" i="1"/>
  <c r="I91" i="1" s="1"/>
  <c r="F167" i="1"/>
  <c r="O202" i="1"/>
  <c r="S202" i="1"/>
  <c r="Q162" i="1"/>
  <c r="Q224" i="1"/>
  <c r="O224" i="1"/>
  <c r="O162" i="1"/>
  <c r="S224" i="1"/>
  <c r="S162" i="1"/>
  <c r="K1297" i="1"/>
  <c r="J1297" i="1"/>
  <c r="I1297" i="1"/>
  <c r="K1296" i="1"/>
  <c r="J1296" i="1"/>
  <c r="I1296" i="1"/>
  <c r="K1295" i="1"/>
  <c r="J1295" i="1"/>
  <c r="I1295" i="1"/>
  <c r="K1294" i="1"/>
  <c r="J1294" i="1"/>
  <c r="I1294" i="1"/>
  <c r="K1293" i="1"/>
  <c r="J1293" i="1"/>
  <c r="I1293" i="1"/>
  <c r="K1292" i="1"/>
  <c r="J1292" i="1"/>
  <c r="I1292" i="1"/>
  <c r="K1291" i="1"/>
  <c r="J1291" i="1"/>
  <c r="I1291" i="1"/>
  <c r="K1290" i="1"/>
  <c r="J1290" i="1"/>
  <c r="I1290" i="1"/>
  <c r="K1289" i="1"/>
  <c r="J1289" i="1"/>
  <c r="I1289" i="1"/>
  <c r="K1288" i="1"/>
  <c r="J1288" i="1"/>
  <c r="I1288" i="1"/>
  <c r="K1287" i="1"/>
  <c r="J1287" i="1"/>
  <c r="I1287" i="1"/>
  <c r="K1286" i="1"/>
  <c r="J1286" i="1"/>
  <c r="I1286" i="1"/>
  <c r="K1285" i="1"/>
  <c r="J1285" i="1"/>
  <c r="I1285" i="1"/>
  <c r="K1284" i="1"/>
  <c r="J1284" i="1"/>
  <c r="I1284" i="1"/>
  <c r="K1283" i="1"/>
  <c r="J1283" i="1"/>
  <c r="I1283" i="1"/>
  <c r="K1282" i="1"/>
  <c r="J1282" i="1"/>
  <c r="I1282" i="1"/>
  <c r="K1281" i="1"/>
  <c r="J1281" i="1"/>
  <c r="I1281" i="1"/>
  <c r="K1280" i="1"/>
  <c r="J1280" i="1"/>
  <c r="I1280" i="1"/>
  <c r="K1279" i="1"/>
  <c r="J1279" i="1"/>
  <c r="I1279" i="1"/>
  <c r="K1278" i="1"/>
  <c r="J1278" i="1"/>
  <c r="I1278" i="1"/>
  <c r="K1277" i="1"/>
  <c r="J1277" i="1"/>
  <c r="I1277" i="1"/>
  <c r="K1276" i="1"/>
  <c r="J1276" i="1"/>
  <c r="I1276" i="1"/>
  <c r="K1275" i="1"/>
  <c r="J1275" i="1"/>
  <c r="I1275" i="1"/>
  <c r="K1274" i="1"/>
  <c r="J1274" i="1"/>
  <c r="I1274" i="1"/>
  <c r="K1273" i="1"/>
  <c r="J1273" i="1"/>
  <c r="I1273" i="1"/>
  <c r="K1272" i="1"/>
  <c r="J1272" i="1"/>
  <c r="I1272" i="1"/>
  <c r="K1271" i="1"/>
  <c r="J1271" i="1"/>
  <c r="I1271" i="1"/>
  <c r="K1270" i="1"/>
  <c r="J1270" i="1"/>
  <c r="I1270" i="1"/>
  <c r="K1269" i="1"/>
  <c r="J1269" i="1"/>
  <c r="I1269" i="1"/>
  <c r="K1268" i="1"/>
  <c r="J1268" i="1"/>
  <c r="I1268" i="1"/>
  <c r="K1267" i="1"/>
  <c r="J1267" i="1"/>
  <c r="I1267" i="1"/>
  <c r="K1266" i="1"/>
  <c r="J1266" i="1"/>
  <c r="I1266" i="1"/>
  <c r="K1265" i="1"/>
  <c r="J1265" i="1"/>
  <c r="I1265" i="1"/>
  <c r="K1264" i="1"/>
  <c r="J1264" i="1"/>
  <c r="I1264" i="1"/>
  <c r="K1263" i="1"/>
  <c r="J1263" i="1"/>
  <c r="I1263" i="1"/>
  <c r="K1262" i="1"/>
  <c r="J1262" i="1"/>
  <c r="I1262" i="1"/>
  <c r="K1261" i="1"/>
  <c r="J1261" i="1"/>
  <c r="I1261" i="1"/>
  <c r="K1260" i="1"/>
  <c r="J1260" i="1"/>
  <c r="I1260" i="1"/>
  <c r="K1259" i="1"/>
  <c r="J1259" i="1"/>
  <c r="I1259" i="1"/>
  <c r="K1258" i="1"/>
  <c r="J1258" i="1"/>
  <c r="I1258" i="1"/>
  <c r="K1257" i="1"/>
  <c r="J1257" i="1"/>
  <c r="I1257" i="1"/>
  <c r="K1256" i="1"/>
  <c r="J1256" i="1"/>
  <c r="I1256" i="1"/>
  <c r="K1255" i="1"/>
  <c r="J1255" i="1"/>
  <c r="I1255" i="1"/>
  <c r="K1254" i="1"/>
  <c r="J1254" i="1"/>
  <c r="I1254" i="1"/>
  <c r="K1253" i="1"/>
  <c r="J1253" i="1"/>
  <c r="I1253" i="1"/>
  <c r="K1252" i="1"/>
  <c r="J1252" i="1"/>
  <c r="I1252" i="1"/>
  <c r="K1251" i="1"/>
  <c r="J1251" i="1"/>
  <c r="I1251" i="1"/>
  <c r="K1250" i="1"/>
  <c r="J1250" i="1"/>
  <c r="I1250" i="1"/>
  <c r="K1249" i="1"/>
  <c r="J1249" i="1"/>
  <c r="I1249" i="1"/>
  <c r="K1248" i="1"/>
  <c r="J1248" i="1"/>
  <c r="I1248" i="1"/>
  <c r="K1247" i="1"/>
  <c r="J1247" i="1"/>
  <c r="I1247" i="1"/>
  <c r="K1246" i="1"/>
  <c r="J1246" i="1"/>
  <c r="I1246" i="1"/>
  <c r="K1245" i="1"/>
  <c r="J1245" i="1"/>
  <c r="I1245" i="1"/>
  <c r="K1244" i="1"/>
  <c r="J1244" i="1"/>
  <c r="I1244" i="1"/>
  <c r="K1243" i="1"/>
  <c r="J1243" i="1"/>
  <c r="I1243" i="1"/>
  <c r="K1242" i="1"/>
  <c r="J1242" i="1"/>
  <c r="I1242" i="1"/>
  <c r="K1241" i="1"/>
  <c r="J1241" i="1"/>
  <c r="I1241" i="1"/>
  <c r="K1240" i="1"/>
  <c r="J1240" i="1"/>
  <c r="I1240" i="1"/>
  <c r="K1239" i="1"/>
  <c r="J1239" i="1"/>
  <c r="I1239" i="1"/>
  <c r="K1238" i="1"/>
  <c r="J1238" i="1"/>
  <c r="I1238" i="1"/>
  <c r="K1237" i="1"/>
  <c r="J1237" i="1"/>
  <c r="I1237" i="1"/>
  <c r="K1236" i="1"/>
  <c r="J1236" i="1"/>
  <c r="I1236" i="1"/>
  <c r="K1235" i="1"/>
  <c r="J1235" i="1"/>
  <c r="I1235" i="1"/>
  <c r="K1234" i="1"/>
  <c r="J1234" i="1"/>
  <c r="I1234" i="1"/>
  <c r="K1233" i="1"/>
  <c r="J1233" i="1"/>
  <c r="I1233" i="1"/>
  <c r="K1232" i="1"/>
  <c r="J1232" i="1"/>
  <c r="I1232" i="1"/>
  <c r="K1231" i="1"/>
  <c r="J1231" i="1"/>
  <c r="I1231" i="1"/>
  <c r="K1230" i="1"/>
  <c r="J1230" i="1"/>
  <c r="I1230" i="1"/>
  <c r="K1229" i="1"/>
  <c r="J1229" i="1"/>
  <c r="I1229" i="1"/>
  <c r="K1228" i="1"/>
  <c r="J1228" i="1"/>
  <c r="I1228" i="1"/>
  <c r="K1227" i="1"/>
  <c r="J1227" i="1"/>
  <c r="I1227" i="1"/>
  <c r="K1226" i="1"/>
  <c r="J1226" i="1"/>
  <c r="I1226" i="1"/>
  <c r="K1225" i="1"/>
  <c r="J1225" i="1"/>
  <c r="I1225" i="1"/>
  <c r="K1224" i="1"/>
  <c r="J1224" i="1"/>
  <c r="I1224" i="1"/>
  <c r="K1223" i="1"/>
  <c r="J1223" i="1"/>
  <c r="I1223" i="1"/>
  <c r="K1222" i="1"/>
  <c r="J1222" i="1"/>
  <c r="I1222" i="1"/>
  <c r="K1221" i="1"/>
  <c r="J1221" i="1"/>
  <c r="I1221" i="1"/>
  <c r="K1220" i="1"/>
  <c r="J1220" i="1"/>
  <c r="I1220" i="1"/>
  <c r="K1219" i="1"/>
  <c r="J1219" i="1"/>
  <c r="I1219" i="1"/>
  <c r="K1218" i="1"/>
  <c r="J1218" i="1"/>
  <c r="I1218" i="1"/>
  <c r="K1217" i="1"/>
  <c r="J1217" i="1"/>
  <c r="I1217" i="1"/>
  <c r="K1216" i="1"/>
  <c r="J1216" i="1"/>
  <c r="I1216" i="1"/>
  <c r="K1215" i="1"/>
  <c r="J1215" i="1"/>
  <c r="I1215" i="1"/>
  <c r="K1214" i="1"/>
  <c r="J1214" i="1"/>
  <c r="I1214" i="1"/>
  <c r="K1213" i="1"/>
  <c r="J1213" i="1"/>
  <c r="I1213" i="1"/>
  <c r="K1212" i="1"/>
  <c r="J1212" i="1"/>
  <c r="I1212" i="1"/>
  <c r="K1211" i="1"/>
  <c r="J1211" i="1"/>
  <c r="I1211" i="1"/>
  <c r="K1210" i="1"/>
  <c r="J1210" i="1"/>
  <c r="I1210" i="1"/>
  <c r="K1209" i="1"/>
  <c r="J1209" i="1"/>
  <c r="I1209" i="1"/>
  <c r="K1208" i="1"/>
  <c r="J1208" i="1"/>
  <c r="I1208" i="1"/>
  <c r="K1207" i="1"/>
  <c r="J1207" i="1"/>
  <c r="I1207" i="1"/>
  <c r="K1206" i="1"/>
  <c r="J1206" i="1"/>
  <c r="I1206" i="1"/>
  <c r="K1205" i="1"/>
  <c r="J1205" i="1"/>
  <c r="I1205" i="1"/>
  <c r="K1204" i="1"/>
  <c r="J1204" i="1"/>
  <c r="I1204" i="1"/>
  <c r="K1203" i="1"/>
  <c r="J1203" i="1"/>
  <c r="I1203" i="1"/>
  <c r="K1202" i="1"/>
  <c r="J1202" i="1"/>
  <c r="I1202" i="1"/>
  <c r="K1201" i="1"/>
  <c r="J1201" i="1"/>
  <c r="I1201" i="1"/>
  <c r="K1200" i="1"/>
  <c r="J1200" i="1"/>
  <c r="I1200" i="1"/>
  <c r="K1199" i="1"/>
  <c r="J1199" i="1"/>
  <c r="I1199" i="1"/>
  <c r="K1198" i="1"/>
  <c r="J1198" i="1"/>
  <c r="I1198" i="1"/>
  <c r="K1197" i="1"/>
  <c r="J1197" i="1"/>
  <c r="I1197" i="1"/>
  <c r="K1196" i="1"/>
  <c r="J1196" i="1"/>
  <c r="I1196" i="1"/>
  <c r="K1195" i="1"/>
  <c r="J1195" i="1"/>
  <c r="I1195" i="1"/>
  <c r="K1194" i="1"/>
  <c r="J1194" i="1"/>
  <c r="I1194" i="1"/>
  <c r="K1193" i="1"/>
  <c r="J1193" i="1"/>
  <c r="I1193" i="1"/>
  <c r="K1192" i="1"/>
  <c r="J1192" i="1"/>
  <c r="I1192" i="1"/>
  <c r="K1191" i="1"/>
  <c r="J1191" i="1"/>
  <c r="I1191" i="1"/>
  <c r="K1190" i="1"/>
  <c r="J1190" i="1"/>
  <c r="I1190" i="1"/>
  <c r="K1189" i="1"/>
  <c r="J1189" i="1"/>
  <c r="I1189" i="1"/>
  <c r="K1188" i="1"/>
  <c r="J1188" i="1"/>
  <c r="I1188" i="1"/>
  <c r="K1187" i="1"/>
  <c r="J1187" i="1"/>
  <c r="I1187" i="1"/>
  <c r="K1186" i="1"/>
  <c r="J1186" i="1"/>
  <c r="I1186" i="1"/>
  <c r="K1185" i="1"/>
  <c r="J1185" i="1"/>
  <c r="I1185" i="1"/>
  <c r="K1184" i="1"/>
  <c r="J1184" i="1"/>
  <c r="I1184" i="1"/>
  <c r="K1183" i="1"/>
  <c r="J1183" i="1"/>
  <c r="I1183" i="1"/>
  <c r="K1182" i="1"/>
  <c r="J1182" i="1"/>
  <c r="I1182" i="1"/>
  <c r="K1181" i="1"/>
  <c r="J1181" i="1"/>
  <c r="I1181" i="1"/>
  <c r="K1180" i="1"/>
  <c r="J1180" i="1"/>
  <c r="I1180" i="1"/>
  <c r="K1179" i="1"/>
  <c r="J1179" i="1"/>
  <c r="I1179" i="1"/>
  <c r="K1178" i="1"/>
  <c r="J1178" i="1"/>
  <c r="I1178" i="1"/>
  <c r="K1177" i="1"/>
  <c r="J1177" i="1"/>
  <c r="I1177" i="1"/>
  <c r="K1176" i="1"/>
  <c r="J1176" i="1"/>
  <c r="I1176" i="1"/>
  <c r="K1175" i="1"/>
  <c r="J1175" i="1"/>
  <c r="I1175" i="1"/>
  <c r="K1174" i="1"/>
  <c r="J1174" i="1"/>
  <c r="I1174" i="1"/>
  <c r="K1173" i="1"/>
  <c r="J1173" i="1"/>
  <c r="I1173" i="1"/>
  <c r="K1172" i="1"/>
  <c r="J1172" i="1"/>
  <c r="I1172" i="1"/>
  <c r="K1171" i="1"/>
  <c r="J1171" i="1"/>
  <c r="I1171" i="1"/>
  <c r="K1170" i="1"/>
  <c r="J1170" i="1"/>
  <c r="I1170" i="1"/>
  <c r="K1169" i="1"/>
  <c r="J1169" i="1"/>
  <c r="I1169" i="1"/>
  <c r="K1168" i="1"/>
  <c r="J1168" i="1"/>
  <c r="I1168" i="1"/>
  <c r="K1167" i="1"/>
  <c r="J1167" i="1"/>
  <c r="I1167" i="1"/>
  <c r="K1166" i="1"/>
  <c r="J1166" i="1"/>
  <c r="I1166" i="1"/>
  <c r="K1165" i="1"/>
  <c r="J1165" i="1"/>
  <c r="I1165" i="1"/>
  <c r="K1164" i="1"/>
  <c r="J1164" i="1"/>
  <c r="I1164" i="1"/>
  <c r="K1163" i="1"/>
  <c r="J1163" i="1"/>
  <c r="I1163" i="1"/>
  <c r="K1162" i="1"/>
  <c r="J1162" i="1"/>
  <c r="I1162" i="1"/>
  <c r="K1161" i="1"/>
  <c r="J1161" i="1"/>
  <c r="I1161" i="1"/>
  <c r="K1160" i="1"/>
  <c r="J1160" i="1"/>
  <c r="I1160" i="1"/>
  <c r="K1159" i="1"/>
  <c r="J1159" i="1"/>
  <c r="I1159" i="1"/>
  <c r="K1158" i="1"/>
  <c r="J1158" i="1"/>
  <c r="I1158" i="1"/>
  <c r="K1157" i="1"/>
  <c r="J1157" i="1"/>
  <c r="I1157" i="1"/>
  <c r="K1156" i="1"/>
  <c r="J1156" i="1"/>
  <c r="I1156" i="1"/>
  <c r="K1155" i="1"/>
  <c r="J1155" i="1"/>
  <c r="I1155" i="1"/>
  <c r="K1154" i="1"/>
  <c r="J1154" i="1"/>
  <c r="I1154" i="1"/>
  <c r="K1153" i="1"/>
  <c r="J1153" i="1"/>
  <c r="I1153" i="1"/>
  <c r="K1152" i="1"/>
  <c r="J1152" i="1"/>
  <c r="I1152" i="1"/>
  <c r="K1151" i="1"/>
  <c r="J1151" i="1"/>
  <c r="I1151" i="1"/>
  <c r="K1150" i="1"/>
  <c r="J1150" i="1"/>
  <c r="I1150" i="1"/>
  <c r="K1149" i="1"/>
  <c r="J1149" i="1"/>
  <c r="I1149" i="1"/>
  <c r="K1148" i="1"/>
  <c r="J1148" i="1"/>
  <c r="I1148" i="1"/>
  <c r="K1147" i="1"/>
  <c r="J1147" i="1"/>
  <c r="I1147" i="1"/>
  <c r="K1146" i="1"/>
  <c r="J1146" i="1"/>
  <c r="I1146" i="1"/>
  <c r="K1145" i="1"/>
  <c r="J1145" i="1"/>
  <c r="I1145" i="1"/>
  <c r="K1144" i="1"/>
  <c r="J1144" i="1"/>
  <c r="I1144" i="1"/>
  <c r="K1143" i="1"/>
  <c r="J1143" i="1"/>
  <c r="I1143" i="1"/>
  <c r="K1142" i="1"/>
  <c r="J1142" i="1"/>
  <c r="I1142" i="1"/>
  <c r="K1141" i="1"/>
  <c r="J1141" i="1"/>
  <c r="I1141" i="1"/>
  <c r="K1140" i="1"/>
  <c r="J1140" i="1"/>
  <c r="I1140" i="1"/>
  <c r="K1139" i="1"/>
  <c r="J1139" i="1"/>
  <c r="I1139" i="1"/>
  <c r="K1138" i="1"/>
  <c r="J1138" i="1"/>
  <c r="I1138" i="1"/>
  <c r="K1137" i="1"/>
  <c r="J1137" i="1"/>
  <c r="I1137" i="1"/>
  <c r="K1136" i="1"/>
  <c r="J1136" i="1"/>
  <c r="I1136" i="1"/>
  <c r="K1135" i="1"/>
  <c r="J1135" i="1"/>
  <c r="I1135" i="1"/>
  <c r="K1134" i="1"/>
  <c r="J1134" i="1"/>
  <c r="I1134" i="1"/>
  <c r="K1133" i="1"/>
  <c r="J1133" i="1"/>
  <c r="I1133" i="1"/>
  <c r="K1132" i="1"/>
  <c r="J1132" i="1"/>
  <c r="I1132" i="1"/>
  <c r="K1131" i="1"/>
  <c r="J1131" i="1"/>
  <c r="I1131" i="1"/>
  <c r="K1130" i="1"/>
  <c r="J1130" i="1"/>
  <c r="I1130" i="1"/>
  <c r="K1129" i="1"/>
  <c r="J1129" i="1"/>
  <c r="I1129" i="1"/>
  <c r="K1128" i="1"/>
  <c r="J1128" i="1"/>
  <c r="I1128" i="1"/>
  <c r="K1127" i="1"/>
  <c r="J1127" i="1"/>
  <c r="I1127" i="1"/>
  <c r="K1126" i="1"/>
  <c r="J1126" i="1"/>
  <c r="I1126" i="1"/>
  <c r="K1125" i="1"/>
  <c r="J1125" i="1"/>
  <c r="I1125" i="1"/>
  <c r="K1124" i="1"/>
  <c r="J1124" i="1"/>
  <c r="I1124" i="1"/>
  <c r="K1123" i="1"/>
  <c r="J1123" i="1"/>
  <c r="I1123" i="1"/>
  <c r="K1122" i="1"/>
  <c r="J1122" i="1"/>
  <c r="I1122" i="1"/>
  <c r="K1121" i="1"/>
  <c r="J1121" i="1"/>
  <c r="I1121" i="1"/>
  <c r="K1120" i="1"/>
  <c r="J1120" i="1"/>
  <c r="I1120" i="1"/>
  <c r="K1119" i="1"/>
  <c r="J1119" i="1"/>
  <c r="I1119" i="1"/>
  <c r="K1118" i="1"/>
  <c r="J1118" i="1"/>
  <c r="I1118" i="1"/>
  <c r="K1117" i="1"/>
  <c r="J1117" i="1"/>
  <c r="I1117" i="1"/>
  <c r="K1116" i="1"/>
  <c r="J1116" i="1"/>
  <c r="I1116" i="1"/>
  <c r="K1115" i="1"/>
  <c r="J1115" i="1"/>
  <c r="I1115" i="1"/>
  <c r="K1114" i="1"/>
  <c r="J1114" i="1"/>
  <c r="I1114" i="1"/>
  <c r="K1113" i="1"/>
  <c r="J1113" i="1"/>
  <c r="I1113" i="1"/>
  <c r="K1112" i="1"/>
  <c r="J1112" i="1"/>
  <c r="I1112" i="1"/>
  <c r="K1111" i="1"/>
  <c r="J1111" i="1"/>
  <c r="I1111" i="1"/>
  <c r="K1110" i="1"/>
  <c r="J1110" i="1"/>
  <c r="I1110" i="1"/>
  <c r="K1109" i="1"/>
  <c r="J1109" i="1"/>
  <c r="I1109" i="1"/>
  <c r="K1108" i="1"/>
  <c r="J1108" i="1"/>
  <c r="I1108" i="1"/>
  <c r="K1107" i="1"/>
  <c r="J1107" i="1"/>
  <c r="I1107" i="1"/>
  <c r="K1106" i="1"/>
  <c r="J1106" i="1"/>
  <c r="I1106" i="1"/>
  <c r="K1105" i="1"/>
  <c r="J1105" i="1"/>
  <c r="I1105" i="1"/>
  <c r="K1104" i="1"/>
  <c r="J1104" i="1"/>
  <c r="I1104" i="1"/>
  <c r="K1103" i="1"/>
  <c r="J1103" i="1"/>
  <c r="I1103" i="1"/>
  <c r="K1102" i="1"/>
  <c r="J1102" i="1"/>
  <c r="I1102" i="1"/>
  <c r="K1101" i="1"/>
  <c r="J1101" i="1"/>
  <c r="I1101" i="1"/>
  <c r="K1100" i="1"/>
  <c r="J1100" i="1"/>
  <c r="I1100" i="1"/>
  <c r="K1099" i="1"/>
  <c r="J1099" i="1"/>
  <c r="I1099" i="1"/>
  <c r="K1098" i="1"/>
  <c r="J1098" i="1"/>
  <c r="I1098" i="1"/>
  <c r="K1097" i="1"/>
  <c r="J1097" i="1"/>
  <c r="I1097" i="1"/>
  <c r="K1096" i="1"/>
  <c r="J1096" i="1"/>
  <c r="I1096" i="1"/>
  <c r="K1095" i="1"/>
  <c r="J1095" i="1"/>
  <c r="I1095" i="1"/>
  <c r="K1094" i="1"/>
  <c r="J1094" i="1"/>
  <c r="I1094" i="1"/>
  <c r="K1093" i="1"/>
  <c r="J1093" i="1"/>
  <c r="I1093" i="1"/>
  <c r="K1092" i="1"/>
  <c r="J1092" i="1"/>
  <c r="I1092" i="1"/>
  <c r="K1091" i="1"/>
  <c r="J1091" i="1"/>
  <c r="I1091" i="1"/>
  <c r="K1090" i="1"/>
  <c r="J1090" i="1"/>
  <c r="I1090" i="1"/>
  <c r="K1089" i="1"/>
  <c r="J1089" i="1"/>
  <c r="I1089" i="1"/>
  <c r="K1088" i="1"/>
  <c r="J1088" i="1"/>
  <c r="I1088" i="1"/>
  <c r="K1087" i="1"/>
  <c r="J1087" i="1"/>
  <c r="I1087" i="1"/>
  <c r="K1086" i="1"/>
  <c r="J1086" i="1"/>
  <c r="I1086" i="1"/>
  <c r="K1085" i="1"/>
  <c r="J1085" i="1"/>
  <c r="I1085" i="1"/>
  <c r="K1084" i="1"/>
  <c r="J1084" i="1"/>
  <c r="I1084" i="1"/>
  <c r="K1083" i="1"/>
  <c r="J1083" i="1"/>
  <c r="I1083" i="1"/>
  <c r="K1082" i="1"/>
  <c r="J1082" i="1"/>
  <c r="I1082" i="1"/>
  <c r="K1081" i="1"/>
  <c r="J1081" i="1"/>
  <c r="I1081" i="1"/>
  <c r="K1080" i="1"/>
  <c r="J1080" i="1"/>
  <c r="I1080" i="1"/>
  <c r="K1079" i="1"/>
  <c r="J1079" i="1"/>
  <c r="I1079" i="1"/>
  <c r="K1078" i="1"/>
  <c r="J1078" i="1"/>
  <c r="I1078" i="1"/>
  <c r="K1077" i="1"/>
  <c r="J1077" i="1"/>
  <c r="I1077" i="1"/>
  <c r="K1076" i="1"/>
  <c r="J1076" i="1"/>
  <c r="I1076" i="1"/>
  <c r="K1075" i="1"/>
  <c r="J1075" i="1"/>
  <c r="I1075" i="1"/>
  <c r="K1074" i="1"/>
  <c r="J1074" i="1"/>
  <c r="I1074" i="1"/>
  <c r="K1073" i="1"/>
  <c r="J1073" i="1"/>
  <c r="I1073" i="1"/>
  <c r="K1072" i="1"/>
  <c r="J1072" i="1"/>
  <c r="I1072" i="1"/>
  <c r="K1071" i="1"/>
  <c r="J1071" i="1"/>
  <c r="I1071" i="1"/>
  <c r="K1070" i="1"/>
  <c r="J1070" i="1"/>
  <c r="I1070" i="1"/>
  <c r="K1069" i="1"/>
  <c r="J1069" i="1"/>
  <c r="I1069" i="1"/>
  <c r="K1068" i="1"/>
  <c r="J1068" i="1"/>
  <c r="I1068" i="1"/>
  <c r="K1067" i="1"/>
  <c r="J1067" i="1"/>
  <c r="I1067" i="1"/>
  <c r="K1066" i="1"/>
  <c r="J1066" i="1"/>
  <c r="I1066" i="1"/>
  <c r="K1065" i="1"/>
  <c r="J1065" i="1"/>
  <c r="I1065" i="1"/>
  <c r="K1064" i="1"/>
  <c r="J1064" i="1"/>
  <c r="I1064" i="1"/>
  <c r="K1063" i="1"/>
  <c r="J1063" i="1"/>
  <c r="I1063" i="1"/>
  <c r="K1062" i="1"/>
  <c r="J1062" i="1"/>
  <c r="I1062" i="1"/>
  <c r="K1061" i="1"/>
  <c r="J1061" i="1"/>
  <c r="I1061" i="1"/>
  <c r="K1060" i="1"/>
  <c r="J1060" i="1"/>
  <c r="I1060" i="1"/>
  <c r="K1059" i="1"/>
  <c r="J1059" i="1"/>
  <c r="I1059" i="1"/>
  <c r="K1058" i="1"/>
  <c r="J1058" i="1"/>
  <c r="I1058" i="1"/>
  <c r="K1057" i="1"/>
  <c r="J1057" i="1"/>
  <c r="I1057" i="1"/>
  <c r="K1056" i="1"/>
  <c r="J1056" i="1"/>
  <c r="I1056" i="1"/>
  <c r="K1055" i="1"/>
  <c r="J1055" i="1"/>
  <c r="I1055" i="1"/>
  <c r="K1054" i="1"/>
  <c r="J1054" i="1"/>
  <c r="I1054" i="1"/>
  <c r="K1053" i="1"/>
  <c r="J1053" i="1"/>
  <c r="I1053" i="1"/>
  <c r="K1052" i="1"/>
  <c r="J1052" i="1"/>
  <c r="I1052" i="1"/>
  <c r="K1051" i="1"/>
  <c r="J1051" i="1"/>
  <c r="I1051" i="1"/>
  <c r="K1050" i="1"/>
  <c r="J1050" i="1"/>
  <c r="I1050" i="1"/>
  <c r="K1049" i="1"/>
  <c r="J1049" i="1"/>
  <c r="I1049" i="1"/>
  <c r="K1048" i="1"/>
  <c r="J1048" i="1"/>
  <c r="I1048" i="1"/>
  <c r="K1047" i="1"/>
  <c r="J1047" i="1"/>
  <c r="I1047" i="1"/>
  <c r="K1046" i="1"/>
  <c r="J1046" i="1"/>
  <c r="I1046" i="1"/>
  <c r="K1045" i="1"/>
  <c r="J1045" i="1"/>
  <c r="I1045" i="1"/>
  <c r="K1044" i="1"/>
  <c r="J1044" i="1"/>
  <c r="I1044" i="1"/>
  <c r="K1043" i="1"/>
  <c r="J1043" i="1"/>
  <c r="I1043" i="1"/>
  <c r="K1042" i="1"/>
  <c r="J1042" i="1"/>
  <c r="I1042" i="1"/>
  <c r="K1041" i="1"/>
  <c r="J1041" i="1"/>
  <c r="I1041" i="1"/>
  <c r="K1040" i="1"/>
  <c r="J1040" i="1"/>
  <c r="I1040" i="1"/>
  <c r="K1039" i="1"/>
  <c r="J1039" i="1"/>
  <c r="I1039" i="1"/>
  <c r="K1038" i="1"/>
  <c r="J1038" i="1"/>
  <c r="I1038" i="1"/>
  <c r="K1037" i="1"/>
  <c r="J1037" i="1"/>
  <c r="I1037" i="1"/>
  <c r="K1036" i="1"/>
  <c r="J1036" i="1"/>
  <c r="I1036" i="1"/>
  <c r="K1035" i="1"/>
  <c r="J1035" i="1"/>
  <c r="I1035" i="1"/>
  <c r="K1034" i="1"/>
  <c r="J1034" i="1"/>
  <c r="I1034" i="1"/>
  <c r="K1033" i="1"/>
  <c r="J1033" i="1"/>
  <c r="I1033" i="1"/>
  <c r="K1032" i="1"/>
  <c r="J1032" i="1"/>
  <c r="I1032" i="1"/>
  <c r="K1031" i="1"/>
  <c r="J1031" i="1"/>
  <c r="I1031" i="1"/>
  <c r="K1030" i="1"/>
  <c r="J1030" i="1"/>
  <c r="I1030" i="1"/>
  <c r="K1029" i="1"/>
  <c r="J1029" i="1"/>
  <c r="I1029" i="1"/>
  <c r="K1028" i="1"/>
  <c r="J1028" i="1"/>
  <c r="I1028" i="1"/>
  <c r="K1027" i="1"/>
  <c r="J1027" i="1"/>
  <c r="I1027" i="1"/>
  <c r="K1026" i="1"/>
  <c r="J1026" i="1"/>
  <c r="I1026" i="1"/>
  <c r="K1025" i="1"/>
  <c r="J1025" i="1"/>
  <c r="I1025" i="1"/>
  <c r="K1024" i="1"/>
  <c r="J1024" i="1"/>
  <c r="I1024" i="1"/>
  <c r="K1023" i="1"/>
  <c r="J1023" i="1"/>
  <c r="I1023" i="1"/>
  <c r="K1022" i="1"/>
  <c r="J1022" i="1"/>
  <c r="I1022" i="1"/>
  <c r="K1021" i="1"/>
  <c r="J1021" i="1"/>
  <c r="I1021" i="1"/>
  <c r="K1020" i="1"/>
  <c r="J1020" i="1"/>
  <c r="I1020" i="1"/>
  <c r="K1019" i="1"/>
  <c r="J1019" i="1"/>
  <c r="I1019" i="1"/>
  <c r="K1018" i="1"/>
  <c r="J1018" i="1"/>
  <c r="I1018" i="1"/>
  <c r="K1017" i="1"/>
  <c r="J1017" i="1"/>
  <c r="I1017" i="1"/>
  <c r="K1016" i="1"/>
  <c r="J1016" i="1"/>
  <c r="I1016" i="1"/>
  <c r="K1015" i="1"/>
  <c r="J1015" i="1"/>
  <c r="I1015" i="1"/>
  <c r="K1014" i="1"/>
  <c r="J1014" i="1"/>
  <c r="I1014" i="1"/>
  <c r="K1013" i="1"/>
  <c r="J1013" i="1"/>
  <c r="I1013" i="1"/>
  <c r="K1012" i="1"/>
  <c r="J1012" i="1"/>
  <c r="I1012" i="1"/>
  <c r="K1011" i="1"/>
  <c r="J1011" i="1"/>
  <c r="I1011" i="1"/>
  <c r="K1010" i="1"/>
  <c r="J1010" i="1"/>
  <c r="I1010" i="1"/>
  <c r="K1009" i="1"/>
  <c r="J1009" i="1"/>
  <c r="I1009" i="1"/>
  <c r="K1008" i="1"/>
  <c r="J1008" i="1"/>
  <c r="I1008" i="1"/>
  <c r="K1007" i="1"/>
  <c r="J1007" i="1"/>
  <c r="I1007" i="1"/>
  <c r="K1006" i="1"/>
  <c r="J1006" i="1"/>
  <c r="I1006" i="1"/>
  <c r="K1005" i="1"/>
  <c r="J1005" i="1"/>
  <c r="I1005" i="1"/>
  <c r="K1004" i="1"/>
  <c r="J1004" i="1"/>
  <c r="I1004" i="1"/>
  <c r="K1003" i="1"/>
  <c r="J1003" i="1"/>
  <c r="I1003" i="1"/>
  <c r="K1002" i="1"/>
  <c r="J1002" i="1"/>
  <c r="I1002" i="1"/>
  <c r="K1001" i="1"/>
  <c r="J1001" i="1"/>
  <c r="I1001" i="1"/>
  <c r="K1000" i="1"/>
  <c r="J1000" i="1"/>
  <c r="I1000" i="1"/>
  <c r="K999" i="1"/>
  <c r="J999" i="1"/>
  <c r="I999" i="1"/>
  <c r="K998" i="1"/>
  <c r="J998" i="1"/>
  <c r="I998" i="1"/>
  <c r="K997" i="1"/>
  <c r="J997" i="1"/>
  <c r="I997" i="1"/>
  <c r="K996" i="1"/>
  <c r="J996" i="1"/>
  <c r="I996" i="1"/>
  <c r="K995" i="1"/>
  <c r="J995" i="1"/>
  <c r="I995" i="1"/>
  <c r="K994" i="1"/>
  <c r="J994" i="1"/>
  <c r="I994" i="1"/>
  <c r="K993" i="1"/>
  <c r="J993" i="1"/>
  <c r="I993" i="1"/>
  <c r="K992" i="1"/>
  <c r="J992" i="1"/>
  <c r="I992" i="1"/>
  <c r="K991" i="1"/>
  <c r="J991" i="1"/>
  <c r="I991" i="1"/>
  <c r="K990" i="1"/>
  <c r="J990" i="1"/>
  <c r="I990" i="1"/>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J566" i="1"/>
  <c r="I566" i="1"/>
  <c r="K565" i="1"/>
  <c r="J565" i="1"/>
  <c r="I565" i="1"/>
  <c r="J564" i="1"/>
  <c r="I564" i="1"/>
  <c r="J563" i="1"/>
  <c r="I563" i="1"/>
  <c r="S68" i="1" l="1"/>
  <c r="Q68" i="1"/>
  <c r="O68" i="1"/>
  <c r="U68" i="1" s="1"/>
  <c r="L465" i="1"/>
  <c r="K169" i="1"/>
  <c r="K93" i="1"/>
  <c r="L234" i="1"/>
  <c r="K168" i="1"/>
  <c r="K92" i="1"/>
  <c r="S148" i="1"/>
  <c r="O148" i="1"/>
  <c r="Q148" i="1"/>
  <c r="G91" i="1"/>
  <c r="H91" i="1" s="1"/>
  <c r="J577" i="18"/>
  <c r="V530" i="1"/>
  <c r="X530" i="1"/>
  <c r="Q531" i="1"/>
  <c r="S531" i="1"/>
  <c r="O531" i="1"/>
  <c r="U140" i="1"/>
  <c r="V151" i="1"/>
  <c r="U202" i="1"/>
  <c r="X202" i="1" s="1"/>
  <c r="H167" i="1"/>
  <c r="I167" i="1"/>
  <c r="U162" i="1"/>
  <c r="X162" i="1" s="1"/>
  <c r="U224" i="1"/>
  <c r="X224" i="1" s="1"/>
  <c r="I155" i="18"/>
  <c r="H155" i="18"/>
  <c r="I154" i="18"/>
  <c r="H154" i="18"/>
  <c r="I153" i="18"/>
  <c r="H153" i="18"/>
  <c r="I152" i="18"/>
  <c r="H152" i="18"/>
  <c r="I150" i="18"/>
  <c r="I149" i="18"/>
  <c r="H149" i="18"/>
  <c r="I148" i="18"/>
  <c r="H148" i="18"/>
  <c r="I146" i="18"/>
  <c r="H146" i="18"/>
  <c r="I145" i="18"/>
  <c r="H145" i="18"/>
  <c r="I144" i="18"/>
  <c r="H144" i="18"/>
  <c r="I143" i="18"/>
  <c r="H143" i="18"/>
  <c r="I142" i="18"/>
  <c r="H142" i="18"/>
  <c r="I140" i="18"/>
  <c r="H140" i="18"/>
  <c r="I139" i="18"/>
  <c r="H139" i="18"/>
  <c r="I138" i="18"/>
  <c r="H138" i="18"/>
  <c r="I137" i="18"/>
  <c r="H137" i="18"/>
  <c r="I136" i="18"/>
  <c r="H136" i="18"/>
  <c r="I134" i="18"/>
  <c r="H134" i="18"/>
  <c r="I133" i="18"/>
  <c r="H133" i="18"/>
  <c r="I132" i="18"/>
  <c r="H132" i="18"/>
  <c r="I131" i="18"/>
  <c r="H131" i="18"/>
  <c r="I130" i="18"/>
  <c r="H130" i="18"/>
  <c r="I129" i="18"/>
  <c r="H129" i="18"/>
  <c r="I128" i="18"/>
  <c r="H128" i="18"/>
  <c r="I127" i="18"/>
  <c r="H127" i="18"/>
  <c r="I126" i="18"/>
  <c r="H126" i="18"/>
  <c r="I125" i="18"/>
  <c r="H125" i="18"/>
  <c r="I123" i="18"/>
  <c r="H123" i="18"/>
  <c r="I122" i="18"/>
  <c r="H122" i="18"/>
  <c r="I120" i="18"/>
  <c r="H120" i="18"/>
  <c r="I119" i="18"/>
  <c r="H119" i="18"/>
  <c r="I117" i="18"/>
  <c r="H117" i="18"/>
  <c r="I116" i="18"/>
  <c r="I114" i="18"/>
  <c r="H114" i="18"/>
  <c r="I113" i="18"/>
  <c r="H113" i="18"/>
  <c r="I111" i="18"/>
  <c r="H111" i="18"/>
  <c r="I110" i="18"/>
  <c r="H110" i="18"/>
  <c r="I108" i="18"/>
  <c r="I107" i="18" s="1"/>
  <c r="H108" i="18"/>
  <c r="H107" i="18" s="1"/>
  <c r="I106" i="18"/>
  <c r="I105" i="18" s="1"/>
  <c r="H106" i="18"/>
  <c r="H105" i="18" s="1"/>
  <c r="I104" i="18"/>
  <c r="H104" i="18"/>
  <c r="I103" i="18"/>
  <c r="H103" i="18"/>
  <c r="I101" i="18"/>
  <c r="H101" i="18"/>
  <c r="I100" i="18"/>
  <c r="H100" i="18"/>
  <c r="I98" i="18"/>
  <c r="H98" i="18"/>
  <c r="I97" i="18"/>
  <c r="H97" i="18"/>
  <c r="I95" i="18"/>
  <c r="H95" i="18"/>
  <c r="I94" i="18"/>
  <c r="H94" i="18"/>
  <c r="I92" i="18"/>
  <c r="I91" i="18" s="1"/>
  <c r="H92" i="18"/>
  <c r="H91" i="18" s="1"/>
  <c r="I90" i="18"/>
  <c r="I89" i="18" s="1"/>
  <c r="H90" i="18"/>
  <c r="H89" i="18" s="1"/>
  <c r="I88" i="18"/>
  <c r="H88" i="18"/>
  <c r="I87" i="18"/>
  <c r="H87" i="18"/>
  <c r="I85" i="18"/>
  <c r="H85" i="18"/>
  <c r="I84" i="18"/>
  <c r="H84" i="18"/>
  <c r="I83" i="18"/>
  <c r="H83" i="18"/>
  <c r="I82" i="18"/>
  <c r="H82" i="18"/>
  <c r="I80" i="18"/>
  <c r="I79" i="18" s="1"/>
  <c r="H80" i="18"/>
  <c r="H79" i="18" s="1"/>
  <c r="I78" i="18"/>
  <c r="H78" i="18"/>
  <c r="I77" i="18"/>
  <c r="H77" i="18"/>
  <c r="I76" i="18"/>
  <c r="I74" i="18"/>
  <c r="H74" i="18"/>
  <c r="I73" i="18"/>
  <c r="H73" i="18"/>
  <c r="I72" i="18"/>
  <c r="I70" i="18"/>
  <c r="I69" i="18" s="1"/>
  <c r="H70" i="18"/>
  <c r="H69" i="18" s="1"/>
  <c r="I68" i="18"/>
  <c r="H68" i="18"/>
  <c r="I67" i="18"/>
  <c r="H67" i="18"/>
  <c r="I65" i="18"/>
  <c r="H65" i="18"/>
  <c r="I64" i="18"/>
  <c r="H64" i="18"/>
  <c r="I63" i="18"/>
  <c r="I61" i="18"/>
  <c r="H61" i="18"/>
  <c r="I60" i="18"/>
  <c r="H60" i="18"/>
  <c r="I59" i="18"/>
  <c r="H59" i="18"/>
  <c r="I57" i="18"/>
  <c r="H57" i="18"/>
  <c r="I56" i="18"/>
  <c r="H56" i="18"/>
  <c r="I54" i="18"/>
  <c r="I53" i="18"/>
  <c r="H53" i="18"/>
  <c r="I52" i="18"/>
  <c r="H52" i="18"/>
  <c r="I51" i="18"/>
  <c r="H51" i="18"/>
  <c r="I49" i="18"/>
  <c r="H49" i="18"/>
  <c r="I48" i="18"/>
  <c r="H48" i="18"/>
  <c r="I46" i="18"/>
  <c r="H46" i="18"/>
  <c r="I45" i="18"/>
  <c r="H45" i="18"/>
  <c r="I44" i="18"/>
  <c r="I42" i="18"/>
  <c r="H42" i="18"/>
  <c r="I41" i="18"/>
  <c r="I40" i="18"/>
  <c r="H40" i="18"/>
  <c r="I39" i="18"/>
  <c r="H39" i="18"/>
  <c r="I38" i="18"/>
  <c r="H38" i="18"/>
  <c r="I36" i="18"/>
  <c r="H36" i="18"/>
  <c r="I35" i="18"/>
  <c r="H35" i="18"/>
  <c r="I34" i="18"/>
  <c r="H34" i="18"/>
  <c r="I33" i="18"/>
  <c r="H33" i="18"/>
  <c r="I31" i="18"/>
  <c r="H31" i="18"/>
  <c r="I30" i="18"/>
  <c r="H30" i="18"/>
  <c r="I28" i="18"/>
  <c r="H28" i="18"/>
  <c r="I27" i="18"/>
  <c r="H27" i="18"/>
  <c r="I26" i="18"/>
  <c r="H26" i="18"/>
  <c r="I24" i="18"/>
  <c r="I23" i="18" s="1"/>
  <c r="H24" i="18"/>
  <c r="H23" i="18" s="1"/>
  <c r="I22" i="18"/>
  <c r="H22" i="18"/>
  <c r="I21" i="18"/>
  <c r="H21" i="18"/>
  <c r="I20" i="18"/>
  <c r="H20" i="18"/>
  <c r="I19" i="18"/>
  <c r="H19" i="18"/>
  <c r="I18" i="18"/>
  <c r="H18" i="18"/>
  <c r="I17" i="18"/>
  <c r="H17" i="18"/>
  <c r="I15" i="18"/>
  <c r="H15" i="18"/>
  <c r="I14" i="18"/>
  <c r="H14" i="18"/>
  <c r="I13" i="18"/>
  <c r="H13" i="18"/>
  <c r="I12" i="18"/>
  <c r="H12" i="18"/>
  <c r="I11" i="18"/>
  <c r="H11" i="18"/>
  <c r="I10" i="18"/>
  <c r="H10" i="18"/>
  <c r="H9" i="18" s="1"/>
  <c r="AJ11" i="1"/>
  <c r="T11" i="1"/>
  <c r="W11" i="1" s="1"/>
  <c r="G11" i="1"/>
  <c r="J11" i="1" s="1"/>
  <c r="F11" i="1"/>
  <c r="I11" i="1" s="1"/>
  <c r="D11" i="1"/>
  <c r="C11" i="1"/>
  <c r="C8" i="25"/>
  <c r="K91" i="1" l="1"/>
  <c r="K167" i="1"/>
  <c r="U148" i="1"/>
  <c r="X148" i="1" s="1"/>
  <c r="Q169" i="1"/>
  <c r="S169" i="1"/>
  <c r="O169" i="1"/>
  <c r="V68" i="1"/>
  <c r="X68" i="1"/>
  <c r="J91" i="1"/>
  <c r="U531" i="1"/>
  <c r="X531" i="1" s="1"/>
  <c r="X140" i="1"/>
  <c r="V140" i="1"/>
  <c r="Q168" i="1"/>
  <c r="S168" i="1"/>
  <c r="O168" i="1"/>
  <c r="I147" i="18"/>
  <c r="H151" i="18"/>
  <c r="I151" i="18"/>
  <c r="H147" i="18"/>
  <c r="H141" i="18"/>
  <c r="I141" i="18"/>
  <c r="H118" i="18"/>
  <c r="I118" i="18"/>
  <c r="H121" i="18"/>
  <c r="I121" i="18"/>
  <c r="H112" i="18"/>
  <c r="H115" i="18"/>
  <c r="I115" i="18"/>
  <c r="I112" i="18"/>
  <c r="H109" i="18"/>
  <c r="I109" i="18"/>
  <c r="J107" i="18"/>
  <c r="J105" i="18"/>
  <c r="I96" i="18"/>
  <c r="H102" i="18"/>
  <c r="I102" i="18"/>
  <c r="I99" i="18"/>
  <c r="H99" i="18"/>
  <c r="H96" i="18"/>
  <c r="H93" i="18"/>
  <c r="J91" i="18"/>
  <c r="I93" i="18"/>
  <c r="J89" i="18"/>
  <c r="H86" i="18"/>
  <c r="I86" i="18"/>
  <c r="H81" i="18"/>
  <c r="I81" i="18"/>
  <c r="J79" i="18"/>
  <c r="H75" i="18"/>
  <c r="F67" i="1" s="1"/>
  <c r="I75" i="18"/>
  <c r="G67" i="1" s="1"/>
  <c r="J67" i="1" s="1"/>
  <c r="H71" i="18"/>
  <c r="I71" i="18"/>
  <c r="H66" i="18"/>
  <c r="I66" i="18"/>
  <c r="J69" i="18"/>
  <c r="I58" i="18"/>
  <c r="H62" i="18"/>
  <c r="I62" i="18"/>
  <c r="H58" i="18"/>
  <c r="I55" i="18"/>
  <c r="H50" i="18"/>
  <c r="H55" i="18"/>
  <c r="I50" i="18"/>
  <c r="H47" i="18"/>
  <c r="I43" i="18"/>
  <c r="I47" i="18"/>
  <c r="H43" i="18"/>
  <c r="I37" i="18"/>
  <c r="I32" i="18"/>
  <c r="H37" i="18"/>
  <c r="H32" i="18"/>
  <c r="H29" i="18"/>
  <c r="I29" i="18"/>
  <c r="H25" i="18"/>
  <c r="F302" i="1" s="1"/>
  <c r="I25" i="18"/>
  <c r="G302" i="1" s="1"/>
  <c r="J302" i="1" s="1"/>
  <c r="J23" i="18"/>
  <c r="H16" i="18"/>
  <c r="I16" i="18"/>
  <c r="H11" i="1"/>
  <c r="I9" i="18"/>
  <c r="C24" i="1"/>
  <c r="K11" i="1" l="1"/>
  <c r="U169" i="1"/>
  <c r="X169" i="1" s="1"/>
  <c r="G323" i="1"/>
  <c r="J323" i="1" s="1"/>
  <c r="G407" i="1"/>
  <c r="J407" i="1" s="1"/>
  <c r="F323" i="1"/>
  <c r="F407" i="1"/>
  <c r="V531" i="1"/>
  <c r="U168" i="1"/>
  <c r="X168" i="1" s="1"/>
  <c r="Q167" i="1"/>
  <c r="O167" i="1"/>
  <c r="S167" i="1"/>
  <c r="H67" i="1"/>
  <c r="I67" i="1"/>
  <c r="H302" i="1"/>
  <c r="I302" i="1"/>
  <c r="J147" i="18"/>
  <c r="J118" i="18"/>
  <c r="J151" i="18"/>
  <c r="J141" i="18"/>
  <c r="J102" i="18"/>
  <c r="J121" i="18"/>
  <c r="J112" i="18"/>
  <c r="J115" i="18"/>
  <c r="J96" i="18"/>
  <c r="J109" i="18"/>
  <c r="J99" i="18"/>
  <c r="J93" i="18"/>
  <c r="J86" i="18"/>
  <c r="J50" i="18"/>
  <c r="J55" i="18"/>
  <c r="J81" i="18"/>
  <c r="J47" i="18"/>
  <c r="J75" i="18"/>
  <c r="J37" i="18"/>
  <c r="J71" i="18"/>
  <c r="J66" i="18"/>
  <c r="J58" i="18"/>
  <c r="J32" i="18"/>
  <c r="J62" i="18"/>
  <c r="J43" i="18"/>
  <c r="J16" i="18"/>
  <c r="J29" i="18"/>
  <c r="J25" i="18"/>
  <c r="K302" i="1" l="1"/>
  <c r="K67" i="1"/>
  <c r="J273" i="1"/>
  <c r="H323" i="1"/>
  <c r="I323" i="1"/>
  <c r="I407" i="1"/>
  <c r="H407" i="1"/>
  <c r="U167" i="1"/>
  <c r="X167" i="1" s="1"/>
  <c r="Q11" i="1"/>
  <c r="S11" i="1"/>
  <c r="O11" i="1"/>
  <c r="V63" i="1"/>
  <c r="V64" i="1"/>
  <c r="V94" i="1"/>
  <c r="V123" i="1"/>
  <c r="V143" i="1"/>
  <c r="V144" i="1"/>
  <c r="V170" i="1"/>
  <c r="V482" i="1"/>
  <c r="V490" i="1"/>
  <c r="V496" i="1"/>
  <c r="V501" i="1"/>
  <c r="V515" i="1"/>
  <c r="V538" i="1"/>
  <c r="V553" i="1"/>
  <c r="V560"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W5" i="1"/>
  <c r="S5" i="1" s="1"/>
  <c r="T10" i="1"/>
  <c r="W10" i="1" s="1"/>
  <c r="T15" i="1"/>
  <c r="W15" i="1" s="1"/>
  <c r="T16" i="1"/>
  <c r="W16" i="1" s="1"/>
  <c r="T17" i="1"/>
  <c r="W17" i="1" s="1"/>
  <c r="T18" i="1"/>
  <c r="W18" i="1" s="1"/>
  <c r="T19" i="1"/>
  <c r="W19" i="1" s="1"/>
  <c r="T20" i="1"/>
  <c r="W20" i="1" s="1"/>
  <c r="T21" i="1"/>
  <c r="W21" i="1" s="1"/>
  <c r="T22" i="1"/>
  <c r="W22" i="1" s="1"/>
  <c r="T23" i="1"/>
  <c r="W23" i="1" s="1"/>
  <c r="T24" i="1"/>
  <c r="W24" i="1" s="1"/>
  <c r="T25" i="1"/>
  <c r="W25" i="1" s="1"/>
  <c r="T26" i="1"/>
  <c r="W26" i="1" s="1"/>
  <c r="T27" i="1"/>
  <c r="W27" i="1" s="1"/>
  <c r="T28" i="1"/>
  <c r="W28" i="1" s="1"/>
  <c r="T29" i="1"/>
  <c r="W29" i="1" s="1"/>
  <c r="T33" i="1"/>
  <c r="W33" i="1" s="1"/>
  <c r="T34" i="1"/>
  <c r="W34" i="1" s="1"/>
  <c r="T35" i="1"/>
  <c r="W35" i="1" s="1"/>
  <c r="T36" i="1"/>
  <c r="W36" i="1" s="1"/>
  <c r="T37" i="1"/>
  <c r="W37" i="1" s="1"/>
  <c r="T38" i="1"/>
  <c r="W38" i="1" s="1"/>
  <c r="T39" i="1"/>
  <c r="W39" i="1" s="1"/>
  <c r="T40" i="1"/>
  <c r="W40" i="1" s="1"/>
  <c r="T41" i="1"/>
  <c r="W41" i="1" s="1"/>
  <c r="T42" i="1"/>
  <c r="W42" i="1" s="1"/>
  <c r="T43" i="1"/>
  <c r="W43" i="1" s="1"/>
  <c r="T44" i="1"/>
  <c r="W44" i="1" s="1"/>
  <c r="T47" i="1"/>
  <c r="W47" i="1" s="1"/>
  <c r="T48" i="1"/>
  <c r="W48" i="1" s="1"/>
  <c r="T49" i="1"/>
  <c r="W49" i="1" s="1"/>
  <c r="T50" i="1"/>
  <c r="W50" i="1" s="1"/>
  <c r="T52" i="1"/>
  <c r="W52" i="1" s="1"/>
  <c r="T53" i="1"/>
  <c r="W53" i="1" s="1"/>
  <c r="T54" i="1"/>
  <c r="W54" i="1" s="1"/>
  <c r="T55" i="1"/>
  <c r="W55" i="1" s="1"/>
  <c r="T63" i="1"/>
  <c r="W63" i="1" s="1"/>
  <c r="T64" i="1"/>
  <c r="W64" i="1" s="1"/>
  <c r="T65" i="1"/>
  <c r="W65" i="1" s="1"/>
  <c r="T66" i="1"/>
  <c r="W66" i="1" s="1"/>
  <c r="T69" i="1"/>
  <c r="W69" i="1" s="1"/>
  <c r="T70" i="1"/>
  <c r="W70" i="1" s="1"/>
  <c r="T72" i="1"/>
  <c r="W72" i="1" s="1"/>
  <c r="T74" i="1"/>
  <c r="W74" i="1" s="1"/>
  <c r="T76" i="1"/>
  <c r="W76" i="1" s="1"/>
  <c r="T77" i="1"/>
  <c r="W77" i="1" s="1"/>
  <c r="T78" i="1"/>
  <c r="W78" i="1" s="1"/>
  <c r="T79" i="1"/>
  <c r="W79" i="1" s="1"/>
  <c r="T82" i="1"/>
  <c r="W82" i="1" s="1"/>
  <c r="T83" i="1"/>
  <c r="W83" i="1" s="1"/>
  <c r="T84" i="1"/>
  <c r="W84" i="1" s="1"/>
  <c r="T85" i="1"/>
  <c r="W85" i="1" s="1"/>
  <c r="T86" i="1"/>
  <c r="W86" i="1" s="1"/>
  <c r="T87" i="1"/>
  <c r="W87" i="1" s="1"/>
  <c r="T94" i="1"/>
  <c r="W94" i="1" s="1"/>
  <c r="T95" i="1"/>
  <c r="W95" i="1" s="1"/>
  <c r="T96" i="1"/>
  <c r="W96" i="1" s="1"/>
  <c r="T97" i="1"/>
  <c r="W97" i="1" s="1"/>
  <c r="T98" i="1"/>
  <c r="W98" i="1" s="1"/>
  <c r="T99" i="1"/>
  <c r="W99" i="1" s="1"/>
  <c r="T100" i="1"/>
  <c r="W100" i="1" s="1"/>
  <c r="T101" i="1"/>
  <c r="W101" i="1" s="1"/>
  <c r="T107" i="1"/>
  <c r="W107" i="1" s="1"/>
  <c r="T108" i="1"/>
  <c r="W108" i="1" s="1"/>
  <c r="T109" i="1"/>
  <c r="W109" i="1" s="1"/>
  <c r="T110" i="1"/>
  <c r="W110"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32" i="1"/>
  <c r="W132" i="1" s="1"/>
  <c r="T133" i="1"/>
  <c r="W133" i="1" s="1"/>
  <c r="T134" i="1"/>
  <c r="W134" i="1" s="1"/>
  <c r="T143" i="1"/>
  <c r="W143" i="1" s="1"/>
  <c r="T144" i="1"/>
  <c r="W144" i="1" s="1"/>
  <c r="T146" i="1"/>
  <c r="W146" i="1" s="1"/>
  <c r="T147" i="1"/>
  <c r="W147" i="1" s="1"/>
  <c r="T149" i="1"/>
  <c r="W149" i="1" s="1"/>
  <c r="T150" i="1"/>
  <c r="W150" i="1" s="1"/>
  <c r="T152" i="1"/>
  <c r="W152" i="1" s="1"/>
  <c r="T153" i="1"/>
  <c r="W153" i="1" s="1"/>
  <c r="T154" i="1"/>
  <c r="W154" i="1" s="1"/>
  <c r="T156" i="1"/>
  <c r="W156" i="1" s="1"/>
  <c r="T157" i="1"/>
  <c r="W157" i="1" s="1"/>
  <c r="T158" i="1"/>
  <c r="W158" i="1" s="1"/>
  <c r="T159" i="1"/>
  <c r="W159" i="1" s="1"/>
  <c r="T160" i="1"/>
  <c r="W160" i="1" s="1"/>
  <c r="T170" i="1"/>
  <c r="W170" i="1" s="1"/>
  <c r="T171" i="1"/>
  <c r="W171" i="1" s="1"/>
  <c r="T172" i="1"/>
  <c r="W172" i="1" s="1"/>
  <c r="T173" i="1"/>
  <c r="W173" i="1" s="1"/>
  <c r="T174" i="1"/>
  <c r="W174" i="1" s="1"/>
  <c r="T175" i="1"/>
  <c r="W175" i="1" s="1"/>
  <c r="T176" i="1"/>
  <c r="W176" i="1" s="1"/>
  <c r="T177" i="1"/>
  <c r="W177" i="1" s="1"/>
  <c r="T178" i="1"/>
  <c r="W178" i="1" s="1"/>
  <c r="T179" i="1"/>
  <c r="W179"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6" i="1"/>
  <c r="W206" i="1" s="1"/>
  <c r="T212" i="1"/>
  <c r="W212" i="1" s="1"/>
  <c r="T213" i="1"/>
  <c r="W213" i="1" s="1"/>
  <c r="T214" i="1"/>
  <c r="W214" i="1" s="1"/>
  <c r="T215" i="1"/>
  <c r="W215" i="1" s="1"/>
  <c r="T216" i="1"/>
  <c r="W216" i="1" s="1"/>
  <c r="T225" i="1"/>
  <c r="W225" i="1" s="1"/>
  <c r="T226" i="1"/>
  <c r="W226" i="1" s="1"/>
  <c r="T227" i="1"/>
  <c r="W227" i="1" s="1"/>
  <c r="T228" i="1"/>
  <c r="W228" i="1" s="1"/>
  <c r="T229" i="1"/>
  <c r="W229" i="1" s="1"/>
  <c r="T230" i="1"/>
  <c r="W230" i="1" s="1"/>
  <c r="T231" i="1"/>
  <c r="W231" i="1" s="1"/>
  <c r="T232" i="1"/>
  <c r="W232" i="1" s="1"/>
  <c r="T482" i="1"/>
  <c r="W482" i="1" s="1"/>
  <c r="T484" i="1"/>
  <c r="W484" i="1" s="1"/>
  <c r="T485" i="1"/>
  <c r="W485" i="1" s="1"/>
  <c r="T486" i="1"/>
  <c r="W486" i="1" s="1"/>
  <c r="T487" i="1"/>
  <c r="W487" i="1" s="1"/>
  <c r="T488" i="1"/>
  <c r="W488" i="1" s="1"/>
  <c r="T489" i="1"/>
  <c r="W489" i="1" s="1"/>
  <c r="T490" i="1"/>
  <c r="W490" i="1" s="1"/>
  <c r="T492" i="1"/>
  <c r="W492" i="1" s="1"/>
  <c r="T493" i="1"/>
  <c r="W493" i="1" s="1"/>
  <c r="T494" i="1"/>
  <c r="W494" i="1" s="1"/>
  <c r="T495" i="1"/>
  <c r="W495" i="1" s="1"/>
  <c r="T496" i="1"/>
  <c r="W496" i="1" s="1"/>
  <c r="T497" i="1"/>
  <c r="W497" i="1" s="1"/>
  <c r="T498" i="1"/>
  <c r="W498" i="1" s="1"/>
  <c r="T499" i="1"/>
  <c r="W499" i="1" s="1"/>
  <c r="T500" i="1"/>
  <c r="W500" i="1" s="1"/>
  <c r="T501" i="1"/>
  <c r="W501" i="1" s="1"/>
  <c r="T503" i="1"/>
  <c r="W503" i="1" s="1"/>
  <c r="T504" i="1"/>
  <c r="W504" i="1" s="1"/>
  <c r="T505" i="1"/>
  <c r="W505" i="1" s="1"/>
  <c r="T515" i="1"/>
  <c r="W515" i="1" s="1"/>
  <c r="T516" i="1"/>
  <c r="W516" i="1" s="1"/>
  <c r="T517" i="1"/>
  <c r="W517" i="1" s="1"/>
  <c r="T518" i="1"/>
  <c r="W518" i="1" s="1"/>
  <c r="T522" i="1"/>
  <c r="W522" i="1" s="1"/>
  <c r="T523" i="1"/>
  <c r="W523" i="1" s="1"/>
  <c r="T524" i="1"/>
  <c r="W524" i="1" s="1"/>
  <c r="T525" i="1"/>
  <c r="W525" i="1" s="1"/>
  <c r="T526" i="1"/>
  <c r="W526" i="1" s="1"/>
  <c r="T527" i="1"/>
  <c r="W527" i="1" s="1"/>
  <c r="T528" i="1"/>
  <c r="W528" i="1" s="1"/>
  <c r="T529" i="1"/>
  <c r="W529"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6" i="1"/>
  <c r="W556" i="1" s="1"/>
  <c r="T557" i="1"/>
  <c r="W557" i="1" s="1"/>
  <c r="T558" i="1"/>
  <c r="W558"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986" i="1"/>
  <c r="W986" i="1" s="1"/>
  <c r="T987" i="1"/>
  <c r="W987" i="1" s="1"/>
  <c r="T988" i="1"/>
  <c r="W988" i="1" s="1"/>
  <c r="T989" i="1"/>
  <c r="W989" i="1" s="1"/>
  <c r="T990" i="1"/>
  <c r="W990" i="1" s="1"/>
  <c r="T991" i="1"/>
  <c r="W991" i="1" s="1"/>
  <c r="T992" i="1"/>
  <c r="W992" i="1" s="1"/>
  <c r="T993" i="1"/>
  <c r="W993" i="1" s="1"/>
  <c r="T994" i="1"/>
  <c r="W994" i="1" s="1"/>
  <c r="T995" i="1"/>
  <c r="W995" i="1" s="1"/>
  <c r="T996" i="1"/>
  <c r="W996" i="1" s="1"/>
  <c r="T997" i="1"/>
  <c r="W997" i="1" s="1"/>
  <c r="T998" i="1"/>
  <c r="W998" i="1" s="1"/>
  <c r="T999" i="1"/>
  <c r="W999" i="1" s="1"/>
  <c r="T1000" i="1"/>
  <c r="W1000" i="1" s="1"/>
  <c r="T1001" i="1"/>
  <c r="W1001" i="1" s="1"/>
  <c r="T1002" i="1"/>
  <c r="W1002" i="1" s="1"/>
  <c r="T1003" i="1"/>
  <c r="W1003" i="1" s="1"/>
  <c r="T1004" i="1"/>
  <c r="W1004" i="1" s="1"/>
  <c r="T1005" i="1"/>
  <c r="W1005" i="1" s="1"/>
  <c r="T1006" i="1"/>
  <c r="W1006" i="1" s="1"/>
  <c r="T1007" i="1"/>
  <c r="W1007" i="1" s="1"/>
  <c r="T1008" i="1"/>
  <c r="W1008" i="1" s="1"/>
  <c r="T1009" i="1"/>
  <c r="W1009" i="1" s="1"/>
  <c r="T1010" i="1"/>
  <c r="W1010" i="1" s="1"/>
  <c r="T1011" i="1"/>
  <c r="W1011" i="1" s="1"/>
  <c r="T1012" i="1"/>
  <c r="W1012" i="1" s="1"/>
  <c r="T1013" i="1"/>
  <c r="W1013" i="1" s="1"/>
  <c r="T1014" i="1"/>
  <c r="W1014" i="1" s="1"/>
  <c r="T1015" i="1"/>
  <c r="W1015" i="1" s="1"/>
  <c r="T1016" i="1"/>
  <c r="W1016" i="1" s="1"/>
  <c r="T1017" i="1"/>
  <c r="W1017" i="1" s="1"/>
  <c r="T1018" i="1"/>
  <c r="W1018" i="1" s="1"/>
  <c r="T1019" i="1"/>
  <c r="W1019" i="1" s="1"/>
  <c r="T1020" i="1"/>
  <c r="W1020" i="1" s="1"/>
  <c r="T1021" i="1"/>
  <c r="W1021" i="1" s="1"/>
  <c r="T1022" i="1"/>
  <c r="W1022" i="1" s="1"/>
  <c r="T1023" i="1"/>
  <c r="W1023" i="1" s="1"/>
  <c r="T1024" i="1"/>
  <c r="W1024" i="1" s="1"/>
  <c r="T1025" i="1"/>
  <c r="W1025" i="1" s="1"/>
  <c r="T1026" i="1"/>
  <c r="W1026" i="1" s="1"/>
  <c r="T1027" i="1"/>
  <c r="W1027" i="1" s="1"/>
  <c r="T1028" i="1"/>
  <c r="W1028" i="1" s="1"/>
  <c r="T1029" i="1"/>
  <c r="W1029" i="1" s="1"/>
  <c r="T1030" i="1"/>
  <c r="W1030" i="1" s="1"/>
  <c r="T1031" i="1"/>
  <c r="W1031" i="1" s="1"/>
  <c r="T1032" i="1"/>
  <c r="W1032" i="1" s="1"/>
  <c r="T1033" i="1"/>
  <c r="W1033" i="1" s="1"/>
  <c r="T1034" i="1"/>
  <c r="W1034" i="1" s="1"/>
  <c r="T1035" i="1"/>
  <c r="W1035" i="1" s="1"/>
  <c r="T1036" i="1"/>
  <c r="W1036" i="1" s="1"/>
  <c r="T1037" i="1"/>
  <c r="W1037" i="1" s="1"/>
  <c r="T1038" i="1"/>
  <c r="W1038" i="1" s="1"/>
  <c r="T1039" i="1"/>
  <c r="W1039" i="1" s="1"/>
  <c r="T1040" i="1"/>
  <c r="W1040" i="1" s="1"/>
  <c r="T1041" i="1"/>
  <c r="W1041" i="1" s="1"/>
  <c r="T1042" i="1"/>
  <c r="W1042" i="1" s="1"/>
  <c r="T1043" i="1"/>
  <c r="W1043" i="1" s="1"/>
  <c r="T1044" i="1"/>
  <c r="W1044" i="1" s="1"/>
  <c r="T1045" i="1"/>
  <c r="W1045" i="1" s="1"/>
  <c r="T1046" i="1"/>
  <c r="W1046" i="1" s="1"/>
  <c r="T1047" i="1"/>
  <c r="W1047" i="1" s="1"/>
  <c r="T1048" i="1"/>
  <c r="W1048" i="1" s="1"/>
  <c r="T1049" i="1"/>
  <c r="W1049" i="1" s="1"/>
  <c r="T1050" i="1"/>
  <c r="W1050" i="1" s="1"/>
  <c r="T1051" i="1"/>
  <c r="W1051" i="1" s="1"/>
  <c r="T1052" i="1"/>
  <c r="W1052" i="1" s="1"/>
  <c r="T1053" i="1"/>
  <c r="W1053" i="1" s="1"/>
  <c r="T1054" i="1"/>
  <c r="W1054" i="1" s="1"/>
  <c r="T1055" i="1"/>
  <c r="W1055" i="1" s="1"/>
  <c r="T1056" i="1"/>
  <c r="W1056" i="1" s="1"/>
  <c r="T1057" i="1"/>
  <c r="W1057" i="1" s="1"/>
  <c r="T1058" i="1"/>
  <c r="W1058" i="1" s="1"/>
  <c r="T1059" i="1"/>
  <c r="W1059" i="1" s="1"/>
  <c r="T1060" i="1"/>
  <c r="W1060" i="1" s="1"/>
  <c r="T1061" i="1"/>
  <c r="W1061" i="1" s="1"/>
  <c r="T1062" i="1"/>
  <c r="W1062" i="1" s="1"/>
  <c r="T1063" i="1"/>
  <c r="W1063" i="1" s="1"/>
  <c r="T1064" i="1"/>
  <c r="W1064" i="1" s="1"/>
  <c r="T1065" i="1"/>
  <c r="W1065" i="1" s="1"/>
  <c r="T1066" i="1"/>
  <c r="W1066" i="1" s="1"/>
  <c r="T1067" i="1"/>
  <c r="W1067" i="1" s="1"/>
  <c r="T1068" i="1"/>
  <c r="W1068" i="1" s="1"/>
  <c r="T1069" i="1"/>
  <c r="W1069" i="1" s="1"/>
  <c r="T1070" i="1"/>
  <c r="W1070" i="1" s="1"/>
  <c r="T1071" i="1"/>
  <c r="W1071" i="1" s="1"/>
  <c r="T1072" i="1"/>
  <c r="W1072" i="1" s="1"/>
  <c r="T1073" i="1"/>
  <c r="W1073" i="1" s="1"/>
  <c r="T1074" i="1"/>
  <c r="W1074" i="1" s="1"/>
  <c r="T1075" i="1"/>
  <c r="W1075" i="1" s="1"/>
  <c r="T1076" i="1"/>
  <c r="W1076" i="1" s="1"/>
  <c r="T1077" i="1"/>
  <c r="W1077" i="1" s="1"/>
  <c r="T1078" i="1"/>
  <c r="W1078" i="1" s="1"/>
  <c r="T1079" i="1"/>
  <c r="W1079" i="1" s="1"/>
  <c r="T1080" i="1"/>
  <c r="W1080" i="1" s="1"/>
  <c r="T1081" i="1"/>
  <c r="W1081" i="1" s="1"/>
  <c r="T1082" i="1"/>
  <c r="W1082" i="1" s="1"/>
  <c r="T1083" i="1"/>
  <c r="W1083" i="1" s="1"/>
  <c r="T1084" i="1"/>
  <c r="W1084" i="1" s="1"/>
  <c r="T1085" i="1"/>
  <c r="W1085" i="1" s="1"/>
  <c r="T1086" i="1"/>
  <c r="W1086" i="1" s="1"/>
  <c r="T1087" i="1"/>
  <c r="W1087" i="1" s="1"/>
  <c r="T1088" i="1"/>
  <c r="W1088" i="1" s="1"/>
  <c r="T1089" i="1"/>
  <c r="W1089" i="1" s="1"/>
  <c r="T1090" i="1"/>
  <c r="W1090" i="1" s="1"/>
  <c r="T1091" i="1"/>
  <c r="W1091" i="1" s="1"/>
  <c r="T1092" i="1"/>
  <c r="W1092" i="1" s="1"/>
  <c r="T1093" i="1"/>
  <c r="W1093" i="1" s="1"/>
  <c r="T1094" i="1"/>
  <c r="W1094" i="1" s="1"/>
  <c r="T1095" i="1"/>
  <c r="W1095" i="1" s="1"/>
  <c r="T1096" i="1"/>
  <c r="W1096" i="1" s="1"/>
  <c r="T1097" i="1"/>
  <c r="W1097" i="1" s="1"/>
  <c r="T1098" i="1"/>
  <c r="W1098" i="1" s="1"/>
  <c r="T1099" i="1"/>
  <c r="W1099" i="1" s="1"/>
  <c r="T1100" i="1"/>
  <c r="W1100" i="1" s="1"/>
  <c r="T1101" i="1"/>
  <c r="W1101" i="1" s="1"/>
  <c r="T1102" i="1"/>
  <c r="W1102" i="1" s="1"/>
  <c r="T1103" i="1"/>
  <c r="W1103" i="1" s="1"/>
  <c r="T1104" i="1"/>
  <c r="W1104" i="1" s="1"/>
  <c r="T1105" i="1"/>
  <c r="W1105" i="1" s="1"/>
  <c r="T1106" i="1"/>
  <c r="W1106" i="1" s="1"/>
  <c r="T1107" i="1"/>
  <c r="W1107" i="1" s="1"/>
  <c r="T1108" i="1"/>
  <c r="W1108" i="1" s="1"/>
  <c r="T1109" i="1"/>
  <c r="W1109" i="1" s="1"/>
  <c r="T1110" i="1"/>
  <c r="W1110" i="1" s="1"/>
  <c r="T1111" i="1"/>
  <c r="W1111" i="1" s="1"/>
  <c r="T1112" i="1"/>
  <c r="W1112" i="1" s="1"/>
  <c r="T1113" i="1"/>
  <c r="W1113" i="1" s="1"/>
  <c r="T1114" i="1"/>
  <c r="W1114" i="1" s="1"/>
  <c r="T1115" i="1"/>
  <c r="W1115" i="1" s="1"/>
  <c r="T1116" i="1"/>
  <c r="W1116" i="1" s="1"/>
  <c r="T1117" i="1"/>
  <c r="W1117" i="1" s="1"/>
  <c r="T1118" i="1"/>
  <c r="W1118" i="1" s="1"/>
  <c r="T1119" i="1"/>
  <c r="W1119" i="1" s="1"/>
  <c r="T1120" i="1"/>
  <c r="W1120" i="1" s="1"/>
  <c r="T1121" i="1"/>
  <c r="W1121" i="1" s="1"/>
  <c r="T1122" i="1"/>
  <c r="W1122" i="1" s="1"/>
  <c r="T1123" i="1"/>
  <c r="W1123" i="1" s="1"/>
  <c r="T1124" i="1"/>
  <c r="W1124" i="1" s="1"/>
  <c r="T1125" i="1"/>
  <c r="W1125" i="1" s="1"/>
  <c r="T1126" i="1"/>
  <c r="W1126" i="1" s="1"/>
  <c r="T1127" i="1"/>
  <c r="W1127" i="1" s="1"/>
  <c r="T1128" i="1"/>
  <c r="W1128" i="1" s="1"/>
  <c r="T1129" i="1"/>
  <c r="W1129" i="1" s="1"/>
  <c r="T1130" i="1"/>
  <c r="W1130" i="1" s="1"/>
  <c r="T1131" i="1"/>
  <c r="W1131" i="1" s="1"/>
  <c r="T1132" i="1"/>
  <c r="W1132" i="1" s="1"/>
  <c r="T1133" i="1"/>
  <c r="W1133" i="1" s="1"/>
  <c r="T1134" i="1"/>
  <c r="W1134" i="1" s="1"/>
  <c r="T1135" i="1"/>
  <c r="W1135" i="1" s="1"/>
  <c r="T1136" i="1"/>
  <c r="W1136" i="1" s="1"/>
  <c r="T1137" i="1"/>
  <c r="W1137" i="1" s="1"/>
  <c r="T1138" i="1"/>
  <c r="W1138" i="1" s="1"/>
  <c r="T1139" i="1"/>
  <c r="W1139" i="1" s="1"/>
  <c r="T1140" i="1"/>
  <c r="W1140" i="1" s="1"/>
  <c r="T1141" i="1"/>
  <c r="W1141" i="1" s="1"/>
  <c r="T1142" i="1"/>
  <c r="W1142" i="1" s="1"/>
  <c r="T1143" i="1"/>
  <c r="W1143" i="1" s="1"/>
  <c r="T1144" i="1"/>
  <c r="W1144" i="1" s="1"/>
  <c r="T1145" i="1"/>
  <c r="W1145" i="1" s="1"/>
  <c r="T1146" i="1"/>
  <c r="W1146" i="1" s="1"/>
  <c r="T1147" i="1"/>
  <c r="W1147" i="1" s="1"/>
  <c r="T1148" i="1"/>
  <c r="W1148" i="1" s="1"/>
  <c r="T1149" i="1"/>
  <c r="W1149" i="1" s="1"/>
  <c r="T1150" i="1"/>
  <c r="W1150" i="1" s="1"/>
  <c r="T1151" i="1"/>
  <c r="W1151" i="1" s="1"/>
  <c r="T1152" i="1"/>
  <c r="W1152" i="1" s="1"/>
  <c r="T1153" i="1"/>
  <c r="W1153" i="1" s="1"/>
  <c r="T1154" i="1"/>
  <c r="W1154" i="1" s="1"/>
  <c r="T1155" i="1"/>
  <c r="W1155" i="1" s="1"/>
  <c r="T1156" i="1"/>
  <c r="W1156" i="1" s="1"/>
  <c r="T1157" i="1"/>
  <c r="W1157" i="1" s="1"/>
  <c r="T1158" i="1"/>
  <c r="W1158" i="1" s="1"/>
  <c r="T1159" i="1"/>
  <c r="W1159" i="1" s="1"/>
  <c r="T1160" i="1"/>
  <c r="W1160" i="1" s="1"/>
  <c r="T1161" i="1"/>
  <c r="W1161" i="1" s="1"/>
  <c r="T1162" i="1"/>
  <c r="W1162" i="1" s="1"/>
  <c r="T1163" i="1"/>
  <c r="W1163" i="1" s="1"/>
  <c r="T1164" i="1"/>
  <c r="W1164" i="1" s="1"/>
  <c r="T1165" i="1"/>
  <c r="W1165" i="1" s="1"/>
  <c r="T1166" i="1"/>
  <c r="W1166" i="1" s="1"/>
  <c r="T1167" i="1"/>
  <c r="W1167" i="1" s="1"/>
  <c r="T1168" i="1"/>
  <c r="W1168" i="1" s="1"/>
  <c r="T1169" i="1"/>
  <c r="W1169" i="1" s="1"/>
  <c r="T1170" i="1"/>
  <c r="W1170" i="1" s="1"/>
  <c r="T1171" i="1"/>
  <c r="W1171" i="1" s="1"/>
  <c r="T1172" i="1"/>
  <c r="W1172" i="1" s="1"/>
  <c r="T1173" i="1"/>
  <c r="W1173" i="1" s="1"/>
  <c r="T1174" i="1"/>
  <c r="W1174" i="1" s="1"/>
  <c r="T1175" i="1"/>
  <c r="W1175" i="1" s="1"/>
  <c r="T1176" i="1"/>
  <c r="W1176" i="1" s="1"/>
  <c r="T1177" i="1"/>
  <c r="W1177" i="1" s="1"/>
  <c r="T1178" i="1"/>
  <c r="W1178" i="1" s="1"/>
  <c r="T1179" i="1"/>
  <c r="W1179" i="1" s="1"/>
  <c r="T1180" i="1"/>
  <c r="W1180" i="1" s="1"/>
  <c r="T1181" i="1"/>
  <c r="W1181" i="1" s="1"/>
  <c r="T1182" i="1"/>
  <c r="W1182" i="1" s="1"/>
  <c r="T1183" i="1"/>
  <c r="W1183" i="1" s="1"/>
  <c r="T1184" i="1"/>
  <c r="W1184" i="1" s="1"/>
  <c r="T1185" i="1"/>
  <c r="W1185" i="1" s="1"/>
  <c r="T1186" i="1"/>
  <c r="W1186" i="1" s="1"/>
  <c r="T1187" i="1"/>
  <c r="W1187" i="1" s="1"/>
  <c r="T1188" i="1"/>
  <c r="W1188" i="1" s="1"/>
  <c r="T1189" i="1"/>
  <c r="W1189" i="1" s="1"/>
  <c r="T1190" i="1"/>
  <c r="W1190" i="1" s="1"/>
  <c r="T1191" i="1"/>
  <c r="W1191" i="1" s="1"/>
  <c r="T1192" i="1"/>
  <c r="W1192" i="1" s="1"/>
  <c r="T1193" i="1"/>
  <c r="W1193" i="1" s="1"/>
  <c r="T1194" i="1"/>
  <c r="W1194" i="1" s="1"/>
  <c r="T1195" i="1"/>
  <c r="W1195" i="1" s="1"/>
  <c r="T1196" i="1"/>
  <c r="W1196" i="1" s="1"/>
  <c r="T1197" i="1"/>
  <c r="W1197" i="1" s="1"/>
  <c r="T1198" i="1"/>
  <c r="W1198" i="1" s="1"/>
  <c r="T1199" i="1"/>
  <c r="W1199" i="1" s="1"/>
  <c r="T1200" i="1"/>
  <c r="W1200" i="1" s="1"/>
  <c r="T1201" i="1"/>
  <c r="W1201" i="1" s="1"/>
  <c r="T1202" i="1"/>
  <c r="W1202" i="1" s="1"/>
  <c r="T1203" i="1"/>
  <c r="W1203" i="1" s="1"/>
  <c r="T1204" i="1"/>
  <c r="W1204" i="1" s="1"/>
  <c r="T1205" i="1"/>
  <c r="W1205" i="1" s="1"/>
  <c r="T1206" i="1"/>
  <c r="W1206" i="1" s="1"/>
  <c r="T1207" i="1"/>
  <c r="W1207" i="1" s="1"/>
  <c r="T1208" i="1"/>
  <c r="W1208" i="1" s="1"/>
  <c r="T1209" i="1"/>
  <c r="W1209" i="1" s="1"/>
  <c r="T1210" i="1"/>
  <c r="W1210" i="1" s="1"/>
  <c r="T1211" i="1"/>
  <c r="W1211" i="1" s="1"/>
  <c r="T1212" i="1"/>
  <c r="W1212" i="1" s="1"/>
  <c r="T1213" i="1"/>
  <c r="W1213" i="1" s="1"/>
  <c r="T1214" i="1"/>
  <c r="W1214" i="1" s="1"/>
  <c r="T1215" i="1"/>
  <c r="W1215" i="1" s="1"/>
  <c r="T1216" i="1"/>
  <c r="W1216" i="1" s="1"/>
  <c r="T1217" i="1"/>
  <c r="W1217" i="1" s="1"/>
  <c r="T1218" i="1"/>
  <c r="W1218" i="1" s="1"/>
  <c r="T1219" i="1"/>
  <c r="W1219" i="1" s="1"/>
  <c r="T1220" i="1"/>
  <c r="W1220" i="1" s="1"/>
  <c r="T1221" i="1"/>
  <c r="W1221" i="1" s="1"/>
  <c r="T1222" i="1"/>
  <c r="W1222" i="1" s="1"/>
  <c r="T1223" i="1"/>
  <c r="W1223" i="1" s="1"/>
  <c r="T1224" i="1"/>
  <c r="W1224" i="1" s="1"/>
  <c r="T1225" i="1"/>
  <c r="W1225" i="1" s="1"/>
  <c r="T1226" i="1"/>
  <c r="W1226" i="1" s="1"/>
  <c r="T1227" i="1"/>
  <c r="W1227" i="1" s="1"/>
  <c r="T1228" i="1"/>
  <c r="W1228" i="1" s="1"/>
  <c r="T1229" i="1"/>
  <c r="W1229" i="1" s="1"/>
  <c r="T1230" i="1"/>
  <c r="W1230" i="1" s="1"/>
  <c r="T1231" i="1"/>
  <c r="W1231" i="1" s="1"/>
  <c r="T1232" i="1"/>
  <c r="W1232" i="1" s="1"/>
  <c r="T1233" i="1"/>
  <c r="W1233" i="1" s="1"/>
  <c r="T1234" i="1"/>
  <c r="W1234" i="1" s="1"/>
  <c r="T1235" i="1"/>
  <c r="W1235" i="1" s="1"/>
  <c r="T1236" i="1"/>
  <c r="W1236" i="1" s="1"/>
  <c r="T1237" i="1"/>
  <c r="W1237" i="1" s="1"/>
  <c r="T1238" i="1"/>
  <c r="W1238" i="1" s="1"/>
  <c r="T1239" i="1"/>
  <c r="W1239" i="1" s="1"/>
  <c r="T1240" i="1"/>
  <c r="W1240" i="1" s="1"/>
  <c r="T1241" i="1"/>
  <c r="W1241" i="1" s="1"/>
  <c r="T1242" i="1"/>
  <c r="W1242" i="1" s="1"/>
  <c r="T1243" i="1"/>
  <c r="W1243" i="1" s="1"/>
  <c r="T1244" i="1"/>
  <c r="W1244" i="1" s="1"/>
  <c r="T1245" i="1"/>
  <c r="W1245" i="1" s="1"/>
  <c r="T1246" i="1"/>
  <c r="W1246" i="1" s="1"/>
  <c r="T1247" i="1"/>
  <c r="W1247" i="1" s="1"/>
  <c r="T1248" i="1"/>
  <c r="W1248" i="1" s="1"/>
  <c r="T1249" i="1"/>
  <c r="W1249" i="1" s="1"/>
  <c r="T1250" i="1"/>
  <c r="W1250" i="1" s="1"/>
  <c r="T1251" i="1"/>
  <c r="W1251" i="1" s="1"/>
  <c r="T1252" i="1"/>
  <c r="W1252" i="1" s="1"/>
  <c r="T1253" i="1"/>
  <c r="W1253" i="1" s="1"/>
  <c r="T1254" i="1"/>
  <c r="W1254" i="1" s="1"/>
  <c r="T1255" i="1"/>
  <c r="W1255" i="1" s="1"/>
  <c r="T1256" i="1"/>
  <c r="W1256" i="1" s="1"/>
  <c r="T1257" i="1"/>
  <c r="W1257" i="1" s="1"/>
  <c r="T1258" i="1"/>
  <c r="W1258" i="1" s="1"/>
  <c r="T1259" i="1"/>
  <c r="W1259" i="1" s="1"/>
  <c r="T1260" i="1"/>
  <c r="W1260" i="1" s="1"/>
  <c r="T1261" i="1"/>
  <c r="W1261" i="1" s="1"/>
  <c r="T1262" i="1"/>
  <c r="W1262" i="1" s="1"/>
  <c r="T1263" i="1"/>
  <c r="W1263" i="1" s="1"/>
  <c r="T1264" i="1"/>
  <c r="W1264" i="1" s="1"/>
  <c r="T1265" i="1"/>
  <c r="W1265" i="1" s="1"/>
  <c r="T1266" i="1"/>
  <c r="W1266" i="1" s="1"/>
  <c r="T1267" i="1"/>
  <c r="W1267" i="1" s="1"/>
  <c r="T1268" i="1"/>
  <c r="W1268" i="1" s="1"/>
  <c r="T1269" i="1"/>
  <c r="W1269" i="1" s="1"/>
  <c r="T1270" i="1"/>
  <c r="W1270" i="1" s="1"/>
  <c r="T1271" i="1"/>
  <c r="W1271" i="1" s="1"/>
  <c r="T1272" i="1"/>
  <c r="W1272" i="1" s="1"/>
  <c r="T1273" i="1"/>
  <c r="W1273" i="1" s="1"/>
  <c r="T1274" i="1"/>
  <c r="W1274" i="1" s="1"/>
  <c r="T1275" i="1"/>
  <c r="W1275" i="1" s="1"/>
  <c r="T1276" i="1"/>
  <c r="W1276" i="1" s="1"/>
  <c r="T1277" i="1"/>
  <c r="W1277" i="1" s="1"/>
  <c r="T1278" i="1"/>
  <c r="W1278" i="1" s="1"/>
  <c r="T1279" i="1"/>
  <c r="W1279" i="1" s="1"/>
  <c r="T1280" i="1"/>
  <c r="W1280" i="1" s="1"/>
  <c r="T1281" i="1"/>
  <c r="W1281" i="1" s="1"/>
  <c r="T1282" i="1"/>
  <c r="W1282" i="1" s="1"/>
  <c r="T1283" i="1"/>
  <c r="W1283" i="1" s="1"/>
  <c r="T1284" i="1"/>
  <c r="W1284" i="1" s="1"/>
  <c r="T1285" i="1"/>
  <c r="W1285" i="1" s="1"/>
  <c r="T1286" i="1"/>
  <c r="W1286" i="1" s="1"/>
  <c r="T1287" i="1"/>
  <c r="W1287" i="1" s="1"/>
  <c r="T1288" i="1"/>
  <c r="W1288" i="1" s="1"/>
  <c r="T1289" i="1"/>
  <c r="W1289" i="1" s="1"/>
  <c r="T1290" i="1"/>
  <c r="W1290" i="1" s="1"/>
  <c r="T1291" i="1"/>
  <c r="W1291" i="1" s="1"/>
  <c r="T1292" i="1"/>
  <c r="W1292" i="1" s="1"/>
  <c r="T1293" i="1"/>
  <c r="W1293" i="1" s="1"/>
  <c r="T1294" i="1"/>
  <c r="W1294" i="1" s="1"/>
  <c r="T1295" i="1"/>
  <c r="W1295" i="1" s="1"/>
  <c r="T1296" i="1"/>
  <c r="W1296" i="1" s="1"/>
  <c r="T1297" i="1"/>
  <c r="W1297" i="1" s="1"/>
  <c r="I273" i="1" l="1"/>
  <c r="K407" i="1"/>
  <c r="K323" i="1"/>
  <c r="L273" i="1"/>
  <c r="U11" i="1"/>
  <c r="X11" i="1" s="1"/>
  <c r="S67" i="1"/>
  <c r="Q67" i="1"/>
  <c r="O67" i="1"/>
  <c r="O5" i="1"/>
  <c r="Q5" i="1"/>
  <c r="D12" i="18"/>
  <c r="E12" i="18"/>
  <c r="G12" i="18"/>
  <c r="C17" i="1"/>
  <c r="D17" i="1"/>
  <c r="F17" i="1"/>
  <c r="I17" i="1" s="1"/>
  <c r="G17" i="1"/>
  <c r="J17" i="1" s="1"/>
  <c r="V11" i="1" l="1"/>
  <c r="U67" i="1"/>
  <c r="V67" i="1" s="1"/>
  <c r="U7" i="1"/>
  <c r="J12" i="18"/>
  <c r="H17" i="1"/>
  <c r="H33" i="19"/>
  <c r="G33" i="19"/>
  <c r="F33" i="19"/>
  <c r="C33" i="19"/>
  <c r="H32" i="19"/>
  <c r="G32" i="19"/>
  <c r="F32" i="19"/>
  <c r="C32" i="19"/>
  <c r="H31" i="19"/>
  <c r="G31" i="19"/>
  <c r="F31" i="19"/>
  <c r="C31" i="19"/>
  <c r="H30" i="19"/>
  <c r="G30" i="19"/>
  <c r="F30" i="19"/>
  <c r="C30" i="19"/>
  <c r="C22" i="19"/>
  <c r="C21" i="19"/>
  <c r="C20" i="19"/>
  <c r="C19" i="19"/>
  <c r="C18" i="19"/>
  <c r="C17" i="19"/>
  <c r="C16" i="19"/>
  <c r="C15" i="19"/>
  <c r="B12" i="9" s="1"/>
  <c r="C14" i="19"/>
  <c r="K17" i="1" l="1"/>
  <c r="X67" i="1"/>
  <c r="C15" i="1"/>
  <c r="D15" i="1"/>
  <c r="F15" i="1"/>
  <c r="I15" i="1" s="1"/>
  <c r="G15" i="1"/>
  <c r="C16" i="1"/>
  <c r="D16" i="1"/>
  <c r="C18" i="1"/>
  <c r="D18" i="1"/>
  <c r="F18" i="1"/>
  <c r="I18" i="1" s="1"/>
  <c r="G18" i="1"/>
  <c r="J18" i="1" s="1"/>
  <c r="C19" i="1"/>
  <c r="D19" i="1"/>
  <c r="F19" i="1"/>
  <c r="I19" i="1" s="1"/>
  <c r="G19" i="1"/>
  <c r="J19" i="1" s="1"/>
  <c r="C20" i="1"/>
  <c r="D20" i="1"/>
  <c r="F20" i="1"/>
  <c r="I20" i="1" s="1"/>
  <c r="G20" i="1"/>
  <c r="J20" i="1" s="1"/>
  <c r="C21" i="1"/>
  <c r="D21" i="1"/>
  <c r="C23" i="1"/>
  <c r="D23" i="1"/>
  <c r="F23" i="1"/>
  <c r="I23" i="1" s="1"/>
  <c r="G23" i="1"/>
  <c r="J23" i="1" s="1"/>
  <c r="D24" i="1"/>
  <c r="F24" i="1"/>
  <c r="I24" i="1" s="1"/>
  <c r="G24" i="1"/>
  <c r="J24" i="1" s="1"/>
  <c r="C25" i="1"/>
  <c r="D25" i="1"/>
  <c r="F25" i="1"/>
  <c r="I25" i="1" s="1"/>
  <c r="G25" i="1"/>
  <c r="J25" i="1" s="1"/>
  <c r="C26" i="1"/>
  <c r="D26" i="1"/>
  <c r="F26" i="1"/>
  <c r="I26" i="1" s="1"/>
  <c r="G26" i="1"/>
  <c r="J26" i="1" s="1"/>
  <c r="C27" i="1"/>
  <c r="D27" i="1"/>
  <c r="F27" i="1"/>
  <c r="I27" i="1" s="1"/>
  <c r="G27" i="1"/>
  <c r="J27" i="1" s="1"/>
  <c r="C28" i="1"/>
  <c r="D28" i="1"/>
  <c r="F28" i="1"/>
  <c r="I28" i="1" s="1"/>
  <c r="G28" i="1"/>
  <c r="J28" i="1" s="1"/>
  <c r="C29" i="1"/>
  <c r="D29" i="1"/>
  <c r="F29" i="1"/>
  <c r="I29" i="1" s="1"/>
  <c r="G29" i="1"/>
  <c r="J29" i="1" s="1"/>
  <c r="C33" i="1"/>
  <c r="D33" i="1"/>
  <c r="F33" i="1"/>
  <c r="I33" i="1" s="1"/>
  <c r="G33" i="1"/>
  <c r="J33" i="1" s="1"/>
  <c r="C34" i="1"/>
  <c r="D34" i="1"/>
  <c r="F34" i="1"/>
  <c r="I34" i="1" s="1"/>
  <c r="G34" i="1"/>
  <c r="J34" i="1" s="1"/>
  <c r="C35" i="1"/>
  <c r="D35" i="1"/>
  <c r="F35" i="1"/>
  <c r="I35" i="1" s="1"/>
  <c r="G35" i="1"/>
  <c r="J35" i="1" s="1"/>
  <c r="C36" i="1"/>
  <c r="D36" i="1"/>
  <c r="F36" i="1"/>
  <c r="I36" i="1" s="1"/>
  <c r="G36" i="1"/>
  <c r="J36" i="1" s="1"/>
  <c r="C37" i="1"/>
  <c r="D37" i="1"/>
  <c r="F37" i="1"/>
  <c r="I37" i="1" s="1"/>
  <c r="G37" i="1"/>
  <c r="J37" i="1" s="1"/>
  <c r="C38" i="1"/>
  <c r="D38" i="1"/>
  <c r="F38" i="1"/>
  <c r="I38" i="1" s="1"/>
  <c r="G38" i="1"/>
  <c r="J38" i="1" s="1"/>
  <c r="C39" i="1"/>
  <c r="D39" i="1"/>
  <c r="F39" i="1"/>
  <c r="I39" i="1" s="1"/>
  <c r="G39" i="1"/>
  <c r="J39" i="1" s="1"/>
  <c r="C40" i="1"/>
  <c r="D40" i="1"/>
  <c r="F40" i="1"/>
  <c r="I40" i="1" s="1"/>
  <c r="G40" i="1"/>
  <c r="J40" i="1" s="1"/>
  <c r="C41" i="1"/>
  <c r="D41" i="1"/>
  <c r="F41" i="1"/>
  <c r="I41" i="1" s="1"/>
  <c r="G41" i="1"/>
  <c r="J41" i="1" s="1"/>
  <c r="C42" i="1"/>
  <c r="D42" i="1"/>
  <c r="F42" i="1"/>
  <c r="I42" i="1" s="1"/>
  <c r="G42" i="1"/>
  <c r="J42" i="1" s="1"/>
  <c r="C43" i="1"/>
  <c r="D43" i="1"/>
  <c r="F43" i="1"/>
  <c r="I43" i="1" s="1"/>
  <c r="G43" i="1"/>
  <c r="J43" i="1" s="1"/>
  <c r="C44" i="1"/>
  <c r="D44" i="1"/>
  <c r="F44" i="1"/>
  <c r="I44" i="1" s="1"/>
  <c r="G44" i="1"/>
  <c r="J44" i="1" s="1"/>
  <c r="C47" i="1"/>
  <c r="D47" i="1"/>
  <c r="F47" i="1"/>
  <c r="I47" i="1" s="1"/>
  <c r="G47" i="1"/>
  <c r="J47" i="1" s="1"/>
  <c r="C48" i="1"/>
  <c r="D48" i="1"/>
  <c r="F48" i="1"/>
  <c r="I48" i="1" s="1"/>
  <c r="G48" i="1"/>
  <c r="J48" i="1" s="1"/>
  <c r="C49" i="1"/>
  <c r="D49" i="1"/>
  <c r="F49" i="1"/>
  <c r="I49" i="1" s="1"/>
  <c r="G49" i="1"/>
  <c r="J49" i="1" s="1"/>
  <c r="C52" i="1"/>
  <c r="D52" i="1"/>
  <c r="F52" i="1"/>
  <c r="I52" i="1" s="1"/>
  <c r="G52" i="1"/>
  <c r="J52" i="1" s="1"/>
  <c r="C53" i="1"/>
  <c r="D53" i="1"/>
  <c r="F53" i="1"/>
  <c r="I53" i="1" s="1"/>
  <c r="G53" i="1"/>
  <c r="J53" i="1" s="1"/>
  <c r="C54" i="1"/>
  <c r="D54" i="1"/>
  <c r="F54" i="1"/>
  <c r="I54" i="1" s="1"/>
  <c r="G54" i="1"/>
  <c r="J54" i="1" s="1"/>
  <c r="C55" i="1"/>
  <c r="D55" i="1"/>
  <c r="F55" i="1"/>
  <c r="I55" i="1" s="1"/>
  <c r="G55" i="1"/>
  <c r="J55" i="1" s="1"/>
  <c r="I30" i="19"/>
  <c r="I31" i="19"/>
  <c r="I32" i="19"/>
  <c r="J22" i="1" l="1"/>
  <c r="I22" i="1"/>
  <c r="Q17" i="1"/>
  <c r="O17" i="1"/>
  <c r="S17" i="1"/>
  <c r="H38" i="1"/>
  <c r="H53" i="1"/>
  <c r="H47" i="1"/>
  <c r="H27" i="1"/>
  <c r="H34" i="1"/>
  <c r="H42" i="1"/>
  <c r="H52" i="1"/>
  <c r="H44" i="1"/>
  <c r="H41" i="1"/>
  <c r="H37" i="1"/>
  <c r="H33" i="1"/>
  <c r="H26" i="1"/>
  <c r="H55" i="1"/>
  <c r="H43" i="1"/>
  <c r="H40" i="1"/>
  <c r="H36" i="1"/>
  <c r="H29" i="1"/>
  <c r="H25" i="1"/>
  <c r="H54" i="1"/>
  <c r="H49" i="1"/>
  <c r="H48" i="1"/>
  <c r="H39" i="1"/>
  <c r="H35" i="1"/>
  <c r="H28" i="1"/>
  <c r="H24" i="1"/>
  <c r="H23" i="1"/>
  <c r="H15" i="1"/>
  <c r="J15" i="1"/>
  <c r="S63" i="1"/>
  <c r="Q63" i="1"/>
  <c r="O63" i="1"/>
  <c r="S22" i="1"/>
  <c r="Q22" i="1"/>
  <c r="O22" i="1"/>
  <c r="H20" i="1"/>
  <c r="H19" i="1"/>
  <c r="H18" i="1"/>
  <c r="T12" i="9"/>
  <c r="T13" i="9"/>
  <c r="T14" i="9"/>
  <c r="T15" i="9"/>
  <c r="T16" i="9"/>
  <c r="T17" i="9"/>
  <c r="T18" i="9"/>
  <c r="T19" i="9"/>
  <c r="T20" i="9"/>
  <c r="T21" i="9"/>
  <c r="T22" i="9"/>
  <c r="T23" i="9"/>
  <c r="T24" i="9"/>
  <c r="T25" i="9"/>
  <c r="T26" i="9"/>
  <c r="K33" i="1" l="1"/>
  <c r="K23" i="1"/>
  <c r="K42" i="1"/>
  <c r="K24" i="1"/>
  <c r="K47" i="1"/>
  <c r="K49" i="1"/>
  <c r="K55" i="1"/>
  <c r="K41" i="1"/>
  <c r="K15" i="1"/>
  <c r="K27" i="1"/>
  <c r="K26" i="1"/>
  <c r="K44" i="1"/>
  <c r="K34" i="1"/>
  <c r="K35" i="1"/>
  <c r="K39" i="1"/>
  <c r="K53" i="1"/>
  <c r="K48" i="1"/>
  <c r="K38" i="1"/>
  <c r="K18" i="1"/>
  <c r="K29" i="1"/>
  <c r="K19" i="1"/>
  <c r="K20" i="1"/>
  <c r="K40" i="1"/>
  <c r="K37" i="1"/>
  <c r="K52" i="1"/>
  <c r="K28" i="1"/>
  <c r="K54" i="1"/>
  <c r="K25" i="1"/>
  <c r="K36" i="1"/>
  <c r="K43" i="1"/>
  <c r="U17" i="1"/>
  <c r="V17" i="1" s="1"/>
  <c r="U22" i="1"/>
  <c r="U63" i="1"/>
  <c r="A55" i="2"/>
  <c r="Q37" i="1" l="1"/>
  <c r="O53" i="1"/>
  <c r="L22" i="1"/>
  <c r="S25" i="1"/>
  <c r="Q53" i="1"/>
  <c r="Q50" i="1"/>
  <c r="L29" i="1"/>
  <c r="O50" i="1"/>
  <c r="X17" i="1"/>
  <c r="Q41" i="1"/>
  <c r="S38" i="1"/>
  <c r="O38" i="1"/>
  <c r="O40" i="1"/>
  <c r="S36" i="1"/>
  <c r="O27" i="1"/>
  <c r="O48" i="1"/>
  <c r="O54" i="1"/>
  <c r="S15" i="1"/>
  <c r="O35" i="1"/>
  <c r="O37" i="1"/>
  <c r="O47" i="1"/>
  <c r="Q24" i="1"/>
  <c r="Q43" i="1"/>
  <c r="Q55" i="1"/>
  <c r="S41" i="1"/>
  <c r="O52" i="1"/>
  <c r="Q28" i="1"/>
  <c r="O39" i="1"/>
  <c r="S33" i="1"/>
  <c r="Q42" i="1"/>
  <c r="S55" i="1"/>
  <c r="O25" i="1"/>
  <c r="O29" i="1"/>
  <c r="Q52" i="1"/>
  <c r="S29" i="1"/>
  <c r="O19" i="1"/>
  <c r="Q19" i="1"/>
  <c r="S19" i="1"/>
  <c r="O15" i="1"/>
  <c r="Q40" i="1"/>
  <c r="Q36" i="1"/>
  <c r="Q33" i="1"/>
  <c r="Q27" i="1"/>
  <c r="Q18" i="1"/>
  <c r="Q48" i="1"/>
  <c r="O28" i="1"/>
  <c r="S42" i="1"/>
  <c r="Q39" i="1"/>
  <c r="S23" i="1"/>
  <c r="O20" i="1"/>
  <c r="O34" i="1"/>
  <c r="S44" i="1"/>
  <c r="S53" i="1"/>
  <c r="S49" i="1"/>
  <c r="S20" i="1"/>
  <c r="S27" i="1"/>
  <c r="Q49" i="1"/>
  <c r="S18" i="1"/>
  <c r="O49" i="1"/>
  <c r="Q38" i="1"/>
  <c r="O42" i="1"/>
  <c r="S48" i="1"/>
  <c r="S24" i="1"/>
  <c r="O33" i="1"/>
  <c r="O24" i="1"/>
  <c r="S34" i="1"/>
  <c r="O43" i="1"/>
  <c r="O23" i="1"/>
  <c r="Q35" i="1"/>
  <c r="S40" i="1"/>
  <c r="O55" i="1"/>
  <c r="Q25" i="1"/>
  <c r="O41" i="1"/>
  <c r="Q20" i="1"/>
  <c r="S54" i="1"/>
  <c r="Q15" i="1"/>
  <c r="S26" i="1"/>
  <c r="S37" i="1"/>
  <c r="O26" i="1"/>
  <c r="Q44" i="1"/>
  <c r="S35" i="1"/>
  <c r="Q54" i="1"/>
  <c r="Q23" i="1"/>
  <c r="O44" i="1"/>
  <c r="Q34" i="1"/>
  <c r="Q47" i="1"/>
  <c r="S28" i="1"/>
  <c r="S39" i="1"/>
  <c r="S47" i="1"/>
  <c r="Q26" i="1"/>
  <c r="O36" i="1"/>
  <c r="O18" i="1"/>
  <c r="S43" i="1"/>
  <c r="S52" i="1"/>
  <c r="Q29" i="1"/>
  <c r="S50" i="1"/>
  <c r="X22" i="1"/>
  <c r="V22" i="1"/>
  <c r="X63" i="1"/>
  <c r="U53" i="1" l="1"/>
  <c r="V53" i="1" s="1"/>
  <c r="U50" i="1"/>
  <c r="X50" i="1" s="1"/>
  <c r="U38" i="1"/>
  <c r="V38" i="1" s="1"/>
  <c r="U48" i="1"/>
  <c r="X48" i="1" s="1"/>
  <c r="U55" i="1"/>
  <c r="X55" i="1" s="1"/>
  <c r="U37" i="1"/>
  <c r="V37" i="1" s="1"/>
  <c r="U40" i="1"/>
  <c r="V40" i="1" s="1"/>
  <c r="U15" i="1"/>
  <c r="V15" i="1" s="1"/>
  <c r="U36" i="1"/>
  <c r="V36" i="1" s="1"/>
  <c r="U41" i="1"/>
  <c r="V41" i="1" s="1"/>
  <c r="U25" i="1"/>
  <c r="X25" i="1" s="1"/>
  <c r="U29" i="1"/>
  <c r="V29" i="1" s="1"/>
  <c r="U42" i="1"/>
  <c r="V42" i="1" s="1"/>
  <c r="U35" i="1"/>
  <c r="V35" i="1" s="1"/>
  <c r="U19" i="1"/>
  <c r="V19" i="1" s="1"/>
  <c r="U28" i="1"/>
  <c r="V28" i="1" s="1"/>
  <c r="U52" i="1"/>
  <c r="V52" i="1" s="1"/>
  <c r="U27" i="1"/>
  <c r="V27" i="1" s="1"/>
  <c r="U39" i="1"/>
  <c r="V39" i="1" s="1"/>
  <c r="U54" i="1"/>
  <c r="V54" i="1" s="1"/>
  <c r="U34" i="1"/>
  <c r="V34" i="1" s="1"/>
  <c r="U47" i="1"/>
  <c r="V47" i="1" s="1"/>
  <c r="U24" i="1"/>
  <c r="V24" i="1" s="1"/>
  <c r="U33" i="1"/>
  <c r="V33" i="1" s="1"/>
  <c r="U18" i="1"/>
  <c r="V18" i="1" s="1"/>
  <c r="U23" i="1"/>
  <c r="V23" i="1" s="1"/>
  <c r="U49" i="1"/>
  <c r="V49" i="1" s="1"/>
  <c r="U20" i="1"/>
  <c r="V20" i="1" s="1"/>
  <c r="U44" i="1"/>
  <c r="V44" i="1" s="1"/>
  <c r="U43" i="1"/>
  <c r="V43" i="1" s="1"/>
  <c r="U26" i="1"/>
  <c r="V26" i="1" s="1"/>
  <c r="X53" i="1"/>
  <c r="X37" i="1"/>
  <c r="H8" i="19"/>
  <c r="V48" i="1" l="1"/>
  <c r="V50" i="1"/>
  <c r="V25" i="1"/>
  <c r="X38" i="1"/>
  <c r="V55" i="1"/>
  <c r="X41" i="1"/>
  <c r="X52" i="1"/>
  <c r="X42" i="1"/>
  <c r="X40" i="1"/>
  <c r="X36" i="1"/>
  <c r="X19" i="1"/>
  <c r="X15" i="1"/>
  <c r="X29" i="1"/>
  <c r="X28" i="1"/>
  <c r="X27" i="1"/>
  <c r="X47" i="1"/>
  <c r="X35" i="1"/>
  <c r="X39" i="1"/>
  <c r="X23" i="1"/>
  <c r="X24" i="1"/>
  <c r="X54" i="1"/>
  <c r="X34" i="1"/>
  <c r="X26" i="1"/>
  <c r="X44" i="1"/>
  <c r="X33" i="1"/>
  <c r="X18" i="1"/>
  <c r="X43" i="1"/>
  <c r="X20" i="1"/>
  <c r="X49" i="1"/>
  <c r="L16" i="2"/>
  <c r="D5" i="20" l="1"/>
  <c r="E6" i="25"/>
  <c r="D8" i="19"/>
  <c r="K11" i="2"/>
  <c r="C10" i="2"/>
  <c r="N3" i="9" s="1"/>
  <c r="C65" i="1" l="1"/>
  <c r="D65" i="1"/>
  <c r="F65" i="1"/>
  <c r="I65" i="1" s="1"/>
  <c r="G65" i="1"/>
  <c r="J65" i="1" s="1"/>
  <c r="C66" i="1"/>
  <c r="D66" i="1"/>
  <c r="F66" i="1"/>
  <c r="I66" i="1" s="1"/>
  <c r="G66" i="1"/>
  <c r="J66" i="1" s="1"/>
  <c r="C69" i="1"/>
  <c r="D69" i="1"/>
  <c r="F69" i="1"/>
  <c r="I69" i="1" s="1"/>
  <c r="G69" i="1"/>
  <c r="J69" i="1" s="1"/>
  <c r="C70" i="1"/>
  <c r="D70" i="1"/>
  <c r="F70" i="1"/>
  <c r="I70" i="1" s="1"/>
  <c r="G70" i="1"/>
  <c r="J70" i="1" s="1"/>
  <c r="C72" i="1"/>
  <c r="D72" i="1"/>
  <c r="F72" i="1"/>
  <c r="I72" i="1" s="1"/>
  <c r="G72" i="1"/>
  <c r="J72" i="1" s="1"/>
  <c r="C74" i="1"/>
  <c r="D74" i="1"/>
  <c r="F74" i="1"/>
  <c r="I74" i="1" s="1"/>
  <c r="G74" i="1"/>
  <c r="J74" i="1" s="1"/>
  <c r="C76" i="1"/>
  <c r="D76" i="1"/>
  <c r="F76" i="1"/>
  <c r="I76" i="1" s="1"/>
  <c r="G76" i="1"/>
  <c r="J76" i="1" s="1"/>
  <c r="C77" i="1"/>
  <c r="D77" i="1"/>
  <c r="F77" i="1"/>
  <c r="I77" i="1" s="1"/>
  <c r="G77" i="1"/>
  <c r="J77" i="1" s="1"/>
  <c r="C78" i="1"/>
  <c r="D78" i="1"/>
  <c r="F78" i="1"/>
  <c r="I78" i="1" s="1"/>
  <c r="G78" i="1"/>
  <c r="J78" i="1" s="1"/>
  <c r="C79" i="1"/>
  <c r="D79" i="1"/>
  <c r="F79" i="1"/>
  <c r="I79" i="1" s="1"/>
  <c r="G79" i="1"/>
  <c r="J79" i="1" s="1"/>
  <c r="C82" i="1"/>
  <c r="D82" i="1"/>
  <c r="F82" i="1"/>
  <c r="I82" i="1" s="1"/>
  <c r="G82" i="1"/>
  <c r="J82" i="1" s="1"/>
  <c r="C83" i="1"/>
  <c r="D83" i="1"/>
  <c r="F83" i="1"/>
  <c r="I83" i="1" s="1"/>
  <c r="G83" i="1"/>
  <c r="J83" i="1" s="1"/>
  <c r="C84" i="1"/>
  <c r="D84" i="1"/>
  <c r="F84" i="1"/>
  <c r="I84" i="1" s="1"/>
  <c r="G84" i="1"/>
  <c r="J84" i="1" s="1"/>
  <c r="C85" i="1"/>
  <c r="D85" i="1"/>
  <c r="F85" i="1"/>
  <c r="I85" i="1" s="1"/>
  <c r="G85" i="1"/>
  <c r="J85" i="1" s="1"/>
  <c r="C86" i="1"/>
  <c r="D86" i="1"/>
  <c r="F86" i="1"/>
  <c r="I86" i="1" s="1"/>
  <c r="G86" i="1"/>
  <c r="J86" i="1" s="1"/>
  <c r="C87" i="1"/>
  <c r="D87" i="1"/>
  <c r="F87" i="1"/>
  <c r="I87" i="1" s="1"/>
  <c r="G87" i="1"/>
  <c r="J87" i="1" s="1"/>
  <c r="C95" i="1"/>
  <c r="D95" i="1"/>
  <c r="F95" i="1"/>
  <c r="I95" i="1" s="1"/>
  <c r="G95" i="1"/>
  <c r="J95" i="1" s="1"/>
  <c r="C96" i="1"/>
  <c r="D96" i="1"/>
  <c r="F96" i="1"/>
  <c r="I96" i="1" s="1"/>
  <c r="G96" i="1"/>
  <c r="J96" i="1" s="1"/>
  <c r="C97" i="1"/>
  <c r="D97" i="1"/>
  <c r="F97" i="1"/>
  <c r="I97" i="1" s="1"/>
  <c r="G97" i="1"/>
  <c r="J97" i="1" s="1"/>
  <c r="C98" i="1"/>
  <c r="D98" i="1"/>
  <c r="F98" i="1"/>
  <c r="I98" i="1" s="1"/>
  <c r="G98" i="1"/>
  <c r="J98" i="1" s="1"/>
  <c r="C99" i="1"/>
  <c r="D99" i="1"/>
  <c r="F99" i="1"/>
  <c r="I99" i="1" s="1"/>
  <c r="G99" i="1"/>
  <c r="J99" i="1" s="1"/>
  <c r="C100" i="1"/>
  <c r="D100" i="1"/>
  <c r="F100" i="1"/>
  <c r="I100" i="1" s="1"/>
  <c r="G100" i="1"/>
  <c r="J100" i="1" s="1"/>
  <c r="C101" i="1"/>
  <c r="D101" i="1"/>
  <c r="F101" i="1"/>
  <c r="I101" i="1" s="1"/>
  <c r="G101" i="1"/>
  <c r="J101" i="1" s="1"/>
  <c r="C107" i="1"/>
  <c r="D107" i="1"/>
  <c r="F107" i="1"/>
  <c r="I107" i="1" s="1"/>
  <c r="G107" i="1"/>
  <c r="J107" i="1" s="1"/>
  <c r="C108" i="1"/>
  <c r="D108" i="1"/>
  <c r="F108" i="1"/>
  <c r="I108" i="1" s="1"/>
  <c r="G108" i="1"/>
  <c r="J108" i="1" s="1"/>
  <c r="C109" i="1"/>
  <c r="D109" i="1"/>
  <c r="F109" i="1"/>
  <c r="I109" i="1" s="1"/>
  <c r="G109" i="1"/>
  <c r="J109" i="1" s="1"/>
  <c r="C110" i="1"/>
  <c r="D110" i="1"/>
  <c r="F110" i="1"/>
  <c r="I110" i="1" s="1"/>
  <c r="G110" i="1"/>
  <c r="J110" i="1" s="1"/>
  <c r="C111" i="1"/>
  <c r="D111" i="1"/>
  <c r="F111" i="1"/>
  <c r="I111" i="1" s="1"/>
  <c r="G111" i="1"/>
  <c r="J111" i="1" s="1"/>
  <c r="C112" i="1"/>
  <c r="D112" i="1"/>
  <c r="F112" i="1"/>
  <c r="I112" i="1" s="1"/>
  <c r="G112" i="1"/>
  <c r="J112" i="1" s="1"/>
  <c r="C113" i="1"/>
  <c r="D113" i="1"/>
  <c r="F113" i="1"/>
  <c r="I113" i="1" s="1"/>
  <c r="G113" i="1"/>
  <c r="J113" i="1" s="1"/>
  <c r="C114" i="1"/>
  <c r="D114" i="1"/>
  <c r="F114" i="1"/>
  <c r="I114" i="1" s="1"/>
  <c r="G114" i="1"/>
  <c r="J114" i="1" s="1"/>
  <c r="C115" i="1"/>
  <c r="D115" i="1"/>
  <c r="F115" i="1"/>
  <c r="I115" i="1" s="1"/>
  <c r="G115" i="1"/>
  <c r="J115" i="1" s="1"/>
  <c r="C116" i="1"/>
  <c r="D116" i="1"/>
  <c r="F116" i="1"/>
  <c r="I116" i="1" s="1"/>
  <c r="G116" i="1"/>
  <c r="J116" i="1" s="1"/>
  <c r="C117" i="1"/>
  <c r="D117" i="1"/>
  <c r="F117" i="1"/>
  <c r="I117" i="1" s="1"/>
  <c r="G117" i="1"/>
  <c r="J117" i="1" s="1"/>
  <c r="C118" i="1"/>
  <c r="D118" i="1"/>
  <c r="F118" i="1"/>
  <c r="I118" i="1" s="1"/>
  <c r="G118" i="1"/>
  <c r="J118" i="1" s="1"/>
  <c r="C119" i="1"/>
  <c r="D119" i="1"/>
  <c r="F119" i="1"/>
  <c r="I119" i="1" s="1"/>
  <c r="G119" i="1"/>
  <c r="J119" i="1" s="1"/>
  <c r="C120" i="1"/>
  <c r="D120" i="1"/>
  <c r="F120" i="1"/>
  <c r="I120" i="1" s="1"/>
  <c r="G120" i="1"/>
  <c r="J120" i="1" s="1"/>
  <c r="C121" i="1"/>
  <c r="D121" i="1"/>
  <c r="F121" i="1"/>
  <c r="I121" i="1" s="1"/>
  <c r="G121" i="1"/>
  <c r="J121" i="1" s="1"/>
  <c r="C122" i="1"/>
  <c r="D122" i="1"/>
  <c r="F122" i="1"/>
  <c r="I122" i="1" s="1"/>
  <c r="G122" i="1"/>
  <c r="J122" i="1" s="1"/>
  <c r="C124" i="1"/>
  <c r="D124" i="1"/>
  <c r="F124" i="1"/>
  <c r="I124" i="1" s="1"/>
  <c r="G124" i="1"/>
  <c r="J124" i="1" s="1"/>
  <c r="C125" i="1"/>
  <c r="D125" i="1"/>
  <c r="F125" i="1"/>
  <c r="I125" i="1" s="1"/>
  <c r="G125" i="1"/>
  <c r="J125" i="1" s="1"/>
  <c r="C126" i="1"/>
  <c r="D126" i="1"/>
  <c r="F126" i="1"/>
  <c r="I126" i="1" s="1"/>
  <c r="G126" i="1"/>
  <c r="J126" i="1" s="1"/>
  <c r="C127" i="1"/>
  <c r="D127" i="1"/>
  <c r="F127" i="1"/>
  <c r="I127" i="1" s="1"/>
  <c r="G127" i="1"/>
  <c r="J127" i="1" s="1"/>
  <c r="C128" i="1"/>
  <c r="D128" i="1"/>
  <c r="F128" i="1"/>
  <c r="I128" i="1" s="1"/>
  <c r="G128" i="1"/>
  <c r="J128" i="1" s="1"/>
  <c r="C132" i="1"/>
  <c r="D132" i="1"/>
  <c r="F132" i="1"/>
  <c r="I132" i="1" s="1"/>
  <c r="G132" i="1"/>
  <c r="J132" i="1" s="1"/>
  <c r="C133" i="1"/>
  <c r="D133" i="1"/>
  <c r="F133" i="1"/>
  <c r="I133" i="1" s="1"/>
  <c r="G133" i="1"/>
  <c r="J133" i="1" s="1"/>
  <c r="C134" i="1"/>
  <c r="D134" i="1"/>
  <c r="F134" i="1"/>
  <c r="I134" i="1" s="1"/>
  <c r="G134" i="1"/>
  <c r="J134" i="1" s="1"/>
  <c r="C146" i="1"/>
  <c r="D146" i="1"/>
  <c r="F146" i="1"/>
  <c r="I146" i="1" s="1"/>
  <c r="G146" i="1"/>
  <c r="J146" i="1" s="1"/>
  <c r="C147" i="1"/>
  <c r="D147" i="1"/>
  <c r="F147" i="1"/>
  <c r="I147" i="1" s="1"/>
  <c r="G147" i="1"/>
  <c r="J147" i="1" s="1"/>
  <c r="C149" i="1"/>
  <c r="D149" i="1"/>
  <c r="F149" i="1"/>
  <c r="I149" i="1" s="1"/>
  <c r="G149" i="1"/>
  <c r="J149" i="1" s="1"/>
  <c r="C152" i="1"/>
  <c r="D152" i="1"/>
  <c r="F152" i="1"/>
  <c r="I152" i="1" s="1"/>
  <c r="G152" i="1"/>
  <c r="J152" i="1" s="1"/>
  <c r="C153" i="1"/>
  <c r="D153" i="1"/>
  <c r="F153" i="1"/>
  <c r="I153" i="1" s="1"/>
  <c r="G153" i="1"/>
  <c r="J153" i="1" s="1"/>
  <c r="C154" i="1"/>
  <c r="D154" i="1"/>
  <c r="F154" i="1"/>
  <c r="I154" i="1" s="1"/>
  <c r="G154" i="1"/>
  <c r="J154" i="1" s="1"/>
  <c r="C156" i="1"/>
  <c r="D156" i="1"/>
  <c r="F156" i="1"/>
  <c r="I156" i="1" s="1"/>
  <c r="G156" i="1"/>
  <c r="J156" i="1" s="1"/>
  <c r="C157" i="1"/>
  <c r="D157" i="1"/>
  <c r="F157" i="1"/>
  <c r="I157" i="1" s="1"/>
  <c r="G157" i="1"/>
  <c r="J157" i="1" s="1"/>
  <c r="C158" i="1"/>
  <c r="D158" i="1"/>
  <c r="F158" i="1"/>
  <c r="I158" i="1" s="1"/>
  <c r="G158" i="1"/>
  <c r="J158" i="1" s="1"/>
  <c r="C159" i="1"/>
  <c r="D159" i="1"/>
  <c r="F159" i="1"/>
  <c r="I159" i="1" s="1"/>
  <c r="G159" i="1"/>
  <c r="J159" i="1" s="1"/>
  <c r="C160" i="1"/>
  <c r="D160" i="1"/>
  <c r="F160" i="1"/>
  <c r="I160" i="1" s="1"/>
  <c r="G160" i="1"/>
  <c r="J160" i="1" s="1"/>
  <c r="C171" i="1"/>
  <c r="D171" i="1"/>
  <c r="F171" i="1"/>
  <c r="I171" i="1" s="1"/>
  <c r="G171" i="1"/>
  <c r="J171" i="1" s="1"/>
  <c r="C172" i="1"/>
  <c r="D172" i="1"/>
  <c r="F172" i="1"/>
  <c r="I172" i="1" s="1"/>
  <c r="G172" i="1"/>
  <c r="J172" i="1" s="1"/>
  <c r="C173" i="1"/>
  <c r="D173" i="1"/>
  <c r="F173" i="1"/>
  <c r="I173" i="1" s="1"/>
  <c r="G173" i="1"/>
  <c r="J173" i="1" s="1"/>
  <c r="C174" i="1"/>
  <c r="D174" i="1"/>
  <c r="F174" i="1"/>
  <c r="I174" i="1" s="1"/>
  <c r="G174" i="1"/>
  <c r="J174" i="1" s="1"/>
  <c r="C175" i="1"/>
  <c r="D175" i="1"/>
  <c r="F175" i="1"/>
  <c r="I175" i="1" s="1"/>
  <c r="G175" i="1"/>
  <c r="J175" i="1" s="1"/>
  <c r="C176" i="1"/>
  <c r="D176" i="1"/>
  <c r="F176" i="1"/>
  <c r="I176" i="1" s="1"/>
  <c r="G176" i="1"/>
  <c r="J176" i="1" s="1"/>
  <c r="C177" i="1"/>
  <c r="D177" i="1"/>
  <c r="F177" i="1"/>
  <c r="I177" i="1" s="1"/>
  <c r="G177" i="1"/>
  <c r="J177" i="1" s="1"/>
  <c r="C178" i="1"/>
  <c r="D178" i="1"/>
  <c r="F178" i="1"/>
  <c r="I178" i="1" s="1"/>
  <c r="G178" i="1"/>
  <c r="J178" i="1" s="1"/>
  <c r="C179" i="1"/>
  <c r="D179" i="1"/>
  <c r="F179" i="1"/>
  <c r="I179" i="1" s="1"/>
  <c r="G179" i="1"/>
  <c r="J179" i="1" s="1"/>
  <c r="C185" i="1"/>
  <c r="D185" i="1"/>
  <c r="F185" i="1"/>
  <c r="I185" i="1" s="1"/>
  <c r="G185" i="1"/>
  <c r="J185" i="1" s="1"/>
  <c r="C186" i="1"/>
  <c r="D186" i="1"/>
  <c r="F186" i="1"/>
  <c r="I186" i="1" s="1"/>
  <c r="G186" i="1"/>
  <c r="J186" i="1" s="1"/>
  <c r="C187" i="1"/>
  <c r="D187" i="1"/>
  <c r="F187" i="1"/>
  <c r="I187" i="1" s="1"/>
  <c r="G187" i="1"/>
  <c r="J187" i="1" s="1"/>
  <c r="C188" i="1"/>
  <c r="D188" i="1"/>
  <c r="F188" i="1"/>
  <c r="I188" i="1" s="1"/>
  <c r="G188" i="1"/>
  <c r="J188" i="1" s="1"/>
  <c r="C189" i="1"/>
  <c r="D189" i="1"/>
  <c r="F189" i="1"/>
  <c r="I189" i="1" s="1"/>
  <c r="G189" i="1"/>
  <c r="J189" i="1" s="1"/>
  <c r="C190" i="1"/>
  <c r="D190" i="1"/>
  <c r="F190" i="1"/>
  <c r="I190" i="1" s="1"/>
  <c r="G190" i="1"/>
  <c r="J190" i="1" s="1"/>
  <c r="C191" i="1"/>
  <c r="D191" i="1"/>
  <c r="F191" i="1"/>
  <c r="I191" i="1" s="1"/>
  <c r="G191" i="1"/>
  <c r="J191" i="1" s="1"/>
  <c r="C192" i="1"/>
  <c r="D192" i="1"/>
  <c r="F192" i="1"/>
  <c r="I192" i="1" s="1"/>
  <c r="G192" i="1"/>
  <c r="J192" i="1" s="1"/>
  <c r="C193" i="1"/>
  <c r="D193" i="1"/>
  <c r="F193" i="1"/>
  <c r="I193" i="1" s="1"/>
  <c r="G193" i="1"/>
  <c r="J193" i="1" s="1"/>
  <c r="C194" i="1"/>
  <c r="D194" i="1"/>
  <c r="F194" i="1"/>
  <c r="I194" i="1" s="1"/>
  <c r="G194" i="1"/>
  <c r="J194" i="1" s="1"/>
  <c r="C195" i="1"/>
  <c r="D195" i="1"/>
  <c r="F195" i="1"/>
  <c r="I195" i="1" s="1"/>
  <c r="G195" i="1"/>
  <c r="J195" i="1" s="1"/>
  <c r="C196" i="1"/>
  <c r="D196" i="1"/>
  <c r="F196" i="1"/>
  <c r="I196" i="1" s="1"/>
  <c r="G196" i="1"/>
  <c r="J196" i="1" s="1"/>
  <c r="C197" i="1"/>
  <c r="D197" i="1"/>
  <c r="F197" i="1"/>
  <c r="I197" i="1" s="1"/>
  <c r="G197" i="1"/>
  <c r="J197" i="1" s="1"/>
  <c r="C198" i="1"/>
  <c r="D198" i="1"/>
  <c r="F198" i="1"/>
  <c r="I198" i="1" s="1"/>
  <c r="G198" i="1"/>
  <c r="J198" i="1" s="1"/>
  <c r="C199" i="1"/>
  <c r="D199" i="1"/>
  <c r="F199" i="1"/>
  <c r="I199" i="1" s="1"/>
  <c r="G199" i="1"/>
  <c r="J199" i="1" s="1"/>
  <c r="C200" i="1"/>
  <c r="D200" i="1"/>
  <c r="F200" i="1"/>
  <c r="I200" i="1" s="1"/>
  <c r="G200" i="1"/>
  <c r="J200" i="1" s="1"/>
  <c r="C201" i="1"/>
  <c r="D201" i="1"/>
  <c r="F201" i="1"/>
  <c r="I201" i="1" s="1"/>
  <c r="G201" i="1"/>
  <c r="J201" i="1" s="1"/>
  <c r="C212" i="1"/>
  <c r="D212" i="1"/>
  <c r="F212" i="1"/>
  <c r="I212" i="1" s="1"/>
  <c r="G212" i="1"/>
  <c r="J212" i="1" s="1"/>
  <c r="C213" i="1"/>
  <c r="D213" i="1"/>
  <c r="F213" i="1"/>
  <c r="I213" i="1" s="1"/>
  <c r="G213" i="1"/>
  <c r="J213" i="1" s="1"/>
  <c r="C214" i="1"/>
  <c r="D214" i="1"/>
  <c r="F214" i="1"/>
  <c r="I214" i="1" s="1"/>
  <c r="G214" i="1"/>
  <c r="J214" i="1" s="1"/>
  <c r="C215" i="1"/>
  <c r="D215" i="1"/>
  <c r="F215" i="1"/>
  <c r="I215" i="1" s="1"/>
  <c r="G215" i="1"/>
  <c r="J215" i="1" s="1"/>
  <c r="C216" i="1"/>
  <c r="D216" i="1"/>
  <c r="F216" i="1"/>
  <c r="I216" i="1" s="1"/>
  <c r="G216" i="1"/>
  <c r="J216" i="1" s="1"/>
  <c r="C225" i="1"/>
  <c r="D225" i="1"/>
  <c r="F225" i="1"/>
  <c r="I225" i="1" s="1"/>
  <c r="G225" i="1"/>
  <c r="J225" i="1" s="1"/>
  <c r="C226" i="1"/>
  <c r="D226" i="1"/>
  <c r="F226" i="1"/>
  <c r="I226" i="1" s="1"/>
  <c r="G226" i="1"/>
  <c r="J226" i="1" s="1"/>
  <c r="C227" i="1"/>
  <c r="D227" i="1"/>
  <c r="F227" i="1"/>
  <c r="I227" i="1" s="1"/>
  <c r="G227" i="1"/>
  <c r="J227" i="1" s="1"/>
  <c r="C228" i="1"/>
  <c r="D228" i="1"/>
  <c r="F228" i="1"/>
  <c r="I228" i="1" s="1"/>
  <c r="G228" i="1"/>
  <c r="J228" i="1" s="1"/>
  <c r="C229" i="1"/>
  <c r="D229" i="1"/>
  <c r="F229" i="1"/>
  <c r="I229" i="1" s="1"/>
  <c r="G229" i="1"/>
  <c r="J229" i="1" s="1"/>
  <c r="C230" i="1"/>
  <c r="D230" i="1"/>
  <c r="F230" i="1"/>
  <c r="I230" i="1" s="1"/>
  <c r="G230" i="1"/>
  <c r="J230" i="1" s="1"/>
  <c r="C231" i="1"/>
  <c r="D231" i="1"/>
  <c r="F231" i="1"/>
  <c r="I231" i="1" s="1"/>
  <c r="G231" i="1"/>
  <c r="J231" i="1" s="1"/>
  <c r="C232" i="1"/>
  <c r="D232" i="1"/>
  <c r="F232" i="1"/>
  <c r="I232" i="1" s="1"/>
  <c r="G232" i="1"/>
  <c r="J232" i="1" s="1"/>
  <c r="C484" i="1"/>
  <c r="D484" i="1"/>
  <c r="F484" i="1"/>
  <c r="I484" i="1" s="1"/>
  <c r="G484" i="1"/>
  <c r="J484" i="1" s="1"/>
  <c r="C485" i="1"/>
  <c r="D485" i="1"/>
  <c r="F485" i="1"/>
  <c r="I485" i="1" s="1"/>
  <c r="G485" i="1"/>
  <c r="J485" i="1" s="1"/>
  <c r="C486" i="1"/>
  <c r="D486" i="1"/>
  <c r="F486" i="1"/>
  <c r="I486" i="1" s="1"/>
  <c r="G486" i="1"/>
  <c r="J486" i="1" s="1"/>
  <c r="C487" i="1"/>
  <c r="D487" i="1"/>
  <c r="F487" i="1"/>
  <c r="I487" i="1" s="1"/>
  <c r="G487" i="1"/>
  <c r="J487" i="1" s="1"/>
  <c r="C488" i="1"/>
  <c r="D488" i="1"/>
  <c r="F488" i="1"/>
  <c r="I488" i="1" s="1"/>
  <c r="G488" i="1"/>
  <c r="J488" i="1" s="1"/>
  <c r="C489" i="1"/>
  <c r="D489" i="1"/>
  <c r="F489" i="1"/>
  <c r="I489" i="1" s="1"/>
  <c r="G489" i="1"/>
  <c r="J489" i="1" s="1"/>
  <c r="C492" i="1"/>
  <c r="D492" i="1"/>
  <c r="F492" i="1"/>
  <c r="I492" i="1" s="1"/>
  <c r="G492" i="1"/>
  <c r="J492" i="1" s="1"/>
  <c r="C493" i="1"/>
  <c r="D493" i="1"/>
  <c r="F493" i="1"/>
  <c r="I493" i="1" s="1"/>
  <c r="G493" i="1"/>
  <c r="J493" i="1" s="1"/>
  <c r="C494" i="1"/>
  <c r="D494" i="1"/>
  <c r="F494" i="1"/>
  <c r="I494" i="1" s="1"/>
  <c r="G494" i="1"/>
  <c r="J494" i="1" s="1"/>
  <c r="C495" i="1"/>
  <c r="D495" i="1"/>
  <c r="F495" i="1"/>
  <c r="I495" i="1" s="1"/>
  <c r="G495" i="1"/>
  <c r="J495" i="1" s="1"/>
  <c r="C497" i="1"/>
  <c r="D497" i="1"/>
  <c r="F497" i="1"/>
  <c r="I497" i="1" s="1"/>
  <c r="G497" i="1"/>
  <c r="J497" i="1" s="1"/>
  <c r="C498" i="1"/>
  <c r="D498" i="1"/>
  <c r="F498" i="1"/>
  <c r="I498" i="1" s="1"/>
  <c r="G498" i="1"/>
  <c r="J498" i="1" s="1"/>
  <c r="C499" i="1"/>
  <c r="D499" i="1"/>
  <c r="F499" i="1"/>
  <c r="I499" i="1" s="1"/>
  <c r="G499" i="1"/>
  <c r="J499" i="1" s="1"/>
  <c r="C500" i="1"/>
  <c r="D500" i="1"/>
  <c r="F500" i="1"/>
  <c r="I500" i="1" s="1"/>
  <c r="G500" i="1"/>
  <c r="J500" i="1" s="1"/>
  <c r="C503" i="1"/>
  <c r="D503" i="1"/>
  <c r="F503" i="1"/>
  <c r="I503" i="1" s="1"/>
  <c r="G503" i="1"/>
  <c r="J503" i="1" s="1"/>
  <c r="C504" i="1"/>
  <c r="D504" i="1"/>
  <c r="F504" i="1"/>
  <c r="I504" i="1" s="1"/>
  <c r="G504" i="1"/>
  <c r="J504" i="1" s="1"/>
  <c r="C505" i="1"/>
  <c r="D505" i="1"/>
  <c r="F505" i="1"/>
  <c r="I505" i="1" s="1"/>
  <c r="G505" i="1"/>
  <c r="J505" i="1" s="1"/>
  <c r="C516" i="1"/>
  <c r="D516" i="1"/>
  <c r="F516" i="1"/>
  <c r="I516" i="1" s="1"/>
  <c r="G516" i="1"/>
  <c r="J516" i="1" s="1"/>
  <c r="J515" i="1" s="1"/>
  <c r="C517" i="1"/>
  <c r="D517" i="1"/>
  <c r="F517" i="1"/>
  <c r="I517" i="1" s="1"/>
  <c r="G517" i="1"/>
  <c r="J517" i="1" s="1"/>
  <c r="C518" i="1"/>
  <c r="D518" i="1"/>
  <c r="F518" i="1"/>
  <c r="I518" i="1" s="1"/>
  <c r="G518" i="1"/>
  <c r="J518" i="1" s="1"/>
  <c r="C523" i="1"/>
  <c r="D523" i="1"/>
  <c r="F523" i="1"/>
  <c r="I523" i="1" s="1"/>
  <c r="G523" i="1"/>
  <c r="J523" i="1" s="1"/>
  <c r="C524" i="1"/>
  <c r="D524" i="1"/>
  <c r="F524" i="1"/>
  <c r="I524" i="1" s="1"/>
  <c r="G524" i="1"/>
  <c r="J524" i="1" s="1"/>
  <c r="C525" i="1"/>
  <c r="D525" i="1"/>
  <c r="F525" i="1"/>
  <c r="I525" i="1" s="1"/>
  <c r="G525" i="1"/>
  <c r="J525" i="1" s="1"/>
  <c r="C526" i="1"/>
  <c r="D526" i="1"/>
  <c r="F526" i="1"/>
  <c r="I526" i="1" s="1"/>
  <c r="G526" i="1"/>
  <c r="J526" i="1" s="1"/>
  <c r="C527" i="1"/>
  <c r="D527" i="1"/>
  <c r="F527" i="1"/>
  <c r="I527" i="1" s="1"/>
  <c r="G527" i="1"/>
  <c r="J527" i="1" s="1"/>
  <c r="C528" i="1"/>
  <c r="D528" i="1"/>
  <c r="C529" i="1"/>
  <c r="D529" i="1"/>
  <c r="F529" i="1"/>
  <c r="I529" i="1" s="1"/>
  <c r="G529" i="1"/>
  <c r="J529" i="1" s="1"/>
  <c r="C532" i="1"/>
  <c r="D532" i="1"/>
  <c r="F532" i="1"/>
  <c r="I532" i="1" s="1"/>
  <c r="G532" i="1"/>
  <c r="J532" i="1" s="1"/>
  <c r="C533" i="1"/>
  <c r="D533" i="1"/>
  <c r="F533" i="1"/>
  <c r="I533" i="1" s="1"/>
  <c r="G533" i="1"/>
  <c r="J533" i="1" s="1"/>
  <c r="C534" i="1"/>
  <c r="D534" i="1"/>
  <c r="F534" i="1"/>
  <c r="I534" i="1" s="1"/>
  <c r="G534" i="1"/>
  <c r="J534" i="1" s="1"/>
  <c r="C535" i="1"/>
  <c r="D535" i="1"/>
  <c r="F535" i="1"/>
  <c r="I535" i="1" s="1"/>
  <c r="G535" i="1"/>
  <c r="J535" i="1" s="1"/>
  <c r="C536" i="1"/>
  <c r="D536" i="1"/>
  <c r="F536" i="1"/>
  <c r="I536" i="1" s="1"/>
  <c r="G536" i="1"/>
  <c r="J536" i="1" s="1"/>
  <c r="C537" i="1"/>
  <c r="D537" i="1"/>
  <c r="F537" i="1"/>
  <c r="I537" i="1" s="1"/>
  <c r="G537" i="1"/>
  <c r="J537" i="1" s="1"/>
  <c r="C539" i="1"/>
  <c r="D539" i="1"/>
  <c r="F539" i="1"/>
  <c r="I539" i="1" s="1"/>
  <c r="G539" i="1"/>
  <c r="J539" i="1" s="1"/>
  <c r="C540" i="1"/>
  <c r="D540" i="1"/>
  <c r="F540" i="1"/>
  <c r="I540" i="1" s="1"/>
  <c r="G540" i="1"/>
  <c r="J540" i="1" s="1"/>
  <c r="C541" i="1"/>
  <c r="D541" i="1"/>
  <c r="F541" i="1"/>
  <c r="I541" i="1" s="1"/>
  <c r="G541" i="1"/>
  <c r="J541" i="1" s="1"/>
  <c r="C542" i="1"/>
  <c r="D542" i="1"/>
  <c r="F542" i="1"/>
  <c r="I542" i="1" s="1"/>
  <c r="G542" i="1"/>
  <c r="J542" i="1" s="1"/>
  <c r="C543" i="1"/>
  <c r="D543" i="1"/>
  <c r="F543" i="1"/>
  <c r="I543" i="1" s="1"/>
  <c r="G543" i="1"/>
  <c r="J543" i="1" s="1"/>
  <c r="C544" i="1"/>
  <c r="D544" i="1"/>
  <c r="C545" i="1"/>
  <c r="D545" i="1"/>
  <c r="F545" i="1"/>
  <c r="I545" i="1" s="1"/>
  <c r="G545" i="1"/>
  <c r="J545" i="1" s="1"/>
  <c r="C546" i="1"/>
  <c r="D546" i="1"/>
  <c r="F546" i="1"/>
  <c r="I546" i="1" s="1"/>
  <c r="G546" i="1"/>
  <c r="J546" i="1" s="1"/>
  <c r="C547" i="1"/>
  <c r="D547" i="1"/>
  <c r="F547" i="1"/>
  <c r="I547" i="1" s="1"/>
  <c r="G547" i="1"/>
  <c r="J547" i="1" s="1"/>
  <c r="C548" i="1"/>
  <c r="D548" i="1"/>
  <c r="F548" i="1"/>
  <c r="I548" i="1" s="1"/>
  <c r="G548" i="1"/>
  <c r="J548" i="1" s="1"/>
  <c r="C549" i="1"/>
  <c r="D549" i="1"/>
  <c r="F549" i="1"/>
  <c r="I549" i="1" s="1"/>
  <c r="G549" i="1"/>
  <c r="J549" i="1" s="1"/>
  <c r="C550" i="1"/>
  <c r="D550" i="1"/>
  <c r="F550" i="1"/>
  <c r="I550" i="1" s="1"/>
  <c r="G550" i="1"/>
  <c r="J550" i="1" s="1"/>
  <c r="C551" i="1"/>
  <c r="D551" i="1"/>
  <c r="F551" i="1"/>
  <c r="I551" i="1" s="1"/>
  <c r="G551" i="1"/>
  <c r="J551" i="1" s="1"/>
  <c r="C552" i="1"/>
  <c r="D552" i="1"/>
  <c r="F552" i="1"/>
  <c r="I552" i="1" s="1"/>
  <c r="G552" i="1"/>
  <c r="J552" i="1" s="1"/>
  <c r="C554" i="1"/>
  <c r="D554" i="1"/>
  <c r="F554" i="1"/>
  <c r="I554" i="1" s="1"/>
  <c r="G554" i="1"/>
  <c r="J554" i="1" s="1"/>
  <c r="C556" i="1"/>
  <c r="D556" i="1"/>
  <c r="F556" i="1"/>
  <c r="I556" i="1" s="1"/>
  <c r="G556" i="1"/>
  <c r="J556" i="1" s="1"/>
  <c r="C557" i="1"/>
  <c r="D557" i="1"/>
  <c r="F557" i="1"/>
  <c r="I557" i="1" s="1"/>
  <c r="G557" i="1"/>
  <c r="J557" i="1" s="1"/>
  <c r="C558" i="1"/>
  <c r="D558" i="1"/>
  <c r="F558" i="1"/>
  <c r="I558" i="1" s="1"/>
  <c r="G558" i="1"/>
  <c r="J558" i="1" s="1"/>
  <c r="C561" i="1"/>
  <c r="D561" i="1"/>
  <c r="F561" i="1"/>
  <c r="I561" i="1" s="1"/>
  <c r="G561" i="1"/>
  <c r="J561" i="1" s="1"/>
  <c r="C562" i="1"/>
  <c r="D562" i="1"/>
  <c r="F562" i="1"/>
  <c r="I562" i="1" s="1"/>
  <c r="G562" i="1"/>
  <c r="J562" i="1" s="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C1002" i="1"/>
  <c r="D1002" i="1"/>
  <c r="F1002" i="1"/>
  <c r="G1002" i="1"/>
  <c r="H1002" i="1"/>
  <c r="C1003" i="1"/>
  <c r="D1003" i="1"/>
  <c r="F1003" i="1"/>
  <c r="G1003" i="1"/>
  <c r="H1003" i="1"/>
  <c r="C1004" i="1"/>
  <c r="D1004" i="1"/>
  <c r="F1004" i="1"/>
  <c r="G1004" i="1"/>
  <c r="H1004" i="1"/>
  <c r="C1005" i="1"/>
  <c r="D1005" i="1"/>
  <c r="F1005" i="1"/>
  <c r="G1005" i="1"/>
  <c r="H1005" i="1"/>
  <c r="C1006" i="1"/>
  <c r="D1006" i="1"/>
  <c r="F1006" i="1"/>
  <c r="G1006" i="1"/>
  <c r="H1006" i="1"/>
  <c r="C1007" i="1"/>
  <c r="D1007" i="1"/>
  <c r="F1007" i="1"/>
  <c r="G1007" i="1"/>
  <c r="H1007" i="1"/>
  <c r="C1008" i="1"/>
  <c r="D1008" i="1"/>
  <c r="F1008" i="1"/>
  <c r="G1008" i="1"/>
  <c r="H1008" i="1"/>
  <c r="C1009" i="1"/>
  <c r="D1009" i="1"/>
  <c r="F1009" i="1"/>
  <c r="G1009" i="1"/>
  <c r="H1009" i="1"/>
  <c r="C1010" i="1"/>
  <c r="D1010" i="1"/>
  <c r="F1010" i="1"/>
  <c r="G1010" i="1"/>
  <c r="H1010" i="1"/>
  <c r="C1011" i="1"/>
  <c r="D1011" i="1"/>
  <c r="F1011" i="1"/>
  <c r="G1011" i="1"/>
  <c r="H1011" i="1"/>
  <c r="C1012" i="1"/>
  <c r="D1012" i="1"/>
  <c r="F1012" i="1"/>
  <c r="G1012" i="1"/>
  <c r="H1012" i="1"/>
  <c r="C1013" i="1"/>
  <c r="D1013" i="1"/>
  <c r="F1013" i="1"/>
  <c r="G1013" i="1"/>
  <c r="H1013" i="1"/>
  <c r="C1014" i="1"/>
  <c r="D1014" i="1"/>
  <c r="F1014" i="1"/>
  <c r="G1014" i="1"/>
  <c r="H1014" i="1"/>
  <c r="C1015" i="1"/>
  <c r="D1015" i="1"/>
  <c r="F1015" i="1"/>
  <c r="G1015" i="1"/>
  <c r="H1015" i="1"/>
  <c r="C1016" i="1"/>
  <c r="D1016" i="1"/>
  <c r="F1016" i="1"/>
  <c r="G1016" i="1"/>
  <c r="H1016" i="1"/>
  <c r="C1017" i="1"/>
  <c r="D1017" i="1"/>
  <c r="F1017" i="1"/>
  <c r="G1017" i="1"/>
  <c r="H1017" i="1"/>
  <c r="C1018" i="1"/>
  <c r="D1018" i="1"/>
  <c r="F1018" i="1"/>
  <c r="G1018" i="1"/>
  <c r="H1018" i="1"/>
  <c r="C1019" i="1"/>
  <c r="D1019" i="1"/>
  <c r="F1019" i="1"/>
  <c r="G1019" i="1"/>
  <c r="H1019" i="1"/>
  <c r="C1020" i="1"/>
  <c r="D1020" i="1"/>
  <c r="F1020" i="1"/>
  <c r="G1020" i="1"/>
  <c r="H1020" i="1"/>
  <c r="C1021" i="1"/>
  <c r="D1021" i="1"/>
  <c r="F1021" i="1"/>
  <c r="G1021" i="1"/>
  <c r="H1021" i="1"/>
  <c r="C1022" i="1"/>
  <c r="D1022" i="1"/>
  <c r="F1022" i="1"/>
  <c r="G1022" i="1"/>
  <c r="H1022" i="1"/>
  <c r="C1023" i="1"/>
  <c r="D1023" i="1"/>
  <c r="F1023" i="1"/>
  <c r="G1023" i="1"/>
  <c r="H1023" i="1"/>
  <c r="C1024" i="1"/>
  <c r="D1024" i="1"/>
  <c r="F1024" i="1"/>
  <c r="G1024" i="1"/>
  <c r="H1024" i="1"/>
  <c r="C1025" i="1"/>
  <c r="D1025" i="1"/>
  <c r="F1025" i="1"/>
  <c r="G1025" i="1"/>
  <c r="H1025" i="1"/>
  <c r="C1026" i="1"/>
  <c r="D1026" i="1"/>
  <c r="F1026" i="1"/>
  <c r="G1026" i="1"/>
  <c r="H1026" i="1"/>
  <c r="C1027" i="1"/>
  <c r="D1027" i="1"/>
  <c r="F1027" i="1"/>
  <c r="G1027" i="1"/>
  <c r="H1027" i="1"/>
  <c r="C1028" i="1"/>
  <c r="D1028" i="1"/>
  <c r="F1028" i="1"/>
  <c r="G1028" i="1"/>
  <c r="H1028" i="1"/>
  <c r="C1029" i="1"/>
  <c r="D1029" i="1"/>
  <c r="F1029" i="1"/>
  <c r="G1029" i="1"/>
  <c r="H1029" i="1"/>
  <c r="C1030" i="1"/>
  <c r="D1030" i="1"/>
  <c r="F1030" i="1"/>
  <c r="G1030" i="1"/>
  <c r="H1030" i="1"/>
  <c r="C1031" i="1"/>
  <c r="D1031" i="1"/>
  <c r="F1031" i="1"/>
  <c r="G1031" i="1"/>
  <c r="H1031" i="1"/>
  <c r="C1032" i="1"/>
  <c r="D1032" i="1"/>
  <c r="F1032" i="1"/>
  <c r="G1032" i="1"/>
  <c r="H1032" i="1"/>
  <c r="C1033" i="1"/>
  <c r="D1033" i="1"/>
  <c r="F1033" i="1"/>
  <c r="G1033" i="1"/>
  <c r="H1033" i="1"/>
  <c r="C1034" i="1"/>
  <c r="D1034" i="1"/>
  <c r="F1034" i="1"/>
  <c r="G1034" i="1"/>
  <c r="H1034" i="1"/>
  <c r="C1035" i="1"/>
  <c r="D1035" i="1"/>
  <c r="F1035" i="1"/>
  <c r="G1035" i="1"/>
  <c r="H1035" i="1"/>
  <c r="C1036" i="1"/>
  <c r="D1036" i="1"/>
  <c r="F1036" i="1"/>
  <c r="G1036" i="1"/>
  <c r="H1036" i="1"/>
  <c r="C1037" i="1"/>
  <c r="D1037" i="1"/>
  <c r="F1037" i="1"/>
  <c r="G1037" i="1"/>
  <c r="H1037" i="1"/>
  <c r="C1038" i="1"/>
  <c r="D1038" i="1"/>
  <c r="F1038" i="1"/>
  <c r="G1038" i="1"/>
  <c r="H1038" i="1"/>
  <c r="C1039" i="1"/>
  <c r="D1039" i="1"/>
  <c r="F1039" i="1"/>
  <c r="G1039" i="1"/>
  <c r="H1039" i="1"/>
  <c r="C1040" i="1"/>
  <c r="D1040" i="1"/>
  <c r="F1040" i="1"/>
  <c r="G1040" i="1"/>
  <c r="H1040" i="1"/>
  <c r="C1041" i="1"/>
  <c r="D1041" i="1"/>
  <c r="F1041" i="1"/>
  <c r="G1041" i="1"/>
  <c r="H1041" i="1"/>
  <c r="C1042" i="1"/>
  <c r="D1042" i="1"/>
  <c r="F1042" i="1"/>
  <c r="G1042" i="1"/>
  <c r="H1042" i="1"/>
  <c r="C1043" i="1"/>
  <c r="D1043" i="1"/>
  <c r="F1043" i="1"/>
  <c r="G1043" i="1"/>
  <c r="H1043" i="1"/>
  <c r="C1044" i="1"/>
  <c r="D1044" i="1"/>
  <c r="F1044" i="1"/>
  <c r="G1044" i="1"/>
  <c r="H1044" i="1"/>
  <c r="C1045" i="1"/>
  <c r="D1045" i="1"/>
  <c r="F1045" i="1"/>
  <c r="G1045" i="1"/>
  <c r="H1045" i="1"/>
  <c r="C1046" i="1"/>
  <c r="D1046" i="1"/>
  <c r="F1046" i="1"/>
  <c r="G1046" i="1"/>
  <c r="H1046" i="1"/>
  <c r="C1047" i="1"/>
  <c r="D1047" i="1"/>
  <c r="F1047" i="1"/>
  <c r="G1047" i="1"/>
  <c r="H1047" i="1"/>
  <c r="C1048" i="1"/>
  <c r="D1048" i="1"/>
  <c r="F1048" i="1"/>
  <c r="G1048" i="1"/>
  <c r="H1048" i="1"/>
  <c r="C1049" i="1"/>
  <c r="D1049" i="1"/>
  <c r="F1049" i="1"/>
  <c r="G1049" i="1"/>
  <c r="H1049" i="1"/>
  <c r="C1050" i="1"/>
  <c r="D1050" i="1"/>
  <c r="F1050" i="1"/>
  <c r="G1050" i="1"/>
  <c r="H1050" i="1"/>
  <c r="C1051" i="1"/>
  <c r="D1051" i="1"/>
  <c r="F1051" i="1"/>
  <c r="G1051" i="1"/>
  <c r="H1051" i="1"/>
  <c r="C1052" i="1"/>
  <c r="D1052" i="1"/>
  <c r="F1052" i="1"/>
  <c r="G1052" i="1"/>
  <c r="H1052" i="1"/>
  <c r="C1053" i="1"/>
  <c r="D1053" i="1"/>
  <c r="F1053" i="1"/>
  <c r="G1053" i="1"/>
  <c r="H1053" i="1"/>
  <c r="C1054" i="1"/>
  <c r="D1054" i="1"/>
  <c r="F1054" i="1"/>
  <c r="G1054" i="1"/>
  <c r="H1054" i="1"/>
  <c r="C1055" i="1"/>
  <c r="D1055" i="1"/>
  <c r="F1055" i="1"/>
  <c r="G1055" i="1"/>
  <c r="H1055" i="1"/>
  <c r="C1056" i="1"/>
  <c r="D1056" i="1"/>
  <c r="F1056" i="1"/>
  <c r="G1056" i="1"/>
  <c r="H1056" i="1"/>
  <c r="C1057" i="1"/>
  <c r="D1057" i="1"/>
  <c r="F1057" i="1"/>
  <c r="G1057" i="1"/>
  <c r="H1057" i="1"/>
  <c r="C1058" i="1"/>
  <c r="D1058" i="1"/>
  <c r="F1058" i="1"/>
  <c r="G1058" i="1"/>
  <c r="H1058" i="1"/>
  <c r="C1059" i="1"/>
  <c r="D1059" i="1"/>
  <c r="F1059" i="1"/>
  <c r="G1059" i="1"/>
  <c r="H1059" i="1"/>
  <c r="C1060" i="1"/>
  <c r="D1060" i="1"/>
  <c r="F1060" i="1"/>
  <c r="G1060" i="1"/>
  <c r="H1060" i="1"/>
  <c r="C1061" i="1"/>
  <c r="D1061" i="1"/>
  <c r="F1061" i="1"/>
  <c r="G1061" i="1"/>
  <c r="H1061" i="1"/>
  <c r="C1062" i="1"/>
  <c r="D1062" i="1"/>
  <c r="F1062" i="1"/>
  <c r="G1062" i="1"/>
  <c r="H1062" i="1"/>
  <c r="C1063" i="1"/>
  <c r="D1063" i="1"/>
  <c r="F1063" i="1"/>
  <c r="G1063" i="1"/>
  <c r="H1063" i="1"/>
  <c r="C1064" i="1"/>
  <c r="D1064" i="1"/>
  <c r="F1064" i="1"/>
  <c r="G1064" i="1"/>
  <c r="H1064" i="1"/>
  <c r="C1065" i="1"/>
  <c r="D1065" i="1"/>
  <c r="F1065" i="1"/>
  <c r="G1065" i="1"/>
  <c r="H1065" i="1"/>
  <c r="C1066" i="1"/>
  <c r="D1066" i="1"/>
  <c r="F1066" i="1"/>
  <c r="G1066" i="1"/>
  <c r="H1066" i="1"/>
  <c r="C1067" i="1"/>
  <c r="D1067" i="1"/>
  <c r="F1067" i="1"/>
  <c r="G1067" i="1"/>
  <c r="H1067" i="1"/>
  <c r="C1068" i="1"/>
  <c r="D1068" i="1"/>
  <c r="F1068" i="1"/>
  <c r="G1068" i="1"/>
  <c r="H1068" i="1"/>
  <c r="C1069" i="1"/>
  <c r="D1069" i="1"/>
  <c r="F1069" i="1"/>
  <c r="G1069" i="1"/>
  <c r="H1069" i="1"/>
  <c r="C1070" i="1"/>
  <c r="D1070" i="1"/>
  <c r="F1070" i="1"/>
  <c r="G1070" i="1"/>
  <c r="H1070" i="1"/>
  <c r="C1071" i="1"/>
  <c r="D1071" i="1"/>
  <c r="F1071" i="1"/>
  <c r="G1071" i="1"/>
  <c r="H1071" i="1"/>
  <c r="C1072" i="1"/>
  <c r="D1072" i="1"/>
  <c r="F1072" i="1"/>
  <c r="G1072" i="1"/>
  <c r="H1072" i="1"/>
  <c r="C1073" i="1"/>
  <c r="D1073" i="1"/>
  <c r="F1073" i="1"/>
  <c r="G1073" i="1"/>
  <c r="H1073" i="1"/>
  <c r="C1074" i="1"/>
  <c r="D1074" i="1"/>
  <c r="F1074" i="1"/>
  <c r="G1074" i="1"/>
  <c r="H1074" i="1"/>
  <c r="C1075" i="1"/>
  <c r="D1075" i="1"/>
  <c r="F1075" i="1"/>
  <c r="G1075" i="1"/>
  <c r="H1075" i="1"/>
  <c r="C1076" i="1"/>
  <c r="D1076" i="1"/>
  <c r="F1076" i="1"/>
  <c r="G1076" i="1"/>
  <c r="H1076" i="1"/>
  <c r="C1077" i="1"/>
  <c r="D1077" i="1"/>
  <c r="F1077" i="1"/>
  <c r="G1077" i="1"/>
  <c r="H1077" i="1"/>
  <c r="C1078" i="1"/>
  <c r="D1078" i="1"/>
  <c r="F1078" i="1"/>
  <c r="G1078" i="1"/>
  <c r="H1078" i="1"/>
  <c r="C1079" i="1"/>
  <c r="D1079" i="1"/>
  <c r="F1079" i="1"/>
  <c r="G1079" i="1"/>
  <c r="H1079" i="1"/>
  <c r="C1080" i="1"/>
  <c r="D1080" i="1"/>
  <c r="F1080" i="1"/>
  <c r="G1080" i="1"/>
  <c r="H1080" i="1"/>
  <c r="C1081" i="1"/>
  <c r="D1081" i="1"/>
  <c r="F1081" i="1"/>
  <c r="G1081" i="1"/>
  <c r="H1081" i="1"/>
  <c r="C1082" i="1"/>
  <c r="D1082" i="1"/>
  <c r="F1082" i="1"/>
  <c r="G1082" i="1"/>
  <c r="H1082" i="1"/>
  <c r="C1083" i="1"/>
  <c r="D1083" i="1"/>
  <c r="F1083" i="1"/>
  <c r="G1083" i="1"/>
  <c r="H1083" i="1"/>
  <c r="C1084" i="1"/>
  <c r="D1084" i="1"/>
  <c r="F1084" i="1"/>
  <c r="G1084" i="1"/>
  <c r="H1084" i="1"/>
  <c r="C1085" i="1"/>
  <c r="D1085" i="1"/>
  <c r="F1085" i="1"/>
  <c r="G1085" i="1"/>
  <c r="H1085" i="1"/>
  <c r="C1086" i="1"/>
  <c r="D1086" i="1"/>
  <c r="F1086" i="1"/>
  <c r="G1086" i="1"/>
  <c r="H1086" i="1"/>
  <c r="C1087" i="1"/>
  <c r="D1087" i="1"/>
  <c r="F1087" i="1"/>
  <c r="G1087" i="1"/>
  <c r="H1087" i="1"/>
  <c r="C1088" i="1"/>
  <c r="D1088" i="1"/>
  <c r="F1088" i="1"/>
  <c r="G1088" i="1"/>
  <c r="H1088" i="1"/>
  <c r="C1089" i="1"/>
  <c r="D1089" i="1"/>
  <c r="F1089" i="1"/>
  <c r="G1089" i="1"/>
  <c r="H1089" i="1"/>
  <c r="C1090" i="1"/>
  <c r="D1090" i="1"/>
  <c r="F1090" i="1"/>
  <c r="G1090" i="1"/>
  <c r="H1090" i="1"/>
  <c r="C1091" i="1"/>
  <c r="D1091" i="1"/>
  <c r="F1091" i="1"/>
  <c r="G1091" i="1"/>
  <c r="H1091" i="1"/>
  <c r="C1092" i="1"/>
  <c r="D1092" i="1"/>
  <c r="F1092" i="1"/>
  <c r="G1092" i="1"/>
  <c r="H1092" i="1"/>
  <c r="C1093" i="1"/>
  <c r="D1093" i="1"/>
  <c r="F1093" i="1"/>
  <c r="G1093" i="1"/>
  <c r="H1093" i="1"/>
  <c r="C1094" i="1"/>
  <c r="D1094" i="1"/>
  <c r="F1094" i="1"/>
  <c r="G1094" i="1"/>
  <c r="H1094" i="1"/>
  <c r="C1095" i="1"/>
  <c r="D1095" i="1"/>
  <c r="F1095" i="1"/>
  <c r="G1095" i="1"/>
  <c r="H1095" i="1"/>
  <c r="C1096" i="1"/>
  <c r="D1096" i="1"/>
  <c r="F1096" i="1"/>
  <c r="G1096" i="1"/>
  <c r="H1096" i="1"/>
  <c r="C1097" i="1"/>
  <c r="D1097" i="1"/>
  <c r="F1097" i="1"/>
  <c r="G1097" i="1"/>
  <c r="H1097" i="1"/>
  <c r="C1098" i="1"/>
  <c r="D1098" i="1"/>
  <c r="F1098" i="1"/>
  <c r="G1098" i="1"/>
  <c r="H1098" i="1"/>
  <c r="C1099" i="1"/>
  <c r="D1099" i="1"/>
  <c r="F1099" i="1"/>
  <c r="G1099" i="1"/>
  <c r="H1099" i="1"/>
  <c r="C1100" i="1"/>
  <c r="D1100" i="1"/>
  <c r="F1100" i="1"/>
  <c r="G1100" i="1"/>
  <c r="H1100" i="1"/>
  <c r="C1101" i="1"/>
  <c r="D1101" i="1"/>
  <c r="F1101" i="1"/>
  <c r="G1101" i="1"/>
  <c r="H1101" i="1"/>
  <c r="C1102" i="1"/>
  <c r="D1102" i="1"/>
  <c r="F1102" i="1"/>
  <c r="G1102" i="1"/>
  <c r="H1102" i="1"/>
  <c r="C1103" i="1"/>
  <c r="D1103" i="1"/>
  <c r="F1103" i="1"/>
  <c r="G1103" i="1"/>
  <c r="H1103" i="1"/>
  <c r="C1104" i="1"/>
  <c r="D1104" i="1"/>
  <c r="F1104" i="1"/>
  <c r="G1104" i="1"/>
  <c r="H1104" i="1"/>
  <c r="C1105" i="1"/>
  <c r="D1105" i="1"/>
  <c r="F1105" i="1"/>
  <c r="G1105" i="1"/>
  <c r="H1105" i="1"/>
  <c r="C1106" i="1"/>
  <c r="D1106" i="1"/>
  <c r="F1106" i="1"/>
  <c r="G1106" i="1"/>
  <c r="H1106" i="1"/>
  <c r="C1107" i="1"/>
  <c r="D1107" i="1"/>
  <c r="F1107" i="1"/>
  <c r="G1107" i="1"/>
  <c r="H1107" i="1"/>
  <c r="C1108" i="1"/>
  <c r="D1108" i="1"/>
  <c r="F1108" i="1"/>
  <c r="G1108" i="1"/>
  <c r="H1108" i="1"/>
  <c r="C1109" i="1"/>
  <c r="D1109" i="1"/>
  <c r="F1109" i="1"/>
  <c r="G1109" i="1"/>
  <c r="H1109" i="1"/>
  <c r="C1110" i="1"/>
  <c r="D1110" i="1"/>
  <c r="F1110" i="1"/>
  <c r="G1110" i="1"/>
  <c r="H1110" i="1"/>
  <c r="C1111" i="1"/>
  <c r="D1111" i="1"/>
  <c r="F1111" i="1"/>
  <c r="G1111" i="1"/>
  <c r="H1111" i="1"/>
  <c r="C1112" i="1"/>
  <c r="D1112" i="1"/>
  <c r="F1112" i="1"/>
  <c r="G1112" i="1"/>
  <c r="H1112" i="1"/>
  <c r="C1113" i="1"/>
  <c r="D1113" i="1"/>
  <c r="F1113" i="1"/>
  <c r="G1113" i="1"/>
  <c r="H1113" i="1"/>
  <c r="C1114" i="1"/>
  <c r="D1114" i="1"/>
  <c r="F1114" i="1"/>
  <c r="G1114" i="1"/>
  <c r="H1114" i="1"/>
  <c r="C1115" i="1"/>
  <c r="D1115" i="1"/>
  <c r="F1115" i="1"/>
  <c r="G1115" i="1"/>
  <c r="H1115" i="1"/>
  <c r="C1116" i="1"/>
  <c r="D1116" i="1"/>
  <c r="F1116" i="1"/>
  <c r="G1116" i="1"/>
  <c r="H1116" i="1"/>
  <c r="C1117" i="1"/>
  <c r="D1117" i="1"/>
  <c r="F1117" i="1"/>
  <c r="G1117" i="1"/>
  <c r="H1117" i="1"/>
  <c r="C1118" i="1"/>
  <c r="D1118" i="1"/>
  <c r="F1118" i="1"/>
  <c r="G1118" i="1"/>
  <c r="H1118" i="1"/>
  <c r="C1119" i="1"/>
  <c r="D1119" i="1"/>
  <c r="F1119" i="1"/>
  <c r="G1119" i="1"/>
  <c r="H1119" i="1"/>
  <c r="C1120" i="1"/>
  <c r="D1120" i="1"/>
  <c r="F1120" i="1"/>
  <c r="G1120" i="1"/>
  <c r="H1120" i="1"/>
  <c r="C1121" i="1"/>
  <c r="D1121" i="1"/>
  <c r="F1121" i="1"/>
  <c r="G1121" i="1"/>
  <c r="H1121" i="1"/>
  <c r="C1122" i="1"/>
  <c r="D1122" i="1"/>
  <c r="F1122" i="1"/>
  <c r="G1122" i="1"/>
  <c r="H1122" i="1"/>
  <c r="C1123" i="1"/>
  <c r="D1123" i="1"/>
  <c r="F1123" i="1"/>
  <c r="G1123" i="1"/>
  <c r="H1123" i="1"/>
  <c r="C1124" i="1"/>
  <c r="D1124" i="1"/>
  <c r="F1124" i="1"/>
  <c r="G1124" i="1"/>
  <c r="H1124" i="1"/>
  <c r="C1125" i="1"/>
  <c r="D1125" i="1"/>
  <c r="F1125" i="1"/>
  <c r="G1125" i="1"/>
  <c r="H1125" i="1"/>
  <c r="C1126" i="1"/>
  <c r="D1126" i="1"/>
  <c r="F1126" i="1"/>
  <c r="G1126" i="1"/>
  <c r="H1126" i="1"/>
  <c r="C1127" i="1"/>
  <c r="D1127" i="1"/>
  <c r="F1127" i="1"/>
  <c r="G1127" i="1"/>
  <c r="H1127" i="1"/>
  <c r="C1128" i="1"/>
  <c r="D1128" i="1"/>
  <c r="F1128" i="1"/>
  <c r="G1128" i="1"/>
  <c r="H1128" i="1"/>
  <c r="C1129" i="1"/>
  <c r="D1129" i="1"/>
  <c r="F1129" i="1"/>
  <c r="G1129" i="1"/>
  <c r="H1129" i="1"/>
  <c r="C1130" i="1"/>
  <c r="D1130" i="1"/>
  <c r="F1130" i="1"/>
  <c r="G1130" i="1"/>
  <c r="H1130" i="1"/>
  <c r="C1131" i="1"/>
  <c r="D1131" i="1"/>
  <c r="F1131" i="1"/>
  <c r="G1131" i="1"/>
  <c r="H1131" i="1"/>
  <c r="C1132" i="1"/>
  <c r="D1132" i="1"/>
  <c r="F1132" i="1"/>
  <c r="G1132" i="1"/>
  <c r="H1132" i="1"/>
  <c r="C1133" i="1"/>
  <c r="D1133" i="1"/>
  <c r="F1133" i="1"/>
  <c r="G1133" i="1"/>
  <c r="H1133" i="1"/>
  <c r="C1134" i="1"/>
  <c r="D1134" i="1"/>
  <c r="F1134" i="1"/>
  <c r="G1134" i="1"/>
  <c r="H1134" i="1"/>
  <c r="C1135" i="1"/>
  <c r="D1135" i="1"/>
  <c r="F1135" i="1"/>
  <c r="G1135" i="1"/>
  <c r="H1135" i="1"/>
  <c r="C1136" i="1"/>
  <c r="D1136" i="1"/>
  <c r="F1136" i="1"/>
  <c r="G1136" i="1"/>
  <c r="H1136" i="1"/>
  <c r="C1137" i="1"/>
  <c r="D1137" i="1"/>
  <c r="F1137" i="1"/>
  <c r="G1137" i="1"/>
  <c r="H1137" i="1"/>
  <c r="C1138" i="1"/>
  <c r="D1138" i="1"/>
  <c r="F1138" i="1"/>
  <c r="G1138" i="1"/>
  <c r="H1138" i="1"/>
  <c r="C1139" i="1"/>
  <c r="D1139" i="1"/>
  <c r="F1139" i="1"/>
  <c r="G1139" i="1"/>
  <c r="H1139" i="1"/>
  <c r="C1140" i="1"/>
  <c r="D1140" i="1"/>
  <c r="F1140" i="1"/>
  <c r="G1140" i="1"/>
  <c r="H1140" i="1"/>
  <c r="C1141" i="1"/>
  <c r="D1141" i="1"/>
  <c r="F1141" i="1"/>
  <c r="G1141" i="1"/>
  <c r="H1141" i="1"/>
  <c r="C1142" i="1"/>
  <c r="D1142" i="1"/>
  <c r="F1142" i="1"/>
  <c r="G1142" i="1"/>
  <c r="H1142" i="1"/>
  <c r="C1143" i="1"/>
  <c r="D1143" i="1"/>
  <c r="F1143" i="1"/>
  <c r="G1143" i="1"/>
  <c r="H1143" i="1"/>
  <c r="C1144" i="1"/>
  <c r="D1144" i="1"/>
  <c r="F1144" i="1"/>
  <c r="G1144" i="1"/>
  <c r="H1144" i="1"/>
  <c r="C1145" i="1"/>
  <c r="D1145" i="1"/>
  <c r="F1145" i="1"/>
  <c r="G1145" i="1"/>
  <c r="H1145" i="1"/>
  <c r="C1146" i="1"/>
  <c r="D1146" i="1"/>
  <c r="F1146" i="1"/>
  <c r="G1146" i="1"/>
  <c r="H1146" i="1"/>
  <c r="C1147" i="1"/>
  <c r="D1147" i="1"/>
  <c r="F1147" i="1"/>
  <c r="G1147" i="1"/>
  <c r="H1147" i="1"/>
  <c r="C1148" i="1"/>
  <c r="D1148" i="1"/>
  <c r="F1148" i="1"/>
  <c r="G1148" i="1"/>
  <c r="H1148" i="1"/>
  <c r="C1149" i="1"/>
  <c r="D1149" i="1"/>
  <c r="F1149" i="1"/>
  <c r="G1149" i="1"/>
  <c r="H1149" i="1"/>
  <c r="C1150" i="1"/>
  <c r="D1150" i="1"/>
  <c r="F1150" i="1"/>
  <c r="G1150" i="1"/>
  <c r="H1150" i="1"/>
  <c r="C1151" i="1"/>
  <c r="D1151" i="1"/>
  <c r="F1151" i="1"/>
  <c r="G1151" i="1"/>
  <c r="H1151" i="1"/>
  <c r="C1152" i="1"/>
  <c r="D1152" i="1"/>
  <c r="F1152" i="1"/>
  <c r="G1152" i="1"/>
  <c r="H1152" i="1"/>
  <c r="C1153" i="1"/>
  <c r="D1153" i="1"/>
  <c r="F1153" i="1"/>
  <c r="G1153" i="1"/>
  <c r="H1153" i="1"/>
  <c r="C1154" i="1"/>
  <c r="D1154" i="1"/>
  <c r="F1154" i="1"/>
  <c r="G1154" i="1"/>
  <c r="H1154" i="1"/>
  <c r="C1155" i="1"/>
  <c r="D1155" i="1"/>
  <c r="F1155" i="1"/>
  <c r="G1155" i="1"/>
  <c r="H1155" i="1"/>
  <c r="C1156" i="1"/>
  <c r="D1156" i="1"/>
  <c r="F1156" i="1"/>
  <c r="G1156" i="1"/>
  <c r="H1156" i="1"/>
  <c r="C1157" i="1"/>
  <c r="D1157" i="1"/>
  <c r="F1157" i="1"/>
  <c r="G1157" i="1"/>
  <c r="H1157" i="1"/>
  <c r="C1158" i="1"/>
  <c r="D1158" i="1"/>
  <c r="F1158" i="1"/>
  <c r="G1158" i="1"/>
  <c r="H1158" i="1"/>
  <c r="C1159" i="1"/>
  <c r="D1159" i="1"/>
  <c r="F1159" i="1"/>
  <c r="G1159" i="1"/>
  <c r="H1159" i="1"/>
  <c r="C1160" i="1"/>
  <c r="D1160" i="1"/>
  <c r="F1160" i="1"/>
  <c r="G1160" i="1"/>
  <c r="H1160" i="1"/>
  <c r="C1161" i="1"/>
  <c r="D1161" i="1"/>
  <c r="F1161" i="1"/>
  <c r="G1161" i="1"/>
  <c r="H1161" i="1"/>
  <c r="C1162" i="1"/>
  <c r="D1162" i="1"/>
  <c r="F1162" i="1"/>
  <c r="G1162" i="1"/>
  <c r="H1162" i="1"/>
  <c r="C1163" i="1"/>
  <c r="D1163" i="1"/>
  <c r="F1163" i="1"/>
  <c r="G1163" i="1"/>
  <c r="H1163" i="1"/>
  <c r="C1164" i="1"/>
  <c r="D1164" i="1"/>
  <c r="F1164" i="1"/>
  <c r="G1164" i="1"/>
  <c r="H1164" i="1"/>
  <c r="C1165" i="1"/>
  <c r="D1165" i="1"/>
  <c r="F1165" i="1"/>
  <c r="G1165" i="1"/>
  <c r="H1165" i="1"/>
  <c r="C1166" i="1"/>
  <c r="D1166" i="1"/>
  <c r="F1166" i="1"/>
  <c r="G1166" i="1"/>
  <c r="H1166" i="1"/>
  <c r="C1167" i="1"/>
  <c r="D1167" i="1"/>
  <c r="F1167" i="1"/>
  <c r="G1167" i="1"/>
  <c r="H1167" i="1"/>
  <c r="C1168" i="1"/>
  <c r="D1168" i="1"/>
  <c r="F1168" i="1"/>
  <c r="G1168" i="1"/>
  <c r="H1168" i="1"/>
  <c r="C1169" i="1"/>
  <c r="D1169" i="1"/>
  <c r="F1169" i="1"/>
  <c r="G1169" i="1"/>
  <c r="H1169" i="1"/>
  <c r="C1170" i="1"/>
  <c r="D1170" i="1"/>
  <c r="F1170" i="1"/>
  <c r="G1170" i="1"/>
  <c r="H1170" i="1"/>
  <c r="C1171" i="1"/>
  <c r="D1171" i="1"/>
  <c r="F1171" i="1"/>
  <c r="G1171" i="1"/>
  <c r="H1171" i="1"/>
  <c r="C1172" i="1"/>
  <c r="D1172" i="1"/>
  <c r="F1172" i="1"/>
  <c r="G1172" i="1"/>
  <c r="H1172" i="1"/>
  <c r="C1173" i="1"/>
  <c r="D1173" i="1"/>
  <c r="F1173" i="1"/>
  <c r="G1173" i="1"/>
  <c r="H1173" i="1"/>
  <c r="C1174" i="1"/>
  <c r="D1174" i="1"/>
  <c r="F1174" i="1"/>
  <c r="G1174" i="1"/>
  <c r="H1174" i="1"/>
  <c r="C1175" i="1"/>
  <c r="D1175" i="1"/>
  <c r="F1175" i="1"/>
  <c r="G1175" i="1"/>
  <c r="H1175" i="1"/>
  <c r="C1176" i="1"/>
  <c r="D1176" i="1"/>
  <c r="F1176" i="1"/>
  <c r="G1176" i="1"/>
  <c r="H1176" i="1"/>
  <c r="C1177" i="1"/>
  <c r="D1177" i="1"/>
  <c r="F1177" i="1"/>
  <c r="G1177" i="1"/>
  <c r="H1177" i="1"/>
  <c r="C1178" i="1"/>
  <c r="D1178" i="1"/>
  <c r="F1178" i="1"/>
  <c r="G1178" i="1"/>
  <c r="H1178" i="1"/>
  <c r="C1179" i="1"/>
  <c r="D1179" i="1"/>
  <c r="F1179" i="1"/>
  <c r="G1179" i="1"/>
  <c r="H1179" i="1"/>
  <c r="C1180" i="1"/>
  <c r="D1180" i="1"/>
  <c r="F1180" i="1"/>
  <c r="G1180" i="1"/>
  <c r="H1180" i="1"/>
  <c r="C1181" i="1"/>
  <c r="D1181" i="1"/>
  <c r="F1181" i="1"/>
  <c r="G1181" i="1"/>
  <c r="H1181" i="1"/>
  <c r="C1182" i="1"/>
  <c r="D1182" i="1"/>
  <c r="F1182" i="1"/>
  <c r="G1182" i="1"/>
  <c r="H1182" i="1"/>
  <c r="C1183" i="1"/>
  <c r="D1183" i="1"/>
  <c r="F1183" i="1"/>
  <c r="G1183" i="1"/>
  <c r="H1183" i="1"/>
  <c r="C1184" i="1"/>
  <c r="D1184" i="1"/>
  <c r="F1184" i="1"/>
  <c r="G1184" i="1"/>
  <c r="H1184" i="1"/>
  <c r="C1185" i="1"/>
  <c r="D1185" i="1"/>
  <c r="F1185" i="1"/>
  <c r="G1185" i="1"/>
  <c r="H1185" i="1"/>
  <c r="C1186" i="1"/>
  <c r="D1186" i="1"/>
  <c r="F1186" i="1"/>
  <c r="G1186" i="1"/>
  <c r="H1186" i="1"/>
  <c r="C1187" i="1"/>
  <c r="D1187" i="1"/>
  <c r="F1187" i="1"/>
  <c r="G1187" i="1"/>
  <c r="H1187" i="1"/>
  <c r="C1188" i="1"/>
  <c r="D1188" i="1"/>
  <c r="F1188" i="1"/>
  <c r="G1188" i="1"/>
  <c r="H1188" i="1"/>
  <c r="C1189" i="1"/>
  <c r="D1189" i="1"/>
  <c r="F1189" i="1"/>
  <c r="G1189" i="1"/>
  <c r="H1189" i="1"/>
  <c r="C1190" i="1"/>
  <c r="D1190" i="1"/>
  <c r="F1190" i="1"/>
  <c r="G1190" i="1"/>
  <c r="H1190" i="1"/>
  <c r="C1191" i="1"/>
  <c r="D1191" i="1"/>
  <c r="F1191" i="1"/>
  <c r="G1191" i="1"/>
  <c r="H1191" i="1"/>
  <c r="C1192" i="1"/>
  <c r="D1192" i="1"/>
  <c r="F1192" i="1"/>
  <c r="G1192" i="1"/>
  <c r="H1192" i="1"/>
  <c r="C1193" i="1"/>
  <c r="D1193" i="1"/>
  <c r="F1193" i="1"/>
  <c r="G1193" i="1"/>
  <c r="H1193" i="1"/>
  <c r="C1194" i="1"/>
  <c r="D1194" i="1"/>
  <c r="F1194" i="1"/>
  <c r="G1194" i="1"/>
  <c r="H1194" i="1"/>
  <c r="C1195" i="1"/>
  <c r="D1195" i="1"/>
  <c r="F1195" i="1"/>
  <c r="G1195" i="1"/>
  <c r="H1195" i="1"/>
  <c r="C1196" i="1"/>
  <c r="D1196" i="1"/>
  <c r="F1196" i="1"/>
  <c r="G1196" i="1"/>
  <c r="H1196" i="1"/>
  <c r="C1197" i="1"/>
  <c r="D1197" i="1"/>
  <c r="F1197" i="1"/>
  <c r="G1197" i="1"/>
  <c r="H1197" i="1"/>
  <c r="C1198" i="1"/>
  <c r="D1198" i="1"/>
  <c r="F1198" i="1"/>
  <c r="G1198" i="1"/>
  <c r="H1198" i="1"/>
  <c r="C1199" i="1"/>
  <c r="D1199" i="1"/>
  <c r="F1199" i="1"/>
  <c r="G1199" i="1"/>
  <c r="H1199" i="1"/>
  <c r="C1200" i="1"/>
  <c r="D1200" i="1"/>
  <c r="F1200" i="1"/>
  <c r="G1200" i="1"/>
  <c r="H1200" i="1"/>
  <c r="C1201" i="1"/>
  <c r="D1201" i="1"/>
  <c r="F1201" i="1"/>
  <c r="G1201" i="1"/>
  <c r="H1201" i="1"/>
  <c r="C1202" i="1"/>
  <c r="D1202" i="1"/>
  <c r="F1202" i="1"/>
  <c r="G1202" i="1"/>
  <c r="H1202" i="1"/>
  <c r="C1203" i="1"/>
  <c r="D1203" i="1"/>
  <c r="F1203" i="1"/>
  <c r="G1203" i="1"/>
  <c r="H1203" i="1"/>
  <c r="C1204" i="1"/>
  <c r="D1204" i="1"/>
  <c r="F1204" i="1"/>
  <c r="G1204" i="1"/>
  <c r="H1204" i="1"/>
  <c r="C1205" i="1"/>
  <c r="D1205" i="1"/>
  <c r="F1205" i="1"/>
  <c r="G1205" i="1"/>
  <c r="H1205" i="1"/>
  <c r="C1206" i="1"/>
  <c r="D1206" i="1"/>
  <c r="F1206" i="1"/>
  <c r="G1206" i="1"/>
  <c r="H1206" i="1"/>
  <c r="C1207" i="1"/>
  <c r="D1207" i="1"/>
  <c r="F1207" i="1"/>
  <c r="G1207" i="1"/>
  <c r="H1207" i="1"/>
  <c r="C1208" i="1"/>
  <c r="D1208" i="1"/>
  <c r="F1208" i="1"/>
  <c r="G1208" i="1"/>
  <c r="H1208" i="1"/>
  <c r="C1209" i="1"/>
  <c r="D1209" i="1"/>
  <c r="F1209" i="1"/>
  <c r="G1209" i="1"/>
  <c r="H1209" i="1"/>
  <c r="C1210" i="1"/>
  <c r="D1210" i="1"/>
  <c r="F1210" i="1"/>
  <c r="G1210" i="1"/>
  <c r="H1210" i="1"/>
  <c r="C1211" i="1"/>
  <c r="D1211" i="1"/>
  <c r="F1211" i="1"/>
  <c r="G1211" i="1"/>
  <c r="H1211" i="1"/>
  <c r="C1212" i="1"/>
  <c r="D1212" i="1"/>
  <c r="F1212" i="1"/>
  <c r="G1212" i="1"/>
  <c r="H1212" i="1"/>
  <c r="C1213" i="1"/>
  <c r="D1213" i="1"/>
  <c r="F1213" i="1"/>
  <c r="G1213" i="1"/>
  <c r="H1213" i="1"/>
  <c r="C1214" i="1"/>
  <c r="D1214" i="1"/>
  <c r="F1214" i="1"/>
  <c r="G1214" i="1"/>
  <c r="H1214" i="1"/>
  <c r="C1215" i="1"/>
  <c r="D1215" i="1"/>
  <c r="F1215" i="1"/>
  <c r="G1215" i="1"/>
  <c r="H1215" i="1"/>
  <c r="C1216" i="1"/>
  <c r="D1216" i="1"/>
  <c r="F1216" i="1"/>
  <c r="G1216" i="1"/>
  <c r="H1216" i="1"/>
  <c r="C1217" i="1"/>
  <c r="D1217" i="1"/>
  <c r="F1217" i="1"/>
  <c r="G1217" i="1"/>
  <c r="H1217" i="1"/>
  <c r="C1218" i="1"/>
  <c r="D1218" i="1"/>
  <c r="F1218" i="1"/>
  <c r="G1218" i="1"/>
  <c r="H1218" i="1"/>
  <c r="C1219" i="1"/>
  <c r="D1219" i="1"/>
  <c r="F1219" i="1"/>
  <c r="G1219" i="1"/>
  <c r="H1219" i="1"/>
  <c r="C1220" i="1"/>
  <c r="D1220" i="1"/>
  <c r="F1220" i="1"/>
  <c r="G1220" i="1"/>
  <c r="H1220" i="1"/>
  <c r="C1221" i="1"/>
  <c r="D1221" i="1"/>
  <c r="F1221" i="1"/>
  <c r="G1221" i="1"/>
  <c r="H1221" i="1"/>
  <c r="C1222" i="1"/>
  <c r="D1222" i="1"/>
  <c r="F1222" i="1"/>
  <c r="G1222" i="1"/>
  <c r="H1222" i="1"/>
  <c r="C1223" i="1"/>
  <c r="D1223" i="1"/>
  <c r="F1223" i="1"/>
  <c r="G1223" i="1"/>
  <c r="H1223" i="1"/>
  <c r="C1224" i="1"/>
  <c r="D1224" i="1"/>
  <c r="F1224" i="1"/>
  <c r="G1224" i="1"/>
  <c r="H1224" i="1"/>
  <c r="C1225" i="1"/>
  <c r="D1225" i="1"/>
  <c r="F1225" i="1"/>
  <c r="G1225" i="1"/>
  <c r="H1225" i="1"/>
  <c r="C1226" i="1"/>
  <c r="D1226" i="1"/>
  <c r="F1226" i="1"/>
  <c r="G1226" i="1"/>
  <c r="H1226" i="1"/>
  <c r="C1227" i="1"/>
  <c r="D1227" i="1"/>
  <c r="F1227" i="1"/>
  <c r="G1227" i="1"/>
  <c r="H1227" i="1"/>
  <c r="C1228" i="1"/>
  <c r="D1228" i="1"/>
  <c r="F1228" i="1"/>
  <c r="G1228" i="1"/>
  <c r="H1228" i="1"/>
  <c r="C1229" i="1"/>
  <c r="D1229" i="1"/>
  <c r="F1229" i="1"/>
  <c r="G1229" i="1"/>
  <c r="H1229" i="1"/>
  <c r="C1230" i="1"/>
  <c r="D1230" i="1"/>
  <c r="F1230" i="1"/>
  <c r="G1230" i="1"/>
  <c r="H1230" i="1"/>
  <c r="C1231" i="1"/>
  <c r="D1231" i="1"/>
  <c r="F1231" i="1"/>
  <c r="G1231" i="1"/>
  <c r="H1231" i="1"/>
  <c r="C1232" i="1"/>
  <c r="D1232" i="1"/>
  <c r="F1232" i="1"/>
  <c r="G1232" i="1"/>
  <c r="H1232" i="1"/>
  <c r="C1233" i="1"/>
  <c r="D1233" i="1"/>
  <c r="F1233" i="1"/>
  <c r="G1233" i="1"/>
  <c r="H1233" i="1"/>
  <c r="C1234" i="1"/>
  <c r="D1234" i="1"/>
  <c r="F1234" i="1"/>
  <c r="G1234" i="1"/>
  <c r="H1234" i="1"/>
  <c r="C1235" i="1"/>
  <c r="D1235" i="1"/>
  <c r="F1235" i="1"/>
  <c r="G1235" i="1"/>
  <c r="H1235" i="1"/>
  <c r="C1236" i="1"/>
  <c r="D1236" i="1"/>
  <c r="F1236" i="1"/>
  <c r="G1236" i="1"/>
  <c r="H1236" i="1"/>
  <c r="C1237" i="1"/>
  <c r="D1237" i="1"/>
  <c r="F1237" i="1"/>
  <c r="G1237" i="1"/>
  <c r="H1237" i="1"/>
  <c r="C1238" i="1"/>
  <c r="D1238" i="1"/>
  <c r="F1238" i="1"/>
  <c r="G1238" i="1"/>
  <c r="H1238" i="1"/>
  <c r="C1239" i="1"/>
  <c r="D1239" i="1"/>
  <c r="F1239" i="1"/>
  <c r="G1239" i="1"/>
  <c r="H1239" i="1"/>
  <c r="C1240" i="1"/>
  <c r="D1240" i="1"/>
  <c r="F1240" i="1"/>
  <c r="G1240" i="1"/>
  <c r="H1240" i="1"/>
  <c r="C1241" i="1"/>
  <c r="D1241" i="1"/>
  <c r="F1241" i="1"/>
  <c r="G1241" i="1"/>
  <c r="H1241" i="1"/>
  <c r="C1242" i="1"/>
  <c r="D1242" i="1"/>
  <c r="F1242" i="1"/>
  <c r="G1242" i="1"/>
  <c r="H1242" i="1"/>
  <c r="C1243" i="1"/>
  <c r="D1243" i="1"/>
  <c r="F1243" i="1"/>
  <c r="G1243" i="1"/>
  <c r="H1243" i="1"/>
  <c r="C1244" i="1"/>
  <c r="D1244" i="1"/>
  <c r="F1244" i="1"/>
  <c r="G1244" i="1"/>
  <c r="H1244" i="1"/>
  <c r="C1245" i="1"/>
  <c r="D1245" i="1"/>
  <c r="F1245" i="1"/>
  <c r="G1245" i="1"/>
  <c r="H1245" i="1"/>
  <c r="C1246" i="1"/>
  <c r="D1246" i="1"/>
  <c r="F1246" i="1"/>
  <c r="G1246" i="1"/>
  <c r="H1246" i="1"/>
  <c r="C1247" i="1"/>
  <c r="D1247" i="1"/>
  <c r="F1247" i="1"/>
  <c r="G1247" i="1"/>
  <c r="H1247" i="1"/>
  <c r="C1248" i="1"/>
  <c r="D1248" i="1"/>
  <c r="F1248" i="1"/>
  <c r="G1248" i="1"/>
  <c r="H1248" i="1"/>
  <c r="C1249" i="1"/>
  <c r="D1249" i="1"/>
  <c r="F1249" i="1"/>
  <c r="G1249" i="1"/>
  <c r="H1249" i="1"/>
  <c r="C1250" i="1"/>
  <c r="D1250" i="1"/>
  <c r="F1250" i="1"/>
  <c r="G1250" i="1"/>
  <c r="H1250" i="1"/>
  <c r="C1251" i="1"/>
  <c r="D1251" i="1"/>
  <c r="F1251" i="1"/>
  <c r="G1251" i="1"/>
  <c r="H1251" i="1"/>
  <c r="C1252" i="1"/>
  <c r="D1252" i="1"/>
  <c r="F1252" i="1"/>
  <c r="G1252" i="1"/>
  <c r="H1252" i="1"/>
  <c r="C1253" i="1"/>
  <c r="D1253" i="1"/>
  <c r="F1253" i="1"/>
  <c r="G1253" i="1"/>
  <c r="H1253" i="1"/>
  <c r="C1254" i="1"/>
  <c r="D1254" i="1"/>
  <c r="F1254" i="1"/>
  <c r="G1254" i="1"/>
  <c r="H1254" i="1"/>
  <c r="C1255" i="1"/>
  <c r="D1255" i="1"/>
  <c r="F1255" i="1"/>
  <c r="G1255" i="1"/>
  <c r="H1255" i="1"/>
  <c r="C1256" i="1"/>
  <c r="D1256" i="1"/>
  <c r="F1256" i="1"/>
  <c r="G1256" i="1"/>
  <c r="H1256" i="1"/>
  <c r="C1257" i="1"/>
  <c r="D1257" i="1"/>
  <c r="F1257" i="1"/>
  <c r="G1257" i="1"/>
  <c r="H1257" i="1"/>
  <c r="C1258" i="1"/>
  <c r="D1258" i="1"/>
  <c r="F1258" i="1"/>
  <c r="G1258" i="1"/>
  <c r="H1258" i="1"/>
  <c r="C1259" i="1"/>
  <c r="D1259" i="1"/>
  <c r="F1259" i="1"/>
  <c r="G1259" i="1"/>
  <c r="H1259" i="1"/>
  <c r="C1260" i="1"/>
  <c r="D1260" i="1"/>
  <c r="F1260" i="1"/>
  <c r="G1260" i="1"/>
  <c r="H1260" i="1"/>
  <c r="C1261" i="1"/>
  <c r="D1261" i="1"/>
  <c r="F1261" i="1"/>
  <c r="G1261" i="1"/>
  <c r="H1261" i="1"/>
  <c r="C1262" i="1"/>
  <c r="D1262" i="1"/>
  <c r="F1262" i="1"/>
  <c r="G1262" i="1"/>
  <c r="H1262" i="1"/>
  <c r="C1263" i="1"/>
  <c r="D1263" i="1"/>
  <c r="F1263" i="1"/>
  <c r="G1263" i="1"/>
  <c r="H1263" i="1"/>
  <c r="C1264" i="1"/>
  <c r="D1264" i="1"/>
  <c r="F1264" i="1"/>
  <c r="G1264" i="1"/>
  <c r="H1264" i="1"/>
  <c r="C1265" i="1"/>
  <c r="D1265" i="1"/>
  <c r="F1265" i="1"/>
  <c r="G1265" i="1"/>
  <c r="H1265" i="1"/>
  <c r="C1266" i="1"/>
  <c r="D1266" i="1"/>
  <c r="F1266" i="1"/>
  <c r="G1266" i="1"/>
  <c r="H1266" i="1"/>
  <c r="C1267" i="1"/>
  <c r="D1267" i="1"/>
  <c r="F1267" i="1"/>
  <c r="G1267" i="1"/>
  <c r="H1267" i="1"/>
  <c r="C1268" i="1"/>
  <c r="D1268" i="1"/>
  <c r="F1268" i="1"/>
  <c r="G1268" i="1"/>
  <c r="H1268" i="1"/>
  <c r="C1269" i="1"/>
  <c r="D1269" i="1"/>
  <c r="F1269" i="1"/>
  <c r="G1269" i="1"/>
  <c r="H1269" i="1"/>
  <c r="C1270" i="1"/>
  <c r="D1270" i="1"/>
  <c r="F1270" i="1"/>
  <c r="G1270" i="1"/>
  <c r="H1270" i="1"/>
  <c r="C1271" i="1"/>
  <c r="D1271" i="1"/>
  <c r="F1271" i="1"/>
  <c r="G1271" i="1"/>
  <c r="H1271" i="1"/>
  <c r="C1272" i="1"/>
  <c r="D1272" i="1"/>
  <c r="F1272" i="1"/>
  <c r="G1272" i="1"/>
  <c r="H1272" i="1"/>
  <c r="C1273" i="1"/>
  <c r="D1273" i="1"/>
  <c r="F1273" i="1"/>
  <c r="G1273" i="1"/>
  <c r="H1273" i="1"/>
  <c r="C1274" i="1"/>
  <c r="D1274" i="1"/>
  <c r="F1274" i="1"/>
  <c r="G1274" i="1"/>
  <c r="H1274" i="1"/>
  <c r="C1275" i="1"/>
  <c r="D1275" i="1"/>
  <c r="F1275" i="1"/>
  <c r="G1275" i="1"/>
  <c r="H1275" i="1"/>
  <c r="C1276" i="1"/>
  <c r="D1276" i="1"/>
  <c r="F1276" i="1"/>
  <c r="G1276" i="1"/>
  <c r="H1276" i="1"/>
  <c r="C1277" i="1"/>
  <c r="D1277" i="1"/>
  <c r="F1277" i="1"/>
  <c r="G1277" i="1"/>
  <c r="H1277" i="1"/>
  <c r="C1278" i="1"/>
  <c r="D1278" i="1"/>
  <c r="F1278" i="1"/>
  <c r="G1278" i="1"/>
  <c r="H1278" i="1"/>
  <c r="C1279" i="1"/>
  <c r="D1279" i="1"/>
  <c r="F1279" i="1"/>
  <c r="G1279" i="1"/>
  <c r="H1279" i="1"/>
  <c r="C1280" i="1"/>
  <c r="D1280" i="1"/>
  <c r="F1280" i="1"/>
  <c r="G1280" i="1"/>
  <c r="H1280" i="1"/>
  <c r="C1281" i="1"/>
  <c r="D1281" i="1"/>
  <c r="F1281" i="1"/>
  <c r="G1281" i="1"/>
  <c r="H1281" i="1"/>
  <c r="C1282" i="1"/>
  <c r="D1282" i="1"/>
  <c r="F1282" i="1"/>
  <c r="G1282" i="1"/>
  <c r="H1282" i="1"/>
  <c r="C1283" i="1"/>
  <c r="D1283" i="1"/>
  <c r="F1283" i="1"/>
  <c r="G1283" i="1"/>
  <c r="H1283" i="1"/>
  <c r="C1284" i="1"/>
  <c r="D1284" i="1"/>
  <c r="F1284" i="1"/>
  <c r="G1284" i="1"/>
  <c r="H1284" i="1"/>
  <c r="C1285" i="1"/>
  <c r="D1285" i="1"/>
  <c r="F1285" i="1"/>
  <c r="G1285" i="1"/>
  <c r="H1285" i="1"/>
  <c r="C1286" i="1"/>
  <c r="D1286" i="1"/>
  <c r="F1286" i="1"/>
  <c r="G1286" i="1"/>
  <c r="H1286" i="1"/>
  <c r="C1287" i="1"/>
  <c r="D1287" i="1"/>
  <c r="F1287" i="1"/>
  <c r="G1287" i="1"/>
  <c r="H1287" i="1"/>
  <c r="C1288" i="1"/>
  <c r="D1288" i="1"/>
  <c r="F1288" i="1"/>
  <c r="G1288" i="1"/>
  <c r="H1288" i="1"/>
  <c r="C1289" i="1"/>
  <c r="D1289" i="1"/>
  <c r="F1289" i="1"/>
  <c r="G1289" i="1"/>
  <c r="H1289" i="1"/>
  <c r="C1290" i="1"/>
  <c r="D1290" i="1"/>
  <c r="F1290" i="1"/>
  <c r="G1290" i="1"/>
  <c r="H1290" i="1"/>
  <c r="C1291" i="1"/>
  <c r="D1291" i="1"/>
  <c r="F1291" i="1"/>
  <c r="G1291" i="1"/>
  <c r="H1291" i="1"/>
  <c r="C1292" i="1"/>
  <c r="D1292" i="1"/>
  <c r="F1292" i="1"/>
  <c r="G1292" i="1"/>
  <c r="H1292" i="1"/>
  <c r="C1293" i="1"/>
  <c r="D1293" i="1"/>
  <c r="F1293" i="1"/>
  <c r="G1293" i="1"/>
  <c r="H1293" i="1"/>
  <c r="C1294" i="1"/>
  <c r="D1294" i="1"/>
  <c r="F1294" i="1"/>
  <c r="G1294" i="1"/>
  <c r="H1294" i="1"/>
  <c r="C1295" i="1"/>
  <c r="D1295" i="1"/>
  <c r="F1295" i="1"/>
  <c r="G1295" i="1"/>
  <c r="H1295" i="1"/>
  <c r="C1296" i="1"/>
  <c r="D1296" i="1"/>
  <c r="F1296" i="1"/>
  <c r="G1296" i="1"/>
  <c r="H1296" i="1"/>
  <c r="C1297" i="1"/>
  <c r="D1297" i="1"/>
  <c r="F1297" i="1"/>
  <c r="G1297" i="1"/>
  <c r="H1297" i="1"/>
  <c r="I515" i="1" l="1"/>
  <c r="J206" i="1"/>
  <c r="I553" i="1"/>
  <c r="J123" i="1"/>
  <c r="I206" i="1"/>
  <c r="I123" i="1"/>
  <c r="J481" i="1"/>
  <c r="J143" i="1"/>
  <c r="G19" i="19" s="1"/>
  <c r="I481" i="1"/>
  <c r="I143" i="1"/>
  <c r="J560" i="1"/>
  <c r="J553" i="1"/>
  <c r="J63" i="1"/>
  <c r="G17" i="19" s="1"/>
  <c r="I560" i="1"/>
  <c r="I63" i="1"/>
  <c r="F17" i="19" s="1"/>
  <c r="G18" i="19"/>
  <c r="H549" i="1"/>
  <c r="H96" i="1"/>
  <c r="H487" i="1"/>
  <c r="H101" i="1"/>
  <c r="H505" i="1"/>
  <c r="H526" i="1"/>
  <c r="H115" i="1"/>
  <c r="H160" i="1"/>
  <c r="H539" i="1"/>
  <c r="H188" i="1"/>
  <c r="H503" i="1"/>
  <c r="H69" i="1"/>
  <c r="H117" i="1"/>
  <c r="H532" i="1"/>
  <c r="H134" i="1"/>
  <c r="H216" i="1"/>
  <c r="H84" i="1"/>
  <c r="H534" i="1"/>
  <c r="H147" i="1"/>
  <c r="H83" i="1"/>
  <c r="H198" i="1"/>
  <c r="H232" i="1"/>
  <c r="H98" i="1"/>
  <c r="H557" i="1"/>
  <c r="H212" i="1"/>
  <c r="H159" i="1"/>
  <c r="H493" i="1"/>
  <c r="H192" i="1"/>
  <c r="H78" i="1"/>
  <c r="H227" i="1"/>
  <c r="H543" i="1"/>
  <c r="H497" i="1"/>
  <c r="H178" i="1"/>
  <c r="H109" i="1"/>
  <c r="H66" i="1"/>
  <c r="H554" i="1"/>
  <c r="H230" i="1"/>
  <c r="H200" i="1"/>
  <c r="H127" i="1"/>
  <c r="H77" i="1"/>
  <c r="H113" i="1"/>
  <c r="H547" i="1"/>
  <c r="H558" i="1"/>
  <c r="H489" i="1"/>
  <c r="H172" i="1"/>
  <c r="H72" i="1"/>
  <c r="H551" i="1"/>
  <c r="S150" i="1"/>
  <c r="H99" i="1"/>
  <c r="H76" i="1"/>
  <c r="H524" i="1"/>
  <c r="H194" i="1"/>
  <c r="H121" i="1"/>
  <c r="H176" i="1"/>
  <c r="H107" i="1"/>
  <c r="H541" i="1"/>
  <c r="H229" i="1"/>
  <c r="H154" i="1"/>
  <c r="H536" i="1"/>
  <c r="H517" i="1"/>
  <c r="H196" i="1"/>
  <c r="H132" i="1"/>
  <c r="H485" i="1"/>
  <c r="H174" i="1"/>
  <c r="H111" i="1"/>
  <c r="H65" i="1"/>
  <c r="G21" i="19"/>
  <c r="H214" i="1"/>
  <c r="H82" i="1"/>
  <c r="H494" i="1"/>
  <c r="H186" i="1"/>
  <c r="H119" i="1"/>
  <c r="H86" i="1"/>
  <c r="H545" i="1"/>
  <c r="H226" i="1"/>
  <c r="H157" i="1"/>
  <c r="H95" i="1"/>
  <c r="H561" i="1"/>
  <c r="H499" i="1"/>
  <c r="H190" i="1"/>
  <c r="H124" i="1"/>
  <c r="H562" i="1"/>
  <c r="H552" i="1"/>
  <c r="H548" i="1"/>
  <c r="H540" i="1"/>
  <c r="H535" i="1"/>
  <c r="H529" i="1"/>
  <c r="H525" i="1"/>
  <c r="H518" i="1"/>
  <c r="H504" i="1"/>
  <c r="H498" i="1"/>
  <c r="H488" i="1"/>
  <c r="H484" i="1"/>
  <c r="H215" i="1"/>
  <c r="H201" i="1"/>
  <c r="H197" i="1"/>
  <c r="H193" i="1"/>
  <c r="H189" i="1"/>
  <c r="H185" i="1"/>
  <c r="H177" i="1"/>
  <c r="H173" i="1"/>
  <c r="H158" i="1"/>
  <c r="H153" i="1"/>
  <c r="H149" i="1"/>
  <c r="H133" i="1"/>
  <c r="H126" i="1"/>
  <c r="H122" i="1"/>
  <c r="H118" i="1"/>
  <c r="H114" i="1"/>
  <c r="H110" i="1"/>
  <c r="H556" i="1"/>
  <c r="H550" i="1"/>
  <c r="H546" i="1"/>
  <c r="H542" i="1"/>
  <c r="H537" i="1"/>
  <c r="H533" i="1"/>
  <c r="H527" i="1"/>
  <c r="H523" i="1"/>
  <c r="H516" i="1"/>
  <c r="H500" i="1"/>
  <c r="H495" i="1"/>
  <c r="H492" i="1"/>
  <c r="H486" i="1"/>
  <c r="H231" i="1"/>
  <c r="H228" i="1"/>
  <c r="H225" i="1"/>
  <c r="H213" i="1"/>
  <c r="H199" i="1"/>
  <c r="H195" i="1"/>
  <c r="H191" i="1"/>
  <c r="H187" i="1"/>
  <c r="H179" i="1"/>
  <c r="H175" i="1"/>
  <c r="H171" i="1"/>
  <c r="H156" i="1"/>
  <c r="H152" i="1"/>
  <c r="H146" i="1"/>
  <c r="H128" i="1"/>
  <c r="H125" i="1"/>
  <c r="H120" i="1"/>
  <c r="H116" i="1"/>
  <c r="H112" i="1"/>
  <c r="H108" i="1"/>
  <c r="H100" i="1"/>
  <c r="H97" i="1"/>
  <c r="H87" i="1"/>
  <c r="H85" i="1"/>
  <c r="H79" i="1"/>
  <c r="H74" i="1"/>
  <c r="H70" i="1"/>
  <c r="S1297" i="1"/>
  <c r="Q1297" i="1"/>
  <c r="O1297" i="1"/>
  <c r="Q1296" i="1"/>
  <c r="S1296" i="1"/>
  <c r="O1296" i="1"/>
  <c r="S1295" i="1"/>
  <c r="Q1295" i="1"/>
  <c r="O1295" i="1"/>
  <c r="S1294" i="1"/>
  <c r="O1294" i="1"/>
  <c r="Q1294" i="1"/>
  <c r="O1290" i="1"/>
  <c r="S1290" i="1"/>
  <c r="Q1290" i="1"/>
  <c r="S1289" i="1"/>
  <c r="O1289" i="1"/>
  <c r="Q1289" i="1"/>
  <c r="O1287" i="1"/>
  <c r="S1287" i="1"/>
  <c r="Q1287" i="1"/>
  <c r="O1286" i="1"/>
  <c r="S1286" i="1"/>
  <c r="Q1286" i="1"/>
  <c r="S1285" i="1"/>
  <c r="O1285" i="1"/>
  <c r="Q1285" i="1"/>
  <c r="Q1284" i="1"/>
  <c r="S1284" i="1"/>
  <c r="O1284" i="1"/>
  <c r="S1281" i="1"/>
  <c r="Q1281" i="1"/>
  <c r="O1281" i="1"/>
  <c r="Q1280" i="1"/>
  <c r="S1280" i="1"/>
  <c r="O1280" i="1"/>
  <c r="S1275" i="1"/>
  <c r="Q1275" i="1"/>
  <c r="O1275" i="1"/>
  <c r="O1274" i="1"/>
  <c r="S1274" i="1"/>
  <c r="Q1274" i="1"/>
  <c r="S1273" i="1"/>
  <c r="Q1273" i="1"/>
  <c r="O1273" i="1"/>
  <c r="S1272" i="1"/>
  <c r="Q1272" i="1"/>
  <c r="O1272" i="1"/>
  <c r="O1271" i="1"/>
  <c r="Q1271" i="1"/>
  <c r="S1271" i="1"/>
  <c r="O1270" i="1"/>
  <c r="Q1270" i="1"/>
  <c r="S1270" i="1"/>
  <c r="S1269" i="1"/>
  <c r="O1269" i="1"/>
  <c r="Q1269" i="1"/>
  <c r="O1266" i="1"/>
  <c r="S1266" i="1"/>
  <c r="Q1266" i="1"/>
  <c r="S1265" i="1"/>
  <c r="Q1265" i="1"/>
  <c r="O1265" i="1"/>
  <c r="S1263" i="1"/>
  <c r="O1263" i="1"/>
  <c r="Q1263" i="1"/>
  <c r="S1262" i="1"/>
  <c r="O1262" i="1"/>
  <c r="Q1262" i="1"/>
  <c r="Q1259" i="1"/>
  <c r="S1259" i="1"/>
  <c r="O1259" i="1"/>
  <c r="O1258" i="1"/>
  <c r="S1258" i="1"/>
  <c r="Q1258" i="1"/>
  <c r="S1257" i="1"/>
  <c r="O1257" i="1"/>
  <c r="Q1257" i="1"/>
  <c r="S1256" i="1"/>
  <c r="Q1256" i="1"/>
  <c r="O1256" i="1"/>
  <c r="O1255" i="1"/>
  <c r="S1255" i="1"/>
  <c r="Q1255" i="1"/>
  <c r="O1254" i="1"/>
  <c r="S1254" i="1"/>
  <c r="Q1254" i="1"/>
  <c r="Q1252" i="1"/>
  <c r="S1252" i="1"/>
  <c r="O1252" i="1"/>
  <c r="Q1251" i="1"/>
  <c r="S1251" i="1"/>
  <c r="O1251" i="1"/>
  <c r="O1250" i="1"/>
  <c r="Q1250" i="1"/>
  <c r="S1250" i="1"/>
  <c r="S1249" i="1"/>
  <c r="O1249" i="1"/>
  <c r="Q1249" i="1"/>
  <c r="Q1248" i="1"/>
  <c r="S1248" i="1"/>
  <c r="O1248" i="1"/>
  <c r="Q1247" i="1"/>
  <c r="S1247" i="1"/>
  <c r="O1247" i="1"/>
  <c r="O1242" i="1"/>
  <c r="S1242" i="1"/>
  <c r="Q1242" i="1"/>
  <c r="S1241" i="1"/>
  <c r="Q1241" i="1"/>
  <c r="O1241" i="1"/>
  <c r="S1240" i="1"/>
  <c r="Q1240" i="1"/>
  <c r="O1240" i="1"/>
  <c r="Q1239" i="1"/>
  <c r="S1239" i="1"/>
  <c r="O1239" i="1"/>
  <c r="O1238" i="1"/>
  <c r="S1238" i="1"/>
  <c r="Q1238" i="1"/>
  <c r="Q1237" i="1"/>
  <c r="O1237" i="1"/>
  <c r="S1237" i="1"/>
  <c r="S1236" i="1"/>
  <c r="Q1236" i="1"/>
  <c r="O1236" i="1"/>
  <c r="S1235" i="1"/>
  <c r="Q1235" i="1"/>
  <c r="O1235" i="1"/>
  <c r="S1225" i="1"/>
  <c r="Q1225" i="1"/>
  <c r="O1225" i="1"/>
  <c r="S1224" i="1"/>
  <c r="O1224" i="1"/>
  <c r="Q1224" i="1"/>
  <c r="Q1223" i="1"/>
  <c r="O1223" i="1"/>
  <c r="S1223" i="1"/>
  <c r="O1222" i="1"/>
  <c r="S1222" i="1"/>
  <c r="Q1222" i="1"/>
  <c r="S1221" i="1"/>
  <c r="Q1221" i="1"/>
  <c r="O1221" i="1"/>
  <c r="S1220" i="1"/>
  <c r="Q1220" i="1"/>
  <c r="O1220" i="1"/>
  <c r="S1219" i="1"/>
  <c r="Q1219" i="1"/>
  <c r="O1219" i="1"/>
  <c r="S1216" i="1"/>
  <c r="O1216" i="1"/>
  <c r="Q1216" i="1"/>
  <c r="S1214" i="1"/>
  <c r="Q1214" i="1"/>
  <c r="O1214" i="1"/>
  <c r="S1213" i="1"/>
  <c r="Q1213" i="1"/>
  <c r="O1213" i="1"/>
  <c r="S1212" i="1"/>
  <c r="Q1212" i="1"/>
  <c r="O1212" i="1"/>
  <c r="Q1211" i="1"/>
  <c r="S1211" i="1"/>
  <c r="O1211" i="1"/>
  <c r="O1210" i="1"/>
  <c r="S1210" i="1"/>
  <c r="Q1210" i="1"/>
  <c r="S1209" i="1"/>
  <c r="Q1209" i="1"/>
  <c r="O1209" i="1"/>
  <c r="S1208" i="1"/>
  <c r="O1208" i="1"/>
  <c r="Q1208" i="1"/>
  <c r="Q1207" i="1"/>
  <c r="O1207" i="1"/>
  <c r="S1207" i="1"/>
  <c r="O1206" i="1"/>
  <c r="S1206" i="1"/>
  <c r="Q1206" i="1"/>
  <c r="O1202" i="1"/>
  <c r="S1202" i="1"/>
  <c r="Q1202" i="1"/>
  <c r="S1201" i="1"/>
  <c r="O1201" i="1"/>
  <c r="Q1201" i="1"/>
  <c r="S1200" i="1"/>
  <c r="Q1200" i="1"/>
  <c r="O1200" i="1"/>
  <c r="Q1199" i="1"/>
  <c r="S1199" i="1"/>
  <c r="O1199" i="1"/>
  <c r="S1198" i="1"/>
  <c r="Q1198" i="1"/>
  <c r="O1198" i="1"/>
  <c r="S1197" i="1"/>
  <c r="Q1197" i="1"/>
  <c r="O1197" i="1"/>
  <c r="S1196" i="1"/>
  <c r="O1196" i="1"/>
  <c r="Q1196" i="1"/>
  <c r="Q1195" i="1"/>
  <c r="S1195" i="1"/>
  <c r="O1195" i="1"/>
  <c r="O1194" i="1"/>
  <c r="S1194" i="1"/>
  <c r="Q1194" i="1"/>
  <c r="S1193" i="1"/>
  <c r="Q1193" i="1"/>
  <c r="O1193" i="1"/>
  <c r="Q1191" i="1"/>
  <c r="S1191" i="1"/>
  <c r="O1191" i="1"/>
  <c r="S1190" i="1"/>
  <c r="O1190" i="1"/>
  <c r="Q1190" i="1"/>
  <c r="S1189" i="1"/>
  <c r="Q1189" i="1"/>
  <c r="O1189" i="1"/>
  <c r="S1188" i="1"/>
  <c r="Q1188" i="1"/>
  <c r="O1188" i="1"/>
  <c r="S1187" i="1"/>
  <c r="Q1187" i="1"/>
  <c r="O1187" i="1"/>
  <c r="O1186" i="1"/>
  <c r="S1186" i="1"/>
  <c r="Q1186" i="1"/>
  <c r="S1185" i="1"/>
  <c r="O1185" i="1"/>
  <c r="Q1185" i="1"/>
  <c r="S1184" i="1"/>
  <c r="Q1184" i="1"/>
  <c r="O1184" i="1"/>
  <c r="Q1183" i="1"/>
  <c r="S1183" i="1"/>
  <c r="O1183" i="1"/>
  <c r="S1182" i="1"/>
  <c r="Q1182" i="1"/>
  <c r="O1182" i="1"/>
  <c r="O1181" i="1"/>
  <c r="S1181" i="1"/>
  <c r="Q1181" i="1"/>
  <c r="S1180" i="1"/>
  <c r="O1180" i="1"/>
  <c r="Q1180" i="1"/>
  <c r="Q1179" i="1"/>
  <c r="S1179" i="1"/>
  <c r="O1179" i="1"/>
  <c r="S1172" i="1"/>
  <c r="Q1172" i="1"/>
  <c r="O1172" i="1"/>
  <c r="S1171" i="1"/>
  <c r="Q1171" i="1"/>
  <c r="O1171" i="1"/>
  <c r="O1170" i="1"/>
  <c r="S1170" i="1"/>
  <c r="Q1170" i="1"/>
  <c r="S1169" i="1"/>
  <c r="Q1169" i="1"/>
  <c r="O1169" i="1"/>
  <c r="Q1163" i="1"/>
  <c r="S1163" i="1"/>
  <c r="O1163" i="1"/>
  <c r="Q1151" i="1"/>
  <c r="O1151" i="1"/>
  <c r="S1151" i="1"/>
  <c r="S1150" i="1"/>
  <c r="Q1150" i="1"/>
  <c r="O1150" i="1"/>
  <c r="S1149" i="1"/>
  <c r="Q1149" i="1"/>
  <c r="O1149" i="1"/>
  <c r="S1148" i="1"/>
  <c r="Q1148" i="1"/>
  <c r="O1148" i="1"/>
  <c r="Q1147" i="1"/>
  <c r="S1147" i="1"/>
  <c r="O1147" i="1"/>
  <c r="O1146" i="1"/>
  <c r="S1146" i="1"/>
  <c r="Q1146" i="1"/>
  <c r="S1145" i="1"/>
  <c r="Q1145" i="1"/>
  <c r="O1145" i="1"/>
  <c r="O1142" i="1"/>
  <c r="S1142" i="1"/>
  <c r="Q1142" i="1"/>
  <c r="S1141" i="1"/>
  <c r="Q1141" i="1"/>
  <c r="O1141" i="1"/>
  <c r="S1133" i="1"/>
  <c r="Q1133" i="1"/>
  <c r="O1133" i="1"/>
  <c r="S1132" i="1"/>
  <c r="O1132" i="1"/>
  <c r="Q1132" i="1"/>
  <c r="Q1131" i="1"/>
  <c r="S1131" i="1"/>
  <c r="O1131" i="1"/>
  <c r="O1130" i="1"/>
  <c r="S1130" i="1"/>
  <c r="Q1130" i="1"/>
  <c r="S1129" i="1"/>
  <c r="Q1129" i="1"/>
  <c r="O1129" i="1"/>
  <c r="S1128" i="1"/>
  <c r="Q1128" i="1"/>
  <c r="O1128" i="1"/>
  <c r="Q1127" i="1"/>
  <c r="S1127" i="1"/>
  <c r="O1127" i="1"/>
  <c r="S1125" i="1"/>
  <c r="Q1125" i="1"/>
  <c r="O1125" i="1"/>
  <c r="S1124" i="1"/>
  <c r="Q1124" i="1"/>
  <c r="O1124" i="1"/>
  <c r="Q1123" i="1"/>
  <c r="S1123" i="1"/>
  <c r="O1123" i="1"/>
  <c r="S1122" i="1"/>
  <c r="O1122" i="1"/>
  <c r="Q1122" i="1"/>
  <c r="S1120" i="1"/>
  <c r="Q1120" i="1"/>
  <c r="O1120" i="1"/>
  <c r="Q1119" i="1"/>
  <c r="O1119" i="1"/>
  <c r="S1119" i="1"/>
  <c r="O1114" i="1"/>
  <c r="S1114" i="1"/>
  <c r="Q1114" i="1"/>
  <c r="S1113" i="1"/>
  <c r="Q1113" i="1"/>
  <c r="O1113" i="1"/>
  <c r="Q1107" i="1"/>
  <c r="S1107" i="1"/>
  <c r="O1107" i="1"/>
  <c r="O1106" i="1"/>
  <c r="S1106" i="1"/>
  <c r="Q1106" i="1"/>
  <c r="S1100" i="1"/>
  <c r="O1100" i="1"/>
  <c r="Q1100" i="1"/>
  <c r="O1098" i="1"/>
  <c r="Q1098" i="1"/>
  <c r="S1098" i="1"/>
  <c r="S1097" i="1"/>
  <c r="Q1097" i="1"/>
  <c r="O1097" i="1"/>
  <c r="S1093" i="1"/>
  <c r="Q1093" i="1"/>
  <c r="O1093" i="1"/>
  <c r="S1092" i="1"/>
  <c r="Q1092" i="1"/>
  <c r="O1092" i="1"/>
  <c r="Q1091" i="1"/>
  <c r="S1091" i="1"/>
  <c r="O1091" i="1"/>
  <c r="S1090" i="1"/>
  <c r="O1090" i="1"/>
  <c r="Q1090" i="1"/>
  <c r="S1089" i="1"/>
  <c r="O1089" i="1"/>
  <c r="Q1089" i="1"/>
  <c r="S1088" i="1"/>
  <c r="Q1088" i="1"/>
  <c r="O1088" i="1"/>
  <c r="Q1087" i="1"/>
  <c r="S1087" i="1"/>
  <c r="O1087" i="1"/>
  <c r="S1086" i="1"/>
  <c r="Q1086" i="1"/>
  <c r="O1086" i="1"/>
  <c r="S1085" i="1"/>
  <c r="Q1085" i="1"/>
  <c r="O1085" i="1"/>
  <c r="S1084" i="1"/>
  <c r="Q1084" i="1"/>
  <c r="O1084" i="1"/>
  <c r="S1077" i="1"/>
  <c r="Q1077" i="1"/>
  <c r="O1077" i="1"/>
  <c r="S1076" i="1"/>
  <c r="Q1076" i="1"/>
  <c r="O1076" i="1"/>
  <c r="Q1075" i="1"/>
  <c r="O1075" i="1"/>
  <c r="S1075" i="1"/>
  <c r="Q1071" i="1"/>
  <c r="S1071" i="1"/>
  <c r="O1071" i="1"/>
  <c r="S1070" i="1"/>
  <c r="Q1070" i="1"/>
  <c r="O1070" i="1"/>
  <c r="S1069" i="1"/>
  <c r="Q1069" i="1"/>
  <c r="O1069" i="1"/>
  <c r="S1061" i="1"/>
  <c r="Q1061" i="1"/>
  <c r="O1061" i="1"/>
  <c r="S1060" i="1"/>
  <c r="Q1060" i="1"/>
  <c r="O1060" i="1"/>
  <c r="Q1059" i="1"/>
  <c r="S1059" i="1"/>
  <c r="O1059" i="1"/>
  <c r="S1057" i="1"/>
  <c r="O1057" i="1"/>
  <c r="Q1057" i="1"/>
  <c r="S1056" i="1"/>
  <c r="Q1056" i="1"/>
  <c r="O1056" i="1"/>
  <c r="S1048" i="1"/>
  <c r="Q1048" i="1"/>
  <c r="O1048" i="1"/>
  <c r="S1046" i="1"/>
  <c r="O1046" i="1"/>
  <c r="Q1046" i="1"/>
  <c r="Q1043" i="1"/>
  <c r="S1043" i="1"/>
  <c r="O1043" i="1"/>
  <c r="O1042" i="1"/>
  <c r="S1042" i="1"/>
  <c r="Q1042" i="1"/>
  <c r="Q1031" i="1"/>
  <c r="O1031" i="1"/>
  <c r="S1031" i="1"/>
  <c r="S1030" i="1"/>
  <c r="O1030" i="1"/>
  <c r="Q1030" i="1"/>
  <c r="O1018" i="1"/>
  <c r="S1018" i="1"/>
  <c r="Q1018" i="1"/>
  <c r="S1017" i="1"/>
  <c r="Q1017" i="1"/>
  <c r="O1017" i="1"/>
  <c r="S1016" i="1"/>
  <c r="O1016" i="1"/>
  <c r="Q1016" i="1"/>
  <c r="Q1015" i="1"/>
  <c r="S1015" i="1"/>
  <c r="O1015" i="1"/>
  <c r="S1014" i="1"/>
  <c r="O1014" i="1"/>
  <c r="Q1014" i="1"/>
  <c r="S1008" i="1"/>
  <c r="Q1008" i="1"/>
  <c r="O1008" i="1"/>
  <c r="S1004" i="1"/>
  <c r="O1004" i="1"/>
  <c r="Q1004" i="1"/>
  <c r="Q1003" i="1"/>
  <c r="S1003" i="1"/>
  <c r="O1003" i="1"/>
  <c r="O1002" i="1"/>
  <c r="S1002" i="1"/>
  <c r="Q1002" i="1"/>
  <c r="S1001" i="1"/>
  <c r="Q1001" i="1"/>
  <c r="O1001" i="1"/>
  <c r="S1000" i="1"/>
  <c r="Q1000" i="1"/>
  <c r="O1000" i="1"/>
  <c r="Q999" i="1"/>
  <c r="S999" i="1"/>
  <c r="O999" i="1"/>
  <c r="S998" i="1"/>
  <c r="O998" i="1"/>
  <c r="Q998" i="1"/>
  <c r="S997" i="1"/>
  <c r="Q997" i="1"/>
  <c r="O997" i="1"/>
  <c r="S996" i="1"/>
  <c r="Q996" i="1"/>
  <c r="O996" i="1"/>
  <c r="Q995" i="1"/>
  <c r="S995" i="1"/>
  <c r="O995" i="1"/>
  <c r="S994" i="1"/>
  <c r="O994" i="1"/>
  <c r="Q994" i="1"/>
  <c r="S993" i="1"/>
  <c r="O993" i="1"/>
  <c r="Q993" i="1"/>
  <c r="S990" i="1"/>
  <c r="Q990" i="1"/>
  <c r="O990" i="1"/>
  <c r="S989" i="1"/>
  <c r="O989" i="1"/>
  <c r="Q989" i="1"/>
  <c r="S988" i="1"/>
  <c r="O988" i="1"/>
  <c r="Q988" i="1"/>
  <c r="S985" i="1"/>
  <c r="Q985" i="1"/>
  <c r="O985" i="1"/>
  <c r="S984" i="1"/>
  <c r="Q984" i="1"/>
  <c r="O984" i="1"/>
  <c r="Q983" i="1"/>
  <c r="S983" i="1"/>
  <c r="O983" i="1"/>
  <c r="S982" i="1"/>
  <c r="O982" i="1"/>
  <c r="Q982" i="1"/>
  <c r="S968" i="1"/>
  <c r="O968" i="1"/>
  <c r="Q968" i="1"/>
  <c r="Q967" i="1"/>
  <c r="O967" i="1"/>
  <c r="S967" i="1"/>
  <c r="S966" i="1"/>
  <c r="O966" i="1"/>
  <c r="Q966" i="1"/>
  <c r="S962" i="1"/>
  <c r="O962" i="1"/>
  <c r="Q962" i="1"/>
  <c r="S961" i="1"/>
  <c r="O961" i="1"/>
  <c r="Q961" i="1"/>
  <c r="S960" i="1"/>
  <c r="Q960" i="1"/>
  <c r="O960" i="1"/>
  <c r="S958" i="1"/>
  <c r="Q958" i="1"/>
  <c r="O958" i="1"/>
  <c r="S945" i="1"/>
  <c r="O945" i="1"/>
  <c r="Q945" i="1"/>
  <c r="S944" i="1"/>
  <c r="Q944" i="1"/>
  <c r="O944" i="1"/>
  <c r="Q943" i="1"/>
  <c r="S943" i="1"/>
  <c r="O943" i="1"/>
  <c r="S942" i="1"/>
  <c r="Q942" i="1"/>
  <c r="O942" i="1"/>
  <c r="S941" i="1"/>
  <c r="Q941" i="1"/>
  <c r="O941" i="1"/>
  <c r="S940" i="1"/>
  <c r="O940" i="1"/>
  <c r="Q940" i="1"/>
  <c r="Q939" i="1"/>
  <c r="S939" i="1"/>
  <c r="O939" i="1"/>
  <c r="O938" i="1"/>
  <c r="S938" i="1"/>
  <c r="Q938" i="1"/>
  <c r="S937" i="1"/>
  <c r="Q937" i="1"/>
  <c r="O937" i="1"/>
  <c r="S936" i="1"/>
  <c r="Q936" i="1"/>
  <c r="O936" i="1"/>
  <c r="Q935" i="1"/>
  <c r="S935" i="1"/>
  <c r="O935" i="1"/>
  <c r="S934" i="1"/>
  <c r="O934" i="1"/>
  <c r="Q934" i="1"/>
  <c r="S933" i="1"/>
  <c r="Q933" i="1"/>
  <c r="O933" i="1"/>
  <c r="S932" i="1"/>
  <c r="Q932" i="1"/>
  <c r="O932" i="1"/>
  <c r="Q931" i="1"/>
  <c r="S931" i="1"/>
  <c r="O931" i="1"/>
  <c r="S930" i="1"/>
  <c r="O930" i="1"/>
  <c r="Q930" i="1"/>
  <c r="S921" i="1"/>
  <c r="Q921" i="1"/>
  <c r="O921" i="1"/>
  <c r="S920" i="1"/>
  <c r="Q920" i="1"/>
  <c r="O920" i="1"/>
  <c r="Q919" i="1"/>
  <c r="S919" i="1"/>
  <c r="O919" i="1"/>
  <c r="S918" i="1"/>
  <c r="O918" i="1"/>
  <c r="Q918" i="1"/>
  <c r="O914" i="1"/>
  <c r="S914" i="1"/>
  <c r="Q914" i="1"/>
  <c r="S912" i="1"/>
  <c r="O912" i="1"/>
  <c r="Q912" i="1"/>
  <c r="Q911" i="1"/>
  <c r="S911" i="1"/>
  <c r="O911" i="1"/>
  <c r="S910" i="1"/>
  <c r="Q910" i="1"/>
  <c r="O910" i="1"/>
  <c r="S909" i="1"/>
  <c r="O909" i="1"/>
  <c r="Q909" i="1"/>
  <c r="S908" i="1"/>
  <c r="O908" i="1"/>
  <c r="Q908" i="1"/>
  <c r="Q907" i="1"/>
  <c r="S907" i="1"/>
  <c r="O907" i="1"/>
  <c r="O906" i="1"/>
  <c r="Q906" i="1"/>
  <c r="S906" i="1"/>
  <c r="S905" i="1"/>
  <c r="Q905" i="1"/>
  <c r="O905" i="1"/>
  <c r="S904" i="1"/>
  <c r="O904" i="1"/>
  <c r="Q904" i="1"/>
  <c r="Q903" i="1"/>
  <c r="O903" i="1"/>
  <c r="S903" i="1"/>
  <c r="S902" i="1"/>
  <c r="O902" i="1"/>
  <c r="Q902" i="1"/>
  <c r="S901" i="1"/>
  <c r="Q901" i="1"/>
  <c r="O901" i="1"/>
  <c r="S900" i="1"/>
  <c r="Q900" i="1"/>
  <c r="O900" i="1"/>
  <c r="Q899" i="1"/>
  <c r="S899" i="1"/>
  <c r="O899" i="1"/>
  <c r="S898" i="1"/>
  <c r="O898" i="1"/>
  <c r="Q898" i="1"/>
  <c r="S897" i="1"/>
  <c r="O897" i="1"/>
  <c r="Q897" i="1"/>
  <c r="S896" i="1"/>
  <c r="Q896" i="1"/>
  <c r="O896" i="1"/>
  <c r="Q895" i="1"/>
  <c r="S895" i="1"/>
  <c r="O895" i="1"/>
  <c r="S894" i="1"/>
  <c r="Q894" i="1"/>
  <c r="O894" i="1"/>
  <c r="S893" i="1"/>
  <c r="Q893" i="1"/>
  <c r="O893" i="1"/>
  <c r="S892" i="1"/>
  <c r="Q892" i="1"/>
  <c r="O892" i="1"/>
  <c r="Q891" i="1"/>
  <c r="S891" i="1"/>
  <c r="O891" i="1"/>
  <c r="O890" i="1"/>
  <c r="S890" i="1"/>
  <c r="Q890" i="1"/>
  <c r="S889" i="1"/>
  <c r="Q889" i="1"/>
  <c r="O889" i="1"/>
  <c r="S888" i="1"/>
  <c r="O888" i="1"/>
  <c r="Q888" i="1"/>
  <c r="Q887" i="1"/>
  <c r="S887" i="1"/>
  <c r="O887" i="1"/>
  <c r="S886" i="1"/>
  <c r="O886" i="1"/>
  <c r="Q886" i="1"/>
  <c r="S885" i="1"/>
  <c r="Q885" i="1"/>
  <c r="O885" i="1"/>
  <c r="S884" i="1"/>
  <c r="Q884" i="1"/>
  <c r="O884" i="1"/>
  <c r="Q883" i="1"/>
  <c r="O883" i="1"/>
  <c r="S883" i="1"/>
  <c r="O882" i="1"/>
  <c r="S882" i="1"/>
  <c r="Q882" i="1"/>
  <c r="S881" i="1"/>
  <c r="O881" i="1"/>
  <c r="Q881" i="1"/>
  <c r="S880" i="1"/>
  <c r="Q880" i="1"/>
  <c r="O880" i="1"/>
  <c r="Q879" i="1"/>
  <c r="S879" i="1"/>
  <c r="O879" i="1"/>
  <c r="S878" i="1"/>
  <c r="Q878" i="1"/>
  <c r="O878" i="1"/>
  <c r="S877" i="1"/>
  <c r="Q877" i="1"/>
  <c r="O877" i="1"/>
  <c r="S876" i="1"/>
  <c r="O876" i="1"/>
  <c r="Q876" i="1"/>
  <c r="Q875" i="1"/>
  <c r="S875" i="1"/>
  <c r="O875" i="1"/>
  <c r="O874" i="1"/>
  <c r="S874" i="1"/>
  <c r="Q874" i="1"/>
  <c r="S873" i="1"/>
  <c r="Q873" i="1"/>
  <c r="O873" i="1"/>
  <c r="S872" i="1"/>
  <c r="Q872" i="1"/>
  <c r="O872" i="1"/>
  <c r="Q871" i="1"/>
  <c r="S871" i="1"/>
  <c r="O871" i="1"/>
  <c r="S870" i="1"/>
  <c r="O870" i="1"/>
  <c r="Q870" i="1"/>
  <c r="S869" i="1"/>
  <c r="O869" i="1"/>
  <c r="Q869" i="1"/>
  <c r="S868" i="1"/>
  <c r="Q868" i="1"/>
  <c r="O868" i="1"/>
  <c r="Q867" i="1"/>
  <c r="S867" i="1"/>
  <c r="O867" i="1"/>
  <c r="S866" i="1"/>
  <c r="O866" i="1"/>
  <c r="Q866" i="1"/>
  <c r="S865" i="1"/>
  <c r="O865" i="1"/>
  <c r="Q865" i="1"/>
  <c r="S864" i="1"/>
  <c r="Q864" i="1"/>
  <c r="O864" i="1"/>
  <c r="Q863" i="1"/>
  <c r="O863" i="1"/>
  <c r="S863" i="1"/>
  <c r="S862" i="1"/>
  <c r="Q862" i="1"/>
  <c r="O862" i="1"/>
  <c r="S861" i="1"/>
  <c r="O861" i="1"/>
  <c r="Q861" i="1"/>
  <c r="S860" i="1"/>
  <c r="O860" i="1"/>
  <c r="Q860" i="1"/>
  <c r="Q859" i="1"/>
  <c r="S859" i="1"/>
  <c r="O859" i="1"/>
  <c r="O858" i="1"/>
  <c r="S858" i="1"/>
  <c r="Q858" i="1"/>
  <c r="S857" i="1"/>
  <c r="Q857" i="1"/>
  <c r="O857" i="1"/>
  <c r="S856" i="1"/>
  <c r="Q856" i="1"/>
  <c r="O856" i="1"/>
  <c r="Q855" i="1"/>
  <c r="S855" i="1"/>
  <c r="O855" i="1"/>
  <c r="S854" i="1"/>
  <c r="O854" i="1"/>
  <c r="Q854" i="1"/>
  <c r="S853" i="1"/>
  <c r="Q853" i="1"/>
  <c r="O853" i="1"/>
  <c r="S852" i="1"/>
  <c r="Q852" i="1"/>
  <c r="O852" i="1"/>
  <c r="Q851" i="1"/>
  <c r="S851" i="1"/>
  <c r="O851" i="1"/>
  <c r="O850" i="1"/>
  <c r="S850" i="1"/>
  <c r="Q850" i="1"/>
  <c r="S849" i="1"/>
  <c r="Q849" i="1"/>
  <c r="O849" i="1"/>
  <c r="S848" i="1"/>
  <c r="Q848" i="1"/>
  <c r="O848" i="1"/>
  <c r="Q847" i="1"/>
  <c r="S847" i="1"/>
  <c r="O847" i="1"/>
  <c r="S846" i="1"/>
  <c r="Q846" i="1"/>
  <c r="O846" i="1"/>
  <c r="S845" i="1"/>
  <c r="O845" i="1"/>
  <c r="Q845" i="1"/>
  <c r="S844" i="1"/>
  <c r="O844" i="1"/>
  <c r="Q844" i="1"/>
  <c r="Q843" i="1"/>
  <c r="S843" i="1"/>
  <c r="O843" i="1"/>
  <c r="O842" i="1"/>
  <c r="Q842" i="1"/>
  <c r="S842" i="1"/>
  <c r="S841" i="1"/>
  <c r="Q841" i="1"/>
  <c r="O841" i="1"/>
  <c r="S840" i="1"/>
  <c r="O840" i="1"/>
  <c r="Q840" i="1"/>
  <c r="Q839" i="1"/>
  <c r="O839" i="1"/>
  <c r="S839" i="1"/>
  <c r="S838" i="1"/>
  <c r="O838" i="1"/>
  <c r="Q838" i="1"/>
  <c r="S837" i="1"/>
  <c r="Q837" i="1"/>
  <c r="O837" i="1"/>
  <c r="S836" i="1"/>
  <c r="Q836" i="1"/>
  <c r="O836" i="1"/>
  <c r="Q835" i="1"/>
  <c r="S835" i="1"/>
  <c r="O835" i="1"/>
  <c r="S834" i="1"/>
  <c r="O834" i="1"/>
  <c r="Q834" i="1"/>
  <c r="S833" i="1"/>
  <c r="O833" i="1"/>
  <c r="Q833" i="1"/>
  <c r="S832" i="1"/>
  <c r="O832" i="1"/>
  <c r="Q832" i="1"/>
  <c r="Q831" i="1"/>
  <c r="S831" i="1"/>
  <c r="O831" i="1"/>
  <c r="S830" i="1"/>
  <c r="Q830" i="1"/>
  <c r="O830" i="1"/>
  <c r="S829" i="1"/>
  <c r="Q829" i="1"/>
  <c r="O829" i="1"/>
  <c r="S828" i="1"/>
  <c r="Q828" i="1"/>
  <c r="O828" i="1"/>
  <c r="Q827" i="1"/>
  <c r="S827" i="1"/>
  <c r="O827" i="1"/>
  <c r="O826" i="1"/>
  <c r="S826" i="1"/>
  <c r="Q826" i="1"/>
  <c r="S825" i="1"/>
  <c r="Q825" i="1"/>
  <c r="O825" i="1"/>
  <c r="S824" i="1"/>
  <c r="O824" i="1"/>
  <c r="Q824" i="1"/>
  <c r="Q823" i="1"/>
  <c r="S823" i="1"/>
  <c r="O823" i="1"/>
  <c r="S822" i="1"/>
  <c r="O822" i="1"/>
  <c r="Q822" i="1"/>
  <c r="S821" i="1"/>
  <c r="Q821" i="1"/>
  <c r="O821" i="1"/>
  <c r="S820" i="1"/>
  <c r="Q820" i="1"/>
  <c r="O820" i="1"/>
  <c r="Q819" i="1"/>
  <c r="O819" i="1"/>
  <c r="S819" i="1"/>
  <c r="O818" i="1"/>
  <c r="S818" i="1"/>
  <c r="Q818" i="1"/>
  <c r="S817" i="1"/>
  <c r="O817" i="1"/>
  <c r="Q817" i="1"/>
  <c r="S816" i="1"/>
  <c r="Q816" i="1"/>
  <c r="O816" i="1"/>
  <c r="S815" i="1"/>
  <c r="Q815" i="1"/>
  <c r="O815" i="1"/>
  <c r="Q814" i="1"/>
  <c r="O814" i="1"/>
  <c r="S814" i="1"/>
  <c r="S813" i="1"/>
  <c r="Q813" i="1"/>
  <c r="O813" i="1"/>
  <c r="S812" i="1"/>
  <c r="O812" i="1"/>
  <c r="Q812" i="1"/>
  <c r="S811" i="1"/>
  <c r="Q811" i="1"/>
  <c r="O811" i="1"/>
  <c r="S810" i="1"/>
  <c r="O810" i="1"/>
  <c r="Q810" i="1"/>
  <c r="S809" i="1"/>
  <c r="Q809" i="1"/>
  <c r="O809" i="1"/>
  <c r="S808" i="1"/>
  <c r="Q808" i="1"/>
  <c r="O808" i="1"/>
  <c r="S807" i="1"/>
  <c r="Q807" i="1"/>
  <c r="O807" i="1"/>
  <c r="S806" i="1"/>
  <c r="O806" i="1"/>
  <c r="Q806" i="1"/>
  <c r="S805" i="1"/>
  <c r="O805" i="1"/>
  <c r="Q805" i="1"/>
  <c r="Q804" i="1"/>
  <c r="S804" i="1"/>
  <c r="O804" i="1"/>
  <c r="S803" i="1"/>
  <c r="Q803" i="1"/>
  <c r="O803" i="1"/>
  <c r="S802" i="1"/>
  <c r="O802" i="1"/>
  <c r="Q802" i="1"/>
  <c r="S801" i="1"/>
  <c r="O801" i="1"/>
  <c r="Q801" i="1"/>
  <c r="S800" i="1"/>
  <c r="Q800" i="1"/>
  <c r="O800" i="1"/>
  <c r="S799" i="1"/>
  <c r="Q799" i="1"/>
  <c r="O799" i="1"/>
  <c r="Q798" i="1"/>
  <c r="O798" i="1"/>
  <c r="S798" i="1"/>
  <c r="S797" i="1"/>
  <c r="O797" i="1"/>
  <c r="Q797" i="1"/>
  <c r="S796" i="1"/>
  <c r="O796" i="1"/>
  <c r="Q796" i="1"/>
  <c r="S795" i="1"/>
  <c r="Q795" i="1"/>
  <c r="O795" i="1"/>
  <c r="S794" i="1"/>
  <c r="O794" i="1"/>
  <c r="Q794" i="1"/>
  <c r="Q793" i="1"/>
  <c r="S793" i="1"/>
  <c r="O793" i="1"/>
  <c r="S792" i="1"/>
  <c r="Q792" i="1"/>
  <c r="O792" i="1"/>
  <c r="S791" i="1"/>
  <c r="Q791" i="1"/>
  <c r="O791" i="1"/>
  <c r="S790" i="1"/>
  <c r="O790" i="1"/>
  <c r="Q790" i="1"/>
  <c r="S789" i="1"/>
  <c r="Q789" i="1"/>
  <c r="O789" i="1"/>
  <c r="Q788" i="1"/>
  <c r="S788" i="1"/>
  <c r="O788" i="1"/>
  <c r="S787" i="1"/>
  <c r="Q787" i="1"/>
  <c r="O787" i="1"/>
  <c r="O786" i="1"/>
  <c r="S786" i="1"/>
  <c r="Q786" i="1"/>
  <c r="S785" i="1"/>
  <c r="O785" i="1"/>
  <c r="Q785" i="1"/>
  <c r="S784" i="1"/>
  <c r="Q784" i="1"/>
  <c r="O784" i="1"/>
  <c r="S783" i="1"/>
  <c r="Q783" i="1"/>
  <c r="O783" i="1"/>
  <c r="S782" i="1"/>
  <c r="Q782" i="1"/>
  <c r="O782" i="1"/>
  <c r="S781" i="1"/>
  <c r="Q781" i="1"/>
  <c r="O781" i="1"/>
  <c r="S780" i="1"/>
  <c r="Q780" i="1"/>
  <c r="O780" i="1"/>
  <c r="S779" i="1"/>
  <c r="Q779" i="1"/>
  <c r="O779" i="1"/>
  <c r="S778" i="1"/>
  <c r="O778" i="1"/>
  <c r="Q778" i="1"/>
  <c r="Q777" i="1"/>
  <c r="S777" i="1"/>
  <c r="O777" i="1"/>
  <c r="S776" i="1"/>
  <c r="O776" i="1"/>
  <c r="Q776" i="1"/>
  <c r="S775" i="1"/>
  <c r="Q775" i="1"/>
  <c r="O775" i="1"/>
  <c r="S774" i="1"/>
  <c r="O774" i="1"/>
  <c r="Q774" i="1"/>
  <c r="S773" i="1"/>
  <c r="Q773" i="1"/>
  <c r="O773" i="1"/>
  <c r="Q772" i="1"/>
  <c r="S772" i="1"/>
  <c r="O772" i="1"/>
  <c r="S771" i="1"/>
  <c r="Q771" i="1"/>
  <c r="O771" i="1"/>
  <c r="S770" i="1"/>
  <c r="O770" i="1"/>
  <c r="Q770" i="1"/>
  <c r="S769" i="1"/>
  <c r="Q769" i="1"/>
  <c r="O769" i="1"/>
  <c r="S768" i="1"/>
  <c r="Q768" i="1"/>
  <c r="O768" i="1"/>
  <c r="S767" i="1"/>
  <c r="Q767" i="1"/>
  <c r="O767" i="1"/>
  <c r="S766" i="1"/>
  <c r="Q766" i="1"/>
  <c r="O766" i="1"/>
  <c r="S762" i="1"/>
  <c r="O762" i="1"/>
  <c r="Q762" i="1"/>
  <c r="Q761" i="1"/>
  <c r="S761" i="1"/>
  <c r="O761" i="1"/>
  <c r="S760" i="1"/>
  <c r="Q760" i="1"/>
  <c r="O760" i="1"/>
  <c r="Q756" i="1"/>
  <c r="S756" i="1"/>
  <c r="O756" i="1"/>
  <c r="S755" i="1"/>
  <c r="Q755" i="1"/>
  <c r="O755" i="1"/>
  <c r="S754" i="1"/>
  <c r="O754" i="1"/>
  <c r="Q754" i="1"/>
  <c r="S753" i="1"/>
  <c r="O753" i="1"/>
  <c r="Q753" i="1"/>
  <c r="S752" i="1"/>
  <c r="Q752" i="1"/>
  <c r="O752" i="1"/>
  <c r="S751" i="1"/>
  <c r="Q751" i="1"/>
  <c r="O751" i="1"/>
  <c r="Q750" i="1"/>
  <c r="O750" i="1"/>
  <c r="S750" i="1"/>
  <c r="S749" i="1"/>
  <c r="Q749" i="1"/>
  <c r="O749" i="1"/>
  <c r="S748" i="1"/>
  <c r="Q748" i="1"/>
  <c r="O748" i="1"/>
  <c r="S747" i="1"/>
  <c r="Q747" i="1"/>
  <c r="O747" i="1"/>
  <c r="S746" i="1"/>
  <c r="O746" i="1"/>
  <c r="Q746" i="1"/>
  <c r="Q745" i="1"/>
  <c r="S745" i="1"/>
  <c r="O745" i="1"/>
  <c r="S744" i="1"/>
  <c r="O744" i="1"/>
  <c r="Q744" i="1"/>
  <c r="S743" i="1"/>
  <c r="Q743" i="1"/>
  <c r="O743" i="1"/>
  <c r="S742" i="1"/>
  <c r="O742" i="1"/>
  <c r="Q742" i="1"/>
  <c r="S741" i="1"/>
  <c r="Q741" i="1"/>
  <c r="O741" i="1"/>
  <c r="S740" i="1"/>
  <c r="Q740" i="1"/>
  <c r="O740" i="1"/>
  <c r="S739" i="1"/>
  <c r="Q739" i="1"/>
  <c r="O739" i="1"/>
  <c r="S738" i="1"/>
  <c r="O738" i="1"/>
  <c r="Q738" i="1"/>
  <c r="S737" i="1"/>
  <c r="Q737" i="1"/>
  <c r="O737" i="1"/>
  <c r="S736" i="1"/>
  <c r="Q736" i="1"/>
  <c r="O736" i="1"/>
  <c r="S735" i="1"/>
  <c r="Q735" i="1"/>
  <c r="O735" i="1"/>
  <c r="Q734" i="1"/>
  <c r="O734" i="1"/>
  <c r="S734" i="1"/>
  <c r="O733" i="1"/>
  <c r="S733" i="1"/>
  <c r="Q733" i="1"/>
  <c r="S732" i="1"/>
  <c r="O732" i="1"/>
  <c r="Q732" i="1"/>
  <c r="S731" i="1"/>
  <c r="Q731" i="1"/>
  <c r="O731" i="1"/>
  <c r="S730" i="1"/>
  <c r="O730" i="1"/>
  <c r="Q730" i="1"/>
  <c r="Q729" i="1"/>
  <c r="S729" i="1"/>
  <c r="O729" i="1"/>
  <c r="S728" i="1"/>
  <c r="Q728" i="1"/>
  <c r="O728" i="1"/>
  <c r="S727" i="1"/>
  <c r="Q727" i="1"/>
  <c r="O727" i="1"/>
  <c r="S726" i="1"/>
  <c r="O726" i="1"/>
  <c r="Q726" i="1"/>
  <c r="S725" i="1"/>
  <c r="Q725" i="1"/>
  <c r="O725" i="1"/>
  <c r="S724" i="1"/>
  <c r="Q724" i="1"/>
  <c r="O724" i="1"/>
  <c r="S723" i="1"/>
  <c r="Q723" i="1"/>
  <c r="O723" i="1"/>
  <c r="O722" i="1"/>
  <c r="S722" i="1"/>
  <c r="Q722" i="1"/>
  <c r="S721" i="1"/>
  <c r="O721" i="1"/>
  <c r="Q721" i="1"/>
  <c r="S720" i="1"/>
  <c r="Q720" i="1"/>
  <c r="O720" i="1"/>
  <c r="S719" i="1"/>
  <c r="Q719" i="1"/>
  <c r="O719" i="1"/>
  <c r="Q718" i="1"/>
  <c r="O718" i="1"/>
  <c r="S718" i="1"/>
  <c r="S717" i="1"/>
  <c r="Q717" i="1"/>
  <c r="O717" i="1"/>
  <c r="S716" i="1"/>
  <c r="Q716" i="1"/>
  <c r="O716" i="1"/>
  <c r="S715" i="1"/>
  <c r="Q715" i="1"/>
  <c r="O715" i="1"/>
  <c r="S714" i="1"/>
  <c r="O714" i="1"/>
  <c r="Q714" i="1"/>
  <c r="Q713" i="1"/>
  <c r="S713" i="1"/>
  <c r="O713" i="1"/>
  <c r="S712" i="1"/>
  <c r="O712" i="1"/>
  <c r="Q712" i="1"/>
  <c r="S711" i="1"/>
  <c r="Q711" i="1"/>
  <c r="O711" i="1"/>
  <c r="S710" i="1"/>
  <c r="O710" i="1"/>
  <c r="Q710" i="1"/>
  <c r="S709" i="1"/>
  <c r="Q709" i="1"/>
  <c r="O709" i="1"/>
  <c r="Q708" i="1"/>
  <c r="O708" i="1"/>
  <c r="S708" i="1"/>
  <c r="S707" i="1"/>
  <c r="Q707" i="1"/>
  <c r="O707" i="1"/>
  <c r="S706" i="1"/>
  <c r="O706" i="1"/>
  <c r="Q706" i="1"/>
  <c r="S705" i="1"/>
  <c r="Q705" i="1"/>
  <c r="O705" i="1"/>
  <c r="S704" i="1"/>
  <c r="Q704" i="1"/>
  <c r="O704" i="1"/>
  <c r="S703" i="1"/>
  <c r="Q703" i="1"/>
  <c r="O703" i="1"/>
  <c r="Q702" i="1"/>
  <c r="O702" i="1"/>
  <c r="S702" i="1"/>
  <c r="S701" i="1"/>
  <c r="O701" i="1"/>
  <c r="Q701" i="1"/>
  <c r="S700" i="1"/>
  <c r="O700" i="1"/>
  <c r="Q700" i="1"/>
  <c r="S699" i="1"/>
  <c r="Q699" i="1"/>
  <c r="O699" i="1"/>
  <c r="S698" i="1"/>
  <c r="O698" i="1"/>
  <c r="Q698" i="1"/>
  <c r="S697" i="1"/>
  <c r="Q697" i="1"/>
  <c r="O697" i="1"/>
  <c r="S696" i="1"/>
  <c r="Q696" i="1"/>
  <c r="O696" i="1"/>
  <c r="S695" i="1"/>
  <c r="Q695" i="1"/>
  <c r="O695" i="1"/>
  <c r="S651" i="1"/>
  <c r="Q651" i="1"/>
  <c r="O651" i="1"/>
  <c r="S646" i="1"/>
  <c r="O646" i="1"/>
  <c r="Q646" i="1"/>
  <c r="S640" i="1"/>
  <c r="Q640" i="1"/>
  <c r="O640" i="1"/>
  <c r="S625" i="1"/>
  <c r="O625" i="1"/>
  <c r="Q625" i="1"/>
  <c r="S613" i="1"/>
  <c r="Q613" i="1"/>
  <c r="O613" i="1"/>
  <c r="S601" i="1"/>
  <c r="Q601" i="1"/>
  <c r="O601" i="1"/>
  <c r="S594" i="1"/>
  <c r="O594" i="1"/>
  <c r="Q594" i="1"/>
  <c r="S587" i="1"/>
  <c r="Q587" i="1"/>
  <c r="O587" i="1"/>
  <c r="S581" i="1"/>
  <c r="Q581" i="1"/>
  <c r="O581" i="1"/>
  <c r="S574" i="1"/>
  <c r="Q574" i="1"/>
  <c r="O574" i="1"/>
  <c r="S567" i="1"/>
  <c r="Q567" i="1"/>
  <c r="O567" i="1"/>
  <c r="S206" i="1"/>
  <c r="Q206" i="1"/>
  <c r="O206" i="1"/>
  <c r="S170" i="1"/>
  <c r="Q170" i="1"/>
  <c r="O170" i="1"/>
  <c r="S144" i="1"/>
  <c r="O144" i="1"/>
  <c r="Q144" i="1"/>
  <c r="S143" i="1"/>
  <c r="Q143" i="1"/>
  <c r="O143" i="1"/>
  <c r="S123" i="1"/>
  <c r="O123" i="1"/>
  <c r="Q123" i="1"/>
  <c r="S94" i="1"/>
  <c r="Q94" i="1"/>
  <c r="O94" i="1"/>
  <c r="Q64" i="1"/>
  <c r="O64" i="1"/>
  <c r="S64" i="1"/>
  <c r="S1293" i="1"/>
  <c r="Q1293" i="1"/>
  <c r="O1293" i="1"/>
  <c r="Q1292" i="1"/>
  <c r="O1292" i="1"/>
  <c r="S1292" i="1"/>
  <c r="Q1291" i="1"/>
  <c r="S1291" i="1"/>
  <c r="O1291" i="1"/>
  <c r="S1288" i="1"/>
  <c r="Q1288" i="1"/>
  <c r="O1288" i="1"/>
  <c r="S1283" i="1"/>
  <c r="O1283" i="1"/>
  <c r="Q1283" i="1"/>
  <c r="O1282" i="1"/>
  <c r="Q1282" i="1"/>
  <c r="S1282" i="1"/>
  <c r="S1279" i="1"/>
  <c r="O1279" i="1"/>
  <c r="Q1279" i="1"/>
  <c r="S1278" i="1"/>
  <c r="O1278" i="1"/>
  <c r="Q1278" i="1"/>
  <c r="S1277" i="1"/>
  <c r="Q1277" i="1"/>
  <c r="O1277" i="1"/>
  <c r="Q1276" i="1"/>
  <c r="O1276" i="1"/>
  <c r="S1276" i="1"/>
  <c r="Q1268" i="1"/>
  <c r="S1268" i="1"/>
  <c r="O1268" i="1"/>
  <c r="S1267" i="1"/>
  <c r="O1267" i="1"/>
  <c r="Q1267" i="1"/>
  <c r="Q1264" i="1"/>
  <c r="S1264" i="1"/>
  <c r="O1264" i="1"/>
  <c r="S1261" i="1"/>
  <c r="Q1261" i="1"/>
  <c r="O1261" i="1"/>
  <c r="Q1260" i="1"/>
  <c r="O1260" i="1"/>
  <c r="S1260" i="1"/>
  <c r="S1253" i="1"/>
  <c r="Q1253" i="1"/>
  <c r="O1253" i="1"/>
  <c r="S1246" i="1"/>
  <c r="Q1246" i="1"/>
  <c r="O1246" i="1"/>
  <c r="S1245" i="1"/>
  <c r="O1245" i="1"/>
  <c r="Q1245" i="1"/>
  <c r="O1244" i="1"/>
  <c r="S1244" i="1"/>
  <c r="Q1244" i="1"/>
  <c r="Q1243" i="1"/>
  <c r="S1243" i="1"/>
  <c r="O1243" i="1"/>
  <c r="O1234" i="1"/>
  <c r="S1234" i="1"/>
  <c r="Q1234" i="1"/>
  <c r="S1233" i="1"/>
  <c r="Q1233" i="1"/>
  <c r="O1233" i="1"/>
  <c r="S1232" i="1"/>
  <c r="Q1232" i="1"/>
  <c r="O1232" i="1"/>
  <c r="Q1231" i="1"/>
  <c r="S1231" i="1"/>
  <c r="O1231" i="1"/>
  <c r="S1230" i="1"/>
  <c r="Q1230" i="1"/>
  <c r="O1230" i="1"/>
  <c r="S1229" i="1"/>
  <c r="O1229" i="1"/>
  <c r="Q1229" i="1"/>
  <c r="S1228" i="1"/>
  <c r="O1228" i="1"/>
  <c r="Q1228" i="1"/>
  <c r="Q1227" i="1"/>
  <c r="S1227" i="1"/>
  <c r="O1227" i="1"/>
  <c r="S1226" i="1"/>
  <c r="O1226" i="1"/>
  <c r="Q1226" i="1"/>
  <c r="S1218" i="1"/>
  <c r="O1218" i="1"/>
  <c r="Q1218" i="1"/>
  <c r="O1217" i="1"/>
  <c r="S1217" i="1"/>
  <c r="Q1217" i="1"/>
  <c r="Q1215" i="1"/>
  <c r="S1215" i="1"/>
  <c r="O1215" i="1"/>
  <c r="S1205" i="1"/>
  <c r="Q1205" i="1"/>
  <c r="O1205" i="1"/>
  <c r="S1204" i="1"/>
  <c r="Q1204" i="1"/>
  <c r="O1204" i="1"/>
  <c r="S1203" i="1"/>
  <c r="Q1203" i="1"/>
  <c r="O1203" i="1"/>
  <c r="S1192" i="1"/>
  <c r="Q1192" i="1"/>
  <c r="O1192" i="1"/>
  <c r="O1178" i="1"/>
  <c r="S1178" i="1"/>
  <c r="Q1178" i="1"/>
  <c r="S1177" i="1"/>
  <c r="Q1177" i="1"/>
  <c r="O1177" i="1"/>
  <c r="S1176" i="1"/>
  <c r="Q1176" i="1"/>
  <c r="O1176" i="1"/>
  <c r="Q1175" i="1"/>
  <c r="S1175" i="1"/>
  <c r="O1175" i="1"/>
  <c r="O1174" i="1"/>
  <c r="S1174" i="1"/>
  <c r="Q1174" i="1"/>
  <c r="S1173" i="1"/>
  <c r="Q1173" i="1"/>
  <c r="O1173" i="1"/>
  <c r="S1168" i="1"/>
  <c r="Q1168" i="1"/>
  <c r="O1168" i="1"/>
  <c r="Q1167" i="1"/>
  <c r="O1167" i="1"/>
  <c r="S1167" i="1"/>
  <c r="S1166" i="1"/>
  <c r="Q1166" i="1"/>
  <c r="O1166" i="1"/>
  <c r="O1165" i="1"/>
  <c r="S1165" i="1"/>
  <c r="Q1165" i="1"/>
  <c r="S1164" i="1"/>
  <c r="O1164" i="1"/>
  <c r="Q1164" i="1"/>
  <c r="S1162" i="1"/>
  <c r="O1162" i="1"/>
  <c r="Q1162" i="1"/>
  <c r="S1161" i="1"/>
  <c r="Q1161" i="1"/>
  <c r="O1161" i="1"/>
  <c r="S1160" i="1"/>
  <c r="O1160" i="1"/>
  <c r="Q1160" i="1"/>
  <c r="Q1159" i="1"/>
  <c r="O1159" i="1"/>
  <c r="S1159" i="1"/>
  <c r="O1158" i="1"/>
  <c r="S1158" i="1"/>
  <c r="Q1158" i="1"/>
  <c r="S1157" i="1"/>
  <c r="Q1157" i="1"/>
  <c r="O1157" i="1"/>
  <c r="S1156" i="1"/>
  <c r="Q1156" i="1"/>
  <c r="O1156" i="1"/>
  <c r="S1155" i="1"/>
  <c r="Q1155" i="1"/>
  <c r="O1155" i="1"/>
  <c r="S1154" i="1"/>
  <c r="O1154" i="1"/>
  <c r="Q1154" i="1"/>
  <c r="O1153" i="1"/>
  <c r="S1153" i="1"/>
  <c r="Q1153" i="1"/>
  <c r="S1152" i="1"/>
  <c r="Q1152" i="1"/>
  <c r="O1152" i="1"/>
  <c r="S1144" i="1"/>
  <c r="O1144" i="1"/>
  <c r="Q1144" i="1"/>
  <c r="Q1143" i="1"/>
  <c r="S1143" i="1"/>
  <c r="O1143" i="1"/>
  <c r="S1140" i="1"/>
  <c r="Q1140" i="1"/>
  <c r="O1140" i="1"/>
  <c r="S1139" i="1"/>
  <c r="Q1139" i="1"/>
  <c r="O1139" i="1"/>
  <c r="O1138" i="1"/>
  <c r="S1138" i="1"/>
  <c r="Q1138" i="1"/>
  <c r="O1137" i="1"/>
  <c r="S1137" i="1"/>
  <c r="Q1137" i="1"/>
  <c r="S1136" i="1"/>
  <c r="Q1136" i="1"/>
  <c r="O1136" i="1"/>
  <c r="Q1135" i="1"/>
  <c r="S1135" i="1"/>
  <c r="O1135" i="1"/>
  <c r="S1134" i="1"/>
  <c r="Q1134" i="1"/>
  <c r="O1134" i="1"/>
  <c r="S1126" i="1"/>
  <c r="O1126" i="1"/>
  <c r="Q1126" i="1"/>
  <c r="S1121" i="1"/>
  <c r="O1121" i="1"/>
  <c r="Q1121" i="1"/>
  <c r="S1118" i="1"/>
  <c r="Q1118" i="1"/>
  <c r="O1118" i="1"/>
  <c r="S1117" i="1"/>
  <c r="O1117" i="1"/>
  <c r="Q1117" i="1"/>
  <c r="S1116" i="1"/>
  <c r="O1116" i="1"/>
  <c r="Q1116" i="1"/>
  <c r="Q1115" i="1"/>
  <c r="S1115" i="1"/>
  <c r="O1115" i="1"/>
  <c r="S1112" i="1"/>
  <c r="Q1112" i="1"/>
  <c r="O1112" i="1"/>
  <c r="Q1111" i="1"/>
  <c r="S1111" i="1"/>
  <c r="O1111" i="1"/>
  <c r="S1110" i="1"/>
  <c r="O1110" i="1"/>
  <c r="Q1110" i="1"/>
  <c r="S1109" i="1"/>
  <c r="Q1109" i="1"/>
  <c r="O1109" i="1"/>
  <c r="S1108" i="1"/>
  <c r="Q1108" i="1"/>
  <c r="O1108" i="1"/>
  <c r="S1105" i="1"/>
  <c r="Q1105" i="1"/>
  <c r="O1105" i="1"/>
  <c r="S1104" i="1"/>
  <c r="Q1104" i="1"/>
  <c r="O1104" i="1"/>
  <c r="Q1103" i="1"/>
  <c r="S1103" i="1"/>
  <c r="O1103" i="1"/>
  <c r="S1102" i="1"/>
  <c r="Q1102" i="1"/>
  <c r="O1102" i="1"/>
  <c r="S1101" i="1"/>
  <c r="O1101" i="1"/>
  <c r="Q1101" i="1"/>
  <c r="Q1099" i="1"/>
  <c r="S1099" i="1"/>
  <c r="O1099" i="1"/>
  <c r="S1096" i="1"/>
  <c r="O1096" i="1"/>
  <c r="Q1096" i="1"/>
  <c r="Q1095" i="1"/>
  <c r="O1095" i="1"/>
  <c r="S1095" i="1"/>
  <c r="S1094" i="1"/>
  <c r="O1094" i="1"/>
  <c r="Q1094" i="1"/>
  <c r="Q1083" i="1"/>
  <c r="S1083" i="1"/>
  <c r="O1083" i="1"/>
  <c r="O1082" i="1"/>
  <c r="S1082" i="1"/>
  <c r="Q1082" i="1"/>
  <c r="S1081" i="1"/>
  <c r="Q1081" i="1"/>
  <c r="O1081" i="1"/>
  <c r="S1080" i="1"/>
  <c r="O1080" i="1"/>
  <c r="Q1080" i="1"/>
  <c r="Q1079" i="1"/>
  <c r="S1079" i="1"/>
  <c r="O1079" i="1"/>
  <c r="S1078" i="1"/>
  <c r="O1078" i="1"/>
  <c r="Q1078" i="1"/>
  <c r="O1074" i="1"/>
  <c r="S1074" i="1"/>
  <c r="Q1074" i="1"/>
  <c r="S1073" i="1"/>
  <c r="O1073" i="1"/>
  <c r="Q1073" i="1"/>
  <c r="S1072" i="1"/>
  <c r="Q1072" i="1"/>
  <c r="O1072" i="1"/>
  <c r="S1068" i="1"/>
  <c r="O1068" i="1"/>
  <c r="Q1068" i="1"/>
  <c r="Q1067" i="1"/>
  <c r="S1067" i="1"/>
  <c r="O1067" i="1"/>
  <c r="O1066" i="1"/>
  <c r="S1066" i="1"/>
  <c r="Q1066" i="1"/>
  <c r="S1065" i="1"/>
  <c r="Q1065" i="1"/>
  <c r="O1065" i="1"/>
  <c r="S1064" i="1"/>
  <c r="Q1064" i="1"/>
  <c r="O1064" i="1"/>
  <c r="Q1063" i="1"/>
  <c r="S1063" i="1"/>
  <c r="O1063" i="1"/>
  <c r="S1062" i="1"/>
  <c r="O1062" i="1"/>
  <c r="Q1062" i="1"/>
  <c r="S1058" i="1"/>
  <c r="O1058" i="1"/>
  <c r="Q1058" i="1"/>
  <c r="Q1055" i="1"/>
  <c r="O1055" i="1"/>
  <c r="S1055" i="1"/>
  <c r="S1054" i="1"/>
  <c r="Q1054" i="1"/>
  <c r="O1054" i="1"/>
  <c r="S1053" i="1"/>
  <c r="O1053" i="1"/>
  <c r="Q1053" i="1"/>
  <c r="S1052" i="1"/>
  <c r="O1052" i="1"/>
  <c r="Q1052" i="1"/>
  <c r="Q1051" i="1"/>
  <c r="S1051" i="1"/>
  <c r="O1051" i="1"/>
  <c r="O1050" i="1"/>
  <c r="S1050" i="1"/>
  <c r="Q1050" i="1"/>
  <c r="S1049" i="1"/>
  <c r="Q1049" i="1"/>
  <c r="O1049" i="1"/>
  <c r="Q1047" i="1"/>
  <c r="S1047" i="1"/>
  <c r="O1047" i="1"/>
  <c r="S1045" i="1"/>
  <c r="O1045" i="1"/>
  <c r="Q1045" i="1"/>
  <c r="S1044" i="1"/>
  <c r="Q1044" i="1"/>
  <c r="O1044" i="1"/>
  <c r="S1041" i="1"/>
  <c r="Q1041" i="1"/>
  <c r="O1041" i="1"/>
  <c r="S1040" i="1"/>
  <c r="Q1040" i="1"/>
  <c r="O1040" i="1"/>
  <c r="Q1039" i="1"/>
  <c r="S1039" i="1"/>
  <c r="O1039" i="1"/>
  <c r="S1038" i="1"/>
  <c r="Q1038" i="1"/>
  <c r="O1038" i="1"/>
  <c r="S1037" i="1"/>
  <c r="O1037" i="1"/>
  <c r="Q1037" i="1"/>
  <c r="S1036" i="1"/>
  <c r="O1036" i="1"/>
  <c r="Q1036" i="1"/>
  <c r="Q1035" i="1"/>
  <c r="S1035" i="1"/>
  <c r="O1035" i="1"/>
  <c r="O1034" i="1"/>
  <c r="Q1034" i="1"/>
  <c r="S1034" i="1"/>
  <c r="S1033" i="1"/>
  <c r="Q1033" i="1"/>
  <c r="O1033" i="1"/>
  <c r="S1032" i="1"/>
  <c r="O1032" i="1"/>
  <c r="Q1032" i="1"/>
  <c r="S1029" i="1"/>
  <c r="Q1029" i="1"/>
  <c r="O1029" i="1"/>
  <c r="S1028" i="1"/>
  <c r="Q1028" i="1"/>
  <c r="O1028" i="1"/>
  <c r="Q1027" i="1"/>
  <c r="S1027" i="1"/>
  <c r="O1027" i="1"/>
  <c r="S1026" i="1"/>
  <c r="O1026" i="1"/>
  <c r="Q1026" i="1"/>
  <c r="S1025" i="1"/>
  <c r="O1025" i="1"/>
  <c r="Q1025" i="1"/>
  <c r="S1024" i="1"/>
  <c r="Q1024" i="1"/>
  <c r="O1024" i="1"/>
  <c r="Q1023" i="1"/>
  <c r="S1023" i="1"/>
  <c r="O1023" i="1"/>
  <c r="S1022" i="1"/>
  <c r="Q1022" i="1"/>
  <c r="O1022" i="1"/>
  <c r="S1021" i="1"/>
  <c r="Q1021" i="1"/>
  <c r="O1021" i="1"/>
  <c r="S1020" i="1"/>
  <c r="Q1020" i="1"/>
  <c r="O1020" i="1"/>
  <c r="Q1019" i="1"/>
  <c r="S1019" i="1"/>
  <c r="O1019" i="1"/>
  <c r="S1013" i="1"/>
  <c r="Q1013" i="1"/>
  <c r="O1013" i="1"/>
  <c r="S1012" i="1"/>
  <c r="Q1012" i="1"/>
  <c r="O1012" i="1"/>
  <c r="Q1011" i="1"/>
  <c r="O1011" i="1"/>
  <c r="S1011" i="1"/>
  <c r="O1010" i="1"/>
  <c r="S1010" i="1"/>
  <c r="Q1010" i="1"/>
  <c r="S1009" i="1"/>
  <c r="O1009" i="1"/>
  <c r="Q1009" i="1"/>
  <c r="Q1007" i="1"/>
  <c r="S1007" i="1"/>
  <c r="O1007" i="1"/>
  <c r="S1006" i="1"/>
  <c r="Q1006" i="1"/>
  <c r="O1006" i="1"/>
  <c r="S1005" i="1"/>
  <c r="Q1005" i="1"/>
  <c r="O1005" i="1"/>
  <c r="S992" i="1"/>
  <c r="Q992" i="1"/>
  <c r="O992" i="1"/>
  <c r="Q991" i="1"/>
  <c r="O991" i="1"/>
  <c r="S991" i="1"/>
  <c r="Q987" i="1"/>
  <c r="S987" i="1"/>
  <c r="O987" i="1"/>
  <c r="O986" i="1"/>
  <c r="S986" i="1"/>
  <c r="Q986" i="1"/>
  <c r="S981" i="1"/>
  <c r="Q981" i="1"/>
  <c r="O981" i="1"/>
  <c r="S980" i="1"/>
  <c r="Q980" i="1"/>
  <c r="O980" i="1"/>
  <c r="Q979" i="1"/>
  <c r="S979" i="1"/>
  <c r="O979" i="1"/>
  <c r="O978" i="1"/>
  <c r="S978" i="1"/>
  <c r="Q978" i="1"/>
  <c r="S977" i="1"/>
  <c r="Q977" i="1"/>
  <c r="O977" i="1"/>
  <c r="S976" i="1"/>
  <c r="Q976" i="1"/>
  <c r="O976" i="1"/>
  <c r="Q975" i="1"/>
  <c r="S975" i="1"/>
  <c r="O975" i="1"/>
  <c r="S974" i="1"/>
  <c r="Q974" i="1"/>
  <c r="O974" i="1"/>
  <c r="S973" i="1"/>
  <c r="O973" i="1"/>
  <c r="Q973" i="1"/>
  <c r="S972" i="1"/>
  <c r="O972" i="1"/>
  <c r="Q972" i="1"/>
  <c r="Q971" i="1"/>
  <c r="S971" i="1"/>
  <c r="O971" i="1"/>
  <c r="O970" i="1"/>
  <c r="Q970" i="1"/>
  <c r="S970" i="1"/>
  <c r="S969" i="1"/>
  <c r="Q969" i="1"/>
  <c r="O969" i="1"/>
  <c r="S965" i="1"/>
  <c r="Q965" i="1"/>
  <c r="O965" i="1"/>
  <c r="S964" i="1"/>
  <c r="Q964" i="1"/>
  <c r="O964" i="1"/>
  <c r="Q963" i="1"/>
  <c r="S963" i="1"/>
  <c r="O963" i="1"/>
  <c r="Q959" i="1"/>
  <c r="S959" i="1"/>
  <c r="O959" i="1"/>
  <c r="S957" i="1"/>
  <c r="Q957" i="1"/>
  <c r="O957" i="1"/>
  <c r="S956" i="1"/>
  <c r="Q956" i="1"/>
  <c r="O956" i="1"/>
  <c r="Q955" i="1"/>
  <c r="S955" i="1"/>
  <c r="O955" i="1"/>
  <c r="O954" i="1"/>
  <c r="S954" i="1"/>
  <c r="Q954" i="1"/>
  <c r="S953" i="1"/>
  <c r="Q953" i="1"/>
  <c r="O953" i="1"/>
  <c r="S952" i="1"/>
  <c r="O952" i="1"/>
  <c r="Q952" i="1"/>
  <c r="Q951" i="1"/>
  <c r="S951" i="1"/>
  <c r="O951" i="1"/>
  <c r="S950" i="1"/>
  <c r="O950" i="1"/>
  <c r="Q950" i="1"/>
  <c r="S949" i="1"/>
  <c r="Q949" i="1"/>
  <c r="O949" i="1"/>
  <c r="S948" i="1"/>
  <c r="Q948" i="1"/>
  <c r="O948" i="1"/>
  <c r="Q947" i="1"/>
  <c r="O947" i="1"/>
  <c r="S947" i="1"/>
  <c r="O946" i="1"/>
  <c r="S946" i="1"/>
  <c r="Q946" i="1"/>
  <c r="S929" i="1"/>
  <c r="O929" i="1"/>
  <c r="Q929" i="1"/>
  <c r="S928" i="1"/>
  <c r="Q928" i="1"/>
  <c r="O928" i="1"/>
  <c r="Q927" i="1"/>
  <c r="O927" i="1"/>
  <c r="S927" i="1"/>
  <c r="S926" i="1"/>
  <c r="Q926" i="1"/>
  <c r="O926" i="1"/>
  <c r="S925" i="1"/>
  <c r="O925" i="1"/>
  <c r="Q925" i="1"/>
  <c r="S924" i="1"/>
  <c r="O924" i="1"/>
  <c r="Q924" i="1"/>
  <c r="Q923" i="1"/>
  <c r="S923" i="1"/>
  <c r="O923" i="1"/>
  <c r="O922" i="1"/>
  <c r="S922" i="1"/>
  <c r="Q922" i="1"/>
  <c r="S917" i="1"/>
  <c r="O917" i="1"/>
  <c r="Q917" i="1"/>
  <c r="S916" i="1"/>
  <c r="Q916" i="1"/>
  <c r="O916" i="1"/>
  <c r="Q915" i="1"/>
  <c r="S915" i="1"/>
  <c r="O915" i="1"/>
  <c r="S913" i="1"/>
  <c r="Q913" i="1"/>
  <c r="O913" i="1"/>
  <c r="O765" i="1"/>
  <c r="S765" i="1"/>
  <c r="Q765" i="1"/>
  <c r="S764" i="1"/>
  <c r="O764" i="1"/>
  <c r="Q764" i="1"/>
  <c r="S763" i="1"/>
  <c r="Q763" i="1"/>
  <c r="O763" i="1"/>
  <c r="S759" i="1"/>
  <c r="Q759" i="1"/>
  <c r="O759" i="1"/>
  <c r="S758" i="1"/>
  <c r="O758" i="1"/>
  <c r="Q758" i="1"/>
  <c r="S757" i="1"/>
  <c r="Q757" i="1"/>
  <c r="O757" i="1"/>
  <c r="S694" i="1"/>
  <c r="O694" i="1"/>
  <c r="Q694" i="1"/>
  <c r="S693" i="1"/>
  <c r="Q693" i="1"/>
  <c r="O693" i="1"/>
  <c r="Q692" i="1"/>
  <c r="S692" i="1"/>
  <c r="O692" i="1"/>
  <c r="S691" i="1"/>
  <c r="Q691" i="1"/>
  <c r="O691" i="1"/>
  <c r="O690" i="1"/>
  <c r="S690" i="1"/>
  <c r="Q690" i="1"/>
  <c r="S689" i="1"/>
  <c r="O689" i="1"/>
  <c r="Q689" i="1"/>
  <c r="S688" i="1"/>
  <c r="Q688" i="1"/>
  <c r="O688" i="1"/>
  <c r="S687" i="1"/>
  <c r="Q687" i="1"/>
  <c r="O687" i="1"/>
  <c r="Q686" i="1"/>
  <c r="O686" i="1"/>
  <c r="S686" i="1"/>
  <c r="S685" i="1"/>
  <c r="Q685" i="1"/>
  <c r="O685" i="1"/>
  <c r="S684" i="1"/>
  <c r="Q684" i="1"/>
  <c r="O684" i="1"/>
  <c r="S683" i="1"/>
  <c r="Q683" i="1"/>
  <c r="O683" i="1"/>
  <c r="S682" i="1"/>
  <c r="O682" i="1"/>
  <c r="Q682" i="1"/>
  <c r="S681" i="1"/>
  <c r="Q681" i="1"/>
  <c r="O681" i="1"/>
  <c r="O680" i="1"/>
  <c r="S680" i="1"/>
  <c r="Q680" i="1"/>
  <c r="S679" i="1"/>
  <c r="Q679" i="1"/>
  <c r="O679" i="1"/>
  <c r="S678" i="1"/>
  <c r="O678" i="1"/>
  <c r="Q678" i="1"/>
  <c r="S677" i="1"/>
  <c r="Q677" i="1"/>
  <c r="O677" i="1"/>
  <c r="Q676" i="1"/>
  <c r="S676" i="1"/>
  <c r="O676" i="1"/>
  <c r="S675" i="1"/>
  <c r="Q675" i="1"/>
  <c r="O675" i="1"/>
  <c r="S674" i="1"/>
  <c r="O674" i="1"/>
  <c r="Q674" i="1"/>
  <c r="S673" i="1"/>
  <c r="Q673" i="1"/>
  <c r="O673" i="1"/>
  <c r="S672" i="1"/>
  <c r="Q672" i="1"/>
  <c r="O672" i="1"/>
  <c r="S671" i="1"/>
  <c r="Q671" i="1"/>
  <c r="O671" i="1"/>
  <c r="Q670" i="1"/>
  <c r="O670" i="1"/>
  <c r="S670" i="1"/>
  <c r="S669" i="1"/>
  <c r="O669" i="1"/>
  <c r="Q669" i="1"/>
  <c r="S668" i="1"/>
  <c r="O668" i="1"/>
  <c r="Q668" i="1"/>
  <c r="S667" i="1"/>
  <c r="Q667" i="1"/>
  <c r="O667" i="1"/>
  <c r="S666" i="1"/>
  <c r="O666" i="1"/>
  <c r="Q666" i="1"/>
  <c r="Q665" i="1"/>
  <c r="S665" i="1"/>
  <c r="O665" i="1"/>
  <c r="S664" i="1"/>
  <c r="Q664" i="1"/>
  <c r="O664" i="1"/>
  <c r="S663" i="1"/>
  <c r="Q663" i="1"/>
  <c r="O663" i="1"/>
  <c r="S662" i="1"/>
  <c r="O662" i="1"/>
  <c r="Q662" i="1"/>
  <c r="S661" i="1"/>
  <c r="Q661" i="1"/>
  <c r="O661" i="1"/>
  <c r="Q660" i="1"/>
  <c r="S660" i="1"/>
  <c r="O660" i="1"/>
  <c r="S659" i="1"/>
  <c r="Q659" i="1"/>
  <c r="O659" i="1"/>
  <c r="O658" i="1"/>
  <c r="S658" i="1"/>
  <c r="Q658" i="1"/>
  <c r="S657" i="1"/>
  <c r="O657" i="1"/>
  <c r="Q657" i="1"/>
  <c r="S656" i="1"/>
  <c r="Q656" i="1"/>
  <c r="O656" i="1"/>
  <c r="S655" i="1"/>
  <c r="Q655" i="1"/>
  <c r="O655" i="1"/>
  <c r="S654" i="1"/>
  <c r="Q654" i="1"/>
  <c r="O654" i="1"/>
  <c r="S653" i="1"/>
  <c r="Q653" i="1"/>
  <c r="O653" i="1"/>
  <c r="S652" i="1"/>
  <c r="Q652" i="1"/>
  <c r="O652" i="1"/>
  <c r="S650" i="1"/>
  <c r="O650" i="1"/>
  <c r="Q650" i="1"/>
  <c r="Q649" i="1"/>
  <c r="O649" i="1"/>
  <c r="S649" i="1"/>
  <c r="O648" i="1"/>
  <c r="S648" i="1"/>
  <c r="Q648" i="1"/>
  <c r="S647" i="1"/>
  <c r="Q647" i="1"/>
  <c r="O647" i="1"/>
  <c r="S645" i="1"/>
  <c r="Q645" i="1"/>
  <c r="O645" i="1"/>
  <c r="S644" i="1"/>
  <c r="Q644" i="1"/>
  <c r="O644" i="1"/>
  <c r="S643" i="1"/>
  <c r="Q643" i="1"/>
  <c r="O643" i="1"/>
  <c r="S642" i="1"/>
  <c r="O642" i="1"/>
  <c r="Q642" i="1"/>
  <c r="S641" i="1"/>
  <c r="Q641" i="1"/>
  <c r="O641" i="1"/>
  <c r="S639" i="1"/>
  <c r="Q639" i="1"/>
  <c r="O639" i="1"/>
  <c r="S638" i="1"/>
  <c r="Q638" i="1"/>
  <c r="O638" i="1"/>
  <c r="S637" i="1"/>
  <c r="O637" i="1"/>
  <c r="Q637" i="1"/>
  <c r="S636" i="1"/>
  <c r="O636" i="1"/>
  <c r="Q636" i="1"/>
  <c r="S635" i="1"/>
  <c r="Q635" i="1"/>
  <c r="O635" i="1"/>
  <c r="S634" i="1"/>
  <c r="O634" i="1"/>
  <c r="Q634" i="1"/>
  <c r="S633" i="1"/>
  <c r="Q633" i="1"/>
  <c r="O633" i="1"/>
  <c r="S632" i="1"/>
  <c r="Q632" i="1"/>
  <c r="O632" i="1"/>
  <c r="S631" i="1"/>
  <c r="Q631" i="1"/>
  <c r="O631" i="1"/>
  <c r="S630" i="1"/>
  <c r="O630" i="1"/>
  <c r="Q630" i="1"/>
  <c r="S629" i="1"/>
  <c r="Q629" i="1"/>
  <c r="O629" i="1"/>
  <c r="Q628" i="1"/>
  <c r="S628" i="1"/>
  <c r="O628" i="1"/>
  <c r="S627" i="1"/>
  <c r="Q627" i="1"/>
  <c r="O627" i="1"/>
  <c r="S626" i="1"/>
  <c r="O626" i="1"/>
  <c r="Q626" i="1"/>
  <c r="S624" i="1"/>
  <c r="Q624" i="1"/>
  <c r="O624" i="1"/>
  <c r="S623" i="1"/>
  <c r="Q623" i="1"/>
  <c r="O623" i="1"/>
  <c r="S622" i="1"/>
  <c r="Q622" i="1"/>
  <c r="O622" i="1"/>
  <c r="S621" i="1"/>
  <c r="Q621" i="1"/>
  <c r="O621" i="1"/>
  <c r="S620" i="1"/>
  <c r="Q620" i="1"/>
  <c r="O620" i="1"/>
  <c r="S619" i="1"/>
  <c r="Q619" i="1"/>
  <c r="O619" i="1"/>
  <c r="S618" i="1"/>
  <c r="O618" i="1"/>
  <c r="Q618" i="1"/>
  <c r="S617" i="1"/>
  <c r="Q617" i="1"/>
  <c r="O617" i="1"/>
  <c r="S616" i="1"/>
  <c r="O616" i="1"/>
  <c r="Q616" i="1"/>
  <c r="S615" i="1"/>
  <c r="Q615" i="1"/>
  <c r="O615" i="1"/>
  <c r="S614" i="1"/>
  <c r="O614" i="1"/>
  <c r="Q614" i="1"/>
  <c r="S612" i="1"/>
  <c r="Q612" i="1"/>
  <c r="O612" i="1"/>
  <c r="S611" i="1"/>
  <c r="Q611" i="1"/>
  <c r="O611" i="1"/>
  <c r="S610" i="1"/>
  <c r="O610" i="1"/>
  <c r="Q610" i="1"/>
  <c r="S609" i="1"/>
  <c r="Q609" i="1"/>
  <c r="O609" i="1"/>
  <c r="S608" i="1"/>
  <c r="Q608" i="1"/>
  <c r="O608" i="1"/>
  <c r="S607" i="1"/>
  <c r="Q607" i="1"/>
  <c r="O607" i="1"/>
  <c r="S606" i="1"/>
  <c r="Q606" i="1"/>
  <c r="O606" i="1"/>
  <c r="S605" i="1"/>
  <c r="O605" i="1"/>
  <c r="Q605" i="1"/>
  <c r="S604" i="1"/>
  <c r="O604" i="1"/>
  <c r="Q604" i="1"/>
  <c r="S603" i="1"/>
  <c r="Q603" i="1"/>
  <c r="O603" i="1"/>
  <c r="S602" i="1"/>
  <c r="O602" i="1"/>
  <c r="Q602" i="1"/>
  <c r="S600" i="1"/>
  <c r="Q600" i="1"/>
  <c r="O600" i="1"/>
  <c r="S599" i="1"/>
  <c r="Q599" i="1"/>
  <c r="O599" i="1"/>
  <c r="S598" i="1"/>
  <c r="O598" i="1"/>
  <c r="Q598" i="1"/>
  <c r="Q597" i="1"/>
  <c r="S597" i="1"/>
  <c r="O597" i="1"/>
  <c r="S596" i="1"/>
  <c r="Q596" i="1"/>
  <c r="O596" i="1"/>
  <c r="S595" i="1"/>
  <c r="Q595" i="1"/>
  <c r="O595" i="1"/>
  <c r="S593" i="1"/>
  <c r="O593" i="1"/>
  <c r="Q593" i="1"/>
  <c r="S592" i="1"/>
  <c r="Q592" i="1"/>
  <c r="O592" i="1"/>
  <c r="S591" i="1"/>
  <c r="Q591" i="1"/>
  <c r="O591" i="1"/>
  <c r="S590" i="1"/>
  <c r="Q590" i="1"/>
  <c r="O590" i="1"/>
  <c r="S589" i="1"/>
  <c r="Q589" i="1"/>
  <c r="O589" i="1"/>
  <c r="Q588" i="1"/>
  <c r="O588" i="1"/>
  <c r="S588" i="1"/>
  <c r="S586" i="1"/>
  <c r="O586" i="1"/>
  <c r="Q586" i="1"/>
  <c r="Q585" i="1"/>
  <c r="S585" i="1"/>
  <c r="O585" i="1"/>
  <c r="S584" i="1"/>
  <c r="O584" i="1"/>
  <c r="Q584" i="1"/>
  <c r="S583" i="1"/>
  <c r="Q583" i="1"/>
  <c r="O583" i="1"/>
  <c r="S582" i="1"/>
  <c r="O582" i="1"/>
  <c r="Q582" i="1"/>
  <c r="S580" i="1"/>
  <c r="Q580" i="1"/>
  <c r="O580" i="1"/>
  <c r="S579" i="1"/>
  <c r="Q579" i="1"/>
  <c r="O579" i="1"/>
  <c r="S578" i="1"/>
  <c r="O578" i="1"/>
  <c r="Q578" i="1"/>
  <c r="S577" i="1"/>
  <c r="Q577" i="1"/>
  <c r="O577" i="1"/>
  <c r="S576" i="1"/>
  <c r="Q576" i="1"/>
  <c r="O576" i="1"/>
  <c r="S575" i="1"/>
  <c r="Q575" i="1"/>
  <c r="O575" i="1"/>
  <c r="S573" i="1"/>
  <c r="O573" i="1"/>
  <c r="Q573" i="1"/>
  <c r="S572" i="1"/>
  <c r="O572" i="1"/>
  <c r="Q572" i="1"/>
  <c r="S571" i="1"/>
  <c r="Q571" i="1"/>
  <c r="O571" i="1"/>
  <c r="S570" i="1"/>
  <c r="O570" i="1"/>
  <c r="Q570" i="1"/>
  <c r="S569" i="1"/>
  <c r="Q569" i="1"/>
  <c r="O569" i="1"/>
  <c r="S568" i="1"/>
  <c r="Q568" i="1"/>
  <c r="O568" i="1"/>
  <c r="Q565" i="1"/>
  <c r="S565" i="1"/>
  <c r="O565" i="1"/>
  <c r="Q564" i="1"/>
  <c r="S564" i="1"/>
  <c r="O564" i="1"/>
  <c r="S563" i="1"/>
  <c r="Q563" i="1"/>
  <c r="O563" i="1"/>
  <c r="S560" i="1"/>
  <c r="Q560" i="1"/>
  <c r="O560" i="1"/>
  <c r="S553" i="1"/>
  <c r="Q553" i="1"/>
  <c r="O553" i="1"/>
  <c r="S538" i="1"/>
  <c r="Q538" i="1"/>
  <c r="O538" i="1"/>
  <c r="S522" i="1"/>
  <c r="O522" i="1"/>
  <c r="Q522" i="1"/>
  <c r="S515" i="1"/>
  <c r="O515" i="1"/>
  <c r="Q515" i="1"/>
  <c r="S501" i="1"/>
  <c r="Q501" i="1"/>
  <c r="O501" i="1"/>
  <c r="Q496" i="1"/>
  <c r="S496" i="1"/>
  <c r="O496" i="1"/>
  <c r="S490" i="1"/>
  <c r="Q490" i="1"/>
  <c r="O490" i="1"/>
  <c r="S482" i="1"/>
  <c r="Q482" i="1"/>
  <c r="O482" i="1"/>
  <c r="B73" i="15"/>
  <c r="K134" i="1" l="1"/>
  <c r="K120" i="1"/>
  <c r="K500" i="1"/>
  <c r="K177" i="1"/>
  <c r="K190" i="1"/>
  <c r="K517" i="1"/>
  <c r="K77" i="1"/>
  <c r="K83" i="1"/>
  <c r="K197" i="1"/>
  <c r="K201" i="1"/>
  <c r="K125" i="1"/>
  <c r="K516" i="1"/>
  <c r="K185" i="1"/>
  <c r="K499" i="1"/>
  <c r="K536" i="1"/>
  <c r="K127" i="1"/>
  <c r="K147" i="1"/>
  <c r="K128" i="1"/>
  <c r="K523" i="1"/>
  <c r="K189" i="1"/>
  <c r="K561" i="1"/>
  <c r="K154" i="1"/>
  <c r="K200" i="1"/>
  <c r="K534" i="1"/>
  <c r="K146" i="1"/>
  <c r="K527" i="1"/>
  <c r="K193" i="1"/>
  <c r="K95" i="1"/>
  <c r="K229" i="1"/>
  <c r="K230" i="1"/>
  <c r="K84" i="1"/>
  <c r="K66" i="1"/>
  <c r="K171" i="1"/>
  <c r="K542" i="1"/>
  <c r="K215" i="1"/>
  <c r="K545" i="1"/>
  <c r="K176" i="1"/>
  <c r="K109" i="1"/>
  <c r="K175" i="1"/>
  <c r="K546" i="1"/>
  <c r="K484" i="1"/>
  <c r="K86" i="1"/>
  <c r="K121" i="1"/>
  <c r="K178" i="1"/>
  <c r="K117" i="1"/>
  <c r="K532" i="1"/>
  <c r="K179" i="1"/>
  <c r="K550" i="1"/>
  <c r="K488" i="1"/>
  <c r="K119" i="1"/>
  <c r="K194" i="1"/>
  <c r="K497" i="1"/>
  <c r="K69" i="1"/>
  <c r="K187" i="1"/>
  <c r="K556" i="1"/>
  <c r="K498" i="1"/>
  <c r="K186" i="1"/>
  <c r="K524" i="1"/>
  <c r="K543" i="1"/>
  <c r="K503" i="1"/>
  <c r="K70" i="1"/>
  <c r="K191" i="1"/>
  <c r="K110" i="1"/>
  <c r="K504" i="1"/>
  <c r="K494" i="1"/>
  <c r="K76" i="1"/>
  <c r="K227" i="1"/>
  <c r="K188" i="1"/>
  <c r="K74" i="1"/>
  <c r="K195" i="1"/>
  <c r="K114" i="1"/>
  <c r="K518" i="1"/>
  <c r="K82" i="1"/>
  <c r="K99" i="1"/>
  <c r="K78" i="1"/>
  <c r="K539" i="1"/>
  <c r="K79" i="1"/>
  <c r="K199" i="1"/>
  <c r="K118" i="1"/>
  <c r="K525" i="1"/>
  <c r="K214" i="1"/>
  <c r="K192" i="1"/>
  <c r="K160" i="1"/>
  <c r="K533" i="1"/>
  <c r="K537" i="1"/>
  <c r="K85" i="1"/>
  <c r="K213" i="1"/>
  <c r="K122" i="1"/>
  <c r="K529" i="1"/>
  <c r="K551" i="1"/>
  <c r="K493" i="1"/>
  <c r="K115" i="1"/>
  <c r="K157" i="1"/>
  <c r="K226" i="1"/>
  <c r="K87" i="1"/>
  <c r="K225" i="1"/>
  <c r="K126" i="1"/>
  <c r="K535" i="1"/>
  <c r="K65" i="1"/>
  <c r="K72" i="1"/>
  <c r="K159" i="1"/>
  <c r="K526" i="1"/>
  <c r="K554" i="1"/>
  <c r="K156" i="1"/>
  <c r="K97" i="1"/>
  <c r="K228" i="1"/>
  <c r="K133" i="1"/>
  <c r="K540" i="1"/>
  <c r="K111" i="1"/>
  <c r="K172" i="1"/>
  <c r="K212" i="1"/>
  <c r="K505" i="1"/>
  <c r="K541" i="1"/>
  <c r="K100" i="1"/>
  <c r="K231" i="1"/>
  <c r="K149" i="1"/>
  <c r="K548" i="1"/>
  <c r="K174" i="1"/>
  <c r="K489" i="1"/>
  <c r="K557" i="1"/>
  <c r="K101" i="1"/>
  <c r="K216" i="1"/>
  <c r="K108" i="1"/>
  <c r="K486" i="1"/>
  <c r="K153" i="1"/>
  <c r="K552" i="1"/>
  <c r="K485" i="1"/>
  <c r="K558" i="1"/>
  <c r="K98" i="1"/>
  <c r="K487" i="1"/>
  <c r="K112" i="1"/>
  <c r="K492" i="1"/>
  <c r="K158" i="1"/>
  <c r="K562" i="1"/>
  <c r="K132" i="1"/>
  <c r="K547" i="1"/>
  <c r="K232" i="1"/>
  <c r="K96" i="1"/>
  <c r="K152" i="1"/>
  <c r="K107" i="1"/>
  <c r="K116" i="1"/>
  <c r="K495" i="1"/>
  <c r="K173" i="1"/>
  <c r="K124" i="1"/>
  <c r="K196" i="1"/>
  <c r="K113" i="1"/>
  <c r="K198" i="1"/>
  <c r="K549" i="1"/>
  <c r="G20" i="19"/>
  <c r="O150" i="1"/>
  <c r="Q150" i="1"/>
  <c r="F18" i="19"/>
  <c r="F19" i="19"/>
  <c r="F21" i="19"/>
  <c r="F20" i="19"/>
  <c r="U1254" i="1"/>
  <c r="X1254" i="1" s="1"/>
  <c r="U1271" i="1"/>
  <c r="X1271" i="1" s="1"/>
  <c r="U1297" i="1"/>
  <c r="X1297" i="1" s="1"/>
  <c r="U1269" i="1"/>
  <c r="X1269" i="1" s="1"/>
  <c r="U667" i="1"/>
  <c r="X667" i="1" s="1"/>
  <c r="U767" i="1"/>
  <c r="X767" i="1" s="1"/>
  <c r="U887" i="1"/>
  <c r="X887" i="1" s="1"/>
  <c r="U919" i="1"/>
  <c r="X919" i="1" s="1"/>
  <c r="U960" i="1"/>
  <c r="X960" i="1" s="1"/>
  <c r="U967" i="1"/>
  <c r="X967" i="1" s="1"/>
  <c r="U968" i="1"/>
  <c r="X968" i="1" s="1"/>
  <c r="U1071" i="1"/>
  <c r="X1071" i="1" s="1"/>
  <c r="U1084" i="1"/>
  <c r="X1084" i="1" s="1"/>
  <c r="U1100" i="1"/>
  <c r="X1100" i="1" s="1"/>
  <c r="U1145" i="1"/>
  <c r="X1145" i="1" s="1"/>
  <c r="U1148" i="1"/>
  <c r="X1148" i="1" s="1"/>
  <c r="U1149" i="1"/>
  <c r="X1149" i="1" s="1"/>
  <c r="U1179" i="1"/>
  <c r="X1179" i="1" s="1"/>
  <c r="U1187" i="1"/>
  <c r="X1187" i="1" s="1"/>
  <c r="U1216" i="1"/>
  <c r="X1216" i="1" s="1"/>
  <c r="U1235" i="1"/>
  <c r="X1235" i="1" s="1"/>
  <c r="U1247" i="1"/>
  <c r="X1247" i="1" s="1"/>
  <c r="U1251" i="1"/>
  <c r="X1251" i="1" s="1"/>
  <c r="U1280" i="1"/>
  <c r="X1280" i="1" s="1"/>
  <c r="U1281" i="1"/>
  <c r="X1281" i="1" s="1"/>
  <c r="U1284" i="1"/>
  <c r="X1284" i="1" s="1"/>
  <c r="U123" i="1"/>
  <c r="X123" i="1" s="1"/>
  <c r="U593" i="1"/>
  <c r="X593" i="1" s="1"/>
  <c r="U685" i="1"/>
  <c r="X685" i="1" s="1"/>
  <c r="U946" i="1"/>
  <c r="X946" i="1" s="1"/>
  <c r="U64" i="1"/>
  <c r="X64" i="1" s="1"/>
  <c r="U724" i="1"/>
  <c r="X724" i="1" s="1"/>
  <c r="U817" i="1"/>
  <c r="X817" i="1" s="1"/>
  <c r="U824" i="1"/>
  <c r="X824" i="1" s="1"/>
  <c r="U852" i="1"/>
  <c r="X852" i="1" s="1"/>
  <c r="U853" i="1"/>
  <c r="X853" i="1" s="1"/>
  <c r="U861" i="1"/>
  <c r="X861" i="1" s="1"/>
  <c r="U864" i="1"/>
  <c r="X864" i="1" s="1"/>
  <c r="U909" i="1"/>
  <c r="X909" i="1" s="1"/>
  <c r="U932" i="1"/>
  <c r="X932" i="1" s="1"/>
  <c r="U933" i="1"/>
  <c r="X933" i="1" s="1"/>
  <c r="U998" i="1"/>
  <c r="X998" i="1" s="1"/>
  <c r="U1014" i="1"/>
  <c r="X1014" i="1" s="1"/>
  <c r="U1043" i="1"/>
  <c r="X1043" i="1" s="1"/>
  <c r="U1086" i="1"/>
  <c r="X1086" i="1" s="1"/>
  <c r="U1097" i="1"/>
  <c r="X1097" i="1" s="1"/>
  <c r="U1107" i="1"/>
  <c r="X1107" i="1" s="1"/>
  <c r="U1119" i="1"/>
  <c r="X1119" i="1" s="1"/>
  <c r="U1120" i="1"/>
  <c r="X1120" i="1" s="1"/>
  <c r="U1125" i="1"/>
  <c r="X1125" i="1" s="1"/>
  <c r="U1151" i="1"/>
  <c r="X1151" i="1" s="1"/>
  <c r="U1180" i="1"/>
  <c r="X1180" i="1" s="1"/>
  <c r="U1181" i="1"/>
  <c r="X1181" i="1" s="1"/>
  <c r="U1198" i="1"/>
  <c r="X1198" i="1" s="1"/>
  <c r="U1209" i="1"/>
  <c r="X1209" i="1" s="1"/>
  <c r="U1210" i="1"/>
  <c r="X1210" i="1" s="1"/>
  <c r="U1214" i="1"/>
  <c r="X1214" i="1" s="1"/>
  <c r="U1240" i="1"/>
  <c r="X1240" i="1" s="1"/>
  <c r="U1249" i="1"/>
  <c r="X1249" i="1" s="1"/>
  <c r="U1250" i="1"/>
  <c r="X1250" i="1" s="1"/>
  <c r="U1255" i="1"/>
  <c r="X1255" i="1" s="1"/>
  <c r="U1258" i="1"/>
  <c r="X1258" i="1" s="1"/>
  <c r="U1285" i="1"/>
  <c r="X1285" i="1" s="1"/>
  <c r="U1290" i="1"/>
  <c r="X1290" i="1" s="1"/>
  <c r="U577" i="1"/>
  <c r="X577" i="1" s="1"/>
  <c r="U591" i="1"/>
  <c r="X591" i="1" s="1"/>
  <c r="U635" i="1"/>
  <c r="X635" i="1" s="1"/>
  <c r="U974" i="1"/>
  <c r="X974" i="1" s="1"/>
  <c r="U1005" i="1"/>
  <c r="X1005" i="1" s="1"/>
  <c r="U1138" i="1"/>
  <c r="X1138" i="1" s="1"/>
  <c r="U94" i="1"/>
  <c r="X94" i="1" s="1"/>
  <c r="U206" i="1"/>
  <c r="U601" i="1"/>
  <c r="X601" i="1" s="1"/>
  <c r="U697" i="1"/>
  <c r="X697" i="1" s="1"/>
  <c r="U737" i="1"/>
  <c r="X737" i="1" s="1"/>
  <c r="U745" i="1"/>
  <c r="X745" i="1" s="1"/>
  <c r="U783" i="1"/>
  <c r="X783" i="1" s="1"/>
  <c r="U787" i="1"/>
  <c r="X787" i="1" s="1"/>
  <c r="U815" i="1"/>
  <c r="X815" i="1" s="1"/>
  <c r="U831" i="1"/>
  <c r="X831" i="1" s="1"/>
  <c r="U835" i="1"/>
  <c r="X835" i="1" s="1"/>
  <c r="U867" i="1"/>
  <c r="X867" i="1" s="1"/>
  <c r="U891" i="1"/>
  <c r="X891" i="1" s="1"/>
  <c r="U496" i="1"/>
  <c r="X496" i="1" s="1"/>
  <c r="U576" i="1"/>
  <c r="X576" i="1" s="1"/>
  <c r="U617" i="1"/>
  <c r="X617" i="1" s="1"/>
  <c r="U673" i="1"/>
  <c r="X673" i="1" s="1"/>
  <c r="U681" i="1"/>
  <c r="X681" i="1" s="1"/>
  <c r="U689" i="1"/>
  <c r="X689" i="1" s="1"/>
  <c r="U759" i="1"/>
  <c r="X759" i="1" s="1"/>
  <c r="U913" i="1"/>
  <c r="X913" i="1" s="1"/>
  <c r="U950" i="1"/>
  <c r="X950" i="1" s="1"/>
  <c r="U959" i="1"/>
  <c r="X959" i="1" s="1"/>
  <c r="U973" i="1"/>
  <c r="X973" i="1" s="1"/>
  <c r="U977" i="1"/>
  <c r="X977" i="1" s="1"/>
  <c r="U1052" i="1"/>
  <c r="X1052" i="1" s="1"/>
  <c r="U1058" i="1"/>
  <c r="X1058" i="1" s="1"/>
  <c r="U1072" i="1"/>
  <c r="X1072" i="1" s="1"/>
  <c r="U1083" i="1"/>
  <c r="X1083" i="1" s="1"/>
  <c r="U1104" i="1"/>
  <c r="X1104" i="1" s="1"/>
  <c r="U1110" i="1"/>
  <c r="X1110" i="1" s="1"/>
  <c r="U1116" i="1"/>
  <c r="X1116" i="1" s="1"/>
  <c r="U1126" i="1"/>
  <c r="X1126" i="1" s="1"/>
  <c r="U1158" i="1"/>
  <c r="X1158" i="1" s="1"/>
  <c r="U1162" i="1"/>
  <c r="X1162" i="1" s="1"/>
  <c r="U1231" i="1"/>
  <c r="X1231" i="1" s="1"/>
  <c r="U1243" i="1"/>
  <c r="X1243" i="1" s="1"/>
  <c r="U1253" i="1"/>
  <c r="X1253" i="1" s="1"/>
  <c r="U1278" i="1"/>
  <c r="X1278" i="1" s="1"/>
  <c r="U1288" i="1"/>
  <c r="X1288" i="1" s="1"/>
  <c r="U567" i="1"/>
  <c r="X567" i="1" s="1"/>
  <c r="U594" i="1"/>
  <c r="X594" i="1" s="1"/>
  <c r="U696" i="1"/>
  <c r="X696" i="1" s="1"/>
  <c r="U700" i="1"/>
  <c r="X700" i="1" s="1"/>
  <c r="U728" i="1"/>
  <c r="X728" i="1" s="1"/>
  <c r="U736" i="1"/>
  <c r="X736" i="1" s="1"/>
  <c r="U748" i="1"/>
  <c r="X748" i="1" s="1"/>
  <c r="U756" i="1"/>
  <c r="X756" i="1" s="1"/>
  <c r="U778" i="1"/>
  <c r="X778" i="1" s="1"/>
  <c r="U802" i="1"/>
  <c r="X802" i="1" s="1"/>
  <c r="U806" i="1"/>
  <c r="X806" i="1" s="1"/>
  <c r="U810" i="1"/>
  <c r="X810" i="1" s="1"/>
  <c r="U830" i="1"/>
  <c r="X830" i="1" s="1"/>
  <c r="U834" i="1"/>
  <c r="X834" i="1" s="1"/>
  <c r="U862" i="1"/>
  <c r="X862" i="1" s="1"/>
  <c r="U866" i="1"/>
  <c r="X866" i="1" s="1"/>
  <c r="U890" i="1"/>
  <c r="X890" i="1" s="1"/>
  <c r="U894" i="1"/>
  <c r="X894" i="1" s="1"/>
  <c r="U918" i="1"/>
  <c r="X918" i="1" s="1"/>
  <c r="U936" i="1"/>
  <c r="X936" i="1" s="1"/>
  <c r="U961" i="1"/>
  <c r="X961" i="1" s="1"/>
  <c r="U983" i="1"/>
  <c r="X983" i="1" s="1"/>
  <c r="U985" i="1"/>
  <c r="X985" i="1" s="1"/>
  <c r="U993" i="1"/>
  <c r="X993" i="1" s="1"/>
  <c r="U1003" i="1"/>
  <c r="X1003" i="1" s="1"/>
  <c r="U1030" i="1"/>
  <c r="X1030" i="1" s="1"/>
  <c r="U1042" i="1"/>
  <c r="X1042" i="1" s="1"/>
  <c r="U1122" i="1"/>
  <c r="X1122" i="1" s="1"/>
  <c r="U1131" i="1"/>
  <c r="X1131" i="1" s="1"/>
  <c r="U1133" i="1"/>
  <c r="X1133" i="1" s="1"/>
  <c r="U1142" i="1"/>
  <c r="X1142" i="1" s="1"/>
  <c r="U1150" i="1"/>
  <c r="X1150" i="1" s="1"/>
  <c r="U1184" i="1"/>
  <c r="X1184" i="1" s="1"/>
  <c r="U1186" i="1"/>
  <c r="X1186" i="1" s="1"/>
  <c r="U1197" i="1"/>
  <c r="X1197" i="1" s="1"/>
  <c r="U1223" i="1"/>
  <c r="X1223" i="1" s="1"/>
  <c r="U1236" i="1"/>
  <c r="X1236" i="1" s="1"/>
  <c r="U1238" i="1"/>
  <c r="X1238" i="1" s="1"/>
  <c r="U1289" i="1"/>
  <c r="X1289" i="1" s="1"/>
  <c r="U1296" i="1"/>
  <c r="X1296" i="1" s="1"/>
  <c r="U565" i="1"/>
  <c r="X565" i="1" s="1"/>
  <c r="U570" i="1"/>
  <c r="X570" i="1" s="1"/>
  <c r="U620" i="1"/>
  <c r="X620" i="1" s="1"/>
  <c r="U629" i="1"/>
  <c r="X629" i="1" s="1"/>
  <c r="U660" i="1"/>
  <c r="X660" i="1" s="1"/>
  <c r="U672" i="1"/>
  <c r="X672" i="1" s="1"/>
  <c r="U676" i="1"/>
  <c r="X676" i="1" s="1"/>
  <c r="U691" i="1"/>
  <c r="X691" i="1" s="1"/>
  <c r="U929" i="1"/>
  <c r="X929" i="1" s="1"/>
  <c r="U980" i="1"/>
  <c r="X980" i="1" s="1"/>
  <c r="U1007" i="1"/>
  <c r="X1007" i="1" s="1"/>
  <c r="U1038" i="1"/>
  <c r="X1038" i="1" s="1"/>
  <c r="U1054" i="1"/>
  <c r="X1054" i="1" s="1"/>
  <c r="U1109" i="1"/>
  <c r="X1109" i="1" s="1"/>
  <c r="U1118" i="1"/>
  <c r="X1118" i="1" s="1"/>
  <c r="U1136" i="1"/>
  <c r="X1136" i="1" s="1"/>
  <c r="U1160" i="1"/>
  <c r="X1160" i="1" s="1"/>
  <c r="U613" i="1"/>
  <c r="X613" i="1" s="1"/>
  <c r="U651" i="1"/>
  <c r="X651" i="1" s="1"/>
  <c r="U703" i="1"/>
  <c r="X703" i="1" s="1"/>
  <c r="U719" i="1"/>
  <c r="X719" i="1" s="1"/>
  <c r="U735" i="1"/>
  <c r="X735" i="1" s="1"/>
  <c r="U750" i="1"/>
  <c r="X750" i="1" s="1"/>
  <c r="U762" i="1"/>
  <c r="X762" i="1" s="1"/>
  <c r="U769" i="1"/>
  <c r="X769" i="1" s="1"/>
  <c r="U777" i="1"/>
  <c r="X777" i="1" s="1"/>
  <c r="U805" i="1"/>
  <c r="X805" i="1" s="1"/>
  <c r="U809" i="1"/>
  <c r="X809" i="1" s="1"/>
  <c r="U821" i="1"/>
  <c r="X821" i="1" s="1"/>
  <c r="U832" i="1"/>
  <c r="X832" i="1" s="1"/>
  <c r="U833" i="1"/>
  <c r="X833" i="1" s="1"/>
  <c r="U857" i="1"/>
  <c r="X857" i="1" s="1"/>
  <c r="U881" i="1"/>
  <c r="X881" i="1" s="1"/>
  <c r="U888" i="1"/>
  <c r="X888" i="1" s="1"/>
  <c r="U889" i="1"/>
  <c r="X889" i="1" s="1"/>
  <c r="U900" i="1"/>
  <c r="X900" i="1" s="1"/>
  <c r="U907" i="1"/>
  <c r="X907" i="1" s="1"/>
  <c r="U912" i="1"/>
  <c r="X912" i="1" s="1"/>
  <c r="U914" i="1"/>
  <c r="X914" i="1" s="1"/>
  <c r="U941" i="1"/>
  <c r="X941" i="1" s="1"/>
  <c r="U945" i="1"/>
  <c r="X945" i="1" s="1"/>
  <c r="U606" i="1"/>
  <c r="X606" i="1" s="1"/>
  <c r="U645" i="1"/>
  <c r="X645" i="1" s="1"/>
  <c r="U690" i="1"/>
  <c r="X690" i="1" s="1"/>
  <c r="U923" i="1"/>
  <c r="X923" i="1" s="1"/>
  <c r="U956" i="1"/>
  <c r="X956" i="1" s="1"/>
  <c r="U1019" i="1"/>
  <c r="X1019" i="1" s="1"/>
  <c r="U1053" i="1"/>
  <c r="X1053" i="1" s="1"/>
  <c r="U1073" i="1"/>
  <c r="X1073" i="1" s="1"/>
  <c r="U1095" i="1"/>
  <c r="X1095" i="1" s="1"/>
  <c r="U1134" i="1"/>
  <c r="X1134" i="1" s="1"/>
  <c r="U1155" i="1"/>
  <c r="X1155" i="1" s="1"/>
  <c r="U1245" i="1"/>
  <c r="X1245" i="1" s="1"/>
  <c r="U170" i="1"/>
  <c r="X170" i="1" s="1"/>
  <c r="U722" i="1"/>
  <c r="X722" i="1" s="1"/>
  <c r="U760" i="1"/>
  <c r="X760" i="1" s="1"/>
  <c r="U876" i="1"/>
  <c r="X876" i="1" s="1"/>
  <c r="U522" i="1"/>
  <c r="U563" i="1"/>
  <c r="X563" i="1" s="1"/>
  <c r="U582" i="1"/>
  <c r="X582" i="1" s="1"/>
  <c r="U605" i="1"/>
  <c r="X605" i="1" s="1"/>
  <c r="U627" i="1"/>
  <c r="X627" i="1" s="1"/>
  <c r="U670" i="1"/>
  <c r="X670" i="1" s="1"/>
  <c r="U763" i="1"/>
  <c r="X763" i="1" s="1"/>
  <c r="U947" i="1"/>
  <c r="X947" i="1" s="1"/>
  <c r="U987" i="1"/>
  <c r="X987" i="1" s="1"/>
  <c r="U1041" i="1"/>
  <c r="X1041" i="1" s="1"/>
  <c r="U1062" i="1"/>
  <c r="X1062" i="1" s="1"/>
  <c r="U1094" i="1"/>
  <c r="X1094" i="1" s="1"/>
  <c r="U1135" i="1"/>
  <c r="X1135" i="1" s="1"/>
  <c r="U1144" i="1"/>
  <c r="X1144" i="1" s="1"/>
  <c r="U1176" i="1"/>
  <c r="X1176" i="1" s="1"/>
  <c r="U1244" i="1"/>
  <c r="X1244" i="1" s="1"/>
  <c r="U1276" i="1"/>
  <c r="X1276" i="1" s="1"/>
  <c r="U1282" i="1"/>
  <c r="X1282" i="1" s="1"/>
  <c r="U1292" i="1"/>
  <c r="X1292" i="1" s="1"/>
  <c r="U741" i="1"/>
  <c r="X741" i="1" s="1"/>
  <c r="U823" i="1"/>
  <c r="X823" i="1" s="1"/>
  <c r="U844" i="1"/>
  <c r="X844" i="1" s="1"/>
  <c r="U860" i="1"/>
  <c r="X860" i="1" s="1"/>
  <c r="U564" i="1"/>
  <c r="X564" i="1" s="1"/>
  <c r="U579" i="1"/>
  <c r="X579" i="1" s="1"/>
  <c r="U584" i="1"/>
  <c r="X584" i="1" s="1"/>
  <c r="U592" i="1"/>
  <c r="X592" i="1" s="1"/>
  <c r="U607" i="1"/>
  <c r="X607" i="1" s="1"/>
  <c r="U615" i="1"/>
  <c r="X615" i="1" s="1"/>
  <c r="U619" i="1"/>
  <c r="X619" i="1" s="1"/>
  <c r="U633" i="1"/>
  <c r="X633" i="1" s="1"/>
  <c r="U636" i="1"/>
  <c r="X636" i="1" s="1"/>
  <c r="U647" i="1"/>
  <c r="X647" i="1" s="1"/>
  <c r="U656" i="1"/>
  <c r="X656" i="1" s="1"/>
  <c r="U663" i="1"/>
  <c r="X663" i="1" s="1"/>
  <c r="U679" i="1"/>
  <c r="X679" i="1" s="1"/>
  <c r="U683" i="1"/>
  <c r="X683" i="1" s="1"/>
  <c r="U687" i="1"/>
  <c r="X687" i="1" s="1"/>
  <c r="U758" i="1"/>
  <c r="X758" i="1" s="1"/>
  <c r="U922" i="1"/>
  <c r="X922" i="1" s="1"/>
  <c r="U925" i="1"/>
  <c r="X925" i="1" s="1"/>
  <c r="U952" i="1"/>
  <c r="X952" i="1" s="1"/>
  <c r="U972" i="1"/>
  <c r="X972" i="1" s="1"/>
  <c r="U1012" i="1"/>
  <c r="X1012" i="1" s="1"/>
  <c r="U1029" i="1"/>
  <c r="X1029" i="1" s="1"/>
  <c r="U1035" i="1"/>
  <c r="X1035" i="1" s="1"/>
  <c r="U1044" i="1"/>
  <c r="X1044" i="1" s="1"/>
  <c r="U1068" i="1"/>
  <c r="X1068" i="1" s="1"/>
  <c r="U1096" i="1"/>
  <c r="X1096" i="1" s="1"/>
  <c r="U1140" i="1"/>
  <c r="X1140" i="1" s="1"/>
  <c r="U1157" i="1"/>
  <c r="X1157" i="1" s="1"/>
  <c r="U1178" i="1"/>
  <c r="X1178" i="1" s="1"/>
  <c r="U1218" i="1"/>
  <c r="X1218" i="1" s="1"/>
  <c r="U1234" i="1"/>
  <c r="X1234" i="1" s="1"/>
  <c r="U1246" i="1"/>
  <c r="X1246" i="1" s="1"/>
  <c r="U1264" i="1"/>
  <c r="X1264" i="1" s="1"/>
  <c r="U1277" i="1"/>
  <c r="X1277" i="1" s="1"/>
  <c r="U143" i="1"/>
  <c r="X143" i="1" s="1"/>
  <c r="U711" i="1"/>
  <c r="X711" i="1" s="1"/>
  <c r="U727" i="1"/>
  <c r="X727" i="1" s="1"/>
  <c r="U731" i="1"/>
  <c r="X731" i="1" s="1"/>
  <c r="U754" i="1"/>
  <c r="X754" i="1" s="1"/>
  <c r="U768" i="1"/>
  <c r="X768" i="1" s="1"/>
  <c r="U773" i="1"/>
  <c r="X773" i="1" s="1"/>
  <c r="U784" i="1"/>
  <c r="X784" i="1" s="1"/>
  <c r="U801" i="1"/>
  <c r="X801" i="1" s="1"/>
  <c r="U804" i="1"/>
  <c r="X804" i="1" s="1"/>
  <c r="U846" i="1"/>
  <c r="U991" i="1"/>
  <c r="U1008" i="1"/>
  <c r="U1011" i="1"/>
  <c r="U1022" i="1"/>
  <c r="U775" i="1"/>
  <c r="U819" i="1"/>
  <c r="U826" i="1"/>
  <c r="U828" i="1"/>
  <c r="U865" i="1"/>
  <c r="U871" i="1"/>
  <c r="U872" i="1"/>
  <c r="U875" i="1"/>
  <c r="U877" i="1"/>
  <c r="U880" i="1"/>
  <c r="U899" i="1"/>
  <c r="U901" i="1"/>
  <c r="U904" i="1"/>
  <c r="U915" i="1"/>
  <c r="U930" i="1"/>
  <c r="U935" i="1"/>
  <c r="U940" i="1"/>
  <c r="U829" i="1"/>
  <c r="U839" i="1"/>
  <c r="U849" i="1"/>
  <c r="U863" i="1"/>
  <c r="U885" i="1"/>
  <c r="U906" i="1"/>
  <c r="U926" i="1"/>
  <c r="U942" i="1"/>
  <c r="U944" i="1"/>
  <c r="U955" i="1"/>
  <c r="U962" i="1"/>
  <c r="U963" i="1"/>
  <c r="U966" i="1"/>
  <c r="U975" i="1"/>
  <c r="U978" i="1"/>
  <c r="U990" i="1"/>
  <c r="U999" i="1"/>
  <c r="U1024" i="1"/>
  <c r="U490" i="1"/>
  <c r="U501" i="1"/>
  <c r="U515" i="1"/>
  <c r="U573" i="1"/>
  <c r="U574" i="1"/>
  <c r="U575" i="1"/>
  <c r="U578" i="1"/>
  <c r="U583" i="1"/>
  <c r="U585" i="1"/>
  <c r="U587" i="1"/>
  <c r="U589" i="1"/>
  <c r="U590" i="1"/>
  <c r="U597" i="1"/>
  <c r="U599" i="1"/>
  <c r="U603" i="1"/>
  <c r="U609" i="1"/>
  <c r="U611" i="1"/>
  <c r="U618" i="1"/>
  <c r="U623" i="1"/>
  <c r="U625" i="1"/>
  <c r="U626" i="1"/>
  <c r="U631" i="1"/>
  <c r="U634" i="1"/>
  <c r="U639" i="1"/>
  <c r="U641" i="1"/>
  <c r="U643" i="1"/>
  <c r="U653" i="1"/>
  <c r="U654" i="1"/>
  <c r="U655" i="1"/>
  <c r="U657" i="1"/>
  <c r="U659" i="1"/>
  <c r="U661" i="1"/>
  <c r="U669" i="1"/>
  <c r="U671" i="1"/>
  <c r="U674" i="1"/>
  <c r="U675" i="1"/>
  <c r="U677" i="1"/>
  <c r="U682" i="1"/>
  <c r="U686" i="1"/>
  <c r="U693" i="1"/>
  <c r="U694" i="1"/>
  <c r="U695" i="1"/>
  <c r="U698" i="1"/>
  <c r="U699" i="1"/>
  <c r="U709" i="1"/>
  <c r="U710" i="1"/>
  <c r="U715" i="1"/>
  <c r="U721" i="1"/>
  <c r="U726" i="1"/>
  <c r="U730" i="1"/>
  <c r="U734" i="1"/>
  <c r="U739" i="1"/>
  <c r="U743" i="1"/>
  <c r="U747" i="1"/>
  <c r="U749" i="1"/>
  <c r="U753" i="1"/>
  <c r="U766" i="1"/>
  <c r="U771" i="1"/>
  <c r="U780" i="1"/>
  <c r="U786" i="1"/>
  <c r="U788" i="1"/>
  <c r="U791" i="1"/>
  <c r="U792" i="1"/>
  <c r="U795" i="1"/>
  <c r="U799" i="1"/>
  <c r="U800" i="1"/>
  <c r="U812" i="1"/>
  <c r="U814" i="1"/>
  <c r="U886" i="1"/>
  <c r="U905" i="1"/>
  <c r="U971" i="1"/>
  <c r="U976" i="1"/>
  <c r="U981" i="1"/>
  <c r="U986" i="1"/>
  <c r="U1004" i="1"/>
  <c r="U1010" i="1"/>
  <c r="U1033" i="1"/>
  <c r="U1034" i="1"/>
  <c r="U1036" i="1"/>
  <c r="U1037" i="1"/>
  <c r="U1051" i="1"/>
  <c r="U1066" i="1"/>
  <c r="U1079" i="1"/>
  <c r="U1130" i="1"/>
  <c r="U1146" i="1"/>
  <c r="U1189" i="1"/>
  <c r="U1192" i="1"/>
  <c r="U1199" i="1"/>
  <c r="U1224" i="1"/>
  <c r="U1227" i="1"/>
  <c r="U1242" i="1"/>
  <c r="U1248" i="1"/>
  <c r="U1252" i="1"/>
  <c r="U1259" i="1"/>
  <c r="U1274" i="1"/>
  <c r="U1283" i="1"/>
  <c r="U1293" i="1"/>
  <c r="U1027" i="1"/>
  <c r="U1039" i="1"/>
  <c r="U1040" i="1"/>
  <c r="U1060" i="1"/>
  <c r="U1080" i="1"/>
  <c r="U1091" i="1"/>
  <c r="U1105" i="1"/>
  <c r="U1112" i="1"/>
  <c r="U1127" i="1"/>
  <c r="U1153" i="1"/>
  <c r="U1166" i="1"/>
  <c r="U1174" i="1"/>
  <c r="U1185" i="1"/>
  <c r="U1196" i="1"/>
  <c r="U1225" i="1"/>
  <c r="U1228" i="1"/>
  <c r="U1266" i="1"/>
  <c r="U1272" i="1"/>
  <c r="U1287" i="1"/>
  <c r="U1291" i="1"/>
  <c r="U1295" i="1"/>
  <c r="U1061" i="1"/>
  <c r="U1070" i="1"/>
  <c r="U1077" i="1"/>
  <c r="U1078" i="1"/>
  <c r="U1085" i="1"/>
  <c r="U1106" i="1"/>
  <c r="U1117" i="1"/>
  <c r="U1128" i="1"/>
  <c r="U1139" i="1"/>
  <c r="U1152" i="1"/>
  <c r="U1154" i="1"/>
  <c r="U1159" i="1"/>
  <c r="U1161" i="1"/>
  <c r="U1191" i="1"/>
  <c r="U1195" i="1"/>
  <c r="U1203" i="1"/>
  <c r="U1205" i="1"/>
  <c r="U1226" i="1"/>
  <c r="U1229" i="1"/>
  <c r="U1286" i="1"/>
  <c r="U840" i="1"/>
  <c r="U848" i="1"/>
  <c r="U858" i="1"/>
  <c r="U984" i="1"/>
  <c r="U854" i="1"/>
  <c r="U856" i="1"/>
  <c r="U943" i="1"/>
  <c r="U948" i="1"/>
  <c r="U957" i="1"/>
  <c r="U988" i="1"/>
  <c r="U994" i="1"/>
  <c r="U1015" i="1"/>
  <c r="U816" i="1"/>
  <c r="U820" i="1"/>
  <c r="U843" i="1"/>
  <c r="U845" i="1"/>
  <c r="U868" i="1"/>
  <c r="U870" i="1"/>
  <c r="U874" i="1"/>
  <c r="U884" i="1"/>
  <c r="U908" i="1"/>
  <c r="U911" i="1"/>
  <c r="U920" i="1"/>
  <c r="U921" i="1"/>
  <c r="U924" i="1"/>
  <c r="U928" i="1"/>
  <c r="U827" i="1"/>
  <c r="U837" i="1"/>
  <c r="U841" i="1"/>
  <c r="U847" i="1"/>
  <c r="U859" i="1"/>
  <c r="U879" i="1"/>
  <c r="U882" i="1"/>
  <c r="U892" i="1"/>
  <c r="U897" i="1"/>
  <c r="U903" i="1"/>
  <c r="U916" i="1"/>
  <c r="U937" i="1"/>
  <c r="U939" i="1"/>
  <c r="U949" i="1"/>
  <c r="U969" i="1"/>
  <c r="U989" i="1"/>
  <c r="U996" i="1"/>
  <c r="U1002" i="1"/>
  <c r="U1009" i="1"/>
  <c r="U1021" i="1"/>
  <c r="U553" i="1"/>
  <c r="U560" i="1"/>
  <c r="U568" i="1"/>
  <c r="U569" i="1"/>
  <c r="U580" i="1"/>
  <c r="U581" i="1"/>
  <c r="U586" i="1"/>
  <c r="U598" i="1"/>
  <c r="U602" i="1"/>
  <c r="U604" i="1"/>
  <c r="U608" i="1"/>
  <c r="U610" i="1"/>
  <c r="U614" i="1"/>
  <c r="U621" i="1"/>
  <c r="U622" i="1"/>
  <c r="U624" i="1"/>
  <c r="U630" i="1"/>
  <c r="U637" i="1"/>
  <c r="U638" i="1"/>
  <c r="U640" i="1"/>
  <c r="U642" i="1"/>
  <c r="U646" i="1"/>
  <c r="U649" i="1"/>
  <c r="U650" i="1"/>
  <c r="U658" i="1"/>
  <c r="U662" i="1"/>
  <c r="U665" i="1"/>
  <c r="U666" i="1"/>
  <c r="U678" i="1"/>
  <c r="U692" i="1"/>
  <c r="U701" i="1"/>
  <c r="U702" i="1"/>
  <c r="U705" i="1"/>
  <c r="U706" i="1"/>
  <c r="U708" i="1"/>
  <c r="U713" i="1"/>
  <c r="U714" i="1"/>
  <c r="U717" i="1"/>
  <c r="U718" i="1"/>
  <c r="U725" i="1"/>
  <c r="U729" i="1"/>
  <c r="U732" i="1"/>
  <c r="U733" i="1"/>
  <c r="U738" i="1"/>
  <c r="U742" i="1"/>
  <c r="U744" i="1"/>
  <c r="U746" i="1"/>
  <c r="U752" i="1"/>
  <c r="U757" i="1"/>
  <c r="U761" i="1"/>
  <c r="U764" i="1"/>
  <c r="U765" i="1"/>
  <c r="U770" i="1"/>
  <c r="U774" i="1"/>
  <c r="U779" i="1"/>
  <c r="U781" i="1"/>
  <c r="U782" i="1"/>
  <c r="U785" i="1"/>
  <c r="U790" i="1"/>
  <c r="U794" i="1"/>
  <c r="U798" i="1"/>
  <c r="U803" i="1"/>
  <c r="U807" i="1"/>
  <c r="U811" i="1"/>
  <c r="U813" i="1"/>
  <c r="U836" i="1"/>
  <c r="U838" i="1"/>
  <c r="U850" i="1"/>
  <c r="U878" i="1"/>
  <c r="U883" i="1"/>
  <c r="U902" i="1"/>
  <c r="U927" i="1"/>
  <c r="U931" i="1"/>
  <c r="U934" i="1"/>
  <c r="U970" i="1"/>
  <c r="U992" i="1"/>
  <c r="U995" i="1"/>
  <c r="U1013" i="1"/>
  <c r="U1016" i="1"/>
  <c r="U1018" i="1"/>
  <c r="U1023" i="1"/>
  <c r="U1025" i="1"/>
  <c r="U1031" i="1"/>
  <c r="U1032" i="1"/>
  <c r="U1055" i="1"/>
  <c r="U1056" i="1"/>
  <c r="U1059" i="1"/>
  <c r="U1063" i="1"/>
  <c r="U1067" i="1"/>
  <c r="U1074" i="1"/>
  <c r="U1081" i="1"/>
  <c r="U1092" i="1"/>
  <c r="U1101" i="1"/>
  <c r="U1111" i="1"/>
  <c r="U1123" i="1"/>
  <c r="U1143" i="1"/>
  <c r="U1164" i="1"/>
  <c r="U1169" i="1"/>
  <c r="U1170" i="1"/>
  <c r="U1175" i="1"/>
  <c r="U1201" i="1"/>
  <c r="U1204" i="1"/>
  <c r="U1207" i="1"/>
  <c r="U1239" i="1"/>
  <c r="U1268" i="1"/>
  <c r="U1026" i="1"/>
  <c r="U1028" i="1"/>
  <c r="U1049" i="1"/>
  <c r="U1065" i="1"/>
  <c r="U1069" i="1"/>
  <c r="U1075" i="1"/>
  <c r="U1088" i="1"/>
  <c r="U1102" i="1"/>
  <c r="U1121" i="1"/>
  <c r="U1124" i="1"/>
  <c r="U1182" i="1"/>
  <c r="U1190" i="1"/>
  <c r="U1193" i="1"/>
  <c r="U1202" i="1"/>
  <c r="U1206" i="1"/>
  <c r="U1217" i="1"/>
  <c r="U1237" i="1"/>
  <c r="U1241" i="1"/>
  <c r="U1256" i="1"/>
  <c r="U1261" i="1"/>
  <c r="U1275" i="1"/>
  <c r="U1294" i="1"/>
  <c r="U1047" i="1"/>
  <c r="U1048" i="1"/>
  <c r="U1050" i="1"/>
  <c r="U1064" i="1"/>
  <c r="U1076" i="1"/>
  <c r="U1082" i="1"/>
  <c r="U1089" i="1"/>
  <c r="U1099" i="1"/>
  <c r="U1113" i="1"/>
  <c r="U1114" i="1"/>
  <c r="U1156" i="1"/>
  <c r="U1172" i="1"/>
  <c r="U1177" i="1"/>
  <c r="U1194" i="1"/>
  <c r="U1200" i="1"/>
  <c r="U1211" i="1"/>
  <c r="U1212" i="1"/>
  <c r="U1215" i="1"/>
  <c r="U1270" i="1"/>
  <c r="U1273" i="1"/>
  <c r="U818" i="1"/>
  <c r="U851" i="1"/>
  <c r="U951" i="1"/>
  <c r="U954" i="1"/>
  <c r="U965" i="1"/>
  <c r="U997" i="1"/>
  <c r="U1000" i="1"/>
  <c r="U822" i="1"/>
  <c r="U869" i="1"/>
  <c r="U873" i="1"/>
  <c r="U893" i="1"/>
  <c r="U896" i="1"/>
  <c r="U917" i="1"/>
  <c r="U825" i="1"/>
  <c r="U855" i="1"/>
  <c r="U895" i="1"/>
  <c r="U910" i="1"/>
  <c r="U958" i="1"/>
  <c r="U982" i="1"/>
  <c r="U1006" i="1"/>
  <c r="U1017" i="1"/>
  <c r="U144" i="1"/>
  <c r="U482" i="1"/>
  <c r="U538" i="1"/>
  <c r="U571" i="1"/>
  <c r="U572" i="1"/>
  <c r="U588" i="1"/>
  <c r="U595" i="1"/>
  <c r="U596" i="1"/>
  <c r="U600" i="1"/>
  <c r="U612" i="1"/>
  <c r="U616" i="1"/>
  <c r="U628" i="1"/>
  <c r="U632" i="1"/>
  <c r="U644" i="1"/>
  <c r="U648" i="1"/>
  <c r="U652" i="1"/>
  <c r="U664" i="1"/>
  <c r="U668" i="1"/>
  <c r="U680" i="1"/>
  <c r="U684" i="1"/>
  <c r="U688" i="1"/>
  <c r="U704" i="1"/>
  <c r="U707" i="1"/>
  <c r="U712" i="1"/>
  <c r="U716" i="1"/>
  <c r="U720" i="1"/>
  <c r="U723" i="1"/>
  <c r="U740" i="1"/>
  <c r="U751" i="1"/>
  <c r="U755" i="1"/>
  <c r="U772" i="1"/>
  <c r="U776" i="1"/>
  <c r="U789" i="1"/>
  <c r="U793" i="1"/>
  <c r="U796" i="1"/>
  <c r="U797" i="1"/>
  <c r="U808" i="1"/>
  <c r="U842" i="1"/>
  <c r="U898" i="1"/>
  <c r="U938" i="1"/>
  <c r="U953" i="1"/>
  <c r="U964" i="1"/>
  <c r="U979" i="1"/>
  <c r="U1001" i="1"/>
  <c r="U1020" i="1"/>
  <c r="U1087" i="1"/>
  <c r="U1098" i="1"/>
  <c r="U1137" i="1"/>
  <c r="U1173" i="1"/>
  <c r="U1213" i="1"/>
  <c r="U1219" i="1"/>
  <c r="U1220" i="1"/>
  <c r="U1230" i="1"/>
  <c r="U1233" i="1"/>
  <c r="U1262" i="1"/>
  <c r="U1265" i="1"/>
  <c r="U1046" i="1"/>
  <c r="U1057" i="1"/>
  <c r="U1108" i="1"/>
  <c r="U1115" i="1"/>
  <c r="U1129" i="1"/>
  <c r="U1132" i="1"/>
  <c r="U1141" i="1"/>
  <c r="U1163" i="1"/>
  <c r="U1167" i="1"/>
  <c r="U1168" i="1"/>
  <c r="U1171" i="1"/>
  <c r="U1188" i="1"/>
  <c r="U1222" i="1"/>
  <c r="U1279" i="1"/>
  <c r="U1045" i="1"/>
  <c r="U1090" i="1"/>
  <c r="U1093" i="1"/>
  <c r="U1103" i="1"/>
  <c r="U1147" i="1"/>
  <c r="U1165" i="1"/>
  <c r="U1183" i="1"/>
  <c r="U1208" i="1"/>
  <c r="U1221" i="1"/>
  <c r="U1232" i="1"/>
  <c r="U1257" i="1"/>
  <c r="U1260" i="1"/>
  <c r="U1263" i="1"/>
  <c r="U1267" i="1"/>
  <c r="D9" i="19"/>
  <c r="F16" i="1"/>
  <c r="I16" i="1" s="1"/>
  <c r="G16" i="1"/>
  <c r="J16" i="1" s="1"/>
  <c r="D10" i="18"/>
  <c r="E10" i="18"/>
  <c r="G10" i="18"/>
  <c r="D11" i="18"/>
  <c r="E11" i="18"/>
  <c r="D13" i="18"/>
  <c r="E13" i="18"/>
  <c r="G13" i="18"/>
  <c r="D14" i="18"/>
  <c r="E14" i="18"/>
  <c r="G14" i="18"/>
  <c r="D15" i="18"/>
  <c r="E15" i="18"/>
  <c r="G15" i="18"/>
  <c r="D17" i="18"/>
  <c r="E17" i="18"/>
  <c r="G17" i="18"/>
  <c r="D18" i="18"/>
  <c r="E18" i="18"/>
  <c r="G18" i="18"/>
  <c r="D19" i="18"/>
  <c r="E19" i="18"/>
  <c r="G19" i="18"/>
  <c r="D20" i="18"/>
  <c r="E20" i="18"/>
  <c r="G20" i="18"/>
  <c r="D21" i="18"/>
  <c r="E21" i="18"/>
  <c r="G21" i="18"/>
  <c r="D22" i="18"/>
  <c r="E22" i="18"/>
  <c r="G22" i="18"/>
  <c r="D24" i="18"/>
  <c r="E24" i="18"/>
  <c r="G24" i="18"/>
  <c r="D26" i="18"/>
  <c r="E26" i="18"/>
  <c r="G26" i="18"/>
  <c r="D27" i="18"/>
  <c r="E27" i="18"/>
  <c r="G27" i="18"/>
  <c r="D28" i="18"/>
  <c r="E28" i="18"/>
  <c r="G28" i="18"/>
  <c r="D30" i="18"/>
  <c r="E30" i="18"/>
  <c r="G30" i="18"/>
  <c r="D31" i="18"/>
  <c r="E31" i="18"/>
  <c r="G31" i="18"/>
  <c r="D33" i="18"/>
  <c r="E33" i="18"/>
  <c r="G33" i="18"/>
  <c r="D34" i="18"/>
  <c r="E34" i="18"/>
  <c r="G34" i="18"/>
  <c r="D35" i="18"/>
  <c r="E35" i="18"/>
  <c r="G35" i="18"/>
  <c r="D36" i="18"/>
  <c r="E36" i="18"/>
  <c r="G36" i="18"/>
  <c r="D38" i="18"/>
  <c r="E38" i="18"/>
  <c r="G38" i="18"/>
  <c r="D39" i="18"/>
  <c r="E39" i="18"/>
  <c r="G39" i="18"/>
  <c r="D40" i="18"/>
  <c r="E40" i="18"/>
  <c r="G40" i="18"/>
  <c r="D42" i="18"/>
  <c r="E42" i="18"/>
  <c r="G42" i="18"/>
  <c r="D45" i="18"/>
  <c r="E45" i="18"/>
  <c r="G45" i="18"/>
  <c r="D46" i="18"/>
  <c r="E46" i="18"/>
  <c r="G46" i="18"/>
  <c r="D48" i="18"/>
  <c r="E48" i="18"/>
  <c r="G48" i="18"/>
  <c r="D49" i="18"/>
  <c r="E49" i="18"/>
  <c r="G49" i="18"/>
  <c r="D51" i="18"/>
  <c r="E51" i="18"/>
  <c r="G51" i="18"/>
  <c r="D52" i="18"/>
  <c r="E52" i="18"/>
  <c r="G52" i="18"/>
  <c r="D53" i="18"/>
  <c r="E53" i="18"/>
  <c r="G53" i="18"/>
  <c r="D56" i="18"/>
  <c r="E56" i="18"/>
  <c r="G56" i="18"/>
  <c r="D57" i="18"/>
  <c r="E57" i="18"/>
  <c r="G57" i="18"/>
  <c r="D59" i="18"/>
  <c r="E59" i="18"/>
  <c r="G59" i="18"/>
  <c r="D60" i="18"/>
  <c r="E60" i="18"/>
  <c r="G60" i="18"/>
  <c r="D61" i="18"/>
  <c r="E61" i="18"/>
  <c r="G61" i="18"/>
  <c r="D64" i="18"/>
  <c r="E64" i="18"/>
  <c r="G64" i="18"/>
  <c r="D65" i="18"/>
  <c r="E65" i="18"/>
  <c r="G65" i="18"/>
  <c r="D67" i="18"/>
  <c r="E67" i="18"/>
  <c r="G67" i="18"/>
  <c r="D68" i="18"/>
  <c r="E68" i="18"/>
  <c r="G68" i="18"/>
  <c r="D70" i="18"/>
  <c r="E70" i="18"/>
  <c r="G70" i="18"/>
  <c r="D73" i="18"/>
  <c r="E73" i="18"/>
  <c r="G73" i="18"/>
  <c r="D74" i="18"/>
  <c r="E74" i="18"/>
  <c r="G74" i="18"/>
  <c r="D77" i="18"/>
  <c r="E77" i="18"/>
  <c r="G77" i="18"/>
  <c r="D78" i="18"/>
  <c r="E78" i="18"/>
  <c r="G78" i="18"/>
  <c r="D80" i="18"/>
  <c r="E80" i="18"/>
  <c r="G80" i="18"/>
  <c r="D82" i="18"/>
  <c r="E82" i="18"/>
  <c r="G82" i="18"/>
  <c r="D83" i="18"/>
  <c r="E83" i="18"/>
  <c r="G83" i="18"/>
  <c r="D84" i="18"/>
  <c r="E84" i="18"/>
  <c r="G84" i="18"/>
  <c r="D85" i="18"/>
  <c r="E85" i="18"/>
  <c r="G85" i="18"/>
  <c r="D87" i="18"/>
  <c r="E87" i="18"/>
  <c r="G87" i="18"/>
  <c r="D88" i="18"/>
  <c r="E88" i="18"/>
  <c r="G88" i="18"/>
  <c r="D90" i="18"/>
  <c r="E90" i="18"/>
  <c r="G90" i="18"/>
  <c r="D92" i="18"/>
  <c r="E92" i="18"/>
  <c r="G92" i="18"/>
  <c r="D94" i="18"/>
  <c r="E94" i="18"/>
  <c r="G94" i="18"/>
  <c r="D95" i="18"/>
  <c r="E95" i="18"/>
  <c r="G95" i="18"/>
  <c r="D97" i="18"/>
  <c r="E97" i="18"/>
  <c r="G97" i="18"/>
  <c r="D98" i="18"/>
  <c r="E98" i="18"/>
  <c r="G98" i="18"/>
  <c r="D100" i="18"/>
  <c r="E100" i="18"/>
  <c r="G100" i="18"/>
  <c r="D101" i="18"/>
  <c r="E101" i="18"/>
  <c r="G101" i="18"/>
  <c r="D103" i="18"/>
  <c r="E103" i="18"/>
  <c r="G103" i="18"/>
  <c r="D104" i="18"/>
  <c r="E104" i="18"/>
  <c r="G104" i="18"/>
  <c r="D106" i="18"/>
  <c r="E106" i="18"/>
  <c r="G106" i="18"/>
  <c r="D108" i="18"/>
  <c r="E108" i="18"/>
  <c r="G108" i="18"/>
  <c r="D110" i="18"/>
  <c r="E110" i="18"/>
  <c r="G110" i="18"/>
  <c r="D111" i="18"/>
  <c r="E111" i="18"/>
  <c r="G111" i="18"/>
  <c r="D113" i="18"/>
  <c r="E113" i="18"/>
  <c r="G113" i="18"/>
  <c r="D114" i="18"/>
  <c r="E114" i="18"/>
  <c r="G114" i="18"/>
  <c r="D117" i="18"/>
  <c r="E117" i="18"/>
  <c r="G117" i="18"/>
  <c r="D119" i="18"/>
  <c r="E119" i="18"/>
  <c r="G119" i="18"/>
  <c r="D120" i="18"/>
  <c r="E120" i="18"/>
  <c r="G120" i="18"/>
  <c r="D122" i="18"/>
  <c r="E122" i="18"/>
  <c r="G122" i="18"/>
  <c r="D123" i="18"/>
  <c r="E123" i="18"/>
  <c r="G123"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6" i="18"/>
  <c r="E136" i="18"/>
  <c r="G136" i="18"/>
  <c r="D137" i="18"/>
  <c r="E137" i="18"/>
  <c r="G137" i="18"/>
  <c r="D138" i="18"/>
  <c r="E138" i="18"/>
  <c r="G138" i="18"/>
  <c r="D139" i="18"/>
  <c r="E139" i="18"/>
  <c r="G139" i="18"/>
  <c r="D140" i="18"/>
  <c r="E140" i="18"/>
  <c r="G140" i="18"/>
  <c r="D142" i="18"/>
  <c r="E142" i="18"/>
  <c r="G142" i="18"/>
  <c r="D143" i="18"/>
  <c r="E143" i="18"/>
  <c r="G143" i="18"/>
  <c r="D144" i="18"/>
  <c r="E144" i="18"/>
  <c r="G144" i="18"/>
  <c r="D145" i="18"/>
  <c r="E145" i="18"/>
  <c r="G145" i="18"/>
  <c r="D146" i="18"/>
  <c r="E146" i="18"/>
  <c r="G146" i="18"/>
  <c r="D148" i="18"/>
  <c r="E148" i="18"/>
  <c r="G148" i="18"/>
  <c r="D149" i="18"/>
  <c r="E149" i="18"/>
  <c r="G149" i="18"/>
  <c r="D152" i="18"/>
  <c r="E152" i="18"/>
  <c r="G152" i="18"/>
  <c r="D153" i="18"/>
  <c r="E153" i="18"/>
  <c r="G153" i="18"/>
  <c r="D154" i="18"/>
  <c r="E154" i="18"/>
  <c r="G154" i="18"/>
  <c r="D155" i="18"/>
  <c r="E155" i="18"/>
  <c r="G155" i="18"/>
  <c r="L515" i="1" l="1"/>
  <c r="X522" i="1"/>
  <c r="V522" i="1"/>
  <c r="L63" i="1"/>
  <c r="H17" i="19" s="1"/>
  <c r="Q14" i="9" s="1"/>
  <c r="L143" i="1"/>
  <c r="H19" i="19" s="1"/>
  <c r="L123" i="1"/>
  <c r="H18" i="19" s="1"/>
  <c r="L553" i="1"/>
  <c r="L206" i="1"/>
  <c r="H20" i="19" s="1"/>
  <c r="I20" i="19" s="1"/>
  <c r="L481" i="1"/>
  <c r="L560" i="1"/>
  <c r="X206" i="1"/>
  <c r="V206" i="1"/>
  <c r="Q195" i="1"/>
  <c r="Q487" i="1"/>
  <c r="Q535" i="1"/>
  <c r="S487" i="1"/>
  <c r="Q542" i="1"/>
  <c r="Q79" i="1"/>
  <c r="O79" i="1"/>
  <c r="O199" i="1"/>
  <c r="Q199" i="1"/>
  <c r="Q66" i="1"/>
  <c r="O66" i="1"/>
  <c r="Q516" i="1"/>
  <c r="Q78" i="1"/>
  <c r="O128" i="1"/>
  <c r="O212" i="1"/>
  <c r="Q186" i="1"/>
  <c r="Q114" i="1"/>
  <c r="Q87" i="1"/>
  <c r="O109" i="1"/>
  <c r="Q115" i="1"/>
  <c r="O529" i="1"/>
  <c r="O231" i="1"/>
  <c r="O147" i="1"/>
  <c r="Q517" i="1"/>
  <c r="O156" i="1"/>
  <c r="S153" i="1"/>
  <c r="Q160" i="1"/>
  <c r="O554" i="1"/>
  <c r="O549" i="1"/>
  <c r="Q188" i="1"/>
  <c r="Q523" i="1"/>
  <c r="Q499" i="1"/>
  <c r="O562" i="1"/>
  <c r="Q77" i="1"/>
  <c r="O541" i="1"/>
  <c r="O198" i="1"/>
  <c r="Q112" i="1"/>
  <c r="S192" i="1"/>
  <c r="O146" i="1"/>
  <c r="S557" i="1"/>
  <c r="S532" i="1"/>
  <c r="S116" i="1"/>
  <c r="Q70" i="1"/>
  <c r="O498" i="1"/>
  <c r="O200" i="1"/>
  <c r="S551" i="1"/>
  <c r="O86" i="1"/>
  <c r="Q543" i="1"/>
  <c r="Q176" i="1"/>
  <c r="O177" i="1"/>
  <c r="O154" i="1"/>
  <c r="O65" i="1"/>
  <c r="O201" i="1"/>
  <c r="Q489" i="1"/>
  <c r="Q524" i="1"/>
  <c r="O561" i="1"/>
  <c r="S173" i="1"/>
  <c r="O225" i="1"/>
  <c r="Q157" i="1"/>
  <c r="Q101" i="1"/>
  <c r="S172" i="1"/>
  <c r="Q494" i="1"/>
  <c r="O197" i="1"/>
  <c r="O534" i="1"/>
  <c r="Q97" i="1"/>
  <c r="Q484" i="1"/>
  <c r="O158" i="1"/>
  <c r="S190" i="1"/>
  <c r="Q539" i="1"/>
  <c r="O527" i="1"/>
  <c r="S85" i="1"/>
  <c r="Q152" i="1"/>
  <c r="Q159" i="1"/>
  <c r="S227" i="1"/>
  <c r="O495" i="1"/>
  <c r="S171" i="1"/>
  <c r="Q545" i="1"/>
  <c r="O547" i="1"/>
  <c r="Q556" i="1"/>
  <c r="O84" i="1"/>
  <c r="O537" i="1"/>
  <c r="Q76" i="1"/>
  <c r="Q120" i="1"/>
  <c r="O504" i="1"/>
  <c r="Q546" i="1"/>
  <c r="O96" i="1"/>
  <c r="O232" i="1"/>
  <c r="Q72" i="1"/>
  <c r="O191" i="1"/>
  <c r="Q216" i="1"/>
  <c r="Q110" i="1"/>
  <c r="Q185" i="1"/>
  <c r="O69" i="1"/>
  <c r="O540" i="1"/>
  <c r="O178" i="1"/>
  <c r="Q228" i="1"/>
  <c r="O533" i="1"/>
  <c r="S127" i="1"/>
  <c r="S550" i="1"/>
  <c r="O505" i="1"/>
  <c r="Q133" i="1"/>
  <c r="Q179" i="1"/>
  <c r="Q121" i="1"/>
  <c r="O100" i="1"/>
  <c r="O83" i="1"/>
  <c r="O536" i="1"/>
  <c r="O550" i="1"/>
  <c r="S558" i="1"/>
  <c r="O99" i="1"/>
  <c r="S500" i="1"/>
  <c r="Q124" i="1"/>
  <c r="O119" i="1"/>
  <c r="Q187" i="1"/>
  <c r="Q230" i="1"/>
  <c r="Q225" i="1"/>
  <c r="Q485" i="1"/>
  <c r="S214" i="1"/>
  <c r="O125" i="1"/>
  <c r="Q111" i="1"/>
  <c r="S525" i="1"/>
  <c r="O132" i="1"/>
  <c r="O229" i="1"/>
  <c r="Q215" i="1"/>
  <c r="S194" i="1"/>
  <c r="O539" i="1"/>
  <c r="Q548" i="1"/>
  <c r="O518" i="1"/>
  <c r="S134" i="1"/>
  <c r="O118" i="1"/>
  <c r="O175" i="1"/>
  <c r="Q226" i="1"/>
  <c r="S195" i="1"/>
  <c r="S535" i="1"/>
  <c r="O493" i="1"/>
  <c r="O149" i="1"/>
  <c r="S113" i="1"/>
  <c r="O497" i="1"/>
  <c r="Q486" i="1"/>
  <c r="O542" i="1"/>
  <c r="O488" i="1"/>
  <c r="O486" i="1"/>
  <c r="Q488" i="1"/>
  <c r="Q497" i="1"/>
  <c r="O190" i="1"/>
  <c r="Q534" i="1"/>
  <c r="O484" i="1"/>
  <c r="Q149" i="1"/>
  <c r="Q113" i="1"/>
  <c r="O97" i="1"/>
  <c r="S158" i="1"/>
  <c r="Q173" i="1"/>
  <c r="S226" i="1"/>
  <c r="Q197" i="1"/>
  <c r="O214" i="1"/>
  <c r="S229" i="1"/>
  <c r="S175" i="1"/>
  <c r="S549" i="1"/>
  <c r="O525" i="1"/>
  <c r="Q561" i="1"/>
  <c r="S157" i="1"/>
  <c r="O134" i="1"/>
  <c r="Q132" i="1"/>
  <c r="Q493" i="1"/>
  <c r="O489" i="1"/>
  <c r="O215" i="1"/>
  <c r="Q125" i="1"/>
  <c r="Q83" i="1"/>
  <c r="Q65" i="1"/>
  <c r="O524" i="1"/>
  <c r="S536" i="1"/>
  <c r="O172" i="1"/>
  <c r="O523" i="1"/>
  <c r="Q541" i="1"/>
  <c r="Q518" i="1"/>
  <c r="Q118" i="1"/>
  <c r="O116" i="1"/>
  <c r="S548" i="1"/>
  <c r="O494" i="1"/>
  <c r="Q146" i="1"/>
  <c r="Q192" i="1"/>
  <c r="S111" i="1"/>
  <c r="Q558" i="1"/>
  <c r="O185" i="1"/>
  <c r="S498" i="1"/>
  <c r="S100" i="1"/>
  <c r="O500" i="1"/>
  <c r="O485" i="1"/>
  <c r="Q505" i="1"/>
  <c r="O557" i="1"/>
  <c r="O121" i="1"/>
  <c r="O160" i="1"/>
  <c r="Q562" i="1"/>
  <c r="S187" i="1"/>
  <c r="S200" i="1"/>
  <c r="O188" i="1"/>
  <c r="O101" i="1"/>
  <c r="S176" i="1"/>
  <c r="Q127" i="1"/>
  <c r="Q540" i="1"/>
  <c r="S179" i="1"/>
  <c r="S232" i="1"/>
  <c r="S198" i="1"/>
  <c r="S133" i="1"/>
  <c r="Q86" i="1"/>
  <c r="S517" i="1"/>
  <c r="O194" i="1"/>
  <c r="O112" i="1"/>
  <c r="O115" i="1"/>
  <c r="Q201" i="1"/>
  <c r="Q99" i="1"/>
  <c r="O556" i="1"/>
  <c r="Q231" i="1"/>
  <c r="S114" i="1"/>
  <c r="O227" i="1"/>
  <c r="S547" i="1"/>
  <c r="S527" i="1"/>
  <c r="S503" i="1"/>
  <c r="S516" i="1"/>
  <c r="S117" i="1"/>
  <c r="S193" i="1"/>
  <c r="Q126" i="1"/>
  <c r="Q194" i="1"/>
  <c r="S526" i="1"/>
  <c r="S112" i="1"/>
  <c r="S107" i="1"/>
  <c r="S174" i="1"/>
  <c r="S213" i="1"/>
  <c r="O85" i="1"/>
  <c r="S128" i="1"/>
  <c r="Q156" i="1"/>
  <c r="O517" i="1"/>
  <c r="S96" i="1"/>
  <c r="Q232" i="1"/>
  <c r="Q153" i="1"/>
  <c r="S72" i="1"/>
  <c r="Q74" i="1"/>
  <c r="S82" i="1"/>
  <c r="S160" i="1"/>
  <c r="Q191" i="1"/>
  <c r="Q122" i="1"/>
  <c r="S216" i="1"/>
  <c r="S108" i="1"/>
  <c r="S110" i="1"/>
  <c r="Q554" i="1"/>
  <c r="S185" i="1"/>
  <c r="Q549" i="1"/>
  <c r="S87" i="1"/>
  <c r="S546" i="1"/>
  <c r="O110" i="1"/>
  <c r="Q82" i="1"/>
  <c r="O213" i="1"/>
  <c r="Q84" i="1"/>
  <c r="O78" i="1"/>
  <c r="S529" i="1"/>
  <c r="O74" i="1"/>
  <c r="S231" i="1"/>
  <c r="Q193" i="1"/>
  <c r="O503" i="1"/>
  <c r="S74" i="1"/>
  <c r="S545" i="1"/>
  <c r="S188" i="1"/>
  <c r="O196" i="1"/>
  <c r="S523" i="1"/>
  <c r="S69" i="1"/>
  <c r="S499" i="1"/>
  <c r="S540" i="1"/>
  <c r="S562" i="1"/>
  <c r="Q98" i="1"/>
  <c r="S492" i="1"/>
  <c r="S178" i="1"/>
  <c r="S77" i="1"/>
  <c r="O228" i="1"/>
  <c r="S541" i="1"/>
  <c r="S533" i="1"/>
  <c r="Q198" i="1"/>
  <c r="O127" i="1"/>
  <c r="Q503" i="1"/>
  <c r="S537" i="1"/>
  <c r="Q174" i="1"/>
  <c r="O117" i="1"/>
  <c r="O546" i="1"/>
  <c r="S191" i="1"/>
  <c r="O82" i="1"/>
  <c r="Q212" i="1"/>
  <c r="O526" i="1"/>
  <c r="O192" i="1"/>
  <c r="S505" i="1"/>
  <c r="S146" i="1"/>
  <c r="Q557" i="1"/>
  <c r="O133" i="1"/>
  <c r="Q532" i="1"/>
  <c r="O179" i="1"/>
  <c r="Q116" i="1"/>
  <c r="S121" i="1"/>
  <c r="S70" i="1"/>
  <c r="Q100" i="1"/>
  <c r="Q498" i="1"/>
  <c r="S83" i="1"/>
  <c r="Q200" i="1"/>
  <c r="Q536" i="1"/>
  <c r="Q552" i="1"/>
  <c r="S147" i="1"/>
  <c r="S159" i="1"/>
  <c r="O216" i="1"/>
  <c r="Q147" i="1"/>
  <c r="Q117" i="1"/>
  <c r="Q107" i="1"/>
  <c r="O159" i="1"/>
  <c r="Q551" i="1"/>
  <c r="O558" i="1"/>
  <c r="S86" i="1"/>
  <c r="S99" i="1"/>
  <c r="Q189" i="1"/>
  <c r="Q500" i="1"/>
  <c r="S543" i="1"/>
  <c r="S124" i="1"/>
  <c r="O176" i="1"/>
  <c r="S119" i="1"/>
  <c r="Q177" i="1"/>
  <c r="O187" i="1"/>
  <c r="S230" i="1"/>
  <c r="S154" i="1"/>
  <c r="S95" i="1"/>
  <c r="O545" i="1"/>
  <c r="S109" i="1"/>
  <c r="Q495" i="1"/>
  <c r="O492" i="1"/>
  <c r="S228" i="1"/>
  <c r="O193" i="1"/>
  <c r="O126" i="1"/>
  <c r="Q526" i="1"/>
  <c r="O107" i="1"/>
  <c r="O77" i="1"/>
  <c r="S552" i="1"/>
  <c r="O124" i="1"/>
  <c r="Q69" i="1"/>
  <c r="Q533" i="1"/>
  <c r="O230" i="1"/>
  <c r="S65" i="1"/>
  <c r="S485" i="1"/>
  <c r="S201" i="1"/>
  <c r="Q214" i="1"/>
  <c r="S489" i="1"/>
  <c r="S125" i="1"/>
  <c r="S524" i="1"/>
  <c r="O111" i="1"/>
  <c r="S561" i="1"/>
  <c r="Q525" i="1"/>
  <c r="O173" i="1"/>
  <c r="S132" i="1"/>
  <c r="S225" i="1"/>
  <c r="Q229" i="1"/>
  <c r="O157" i="1"/>
  <c r="S215" i="1"/>
  <c r="Q547" i="1"/>
  <c r="S504" i="1"/>
  <c r="O87" i="1"/>
  <c r="Q109" i="1"/>
  <c r="S120" i="1"/>
  <c r="O153" i="1"/>
  <c r="Q85" i="1"/>
  <c r="O552" i="1"/>
  <c r="O516" i="1"/>
  <c r="O499" i="1"/>
  <c r="S196" i="1"/>
  <c r="Q213" i="1"/>
  <c r="Q95" i="1"/>
  <c r="O70" i="1"/>
  <c r="O122" i="1"/>
  <c r="Q492" i="1"/>
  <c r="Q108" i="1"/>
  <c r="S98" i="1"/>
  <c r="Q178" i="1"/>
  <c r="S122" i="1"/>
  <c r="Q504" i="1"/>
  <c r="Q154" i="1"/>
  <c r="S101" i="1"/>
  <c r="O548" i="1"/>
  <c r="Q172" i="1"/>
  <c r="S518" i="1"/>
  <c r="S494" i="1"/>
  <c r="Q134" i="1"/>
  <c r="S197" i="1"/>
  <c r="S118" i="1"/>
  <c r="S534" i="1"/>
  <c r="Q175" i="1"/>
  <c r="S97" i="1"/>
  <c r="O226" i="1"/>
  <c r="S484" i="1"/>
  <c r="O195" i="1"/>
  <c r="S152" i="1"/>
  <c r="S78" i="1"/>
  <c r="Q128" i="1"/>
  <c r="Q227" i="1"/>
  <c r="S212" i="1"/>
  <c r="S495" i="1"/>
  <c r="S186" i="1"/>
  <c r="Q171" i="1"/>
  <c r="O114" i="1"/>
  <c r="S556" i="1"/>
  <c r="S84" i="1"/>
  <c r="Q537" i="1"/>
  <c r="O76" i="1"/>
  <c r="S115" i="1"/>
  <c r="O120" i="1"/>
  <c r="Q529" i="1"/>
  <c r="Q96" i="1"/>
  <c r="Q527" i="1"/>
  <c r="O186" i="1"/>
  <c r="O108" i="1"/>
  <c r="S177" i="1"/>
  <c r="O72" i="1"/>
  <c r="S554" i="1"/>
  <c r="O551" i="1"/>
  <c r="Q196" i="1"/>
  <c r="S156" i="1"/>
  <c r="S126" i="1"/>
  <c r="S189" i="1"/>
  <c r="O152" i="1"/>
  <c r="Q119" i="1"/>
  <c r="O98" i="1"/>
  <c r="O543" i="1"/>
  <c r="O532" i="1"/>
  <c r="S76" i="1"/>
  <c r="O174" i="1"/>
  <c r="O171" i="1"/>
  <c r="O95" i="1"/>
  <c r="O189" i="1"/>
  <c r="Q158" i="1"/>
  <c r="S493" i="1"/>
  <c r="Q190" i="1"/>
  <c r="S149" i="1"/>
  <c r="S539" i="1"/>
  <c r="O113" i="1"/>
  <c r="O535" i="1"/>
  <c r="S497" i="1"/>
  <c r="Q550" i="1"/>
  <c r="S486" i="1"/>
  <c r="S66" i="1"/>
  <c r="S542" i="1"/>
  <c r="O487" i="1"/>
  <c r="S488" i="1"/>
  <c r="S199" i="1"/>
  <c r="S79" i="1"/>
  <c r="U150" i="1"/>
  <c r="V150" i="1" s="1"/>
  <c r="X1165" i="1"/>
  <c r="X1163" i="1"/>
  <c r="X1265" i="1"/>
  <c r="X1001" i="1"/>
  <c r="X776" i="1"/>
  <c r="X684" i="1"/>
  <c r="X596" i="1"/>
  <c r="X571" i="1"/>
  <c r="X893" i="1"/>
  <c r="X1270" i="1"/>
  <c r="X1089" i="1"/>
  <c r="X1275" i="1"/>
  <c r="X1121" i="1"/>
  <c r="X1204" i="1"/>
  <c r="X1074" i="1"/>
  <c r="X1013" i="1"/>
  <c r="X836" i="1"/>
  <c r="X774" i="1"/>
  <c r="X732" i="1"/>
  <c r="X692" i="1"/>
  <c r="X637" i="1"/>
  <c r="X581" i="1"/>
  <c r="X996" i="1"/>
  <c r="X859" i="1"/>
  <c r="X874" i="1"/>
  <c r="X943" i="1"/>
  <c r="X1195" i="1"/>
  <c r="X1077" i="1"/>
  <c r="X1174" i="1"/>
  <c r="X1112" i="1"/>
  <c r="X1252" i="1"/>
  <c r="X1051" i="1"/>
  <c r="X886" i="1"/>
  <c r="X766" i="1"/>
  <c r="X709" i="1"/>
  <c r="X669" i="1"/>
  <c r="X626" i="1"/>
  <c r="X597" i="1"/>
  <c r="X574" i="1"/>
  <c r="X904" i="1"/>
  <c r="X865" i="1"/>
  <c r="X1263" i="1"/>
  <c r="X1045" i="1"/>
  <c r="X1108" i="1"/>
  <c r="X1098" i="1"/>
  <c r="X796" i="1"/>
  <c r="X707" i="1"/>
  <c r="X616" i="1"/>
  <c r="X958" i="1"/>
  <c r="X997" i="1"/>
  <c r="X1194" i="1"/>
  <c r="X1048" i="1"/>
  <c r="X1190" i="1"/>
  <c r="X1268" i="1"/>
  <c r="X1101" i="1"/>
  <c r="X1023" i="1"/>
  <c r="X798" i="1"/>
  <c r="X757" i="1"/>
  <c r="X714" i="1"/>
  <c r="X658" i="1"/>
  <c r="X630" i="1"/>
  <c r="X580" i="1"/>
  <c r="X989" i="1"/>
  <c r="X847" i="1"/>
  <c r="X870" i="1"/>
  <c r="X856" i="1"/>
  <c r="X1152" i="1"/>
  <c r="X1287" i="1"/>
  <c r="X1105" i="1"/>
  <c r="X1130" i="1"/>
  <c r="X976" i="1"/>
  <c r="X786" i="1"/>
  <c r="X721" i="1"/>
  <c r="X675" i="1"/>
  <c r="X609" i="1"/>
  <c r="X1267" i="1"/>
  <c r="X1090" i="1"/>
  <c r="X1115" i="1"/>
  <c r="X1220" i="1"/>
  <c r="X938" i="1"/>
  <c r="X740" i="1"/>
  <c r="X628" i="1"/>
  <c r="X855" i="1"/>
  <c r="X951" i="1"/>
  <c r="X1156" i="1"/>
  <c r="X1237" i="1"/>
  <c r="X1069" i="1"/>
  <c r="X1169" i="1"/>
  <c r="X1056" i="1"/>
  <c r="X934" i="1"/>
  <c r="X803" i="1"/>
  <c r="X761" i="1"/>
  <c r="X717" i="1"/>
  <c r="X662" i="1"/>
  <c r="X621" i="1"/>
  <c r="X560" i="1"/>
  <c r="X939" i="1"/>
  <c r="X827" i="1"/>
  <c r="X843" i="1"/>
  <c r="X858" i="1"/>
  <c r="X1117" i="1"/>
  <c r="X1228" i="1"/>
  <c r="X1293" i="1"/>
  <c r="X1146" i="1"/>
  <c r="X981" i="1"/>
  <c r="X799" i="1"/>
  <c r="X726" i="1"/>
  <c r="X677" i="1"/>
  <c r="X641" i="1"/>
  <c r="X585" i="1"/>
  <c r="X990" i="1"/>
  <c r="X940" i="1"/>
  <c r="X775" i="1"/>
  <c r="X1221" i="1"/>
  <c r="X1171" i="1"/>
  <c r="X1262" i="1"/>
  <c r="X979" i="1"/>
  <c r="X772" i="1"/>
  <c r="X680" i="1"/>
  <c r="X482" i="1"/>
  <c r="X873" i="1"/>
  <c r="X851" i="1"/>
  <c r="X1114" i="1"/>
  <c r="X1261" i="1"/>
  <c r="X1102" i="1"/>
  <c r="X1201" i="1"/>
  <c r="X1067" i="1"/>
  <c r="X931" i="1"/>
  <c r="X813" i="1"/>
  <c r="X782" i="1"/>
  <c r="X742" i="1"/>
  <c r="X705" i="1"/>
  <c r="X642" i="1"/>
  <c r="X602" i="1"/>
  <c r="X892" i="1"/>
  <c r="X911" i="1"/>
  <c r="X988" i="1"/>
  <c r="X1226" i="1"/>
  <c r="X1106" i="1"/>
  <c r="X1225" i="1"/>
  <c r="X1040" i="1"/>
  <c r="X1248" i="1"/>
  <c r="X1010" i="1"/>
  <c r="X795" i="1"/>
  <c r="X739" i="1"/>
  <c r="X693" i="1"/>
  <c r="X654" i="1"/>
  <c r="X625" i="1"/>
  <c r="X583" i="1"/>
  <c r="X962" i="1"/>
  <c r="X849" i="1"/>
  <c r="X901" i="1"/>
  <c r="X828" i="1"/>
  <c r="X846" i="1"/>
  <c r="X1260" i="1"/>
  <c r="X1208" i="1"/>
  <c r="X1103" i="1"/>
  <c r="X1279" i="1"/>
  <c r="X1168" i="1"/>
  <c r="X1132" i="1"/>
  <c r="X1057" i="1"/>
  <c r="X1233" i="1"/>
  <c r="X1213" i="1"/>
  <c r="X1087" i="1"/>
  <c r="X964" i="1"/>
  <c r="X842" i="1"/>
  <c r="X793" i="1"/>
  <c r="X755" i="1"/>
  <c r="X720" i="1"/>
  <c r="X704" i="1"/>
  <c r="X668" i="1"/>
  <c r="X644" i="1"/>
  <c r="X612" i="1"/>
  <c r="X588" i="1"/>
  <c r="X144" i="1"/>
  <c r="X1017" i="1"/>
  <c r="X910" i="1"/>
  <c r="X917" i="1"/>
  <c r="X869" i="1"/>
  <c r="X965" i="1"/>
  <c r="X818" i="1"/>
  <c r="X1212" i="1"/>
  <c r="X1177" i="1"/>
  <c r="X1113" i="1"/>
  <c r="X1076" i="1"/>
  <c r="X1047" i="1"/>
  <c r="X1256" i="1"/>
  <c r="X1206" i="1"/>
  <c r="X1182" i="1"/>
  <c r="X1088" i="1"/>
  <c r="X1049" i="1"/>
  <c r="X1239" i="1"/>
  <c r="X1175" i="1"/>
  <c r="X1143" i="1"/>
  <c r="X1092" i="1"/>
  <c r="X1063" i="1"/>
  <c r="X1032" i="1"/>
  <c r="X1018" i="1"/>
  <c r="X992" i="1"/>
  <c r="X927" i="1"/>
  <c r="X850" i="1"/>
  <c r="X811" i="1"/>
  <c r="X794" i="1"/>
  <c r="X781" i="1"/>
  <c r="X765" i="1"/>
  <c r="X752" i="1"/>
  <c r="X738" i="1"/>
  <c r="X725" i="1"/>
  <c r="X713" i="1"/>
  <c r="X702" i="1"/>
  <c r="X666" i="1"/>
  <c r="X650" i="1"/>
  <c r="X640" i="1"/>
  <c r="X624" i="1"/>
  <c r="X610" i="1"/>
  <c r="X598" i="1"/>
  <c r="X569" i="1"/>
  <c r="X1009" i="1"/>
  <c r="X969" i="1"/>
  <c r="X916" i="1"/>
  <c r="X882" i="1"/>
  <c r="X841" i="1"/>
  <c r="X924" i="1"/>
  <c r="X908" i="1"/>
  <c r="X868" i="1"/>
  <c r="X816" i="1"/>
  <c r="X957" i="1"/>
  <c r="X854" i="1"/>
  <c r="X840" i="1"/>
  <c r="X1205" i="1"/>
  <c r="X1161" i="1"/>
  <c r="X1139" i="1"/>
  <c r="X1085" i="1"/>
  <c r="X1061" i="1"/>
  <c r="X1272" i="1"/>
  <c r="X1196" i="1"/>
  <c r="X1153" i="1"/>
  <c r="X1091" i="1"/>
  <c r="X1039" i="1"/>
  <c r="X1274" i="1"/>
  <c r="X1242" i="1"/>
  <c r="X1192" i="1"/>
  <c r="X1079" i="1"/>
  <c r="X1036" i="1"/>
  <c r="X1004" i="1"/>
  <c r="X971" i="1"/>
  <c r="X812" i="1"/>
  <c r="X792" i="1"/>
  <c r="X780" i="1"/>
  <c r="X749" i="1"/>
  <c r="X734" i="1"/>
  <c r="X715" i="1"/>
  <c r="X698" i="1"/>
  <c r="X686" i="1"/>
  <c r="X674" i="1"/>
  <c r="X659" i="1"/>
  <c r="X653" i="1"/>
  <c r="X634" i="1"/>
  <c r="X623" i="1"/>
  <c r="X603" i="1"/>
  <c r="X589" i="1"/>
  <c r="X578" i="1"/>
  <c r="X501" i="1"/>
  <c r="X1024" i="1"/>
  <c r="X975" i="1"/>
  <c r="X955" i="1"/>
  <c r="X906" i="1"/>
  <c r="X839" i="1"/>
  <c r="X930" i="1"/>
  <c r="X899" i="1"/>
  <c r="X872" i="1"/>
  <c r="X826" i="1"/>
  <c r="X1011" i="1"/>
  <c r="X1232" i="1"/>
  <c r="X1188" i="1"/>
  <c r="X1137" i="1"/>
  <c r="X797" i="1"/>
  <c r="X712" i="1"/>
  <c r="X652" i="1"/>
  <c r="X538" i="1"/>
  <c r="X982" i="1"/>
  <c r="X1000" i="1"/>
  <c r="X1200" i="1"/>
  <c r="X1050" i="1"/>
  <c r="X1193" i="1"/>
  <c r="X1026" i="1"/>
  <c r="X1111" i="1"/>
  <c r="X1025" i="1"/>
  <c r="X883" i="1"/>
  <c r="X785" i="1"/>
  <c r="X744" i="1"/>
  <c r="X706" i="1"/>
  <c r="X646" i="1"/>
  <c r="X604" i="1"/>
  <c r="X553" i="1"/>
  <c r="X897" i="1"/>
  <c r="X920" i="1"/>
  <c r="X994" i="1"/>
  <c r="X1229" i="1"/>
  <c r="X1154" i="1"/>
  <c r="X1291" i="1"/>
  <c r="X1060" i="1"/>
  <c r="X1224" i="1"/>
  <c r="X1033" i="1"/>
  <c r="X788" i="1"/>
  <c r="X743" i="1"/>
  <c r="X694" i="1"/>
  <c r="X655" i="1"/>
  <c r="X611" i="1"/>
  <c r="X515" i="1"/>
  <c r="X963" i="1"/>
  <c r="X942" i="1"/>
  <c r="X863" i="1"/>
  <c r="X877" i="1"/>
  <c r="X991" i="1"/>
  <c r="X1147" i="1"/>
  <c r="X1141" i="1"/>
  <c r="X1219" i="1"/>
  <c r="X898" i="1"/>
  <c r="X723" i="1"/>
  <c r="X648" i="1"/>
  <c r="X595" i="1"/>
  <c r="X825" i="1"/>
  <c r="X1215" i="1"/>
  <c r="X1082" i="1"/>
  <c r="X1217" i="1"/>
  <c r="X1065" i="1"/>
  <c r="X1164" i="1"/>
  <c r="X1055" i="1"/>
  <c r="X995" i="1"/>
  <c r="X878" i="1"/>
  <c r="X770" i="1"/>
  <c r="X729" i="1"/>
  <c r="X678" i="1"/>
  <c r="X614" i="1"/>
  <c r="X1021" i="1"/>
  <c r="X937" i="1"/>
  <c r="X928" i="1"/>
  <c r="X820" i="1"/>
  <c r="X848" i="1"/>
  <c r="X1191" i="1"/>
  <c r="X1070" i="1"/>
  <c r="X1166" i="1"/>
  <c r="X1283" i="1"/>
  <c r="X1199" i="1"/>
  <c r="X1037" i="1"/>
  <c r="X814" i="1"/>
  <c r="X753" i="1"/>
  <c r="X699" i="1"/>
  <c r="X661" i="1"/>
  <c r="X639" i="1"/>
  <c r="X590" i="1"/>
  <c r="X573" i="1"/>
  <c r="X490" i="1"/>
  <c r="X978" i="1"/>
  <c r="X926" i="1"/>
  <c r="X935" i="1"/>
  <c r="X875" i="1"/>
  <c r="X1022" i="1"/>
  <c r="X1257" i="1"/>
  <c r="X1183" i="1"/>
  <c r="X1093" i="1"/>
  <c r="X1222" i="1"/>
  <c r="X1167" i="1"/>
  <c r="X1129" i="1"/>
  <c r="X1046" i="1"/>
  <c r="X1230" i="1"/>
  <c r="X1173" i="1"/>
  <c r="X1020" i="1"/>
  <c r="X953" i="1"/>
  <c r="X808" i="1"/>
  <c r="X789" i="1"/>
  <c r="X751" i="1"/>
  <c r="X716" i="1"/>
  <c r="X688" i="1"/>
  <c r="X664" i="1"/>
  <c r="X632" i="1"/>
  <c r="X600" i="1"/>
  <c r="X572" i="1"/>
  <c r="X1006" i="1"/>
  <c r="X895" i="1"/>
  <c r="X896" i="1"/>
  <c r="X822" i="1"/>
  <c r="X954" i="1"/>
  <c r="X1273" i="1"/>
  <c r="X1211" i="1"/>
  <c r="X1172" i="1"/>
  <c r="X1099" i="1"/>
  <c r="X1064" i="1"/>
  <c r="X1294" i="1"/>
  <c r="X1241" i="1"/>
  <c r="X1202" i="1"/>
  <c r="X1124" i="1"/>
  <c r="X1075" i="1"/>
  <c r="X1028" i="1"/>
  <c r="X1207" i="1"/>
  <c r="X1170" i="1"/>
  <c r="X1123" i="1"/>
  <c r="X1081" i="1"/>
  <c r="X1059" i="1"/>
  <c r="X1031" i="1"/>
  <c r="X1016" i="1"/>
  <c r="X970" i="1"/>
  <c r="X902" i="1"/>
  <c r="X838" i="1"/>
  <c r="X807" i="1"/>
  <c r="X790" i="1"/>
  <c r="X779" i="1"/>
  <c r="X764" i="1"/>
  <c r="X746" i="1"/>
  <c r="X733" i="1"/>
  <c r="X718" i="1"/>
  <c r="X708" i="1"/>
  <c r="X701" i="1"/>
  <c r="X665" i="1"/>
  <c r="X649" i="1"/>
  <c r="X638" i="1"/>
  <c r="X622" i="1"/>
  <c r="X608" i="1"/>
  <c r="X586" i="1"/>
  <c r="X568" i="1"/>
  <c r="X1002" i="1"/>
  <c r="X949" i="1"/>
  <c r="X903" i="1"/>
  <c r="X879" i="1"/>
  <c r="X837" i="1"/>
  <c r="X921" i="1"/>
  <c r="X884" i="1"/>
  <c r="X845" i="1"/>
  <c r="X1015" i="1"/>
  <c r="X948" i="1"/>
  <c r="X984" i="1"/>
  <c r="X1286" i="1"/>
  <c r="X1203" i="1"/>
  <c r="X1159" i="1"/>
  <c r="X1128" i="1"/>
  <c r="X1078" i="1"/>
  <c r="X1295" i="1"/>
  <c r="X1266" i="1"/>
  <c r="X1185" i="1"/>
  <c r="X1127" i="1"/>
  <c r="X1080" i="1"/>
  <c r="X1027" i="1"/>
  <c r="X1259" i="1"/>
  <c r="X1227" i="1"/>
  <c r="X1189" i="1"/>
  <c r="X1066" i="1"/>
  <c r="X1034" i="1"/>
  <c r="X986" i="1"/>
  <c r="X905" i="1"/>
  <c r="X800" i="1"/>
  <c r="X791" i="1"/>
  <c r="X771" i="1"/>
  <c r="X747" i="1"/>
  <c r="X730" i="1"/>
  <c r="X710" i="1"/>
  <c r="X695" i="1"/>
  <c r="X682" i="1"/>
  <c r="X671" i="1"/>
  <c r="X657" i="1"/>
  <c r="X643" i="1"/>
  <c r="X631" i="1"/>
  <c r="X618" i="1"/>
  <c r="X599" i="1"/>
  <c r="X587" i="1"/>
  <c r="X575" i="1"/>
  <c r="X999" i="1"/>
  <c r="X966" i="1"/>
  <c r="X944" i="1"/>
  <c r="X885" i="1"/>
  <c r="X829" i="1"/>
  <c r="X915" i="1"/>
  <c r="X880" i="1"/>
  <c r="X871" i="1"/>
  <c r="X819" i="1"/>
  <c r="X1008" i="1"/>
  <c r="H16" i="1"/>
  <c r="G21" i="1"/>
  <c r="J54" i="18"/>
  <c r="J153" i="18"/>
  <c r="J106" i="18"/>
  <c r="J98" i="18"/>
  <c r="J132" i="18"/>
  <c r="J130" i="18"/>
  <c r="J122" i="18"/>
  <c r="J120" i="18"/>
  <c r="J116" i="18"/>
  <c r="J114" i="18"/>
  <c r="J110" i="18"/>
  <c r="J108" i="18"/>
  <c r="J10" i="18"/>
  <c r="J85" i="18"/>
  <c r="J77" i="18"/>
  <c r="J52" i="18"/>
  <c r="J46" i="18"/>
  <c r="J44" i="18"/>
  <c r="J38" i="18"/>
  <c r="J36" i="18"/>
  <c r="J34" i="18"/>
  <c r="J30" i="18"/>
  <c r="J27" i="18"/>
  <c r="J148" i="18"/>
  <c r="J144" i="18"/>
  <c r="J51" i="18"/>
  <c r="J26" i="18"/>
  <c r="J18" i="18"/>
  <c r="J145" i="18"/>
  <c r="J137" i="18"/>
  <c r="J127" i="18"/>
  <c r="J119" i="18"/>
  <c r="J90" i="18"/>
  <c r="J88" i="18"/>
  <c r="J82" i="18"/>
  <c r="J80" i="18"/>
  <c r="J78" i="18"/>
  <c r="J74" i="18"/>
  <c r="J72" i="18"/>
  <c r="J21" i="18"/>
  <c r="J95" i="18"/>
  <c r="J59" i="18"/>
  <c r="J33" i="18"/>
  <c r="J154" i="18"/>
  <c r="J152" i="18"/>
  <c r="J129" i="18"/>
  <c r="J101" i="18"/>
  <c r="J97" i="18"/>
  <c r="J87" i="18"/>
  <c r="J60" i="18"/>
  <c r="J42" i="18"/>
  <c r="J35" i="18"/>
  <c r="J24" i="18"/>
  <c r="J19" i="18"/>
  <c r="J17" i="18"/>
  <c r="J13" i="18"/>
  <c r="J146" i="18"/>
  <c r="J140" i="18"/>
  <c r="J138" i="18"/>
  <c r="J136" i="18"/>
  <c r="J128" i="18"/>
  <c r="J113" i="18"/>
  <c r="J104" i="18"/>
  <c r="J94" i="18"/>
  <c r="J65" i="18"/>
  <c r="J57" i="18"/>
  <c r="J143" i="18"/>
  <c r="J70" i="18"/>
  <c r="J49" i="18"/>
  <c r="J41" i="18"/>
  <c r="J155" i="18"/>
  <c r="J150" i="18"/>
  <c r="J139" i="18"/>
  <c r="J134" i="18"/>
  <c r="J125" i="18"/>
  <c r="J123" i="18"/>
  <c r="J111" i="18"/>
  <c r="J100" i="18"/>
  <c r="J92" i="18"/>
  <c r="J83" i="18"/>
  <c r="J76" i="18"/>
  <c r="J67" i="18"/>
  <c r="J64" i="18"/>
  <c r="J53" i="18"/>
  <c r="J48" i="18"/>
  <c r="J39" i="18"/>
  <c r="J31" i="18"/>
  <c r="J22" i="18"/>
  <c r="J20" i="18"/>
  <c r="J15" i="18"/>
  <c r="J149" i="18"/>
  <c r="J142" i="18"/>
  <c r="J133" i="18"/>
  <c r="J131" i="18"/>
  <c r="J126" i="18"/>
  <c r="J117" i="18"/>
  <c r="J103" i="18"/>
  <c r="J84" i="18"/>
  <c r="J73" i="18"/>
  <c r="J68" i="18"/>
  <c r="J63" i="18"/>
  <c r="J61" i="18"/>
  <c r="J56" i="18"/>
  <c r="J45" i="18"/>
  <c r="J40" i="18"/>
  <c r="J28" i="18"/>
  <c r="J14" i="18"/>
  <c r="K16" i="1" l="1"/>
  <c r="U487" i="1"/>
  <c r="V487" i="1" s="1"/>
  <c r="U79" i="1"/>
  <c r="V79" i="1" s="1"/>
  <c r="U66" i="1"/>
  <c r="V66" i="1" s="1"/>
  <c r="U542" i="1"/>
  <c r="V542" i="1" s="1"/>
  <c r="U199" i="1"/>
  <c r="V199" i="1" s="1"/>
  <c r="U195" i="1"/>
  <c r="V195" i="1" s="1"/>
  <c r="U190" i="1"/>
  <c r="V190" i="1" s="1"/>
  <c r="U550" i="1"/>
  <c r="X550" i="1" s="1"/>
  <c r="U484" i="1"/>
  <c r="V484" i="1" s="1"/>
  <c r="U488" i="1"/>
  <c r="V488" i="1" s="1"/>
  <c r="U225" i="1"/>
  <c r="X225" i="1" s="1"/>
  <c r="U524" i="1"/>
  <c r="X524" i="1" s="1"/>
  <c r="U534" i="1"/>
  <c r="V534" i="1" s="1"/>
  <c r="U486" i="1"/>
  <c r="V486" i="1" s="1"/>
  <c r="U497" i="1"/>
  <c r="V497" i="1" s="1"/>
  <c r="U535" i="1"/>
  <c r="V535" i="1" s="1"/>
  <c r="U113" i="1"/>
  <c r="V113" i="1" s="1"/>
  <c r="U539" i="1"/>
  <c r="V539" i="1" s="1"/>
  <c r="U97" i="1"/>
  <c r="V97" i="1" s="1"/>
  <c r="U99" i="1"/>
  <c r="V99" i="1" s="1"/>
  <c r="U173" i="1"/>
  <c r="V173" i="1" s="1"/>
  <c r="U149" i="1"/>
  <c r="X149" i="1" s="1"/>
  <c r="U226" i="1"/>
  <c r="V226" i="1" s="1"/>
  <c r="U529" i="1"/>
  <c r="X529" i="1" s="1"/>
  <c r="U158" i="1"/>
  <c r="V158" i="1" s="1"/>
  <c r="U229" i="1"/>
  <c r="V229" i="1" s="1"/>
  <c r="U214" i="1"/>
  <c r="V214" i="1" s="1"/>
  <c r="U549" i="1"/>
  <c r="V549" i="1" s="1"/>
  <c r="U197" i="1"/>
  <c r="V197" i="1" s="1"/>
  <c r="U132" i="1"/>
  <c r="V132" i="1" s="1"/>
  <c r="U493" i="1"/>
  <c r="X493" i="1" s="1"/>
  <c r="U134" i="1"/>
  <c r="V134" i="1" s="1"/>
  <c r="U157" i="1"/>
  <c r="V157" i="1" s="1"/>
  <c r="U125" i="1"/>
  <c r="V125" i="1" s="1"/>
  <c r="U175" i="1"/>
  <c r="X175" i="1" s="1"/>
  <c r="U551" i="1"/>
  <c r="V551" i="1" s="1"/>
  <c r="U525" i="1"/>
  <c r="V525" i="1" s="1"/>
  <c r="U83" i="1"/>
  <c r="V83" i="1" s="1"/>
  <c r="U489" i="1"/>
  <c r="V489" i="1" s="1"/>
  <c r="U561" i="1"/>
  <c r="V561" i="1" s="1"/>
  <c r="U65" i="1"/>
  <c r="V65" i="1" s="1"/>
  <c r="U504" i="1"/>
  <c r="V504" i="1" s="1"/>
  <c r="U172" i="1"/>
  <c r="V172" i="1" s="1"/>
  <c r="U548" i="1"/>
  <c r="V548" i="1" s="1"/>
  <c r="U215" i="1"/>
  <c r="X215" i="1" s="1"/>
  <c r="U536" i="1"/>
  <c r="V536" i="1" s="1"/>
  <c r="U116" i="1"/>
  <c r="V116" i="1" s="1"/>
  <c r="U171" i="1"/>
  <c r="V171" i="1" s="1"/>
  <c r="U115" i="1"/>
  <c r="V115" i="1" s="1"/>
  <c r="U494" i="1"/>
  <c r="V494" i="1" s="1"/>
  <c r="U192" i="1"/>
  <c r="V192" i="1" s="1"/>
  <c r="U518" i="1"/>
  <c r="V518" i="1" s="1"/>
  <c r="U541" i="1"/>
  <c r="V541" i="1" s="1"/>
  <c r="U523" i="1"/>
  <c r="V523" i="1" s="1"/>
  <c r="U100" i="1"/>
  <c r="V100" i="1" s="1"/>
  <c r="U124" i="1"/>
  <c r="V124" i="1" s="1"/>
  <c r="U558" i="1"/>
  <c r="V558" i="1" s="1"/>
  <c r="U547" i="1"/>
  <c r="V547" i="1" s="1"/>
  <c r="U146" i="1"/>
  <c r="X146" i="1" s="1"/>
  <c r="U500" i="1"/>
  <c r="V500" i="1" s="1"/>
  <c r="U232" i="1"/>
  <c r="V232" i="1" s="1"/>
  <c r="U153" i="1"/>
  <c r="V153" i="1" s="1"/>
  <c r="U533" i="1"/>
  <c r="V533" i="1" s="1"/>
  <c r="U78" i="1"/>
  <c r="X78" i="1" s="1"/>
  <c r="U194" i="1"/>
  <c r="V194" i="1" s="1"/>
  <c r="U69" i="1"/>
  <c r="X69" i="1" s="1"/>
  <c r="U517" i="1"/>
  <c r="V517" i="1" s="1"/>
  <c r="U126" i="1"/>
  <c r="V126" i="1" s="1"/>
  <c r="U118" i="1"/>
  <c r="V118" i="1" s="1"/>
  <c r="U111" i="1"/>
  <c r="V111" i="1" s="1"/>
  <c r="U231" i="1"/>
  <c r="V231" i="1" s="1"/>
  <c r="U98" i="1"/>
  <c r="V98" i="1" s="1"/>
  <c r="U562" i="1"/>
  <c r="V562" i="1" s="1"/>
  <c r="U187" i="1"/>
  <c r="V187" i="1" s="1"/>
  <c r="U498" i="1"/>
  <c r="V498" i="1" s="1"/>
  <c r="U505" i="1"/>
  <c r="V505" i="1" s="1"/>
  <c r="U177" i="1"/>
  <c r="V177" i="1" s="1"/>
  <c r="U201" i="1"/>
  <c r="V201" i="1" s="1"/>
  <c r="U185" i="1"/>
  <c r="V185" i="1" s="1"/>
  <c r="U200" i="1"/>
  <c r="V200" i="1" s="1"/>
  <c r="U545" i="1"/>
  <c r="V545" i="1" s="1"/>
  <c r="U485" i="1"/>
  <c r="V485" i="1" s="1"/>
  <c r="U543" i="1"/>
  <c r="X543" i="1" s="1"/>
  <c r="U557" i="1"/>
  <c r="X557" i="1" s="1"/>
  <c r="U554" i="1"/>
  <c r="X554" i="1" s="1"/>
  <c r="U159" i="1"/>
  <c r="V159" i="1" s="1"/>
  <c r="U160" i="1"/>
  <c r="V160" i="1" s="1"/>
  <c r="U72" i="1"/>
  <c r="V72" i="1" s="1"/>
  <c r="U176" i="1"/>
  <c r="X176" i="1" s="1"/>
  <c r="U147" i="1"/>
  <c r="V147" i="1" s="1"/>
  <c r="U188" i="1"/>
  <c r="X188" i="1" s="1"/>
  <c r="U186" i="1"/>
  <c r="X186" i="1" s="1"/>
  <c r="U121" i="1"/>
  <c r="V121" i="1" s="1"/>
  <c r="U74" i="1"/>
  <c r="V74" i="1" s="1"/>
  <c r="U527" i="1"/>
  <c r="V527" i="1" s="1"/>
  <c r="U114" i="1"/>
  <c r="V114" i="1" s="1"/>
  <c r="U516" i="1"/>
  <c r="V516" i="1" s="1"/>
  <c r="U179" i="1"/>
  <c r="V179" i="1" s="1"/>
  <c r="U532" i="1"/>
  <c r="V532" i="1" s="1"/>
  <c r="U101" i="1"/>
  <c r="X101" i="1" s="1"/>
  <c r="U96" i="1"/>
  <c r="V96" i="1" s="1"/>
  <c r="U127" i="1"/>
  <c r="V127" i="1" s="1"/>
  <c r="U540" i="1"/>
  <c r="V540" i="1" s="1"/>
  <c r="U133" i="1"/>
  <c r="X133" i="1" s="1"/>
  <c r="U86" i="1"/>
  <c r="V86" i="1" s="1"/>
  <c r="U198" i="1"/>
  <c r="X198" i="1" s="1"/>
  <c r="U110" i="1"/>
  <c r="X110" i="1" s="1"/>
  <c r="U70" i="1"/>
  <c r="V70" i="1" s="1"/>
  <c r="U228" i="1"/>
  <c r="X228" i="1" s="1"/>
  <c r="U189" i="1"/>
  <c r="X189" i="1" s="1"/>
  <c r="U216" i="1"/>
  <c r="V216" i="1" s="1"/>
  <c r="U212" i="1"/>
  <c r="V212" i="1" s="1"/>
  <c r="U174" i="1"/>
  <c r="V174" i="1" s="1"/>
  <c r="U503" i="1"/>
  <c r="V503" i="1" s="1"/>
  <c r="U128" i="1"/>
  <c r="V128" i="1" s="1"/>
  <c r="U95" i="1"/>
  <c r="V95" i="1" s="1"/>
  <c r="U213" i="1"/>
  <c r="V213" i="1" s="1"/>
  <c r="U495" i="1"/>
  <c r="X495" i="1" s="1"/>
  <c r="U191" i="1"/>
  <c r="X191" i="1" s="1"/>
  <c r="U117" i="1"/>
  <c r="V117" i="1" s="1"/>
  <c r="U112" i="1"/>
  <c r="X112" i="1" s="1"/>
  <c r="U556" i="1"/>
  <c r="V556" i="1" s="1"/>
  <c r="U492" i="1"/>
  <c r="V492" i="1" s="1"/>
  <c r="U108" i="1"/>
  <c r="V108" i="1" s="1"/>
  <c r="U152" i="1"/>
  <c r="V152" i="1" s="1"/>
  <c r="U120" i="1"/>
  <c r="V120" i="1" s="1"/>
  <c r="U109" i="1"/>
  <c r="V109" i="1" s="1"/>
  <c r="U230" i="1"/>
  <c r="V230" i="1" s="1"/>
  <c r="U84" i="1"/>
  <c r="V84" i="1" s="1"/>
  <c r="U87" i="1"/>
  <c r="V87" i="1" s="1"/>
  <c r="U119" i="1"/>
  <c r="V119" i="1" s="1"/>
  <c r="U227" i="1"/>
  <c r="V227" i="1" s="1"/>
  <c r="U154" i="1"/>
  <c r="V154" i="1" s="1"/>
  <c r="U552" i="1"/>
  <c r="V552" i="1" s="1"/>
  <c r="U499" i="1"/>
  <c r="V499" i="1" s="1"/>
  <c r="U82" i="1"/>
  <c r="V82" i="1" s="1"/>
  <c r="U156" i="1"/>
  <c r="V156" i="1" s="1"/>
  <c r="U77" i="1"/>
  <c r="V77" i="1" s="1"/>
  <c r="U122" i="1"/>
  <c r="X122" i="1" s="1"/>
  <c r="U193" i="1"/>
  <c r="V193" i="1" s="1"/>
  <c r="U76" i="1"/>
  <c r="V76" i="1" s="1"/>
  <c r="U107" i="1"/>
  <c r="X107" i="1" s="1"/>
  <c r="U196" i="1"/>
  <c r="X196" i="1" s="1"/>
  <c r="U178" i="1"/>
  <c r="V178" i="1" s="1"/>
  <c r="U526" i="1"/>
  <c r="V526" i="1" s="1"/>
  <c r="U546" i="1"/>
  <c r="V546" i="1" s="1"/>
  <c r="U85" i="1"/>
  <c r="X85" i="1" s="1"/>
  <c r="U537" i="1"/>
  <c r="V537" i="1" s="1"/>
  <c r="X150" i="1"/>
  <c r="G16" i="19"/>
  <c r="J21" i="1"/>
  <c r="J14" i="1" s="1"/>
  <c r="F40" i="21"/>
  <c r="C42" i="19"/>
  <c r="X542" i="1" l="1"/>
  <c r="X66" i="1"/>
  <c r="V225" i="1"/>
  <c r="X487" i="1"/>
  <c r="X79" i="1"/>
  <c r="X539" i="1"/>
  <c r="X535" i="1"/>
  <c r="X195" i="1"/>
  <c r="X190" i="1"/>
  <c r="X199" i="1"/>
  <c r="V550" i="1"/>
  <c r="X488" i="1"/>
  <c r="X484" i="1"/>
  <c r="V529" i="1"/>
  <c r="V524" i="1"/>
  <c r="X134" i="1"/>
  <c r="X534" i="1"/>
  <c r="V149" i="1"/>
  <c r="X226" i="1"/>
  <c r="X229" i="1"/>
  <c r="X99" i="1"/>
  <c r="X173" i="1"/>
  <c r="X486" i="1"/>
  <c r="X497" i="1"/>
  <c r="X113" i="1"/>
  <c r="X97" i="1"/>
  <c r="X549" i="1"/>
  <c r="X125" i="1"/>
  <c r="X158" i="1"/>
  <c r="X197" i="1"/>
  <c r="X132" i="1"/>
  <c r="X214" i="1"/>
  <c r="X525" i="1"/>
  <c r="V175" i="1"/>
  <c r="V493" i="1"/>
  <c r="X489" i="1"/>
  <c r="X551" i="1"/>
  <c r="X172" i="1"/>
  <c r="X157" i="1"/>
  <c r="X116" i="1"/>
  <c r="X504" i="1"/>
  <c r="X83" i="1"/>
  <c r="X561" i="1"/>
  <c r="X65" i="1"/>
  <c r="X171" i="1"/>
  <c r="X548" i="1"/>
  <c r="X558" i="1"/>
  <c r="X536" i="1"/>
  <c r="X100" i="1"/>
  <c r="X115" i="1"/>
  <c r="X494" i="1"/>
  <c r="V215" i="1"/>
  <c r="X518" i="1"/>
  <c r="X200" i="1"/>
  <c r="X523" i="1"/>
  <c r="X192" i="1"/>
  <c r="X547" i="1"/>
  <c r="X177" i="1"/>
  <c r="X500" i="1"/>
  <c r="V146" i="1"/>
  <c r="X541" i="1"/>
  <c r="X232" i="1"/>
  <c r="X194" i="1"/>
  <c r="V69" i="1"/>
  <c r="X126" i="1"/>
  <c r="X545" i="1"/>
  <c r="X124" i="1"/>
  <c r="V78" i="1"/>
  <c r="X118" i="1"/>
  <c r="V557" i="1"/>
  <c r="X517" i="1"/>
  <c r="X147" i="1"/>
  <c r="X111" i="1"/>
  <c r="X153" i="1"/>
  <c r="X533" i="1"/>
  <c r="X98" i="1"/>
  <c r="X187" i="1"/>
  <c r="X505" i="1"/>
  <c r="X562" i="1"/>
  <c r="V554" i="1"/>
  <c r="X231" i="1"/>
  <c r="X527" i="1"/>
  <c r="X185" i="1"/>
  <c r="X201" i="1"/>
  <c r="X485" i="1"/>
  <c r="X160" i="1"/>
  <c r="X498" i="1"/>
  <c r="V133" i="1"/>
  <c r="V543" i="1"/>
  <c r="X540" i="1"/>
  <c r="X179" i="1"/>
  <c r="X128" i="1"/>
  <c r="X96" i="1"/>
  <c r="X114" i="1"/>
  <c r="X127" i="1"/>
  <c r="X503" i="1"/>
  <c r="X121" i="1"/>
  <c r="X70" i="1"/>
  <c r="V186" i="1"/>
  <c r="V228" i="1"/>
  <c r="X174" i="1"/>
  <c r="V188" i="1"/>
  <c r="V176" i="1"/>
  <c r="V101" i="1"/>
  <c r="X74" i="1"/>
  <c r="V198" i="1"/>
  <c r="X532" i="1"/>
  <c r="X516" i="1"/>
  <c r="X72" i="1"/>
  <c r="X95" i="1"/>
  <c r="X159" i="1"/>
  <c r="Q16" i="1"/>
  <c r="S16" i="1"/>
  <c r="O16" i="1"/>
  <c r="X537" i="1"/>
  <c r="V189" i="1"/>
  <c r="X230" i="1"/>
  <c r="X212" i="1"/>
  <c r="X556" i="1"/>
  <c r="V85" i="1"/>
  <c r="V110" i="1"/>
  <c r="V191" i="1"/>
  <c r="X86" i="1"/>
  <c r="X216" i="1"/>
  <c r="X84" i="1"/>
  <c r="V112" i="1"/>
  <c r="V196" i="1"/>
  <c r="X499" i="1"/>
  <c r="V122" i="1"/>
  <c r="X120" i="1"/>
  <c r="X178" i="1"/>
  <c r="X213" i="1"/>
  <c r="X108" i="1"/>
  <c r="V495" i="1"/>
  <c r="X492" i="1"/>
  <c r="X152" i="1"/>
  <c r="X526" i="1"/>
  <c r="X546" i="1"/>
  <c r="X117" i="1"/>
  <c r="X119" i="1"/>
  <c r="V107" i="1"/>
  <c r="X156" i="1"/>
  <c r="X227" i="1"/>
  <c r="X82" i="1"/>
  <c r="X76" i="1"/>
  <c r="X77" i="1"/>
  <c r="X552" i="1"/>
  <c r="X87" i="1"/>
  <c r="X109" i="1"/>
  <c r="X193" i="1"/>
  <c r="X154" i="1"/>
  <c r="E21" i="23"/>
  <c r="U16" i="1" l="1"/>
  <c r="V16" i="1" s="1"/>
  <c r="G10" i="1"/>
  <c r="J10" i="1" s="1"/>
  <c r="J9" i="1" s="1"/>
  <c r="C10" i="1"/>
  <c r="D10" i="1"/>
  <c r="X16" i="1" l="1"/>
  <c r="G15" i="19"/>
  <c r="G14" i="19"/>
  <c r="G11" i="18"/>
  <c r="F21" i="1" l="1"/>
  <c r="I21" i="1" s="1"/>
  <c r="I14" i="1" s="1"/>
  <c r="F10" i="1"/>
  <c r="I10" i="1" s="1"/>
  <c r="I9" i="1" s="1"/>
  <c r="F16" i="19"/>
  <c r="J9" i="18"/>
  <c r="J11" i="18"/>
  <c r="F14" i="19" l="1"/>
  <c r="H21" i="1"/>
  <c r="H10" i="1"/>
  <c r="H16" i="19"/>
  <c r="F14" i="21"/>
  <c r="F15" i="21"/>
  <c r="F16" i="21"/>
  <c r="F17" i="21"/>
  <c r="F18" i="21"/>
  <c r="D19" i="21"/>
  <c r="D26" i="21"/>
  <c r="G26" i="21"/>
  <c r="H26" i="21"/>
  <c r="I26" i="21"/>
  <c r="J4" i="25"/>
  <c r="E5" i="25"/>
  <c r="J5" i="25"/>
  <c r="J6" i="25"/>
  <c r="F7" i="25"/>
  <c r="J7" i="25"/>
  <c r="F8" i="25"/>
  <c r="J8" i="25"/>
  <c r="E14" i="23"/>
  <c r="E15" i="23"/>
  <c r="E30" i="23"/>
  <c r="E31" i="23"/>
  <c r="E37" i="23"/>
  <c r="L9" i="2"/>
  <c r="Q3" i="9" s="1"/>
  <c r="C11" i="2"/>
  <c r="C12" i="2"/>
  <c r="G16" i="2"/>
  <c r="L17" i="2"/>
  <c r="AJ10" i="1"/>
  <c r="AJ15" i="1"/>
  <c r="AJ16" i="1"/>
  <c r="AJ17" i="1"/>
  <c r="AJ18" i="1"/>
  <c r="AJ19" i="1"/>
  <c r="AJ21" i="1"/>
  <c r="AJ22" i="1"/>
  <c r="AJ23" i="1"/>
  <c r="AJ24" i="1"/>
  <c r="AJ25" i="1"/>
  <c r="AJ27" i="1"/>
  <c r="AJ28" i="1"/>
  <c r="AJ29" i="1"/>
  <c r="AJ33" i="1"/>
  <c r="AJ34" i="1"/>
  <c r="AJ35" i="1"/>
  <c r="AJ36" i="1"/>
  <c r="AJ37" i="1"/>
  <c r="AJ38" i="1"/>
  <c r="AJ39" i="1"/>
  <c r="AJ40" i="1"/>
  <c r="AJ41" i="1"/>
  <c r="AJ42" i="1"/>
  <c r="AJ43" i="1"/>
  <c r="AJ44" i="1"/>
  <c r="AJ47" i="1"/>
  <c r="AJ48" i="1"/>
  <c r="AJ49" i="1"/>
  <c r="AJ50" i="1"/>
  <c r="AJ52" i="1"/>
  <c r="AJ53" i="1"/>
  <c r="AJ54" i="1"/>
  <c r="AJ55" i="1"/>
  <c r="AJ63" i="1"/>
  <c r="AJ64" i="1"/>
  <c r="AJ65" i="1"/>
  <c r="AJ66" i="1"/>
  <c r="AJ69" i="1"/>
  <c r="AJ70" i="1"/>
  <c r="AJ72" i="1"/>
  <c r="AJ74" i="1"/>
  <c r="AJ76" i="1"/>
  <c r="AJ77" i="1"/>
  <c r="AJ78" i="1"/>
  <c r="AJ79" i="1"/>
  <c r="AJ82" i="1"/>
  <c r="AJ83" i="1"/>
  <c r="AJ84" i="1"/>
  <c r="AJ85" i="1"/>
  <c r="AJ86" i="1"/>
  <c r="AJ87" i="1"/>
  <c r="AJ94" i="1"/>
  <c r="AJ95" i="1"/>
  <c r="AJ96" i="1"/>
  <c r="AJ97" i="1"/>
  <c r="AJ98" i="1"/>
  <c r="AJ99" i="1"/>
  <c r="AJ100" i="1"/>
  <c r="AJ101" i="1"/>
  <c r="AJ107" i="1"/>
  <c r="AJ108" i="1"/>
  <c r="AJ109" i="1"/>
  <c r="AJ110" i="1"/>
  <c r="AJ111" i="1"/>
  <c r="AJ112" i="1"/>
  <c r="AJ113" i="1"/>
  <c r="AJ114" i="1"/>
  <c r="AJ115" i="1"/>
  <c r="AJ116" i="1"/>
  <c r="AJ117" i="1"/>
  <c r="AJ118" i="1"/>
  <c r="AJ119" i="1"/>
  <c r="AJ120" i="1"/>
  <c r="AJ121" i="1"/>
  <c r="AJ122" i="1"/>
  <c r="AJ123" i="1"/>
  <c r="AJ124" i="1"/>
  <c r="AJ125" i="1"/>
  <c r="AJ126" i="1"/>
  <c r="AJ127" i="1"/>
  <c r="AJ128" i="1"/>
  <c r="AJ132" i="1"/>
  <c r="AJ133" i="1"/>
  <c r="AJ134" i="1"/>
  <c r="AJ143" i="1"/>
  <c r="AJ144" i="1"/>
  <c r="AJ146" i="1"/>
  <c r="AJ147" i="1"/>
  <c r="AJ149" i="1"/>
  <c r="AJ150" i="1"/>
  <c r="AJ152" i="1"/>
  <c r="AJ153" i="1"/>
  <c r="AJ154" i="1"/>
  <c r="AJ156" i="1"/>
  <c r="AJ157" i="1"/>
  <c r="AJ158" i="1"/>
  <c r="AJ159" i="1"/>
  <c r="AJ160" i="1"/>
  <c r="AJ170" i="1"/>
  <c r="AJ171" i="1"/>
  <c r="AJ172" i="1"/>
  <c r="AJ173" i="1"/>
  <c r="AJ174" i="1"/>
  <c r="AJ175" i="1"/>
  <c r="AJ176" i="1"/>
  <c r="AJ177" i="1"/>
  <c r="AJ178" i="1"/>
  <c r="AJ179" i="1"/>
  <c r="AJ185" i="1"/>
  <c r="AJ186" i="1"/>
  <c r="AJ187" i="1"/>
  <c r="AJ188" i="1"/>
  <c r="AJ189" i="1"/>
  <c r="AJ190" i="1"/>
  <c r="AJ191" i="1"/>
  <c r="AJ192" i="1"/>
  <c r="AJ193" i="1"/>
  <c r="AJ194" i="1"/>
  <c r="AJ195" i="1"/>
  <c r="AJ196" i="1"/>
  <c r="AJ197" i="1"/>
  <c r="AJ198" i="1"/>
  <c r="AJ199" i="1"/>
  <c r="AJ200" i="1"/>
  <c r="AJ201" i="1"/>
  <c r="AJ206" i="1"/>
  <c r="AJ212" i="1"/>
  <c r="AJ213" i="1"/>
  <c r="AJ214" i="1"/>
  <c r="AJ215" i="1"/>
  <c r="AJ216" i="1"/>
  <c r="AJ225" i="1"/>
  <c r="AJ226" i="1"/>
  <c r="AJ227" i="1"/>
  <c r="AJ228" i="1"/>
  <c r="AJ229" i="1"/>
  <c r="AJ230" i="1"/>
  <c r="AJ231" i="1"/>
  <c r="AJ232" i="1"/>
  <c r="AJ482" i="1"/>
  <c r="AJ484" i="1"/>
  <c r="AJ485" i="1"/>
  <c r="AJ486" i="1"/>
  <c r="AJ487" i="1"/>
  <c r="AJ488" i="1"/>
  <c r="AJ489" i="1"/>
  <c r="AJ490" i="1"/>
  <c r="AJ492" i="1"/>
  <c r="AJ493" i="1"/>
  <c r="AJ494" i="1"/>
  <c r="AJ495" i="1"/>
  <c r="AJ496" i="1"/>
  <c r="AJ497" i="1"/>
  <c r="AJ498" i="1"/>
  <c r="AJ499" i="1"/>
  <c r="AJ500" i="1"/>
  <c r="AJ501" i="1"/>
  <c r="AJ503" i="1"/>
  <c r="AJ504" i="1"/>
  <c r="AJ505" i="1"/>
  <c r="AJ515" i="1"/>
  <c r="AJ516" i="1"/>
  <c r="AJ517" i="1"/>
  <c r="AJ518" i="1"/>
  <c r="AJ522" i="1"/>
  <c r="AJ523" i="1"/>
  <c r="AJ524" i="1"/>
  <c r="AJ525" i="1"/>
  <c r="AJ526" i="1"/>
  <c r="AJ527" i="1"/>
  <c r="AJ528" i="1"/>
  <c r="AJ529"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6" i="1"/>
  <c r="AJ557" i="1"/>
  <c r="AJ558"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D4" i="20"/>
  <c r="F4" i="20"/>
  <c r="F5" i="20"/>
  <c r="D6" i="20"/>
  <c r="F6" i="20"/>
  <c r="D7" i="20"/>
  <c r="D7" i="19"/>
  <c r="H7" i="19"/>
  <c r="H9" i="19"/>
  <c r="D10" i="19"/>
  <c r="B11" i="9"/>
  <c r="B13" i="9"/>
  <c r="B14" i="9"/>
  <c r="B15" i="9"/>
  <c r="B16" i="9"/>
  <c r="B17" i="9"/>
  <c r="Q17" i="9"/>
  <c r="B18" i="9"/>
  <c r="B19" i="9"/>
  <c r="J33" i="19"/>
  <c r="E37" i="19"/>
  <c r="K10" i="1" l="1"/>
  <c r="K21" i="1"/>
  <c r="F15" i="19"/>
  <c r="E26" i="21"/>
  <c r="H10" i="19"/>
  <c r="I16" i="19" s="1"/>
  <c r="D25" i="2"/>
  <c r="Q13" i="9"/>
  <c r="Q16" i="9"/>
  <c r="I19" i="19"/>
  <c r="Q15" i="9"/>
  <c r="I18" i="19"/>
  <c r="J31" i="19"/>
  <c r="J32" i="19"/>
  <c r="J30" i="19"/>
  <c r="Q7" i="9"/>
  <c r="P17" i="9"/>
  <c r="J17" i="9" s="1"/>
  <c r="L9" i="1" l="1"/>
  <c r="H14" i="19" s="1"/>
  <c r="I14" i="19" s="1"/>
  <c r="L14" i="1"/>
  <c r="H15" i="19" s="1"/>
  <c r="I15" i="19" s="1"/>
  <c r="P16" i="9"/>
  <c r="H16" i="9" s="1"/>
  <c r="P15" i="9"/>
  <c r="F15" i="9" s="1"/>
  <c r="Q21" i="1"/>
  <c r="O21" i="1"/>
  <c r="O10" i="1"/>
  <c r="S10" i="1"/>
  <c r="Q10" i="1"/>
  <c r="S21" i="1"/>
  <c r="H17" i="9"/>
  <c r="N17" i="9"/>
  <c r="L17" i="9"/>
  <c r="D17" i="9"/>
  <c r="F17" i="9"/>
  <c r="Q12" i="9"/>
  <c r="P12" i="9" s="1"/>
  <c r="D12" i="9" s="1"/>
  <c r="P13" i="9"/>
  <c r="D13" i="9" s="1"/>
  <c r="Q11" i="9" l="1"/>
  <c r="P11" i="9" s="1"/>
  <c r="L11" i="9"/>
  <c r="F11" i="9"/>
  <c r="H11" i="9"/>
  <c r="L16" i="9"/>
  <c r="N16" i="9"/>
  <c r="J16" i="9"/>
  <c r="D16" i="9"/>
  <c r="F16" i="9"/>
  <c r="H15" i="9"/>
  <c r="N15" i="9"/>
  <c r="L15" i="9"/>
  <c r="J15" i="9"/>
  <c r="D15" i="9"/>
  <c r="J11" i="9"/>
  <c r="N11" i="9"/>
  <c r="D11" i="9"/>
  <c r="U21" i="1"/>
  <c r="X21" i="1" s="1"/>
  <c r="U10" i="1"/>
  <c r="V10" i="1" s="1"/>
  <c r="J12" i="9"/>
  <c r="L13" i="9"/>
  <c r="F13" i="9"/>
  <c r="H12" i="9"/>
  <c r="N12" i="9"/>
  <c r="L12" i="9"/>
  <c r="J13" i="9"/>
  <c r="F12" i="9"/>
  <c r="H13" i="9"/>
  <c r="N13" i="9"/>
  <c r="V21" i="1" l="1"/>
  <c r="X10" i="1"/>
  <c r="I17" i="19"/>
  <c r="P14" i="9" l="1"/>
  <c r="L14" i="9" l="1"/>
  <c r="J14" i="9"/>
  <c r="N14" i="9"/>
  <c r="D14" i="9"/>
  <c r="H14" i="9"/>
  <c r="F14" i="9"/>
  <c r="T11" i="9" l="1"/>
  <c r="I135" i="18" l="1"/>
  <c r="I124" i="18" s="1"/>
  <c r="D135" i="18"/>
  <c r="E135" i="18"/>
  <c r="H135" i="18"/>
  <c r="H124" i="18" s="1"/>
  <c r="G135" i="18"/>
  <c r="F544" i="1" l="1"/>
  <c r="F528" i="1"/>
  <c r="G528" i="1"/>
  <c r="J528" i="1" s="1"/>
  <c r="J522" i="1" s="1"/>
  <c r="G544" i="1"/>
  <c r="J544" i="1" s="1"/>
  <c r="J538" i="1" s="1"/>
  <c r="J124" i="18"/>
  <c r="J135" i="18"/>
  <c r="I528" i="1" l="1"/>
  <c r="I522" i="1" s="1"/>
  <c r="H528" i="1"/>
  <c r="I544" i="1"/>
  <c r="I538" i="1" s="1"/>
  <c r="H544" i="1"/>
  <c r="K528" i="1" l="1"/>
  <c r="K544" i="1"/>
  <c r="O544" i="1"/>
  <c r="S544" i="1"/>
  <c r="Q544" i="1"/>
  <c r="Q528" i="1"/>
  <c r="O528" i="1"/>
  <c r="S528" i="1"/>
  <c r="L522" i="1" l="1"/>
  <c r="H26" i="19" s="1"/>
  <c r="I26" i="19" s="1"/>
  <c r="L538" i="1"/>
  <c r="U544" i="1"/>
  <c r="V544" i="1" s="1"/>
  <c r="U528" i="1"/>
  <c r="V528" i="1" s="1"/>
  <c r="G25" i="19"/>
  <c r="G26" i="19"/>
  <c r="F26" i="19"/>
  <c r="F25" i="19"/>
  <c r="F24" i="19"/>
  <c r="F29" i="19"/>
  <c r="F28" i="19"/>
  <c r="G29" i="19"/>
  <c r="G27" i="19"/>
  <c r="G28" i="19"/>
  <c r="F23" i="19"/>
  <c r="G23" i="19"/>
  <c r="F27" i="19"/>
  <c r="G24" i="19"/>
  <c r="H29" i="19"/>
  <c r="I29" i="19" s="1"/>
  <c r="H27" i="19"/>
  <c r="Q24" i="9" s="1"/>
  <c r="H24" i="19"/>
  <c r="I24" i="19" s="1"/>
  <c r="H23" i="19"/>
  <c r="Q20" i="9" s="1"/>
  <c r="C23" i="19"/>
  <c r="B20" i="9" s="1"/>
  <c r="H28" i="19"/>
  <c r="I28" i="19" s="1"/>
  <c r="C29" i="19"/>
  <c r="B26" i="9" s="1"/>
  <c r="C27" i="19"/>
  <c r="B24" i="9" s="1"/>
  <c r="C25" i="19"/>
  <c r="B22" i="9" s="1"/>
  <c r="C24" i="19"/>
  <c r="B21" i="9" s="1"/>
  <c r="H25" i="19"/>
  <c r="I25" i="19" s="1"/>
  <c r="C26" i="19"/>
  <c r="B23" i="9" s="1"/>
  <c r="G22" i="19"/>
  <c r="F22" i="19"/>
  <c r="C28" i="19"/>
  <c r="B25" i="9" s="1"/>
  <c r="S566" i="1" l="1"/>
  <c r="Q566" i="1"/>
  <c r="O566" i="1"/>
  <c r="U566" i="1" s="1"/>
  <c r="X566" i="1" s="1"/>
  <c r="X544" i="1"/>
  <c r="X528" i="1"/>
  <c r="F34" i="19"/>
  <c r="F52" i="19" s="1"/>
  <c r="G34" i="19"/>
  <c r="G52" i="19" s="1"/>
  <c r="P24" i="9"/>
  <c r="H24" i="9" s="1"/>
  <c r="P20" i="9"/>
  <c r="N20" i="9" s="1"/>
  <c r="I23" i="19"/>
  <c r="Q21" i="9"/>
  <c r="P21" i="9" s="1"/>
  <c r="Q22" i="9"/>
  <c r="P22" i="9" s="1"/>
  <c r="Q26" i="9"/>
  <c r="P26" i="9" s="1"/>
  <c r="F26" i="9" s="1"/>
  <c r="I27" i="19"/>
  <c r="Q23" i="9"/>
  <c r="P23" i="9" s="1"/>
  <c r="Q25" i="9"/>
  <c r="P25" i="9" s="1"/>
  <c r="H22" i="19" l="1"/>
  <c r="H21" i="19"/>
  <c r="H52" i="19"/>
  <c r="I52" i="19" s="1"/>
  <c r="N24" i="9"/>
  <c r="F24" i="9"/>
  <c r="D20" i="9"/>
  <c r="J20" i="9"/>
  <c r="L23" i="9"/>
  <c r="D23" i="9"/>
  <c r="N23" i="9"/>
  <c r="F23" i="9"/>
  <c r="H23" i="9"/>
  <c r="J23" i="9"/>
  <c r="L20" i="9"/>
  <c r="F20" i="9"/>
  <c r="J26" i="9"/>
  <c r="N26" i="9"/>
  <c r="L26" i="9"/>
  <c r="L25" i="9"/>
  <c r="N25" i="9"/>
  <c r="F25" i="9"/>
  <c r="D25" i="9"/>
  <c r="H25" i="9"/>
  <c r="J25" i="9"/>
  <c r="F22" i="9"/>
  <c r="N22" i="9"/>
  <c r="L22" i="9"/>
  <c r="H22" i="9"/>
  <c r="J22" i="9"/>
  <c r="D22" i="9"/>
  <c r="N21" i="9"/>
  <c r="D21" i="9"/>
  <c r="F21" i="9"/>
  <c r="J21" i="9"/>
  <c r="H21" i="9"/>
  <c r="L21" i="9"/>
  <c r="H26" i="9"/>
  <c r="L24" i="9"/>
  <c r="J24" i="9"/>
  <c r="D26" i="9"/>
  <c r="H20" i="9"/>
  <c r="D24" i="9"/>
  <c r="H34" i="19" l="1"/>
  <c r="I22" i="19"/>
  <c r="Q19" i="9"/>
  <c r="I21" i="19"/>
  <c r="Q18" i="9"/>
  <c r="P18" i="9" s="1"/>
  <c r="F35" i="19" l="1"/>
  <c r="H34" i="2" s="1"/>
  <c r="H36" i="2" s="1"/>
  <c r="Q27" i="9"/>
  <c r="P19" i="9"/>
  <c r="N19" i="9" s="1"/>
  <c r="G35" i="19"/>
  <c r="G23" i="2"/>
  <c r="I11" i="21" s="1"/>
  <c r="I34" i="19"/>
  <c r="J27" i="19" s="1"/>
  <c r="F18" i="9"/>
  <c r="D18" i="9"/>
  <c r="J18" i="9"/>
  <c r="H18" i="9"/>
  <c r="N18" i="9"/>
  <c r="L18" i="9"/>
  <c r="H35" i="19" l="1"/>
  <c r="J16" i="19"/>
  <c r="J29" i="19"/>
  <c r="J23" i="19"/>
  <c r="J26" i="19"/>
  <c r="J20" i="19"/>
  <c r="K52" i="19"/>
  <c r="J28" i="19"/>
  <c r="J25" i="19"/>
  <c r="J19" i="19"/>
  <c r="J15" i="19"/>
  <c r="G25" i="2"/>
  <c r="G27" i="2" s="1"/>
  <c r="M16" i="15" s="1"/>
  <c r="M18" i="15" s="1"/>
  <c r="P27" i="9"/>
  <c r="C15" i="9" s="1"/>
  <c r="L19" i="9"/>
  <c r="L27" i="9" s="1"/>
  <c r="F19" i="9"/>
  <c r="F27" i="9" s="1"/>
  <c r="J19" i="9"/>
  <c r="J27" i="9" s="1"/>
  <c r="D19" i="9"/>
  <c r="D27" i="9" s="1"/>
  <c r="H19" i="9"/>
  <c r="H27" i="9" s="1"/>
  <c r="J14" i="19"/>
  <c r="J24" i="19"/>
  <c r="N27" i="9"/>
  <c r="J17" i="19"/>
  <c r="J18" i="19"/>
  <c r="J21" i="19"/>
  <c r="J22" i="19"/>
  <c r="C19" i="21"/>
  <c r="C16" i="21"/>
  <c r="C15" i="21"/>
  <c r="C14" i="21"/>
  <c r="O27" i="9" l="1"/>
  <c r="O28" i="9" s="1"/>
  <c r="I27" i="9"/>
  <c r="I28" i="9" s="1"/>
  <c r="M27" i="9"/>
  <c r="M28" i="9" s="1"/>
  <c r="E27" i="9"/>
  <c r="E28" i="9" s="1"/>
  <c r="E30" i="9" s="1"/>
  <c r="G27" i="9"/>
  <c r="G28" i="9" s="1"/>
  <c r="K27" i="9"/>
  <c r="K28" i="9" s="1"/>
  <c r="C19" i="9"/>
  <c r="C26" i="9"/>
  <c r="C22" i="9"/>
  <c r="C23" i="9"/>
  <c r="C25" i="9"/>
  <c r="C17" i="9"/>
  <c r="C20" i="9"/>
  <c r="C24" i="9"/>
  <c r="C21" i="9"/>
  <c r="C11" i="9"/>
  <c r="C14" i="9"/>
  <c r="C16" i="9"/>
  <c r="C13" i="9"/>
  <c r="C18" i="9"/>
  <c r="C12" i="9"/>
  <c r="J34" i="19"/>
  <c r="C29" i="9"/>
  <c r="J28" i="9" s="1"/>
  <c r="C17" i="21"/>
  <c r="C18" i="21" s="1"/>
  <c r="G30" i="9" l="1"/>
  <c r="I30" i="9" s="1"/>
  <c r="K30" i="9" s="1"/>
  <c r="M30" i="9" s="1"/>
  <c r="O30" i="9" s="1"/>
  <c r="T27" i="9"/>
  <c r="C27" i="9"/>
  <c r="F28" i="9"/>
  <c r="L28" i="9"/>
  <c r="H28" i="9"/>
  <c r="C24" i="21"/>
  <c r="C25" i="21" s="1"/>
  <c r="D28" i="9"/>
  <c r="N28" i="9"/>
  <c r="D30" i="9" l="1"/>
  <c r="F30" i="9" s="1"/>
  <c r="H30" i="9" s="1"/>
  <c r="J30" i="9" s="1"/>
  <c r="L30" i="9" s="1"/>
  <c r="N30" i="9" s="1"/>
  <c r="P28" i="9"/>
  <c r="J11" i="25" l="1"/>
  <c r="J12" i="25" s="1"/>
  <c r="J13" i="25" l="1"/>
  <c r="K12" i="25"/>
  <c r="K11" i="25"/>
  <c r="J14" i="25" l="1"/>
  <c r="K13" i="25"/>
  <c r="H11" i="25"/>
  <c r="K14" i="25" l="1"/>
  <c r="J15" i="25"/>
  <c r="K15" i="25" l="1"/>
  <c r="J16" i="25"/>
  <c r="K16" i="25" l="1"/>
  <c r="J17" i="25"/>
  <c r="J18" i="25" l="1"/>
  <c r="K17" i="25"/>
  <c r="J19" i="25" l="1"/>
  <c r="K18" i="25"/>
  <c r="K19" i="25" l="1"/>
  <c r="J20" i="25"/>
  <c r="J21" i="25" l="1"/>
  <c r="K20" i="25"/>
  <c r="K21" i="25" l="1"/>
  <c r="J22" i="25"/>
  <c r="J23" i="25" l="1"/>
  <c r="K22" i="25"/>
  <c r="K23" i="25" l="1"/>
  <c r="J24" i="25"/>
  <c r="J25" i="25" l="1"/>
  <c r="K24" i="25"/>
  <c r="K25" i="25" l="1"/>
  <c r="J26" i="25"/>
  <c r="K26" i="25" l="1"/>
  <c r="J27" i="25"/>
  <c r="J28" i="25" l="1"/>
  <c r="K27" i="25"/>
  <c r="K28" i="25" l="1"/>
  <c r="J29" i="25"/>
  <c r="K29" i="25" l="1"/>
  <c r="J30" i="25"/>
  <c r="K30" i="25" l="1"/>
  <c r="J31" i="25"/>
  <c r="K31" i="25" l="1"/>
  <c r="J32" i="25"/>
  <c r="J33" i="25" l="1"/>
  <c r="K32" i="25"/>
  <c r="J34" i="25" l="1"/>
  <c r="K33" i="25"/>
  <c r="K34" i="25" l="1"/>
  <c r="J35" i="25"/>
  <c r="J36" i="25" l="1"/>
  <c r="K35" i="25"/>
  <c r="K36" i="25" l="1"/>
  <c r="J37" i="25"/>
  <c r="K37" i="25" l="1"/>
  <c r="J38" i="25"/>
  <c r="K38" i="25" l="1"/>
  <c r="J39" i="25"/>
  <c r="K39" i="25" l="1"/>
  <c r="J40" i="25"/>
  <c r="K40" i="25" l="1"/>
  <c r="J41" i="25"/>
  <c r="K41" i="25" l="1"/>
  <c r="J42" i="25"/>
  <c r="J43" i="25" l="1"/>
  <c r="K42" i="25"/>
  <c r="K43" i="25" l="1"/>
  <c r="J44" i="25"/>
  <c r="J45" i="25" l="1"/>
  <c r="K44" i="25"/>
  <c r="K45" i="25" l="1"/>
  <c r="J46" i="25"/>
  <c r="J47" i="25" l="1"/>
  <c r="K46" i="25"/>
  <c r="J48" i="25" l="1"/>
  <c r="K47" i="25"/>
  <c r="K48" i="25" l="1"/>
  <c r="J49" i="25"/>
  <c r="K49" i="25" l="1"/>
  <c r="J50" i="25"/>
  <c r="K50" i="25" l="1"/>
  <c r="J51" i="25"/>
  <c r="K51" i="25" l="1"/>
  <c r="J52" i="25"/>
  <c r="J53" i="25" l="1"/>
  <c r="K52" i="25"/>
  <c r="J54" i="25" l="1"/>
  <c r="K53" i="25"/>
  <c r="K54" i="25" l="1"/>
  <c r="J55" i="25"/>
  <c r="J56" i="25" l="1"/>
  <c r="K55" i="25"/>
  <c r="K56" i="25" l="1"/>
  <c r="J57" i="25"/>
  <c r="J58" i="25" l="1"/>
  <c r="K57" i="25"/>
  <c r="K58" i="25" l="1"/>
  <c r="J59" i="25"/>
  <c r="K59" i="25" l="1"/>
  <c r="J60" i="25"/>
  <c r="J61" i="25" l="1"/>
  <c r="K60" i="25"/>
  <c r="K61" i="25" l="1"/>
  <c r="J62" i="25"/>
  <c r="J63" i="25" l="1"/>
  <c r="K62" i="25"/>
  <c r="J64" i="25" l="1"/>
  <c r="K63" i="25"/>
  <c r="J65" i="25" l="1"/>
  <c r="K64" i="25"/>
  <c r="K65" i="25" l="1"/>
  <c r="J66" i="25"/>
  <c r="J67" i="25" l="1"/>
  <c r="K66" i="25"/>
  <c r="J68" i="25" l="1"/>
  <c r="K67" i="25"/>
  <c r="K68" i="25" l="1"/>
  <c r="J69" i="25"/>
  <c r="K69" i="25" l="1"/>
  <c r="J70" i="25"/>
  <c r="K70" i="25" l="1"/>
  <c r="J71" i="25"/>
  <c r="K71" i="25" l="1"/>
  <c r="J72" i="25"/>
  <c r="J73" i="25" l="1"/>
  <c r="K72" i="25"/>
  <c r="K73" i="25" l="1"/>
  <c r="J74" i="25"/>
  <c r="J75" i="25" l="1"/>
  <c r="K74" i="25"/>
  <c r="K75" i="25" l="1"/>
  <c r="J76" i="25"/>
  <c r="J77" i="25" l="1"/>
  <c r="K76" i="25"/>
  <c r="J78" i="25" l="1"/>
  <c r="K77" i="25"/>
  <c r="K78" i="25" l="1"/>
  <c r="J79" i="25"/>
  <c r="K79" i="25" l="1"/>
  <c r="J80" i="25"/>
  <c r="K80" i="25" l="1"/>
  <c r="J81" i="25"/>
  <c r="K81" i="25" l="1"/>
  <c r="J82" i="25"/>
  <c r="K82" i="25" l="1"/>
  <c r="J83" i="25"/>
  <c r="J84" i="25" l="1"/>
  <c r="K83" i="25"/>
  <c r="K84" i="25" l="1"/>
  <c r="J85" i="25"/>
  <c r="K85" i="25" l="1"/>
  <c r="J86" i="25"/>
  <c r="K86" i="25" l="1"/>
  <c r="J87" i="25"/>
  <c r="J88" i="25" l="1"/>
  <c r="K87" i="25"/>
  <c r="J89" i="25" l="1"/>
  <c r="K88" i="25"/>
  <c r="K89" i="25" l="1"/>
  <c r="J90" i="25"/>
  <c r="J91" i="25" l="1"/>
  <c r="K90" i="25"/>
  <c r="K91" i="25" l="1"/>
  <c r="J92" i="25"/>
  <c r="K92" i="25" l="1"/>
  <c r="J93" i="25"/>
  <c r="J94" i="25" l="1"/>
  <c r="K93" i="25"/>
  <c r="J95" i="25" l="1"/>
  <c r="K94" i="25"/>
  <c r="K95" i="25" l="1"/>
  <c r="J96" i="25"/>
  <c r="K96" i="25" l="1"/>
  <c r="J97" i="25"/>
  <c r="K97" i="25" l="1"/>
  <c r="J98" i="25"/>
  <c r="K98" i="25" l="1"/>
  <c r="J99" i="25"/>
  <c r="K99" i="25" l="1"/>
  <c r="J100" i="25"/>
  <c r="K100" i="25" l="1"/>
  <c r="J101" i="25"/>
  <c r="K101" i="25" l="1"/>
  <c r="J102" i="25"/>
  <c r="K102" i="25" l="1"/>
  <c r="J103" i="25"/>
  <c r="K103" i="25" l="1"/>
  <c r="J104" i="25"/>
  <c r="J105" i="25" l="1"/>
  <c r="K104" i="25"/>
  <c r="K105" i="25" l="1"/>
  <c r="J106" i="25"/>
  <c r="J107" i="25" l="1"/>
  <c r="K106" i="25"/>
  <c r="J108" i="25" l="1"/>
  <c r="K107" i="25"/>
  <c r="K108" i="25" l="1"/>
  <c r="J109" i="25"/>
  <c r="J110" i="25" l="1"/>
  <c r="K109" i="25"/>
  <c r="K110" i="25" l="1"/>
  <c r="J111" i="25"/>
  <c r="J112" i="25" l="1"/>
  <c r="K111" i="25"/>
  <c r="K112" i="25" l="1"/>
  <c r="J113" i="25"/>
  <c r="K113" i="25" l="1"/>
  <c r="J114" i="25"/>
  <c r="J115" i="25" l="1"/>
  <c r="K114" i="25"/>
  <c r="K115" i="25" l="1"/>
  <c r="J116" i="25"/>
  <c r="K116" i="25" l="1"/>
  <c r="J117" i="25"/>
  <c r="K117" i="25" l="1"/>
  <c r="J118" i="25"/>
  <c r="K118" i="25" l="1"/>
  <c r="J119" i="25"/>
  <c r="K119" i="25" l="1"/>
  <c r="J120" i="25"/>
  <c r="K120" i="25" l="1"/>
  <c r="J121" i="25"/>
  <c r="J122" i="25" l="1"/>
  <c r="K121" i="25"/>
  <c r="J123" i="25" l="1"/>
  <c r="K122" i="25"/>
  <c r="K123" i="25" l="1"/>
  <c r="J124" i="25"/>
  <c r="J125" i="25" l="1"/>
  <c r="K124" i="25"/>
  <c r="J126" i="25" l="1"/>
  <c r="K125" i="25"/>
  <c r="K126" i="25" l="1"/>
  <c r="J127" i="25"/>
  <c r="J128" i="25" l="1"/>
  <c r="K127" i="25"/>
  <c r="J129" i="25" l="1"/>
  <c r="K128" i="25"/>
  <c r="K129" i="25" l="1"/>
  <c r="J130" i="25"/>
  <c r="J131" i="25" l="1"/>
  <c r="K130" i="25"/>
  <c r="K131" i="25" l="1"/>
  <c r="J132" i="25"/>
  <c r="K132" i="25" l="1"/>
  <c r="J133" i="25"/>
  <c r="K133" i="25" l="1"/>
  <c r="J134" i="25"/>
  <c r="K134" i="25" l="1"/>
  <c r="J135" i="25"/>
  <c r="J136" i="25" l="1"/>
  <c r="K135" i="25"/>
  <c r="K136" i="25" l="1"/>
  <c r="J137" i="25"/>
  <c r="K137" i="25" l="1"/>
  <c r="J138" i="25"/>
  <c r="K138" i="25" l="1"/>
  <c r="J139" i="25"/>
  <c r="K139" i="25" l="1"/>
  <c r="J140" i="25"/>
  <c r="K140" i="25" l="1"/>
  <c r="J141" i="25"/>
  <c r="K141" i="25" l="1"/>
  <c r="J142" i="25"/>
  <c r="K142" i="25" l="1"/>
  <c r="J143" i="25"/>
  <c r="K143" i="25" l="1"/>
  <c r="J144" i="25"/>
  <c r="J145" i="25" l="1"/>
  <c r="K144" i="25"/>
  <c r="K145" i="25" l="1"/>
  <c r="J146" i="25"/>
  <c r="J147" i="25" l="1"/>
  <c r="K146" i="25"/>
  <c r="K147" i="25" l="1"/>
  <c r="J148" i="25"/>
  <c r="J149" i="25" l="1"/>
  <c r="K148" i="25"/>
  <c r="K149" i="25" l="1"/>
  <c r="J150" i="25"/>
  <c r="J151" i="25" l="1"/>
  <c r="K150" i="25"/>
  <c r="J152" i="25" l="1"/>
  <c r="K151" i="25"/>
  <c r="K152" i="25" l="1"/>
  <c r="J153" i="25"/>
  <c r="K153" i="25" l="1"/>
  <c r="J154" i="25"/>
  <c r="K154" i="25" l="1"/>
  <c r="J155" i="25"/>
  <c r="K155" i="25" l="1"/>
  <c r="J156" i="25"/>
  <c r="J157" i="25" l="1"/>
  <c r="K156" i="25"/>
  <c r="K157" i="25" l="1"/>
  <c r="J158" i="25"/>
  <c r="K158" i="25" l="1"/>
  <c r="J159" i="25"/>
  <c r="K159" i="25" l="1"/>
  <c r="J160" i="25"/>
  <c r="K160" i="25" l="1"/>
  <c r="J161" i="25"/>
  <c r="K161" i="25" l="1"/>
  <c r="J162" i="25"/>
  <c r="J163" i="25" l="1"/>
  <c r="K162" i="25"/>
  <c r="K163" i="25" l="1"/>
  <c r="J164" i="25"/>
  <c r="K164" i="25" l="1"/>
  <c r="J165" i="25"/>
  <c r="J166" i="25" l="1"/>
  <c r="K165" i="25"/>
  <c r="J167" i="25" l="1"/>
  <c r="K166" i="25"/>
  <c r="J168" i="25" l="1"/>
  <c r="K167" i="25"/>
  <c r="K168" i="25" l="1"/>
  <c r="J169" i="25"/>
  <c r="J170" i="25" l="1"/>
  <c r="K169" i="25"/>
  <c r="K170" i="25" l="1"/>
  <c r="J171" i="25"/>
  <c r="K171" i="25" l="1"/>
  <c r="J172" i="25"/>
  <c r="J173" i="25" l="1"/>
  <c r="K172" i="25"/>
  <c r="K173" i="25" l="1"/>
  <c r="J174" i="25"/>
  <c r="K174" i="25" l="1"/>
  <c r="J175" i="25"/>
  <c r="K175" i="25" l="1"/>
  <c r="J176" i="25"/>
  <c r="K176" i="25" l="1"/>
  <c r="J177" i="25"/>
  <c r="K177" i="25" l="1"/>
  <c r="J178" i="25"/>
  <c r="J179" i="25" l="1"/>
  <c r="K178" i="25"/>
  <c r="K179" i="25" l="1"/>
  <c r="J180" i="25"/>
  <c r="K180" i="25" l="1"/>
  <c r="J181" i="25"/>
  <c r="J182" i="25" l="1"/>
  <c r="K181" i="25"/>
  <c r="K182" i="25" l="1"/>
  <c r="J183" i="25"/>
  <c r="J184" i="25" l="1"/>
  <c r="K183" i="25"/>
  <c r="K184" i="25" l="1"/>
  <c r="J185" i="25"/>
  <c r="K185" i="25" l="1"/>
  <c r="J186" i="25"/>
  <c r="K186" i="25" l="1"/>
  <c r="J187" i="25"/>
  <c r="K187" i="25" l="1"/>
  <c r="J188" i="25"/>
  <c r="J189" i="25" l="1"/>
  <c r="K188" i="25"/>
  <c r="K189" i="25" l="1"/>
  <c r="J190" i="25"/>
  <c r="J191" i="25" l="1"/>
  <c r="K190" i="25"/>
  <c r="J192" i="25" l="1"/>
  <c r="K191" i="25"/>
  <c r="K192" i="25" l="1"/>
  <c r="J193" i="25"/>
  <c r="J194" i="25" l="1"/>
  <c r="K193" i="25"/>
  <c r="K194" i="25" l="1"/>
  <c r="J195" i="25"/>
  <c r="K195" i="25" l="1"/>
  <c r="J196" i="25"/>
  <c r="J197" i="25" l="1"/>
  <c r="K196" i="25"/>
  <c r="K197" i="25" l="1"/>
  <c r="J198" i="25"/>
  <c r="J199" i="25" l="1"/>
  <c r="K198" i="25"/>
  <c r="K199" i="25" l="1"/>
  <c r="J200" i="25"/>
  <c r="K200" i="25" l="1"/>
  <c r="J201" i="25"/>
  <c r="J202" i="25" l="1"/>
  <c r="K201" i="25"/>
  <c r="J203" i="25" l="1"/>
  <c r="K202" i="25"/>
  <c r="J204" i="25" l="1"/>
  <c r="K203" i="25"/>
  <c r="J205" i="25" l="1"/>
  <c r="K204" i="25"/>
  <c r="J206" i="25" l="1"/>
  <c r="K205" i="25"/>
  <c r="K206" i="25" l="1"/>
  <c r="J207" i="25"/>
  <c r="K207" i="25" l="1"/>
  <c r="J208" i="25"/>
  <c r="K208" i="25" l="1"/>
  <c r="J209" i="25"/>
  <c r="J210" i="25" l="1"/>
  <c r="K209" i="25"/>
  <c r="K210" i="25" l="1"/>
  <c r="J211" i="25"/>
  <c r="K211" i="25" l="1"/>
  <c r="J212" i="25"/>
  <c r="K212" i="25" l="1"/>
  <c r="J213" i="25"/>
  <c r="K213" i="25" l="1"/>
  <c r="J214" i="25"/>
  <c r="J215" i="25" l="1"/>
  <c r="K214" i="25"/>
  <c r="K215" i="25" l="1"/>
  <c r="J216" i="25"/>
  <c r="K216" i="25" l="1"/>
  <c r="J217" i="25"/>
  <c r="K217" i="25" l="1"/>
  <c r="J218" i="25"/>
  <c r="J219" i="25" l="1"/>
  <c r="K218" i="25"/>
  <c r="K219" i="25" l="1"/>
  <c r="J220" i="25"/>
  <c r="K220" i="25" l="1"/>
  <c r="J221" i="25"/>
  <c r="K221" i="25" l="1"/>
  <c r="J222" i="25"/>
  <c r="K222" i="25" l="1"/>
  <c r="J223" i="25"/>
  <c r="K223" i="25" l="1"/>
  <c r="J224" i="25"/>
  <c r="J225" i="25" l="1"/>
  <c r="K224" i="25"/>
  <c r="J226" i="25" l="1"/>
  <c r="K225" i="25"/>
  <c r="K226" i="25" l="1"/>
  <c r="J227" i="25"/>
  <c r="K227" i="25" l="1"/>
  <c r="J228" i="25"/>
  <c r="K228" i="25" l="1"/>
  <c r="J229" i="25"/>
  <c r="K229" i="25" l="1"/>
  <c r="J230" i="25"/>
  <c r="J231" i="25" l="1"/>
  <c r="K230" i="25"/>
  <c r="K231" i="25" l="1"/>
  <c r="J232" i="25"/>
  <c r="J233" i="25" l="1"/>
  <c r="K232" i="25"/>
  <c r="J234" i="25" l="1"/>
  <c r="K233" i="25"/>
  <c r="K234" i="25" l="1"/>
  <c r="J235" i="25"/>
  <c r="J236" i="25" l="1"/>
  <c r="K235" i="25"/>
  <c r="K236" i="25" l="1"/>
  <c r="J237" i="25"/>
  <c r="K237" i="25" l="1"/>
  <c r="J238" i="25"/>
  <c r="K238" i="25" l="1"/>
  <c r="J239" i="25"/>
  <c r="K239" i="25" l="1"/>
  <c r="J240" i="25"/>
  <c r="K240" i="25" l="1"/>
  <c r="J241" i="25"/>
  <c r="J242" i="25" l="1"/>
  <c r="K241" i="25"/>
  <c r="K242" i="25" l="1"/>
  <c r="J243" i="25"/>
  <c r="K243" i="25" l="1"/>
  <c r="J244" i="25"/>
  <c r="K244" i="25" l="1"/>
  <c r="J245" i="25"/>
  <c r="K245" i="25" l="1"/>
  <c r="J246" i="25"/>
  <c r="J247" i="25" l="1"/>
  <c r="K246" i="25"/>
  <c r="K247" i="25" l="1"/>
  <c r="J248" i="25"/>
  <c r="K248" i="25" l="1"/>
  <c r="J249" i="25"/>
  <c r="J250" i="25" l="1"/>
  <c r="K249" i="25"/>
  <c r="K250" i="25" l="1"/>
  <c r="J251" i="25"/>
  <c r="J252" i="25" l="1"/>
  <c r="K251" i="25"/>
  <c r="K252" i="25" l="1"/>
  <c r="J253" i="25"/>
  <c r="K253" i="25" l="1"/>
  <c r="J254" i="25"/>
  <c r="K254" i="25" l="1"/>
  <c r="J255" i="25"/>
  <c r="K255" i="25" l="1"/>
  <c r="J256" i="25"/>
  <c r="K256" i="25" l="1"/>
  <c r="J257" i="25"/>
  <c r="J258" i="25" l="1"/>
  <c r="K257" i="25"/>
  <c r="K258" i="25" l="1"/>
  <c r="J259" i="25"/>
  <c r="K259" i="25" l="1"/>
  <c r="J260" i="25"/>
  <c r="J261" i="25" l="1"/>
  <c r="K260" i="25"/>
  <c r="K261" i="25" l="1"/>
  <c r="J262" i="25"/>
  <c r="J263" i="25" l="1"/>
  <c r="K262" i="25"/>
  <c r="K263" i="25" l="1"/>
  <c r="J264" i="25"/>
  <c r="K264" i="25" l="1"/>
  <c r="J265" i="25"/>
  <c r="K265" i="25" l="1"/>
  <c r="J266" i="25"/>
  <c r="K266" i="25" l="1"/>
  <c r="J267" i="25"/>
  <c r="J268" i="25" l="1"/>
  <c r="K267" i="25"/>
  <c r="K268" i="25" l="1"/>
  <c r="J269" i="25"/>
  <c r="K269" i="25" l="1"/>
  <c r="J270" i="25"/>
  <c r="K270" i="25" l="1"/>
  <c r="J271" i="25"/>
  <c r="J272" i="25" l="1"/>
  <c r="K271" i="25"/>
  <c r="J273" i="25" l="1"/>
  <c r="K272" i="25"/>
  <c r="K273" i="25" l="1"/>
  <c r="J274" i="25"/>
  <c r="K274" i="25" l="1"/>
  <c r="J275" i="25"/>
  <c r="K275" i="25" l="1"/>
  <c r="J276" i="25"/>
  <c r="J277" i="25" l="1"/>
  <c r="K276" i="25"/>
  <c r="K277" i="25" l="1"/>
  <c r="J278" i="25"/>
  <c r="J279" i="25" l="1"/>
  <c r="K278" i="25"/>
  <c r="K279" i="25" l="1"/>
  <c r="J280" i="25"/>
  <c r="K280" i="25" l="1"/>
  <c r="J281" i="25"/>
  <c r="K281" i="25" l="1"/>
  <c r="J282" i="25"/>
  <c r="K282" i="25" l="1"/>
  <c r="J283" i="25"/>
  <c r="J284" i="25" l="1"/>
  <c r="K283" i="25"/>
  <c r="K284" i="25" l="1"/>
  <c r="J285" i="25"/>
  <c r="K285" i="25" l="1"/>
  <c r="J286" i="25"/>
  <c r="K286" i="25" l="1"/>
  <c r="J287" i="25"/>
  <c r="J288" i="25" l="1"/>
  <c r="K287" i="25"/>
  <c r="J289" i="25" l="1"/>
  <c r="K288" i="25"/>
  <c r="K289" i="25" l="1"/>
  <c r="J290" i="25"/>
  <c r="J291" i="25" l="1"/>
  <c r="K290" i="25"/>
  <c r="K291" i="25" l="1"/>
  <c r="J292" i="25"/>
  <c r="K292" i="25" l="1"/>
  <c r="J293" i="25"/>
  <c r="J294" i="25" l="1"/>
  <c r="K293" i="25"/>
  <c r="K294" i="25" l="1"/>
  <c r="J295" i="25"/>
  <c r="K295" i="25" l="1"/>
  <c r="J296" i="25"/>
  <c r="K296" i="25" l="1"/>
  <c r="J297" i="25"/>
  <c r="K297" i="25" l="1"/>
  <c r="J298" i="25"/>
  <c r="K298" i="25" l="1"/>
  <c r="J299" i="25"/>
  <c r="J300" i="25" l="1"/>
  <c r="K299" i="25"/>
  <c r="K300" i="25" l="1"/>
  <c r="J301" i="25"/>
  <c r="K301" i="25" l="1"/>
  <c r="J302" i="25"/>
  <c r="K302" i="25" l="1"/>
  <c r="J303" i="25"/>
  <c r="J304" i="25" l="1"/>
  <c r="K303" i="25"/>
  <c r="K304" i="25" l="1"/>
  <c r="J305" i="25"/>
  <c r="K305" i="25" l="1"/>
  <c r="J306" i="25"/>
  <c r="K306" i="25" l="1"/>
  <c r="J307" i="25"/>
  <c r="J308" i="25" l="1"/>
  <c r="K307" i="25"/>
  <c r="K308" i="25" l="1"/>
  <c r="J309" i="25"/>
  <c r="K309" i="25" l="1"/>
  <c r="J310" i="25"/>
  <c r="J311" i="25" l="1"/>
  <c r="K310" i="25"/>
  <c r="J312" i="25" l="1"/>
  <c r="K311" i="25"/>
  <c r="K312" i="25" l="1"/>
  <c r="J313" i="25"/>
  <c r="J314" i="25" l="1"/>
  <c r="K313" i="25"/>
  <c r="K314" i="25" l="1"/>
  <c r="J315" i="25"/>
  <c r="J316" i="25" l="1"/>
  <c r="K315" i="25"/>
  <c r="K316" i="25" l="1"/>
  <c r="J317" i="25"/>
  <c r="K317" i="25" l="1"/>
  <c r="J318" i="25"/>
  <c r="K318" i="25" l="1"/>
  <c r="J319" i="25"/>
  <c r="J320" i="25" l="1"/>
  <c r="K319" i="25"/>
  <c r="J321" i="25" l="1"/>
  <c r="K320" i="25"/>
  <c r="K321" i="25" l="1"/>
  <c r="J322" i="25"/>
  <c r="K322" i="25" l="1"/>
  <c r="J323" i="25"/>
  <c r="K323" i="25" l="1"/>
  <c r="J324" i="25"/>
  <c r="J325" i="25" l="1"/>
  <c r="K324" i="25"/>
  <c r="J326" i="25" l="1"/>
  <c r="K325" i="25"/>
  <c r="K326" i="25" l="1"/>
  <c r="J327" i="25"/>
  <c r="K327" i="25" l="1"/>
  <c r="J328" i="25"/>
  <c r="K328" i="25" l="1"/>
  <c r="J329" i="25"/>
  <c r="K329" i="25" l="1"/>
  <c r="J330" i="25"/>
  <c r="J331" i="25" l="1"/>
  <c r="K330" i="25"/>
  <c r="J332" i="25" l="1"/>
  <c r="K331" i="25"/>
  <c r="K332" i="25" l="1"/>
  <c r="J333" i="25"/>
  <c r="K333" i="25" l="1"/>
  <c r="J334" i="25"/>
  <c r="K334" i="25" l="1"/>
  <c r="J335" i="25"/>
  <c r="J336" i="25" l="1"/>
  <c r="K335" i="25"/>
  <c r="K336" i="25" l="1"/>
  <c r="J337" i="25"/>
  <c r="K337" i="25" l="1"/>
  <c r="J338" i="25"/>
  <c r="K338" i="25" l="1"/>
  <c r="J339" i="25"/>
  <c r="K339" i="25" l="1"/>
  <c r="J340" i="25"/>
  <c r="K340" i="25" l="1"/>
  <c r="J341" i="25"/>
  <c r="K341" i="25" l="1"/>
  <c r="J342" i="25"/>
  <c r="J343" i="25" l="1"/>
  <c r="K342" i="25"/>
  <c r="J344" i="25" l="1"/>
  <c r="K343" i="25"/>
  <c r="K344" i="25" l="1"/>
  <c r="J345" i="25"/>
  <c r="K345" i="25" l="1"/>
  <c r="J346" i="25"/>
  <c r="K346" i="25" l="1"/>
  <c r="J347" i="25"/>
  <c r="J348" i="25" l="1"/>
  <c r="K347" i="25"/>
  <c r="K348" i="25" l="1"/>
  <c r="J349" i="25"/>
  <c r="J350" i="25" l="1"/>
  <c r="K349" i="25"/>
  <c r="K350" i="25" l="1"/>
  <c r="J351" i="25"/>
  <c r="K351" i="25" l="1"/>
  <c r="J352" i="25"/>
  <c r="J353" i="25" l="1"/>
  <c r="K352" i="25"/>
  <c r="K353" i="25" l="1"/>
  <c r="J354" i="25"/>
  <c r="J355" i="25" l="1"/>
  <c r="K354" i="25"/>
  <c r="J356" i="25" l="1"/>
  <c r="K355" i="25"/>
  <c r="K356" i="25" l="1"/>
  <c r="J357" i="25"/>
  <c r="J358" i="25" l="1"/>
  <c r="K357" i="25"/>
  <c r="K358" i="25" l="1"/>
  <c r="J359" i="25"/>
  <c r="K359" i="25" l="1"/>
  <c r="J360" i="25"/>
  <c r="J361" i="25" l="1"/>
  <c r="K360" i="25"/>
  <c r="J362" i="25" l="1"/>
  <c r="K361" i="25"/>
  <c r="K362" i="25" l="1"/>
  <c r="J363" i="25"/>
  <c r="J364" i="25" l="1"/>
  <c r="K363" i="25"/>
  <c r="K364" i="25" l="1"/>
  <c r="J365" i="25"/>
  <c r="K365" i="25" l="1"/>
  <c r="J366" i="25"/>
  <c r="J367" i="25" l="1"/>
  <c r="K366" i="25"/>
  <c r="J368" i="25" l="1"/>
  <c r="K367" i="25"/>
  <c r="J369" i="25" l="1"/>
  <c r="K368" i="25"/>
  <c r="J370" i="25" l="1"/>
  <c r="K369" i="25"/>
  <c r="K370" i="25" l="1"/>
  <c r="J371" i="25"/>
  <c r="K371" i="25" l="1"/>
  <c r="J372" i="25"/>
  <c r="J373" i="25" l="1"/>
  <c r="K372" i="25"/>
  <c r="J374" i="25" l="1"/>
  <c r="K373" i="25"/>
  <c r="K374" i="25" l="1"/>
  <c r="J375" i="25"/>
  <c r="J376" i="25" l="1"/>
  <c r="K375" i="25"/>
  <c r="K376" i="25" l="1"/>
  <c r="J377" i="25"/>
  <c r="J378" i="25" l="1"/>
  <c r="K377" i="25"/>
  <c r="J379" i="25" l="1"/>
  <c r="K378" i="25"/>
  <c r="K379" i="25" l="1"/>
  <c r="J380" i="25"/>
  <c r="K380" i="25" l="1"/>
  <c r="J381" i="25"/>
  <c r="J382" i="25" l="1"/>
  <c r="K381" i="25"/>
  <c r="K382" i="25" l="1"/>
  <c r="J383" i="25"/>
  <c r="K383" i="25" l="1"/>
  <c r="J384" i="25"/>
  <c r="J385" i="25" l="1"/>
  <c r="K384" i="25"/>
  <c r="K385" i="25" l="1"/>
  <c r="J386" i="25"/>
  <c r="K386" i="25" l="1"/>
  <c r="J387" i="25"/>
  <c r="J388" i="25" l="1"/>
  <c r="K387" i="25"/>
  <c r="K388" i="25" l="1"/>
  <c r="J389" i="25"/>
  <c r="J390" i="25" l="1"/>
  <c r="K389" i="25"/>
  <c r="J391" i="25" l="1"/>
  <c r="K390" i="25"/>
  <c r="K391" i="25" l="1"/>
  <c r="J392" i="25"/>
  <c r="K392" i="25" l="1"/>
  <c r="J393" i="25"/>
  <c r="K393" i="25" l="1"/>
  <c r="J394" i="25"/>
  <c r="J395" i="25" l="1"/>
  <c r="K394" i="25"/>
  <c r="K395" i="25" l="1"/>
  <c r="J396" i="25"/>
  <c r="K396" i="25" l="1"/>
  <c r="J397" i="25"/>
  <c r="K397" i="25" l="1"/>
  <c r="J398" i="25"/>
  <c r="K398" i="25" l="1"/>
  <c r="J399" i="25"/>
  <c r="K399" i="25" l="1"/>
  <c r="J400" i="25"/>
  <c r="K400" i="25" l="1"/>
  <c r="J401" i="25"/>
  <c r="K401" i="25" l="1"/>
  <c r="J402" i="25"/>
  <c r="K402" i="25" l="1"/>
  <c r="J403" i="25"/>
  <c r="K403" i="25" l="1"/>
  <c r="J404" i="25"/>
  <c r="K404" i="25" l="1"/>
  <c r="J405" i="25"/>
  <c r="K405" i="25" l="1"/>
  <c r="J406" i="25"/>
  <c r="K406" i="25" l="1"/>
  <c r="J407" i="25"/>
  <c r="J408" i="25" l="1"/>
  <c r="K407" i="25"/>
  <c r="J409" i="25" l="1"/>
  <c r="K408" i="25"/>
  <c r="K409" i="25" l="1"/>
  <c r="J410" i="25"/>
  <c r="J411" i="25" l="1"/>
  <c r="K410" i="25"/>
  <c r="K411" i="25" l="1"/>
  <c r="J412" i="25"/>
  <c r="K412" i="25" l="1"/>
  <c r="J413" i="25"/>
  <c r="K413" i="25" l="1"/>
  <c r="J414" i="25"/>
  <c r="K414" i="25" l="1"/>
  <c r="J415" i="25"/>
  <c r="J416" i="25" l="1"/>
  <c r="K415" i="25"/>
  <c r="K416" i="25" l="1"/>
  <c r="J417" i="25"/>
  <c r="K417" i="25" l="1"/>
  <c r="J418" i="25"/>
  <c r="K418" i="25" l="1"/>
  <c r="J419" i="25"/>
  <c r="J420" i="25" l="1"/>
  <c r="K419" i="25"/>
  <c r="K420" i="25" l="1"/>
  <c r="J421" i="25"/>
  <c r="K421" i="25" l="1"/>
  <c r="J422" i="25"/>
  <c r="K422" i="25" l="1"/>
  <c r="J423" i="25"/>
  <c r="K423" i="25" l="1"/>
  <c r="J424" i="25"/>
  <c r="J425" i="25" l="1"/>
  <c r="K424" i="25"/>
  <c r="J426" i="25" l="1"/>
  <c r="K425" i="25"/>
  <c r="J427" i="25" l="1"/>
  <c r="K426" i="25"/>
  <c r="K427" i="25" l="1"/>
  <c r="J428" i="25"/>
  <c r="K428" i="25" l="1"/>
  <c r="J429" i="25"/>
  <c r="K429" i="25" l="1"/>
  <c r="J430" i="25"/>
  <c r="J431" i="25" l="1"/>
  <c r="K430" i="25"/>
  <c r="J432" i="25" l="1"/>
  <c r="K431" i="25"/>
  <c r="K432" i="25" l="1"/>
  <c r="J433" i="25"/>
  <c r="J434" i="25" l="1"/>
  <c r="K433" i="25"/>
  <c r="K434" i="25" l="1"/>
  <c r="J435" i="25"/>
  <c r="K435" i="25" l="1"/>
  <c r="J436" i="25"/>
  <c r="J437" i="25" l="1"/>
  <c r="K436" i="25"/>
  <c r="K437" i="25" l="1"/>
  <c r="J438" i="25"/>
  <c r="K438" i="25" l="1"/>
  <c r="J439" i="25"/>
  <c r="K439" i="25" l="1"/>
  <c r="J440" i="25"/>
  <c r="K440" i="25" l="1"/>
  <c r="J441" i="25"/>
  <c r="K441" i="25" l="1"/>
  <c r="J442" i="25"/>
  <c r="K442" i="25" l="1"/>
  <c r="J443" i="25"/>
  <c r="K443" i="25" l="1"/>
  <c r="J444" i="25"/>
  <c r="J445" i="25" l="1"/>
  <c r="K444" i="25"/>
  <c r="K445" i="25" l="1"/>
  <c r="J446" i="25"/>
  <c r="K446" i="25" l="1"/>
  <c r="J447" i="25"/>
  <c r="K447" i="25" l="1"/>
  <c r="J448" i="25"/>
  <c r="J449" i="25" l="1"/>
  <c r="K448" i="25"/>
  <c r="K449" i="25" l="1"/>
  <c r="J450" i="25"/>
  <c r="K450" i="25" l="1"/>
  <c r="J451" i="25"/>
  <c r="J452" i="25" l="1"/>
  <c r="K451" i="25"/>
  <c r="K452" i="25" l="1"/>
  <c r="J453" i="25"/>
  <c r="J454" i="25" l="1"/>
  <c r="K453" i="25"/>
  <c r="K454" i="25" l="1"/>
  <c r="J455" i="25"/>
  <c r="K455" i="25" l="1"/>
  <c r="J456" i="25"/>
  <c r="K456" i="25" l="1"/>
  <c r="J457" i="25"/>
  <c r="K457" i="25" l="1"/>
  <c r="J458" i="25"/>
  <c r="K458" i="25" l="1"/>
  <c r="J459" i="25"/>
  <c r="J460" i="25" l="1"/>
  <c r="K459" i="25"/>
  <c r="K460" i="25" l="1"/>
  <c r="J461" i="25"/>
  <c r="K461" i="25" l="1"/>
  <c r="J462" i="25"/>
  <c r="K462" i="25" l="1"/>
  <c r="J463" i="25"/>
  <c r="J464" i="25" l="1"/>
  <c r="K463" i="25"/>
  <c r="J465" i="25" l="1"/>
  <c r="K464" i="25"/>
  <c r="K465" i="25" l="1"/>
  <c r="J466" i="25"/>
  <c r="K466" i="25" l="1"/>
  <c r="J467" i="25"/>
  <c r="K467" i="25" l="1"/>
  <c r="J468" i="25"/>
  <c r="K468" i="25" l="1"/>
  <c r="J469" i="25"/>
  <c r="J470" i="25" l="1"/>
  <c r="K469" i="25"/>
  <c r="J471" i="25" l="1"/>
  <c r="K470" i="25"/>
  <c r="K471" i="25" l="1"/>
  <c r="J472" i="25"/>
  <c r="K472" i="25" l="1"/>
  <c r="J473" i="25"/>
  <c r="J474" i="25" l="1"/>
  <c r="K473" i="25"/>
  <c r="K474" i="25" l="1"/>
  <c r="J475" i="25"/>
  <c r="J476" i="25" l="1"/>
  <c r="K475" i="25"/>
  <c r="K476" i="25" l="1"/>
  <c r="J477" i="25"/>
  <c r="K477" i="25" l="1"/>
  <c r="J478" i="25"/>
  <c r="K478" i="25" l="1"/>
  <c r="J479" i="25"/>
  <c r="J480" i="25" l="1"/>
  <c r="K479" i="25"/>
  <c r="K480" i="25" l="1"/>
  <c r="J481" i="25"/>
  <c r="J482" i="25" l="1"/>
  <c r="K481" i="25"/>
  <c r="K482" i="25" l="1"/>
  <c r="J483" i="25"/>
  <c r="K483" i="25" l="1"/>
  <c r="J484" i="25"/>
  <c r="K484" i="25" l="1"/>
  <c r="J485" i="25"/>
  <c r="J486" i="25" l="1"/>
  <c r="K485" i="25"/>
  <c r="J487" i="25" l="1"/>
  <c r="K486" i="25"/>
  <c r="K487" i="25" l="1"/>
  <c r="J488" i="25"/>
  <c r="K488" i="25" l="1"/>
  <c r="J489" i="25"/>
  <c r="K489" i="25" l="1"/>
  <c r="J490" i="25"/>
  <c r="K490" i="25" l="1"/>
  <c r="J491" i="25"/>
  <c r="K491" i="25" l="1"/>
  <c r="J492" i="25"/>
  <c r="K492" i="25" l="1"/>
  <c r="J493" i="25"/>
  <c r="K493" i="25" l="1"/>
  <c r="J494" i="25"/>
  <c r="J495" i="25" l="1"/>
  <c r="K494" i="25"/>
  <c r="K495" i="25" l="1"/>
  <c r="J496" i="25"/>
  <c r="J497" i="25" l="1"/>
  <c r="K496" i="25"/>
  <c r="K497" i="25" l="1"/>
  <c r="J498" i="25"/>
  <c r="J499" i="25" l="1"/>
  <c r="K498" i="25"/>
  <c r="K499" i="25" l="1"/>
  <c r="J500" i="25"/>
  <c r="K500" i="25" l="1"/>
  <c r="J501" i="25"/>
  <c r="K501" i="25" l="1"/>
  <c r="J502" i="25"/>
  <c r="K502" i="25" l="1"/>
  <c r="J503" i="25"/>
  <c r="J504" i="25" l="1"/>
  <c r="K503" i="25"/>
  <c r="K504" i="25" l="1"/>
  <c r="J505" i="25"/>
  <c r="J506" i="25" l="1"/>
  <c r="K505" i="25"/>
  <c r="K506" i="25" l="1"/>
  <c r="J507" i="25"/>
  <c r="K507" i="25" l="1"/>
  <c r="J508" i="25"/>
  <c r="K508" i="25" l="1"/>
  <c r="J509" i="25"/>
  <c r="J510" i="25" l="1"/>
  <c r="K509" i="25"/>
  <c r="K510" i="25" l="1"/>
  <c r="J511" i="25"/>
  <c r="K511" i="25" l="1"/>
  <c r="J512" i="25"/>
  <c r="K512" i="25" l="1"/>
  <c r="J513" i="25"/>
  <c r="J514" i="25" l="1"/>
  <c r="K513" i="25"/>
  <c r="J515" i="25" l="1"/>
  <c r="K514" i="25"/>
  <c r="K515" i="25" l="1"/>
  <c r="J516" i="25"/>
  <c r="J517" i="25" l="1"/>
  <c r="K516" i="25"/>
  <c r="K517" i="25" l="1"/>
  <c r="J518" i="25"/>
  <c r="J519" i="25" l="1"/>
  <c r="K518" i="25"/>
  <c r="K519" i="25" l="1"/>
  <c r="J520" i="25"/>
  <c r="J521" i="25" l="1"/>
  <c r="K520" i="25"/>
  <c r="K521" i="25" l="1"/>
  <c r="J522" i="25"/>
  <c r="K522" i="25" l="1"/>
  <c r="J523" i="25"/>
  <c r="K523" i="25" l="1"/>
  <c r="J524" i="25"/>
  <c r="K524" i="25" l="1"/>
  <c r="J525" i="25"/>
  <c r="K525" i="25" l="1"/>
  <c r="J526" i="25"/>
  <c r="K526" i="25" l="1"/>
  <c r="J527" i="25"/>
  <c r="K527" i="25" l="1"/>
  <c r="J528" i="25"/>
  <c r="K528" i="25" l="1"/>
  <c r="J529" i="25"/>
  <c r="J530" i="25" l="1"/>
  <c r="K530" i="25" s="1"/>
  <c r="K529" i="25"/>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diogosuzuki</author>
  </authors>
  <commentList>
    <comment ref="U7" authorId="0" shapeId="0">
      <text>
        <r>
          <rPr>
            <sz val="9"/>
            <color indexed="81"/>
            <rFont val="Tahoma"/>
            <family val="2"/>
          </rPr>
          <t>IGUAL À DATA DA ÚLTIMA PARCELA MEDIDA.</t>
        </r>
      </text>
    </comment>
  </commentList>
</comments>
</file>

<file path=xl/comments4.xml><?xml version="1.0" encoding="utf-8"?>
<comments xmlns="http://schemas.openxmlformats.org/spreadsheetml/2006/main">
  <authors>
    <author>PRED</author>
  </authors>
  <commentList>
    <comment ref="K10" authorId="0" shapeId="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authors>
    <author>Arcilio Jose Augusto dos Santos Ferreira</author>
    <author>Altair  Freire</author>
  </authors>
  <commentList>
    <comment ref="O27" authorId="0" shapeId="0">
      <text>
        <r>
          <rPr>
            <b/>
            <sz val="9"/>
            <color indexed="81"/>
            <rFont val="Segoe UI"/>
            <family val="2"/>
          </rPr>
          <t>Reservar 11% para a ultima medição</t>
        </r>
      </text>
    </comment>
    <comment ref="C28" authorId="1"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7.xml><?xml version="1.0" encoding="utf-8"?>
<comments xmlns="http://schemas.openxmlformats.org/spreadsheetml/2006/main">
  <authors>
    <author>Arcilio Jose Augusto dos Santos Ferreira</author>
    <author>wagnerdeconto</author>
  </authors>
  <commentList>
    <comment ref="I8" authorId="0" shapeId="0">
      <text>
        <r>
          <rPr>
            <sz val="9"/>
            <color indexed="81"/>
            <rFont val="Segoe UI"/>
            <family val="2"/>
          </rPr>
          <t>EM CASO DE ADITIVO DEVERÁ UTILIZAR A MENOR COTAÇÃO</t>
        </r>
      </text>
    </comment>
    <comment ref="I14" authorId="1" shapeId="0">
      <text>
        <r>
          <rPr>
            <sz val="8"/>
            <color indexed="81"/>
            <rFont val="Tahoma"/>
            <family val="2"/>
          </rPr>
          <t>O VALOR DESTA CÉLULA DEVERÁ SER O CUSTO UNITÁRIO DO INSUMO / SERVIÇO.</t>
        </r>
      </text>
    </comment>
    <comment ref="I86" authorId="1" shapeId="0">
      <text>
        <r>
          <rPr>
            <sz val="8"/>
            <color indexed="81"/>
            <rFont val="Tahoma"/>
            <family val="2"/>
          </rPr>
          <t>O VALOR DESTA CÉLULA DEVERÁ SER O CUSTO UNITÁRIO DO INSUMO / SERVIÇO.</t>
        </r>
      </text>
    </comment>
    <comment ref="I94" authorId="1" shapeId="0">
      <text>
        <r>
          <rPr>
            <sz val="8"/>
            <color indexed="81"/>
            <rFont val="Tahoma"/>
            <family val="2"/>
          </rPr>
          <t>O VALOR DESTA CÉLULA DEVERÁ SER O CUSTO UNITÁRIO DO INSUMO / SERVIÇO.</t>
        </r>
      </text>
    </comment>
    <comment ref="I102" authorId="1" shapeId="0">
      <text>
        <r>
          <rPr>
            <sz val="8"/>
            <color indexed="81"/>
            <rFont val="Tahoma"/>
            <family val="2"/>
          </rPr>
          <t>O VALOR DESTA CÉLULA DEVERÁ SER O CUSTO UNITÁRIO DO INSUMO / SERVIÇO.</t>
        </r>
      </text>
    </comment>
    <comment ref="I158" authorId="1" shapeId="0">
      <text>
        <r>
          <rPr>
            <sz val="8"/>
            <color indexed="81"/>
            <rFont val="Tahoma"/>
            <family val="2"/>
          </rPr>
          <t>O VALOR DESTA CÉLULA DEVERÁ SER O CUSTO UNITÁRIO DO INSUMO / SERVIÇO.</t>
        </r>
      </text>
    </comment>
    <comment ref="I166" authorId="1"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<sst xmlns="http://schemas.openxmlformats.org/spreadsheetml/2006/main" count="36253" uniqueCount="19878">
  <si>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</si>
  <si>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</si>
  <si>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</si>
  <si>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</si>
  <si>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</si>
  <si>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</si>
  <si>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</si>
  <si>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</si>
  <si>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</si>
  <si>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</si>
  <si>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</si>
  <si>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</si>
  <si>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</si>
  <si>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</si>
  <si>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</si>
  <si>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</si>
  <si>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</si>
  <si>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</si>
  <si>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</si>
  <si>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</si>
  <si>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</si>
  <si>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</si>
  <si>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</si>
  <si>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</si>
  <si>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</si>
  <si>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</si>
  <si>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</si>
  <si>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</si>
  <si>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</si>
  <si>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</si>
  <si>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</si>
  <si>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</si>
  <si>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</si>
  <si>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</si>
  <si>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</si>
  <si>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</si>
  <si>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</si>
  <si>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</si>
  <si>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</si>
  <si>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</si>
  <si>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</si>
  <si>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</si>
  <si>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</si>
  <si>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</si>
  <si>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</si>
  <si>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</si>
  <si>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</si>
  <si>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</si>
  <si>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</si>
  <si>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</si>
  <si>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</si>
  <si>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</si>
  <si>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</si>
  <si>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</si>
  <si>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</si>
  <si>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</si>
  <si>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</si>
  <si>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</si>
  <si>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</si>
  <si>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</si>
  <si>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</si>
  <si>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</si>
  <si>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</si>
  <si>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</si>
  <si>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</si>
  <si>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</si>
  <si>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</si>
  <si>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</si>
  <si>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</si>
  <si>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</si>
  <si>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</si>
  <si>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</si>
  <si>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</si>
  <si>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</si>
  <si>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</si>
  <si>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</si>
  <si>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</si>
  <si>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</si>
  <si>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</si>
  <si>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</si>
  <si>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</si>
  <si>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</si>
  <si>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</si>
  <si>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</si>
  <si>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</si>
  <si>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</si>
  <si>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</si>
  <si>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</si>
  <si>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</si>
  <si>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</si>
  <si>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</si>
  <si>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</si>
  <si>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</si>
  <si>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</si>
  <si>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</si>
  <si>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</si>
  <si>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</si>
  <si>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</si>
  <si>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</si>
  <si>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</si>
  <si>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</si>
  <si>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</si>
  <si>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</si>
  <si>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</si>
  <si>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</si>
  <si>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</si>
  <si>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</si>
  <si>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</si>
  <si>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</si>
  <si>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</si>
  <si>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</si>
  <si>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</si>
  <si>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</si>
  <si>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</si>
  <si>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</si>
  <si>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</si>
  <si>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</si>
  <si>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</si>
  <si>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</si>
  <si>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</si>
  <si>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</si>
  <si>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</si>
  <si>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</si>
  <si>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</si>
  <si>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</si>
  <si>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</si>
  <si>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</si>
  <si>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</si>
  <si>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</si>
  <si>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</si>
  <si>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</si>
  <si>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</si>
  <si>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</si>
  <si>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</si>
  <si>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</si>
  <si>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</si>
  <si>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</si>
  <si>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</si>
  <si>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</si>
  <si>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</si>
  <si>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</si>
  <si>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</si>
  <si>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</si>
  <si>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</si>
  <si>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</si>
  <si>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</si>
  <si>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</si>
  <si>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</si>
  <si>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</si>
  <si>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</si>
  <si>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</si>
  <si>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</si>
  <si>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</si>
  <si>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</si>
  <si>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</si>
  <si>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</si>
  <si>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</si>
  <si>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</si>
  <si>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</si>
  <si>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</si>
  <si>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</si>
  <si>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</si>
  <si>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</si>
  <si>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</si>
  <si>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</si>
  <si>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</si>
  <si>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</si>
  <si>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</si>
  <si>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</si>
  <si>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</si>
  <si>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</si>
  <si>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</si>
  <si>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</si>
  <si>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</si>
  <si>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</si>
  <si>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</si>
  <si>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</si>
  <si>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</si>
  <si>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</si>
  <si>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</si>
  <si>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</si>
  <si>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</si>
  <si>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</si>
  <si>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</si>
  <si>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</si>
  <si>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</si>
  <si>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</si>
  <si>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</si>
  <si>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</si>
  <si>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</si>
  <si>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</si>
  <si>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</si>
  <si>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</si>
  <si>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</si>
  <si>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</si>
  <si>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</si>
  <si>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</si>
  <si>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</si>
  <si>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</si>
  <si>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</si>
  <si>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</si>
  <si>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</si>
  <si>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</si>
  <si>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</si>
  <si>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</si>
  <si>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</si>
  <si>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</si>
  <si>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</si>
  <si>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</si>
  <si>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</si>
  <si>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</si>
  <si>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</si>
  <si>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</si>
  <si>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</si>
  <si>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</si>
  <si>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</si>
  <si>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</si>
  <si>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</si>
  <si>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</si>
  <si>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</si>
  <si>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</si>
  <si>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</si>
  <si>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</si>
  <si>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</si>
  <si>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</si>
  <si>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</si>
  <si>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</si>
  <si>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</si>
  <si>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</si>
  <si>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</si>
  <si>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</si>
  <si>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</si>
  <si>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</si>
  <si>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</si>
  <si>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</si>
  <si>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</si>
  <si>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</si>
  <si>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</si>
  <si>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</si>
  <si>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</si>
  <si>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</si>
  <si>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</si>
  <si>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</si>
  <si>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</si>
  <si>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</si>
  <si>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</si>
  <si>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</si>
  <si>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</si>
  <si>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</si>
  <si>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</si>
  <si>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</si>
  <si>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</si>
  <si>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</si>
  <si>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</si>
  <si>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</si>
  <si>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</si>
  <si>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</si>
  <si>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</si>
  <si>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</si>
  <si>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</si>
  <si>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</si>
  <si>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</si>
  <si>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</si>
  <si>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</si>
  <si>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</si>
  <si>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</si>
  <si>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</si>
  <si>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</si>
  <si>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</si>
  <si>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</si>
  <si>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</si>
  <si>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</si>
  <si>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</si>
  <si>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</si>
  <si>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</si>
  <si>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</si>
  <si>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</si>
  <si>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</si>
  <si>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</si>
  <si>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</si>
  <si>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</si>
  <si>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</si>
  <si>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</si>
  <si>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</si>
  <si>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</si>
  <si>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</si>
  <si>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</si>
  <si>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</si>
  <si>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</si>
  <si>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</si>
  <si>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</si>
  <si>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</si>
  <si>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</si>
  <si>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</si>
  <si>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</si>
  <si>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</si>
  <si>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</si>
  <si>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</si>
  <si>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</si>
  <si>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</si>
  <si>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</si>
  <si>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</si>
  <si>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</si>
  <si>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</si>
  <si>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</si>
  <si>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</si>
  <si>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</si>
  <si>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</si>
  <si>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</si>
  <si>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</si>
  <si>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</si>
  <si>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</si>
  <si>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</si>
  <si>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</si>
  <si>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</si>
  <si>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</si>
  <si>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</si>
  <si>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</si>
  <si>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</si>
  <si>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</si>
  <si>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</si>
  <si>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</si>
  <si>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</si>
  <si>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</si>
  <si>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</si>
  <si>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</si>
  <si>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</si>
  <si>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</si>
  <si>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</si>
  <si>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</si>
  <si>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</si>
  <si>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</si>
  <si>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</si>
  <si>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</si>
  <si>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</si>
  <si>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</si>
  <si>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</si>
  <si>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</si>
  <si>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</si>
  <si>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</si>
  <si>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</si>
  <si>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</si>
  <si>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</si>
  <si>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</si>
  <si>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</si>
  <si>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</si>
  <si>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</si>
  <si>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</si>
  <si>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</si>
  <si>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</si>
  <si>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</si>
  <si>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</si>
  <si>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</si>
  <si>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</si>
  <si>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</si>
  <si>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</si>
  <si>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</si>
  <si>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</si>
  <si>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</si>
  <si>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</si>
  <si>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</si>
  <si>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</si>
  <si>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</si>
  <si>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</si>
  <si>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</si>
  <si>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</si>
  <si>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</si>
  <si>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</si>
  <si>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</si>
  <si>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</si>
  <si>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</si>
  <si>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</si>
  <si>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</si>
  <si>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</si>
  <si>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</si>
  <si>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</si>
  <si>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</si>
  <si>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</si>
  <si>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</si>
  <si>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</si>
  <si>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</si>
  <si>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</si>
  <si>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</si>
  <si>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</si>
  <si>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</si>
  <si>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</si>
  <si>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</si>
  <si>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</si>
  <si>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</si>
  <si>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</si>
  <si>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</si>
  <si>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</si>
  <si>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</si>
  <si>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</si>
  <si>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</si>
  <si>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</si>
  <si>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</si>
  <si>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</si>
  <si>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</si>
  <si>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</si>
  <si>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</si>
  <si>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</si>
  <si>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</si>
  <si>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</si>
  <si>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</si>
  <si>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</si>
  <si>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</si>
  <si>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</si>
  <si>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</si>
  <si>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</si>
  <si>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</si>
  <si>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</si>
  <si>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</si>
  <si>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</si>
  <si>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</si>
  <si>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</si>
  <si>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</si>
  <si>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</si>
  <si>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</si>
  <si>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</si>
  <si>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</si>
  <si>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</si>
  <si>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</si>
  <si>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</si>
  <si>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</si>
  <si>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</si>
  <si>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</si>
  <si>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</si>
  <si>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</si>
  <si>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</si>
  <si>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</si>
  <si>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</si>
  <si>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</si>
  <si>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</si>
  <si>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</si>
  <si>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</si>
  <si>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</si>
  <si>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</si>
  <si>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</si>
  <si>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</si>
  <si>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</si>
  <si>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</si>
  <si>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</si>
  <si>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</si>
  <si>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</si>
  <si>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</si>
  <si>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</si>
  <si>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</si>
  <si>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</si>
  <si>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</si>
  <si>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</si>
  <si>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</si>
  <si>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</si>
  <si>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</si>
  <si>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</si>
  <si>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</si>
  <si>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</si>
  <si>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</si>
  <si>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</si>
  <si>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</si>
  <si>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</si>
  <si>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</si>
  <si>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</si>
  <si>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</si>
  <si>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</si>
  <si>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</si>
  <si>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</si>
  <si>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</si>
  <si>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</si>
  <si>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</si>
  <si>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</si>
  <si>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</si>
  <si>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</si>
  <si>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</si>
  <si>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</si>
  <si>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</si>
  <si>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</si>
  <si>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</si>
  <si>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</si>
  <si>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</si>
  <si>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</si>
  <si>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</si>
  <si>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</si>
  <si>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</si>
  <si>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</si>
  <si>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</si>
  <si>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</si>
  <si>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</si>
  <si>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</si>
  <si>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</si>
  <si>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</si>
  <si>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</si>
  <si>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</si>
  <si>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</si>
  <si>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</si>
  <si>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</si>
  <si>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</si>
  <si>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</si>
  <si>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</si>
  <si>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</si>
  <si>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</si>
  <si>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</si>
  <si>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</si>
  <si>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</si>
  <si>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</si>
  <si>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</si>
  <si>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</si>
  <si>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</si>
  <si>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</si>
  <si>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</si>
  <si>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</si>
  <si>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</si>
  <si>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</si>
  <si>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</si>
  <si>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</si>
  <si>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</si>
  <si>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</si>
  <si>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</si>
  <si>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</si>
  <si>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</si>
  <si>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</si>
  <si>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</si>
  <si>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</si>
  <si>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</si>
  <si>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</si>
  <si>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</si>
  <si>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</si>
  <si>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</si>
  <si>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</si>
  <si>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</si>
  <si>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</si>
  <si>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</si>
  <si>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</si>
  <si>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</si>
  <si>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</si>
  <si>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</si>
  <si>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</si>
  <si>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</si>
  <si>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</si>
  <si>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</si>
  <si>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</si>
  <si>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</si>
  <si>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</si>
  <si>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</si>
  <si>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</si>
  <si>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</si>
  <si>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</si>
  <si>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</si>
  <si>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</si>
  <si>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</si>
  <si>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</si>
  <si>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</si>
  <si>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</si>
  <si>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</si>
  <si>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</si>
  <si>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</si>
  <si>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</si>
  <si>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</si>
  <si>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</si>
  <si>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</si>
  <si>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</si>
  <si>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</si>
  <si>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</si>
  <si>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</si>
  <si>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</si>
  <si>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</si>
  <si>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</si>
  <si>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</si>
  <si>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</si>
  <si>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</si>
  <si>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</si>
  <si>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</si>
  <si>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</si>
  <si>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</si>
  <si>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</si>
  <si>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</si>
  <si>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</si>
  <si>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</si>
  <si>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</si>
  <si>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</si>
  <si>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</si>
  <si>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</si>
  <si>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</si>
  <si>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</si>
  <si>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</si>
  <si>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</si>
  <si>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</si>
  <si>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</si>
  <si>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</si>
  <si>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</si>
  <si>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</si>
  <si>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</si>
  <si>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</si>
  <si>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</si>
  <si>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</si>
  <si>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</si>
  <si>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</si>
  <si>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</si>
  <si>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</si>
  <si>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</si>
  <si>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</si>
  <si>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</si>
  <si>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</si>
  <si>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</si>
  <si>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</si>
  <si>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</si>
  <si>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</si>
  <si>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</si>
  <si>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</si>
  <si>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</si>
  <si>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</si>
  <si>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</si>
  <si>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</si>
  <si>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</si>
  <si>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</si>
  <si>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</si>
  <si>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</si>
  <si>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</si>
  <si>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</si>
  <si>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</si>
  <si>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</si>
  <si>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</si>
  <si>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</si>
  <si>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</si>
  <si>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</si>
  <si>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</si>
  <si>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</si>
  <si>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</si>
  <si>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</si>
  <si>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</si>
  <si>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</si>
  <si>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</si>
  <si>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</si>
  <si>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</si>
  <si>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</si>
  <si>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</si>
  <si>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</si>
  <si>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</si>
  <si>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</si>
  <si>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</si>
  <si>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</si>
  <si>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</si>
  <si>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</si>
  <si>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</si>
  <si>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</si>
  <si>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</si>
  <si>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</si>
  <si>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</si>
  <si>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</si>
  <si>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</si>
  <si>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</si>
  <si>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</si>
  <si>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</si>
  <si>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</si>
  <si>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</si>
  <si>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</si>
  <si>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</si>
  <si>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</si>
  <si>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</si>
  <si>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</si>
  <si>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</si>
  <si>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</si>
  <si>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</si>
  <si>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</si>
  <si>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</si>
  <si>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</si>
  <si>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</si>
  <si>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</si>
  <si>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</si>
  <si>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</si>
  <si>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</si>
  <si>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</si>
  <si>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</si>
  <si>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</si>
  <si>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</si>
  <si>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</si>
  <si>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</si>
  <si>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</si>
  <si>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</si>
  <si>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</si>
  <si>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</si>
  <si>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</si>
  <si>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</si>
  <si>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</si>
  <si>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</si>
  <si>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</si>
  <si>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</si>
  <si>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</si>
  <si>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</si>
  <si>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</si>
  <si>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</si>
  <si>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</si>
  <si>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</si>
  <si>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</si>
  <si>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</si>
  <si>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</si>
  <si>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</si>
  <si>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</si>
  <si>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</si>
  <si>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</si>
  <si>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</si>
  <si>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</si>
  <si>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</si>
  <si>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</si>
  <si>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</si>
  <si>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</si>
  <si>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</si>
  <si>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</si>
  <si>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</si>
  <si>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</si>
  <si>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</si>
  <si>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</si>
  <si>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</si>
  <si>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TIPO OBRA/SERVIÇO:</t>
  </si>
  <si>
    <t>DATA DA COTAÇÃO</t>
  </si>
  <si>
    <t>COT 001</t>
  </si>
  <si>
    <t>COT 002</t>
  </si>
  <si>
    <t>RELAÇÃO DE PROJETOS ORÇADOS</t>
  </si>
  <si>
    <t>REGIONAL</t>
  </si>
  <si>
    <t>CENTRO OESTE</t>
  </si>
  <si>
    <t>OESTE</t>
  </si>
  <si>
    <t>LESTE</t>
  </si>
  <si>
    <t>CENTRO NORTE</t>
  </si>
  <si>
    <t>NORDESTE</t>
  </si>
  <si>
    <t>NORTE</t>
  </si>
  <si>
    <t>SUDOESTE</t>
  </si>
  <si>
    <t>CAMPOS GERAIS</t>
  </si>
  <si>
    <t>NORTE PIONEIRO</t>
  </si>
  <si>
    <t>NOROESTE</t>
  </si>
  <si>
    <t>SUL</t>
  </si>
  <si>
    <t>FOLHA RESUMO PARA FECHAMENTO DE ORÇAMENTO</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</si>
  <si>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</si>
  <si>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</si>
  <si>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</si>
  <si>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</si>
  <si>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</si>
  <si>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</si>
  <si>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</si>
  <si>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</si>
  <si>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</si>
  <si>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</si>
  <si>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</si>
  <si>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</si>
  <si>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</si>
  <si>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</si>
  <si>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</si>
  <si>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</si>
  <si>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</si>
  <si>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</si>
  <si>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</si>
  <si>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</si>
  <si>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</si>
  <si>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</si>
  <si>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</si>
  <si>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</si>
  <si>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</si>
  <si>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</si>
  <si>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</si>
  <si>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</si>
  <si>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</si>
  <si>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</si>
  <si>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</si>
  <si>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</si>
  <si>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</si>
  <si>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</si>
  <si>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</si>
  <si>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</si>
  <si>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</si>
  <si>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</si>
  <si>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</si>
  <si>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</si>
  <si>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</si>
  <si>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</si>
  <si>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</si>
  <si>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</si>
  <si>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</si>
  <si>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</si>
  <si>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</si>
  <si>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</si>
  <si>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</si>
  <si>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</si>
  <si>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</si>
  <si>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</si>
  <si>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</si>
  <si>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</si>
  <si>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</si>
  <si>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</si>
  <si>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</si>
  <si>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</si>
  <si>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</si>
  <si>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</si>
  <si>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</si>
  <si>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</si>
  <si>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</si>
  <si>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</si>
  <si>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</si>
  <si>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</si>
  <si>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</si>
  <si>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</si>
  <si>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</si>
  <si>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</si>
  <si>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</si>
  <si>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</si>
  <si>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</si>
  <si>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</si>
  <si>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</si>
  <si>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</si>
  <si>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</si>
  <si>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</si>
  <si>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</si>
  <si>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</si>
  <si>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</si>
  <si>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</si>
  <si>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</si>
  <si>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</si>
  <si>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</si>
  <si>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</si>
  <si>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</si>
  <si>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</si>
  <si>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</si>
  <si>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</si>
  <si>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</si>
  <si>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</si>
  <si>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</si>
  <si>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</si>
  <si>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</si>
  <si>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</si>
  <si>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</si>
  <si>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</si>
  <si>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</si>
  <si>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</si>
  <si>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</si>
  <si>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</si>
  <si>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</si>
  <si>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</si>
  <si>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</si>
  <si>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</si>
  <si>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</si>
  <si>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</si>
  <si>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</si>
  <si>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</si>
  <si>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</si>
  <si>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</si>
  <si>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</si>
  <si>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</si>
  <si>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</si>
  <si>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</si>
  <si>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</si>
  <si>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</si>
  <si>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</si>
  <si>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</si>
  <si>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</si>
  <si>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</si>
  <si>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</si>
  <si>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</si>
  <si>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</si>
  <si>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</si>
  <si>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</si>
  <si>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</si>
  <si>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</si>
  <si>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</si>
  <si>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</si>
  <si>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</si>
  <si>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</si>
  <si>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</si>
  <si>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</si>
  <si>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</si>
  <si>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</si>
  <si>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</si>
  <si>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</si>
  <si>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</si>
  <si>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</si>
  <si>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</si>
  <si>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(MENSALISTA)</t>
  </si>
  <si>
    <t>AJUDANTE DE ESTRUTURAS METALICAS (MENSALISTA)</t>
  </si>
  <si>
    <t>AJUDANTE DE ESTRUTURAS METALICAS HORISTA</t>
  </si>
  <si>
    <t>AJUDANTE DE OPERACAO EM GERAL (HORISTA)</t>
  </si>
  <si>
    <t>AJUDANTE DE OPERACAO EM GERAL (MENSALISTA)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</si>
  <si>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</si>
  <si>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</si>
  <si>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</si>
  <si>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</si>
  <si>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</si>
  <si>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</si>
  <si>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</si>
  <si>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</si>
  <si>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</si>
  <si>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</si>
  <si>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</si>
  <si>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</si>
  <si>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</si>
  <si>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</si>
  <si>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</si>
  <si>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</si>
  <si>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</si>
  <si>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</si>
  <si>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</si>
  <si>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</si>
  <si>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</si>
  <si>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</si>
  <si>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</si>
  <si>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</si>
  <si>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</si>
  <si>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</si>
  <si>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</si>
  <si>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</si>
  <si>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</si>
  <si>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</si>
  <si>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</si>
  <si>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</si>
  <si>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</si>
  <si>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</si>
  <si>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</si>
  <si>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</si>
  <si>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</si>
  <si>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</si>
  <si>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</si>
  <si>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</si>
  <si>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</si>
  <si>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</si>
  <si>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</si>
  <si>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</si>
  <si>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</si>
  <si>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</si>
  <si>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</si>
  <si>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</si>
  <si>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</si>
  <si>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</si>
  <si>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</si>
  <si>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</si>
  <si>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</si>
  <si>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</si>
  <si>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</si>
  <si>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</si>
  <si>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</si>
  <si>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</si>
  <si>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</si>
  <si>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</si>
  <si>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</si>
  <si>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</si>
  <si>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</si>
  <si>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</si>
  <si>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</si>
  <si>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</si>
  <si>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</si>
  <si>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</si>
  <si>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</si>
  <si>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</si>
  <si>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</si>
  <si>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</si>
  <si>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</si>
  <si>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</si>
  <si>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</si>
  <si>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</si>
  <si>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</si>
  <si>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</si>
  <si>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</si>
  <si>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</si>
  <si>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</si>
  <si>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</si>
  <si>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</si>
  <si>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</si>
  <si>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</si>
  <si>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</si>
  <si>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</si>
  <si>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</si>
  <si>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</si>
  <si>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</si>
  <si>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</si>
  <si>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</si>
  <si>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</si>
  <si>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</si>
  <si>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</si>
  <si>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</si>
  <si>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</si>
  <si>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</si>
  <si>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</si>
  <si>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</si>
  <si>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</si>
  <si>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</si>
  <si>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</si>
  <si>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</si>
  <si>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</si>
  <si>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</si>
  <si>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</si>
  <si>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</si>
  <si>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</si>
  <si>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</si>
  <si>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</si>
  <si>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</si>
  <si>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</si>
  <si>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</si>
  <si>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</si>
  <si>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</si>
  <si>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</si>
  <si>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</si>
  <si>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</si>
  <si>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</si>
  <si>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</si>
  <si>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</si>
  <si>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</si>
  <si>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</si>
  <si>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</si>
  <si>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</si>
  <si>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</si>
  <si>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</si>
  <si>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</si>
  <si>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</si>
  <si>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</si>
  <si>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</si>
  <si>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</si>
  <si>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</si>
  <si>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</si>
  <si>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</si>
  <si>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</si>
  <si>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</si>
  <si>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</si>
  <si>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</si>
  <si>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</si>
  <si>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</si>
  <si>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</si>
  <si>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</si>
  <si>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</si>
  <si>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</si>
  <si>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</si>
  <si>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</si>
  <si>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</si>
  <si>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</si>
  <si>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</si>
  <si>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</si>
  <si>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</si>
  <si>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</si>
  <si>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</si>
  <si>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</si>
  <si>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</si>
  <si>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</si>
  <si>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</si>
  <si>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</si>
  <si>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</si>
  <si>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</si>
  <si>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</si>
  <si>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</si>
  <si>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</si>
  <si>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</si>
  <si>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</si>
  <si>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</si>
  <si>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</si>
  <si>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</si>
  <si>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</si>
  <si>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</si>
  <si>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</si>
  <si>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</si>
  <si>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</si>
  <si>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</si>
  <si>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</si>
  <si>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</si>
  <si>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</si>
  <si>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</si>
  <si>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</si>
  <si>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</si>
  <si>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</si>
  <si>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</si>
  <si>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</si>
  <si>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</si>
  <si>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</si>
  <si>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</si>
  <si>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</si>
  <si>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</si>
  <si>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</si>
  <si>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</si>
  <si>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</si>
  <si>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</si>
  <si>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</si>
  <si>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</si>
  <si>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</si>
  <si>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</si>
  <si>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</si>
  <si>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</si>
  <si>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</si>
  <si>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</si>
  <si>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</si>
  <si>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</si>
  <si>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</si>
  <si>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</si>
  <si>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</si>
  <si>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</si>
  <si>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</si>
  <si>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</si>
  <si>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(HORISTA)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</si>
  <si>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</si>
  <si>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</si>
  <si>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</si>
  <si>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</si>
  <si>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</si>
  <si>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</si>
  <si>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</si>
  <si>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</si>
  <si>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</si>
  <si>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</si>
  <si>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</si>
  <si>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</si>
  <si>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</si>
  <si>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</si>
  <si>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</si>
  <si>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</si>
  <si>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</si>
  <si>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</si>
  <si>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</si>
  <si>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</si>
  <si>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</si>
  <si>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</si>
  <si>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</si>
  <si>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</si>
  <si>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</si>
  <si>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</si>
  <si>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</si>
  <si>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</si>
  <si>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</si>
  <si>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</si>
  <si>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</si>
  <si>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</si>
  <si>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</si>
  <si>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</si>
  <si>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</si>
  <si>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</si>
  <si>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</si>
  <si>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</si>
  <si>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</si>
  <si>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</si>
  <si>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</si>
  <si>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</si>
  <si>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</si>
  <si>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</si>
  <si>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</si>
  <si>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</si>
  <si>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</si>
  <si>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</si>
  <si>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</si>
  <si>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</si>
  <si>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</si>
  <si>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</si>
  <si>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</si>
  <si>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</si>
  <si>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</si>
  <si>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</si>
  <si>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</si>
  <si>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</si>
  <si>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</si>
  <si>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</si>
  <si>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</si>
  <si>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</si>
  <si>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</si>
  <si>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</si>
  <si>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</si>
  <si>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</si>
  <si>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</si>
  <si>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</si>
  <si>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</si>
  <si>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</si>
  <si>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</si>
  <si>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</si>
  <si>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</si>
  <si>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</si>
  <si>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</si>
  <si>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</si>
  <si>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</si>
  <si>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</si>
  <si>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</si>
  <si>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</si>
  <si>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</si>
  <si>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</si>
  <si>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</si>
  <si>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</si>
  <si>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</si>
  <si>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</si>
  <si>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</si>
  <si>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</si>
  <si>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</si>
  <si>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</si>
  <si>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</si>
  <si>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</si>
  <si>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</si>
  <si>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</si>
  <si>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</si>
  <si>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</si>
  <si>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</si>
  <si>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</si>
  <si>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</si>
  <si>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</si>
  <si>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</si>
  <si>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</si>
  <si>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</si>
  <si>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</si>
  <si>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</si>
  <si>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</si>
  <si>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</si>
  <si>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</si>
  <si>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</si>
  <si>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</si>
  <si>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</si>
  <si>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</si>
  <si>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</si>
  <si>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</si>
  <si>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</si>
  <si>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</si>
  <si>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</si>
  <si>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</si>
  <si>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</si>
  <si>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</si>
  <si>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</si>
  <si>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</si>
  <si>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</si>
  <si>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</si>
  <si>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</si>
  <si>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</si>
  <si>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</si>
  <si>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</si>
  <si>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</si>
  <si>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</si>
  <si>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</si>
  <si>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</si>
  <si>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</si>
  <si>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</si>
  <si>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</si>
  <si>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</si>
  <si>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</si>
  <si>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</si>
  <si>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</si>
  <si>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</si>
  <si>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</si>
  <si>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</si>
  <si>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</si>
  <si>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</si>
  <si>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</si>
  <si>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</si>
  <si>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</si>
  <si>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</si>
  <si>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</si>
  <si>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</si>
  <si>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</si>
  <si>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</si>
  <si>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</si>
  <si>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</si>
  <si>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</si>
  <si>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</si>
  <si>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</si>
  <si>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</si>
  <si>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</si>
  <si>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</si>
  <si>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</si>
  <si>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</si>
  <si>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</si>
  <si>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</si>
  <si>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</si>
  <si>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</si>
  <si>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</si>
  <si>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</si>
  <si>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</si>
  <si>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</si>
  <si>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</si>
  <si>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</si>
  <si>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</si>
  <si>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</si>
  <si>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</si>
  <si>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</si>
  <si>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</si>
  <si>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</si>
  <si>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</si>
  <si>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</si>
  <si>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</si>
  <si>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</si>
  <si>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</si>
  <si>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</si>
  <si>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</si>
  <si>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</si>
  <si>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</si>
  <si>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</si>
  <si>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</si>
  <si>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</si>
  <si>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</si>
  <si>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</si>
  <si>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</si>
  <si>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</si>
  <si>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</si>
  <si>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</si>
  <si>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</si>
  <si>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</si>
  <si>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</si>
  <si>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</si>
  <si>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</si>
  <si>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</si>
  <si>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</si>
  <si>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</si>
  <si>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</si>
  <si>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</si>
  <si>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</si>
  <si>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</si>
  <si>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</si>
  <si>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</si>
  <si>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</si>
  <si>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</si>
  <si>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</si>
  <si>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</si>
  <si>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</si>
  <si>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</si>
  <si>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</si>
  <si>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</si>
  <si>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</si>
  <si>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</si>
  <si>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</si>
  <si>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</si>
  <si>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</si>
  <si>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</si>
  <si>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</si>
  <si>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</si>
  <si>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</si>
  <si>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</si>
  <si>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</si>
  <si>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</si>
  <si>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</si>
  <si>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</si>
  <si>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</si>
  <si>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</si>
  <si>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</si>
  <si>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</si>
  <si>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</si>
  <si>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</si>
  <si>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</si>
  <si>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</si>
  <si>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</si>
  <si>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</si>
  <si>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</si>
  <si>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</si>
  <si>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</si>
  <si>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</si>
  <si>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</si>
  <si>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</si>
  <si>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</si>
  <si>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</si>
  <si>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</si>
  <si>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</si>
  <si>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</si>
  <si>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</si>
  <si>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</si>
  <si>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</si>
  <si>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</si>
  <si>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</si>
  <si>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</si>
  <si>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</si>
  <si>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</si>
  <si>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</si>
  <si>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</si>
  <si>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</si>
  <si>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</si>
  <si>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</si>
  <si>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</si>
  <si>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</si>
  <si>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</si>
  <si>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</si>
  <si>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</si>
  <si>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</si>
  <si>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</si>
  <si>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</si>
  <si>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</si>
  <si>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</si>
  <si>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</si>
  <si>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</si>
  <si>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</si>
  <si>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</si>
  <si>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</si>
  <si>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</si>
  <si>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</si>
  <si>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</si>
  <si>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</si>
  <si>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</si>
  <si>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</si>
  <si>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</si>
  <si>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</si>
  <si>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</si>
  <si>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</si>
  <si>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</si>
  <si>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</si>
  <si>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</si>
  <si>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</si>
  <si>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</si>
  <si>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</si>
  <si>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</si>
  <si>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</si>
  <si>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</si>
  <si>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</si>
  <si>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</si>
  <si>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</si>
  <si>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</si>
  <si>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</si>
  <si>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</si>
  <si>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</si>
  <si>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</si>
  <si>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</si>
  <si>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</si>
  <si>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</si>
  <si>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</si>
  <si>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</si>
  <si>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</si>
  <si>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</si>
  <si>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</si>
  <si>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</si>
  <si>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</si>
  <si>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</si>
  <si>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</si>
  <si>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</si>
  <si>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</si>
  <si>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</si>
  <si>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</si>
  <si>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</si>
  <si>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</si>
  <si>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</si>
  <si>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</si>
  <si>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</si>
  <si>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</si>
  <si>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</si>
  <si>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</si>
  <si>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</si>
  <si>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</si>
  <si>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</si>
  <si>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</si>
  <si>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</si>
  <si>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</si>
  <si>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</si>
  <si>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</si>
  <si>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</si>
  <si>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</si>
  <si>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</si>
  <si>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</si>
  <si>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</si>
  <si>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</si>
  <si>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</si>
  <si>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</si>
  <si>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</si>
  <si>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</si>
  <si>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</si>
  <si>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</si>
  <si>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</si>
  <si>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</si>
  <si>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</si>
  <si>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</si>
  <si>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</si>
  <si>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</si>
  <si>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</si>
  <si>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</si>
  <si>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</si>
  <si>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</si>
  <si>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</si>
  <si>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</si>
  <si>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</si>
  <si>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</si>
  <si>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</si>
  <si>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</si>
  <si>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</si>
  <si>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</si>
  <si>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</si>
  <si>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</si>
  <si>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</si>
  <si>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</si>
  <si>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</si>
  <si>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</si>
  <si>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</si>
  <si>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</si>
  <si>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</si>
  <si>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</si>
  <si>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</si>
  <si>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</si>
  <si>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</si>
  <si>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</si>
  <si>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</si>
  <si>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</si>
  <si>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</si>
  <si>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</si>
  <si>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</si>
  <si>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</si>
  <si>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</si>
  <si>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</si>
  <si>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</si>
  <si>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</si>
  <si>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</si>
  <si>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</si>
  <si>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</si>
  <si>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</si>
  <si>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</si>
  <si>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</si>
  <si>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</si>
  <si>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</si>
  <si>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</si>
  <si>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</si>
  <si>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</si>
  <si>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</si>
  <si>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</si>
  <si>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</si>
  <si>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</si>
  <si>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</si>
  <si>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</si>
  <si>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</si>
  <si>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</si>
  <si>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</si>
  <si>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</si>
  <si>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</si>
  <si>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</si>
  <si>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</si>
  <si>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</si>
  <si>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</si>
  <si>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</si>
  <si>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</si>
  <si>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</si>
  <si>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</si>
  <si>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</si>
  <si>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</si>
  <si>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</si>
  <si>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</si>
  <si>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</si>
  <si>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</si>
  <si>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</si>
  <si>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</si>
  <si>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</si>
  <si>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</si>
  <si>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</si>
  <si>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</si>
  <si>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</si>
  <si>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</si>
  <si>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</si>
  <si>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</si>
  <si>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</si>
  <si>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</si>
  <si>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</si>
  <si>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</si>
  <si>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</si>
  <si>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</si>
  <si>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</si>
  <si>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</si>
  <si>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</si>
  <si>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</si>
  <si>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</si>
  <si>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</si>
  <si>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</si>
  <si>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</si>
  <si>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</si>
  <si>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</si>
  <si>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</si>
  <si>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</si>
  <si>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</si>
  <si>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</si>
  <si>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</si>
  <si>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</si>
  <si>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</si>
  <si>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</si>
  <si>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</si>
  <si>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</si>
  <si>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</si>
  <si>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</si>
  <si>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</si>
  <si>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</si>
  <si>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</si>
  <si>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</si>
  <si>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</si>
  <si>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</si>
  <si>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</si>
  <si>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</si>
  <si>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</si>
  <si>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</si>
  <si>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</si>
  <si>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</si>
  <si>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</si>
  <si>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</si>
  <si>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</si>
  <si>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</si>
  <si>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</si>
  <si>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</si>
  <si>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</si>
  <si>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</si>
  <si>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</si>
  <si>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</si>
  <si>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</si>
  <si>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</si>
  <si>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</si>
  <si>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</si>
  <si>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</si>
  <si>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</si>
  <si>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</si>
  <si>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</si>
  <si>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</si>
  <si>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</si>
  <si>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</si>
  <si>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</si>
  <si>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</si>
  <si>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</si>
  <si>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</si>
  <si>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</si>
  <si>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</si>
  <si>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</si>
  <si>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</si>
  <si>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</si>
  <si>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</si>
  <si>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</si>
  <si>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</si>
  <si>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</si>
  <si>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</si>
  <si>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</si>
  <si>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</si>
  <si>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</si>
  <si>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</si>
  <si>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</si>
  <si>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</si>
  <si>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</si>
  <si>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</si>
  <si>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</si>
  <si>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</si>
  <si>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</si>
  <si>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</si>
  <si>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</si>
  <si>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</si>
  <si>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</si>
  <si>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</si>
  <si>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</si>
  <si>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</si>
  <si>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</si>
  <si>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</si>
  <si>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</si>
  <si>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</si>
  <si>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</si>
  <si>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</si>
  <si>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</si>
  <si>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</si>
  <si>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</si>
  <si>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</si>
  <si>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</si>
  <si>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</si>
  <si>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</si>
  <si>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</si>
  <si>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</si>
  <si>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</si>
  <si>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</si>
  <si>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</si>
  <si>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</si>
  <si>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</si>
  <si>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</si>
  <si>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</si>
  <si>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</si>
  <si>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</si>
  <si>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</si>
  <si>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</si>
  <si>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</si>
  <si>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</si>
  <si>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</si>
  <si>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</si>
  <si>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</si>
  <si>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</si>
  <si>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</si>
  <si>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</si>
  <si>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</si>
  <si>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</si>
  <si>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</si>
  <si>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</si>
  <si>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</si>
  <si>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</si>
  <si>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</si>
  <si>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</si>
  <si>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</si>
  <si>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</si>
  <si>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</si>
  <si>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</si>
  <si>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</si>
  <si>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</si>
  <si>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</si>
  <si>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</si>
  <si>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</si>
  <si>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</si>
  <si>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</si>
  <si>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</si>
  <si>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</si>
  <si>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</si>
  <si>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</si>
  <si>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</si>
  <si>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</si>
  <si>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</si>
  <si>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</si>
  <si>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</si>
  <si>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</si>
  <si>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</si>
  <si>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</si>
  <si>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</si>
  <si>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</si>
  <si>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</si>
  <si>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</si>
  <si>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</si>
  <si>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</si>
  <si>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</si>
  <si>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</si>
  <si>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</si>
  <si>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</si>
  <si>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</si>
  <si>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</si>
  <si>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</si>
  <si>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</si>
  <si>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</si>
  <si>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</si>
  <si>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</si>
  <si>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</si>
  <si>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</si>
  <si>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</si>
  <si>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</si>
  <si>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</si>
  <si>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</si>
  <si>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</si>
  <si>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</si>
  <si>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</si>
  <si>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</si>
  <si>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</si>
  <si>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</si>
  <si>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</si>
  <si>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</si>
  <si>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</si>
  <si>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</si>
  <si>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</si>
  <si>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</si>
  <si>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</si>
  <si>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</si>
  <si>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</si>
  <si>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</si>
  <si>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</si>
  <si>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</si>
  <si>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</si>
  <si>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</si>
  <si>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</si>
  <si>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</si>
  <si>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</si>
  <si>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</si>
  <si>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</si>
  <si>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</si>
  <si>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</si>
  <si>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</si>
  <si>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</si>
  <si>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</si>
  <si>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</si>
  <si>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</si>
  <si>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</si>
  <si>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</si>
  <si>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</si>
  <si>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</si>
  <si>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</si>
  <si>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</si>
  <si>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</si>
  <si>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</si>
  <si>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</si>
  <si>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</si>
  <si>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</si>
  <si>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</si>
  <si>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</si>
  <si>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</si>
  <si>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</si>
  <si>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</si>
  <si>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</si>
  <si>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</si>
  <si>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</si>
  <si>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</si>
  <si>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</si>
  <si>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</si>
  <si>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</si>
  <si>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</si>
  <si>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</si>
  <si>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</si>
  <si>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</si>
  <si>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</si>
  <si>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</si>
  <si>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</si>
  <si>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</si>
  <si>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</si>
  <si>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</si>
  <si>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</si>
  <si>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</si>
  <si>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</si>
  <si>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</si>
  <si>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</si>
  <si>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</si>
  <si>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</si>
  <si>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</si>
  <si>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</si>
  <si>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</si>
  <si>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</si>
  <si>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</si>
  <si>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</si>
  <si>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</si>
  <si>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</si>
  <si>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</si>
  <si>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</si>
  <si>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</si>
  <si>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</si>
  <si>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</si>
  <si>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</si>
  <si>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</si>
  <si>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</si>
  <si>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</si>
  <si>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</si>
  <si>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</si>
  <si>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</si>
  <si>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</si>
  <si>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</si>
  <si>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</si>
  <si>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</si>
  <si>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</si>
  <si>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</si>
  <si>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</si>
  <si>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</si>
  <si>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</si>
  <si>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</si>
  <si>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</si>
  <si>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</si>
  <si>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</si>
  <si>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</si>
  <si>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</si>
  <si>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</si>
  <si>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</si>
  <si>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</si>
  <si>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</si>
  <si>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</si>
  <si>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</si>
  <si>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</si>
  <si>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</si>
  <si>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</si>
  <si>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</si>
  <si>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</si>
  <si>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</si>
  <si>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</si>
  <si>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</si>
  <si>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</si>
  <si>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</si>
  <si>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</si>
  <si>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</si>
  <si>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</si>
  <si>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</si>
  <si>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</si>
  <si>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</si>
  <si>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</si>
  <si>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</si>
  <si>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</si>
  <si>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</si>
  <si>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</si>
  <si>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</si>
  <si>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</si>
  <si>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</si>
  <si>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</si>
  <si>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</si>
  <si>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</si>
  <si>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</si>
  <si>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</si>
  <si>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</si>
  <si>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</si>
  <si>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</si>
  <si>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</si>
  <si>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</si>
  <si>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</si>
  <si>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</si>
  <si>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</si>
  <si>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</si>
  <si>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</si>
  <si>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</si>
  <si>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</si>
  <si>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</si>
  <si>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</si>
  <si>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</si>
  <si>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</si>
  <si>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</si>
  <si>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</si>
  <si>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</si>
  <si>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</si>
  <si>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</si>
  <si>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</si>
  <si>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</si>
  <si>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</si>
  <si>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</si>
  <si>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</si>
  <si>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</si>
  <si>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</si>
  <si>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</si>
  <si>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</si>
  <si>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</si>
  <si>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</si>
  <si>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</si>
  <si>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</si>
  <si>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</si>
  <si>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</si>
  <si>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</si>
  <si>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</si>
  <si>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</si>
  <si>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</si>
  <si>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</si>
  <si>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</si>
  <si>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</si>
  <si>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</si>
  <si>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</si>
  <si>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</si>
  <si>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</si>
  <si>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</si>
  <si>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</si>
  <si>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</si>
  <si>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</si>
  <si>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</si>
  <si>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</si>
  <si>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</si>
  <si>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</si>
  <si>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</si>
  <si>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</si>
  <si>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</si>
  <si>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</si>
  <si>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</si>
  <si>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</si>
  <si>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</si>
  <si>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</si>
  <si>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</si>
  <si>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</si>
  <si>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</si>
  <si>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</si>
  <si>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</si>
  <si>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</si>
  <si>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</si>
  <si>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</si>
  <si>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</si>
  <si>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</si>
  <si>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</si>
  <si>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</si>
  <si>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</si>
  <si>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</si>
  <si>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</si>
  <si>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</si>
  <si>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</si>
  <si>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</si>
  <si>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</si>
  <si>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</si>
  <si>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</si>
  <si>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</si>
  <si>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</si>
  <si>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</si>
  <si>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</si>
  <si>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</si>
  <si>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</si>
  <si>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</si>
  <si>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</si>
  <si>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</si>
  <si>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</si>
  <si>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</si>
  <si>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</si>
  <si>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</si>
  <si>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</si>
  <si>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</si>
  <si>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</si>
  <si>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</si>
  <si>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</si>
  <si>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</si>
  <si>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</si>
  <si>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</si>
  <si>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</si>
  <si>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</si>
  <si>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</si>
  <si>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</si>
  <si>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</si>
  <si>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</si>
  <si>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</si>
  <si>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</si>
  <si>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</si>
  <si>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</si>
  <si>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</si>
  <si>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</si>
  <si>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</si>
  <si>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</si>
  <si>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</si>
  <si>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</si>
  <si>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</si>
  <si>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</si>
  <si>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</si>
  <si>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</si>
  <si>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</si>
  <si>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</si>
  <si>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</si>
  <si>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</si>
  <si>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</si>
  <si>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</si>
  <si>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</si>
  <si>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</si>
  <si>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</si>
  <si>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</si>
  <si>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</si>
  <si>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</si>
  <si>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</si>
  <si>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</si>
  <si>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</si>
  <si>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</si>
  <si>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</si>
  <si>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</si>
  <si>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</si>
  <si>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</si>
  <si>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</si>
  <si>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</si>
  <si>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</si>
  <si>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</si>
  <si>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</si>
  <si>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</si>
  <si>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</si>
  <si>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</si>
  <si>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</si>
  <si>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</si>
  <si>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</si>
  <si>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</si>
  <si>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</si>
  <si>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</si>
  <si>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</si>
  <si>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</si>
  <si>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</si>
  <si>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</si>
  <si>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</si>
  <si>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</si>
  <si>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</si>
  <si>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</si>
  <si>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</si>
  <si>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</si>
  <si>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</si>
  <si>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</si>
  <si>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</si>
  <si>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</si>
  <si>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</si>
  <si>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</si>
  <si>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</si>
  <si>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</si>
  <si>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</si>
  <si>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</si>
  <si>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</si>
  <si>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</si>
  <si>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</si>
  <si>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</si>
  <si>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</si>
  <si>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</si>
  <si>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</si>
  <si>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</si>
  <si>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</si>
  <si>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</si>
  <si>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</si>
  <si>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</si>
  <si>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</si>
  <si>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</si>
  <si>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</si>
  <si>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</si>
  <si>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</si>
  <si>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</si>
  <si>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</si>
  <si>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</si>
  <si>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</si>
  <si>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</si>
  <si>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</si>
  <si>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</si>
  <si>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</si>
  <si>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</si>
  <si>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</si>
  <si>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</si>
  <si>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</si>
  <si>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</si>
  <si>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</si>
  <si>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</si>
  <si>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</si>
  <si>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</si>
  <si>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</si>
  <si>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</si>
  <si>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</si>
  <si>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</si>
  <si>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</si>
  <si>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</si>
  <si>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</si>
  <si>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</si>
  <si>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</si>
  <si>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</si>
  <si>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</si>
  <si>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</si>
  <si>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</si>
  <si>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</si>
  <si>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</si>
  <si>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</si>
  <si>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</si>
  <si>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</si>
  <si>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</si>
  <si>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</si>
  <si>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</si>
  <si>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</si>
  <si>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</si>
  <si>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</si>
  <si>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</si>
  <si>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</si>
  <si>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</si>
  <si>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</si>
  <si>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</si>
  <si>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</si>
  <si>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</si>
  <si>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</si>
  <si>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</si>
  <si>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</si>
  <si>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</si>
  <si>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</si>
  <si>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</si>
  <si>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</si>
  <si>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</si>
  <si>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</si>
  <si>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</si>
  <si>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</si>
  <si>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</si>
  <si>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</si>
  <si>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</si>
  <si>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</si>
  <si>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</si>
  <si>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</si>
  <si>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</si>
  <si>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</si>
  <si>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</si>
  <si>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</si>
  <si>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</si>
  <si>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</si>
  <si>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</si>
  <si>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</si>
  <si>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</si>
  <si>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</si>
  <si>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</si>
  <si>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</si>
  <si>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</si>
  <si>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</si>
  <si>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</si>
  <si>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</si>
  <si>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</si>
  <si>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</si>
  <si>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</si>
  <si>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</si>
  <si>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</si>
  <si>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</si>
  <si>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</si>
  <si>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</si>
  <si>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</si>
  <si>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</si>
  <si>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</si>
  <si>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</si>
  <si>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</si>
  <si>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</si>
  <si>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</si>
  <si>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</si>
  <si>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</si>
  <si>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</si>
  <si>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</si>
  <si>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</si>
  <si>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</si>
  <si>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</si>
  <si>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</si>
  <si>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</si>
  <si>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</si>
  <si>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</si>
  <si>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</si>
  <si>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</si>
  <si>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</si>
  <si>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</si>
  <si>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</si>
  <si>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</si>
  <si>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</si>
  <si>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</si>
  <si>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</si>
  <si>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</si>
  <si>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</si>
  <si>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</si>
  <si>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</si>
  <si>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</si>
  <si>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</si>
  <si>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</si>
  <si>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</si>
  <si>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</si>
  <si>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</si>
  <si>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</si>
  <si>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</si>
  <si>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</si>
  <si>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</si>
  <si>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</si>
  <si>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</si>
  <si>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</si>
  <si>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</si>
  <si>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</si>
  <si>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</si>
  <si>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</si>
  <si>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</si>
  <si>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</si>
  <si>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</si>
  <si>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</si>
  <si>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</si>
  <si>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</si>
  <si>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</si>
  <si>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</si>
  <si>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</si>
  <si>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</si>
  <si>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</si>
  <si>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</si>
  <si>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</si>
  <si>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</si>
  <si>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</si>
  <si>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</si>
  <si>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</si>
  <si>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</si>
  <si>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</si>
  <si>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</si>
  <si>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</si>
  <si>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</si>
  <si>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</si>
  <si>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</si>
  <si>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</si>
  <si>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</si>
  <si>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</si>
  <si>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</si>
  <si>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</si>
  <si>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</si>
  <si>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</si>
  <si>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</si>
  <si>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</si>
  <si>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</si>
  <si>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</si>
  <si>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</si>
  <si>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</si>
  <si>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</si>
  <si>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</si>
  <si>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</si>
  <si>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</si>
  <si>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</si>
  <si>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</si>
  <si>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</si>
  <si>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</si>
  <si>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</si>
  <si>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</si>
  <si>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</si>
  <si>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</si>
  <si>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</si>
  <si>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</si>
  <si>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</si>
  <si>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</si>
  <si>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</si>
  <si>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</si>
  <si>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</si>
  <si>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</si>
  <si>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</si>
  <si>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</si>
  <si>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</si>
  <si>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</si>
  <si>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</si>
  <si>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</si>
  <si>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</si>
  <si>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</si>
  <si>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</si>
  <si>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</si>
  <si>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</si>
  <si>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</si>
  <si>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</si>
  <si>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</si>
  <si>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</si>
  <si>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</si>
  <si>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</si>
  <si>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</si>
  <si>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</si>
  <si>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</si>
  <si>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</si>
  <si>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</si>
  <si>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</si>
  <si>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</si>
  <si>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</si>
  <si>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</si>
  <si>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</si>
  <si>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</si>
  <si>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</si>
  <si>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</si>
  <si>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</si>
  <si>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</si>
  <si>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</si>
  <si>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</si>
  <si>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</si>
  <si>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</si>
  <si>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</si>
  <si>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</si>
  <si>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</si>
  <si>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</si>
  <si>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</si>
  <si>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</si>
  <si>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</si>
  <si>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</si>
  <si>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</si>
  <si>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</si>
  <si>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</si>
  <si>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</si>
  <si>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</si>
  <si>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</si>
  <si>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</si>
  <si>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</si>
  <si>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</si>
  <si>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</si>
  <si>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</si>
  <si>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</si>
  <si>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</si>
  <si>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</si>
  <si>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</si>
  <si>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</si>
  <si>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</si>
  <si>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</si>
  <si>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</si>
  <si>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</si>
  <si>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</si>
  <si>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</si>
  <si>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</si>
  <si>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</si>
  <si>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</si>
  <si>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</si>
  <si>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</si>
  <si>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</si>
  <si>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</si>
  <si>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</si>
  <si>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</si>
  <si>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</si>
  <si>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</si>
  <si>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</si>
  <si>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</si>
  <si>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</si>
  <si>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</si>
  <si>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</si>
  <si>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</si>
  <si>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</si>
  <si>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</si>
  <si>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</si>
  <si>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</si>
  <si>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</si>
  <si>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</si>
  <si>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</si>
  <si>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</si>
  <si>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</si>
  <si>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</si>
  <si>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</si>
  <si>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</si>
  <si>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</si>
  <si>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</si>
  <si>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</si>
  <si>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</si>
  <si>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</si>
  <si>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</si>
  <si>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</si>
  <si>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</si>
  <si>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</si>
  <si>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</si>
  <si>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</si>
  <si>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</si>
  <si>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</si>
  <si>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</si>
  <si>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</si>
  <si>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</si>
  <si>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</si>
  <si>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</si>
  <si>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</si>
  <si>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</si>
  <si>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</si>
  <si>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</si>
  <si>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</si>
  <si>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</si>
  <si>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</si>
  <si>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</si>
  <si>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</si>
  <si>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</si>
  <si>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</si>
  <si>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</si>
  <si>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</si>
  <si>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</si>
  <si>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</si>
  <si>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</si>
  <si>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</si>
  <si>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</si>
  <si>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</si>
  <si>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</si>
  <si>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</si>
  <si>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</si>
  <si>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</si>
  <si>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</si>
  <si>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</si>
  <si>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</si>
  <si>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</si>
  <si>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</si>
  <si>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</si>
  <si>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</si>
  <si>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</si>
  <si>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</si>
  <si>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</si>
  <si>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</si>
  <si>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</si>
  <si>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</si>
  <si>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</si>
  <si>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</si>
  <si>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</si>
  <si>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</si>
  <si>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</si>
  <si>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</si>
  <si>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</si>
  <si>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</si>
  <si>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</si>
  <si>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</si>
  <si>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</si>
  <si>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</si>
  <si>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</si>
  <si>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</si>
  <si>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</si>
  <si>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</si>
  <si>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</si>
  <si>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</si>
  <si>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</si>
  <si>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</si>
  <si>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</si>
  <si>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</si>
  <si>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</si>
  <si>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</si>
  <si>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</si>
  <si>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</si>
  <si>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</si>
  <si>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</si>
  <si>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</si>
  <si>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</si>
  <si>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</si>
  <si>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</si>
  <si>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</si>
  <si>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</si>
  <si>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</si>
  <si>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</si>
  <si>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</si>
  <si>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</si>
  <si>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</si>
  <si>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</si>
  <si>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</si>
  <si>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</si>
  <si>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</si>
  <si>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</si>
  <si>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</si>
  <si>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</si>
  <si>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</si>
  <si>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</si>
  <si>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</si>
  <si>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</si>
  <si>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</si>
  <si>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</si>
  <si>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</si>
  <si>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</si>
  <si>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</si>
  <si>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</si>
  <si>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</si>
  <si>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</si>
  <si>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</si>
  <si>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</si>
  <si>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</si>
  <si>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</si>
  <si>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</si>
  <si>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</si>
  <si>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</si>
  <si>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</si>
  <si>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</si>
  <si>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</si>
  <si>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</si>
  <si>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</si>
  <si>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</si>
  <si>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</si>
  <si>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</si>
  <si>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</si>
  <si>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</si>
  <si>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</si>
  <si>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</si>
  <si>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</si>
  <si>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</si>
  <si>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</si>
  <si>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</si>
  <si>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</si>
  <si>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</si>
  <si>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</si>
  <si>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</si>
  <si>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</si>
  <si>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</si>
  <si>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</si>
  <si>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</si>
  <si>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</si>
  <si>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</si>
  <si>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</si>
  <si>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</si>
  <si>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</si>
  <si>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</si>
  <si>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</si>
  <si>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</si>
  <si>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</si>
  <si>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</si>
  <si>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</si>
  <si>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</si>
  <si>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</si>
  <si>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</si>
  <si>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</si>
  <si>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</si>
  <si>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</si>
  <si>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</si>
  <si>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</si>
  <si>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</si>
  <si>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</si>
  <si>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</si>
  <si>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</si>
  <si>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</si>
  <si>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</si>
  <si>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</si>
  <si>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</si>
  <si>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</si>
  <si>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</si>
  <si>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</si>
  <si>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</si>
  <si>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</si>
  <si>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</si>
  <si>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</si>
  <si>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</si>
  <si>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</si>
  <si>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</si>
  <si>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</si>
  <si>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</si>
  <si>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</si>
  <si>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</si>
  <si>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</si>
  <si>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</si>
  <si>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</si>
  <si>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</si>
  <si>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</si>
  <si>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</si>
  <si>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</si>
  <si>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</si>
  <si>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</si>
  <si>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</si>
  <si>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</si>
  <si>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</si>
  <si>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</si>
  <si>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</si>
  <si>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</si>
  <si>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</si>
  <si>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</si>
  <si>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</si>
  <si>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</si>
  <si>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</si>
  <si>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</si>
  <si>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</si>
  <si>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</si>
  <si>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</si>
  <si>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</si>
  <si>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</si>
  <si>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</si>
  <si>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</si>
  <si>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</si>
  <si>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</si>
  <si>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</si>
  <si>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</si>
  <si>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</si>
  <si>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</si>
  <si>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</si>
  <si>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</si>
  <si>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</si>
  <si>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</si>
  <si>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</si>
  <si>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</si>
  <si>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</si>
  <si>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</si>
  <si>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</si>
  <si>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</si>
  <si>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</si>
  <si>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</si>
  <si>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</si>
  <si>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</si>
  <si>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</si>
  <si>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</si>
  <si>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</si>
  <si>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</si>
  <si>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</si>
  <si>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</si>
  <si>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</si>
  <si>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</si>
  <si>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</si>
  <si>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</si>
  <si>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</si>
  <si>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</si>
  <si>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</si>
  <si>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</si>
  <si>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</si>
  <si>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</si>
  <si>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</si>
  <si>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</si>
  <si>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</si>
  <si>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</si>
  <si>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</si>
  <si>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</si>
  <si>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</si>
  <si>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</si>
  <si>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</si>
  <si>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</si>
  <si>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</si>
  <si>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</si>
  <si>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</si>
  <si>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</si>
  <si>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</si>
  <si>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</si>
  <si>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</si>
  <si>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</si>
  <si>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</si>
  <si>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</si>
  <si>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</si>
  <si>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</si>
  <si>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</si>
  <si>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</si>
  <si>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</si>
  <si>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</si>
  <si>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</si>
  <si>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</si>
  <si>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</si>
  <si>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</si>
  <si>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</si>
  <si>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</si>
  <si>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</si>
  <si>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</si>
  <si>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</si>
  <si>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</si>
  <si>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</si>
  <si>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</si>
  <si>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</si>
  <si>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</si>
  <si>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</si>
  <si>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</si>
  <si>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</si>
  <si>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</si>
  <si>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</si>
  <si>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</si>
  <si>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</si>
  <si>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</si>
  <si>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</si>
  <si>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</si>
  <si>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</si>
  <si>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</si>
  <si>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</si>
  <si>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</si>
  <si>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</si>
  <si>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</si>
  <si>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</si>
  <si>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</si>
  <si>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</si>
  <si>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</si>
  <si>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</si>
  <si>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</si>
  <si>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</si>
  <si>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</si>
  <si>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</si>
  <si>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</si>
  <si>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</si>
  <si>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</si>
  <si>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</si>
  <si>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</si>
  <si>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</si>
  <si>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</si>
  <si>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</si>
  <si>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</si>
  <si>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</si>
  <si>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</si>
  <si>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</si>
  <si>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</si>
  <si>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</si>
  <si>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</si>
  <si>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</si>
  <si>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</si>
  <si>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</si>
  <si>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</si>
  <si>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</si>
  <si>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</si>
  <si>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</si>
  <si>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</si>
  <si>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</si>
  <si>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</si>
  <si>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</si>
  <si>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</si>
  <si>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</si>
  <si>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</si>
  <si>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</si>
  <si>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</si>
  <si>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</si>
  <si>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</si>
  <si>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</si>
  <si>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</si>
  <si>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</si>
  <si>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</si>
  <si>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</si>
  <si>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</si>
  <si>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</si>
  <si>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</si>
  <si>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</si>
  <si>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</si>
  <si>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</si>
  <si>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</si>
  <si>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</si>
  <si>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</si>
  <si>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</si>
  <si>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</si>
  <si>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</si>
  <si>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</si>
  <si>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</si>
  <si>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</si>
  <si>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</si>
  <si>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</si>
  <si>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</si>
  <si>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</si>
  <si>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</si>
  <si>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</si>
  <si>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</si>
  <si>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</si>
  <si>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</si>
  <si>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</si>
  <si>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</si>
  <si>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</si>
  <si>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</si>
  <si>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</si>
  <si>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</si>
  <si>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</si>
  <si>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</si>
  <si>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</si>
  <si>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</si>
  <si>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</si>
  <si>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</si>
  <si>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</si>
  <si>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</si>
  <si>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</si>
  <si>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</si>
  <si>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</si>
  <si>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</si>
  <si>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</si>
  <si>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</si>
  <si>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</si>
  <si>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</si>
  <si>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</si>
  <si>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</si>
  <si>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</si>
  <si>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</si>
  <si>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</si>
  <si>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</si>
  <si>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</si>
  <si>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</si>
  <si>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</si>
  <si>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</si>
  <si>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</si>
  <si>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</si>
  <si>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</si>
  <si>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</si>
  <si>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</si>
  <si>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</si>
  <si>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</si>
  <si>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</si>
  <si>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</si>
  <si>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</si>
  <si>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</si>
  <si>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</si>
  <si>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</si>
  <si>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</si>
  <si>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</si>
  <si>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</si>
  <si>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</si>
  <si>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</si>
  <si>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</si>
  <si>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</si>
  <si>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</si>
  <si>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</si>
  <si>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</si>
  <si>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</si>
  <si>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</si>
  <si>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</si>
  <si>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</si>
  <si>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</si>
  <si>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</si>
  <si>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</si>
  <si>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</si>
  <si>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</si>
  <si>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</si>
  <si>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</si>
  <si>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</si>
  <si>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</si>
  <si>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</si>
  <si>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</si>
  <si>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</si>
  <si>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</si>
  <si>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</si>
  <si>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</si>
  <si>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</si>
  <si>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</si>
  <si>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</si>
  <si>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</si>
  <si>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</si>
  <si>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</si>
  <si>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</si>
  <si>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</si>
  <si>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</si>
  <si>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</si>
  <si>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</si>
  <si>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</si>
  <si>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</si>
  <si>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</si>
  <si>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</si>
  <si>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</si>
  <si>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</si>
  <si>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</si>
  <si>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</si>
  <si>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</si>
  <si>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</si>
  <si>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</si>
  <si>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</si>
  <si>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</si>
  <si>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</si>
  <si>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</si>
  <si>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</si>
  <si>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</si>
  <si>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</si>
  <si>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</si>
  <si>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</si>
  <si>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</si>
  <si>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</si>
  <si>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</si>
  <si>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</si>
  <si>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</si>
  <si>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</si>
  <si>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</si>
  <si>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</si>
  <si>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</si>
  <si>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</si>
  <si>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</si>
  <si>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</si>
  <si>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</si>
  <si>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</si>
  <si>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</si>
  <si>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</si>
  <si>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</si>
  <si>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</si>
  <si>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</si>
  <si>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</si>
  <si>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</si>
  <si>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</si>
  <si>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</si>
  <si>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</si>
  <si>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</si>
  <si>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</si>
  <si>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</si>
  <si>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</si>
  <si>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</si>
  <si>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</si>
  <si>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</si>
  <si>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</si>
  <si>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</si>
  <si>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</si>
  <si>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</si>
  <si>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</si>
  <si>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</si>
  <si>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</si>
  <si>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</si>
  <si>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</si>
  <si>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</si>
  <si>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</si>
  <si>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</si>
  <si>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</si>
  <si>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</si>
  <si>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</si>
  <si>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</si>
  <si>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</si>
  <si>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</si>
  <si>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</si>
  <si>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</si>
  <si>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</si>
  <si>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</si>
  <si>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</si>
  <si>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</si>
  <si>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</si>
  <si>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</si>
  <si>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</si>
  <si>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</si>
  <si>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</si>
  <si>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</si>
  <si>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</si>
  <si>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</si>
  <si>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</si>
  <si>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</si>
  <si>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</si>
  <si>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</si>
  <si>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</si>
  <si>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</si>
  <si>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</si>
  <si>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</si>
  <si>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</si>
  <si>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</si>
  <si>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</si>
  <si>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</si>
  <si>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</si>
  <si>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</si>
  <si>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</si>
  <si>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</si>
  <si>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</si>
  <si>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</si>
  <si>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</si>
  <si>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</si>
  <si>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</si>
  <si>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</si>
  <si>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</si>
  <si>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</si>
  <si>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</si>
  <si>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</si>
  <si>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</si>
  <si>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</si>
  <si>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</si>
  <si>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</si>
  <si>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</si>
  <si>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</si>
  <si>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</si>
  <si>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</si>
  <si>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</si>
  <si>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</si>
  <si>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</si>
  <si>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</si>
  <si>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</si>
  <si>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</si>
  <si>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</si>
  <si>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</si>
  <si>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</si>
  <si>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</si>
  <si>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</si>
  <si>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</si>
  <si>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</si>
  <si>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90 GRAUS, ROSCA FEMEA TERMINAL, PLASTICO, PARA CONEXAO COM CRIMPAGEM EM TUBO PEX, DN 32 MM X 1"</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</si>
  <si>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</si>
  <si>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</si>
  <si>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</si>
  <si>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</si>
  <si>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</si>
  <si>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</si>
  <si>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</si>
  <si>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</si>
  <si>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</si>
  <si>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</si>
  <si>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</si>
  <si>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</si>
  <si>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</si>
  <si>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</si>
  <si>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</si>
  <si>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</si>
  <si>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</si>
  <si>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</si>
  <si>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</si>
  <si>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</si>
  <si>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</si>
  <si>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</si>
  <si>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</si>
  <si>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</si>
  <si>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</si>
  <si>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</si>
  <si>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</si>
  <si>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</si>
  <si>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</si>
  <si>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</si>
  <si>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</si>
  <si>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</si>
  <si>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</si>
  <si>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</si>
  <si>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</si>
  <si>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</si>
  <si>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</si>
  <si>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</si>
  <si>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</si>
  <si>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</si>
  <si>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</si>
  <si>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</si>
  <si>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</si>
  <si>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</si>
  <si>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</si>
  <si>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</si>
  <si>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</si>
  <si>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</si>
  <si>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</si>
  <si>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</si>
  <si>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</si>
  <si>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</si>
  <si>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</si>
  <si>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</si>
  <si>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</si>
  <si>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</si>
  <si>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</si>
  <si>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</si>
  <si>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</si>
  <si>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</si>
  <si>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</si>
  <si>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</si>
  <si>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</si>
  <si>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</si>
  <si>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</si>
  <si>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</si>
  <si>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</si>
  <si>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</si>
  <si>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</si>
  <si>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</si>
  <si>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</si>
  <si>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</si>
  <si>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</si>
  <si>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</si>
  <si>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</si>
  <si>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</si>
  <si>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</si>
  <si>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</si>
  <si>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</si>
  <si>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</si>
  <si>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</si>
  <si>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</si>
  <si>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</si>
  <si>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</si>
  <si>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</si>
  <si>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</si>
  <si>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</si>
  <si>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</si>
  <si>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</si>
  <si>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</si>
  <si>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</si>
  <si>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</si>
  <si>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</si>
  <si>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</si>
  <si>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</si>
  <si>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</si>
  <si>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</si>
  <si>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</si>
  <si>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</si>
  <si>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</si>
  <si>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</si>
  <si>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</si>
  <si>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</si>
  <si>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</si>
  <si>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</si>
  <si>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</si>
  <si>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</si>
  <si>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</si>
  <si>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</si>
  <si>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</si>
  <si>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</si>
  <si>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</si>
  <si>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</si>
  <si>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</si>
  <si>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</si>
  <si>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</si>
  <si>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</si>
  <si>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</si>
  <si>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</si>
  <si>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</si>
  <si>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</si>
  <si>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</si>
  <si>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</si>
  <si>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</si>
  <si>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</si>
  <si>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</si>
  <si>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</si>
  <si>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</si>
  <si>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</si>
  <si>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</si>
  <si>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</si>
  <si>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</si>
  <si>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</si>
  <si>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</si>
  <si>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</si>
  <si>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</si>
  <si>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</si>
  <si>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</si>
  <si>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</si>
  <si>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</si>
  <si>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</si>
  <si>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</si>
  <si>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</si>
  <si>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</si>
  <si>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</si>
  <si>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</si>
  <si>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</si>
  <si>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</si>
  <si>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</si>
  <si>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</si>
  <si>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</si>
  <si>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</si>
  <si>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</si>
  <si>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</si>
  <si>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</si>
  <si>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</si>
  <si>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</si>
  <si>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</si>
  <si>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</si>
  <si>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</si>
  <si>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</si>
  <si>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</si>
  <si>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</si>
  <si>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</si>
  <si>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</si>
  <si>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</si>
  <si>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</si>
  <si>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</si>
  <si>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</si>
  <si>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</si>
  <si>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</si>
  <si>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</si>
  <si>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</si>
  <si>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</si>
  <si>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</si>
  <si>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</si>
  <si>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</si>
  <si>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</si>
  <si>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</si>
  <si>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</si>
  <si>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</si>
  <si>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</si>
  <si>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</si>
  <si>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</si>
  <si>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</si>
  <si>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</si>
  <si>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</si>
  <si>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</si>
  <si>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</si>
  <si>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</si>
  <si>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</si>
  <si>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</si>
  <si>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</si>
  <si>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</si>
  <si>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</si>
  <si>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</si>
  <si>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</si>
  <si>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</si>
  <si>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</si>
  <si>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</si>
  <si>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</si>
  <si>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</si>
  <si>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</si>
  <si>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</si>
  <si>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</si>
  <si>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</si>
  <si>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</si>
  <si>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</si>
  <si>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</si>
  <si>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</si>
  <si>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</si>
  <si>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</si>
  <si>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</si>
  <si>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</si>
  <si>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</si>
  <si>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</si>
  <si>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</si>
  <si>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</si>
  <si>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</si>
  <si>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</si>
  <si>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</si>
  <si>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</si>
  <si>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</si>
  <si>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</si>
  <si>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</si>
  <si>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</si>
  <si>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</si>
  <si>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</si>
  <si>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</si>
  <si>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</si>
  <si>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</si>
  <si>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</si>
  <si>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</si>
  <si>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</si>
  <si>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</si>
  <si>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</si>
  <si>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</si>
  <si>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</si>
  <si>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</si>
  <si>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</si>
  <si>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</si>
  <si>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</si>
  <si>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</si>
  <si>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</si>
  <si>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</si>
  <si>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</si>
  <si>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</si>
  <si>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</si>
  <si>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</si>
  <si>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</si>
  <si>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</si>
  <si>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</si>
  <si>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</si>
  <si>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</si>
  <si>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</si>
  <si>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</si>
  <si>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</si>
  <si>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</si>
  <si>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</si>
  <si>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</si>
  <si>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</si>
  <si>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</si>
  <si>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</si>
  <si>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</si>
  <si>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</si>
  <si>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</si>
  <si>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</si>
  <si>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</si>
  <si>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</si>
  <si>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</si>
  <si>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</si>
  <si>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</si>
  <si>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</si>
  <si>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</si>
  <si>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</si>
  <si>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</si>
  <si>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</si>
  <si>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</si>
  <si>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</si>
  <si>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</si>
  <si>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</si>
  <si>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</si>
  <si>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</si>
  <si>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</si>
  <si>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</si>
  <si>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</si>
  <si>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</si>
  <si>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</si>
  <si>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</si>
  <si>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</si>
  <si>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</si>
  <si>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</si>
  <si>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</si>
  <si>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</si>
  <si>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</si>
  <si>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</si>
  <si>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</si>
  <si>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</si>
  <si>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</si>
  <si>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</si>
  <si>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</si>
  <si>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</si>
  <si>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</si>
  <si>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</si>
  <si>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</si>
  <si>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</si>
  <si>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</si>
  <si>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</si>
  <si>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</si>
  <si>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</si>
  <si>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</si>
  <si>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</si>
  <si>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</si>
  <si>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</si>
  <si>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</si>
  <si>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</si>
  <si>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</si>
  <si>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</si>
  <si>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</si>
  <si>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</si>
  <si>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</si>
  <si>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</si>
  <si>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</si>
  <si>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</si>
  <si>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</si>
  <si>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</si>
  <si>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</si>
  <si>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</si>
  <si>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</si>
  <si>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</si>
  <si>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</si>
  <si>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</si>
  <si>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</si>
  <si>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</si>
  <si>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</si>
  <si>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</si>
  <si>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</si>
  <si>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</si>
  <si>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</si>
  <si>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</si>
  <si>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</si>
  <si>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</si>
  <si>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</si>
  <si>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</si>
  <si>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</si>
  <si>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</si>
  <si>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</si>
  <si>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</si>
  <si>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</si>
  <si>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</si>
  <si>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</si>
  <si>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</si>
  <si>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</si>
  <si>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</si>
  <si>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</si>
  <si>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</si>
  <si>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</si>
  <si>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</si>
  <si>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</si>
  <si>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</si>
  <si>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</si>
  <si>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</si>
  <si>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</si>
  <si>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</si>
  <si>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</si>
  <si>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</si>
  <si>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</si>
  <si>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</si>
  <si>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</si>
  <si>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</si>
  <si>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</si>
  <si>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</si>
  <si>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</si>
  <si>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</si>
  <si>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</si>
  <si>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</si>
  <si>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</si>
  <si>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</si>
  <si>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</si>
  <si>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</si>
  <si>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</si>
  <si>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</si>
  <si>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</si>
  <si>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</si>
  <si>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</si>
  <si>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</si>
  <si>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</si>
  <si>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</si>
  <si>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</si>
  <si>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</si>
  <si>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</si>
  <si>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</si>
  <si>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</si>
  <si>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</si>
  <si>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</si>
  <si>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</si>
  <si>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</si>
  <si>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</si>
  <si>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</si>
  <si>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</si>
  <si>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</si>
  <si>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</si>
  <si>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</si>
  <si>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</si>
  <si>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</si>
  <si>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</si>
  <si>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</si>
  <si>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</si>
  <si>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</si>
  <si>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</si>
  <si>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</si>
  <si>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</si>
  <si>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</si>
  <si>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</si>
  <si>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</si>
  <si>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</si>
  <si>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</si>
  <si>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</si>
  <si>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</si>
  <si>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</si>
  <si>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</si>
  <si>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</si>
  <si>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</si>
  <si>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</si>
  <si>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</si>
  <si>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</si>
  <si>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</si>
  <si>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</si>
  <si>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</si>
  <si>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</si>
  <si>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</si>
  <si>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</si>
  <si>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</si>
  <si>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</si>
  <si>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</si>
  <si>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</si>
  <si>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</si>
  <si>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</si>
  <si>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</si>
  <si>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</si>
  <si>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</si>
  <si>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</si>
  <si>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</si>
  <si>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</si>
  <si>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</si>
  <si>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</si>
  <si>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</si>
  <si>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</si>
  <si>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</si>
  <si>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</si>
  <si>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</si>
  <si>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</si>
  <si>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</si>
  <si>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</si>
  <si>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</si>
  <si>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</si>
  <si>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</si>
  <si>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</si>
  <si>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</si>
  <si>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</si>
  <si>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</si>
  <si>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</si>
  <si>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</si>
  <si>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</si>
  <si>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</si>
  <si>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</si>
  <si>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</si>
  <si>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</si>
  <si>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</si>
  <si>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</si>
  <si>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</si>
  <si>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</si>
  <si>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</si>
  <si>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</si>
  <si>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</si>
  <si>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</si>
  <si>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</si>
  <si>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</si>
  <si>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</si>
  <si>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</si>
  <si>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</si>
  <si>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</si>
  <si>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</si>
  <si>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</si>
  <si>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</si>
  <si>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</si>
  <si>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</si>
  <si>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</si>
  <si>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</si>
  <si>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</si>
  <si>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</si>
  <si>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</si>
  <si>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</si>
  <si>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</si>
  <si>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</si>
  <si>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</si>
  <si>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</si>
  <si>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</si>
  <si>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</si>
  <si>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</si>
  <si>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</si>
  <si>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</si>
  <si>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</si>
  <si>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</si>
  <si>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</si>
  <si>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</si>
  <si>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</si>
  <si>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</si>
  <si>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</si>
  <si>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</si>
  <si>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</si>
  <si>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</si>
  <si>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</si>
  <si>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</si>
  <si>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</si>
  <si>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</si>
  <si>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</si>
  <si>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</si>
  <si>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</si>
  <si>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</si>
  <si>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</si>
  <si>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</si>
  <si>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</si>
  <si>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</si>
  <si>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</si>
  <si>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</si>
  <si>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</si>
  <si>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</si>
  <si>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</si>
  <si>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</si>
  <si>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</si>
  <si>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</si>
  <si>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</si>
  <si>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</si>
  <si>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</si>
  <si>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</si>
  <si>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</si>
  <si>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</si>
  <si>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</si>
  <si>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</si>
  <si>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</si>
  <si>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</si>
  <si>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</si>
  <si>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</si>
  <si>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</si>
  <si>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</si>
  <si>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</si>
  <si>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</si>
  <si>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</si>
  <si>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</si>
  <si>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</si>
  <si>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</si>
  <si>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</si>
  <si>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</si>
  <si>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</si>
  <si>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</si>
  <si>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</si>
  <si>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</si>
  <si>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</si>
  <si>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</si>
  <si>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</si>
  <si>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</si>
  <si>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</si>
  <si>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</si>
  <si>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</si>
  <si>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</si>
  <si>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</si>
  <si>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</si>
  <si>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</si>
  <si>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</si>
  <si>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</si>
  <si>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</si>
  <si>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</si>
  <si>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</si>
  <si>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</si>
  <si>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</si>
  <si>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</si>
  <si>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</si>
  <si>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</si>
  <si>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</si>
  <si>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</si>
  <si>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</si>
  <si>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</si>
  <si>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</si>
  <si>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</si>
  <si>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</si>
  <si>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</si>
  <si>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</si>
  <si>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</si>
  <si>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</si>
  <si>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</si>
  <si>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</si>
  <si>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</si>
  <si>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</si>
  <si>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</si>
  <si>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</si>
  <si>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</si>
  <si>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</si>
  <si>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</si>
  <si>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</si>
  <si>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</si>
  <si>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</si>
  <si>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</si>
  <si>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</si>
  <si>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</si>
  <si>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</si>
  <si>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</si>
  <si>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</si>
  <si>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</si>
  <si>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</si>
  <si>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</si>
  <si>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</si>
  <si>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</si>
  <si>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</si>
  <si>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</si>
  <si>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</si>
  <si>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</si>
  <si>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</si>
  <si>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</si>
  <si>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</si>
  <si>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</si>
  <si>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</si>
  <si>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</si>
  <si>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</si>
  <si>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</si>
  <si>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</si>
  <si>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</si>
  <si>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</si>
  <si>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</si>
  <si>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</si>
  <si>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</si>
  <si>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</si>
  <si>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</si>
  <si>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</si>
  <si>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</si>
  <si>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</si>
  <si>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</si>
  <si>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</si>
  <si>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</si>
  <si>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</si>
  <si>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</si>
  <si>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</si>
  <si>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</si>
  <si>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</si>
  <si>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</si>
  <si>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</si>
  <si>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</si>
  <si>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</si>
  <si>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</si>
  <si>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</si>
  <si>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</si>
  <si>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</si>
  <si>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</si>
  <si>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</si>
  <si>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</si>
  <si>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</si>
  <si>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</si>
  <si>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</si>
  <si>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</si>
  <si>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</si>
  <si>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</si>
  <si>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</si>
  <si>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</si>
  <si>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</si>
  <si>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</si>
  <si>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</si>
  <si>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</si>
  <si>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</si>
  <si>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</si>
  <si>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</si>
  <si>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</si>
  <si>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</si>
  <si>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</si>
  <si>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</si>
  <si>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</si>
  <si>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</si>
  <si>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</si>
  <si>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</si>
  <si>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</si>
  <si>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</si>
  <si>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</si>
  <si>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</si>
  <si>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</si>
  <si>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</si>
  <si>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</si>
  <si>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</si>
  <si>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</si>
  <si>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</si>
  <si>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</si>
  <si>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</si>
  <si>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</si>
  <si>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</si>
  <si>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</si>
  <si>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</si>
  <si>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</si>
  <si>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</si>
  <si>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</si>
  <si>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</si>
  <si>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</si>
  <si>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</si>
  <si>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</si>
  <si>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</si>
  <si>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</si>
  <si>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</si>
  <si>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</si>
  <si>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</si>
  <si>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</si>
  <si>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</si>
  <si>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</si>
  <si>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</si>
  <si>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</si>
  <si>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</si>
  <si>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</si>
  <si>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</si>
  <si>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</si>
  <si>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</si>
  <si>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</si>
  <si>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</si>
  <si>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</si>
  <si>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</si>
  <si>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</si>
  <si>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</si>
  <si>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</si>
  <si>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</si>
  <si>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</si>
  <si>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</si>
  <si>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</si>
  <si>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</si>
  <si>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</si>
  <si>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</si>
  <si>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</si>
  <si>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</si>
  <si>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</si>
  <si>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</si>
  <si>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</si>
  <si>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</si>
  <si>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</si>
  <si>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</si>
  <si>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</si>
  <si>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</si>
  <si>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</si>
  <si>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</si>
  <si>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</si>
  <si>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</si>
  <si>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</si>
  <si>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</si>
  <si>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</si>
  <si>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</si>
  <si>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</si>
  <si>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</si>
  <si>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</si>
  <si>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</si>
  <si>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</si>
  <si>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</si>
  <si>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</si>
  <si>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</si>
  <si>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</si>
  <si>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</si>
  <si>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</si>
  <si>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</si>
  <si>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</si>
  <si>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</si>
  <si>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</si>
  <si>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</si>
  <si>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</si>
  <si>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</si>
  <si>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</si>
  <si>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</si>
  <si>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</si>
  <si>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</si>
  <si>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</si>
  <si>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</si>
  <si>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</si>
  <si>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</si>
  <si>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</si>
  <si>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</si>
  <si>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</si>
  <si>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</si>
  <si>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</si>
  <si>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</si>
  <si>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</si>
  <si>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</si>
  <si>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</si>
  <si>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</si>
  <si>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</si>
  <si>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</si>
  <si>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</si>
  <si>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</si>
  <si>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</si>
  <si>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</si>
  <si>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</si>
  <si>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</si>
  <si>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</si>
  <si>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</si>
  <si>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</si>
  <si>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</si>
  <si>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</si>
  <si>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</si>
  <si>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</si>
  <si>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</si>
  <si>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</si>
  <si>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</si>
  <si>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</si>
  <si>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</si>
  <si>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</si>
  <si>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</si>
  <si>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</si>
  <si>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</si>
  <si>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</si>
  <si>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</si>
  <si>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</si>
  <si>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</si>
  <si>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</si>
  <si>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</si>
  <si>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</si>
  <si>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</si>
  <si>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</si>
  <si>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</si>
  <si>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</si>
  <si>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</si>
  <si>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</si>
  <si>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</si>
  <si>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</si>
  <si>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</si>
  <si>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</si>
  <si>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</si>
  <si>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</si>
  <si>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</si>
  <si>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</si>
  <si>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</si>
  <si>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</si>
  <si>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</si>
  <si>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</si>
  <si>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</si>
  <si>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</si>
  <si>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</si>
  <si>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</si>
  <si>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</si>
  <si>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</si>
  <si>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</si>
  <si>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</si>
  <si>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</si>
  <si>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</si>
  <si>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</si>
  <si>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</si>
  <si>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</si>
  <si>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</si>
  <si>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</si>
  <si>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</si>
  <si>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</si>
  <si>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</si>
  <si>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</si>
  <si>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</si>
  <si>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</si>
  <si>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</si>
  <si>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</si>
  <si>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</si>
  <si>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</si>
  <si>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</si>
  <si>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</si>
  <si>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</si>
  <si>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</si>
  <si>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</si>
  <si>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</si>
  <si>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</si>
  <si>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</si>
  <si>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</si>
  <si>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</si>
  <si>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</si>
  <si>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</si>
  <si>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</si>
  <si>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</si>
  <si>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</si>
  <si>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</si>
  <si>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</si>
  <si>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</si>
  <si>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</si>
  <si>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</si>
  <si>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</si>
  <si>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</si>
  <si>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</si>
  <si>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</si>
  <si>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</si>
  <si>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</si>
  <si>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</si>
  <si>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</si>
  <si>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</si>
  <si>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</si>
  <si>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</si>
  <si>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</si>
  <si>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</si>
  <si>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</si>
  <si>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</si>
  <si>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</si>
  <si>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</si>
  <si>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</si>
  <si>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</si>
  <si>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</si>
  <si>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</si>
  <si>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</si>
  <si>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</si>
  <si>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</si>
  <si>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</si>
  <si>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</si>
  <si>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</si>
  <si>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</si>
  <si>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</si>
  <si>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</si>
  <si>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</si>
  <si>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</si>
  <si>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</si>
  <si>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</si>
  <si>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</si>
  <si>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</si>
  <si>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</si>
  <si>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</si>
  <si>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</si>
  <si>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</si>
  <si>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</si>
  <si>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</si>
  <si>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</si>
  <si>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</si>
  <si>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</si>
  <si>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</si>
  <si>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</si>
  <si>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</si>
  <si>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</si>
  <si>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</si>
  <si>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</si>
  <si>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</si>
  <si>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</si>
  <si>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</si>
  <si>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</si>
  <si>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</si>
  <si>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</si>
  <si>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</si>
  <si>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</si>
  <si>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</si>
  <si>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</si>
  <si>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</si>
  <si>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</si>
  <si>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</si>
  <si>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</si>
  <si>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</si>
  <si>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</si>
  <si>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</si>
  <si>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</si>
  <si>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</si>
  <si>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</si>
  <si>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</si>
  <si>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</si>
  <si>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</si>
  <si>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</si>
  <si>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</si>
  <si>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</si>
  <si>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</si>
  <si>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</si>
  <si>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</si>
  <si>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</si>
  <si>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</si>
  <si>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</si>
  <si>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</si>
  <si>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</si>
  <si>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</si>
  <si>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</si>
  <si>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</si>
  <si>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</si>
  <si>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</si>
  <si>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</si>
  <si>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</si>
  <si>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</si>
  <si>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</si>
  <si>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</si>
  <si>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</si>
  <si>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</si>
  <si>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</si>
  <si>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</si>
  <si>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</si>
  <si>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</si>
  <si>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</si>
  <si>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</si>
  <si>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</si>
  <si>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</si>
  <si>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</si>
  <si>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</si>
  <si>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</si>
  <si>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</si>
  <si>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</si>
  <si>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</si>
  <si>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</si>
  <si>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</si>
  <si>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</si>
  <si>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</si>
  <si>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</si>
  <si>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</si>
  <si>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</si>
  <si>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</si>
  <si>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</si>
  <si>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</si>
  <si>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</si>
  <si>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</si>
  <si>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</si>
  <si>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</si>
  <si>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</si>
  <si>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</si>
  <si>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</si>
  <si>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</si>
  <si>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</si>
  <si>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</si>
  <si>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</si>
  <si>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</si>
  <si>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</si>
  <si>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</si>
  <si>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</si>
  <si>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</si>
  <si>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</si>
  <si>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</si>
  <si>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</si>
  <si>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</si>
  <si>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</si>
  <si>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</si>
  <si>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</si>
  <si>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</si>
  <si>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</si>
  <si>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</si>
  <si>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</si>
  <si>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</si>
  <si>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</si>
  <si>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</si>
  <si>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</si>
  <si>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</si>
  <si>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</si>
  <si>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</si>
  <si>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</si>
  <si>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</si>
  <si>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</si>
  <si>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</si>
  <si>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</si>
  <si>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</si>
  <si>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</si>
  <si>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</si>
  <si>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</si>
  <si>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</si>
  <si>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</si>
  <si>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</si>
  <si>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</si>
  <si>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</si>
  <si>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</si>
  <si>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</si>
  <si>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</si>
  <si>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</si>
  <si>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</si>
  <si>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</si>
  <si>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</si>
  <si>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</si>
  <si>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</si>
  <si>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</si>
  <si>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</si>
  <si>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</si>
  <si>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</si>
  <si>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</si>
  <si>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</si>
  <si>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</si>
  <si>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</si>
  <si>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</si>
  <si>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</si>
  <si>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</si>
  <si>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</si>
  <si>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</si>
  <si>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</si>
  <si>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</si>
  <si>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</si>
  <si>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</si>
  <si>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</si>
  <si>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</si>
  <si>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</si>
  <si>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</si>
  <si>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</si>
  <si>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</si>
  <si>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</si>
  <si>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</si>
  <si>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</si>
  <si>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</si>
  <si>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</si>
  <si>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</si>
  <si>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</si>
  <si>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</si>
  <si>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</si>
  <si>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</si>
  <si>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</si>
  <si>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</si>
  <si>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</si>
  <si>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</si>
  <si>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</si>
  <si>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</si>
  <si>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</si>
  <si>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</si>
  <si>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</si>
  <si>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</si>
  <si>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</si>
  <si>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</si>
  <si>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</si>
  <si>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</si>
  <si>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</si>
  <si>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</si>
  <si>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</si>
  <si>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</si>
  <si>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</si>
  <si>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</si>
  <si>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</si>
  <si>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</si>
  <si>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</si>
  <si>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</si>
  <si>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</si>
  <si>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</si>
  <si>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</si>
  <si>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</si>
  <si>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</si>
  <si>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</si>
  <si>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</si>
  <si>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</si>
  <si>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</si>
  <si>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</si>
  <si>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</si>
  <si>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</si>
  <si>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</si>
  <si>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</si>
  <si>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</si>
  <si>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</si>
  <si>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</si>
  <si>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</si>
  <si>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</si>
  <si>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</si>
  <si>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</si>
  <si>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</si>
  <si>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</si>
  <si>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</si>
  <si>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</si>
  <si>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</si>
  <si>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</si>
  <si>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</si>
  <si>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</si>
  <si>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</si>
  <si>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</si>
  <si>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</si>
  <si>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</si>
  <si>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</si>
  <si>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</si>
  <si>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</si>
  <si>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</si>
  <si>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</si>
  <si>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</si>
  <si>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</si>
  <si>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</si>
  <si>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</si>
  <si>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</si>
  <si>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</si>
  <si>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</si>
  <si>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</si>
  <si>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</si>
  <si>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</si>
  <si>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</si>
  <si>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</si>
  <si>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</si>
  <si>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</si>
  <si>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</si>
  <si>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</si>
  <si>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</si>
  <si>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</si>
  <si>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</si>
  <si>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</si>
  <si>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</si>
  <si>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</si>
  <si>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</si>
  <si>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</si>
  <si>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</si>
  <si>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</si>
  <si>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</si>
  <si>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</si>
  <si>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</si>
  <si>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</si>
  <si>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</si>
  <si>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</si>
  <si>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</si>
  <si>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</si>
  <si>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</si>
  <si>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</si>
  <si>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</si>
  <si>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</si>
  <si>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</si>
  <si>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</si>
  <si>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</si>
  <si>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</si>
  <si>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</si>
  <si>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</si>
  <si>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</si>
  <si>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</si>
  <si>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</si>
  <si>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</si>
  <si>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</si>
  <si>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</si>
  <si>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</si>
  <si>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</si>
  <si>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</si>
  <si>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</si>
  <si>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</si>
  <si>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</si>
  <si>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</si>
  <si>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</si>
  <si>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</si>
  <si>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</si>
  <si>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</si>
  <si>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</si>
  <si>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</si>
  <si>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</si>
  <si>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</si>
  <si>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</si>
  <si>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</si>
  <si>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</si>
  <si>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</si>
  <si>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</si>
  <si>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</si>
  <si>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</si>
  <si>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</si>
  <si>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</si>
  <si>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</si>
  <si>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</si>
  <si>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</si>
  <si>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</si>
  <si>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</si>
  <si>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</si>
  <si>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</si>
  <si>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</si>
  <si>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</si>
  <si>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</si>
  <si>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</si>
  <si>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</si>
  <si>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</si>
  <si>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</si>
  <si>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</si>
  <si>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</si>
  <si>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</si>
  <si>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</si>
  <si>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</si>
  <si>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</si>
  <si>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</si>
  <si>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</si>
  <si>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</si>
  <si>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</si>
  <si>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</si>
  <si>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</si>
  <si>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</si>
  <si>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</si>
  <si>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</si>
  <si>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</si>
  <si>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</si>
  <si>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</si>
  <si>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</si>
  <si>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</si>
  <si>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</si>
  <si>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</si>
  <si>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</si>
  <si>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</si>
  <si>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</si>
  <si>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</si>
  <si>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</si>
  <si>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</si>
  <si>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</si>
  <si>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</si>
  <si>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</si>
  <si>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</si>
  <si>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</si>
  <si>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</si>
  <si>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</si>
  <si>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</si>
  <si>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</si>
  <si>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</si>
  <si>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</si>
  <si>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</si>
  <si>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</si>
  <si>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</si>
  <si>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</si>
  <si>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</si>
  <si>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</si>
  <si>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</si>
  <si>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</si>
  <si>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</si>
  <si>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</si>
  <si>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</si>
  <si>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</si>
  <si>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</si>
  <si>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</si>
  <si>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</si>
  <si>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</si>
  <si>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</si>
  <si>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</si>
  <si>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</si>
  <si>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</si>
  <si>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</si>
  <si>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</si>
  <si>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</si>
  <si>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</si>
  <si>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</si>
  <si>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</si>
  <si>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</si>
  <si>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</si>
  <si>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</si>
  <si>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</si>
  <si>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</si>
  <si>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</si>
  <si>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</si>
  <si>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</si>
  <si>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</si>
  <si>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</si>
  <si>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</si>
  <si>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</si>
  <si>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</si>
  <si>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</si>
  <si>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</si>
  <si>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</si>
  <si>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</si>
  <si>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</si>
  <si>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</si>
  <si>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</si>
  <si>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</si>
  <si>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</si>
  <si>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</si>
  <si>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</si>
  <si>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</si>
  <si>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</si>
  <si>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</si>
  <si>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</si>
  <si>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</si>
  <si>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</si>
  <si>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</si>
  <si>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</si>
  <si>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</si>
  <si>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</si>
  <si>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</si>
  <si>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</si>
  <si>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</si>
  <si>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</si>
  <si>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</si>
  <si>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</si>
  <si>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</si>
  <si>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</si>
  <si>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</si>
  <si>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</si>
  <si>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</si>
  <si>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</si>
  <si>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</si>
  <si>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</si>
  <si>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</si>
  <si>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</si>
  <si>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</si>
  <si>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</si>
  <si>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</si>
  <si>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</si>
  <si>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</si>
  <si>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</si>
  <si>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</si>
  <si>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</si>
  <si>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</si>
  <si>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</si>
  <si>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</si>
  <si>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</si>
  <si>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</si>
  <si>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</si>
  <si>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</si>
  <si>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</si>
  <si>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</si>
  <si>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</si>
  <si>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</si>
  <si>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</si>
  <si>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</si>
  <si>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</si>
  <si>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</si>
  <si>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</si>
  <si>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</si>
  <si>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</si>
  <si>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</si>
  <si>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</si>
  <si>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</si>
  <si>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</si>
  <si>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</si>
  <si>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</si>
  <si>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</si>
  <si>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</si>
  <si>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</si>
  <si>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</si>
  <si>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</si>
  <si>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</si>
  <si>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</si>
  <si>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</si>
  <si>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</si>
  <si>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</si>
  <si>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</si>
  <si>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</si>
  <si>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</si>
  <si>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</si>
  <si>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</si>
  <si>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</si>
  <si>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</si>
  <si>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</si>
  <si>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</si>
  <si>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</si>
  <si>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</si>
  <si>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</si>
  <si>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</si>
  <si>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</si>
  <si>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</si>
  <si>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</si>
  <si>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</si>
  <si>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</si>
  <si>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</si>
  <si>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</si>
  <si>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</si>
  <si>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</si>
  <si>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</si>
  <si>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</si>
  <si>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</si>
  <si>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</si>
  <si>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</si>
  <si>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</si>
  <si>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</si>
  <si>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</si>
  <si>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</si>
  <si>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</si>
  <si>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</si>
  <si>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</si>
  <si>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</si>
  <si>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</si>
  <si>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</si>
  <si>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</si>
  <si>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</si>
  <si>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</si>
  <si>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</si>
  <si>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</si>
  <si>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</si>
  <si>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</si>
  <si>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</si>
  <si>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</si>
  <si>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</si>
  <si>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</si>
  <si>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</si>
  <si>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</si>
  <si>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</si>
  <si>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</si>
  <si>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</si>
  <si>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</si>
  <si>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</si>
  <si>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</si>
  <si>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</si>
  <si>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</si>
  <si>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</si>
  <si>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</si>
  <si>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</si>
  <si>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</si>
  <si>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</si>
  <si>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</si>
  <si>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</si>
  <si>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</si>
  <si>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</si>
  <si>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</si>
  <si>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</si>
  <si>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</si>
  <si>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</si>
  <si>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</si>
  <si>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</si>
  <si>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</si>
  <si>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</si>
  <si>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</si>
  <si>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</si>
  <si>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</si>
  <si>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</si>
  <si>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</si>
  <si>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</si>
  <si>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</si>
  <si>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</si>
  <si>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</si>
  <si>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</si>
  <si>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</si>
  <si>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</si>
  <si>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</si>
  <si>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</si>
  <si>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</si>
  <si>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</si>
  <si>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</si>
  <si>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</si>
  <si>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</si>
  <si>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</si>
  <si>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</si>
  <si>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</si>
  <si>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</si>
  <si>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</si>
  <si>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</si>
  <si>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</si>
  <si>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</si>
  <si>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</si>
  <si>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</si>
  <si>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</si>
  <si>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</si>
  <si>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</si>
  <si>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</si>
  <si>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</si>
  <si>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</si>
  <si>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</si>
  <si>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</si>
  <si>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</si>
  <si>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</si>
  <si>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</si>
  <si>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</si>
  <si>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</si>
  <si>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</si>
  <si>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</si>
  <si>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</si>
  <si>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</si>
  <si>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</si>
  <si>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</si>
  <si>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</si>
  <si>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</si>
  <si>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</si>
  <si>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</si>
  <si>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</si>
  <si>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</si>
  <si>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</si>
  <si>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</si>
  <si>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</si>
  <si>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</si>
  <si>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</si>
  <si>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</si>
  <si>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</si>
  <si>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</si>
  <si>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</si>
  <si>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</si>
  <si>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</si>
  <si>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</si>
  <si>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</si>
  <si>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</si>
  <si>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</si>
  <si>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</si>
  <si>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</si>
  <si>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</si>
  <si>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</si>
  <si>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</si>
  <si>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</si>
  <si>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</si>
  <si>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</si>
  <si>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</si>
  <si>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</si>
  <si>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</si>
  <si>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</si>
  <si>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</si>
  <si>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</si>
  <si>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</si>
  <si>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</si>
  <si>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</si>
  <si>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</si>
  <si>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</si>
  <si>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</si>
  <si>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</si>
  <si>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</si>
  <si>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</si>
  <si>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</si>
  <si>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</si>
  <si>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</si>
  <si>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</si>
  <si>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</si>
  <si>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</si>
  <si>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</si>
  <si>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</si>
  <si>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</si>
  <si>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</si>
  <si>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</si>
  <si>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</si>
  <si>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</si>
  <si>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</si>
  <si>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</si>
  <si>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</si>
  <si>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</si>
  <si>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</si>
  <si>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</si>
  <si>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</si>
  <si>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</si>
  <si>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</si>
  <si>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</si>
  <si>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</si>
  <si>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</si>
  <si>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</si>
  <si>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</si>
  <si>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</si>
  <si>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</si>
  <si>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</si>
  <si>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</si>
  <si>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</si>
  <si>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</si>
  <si>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</si>
  <si>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</si>
  <si>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</si>
  <si>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</si>
  <si>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</si>
  <si>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</si>
  <si>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</si>
  <si>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</si>
  <si>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</si>
  <si>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</si>
  <si>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</si>
  <si>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</si>
  <si>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</si>
  <si>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</si>
  <si>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</si>
  <si>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</si>
  <si>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</si>
  <si>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</si>
  <si>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</si>
  <si>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</si>
  <si>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</si>
  <si>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</si>
  <si>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</si>
  <si>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</si>
  <si>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</si>
  <si>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</si>
  <si>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</si>
  <si>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</si>
  <si>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</si>
  <si>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</si>
  <si>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</si>
  <si>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</si>
  <si>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</si>
  <si>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</si>
  <si>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</si>
  <si>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</si>
  <si>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</si>
  <si>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</si>
  <si>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</si>
  <si>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</si>
  <si>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</si>
  <si>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</si>
  <si>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</si>
  <si>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</si>
  <si>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</si>
  <si>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</si>
  <si>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</si>
  <si>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</si>
  <si>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</si>
  <si>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</si>
  <si>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</si>
  <si>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</si>
  <si>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</si>
  <si>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</si>
  <si>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</si>
  <si>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</si>
  <si>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</si>
  <si>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</si>
  <si>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</si>
  <si>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</si>
  <si>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</si>
  <si>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</si>
  <si>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</si>
  <si>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</si>
  <si>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</si>
  <si>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</si>
  <si>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</si>
  <si>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</si>
  <si>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</si>
  <si>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</si>
  <si>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</si>
  <si>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</si>
  <si>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</si>
  <si>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</si>
  <si>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</si>
  <si>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</si>
  <si>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</si>
  <si>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</si>
  <si>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</si>
  <si>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</si>
  <si>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</si>
  <si>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</si>
  <si>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</si>
  <si>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</si>
  <si>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</si>
  <si>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</si>
  <si>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</si>
  <si>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</si>
  <si>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</si>
  <si>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</si>
  <si>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</si>
  <si>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</si>
  <si>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</si>
  <si>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</si>
  <si>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</si>
  <si>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</si>
  <si>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</si>
  <si>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</si>
  <si>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</si>
  <si>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</si>
  <si>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</si>
  <si>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</si>
  <si>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</si>
  <si>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</si>
  <si>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</si>
  <si>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</si>
  <si>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</si>
  <si>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</si>
  <si>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</si>
  <si>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</si>
  <si>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</si>
  <si>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</si>
  <si>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</si>
  <si>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</si>
  <si>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</si>
  <si>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</si>
  <si>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</si>
  <si>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</si>
  <si>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</si>
  <si>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</si>
  <si>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</si>
  <si>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</si>
  <si>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</si>
  <si>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</si>
  <si>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</si>
  <si>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</si>
  <si>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</si>
  <si>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</si>
  <si>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</si>
  <si>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</si>
  <si>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</si>
  <si>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</si>
  <si>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</si>
  <si>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</si>
  <si>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</si>
  <si>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</si>
  <si>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</si>
  <si>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</si>
  <si>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</si>
  <si>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</si>
  <si>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</si>
  <si>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</si>
  <si>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</si>
  <si>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</si>
  <si>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</si>
  <si>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</si>
  <si>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</si>
  <si>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</si>
  <si>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</si>
  <si>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</si>
  <si>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</si>
  <si>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</si>
  <si>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</si>
  <si>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</si>
  <si>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</si>
  <si>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</si>
  <si>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</si>
  <si>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</si>
  <si>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</si>
  <si>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</si>
  <si>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</si>
  <si>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</si>
  <si>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</si>
  <si>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</si>
  <si>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</si>
  <si>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</si>
  <si>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</si>
  <si>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</si>
  <si>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</si>
  <si>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</si>
  <si>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</si>
  <si>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</si>
  <si>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</si>
  <si>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</si>
  <si>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</si>
  <si>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</si>
  <si>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</si>
  <si>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</si>
  <si>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</si>
  <si>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</si>
  <si>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</si>
  <si>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</si>
  <si>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</si>
  <si>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</si>
  <si>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</si>
  <si>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</si>
  <si>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</si>
  <si>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</si>
  <si>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</si>
  <si>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</si>
  <si>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</si>
  <si>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</si>
  <si>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</si>
  <si>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</si>
  <si>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</si>
  <si>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</si>
  <si>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</si>
  <si>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</si>
  <si>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</si>
  <si>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</si>
  <si>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</si>
  <si>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</si>
  <si>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</si>
  <si>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</si>
  <si>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</si>
  <si>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</si>
  <si>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</si>
  <si>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</si>
  <si>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</si>
  <si>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</si>
  <si>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</si>
  <si>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</si>
  <si>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</si>
  <si>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</si>
  <si>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</si>
  <si>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</si>
  <si>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</si>
  <si>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</si>
  <si>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</si>
  <si>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</si>
  <si>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</si>
  <si>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</si>
  <si>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</si>
  <si>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</si>
  <si>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</si>
  <si>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</si>
  <si>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</si>
  <si>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</si>
  <si>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</si>
  <si>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</si>
  <si>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</si>
  <si>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</si>
  <si>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</si>
  <si>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</si>
  <si>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</si>
  <si>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</si>
  <si>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</si>
  <si>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</si>
  <si>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</si>
  <si>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</si>
  <si>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</si>
  <si>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</si>
  <si>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</si>
  <si>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</si>
  <si>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</si>
  <si>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</si>
  <si>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</si>
  <si>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</si>
  <si>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</si>
  <si>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</si>
  <si>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</si>
  <si>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</si>
  <si>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</si>
  <si>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</si>
  <si>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</si>
  <si>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</si>
  <si>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</si>
  <si>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</si>
  <si>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</si>
  <si>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</si>
  <si>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</si>
  <si>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</si>
  <si>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</si>
  <si>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</si>
  <si>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</si>
  <si>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</si>
  <si>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</si>
  <si>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</si>
  <si>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</si>
  <si>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</si>
  <si>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</si>
  <si>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</si>
  <si>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</si>
  <si>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</si>
  <si>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</si>
  <si>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</si>
  <si>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</si>
  <si>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</si>
  <si>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</si>
  <si>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</si>
  <si>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</si>
  <si>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</si>
  <si>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</si>
  <si>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</si>
  <si>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</si>
  <si>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</si>
  <si>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</si>
  <si>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</si>
  <si>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</si>
  <si>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</si>
  <si>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</si>
  <si>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</si>
  <si>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</si>
  <si>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</si>
  <si>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</si>
  <si>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</si>
  <si>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</si>
  <si>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</si>
  <si>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</si>
  <si>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</si>
  <si>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</si>
  <si>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</si>
  <si>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</si>
  <si>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</si>
  <si>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</si>
  <si>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</si>
  <si>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</si>
  <si>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</si>
  <si>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</si>
  <si>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</si>
  <si>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</si>
  <si>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</si>
  <si>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</si>
  <si>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</si>
  <si>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</si>
  <si>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</si>
  <si>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</si>
  <si>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</si>
  <si>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</si>
  <si>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</si>
  <si>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</si>
  <si>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</si>
  <si>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</si>
  <si>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</si>
  <si>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</si>
  <si>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</si>
  <si>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</si>
  <si>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</si>
  <si>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</si>
  <si>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</si>
  <si>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</si>
  <si>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</si>
  <si>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</si>
  <si>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</si>
  <si>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</si>
  <si>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</si>
  <si>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</si>
  <si>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</si>
  <si>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</si>
  <si>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</si>
  <si>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</si>
  <si>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</si>
  <si>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</si>
  <si>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</si>
  <si>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</si>
  <si>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</si>
  <si>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</si>
  <si>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</si>
  <si>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</si>
  <si>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</si>
  <si>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</si>
  <si>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</si>
  <si>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</si>
  <si>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</si>
  <si>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</si>
  <si>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</si>
  <si>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</si>
  <si>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</si>
  <si>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</si>
  <si>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</si>
  <si>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</si>
  <si>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</si>
  <si>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</si>
  <si>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</si>
  <si>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</si>
  <si>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</si>
  <si>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</si>
  <si>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</si>
  <si>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</si>
  <si>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</si>
  <si>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</si>
  <si>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</si>
  <si>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</si>
  <si>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</si>
  <si>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</si>
  <si>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</si>
  <si>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</si>
  <si>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</si>
  <si>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</si>
  <si>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</si>
  <si>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</si>
  <si>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</si>
  <si>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</si>
  <si>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</si>
  <si>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</si>
  <si>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</si>
  <si>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</si>
  <si>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</si>
  <si>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</si>
  <si>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</si>
  <si>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</si>
  <si>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</si>
  <si>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</si>
  <si>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</si>
  <si>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</si>
  <si>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</si>
  <si>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</si>
  <si>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</si>
  <si>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</si>
  <si>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</si>
  <si>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</si>
  <si>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</si>
  <si>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</si>
  <si>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</si>
  <si>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</si>
  <si>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</si>
  <si>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</si>
  <si>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</si>
  <si>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</si>
  <si>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</si>
  <si>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</si>
  <si>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</si>
  <si>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</si>
  <si>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</si>
  <si>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</si>
  <si>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</si>
  <si>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</si>
  <si>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</si>
  <si>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</si>
  <si>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</si>
  <si>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</si>
  <si>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</si>
  <si>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</si>
  <si>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</si>
  <si>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</si>
  <si>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</si>
  <si>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</si>
  <si>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</si>
  <si>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</si>
  <si>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</si>
  <si>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</si>
  <si>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</si>
  <si>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</si>
  <si>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</si>
  <si>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</si>
  <si>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</si>
  <si>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</si>
  <si>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</si>
  <si>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</si>
  <si>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</si>
  <si>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</si>
  <si>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</si>
  <si>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</si>
  <si>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</si>
  <si>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</si>
  <si>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</si>
  <si>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</si>
  <si>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</si>
  <si>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</si>
  <si>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</si>
  <si>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</si>
  <si>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</si>
  <si>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</si>
  <si>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</si>
  <si>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</si>
  <si>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</si>
  <si>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</si>
  <si>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</si>
  <si>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</si>
  <si>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</si>
  <si>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</si>
  <si>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</si>
  <si>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</si>
  <si>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</si>
  <si>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</si>
  <si>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</si>
  <si>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</si>
  <si>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</si>
  <si>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</si>
  <si>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</si>
  <si>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</si>
  <si>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</si>
  <si>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</si>
  <si>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</si>
  <si>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</si>
  <si>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</si>
  <si>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</si>
  <si>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</si>
  <si>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</si>
  <si>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</si>
  <si>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</si>
  <si>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</si>
  <si>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</si>
  <si>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</si>
  <si>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</si>
  <si>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</si>
  <si>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</si>
  <si>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</si>
  <si>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</si>
  <si>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</si>
  <si>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</si>
  <si>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</si>
  <si>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</si>
  <si>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</si>
  <si>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</si>
  <si>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</si>
  <si>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</si>
  <si>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</si>
  <si>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</si>
  <si>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</si>
  <si>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</si>
  <si>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</si>
  <si>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</si>
  <si>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</si>
  <si>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</si>
  <si>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</si>
  <si>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</si>
  <si>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</si>
  <si>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</si>
  <si>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</si>
  <si>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</si>
  <si>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</si>
  <si>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</si>
  <si>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</si>
  <si>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</si>
  <si>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</si>
  <si>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</si>
  <si>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</si>
  <si>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</si>
  <si>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</si>
  <si>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</si>
  <si>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</si>
  <si>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</si>
  <si>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</si>
  <si>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</si>
  <si>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</si>
  <si>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</si>
  <si>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</si>
  <si>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</si>
  <si>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</si>
  <si>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</si>
  <si>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</si>
  <si>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</si>
  <si>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</si>
  <si>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</si>
  <si>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</si>
  <si>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</si>
  <si>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</si>
  <si>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</si>
  <si>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</si>
  <si>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</si>
  <si>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</si>
  <si>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</si>
  <si>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</si>
  <si>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</si>
  <si>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</si>
  <si>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</si>
  <si>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</si>
  <si>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</si>
  <si>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</si>
  <si>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</si>
  <si>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</si>
  <si>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</si>
  <si>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</si>
  <si>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</si>
  <si>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</si>
  <si>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</si>
  <si>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</si>
  <si>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</si>
  <si>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</si>
  <si>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</si>
  <si>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</si>
  <si>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</si>
  <si>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</si>
  <si>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</si>
  <si>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</si>
  <si>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</si>
  <si>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</si>
  <si>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</si>
  <si>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</si>
  <si>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</si>
  <si>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</si>
  <si>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</si>
  <si>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</si>
  <si>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</si>
  <si>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</si>
  <si>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</si>
  <si>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</si>
  <si>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</si>
  <si>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</si>
  <si>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</si>
  <si>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</si>
  <si>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</si>
  <si>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</si>
  <si>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</si>
  <si>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</si>
  <si>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</si>
  <si>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</si>
  <si>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</si>
  <si>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</si>
  <si>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</si>
  <si>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</si>
  <si>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</si>
  <si>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</si>
  <si>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</si>
  <si>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</si>
  <si>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</si>
  <si>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</si>
  <si>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</si>
  <si>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</si>
  <si>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</si>
  <si>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</si>
  <si>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</si>
  <si>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</si>
  <si>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</si>
  <si>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</si>
  <si>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</si>
  <si>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</si>
  <si>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</si>
  <si>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</si>
  <si>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</si>
  <si>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</si>
  <si>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</si>
  <si>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</si>
  <si>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</si>
  <si>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</si>
  <si>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</si>
  <si>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</si>
  <si>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</si>
  <si>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</si>
  <si>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</si>
  <si>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</si>
  <si>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</si>
  <si>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</si>
  <si>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</si>
  <si>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</si>
  <si>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</si>
  <si>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</si>
  <si>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</si>
  <si>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</si>
  <si>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</si>
  <si>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</si>
  <si>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</si>
  <si>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</si>
  <si>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</si>
  <si>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</si>
  <si>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</si>
  <si>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</si>
  <si>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</si>
  <si>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</si>
  <si>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</si>
  <si>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</si>
  <si>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</si>
  <si>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</si>
  <si>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</si>
  <si>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</si>
  <si>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</si>
  <si>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</si>
  <si>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</si>
  <si>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</si>
  <si>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</si>
  <si>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</si>
  <si>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</si>
  <si>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</si>
  <si>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</si>
  <si>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</si>
  <si>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</si>
  <si>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</si>
  <si>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</si>
  <si>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</si>
  <si>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</si>
  <si>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</si>
  <si>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</si>
  <si>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</si>
  <si>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</si>
  <si>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</si>
  <si>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</si>
  <si>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</si>
  <si>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</si>
  <si>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</si>
  <si>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</si>
  <si>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</si>
  <si>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</si>
  <si>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</si>
  <si>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</si>
  <si>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</si>
  <si>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</si>
  <si>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</si>
  <si>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</si>
  <si>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</si>
  <si>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</si>
  <si>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</si>
  <si>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</si>
  <si>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</si>
  <si>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</si>
  <si>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</si>
  <si>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</si>
  <si>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</si>
  <si>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</si>
  <si>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</si>
  <si>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</si>
  <si>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</si>
  <si>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</si>
  <si>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</si>
  <si>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</si>
  <si>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</si>
  <si>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</si>
  <si>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</si>
  <si>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</si>
  <si>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</si>
  <si>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</si>
  <si>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</si>
  <si>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</si>
  <si>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</si>
  <si>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</si>
  <si>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</si>
  <si>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</si>
  <si>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</si>
  <si>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</si>
  <si>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</si>
  <si>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</si>
  <si>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</si>
  <si>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</si>
  <si>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</si>
  <si>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</si>
  <si>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</si>
  <si>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</si>
  <si>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</si>
  <si>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</si>
  <si>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</si>
  <si>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</si>
  <si>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</si>
  <si>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</si>
  <si>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</si>
  <si>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</si>
  <si>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</si>
  <si>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</si>
  <si>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</si>
  <si>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</si>
  <si>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</si>
  <si>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</si>
  <si>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</si>
  <si>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</si>
  <si>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</si>
  <si>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</si>
  <si>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</si>
  <si>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</si>
  <si>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</si>
  <si>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</si>
  <si>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</si>
  <si>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</si>
  <si>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</si>
  <si>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</si>
  <si>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</si>
  <si>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</si>
  <si>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</si>
  <si>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</si>
  <si>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</si>
  <si>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</si>
  <si>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</si>
  <si>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</si>
  <si>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</si>
  <si>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</si>
  <si>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</si>
  <si>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</si>
  <si>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</si>
  <si>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</si>
  <si>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</si>
  <si>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</si>
  <si>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</si>
  <si>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</si>
  <si>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</si>
  <si>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</si>
  <si>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</si>
  <si>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</si>
  <si>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</si>
  <si>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</si>
  <si>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</si>
  <si>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</si>
  <si>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</si>
  <si>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</si>
  <si>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</si>
  <si>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</si>
  <si>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</si>
  <si>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</si>
  <si>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</si>
  <si>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</si>
  <si>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</si>
  <si>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</si>
  <si>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</si>
  <si>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</si>
  <si>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</si>
  <si>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</si>
  <si>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</si>
  <si>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</si>
  <si>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</si>
  <si>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</si>
  <si>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</si>
  <si>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</si>
  <si>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</si>
  <si>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</si>
  <si>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</si>
  <si>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</si>
  <si>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</si>
  <si>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</si>
  <si>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</si>
  <si>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</si>
  <si>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</si>
  <si>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</si>
  <si>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</si>
  <si>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</si>
  <si>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</si>
  <si>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</si>
  <si>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</si>
  <si>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</si>
  <si>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</si>
  <si>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</si>
  <si>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</si>
  <si>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</si>
  <si>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</si>
  <si>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</si>
  <si>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</si>
  <si>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</si>
  <si>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</si>
  <si>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</si>
  <si>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</si>
  <si>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</si>
  <si>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</si>
  <si>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</si>
  <si>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</si>
  <si>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</si>
  <si>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</si>
  <si>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</si>
  <si>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</si>
  <si>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</si>
  <si>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</si>
  <si>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</si>
  <si>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</si>
  <si>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</si>
  <si>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</si>
  <si>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</si>
  <si>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</si>
  <si>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</si>
  <si>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</si>
  <si>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</si>
  <si>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</si>
  <si>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</si>
  <si>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</si>
  <si>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</si>
  <si>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</si>
  <si>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</si>
  <si>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</si>
  <si>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</si>
  <si>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</si>
  <si>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</si>
  <si>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</si>
  <si>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</si>
  <si>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</si>
  <si>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</si>
  <si>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</si>
  <si>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</si>
  <si>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</si>
  <si>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</si>
  <si>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</si>
  <si>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</si>
  <si>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</si>
  <si>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</si>
  <si>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</si>
  <si>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</si>
  <si>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</si>
  <si>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</si>
  <si>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</si>
  <si>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</si>
  <si>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</si>
  <si>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</si>
  <si>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</si>
  <si>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UN</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</si>
  <si>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</si>
  <si>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</si>
  <si>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</si>
  <si>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</si>
  <si>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</si>
  <si>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</si>
  <si>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</si>
  <si>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</si>
  <si>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</si>
  <si>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</si>
  <si>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</si>
  <si>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</si>
  <si>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</si>
  <si>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</si>
  <si>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</si>
  <si>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</si>
  <si>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</si>
  <si>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</si>
  <si>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</si>
  <si>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</si>
  <si>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</si>
  <si>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</si>
  <si>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</si>
  <si>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</si>
  <si>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</si>
  <si>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</si>
  <si>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</si>
  <si>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</si>
  <si>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</si>
  <si>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</si>
  <si>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</si>
  <si>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</si>
  <si>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</si>
  <si>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</si>
  <si>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</si>
  <si>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</si>
  <si>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</si>
  <si>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</si>
  <si>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</si>
  <si>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</si>
  <si>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</si>
  <si>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</si>
  <si>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</si>
  <si>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</si>
  <si>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</si>
  <si>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</si>
  <si>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</si>
  <si>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</si>
  <si>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</si>
  <si>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</si>
  <si>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</si>
  <si>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</si>
  <si>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</si>
  <si>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</si>
  <si>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</si>
  <si>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</si>
  <si>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</si>
  <si>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</si>
  <si>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</si>
  <si>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</si>
  <si>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</si>
  <si>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</si>
  <si>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</si>
  <si>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</si>
  <si>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</si>
  <si>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</si>
  <si>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</si>
  <si>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</si>
  <si>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</si>
  <si>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</si>
  <si>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</si>
  <si>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</si>
  <si>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</si>
  <si>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</si>
  <si>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</si>
  <si>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</si>
  <si>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</si>
  <si>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</si>
  <si>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</si>
  <si>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</si>
  <si>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</si>
  <si>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</si>
  <si>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</si>
  <si>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</si>
  <si>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</si>
  <si>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</si>
  <si>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</si>
  <si>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</si>
  <si>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</si>
  <si>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</si>
  <si>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</si>
  <si>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</si>
  <si>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</si>
  <si>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</si>
  <si>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</si>
  <si>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</si>
  <si>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</si>
  <si>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</si>
  <si>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</si>
  <si>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</si>
  <si>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</si>
  <si>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</si>
  <si>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</si>
  <si>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</si>
  <si>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</si>
  <si>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</si>
  <si>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</si>
  <si>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</si>
  <si>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</si>
  <si>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</si>
  <si>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</si>
  <si>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</si>
  <si>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</si>
  <si>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</si>
  <si>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</si>
  <si>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</si>
  <si>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</si>
  <si>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</si>
  <si>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</si>
  <si>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</si>
  <si>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</si>
  <si>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</si>
  <si>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</si>
  <si>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</si>
  <si>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</si>
  <si>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</si>
  <si>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</si>
  <si>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</si>
  <si>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</si>
  <si>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</si>
  <si>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</si>
  <si>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</si>
  <si>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</si>
  <si>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</si>
  <si>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</si>
  <si>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</si>
  <si>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</si>
  <si>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</si>
  <si>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</si>
  <si>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</si>
  <si>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</si>
  <si>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</si>
  <si>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</si>
  <si>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</si>
  <si>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</si>
  <si>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</si>
  <si>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</si>
  <si>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</si>
  <si>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</si>
  <si>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</si>
  <si>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</si>
  <si>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</si>
  <si>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</si>
  <si>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</si>
  <si>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</si>
  <si>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</si>
  <si>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</si>
  <si>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</si>
  <si>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</si>
  <si>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</si>
  <si>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</si>
  <si>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</si>
  <si>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</si>
  <si>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</si>
  <si>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</si>
  <si>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</si>
  <si>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</si>
  <si>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</si>
  <si>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</si>
  <si>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</si>
  <si>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</si>
  <si>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</si>
  <si>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</si>
  <si>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</si>
  <si>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</si>
  <si>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</si>
  <si>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</si>
  <si>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</si>
  <si>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</si>
  <si>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</si>
  <si>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</si>
  <si>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</si>
  <si>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</si>
  <si>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</si>
  <si>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</si>
  <si>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</si>
  <si>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</si>
  <si>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</si>
  <si>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</si>
  <si>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</si>
  <si>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</si>
  <si>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</si>
  <si>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</si>
  <si>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</si>
  <si>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</si>
  <si>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</si>
  <si>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</si>
  <si>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</si>
  <si>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</si>
  <si>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</si>
  <si>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</si>
  <si>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</si>
  <si>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</si>
  <si>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</si>
  <si>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</si>
  <si>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</si>
  <si>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</si>
  <si>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</si>
  <si>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</si>
  <si>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</si>
  <si>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</si>
  <si>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</si>
  <si>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</si>
  <si>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</si>
  <si>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</si>
  <si>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</si>
  <si>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</si>
  <si>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</si>
  <si>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</si>
  <si>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</si>
  <si>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</si>
  <si>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</si>
  <si>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</si>
  <si>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</si>
  <si>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</si>
  <si>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</si>
  <si>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</si>
  <si>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</si>
  <si>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</si>
  <si>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</si>
  <si>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</si>
  <si>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</si>
  <si>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</si>
  <si>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</si>
  <si>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</si>
  <si>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</si>
  <si>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</si>
  <si>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</si>
  <si>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</si>
  <si>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</si>
  <si>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</si>
  <si>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</si>
  <si>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</si>
  <si>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</si>
  <si>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</si>
  <si>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</si>
  <si>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</si>
  <si>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</si>
  <si>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</si>
  <si>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</si>
  <si>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</si>
  <si>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</si>
  <si>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</si>
  <si>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</si>
  <si>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</si>
  <si>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</si>
  <si>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</si>
  <si>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</si>
  <si>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</si>
  <si>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</si>
  <si>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</si>
  <si>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</si>
  <si>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</si>
  <si>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</si>
  <si>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</si>
  <si>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</si>
  <si>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</si>
  <si>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</si>
  <si>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</si>
  <si>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</si>
  <si>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</si>
  <si>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</si>
  <si>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</si>
  <si>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</si>
  <si>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</si>
  <si>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</si>
  <si>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</si>
  <si>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</si>
  <si>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</si>
  <si>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</si>
  <si>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</si>
  <si>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</si>
  <si>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</si>
  <si>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</si>
  <si>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</si>
  <si>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</si>
  <si>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</si>
  <si>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</si>
  <si>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</si>
  <si>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</si>
  <si>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</si>
  <si>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</si>
  <si>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</si>
  <si>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</si>
  <si>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</si>
  <si>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</si>
  <si>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</si>
  <si>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</si>
  <si>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</si>
  <si>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</si>
  <si>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</si>
  <si>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</si>
  <si>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</si>
  <si>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</si>
  <si>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</si>
  <si>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</si>
  <si>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</si>
  <si>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</si>
  <si>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</si>
  <si>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</si>
  <si>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</si>
  <si>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</si>
  <si>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</si>
  <si>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</si>
  <si>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</si>
  <si>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</si>
  <si>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</si>
  <si>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</si>
  <si>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</si>
  <si>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</si>
  <si>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</si>
  <si>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</si>
  <si>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</si>
  <si>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</si>
  <si>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</si>
  <si>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</si>
  <si>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</si>
  <si>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</si>
  <si>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</si>
  <si>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</si>
  <si>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</si>
  <si>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</si>
  <si>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</si>
  <si>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</si>
  <si>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</si>
  <si>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</si>
  <si>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</si>
  <si>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</si>
  <si>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</si>
  <si>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</si>
  <si>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</si>
  <si>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</si>
  <si>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</si>
  <si>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</si>
  <si>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</si>
  <si>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</si>
  <si>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</si>
  <si>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</si>
  <si>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</si>
  <si>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</si>
  <si>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</si>
  <si>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</si>
  <si>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</si>
  <si>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</si>
  <si>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</si>
  <si>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</si>
  <si>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</si>
  <si>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</si>
  <si>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</si>
  <si>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</si>
  <si>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</si>
  <si>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</si>
  <si>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</si>
  <si>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</si>
  <si>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</si>
  <si>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</si>
  <si>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</si>
  <si>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</si>
  <si>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</si>
  <si>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</si>
  <si>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</si>
  <si>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</si>
  <si>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</si>
  <si>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</si>
  <si>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</si>
  <si>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</si>
  <si>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</si>
  <si>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</si>
  <si>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</si>
  <si>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</si>
  <si>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</si>
  <si>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</si>
  <si>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</si>
  <si>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</si>
  <si>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</si>
  <si>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</si>
  <si>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</si>
  <si>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</si>
  <si>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</si>
  <si>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</si>
  <si>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</si>
  <si>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</si>
  <si>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</si>
  <si>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</si>
  <si>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</si>
  <si>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</si>
  <si>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</si>
  <si>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</si>
  <si>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</si>
  <si>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</si>
  <si>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</si>
  <si>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</si>
  <si>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</si>
  <si>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</si>
  <si>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</si>
  <si>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</si>
  <si>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</si>
  <si>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</si>
  <si>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</si>
  <si>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</si>
  <si>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</si>
  <si>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</si>
  <si>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</si>
  <si>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</si>
  <si>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</si>
  <si>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</si>
  <si>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</si>
  <si>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</si>
  <si>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</si>
  <si>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</si>
  <si>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</si>
  <si>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</si>
  <si>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</si>
  <si>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</si>
  <si>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</si>
  <si>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</si>
  <si>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</si>
  <si>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</si>
  <si>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</si>
  <si>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</si>
  <si>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</si>
  <si>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</si>
  <si>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</si>
  <si>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</si>
  <si>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</si>
  <si>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</si>
  <si>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</si>
  <si>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</si>
  <si>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</si>
  <si>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</si>
  <si>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</si>
  <si>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</si>
  <si>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</si>
  <si>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</si>
  <si>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</si>
  <si>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</si>
  <si>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</si>
  <si>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</si>
  <si>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</si>
  <si>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</si>
  <si>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</si>
  <si>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</si>
  <si>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</si>
  <si>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</si>
  <si>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</si>
  <si>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</si>
  <si>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</si>
  <si>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</si>
  <si>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</si>
  <si>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</si>
  <si>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</si>
  <si>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</si>
  <si>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</si>
  <si>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</si>
  <si>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</si>
  <si>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</si>
  <si>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</si>
  <si>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</si>
  <si>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</si>
  <si>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</si>
  <si>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</si>
  <si>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</si>
  <si>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</si>
  <si>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</si>
  <si>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</si>
  <si>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</si>
  <si>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</si>
  <si>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</si>
  <si>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</si>
  <si>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</si>
  <si>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</si>
  <si>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</si>
  <si>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</si>
  <si>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</si>
  <si>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</si>
  <si>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</si>
  <si>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</si>
  <si>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</si>
  <si>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</si>
  <si>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</si>
  <si>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</si>
  <si>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</si>
  <si>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</si>
  <si>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</si>
  <si>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</si>
  <si>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</si>
  <si>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</si>
  <si>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</si>
  <si>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</si>
  <si>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</si>
  <si>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</si>
  <si>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</si>
  <si>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</si>
  <si>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</si>
  <si>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</si>
  <si>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</si>
  <si>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</si>
  <si>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</si>
  <si>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</si>
  <si>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</si>
  <si>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</si>
  <si>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</si>
  <si>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</si>
  <si>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</si>
  <si>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</si>
  <si>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</si>
  <si>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</si>
  <si>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</si>
  <si>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</si>
  <si>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</si>
  <si>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</si>
  <si>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</si>
  <si>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</si>
  <si>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</si>
  <si>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</si>
  <si>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</si>
  <si>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</si>
  <si>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</si>
  <si>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</si>
  <si>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</si>
  <si>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</si>
  <si>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</si>
  <si>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</si>
  <si>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</si>
  <si>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</si>
  <si>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</si>
  <si>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</si>
  <si>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</si>
  <si>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</si>
  <si>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</si>
  <si>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</si>
  <si>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</si>
  <si>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</si>
  <si>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</si>
  <si>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</si>
  <si>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</si>
  <si>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</si>
  <si>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</si>
  <si>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</si>
  <si>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</si>
  <si>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</si>
  <si>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</si>
  <si>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</si>
  <si>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</si>
  <si>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</si>
  <si>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</si>
  <si>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</si>
  <si>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</si>
  <si>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</si>
  <si>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</si>
  <si>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</si>
  <si>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</si>
  <si>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</si>
  <si>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</si>
  <si>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</si>
  <si>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</si>
  <si>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</si>
  <si>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</si>
  <si>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</si>
  <si>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</si>
  <si>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</si>
  <si>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</si>
  <si>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</si>
  <si>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</si>
  <si>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</si>
  <si>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</si>
  <si>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</si>
  <si>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</si>
  <si>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</si>
  <si>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</si>
  <si>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</si>
  <si>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</si>
  <si>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</si>
  <si>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</si>
  <si>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</si>
  <si>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</si>
  <si>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</si>
  <si>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</si>
  <si>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</si>
  <si>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</si>
  <si>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</si>
  <si>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</si>
  <si>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</si>
  <si>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</si>
  <si>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</si>
  <si>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</si>
  <si>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</si>
  <si>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</si>
  <si>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</si>
  <si>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</si>
  <si>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</si>
  <si>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</si>
  <si>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</si>
  <si>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</si>
  <si>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</si>
  <si>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</si>
  <si>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</si>
  <si>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</si>
  <si>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</si>
  <si>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</si>
  <si>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</si>
  <si>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</si>
  <si>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</si>
  <si>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</si>
  <si>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</si>
  <si>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</si>
  <si>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</si>
  <si>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</si>
  <si>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</si>
  <si>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</si>
  <si>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</si>
  <si>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</si>
  <si>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</si>
  <si>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</si>
  <si>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</si>
  <si>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</si>
  <si>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</si>
  <si>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</si>
  <si>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</si>
  <si>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</si>
  <si>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</si>
  <si>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</si>
  <si>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</si>
  <si>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</si>
  <si>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</si>
  <si>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</si>
  <si>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</si>
  <si>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</si>
  <si>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</si>
  <si>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</si>
  <si>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</si>
  <si>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</si>
  <si>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</si>
  <si>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</si>
  <si>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</si>
  <si>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</si>
  <si>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</si>
  <si>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</si>
  <si>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</si>
  <si>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</si>
  <si>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</si>
  <si>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</si>
  <si>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</si>
  <si>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</si>
  <si>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</si>
  <si>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</si>
  <si>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</si>
  <si>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</si>
  <si>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</si>
  <si>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</si>
  <si>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</si>
  <si>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</si>
  <si>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</si>
  <si>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</si>
  <si>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</si>
  <si>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</si>
  <si>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</si>
  <si>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</si>
  <si>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</si>
  <si>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</si>
  <si>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</si>
  <si>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</si>
  <si>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</si>
  <si>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</si>
  <si>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</si>
  <si>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</si>
  <si>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</si>
  <si>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</si>
  <si>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</si>
  <si>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</si>
  <si>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</si>
  <si>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</si>
  <si>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</si>
  <si>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</si>
  <si>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</si>
  <si>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</si>
  <si>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</si>
  <si>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</si>
  <si>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</si>
  <si>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</si>
  <si>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</si>
  <si>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</si>
  <si>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</si>
  <si>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</si>
  <si>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</si>
  <si>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</si>
  <si>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</si>
  <si>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</si>
  <si>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</si>
  <si>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</si>
  <si>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</si>
  <si>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</si>
  <si>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</si>
  <si>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</si>
  <si>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</si>
  <si>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</si>
  <si>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</si>
  <si>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</si>
  <si>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</si>
  <si>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</si>
  <si>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</si>
  <si>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</si>
  <si>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</si>
  <si>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</si>
  <si>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</si>
  <si>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</si>
  <si>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</si>
  <si>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</si>
  <si>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</si>
  <si>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</si>
  <si>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</si>
  <si>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</si>
  <si>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</si>
  <si>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</si>
  <si>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</si>
  <si>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</si>
  <si>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</si>
  <si>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</si>
  <si>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</si>
  <si>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</si>
  <si>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</si>
  <si>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</si>
  <si>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</si>
  <si>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</si>
  <si>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</si>
  <si>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</si>
  <si>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</si>
  <si>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</si>
  <si>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</si>
  <si>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</si>
  <si>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</si>
  <si>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</si>
  <si>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</si>
  <si>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</si>
  <si>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</si>
  <si>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</si>
  <si>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</si>
  <si>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</si>
  <si>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</si>
  <si>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</si>
  <si>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</si>
  <si>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</si>
  <si>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</si>
  <si>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</si>
  <si>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</si>
  <si>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</si>
  <si>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</si>
  <si>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</si>
  <si>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</si>
  <si>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</si>
  <si>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</si>
  <si>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</si>
  <si>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</si>
  <si>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</si>
  <si>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</si>
  <si>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</si>
  <si>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</si>
  <si>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</si>
  <si>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</si>
  <si>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</si>
  <si>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</si>
  <si>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</si>
  <si>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</si>
  <si>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</si>
  <si>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</si>
  <si>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</si>
  <si>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ARMADURAS</t>
  </si>
  <si>
    <t>MANUTENÇÃO / REPAROS - ARMADURAS</t>
  </si>
  <si>
    <t>ARMAÇÃO CA-25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</si>
  <si>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</si>
  <si>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</si>
  <si>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</si>
  <si>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</si>
  <si>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</si>
  <si>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</si>
  <si>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</si>
  <si>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</si>
  <si>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</si>
  <si>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</si>
  <si>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</si>
  <si>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</si>
  <si>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E SAPATA UTILIZANDO AÇO CA-60 DE 5 MM - MONTAGEM. AF_06/2017</t>
  </si>
  <si>
    <t>ARMAÇÃO DE ESCADA, DE UMA ESTRUTURA CONVENCIONAL DE CONCRETO ARMADO UTILIZANDO AÇO CA-60 DE 5,0 MM - MONTAGEM. AF_11/2020</t>
  </si>
  <si>
    <t>ARMAÇÃO EM TELAS</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</si>
  <si>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</si>
  <si>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</si>
  <si>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</si>
  <si>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</si>
  <si>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</si>
  <si>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</si>
  <si>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</si>
  <si>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</si>
  <si>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</si>
  <si>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</si>
  <si>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</si>
  <si>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</si>
  <si>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</si>
  <si>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</si>
  <si>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</si>
  <si>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</si>
  <si>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</si>
  <si>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</si>
  <si>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</si>
  <si>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</si>
  <si>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</si>
  <si>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</si>
  <si>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</si>
  <si>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</si>
  <si>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</si>
  <si>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</si>
  <si>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PREPARO, LANÇAMENTO E ADENSAMENTO</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</si>
  <si>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</si>
  <si>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</si>
  <si>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</si>
  <si>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</si>
  <si>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</si>
  <si>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</si>
  <si>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</si>
  <si>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</si>
  <si>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</si>
  <si>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</si>
  <si>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</si>
  <si>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</si>
  <si>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</si>
  <si>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</si>
  <si>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</si>
  <si>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</si>
  <si>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</si>
  <si>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</si>
  <si>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</si>
  <si>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</si>
  <si>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</si>
  <si>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</si>
  <si>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</si>
  <si>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</si>
  <si>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</si>
  <si>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</si>
  <si>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</si>
  <si>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</si>
  <si>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</si>
  <si>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</si>
  <si>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</si>
  <si>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</si>
  <si>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</si>
  <si>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</si>
  <si>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</si>
  <si>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</si>
  <si>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</si>
  <si>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</si>
  <si>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</si>
  <si>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</si>
  <si>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</si>
  <si>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</si>
  <si>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</si>
  <si>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</si>
  <si>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</si>
  <si>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</si>
  <si>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</si>
  <si>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</si>
  <si>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</si>
  <si>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</si>
  <si>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</si>
  <si>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</si>
  <si>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</si>
  <si>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</si>
  <si>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</si>
  <si>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</si>
  <si>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</si>
  <si>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</si>
  <si>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</si>
  <si>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</si>
  <si>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</si>
  <si>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</si>
  <si>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</si>
  <si>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</si>
  <si>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</si>
  <si>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</si>
  <si>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</si>
  <si>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</si>
  <si>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</si>
  <si>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</si>
  <si>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</si>
  <si>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</si>
  <si>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</si>
  <si>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</si>
  <si>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</si>
  <si>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</si>
  <si>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</si>
  <si>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</si>
  <si>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</si>
  <si>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</si>
  <si>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</si>
  <si>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</si>
  <si>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</si>
  <si>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</si>
  <si>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</si>
  <si>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</si>
  <si>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</si>
  <si>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</si>
  <si>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</si>
  <si>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</si>
  <si>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</si>
  <si>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</si>
  <si>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</si>
  <si>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</si>
  <si>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</si>
  <si>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</si>
  <si>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</si>
  <si>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</si>
  <si>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</si>
  <si>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</si>
  <si>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</si>
  <si>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</si>
  <si>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</si>
  <si>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</si>
  <si>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</si>
  <si>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</si>
  <si>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</si>
  <si>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</si>
  <si>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</si>
  <si>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</si>
  <si>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</si>
  <si>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</si>
  <si>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</si>
  <si>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</si>
  <si>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</si>
  <si>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</si>
  <si>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</si>
  <si>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</si>
  <si>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</si>
  <si>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</si>
  <si>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</si>
  <si>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</si>
  <si>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</si>
  <si>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</si>
  <si>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</si>
  <si>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</si>
  <si>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</si>
  <si>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</si>
  <si>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</si>
  <si>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</si>
  <si>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</si>
  <si>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</si>
  <si>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</si>
  <si>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</si>
  <si>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</si>
  <si>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</si>
  <si>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</si>
  <si>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</si>
  <si>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</si>
  <si>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</si>
  <si>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</si>
  <si>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</si>
  <si>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</si>
  <si>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</si>
  <si>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</si>
  <si>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</si>
  <si>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</si>
  <si>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</si>
  <si>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</si>
  <si>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</si>
  <si>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</si>
  <si>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</si>
  <si>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</si>
  <si>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</si>
  <si>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</si>
  <si>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</si>
  <si>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</si>
  <si>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</si>
  <si>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</si>
  <si>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</si>
  <si>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</si>
  <si>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</si>
  <si>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</si>
  <si>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</si>
  <si>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</si>
  <si>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</si>
  <si>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</si>
  <si>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</si>
  <si>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</si>
  <si>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</si>
  <si>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</si>
  <si>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</si>
  <si>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</si>
  <si>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</si>
  <si>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</si>
  <si>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</si>
  <si>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</si>
  <si>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</si>
  <si>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</si>
  <si>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</si>
  <si>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</si>
  <si>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</si>
  <si>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</si>
  <si>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</si>
  <si>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</si>
  <si>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</si>
  <si>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</si>
  <si>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</si>
  <si>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</si>
  <si>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</si>
  <si>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</si>
  <si>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</si>
  <si>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</si>
  <si>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</si>
  <si>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</si>
  <si>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</si>
  <si>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</si>
  <si>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</si>
  <si>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</si>
  <si>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</si>
  <si>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</si>
  <si>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</si>
  <si>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</si>
  <si>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</si>
  <si>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</si>
  <si>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</si>
  <si>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</si>
  <si>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</si>
  <si>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</si>
  <si>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</si>
  <si>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</si>
  <si>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</si>
  <si>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</si>
  <si>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</si>
  <si>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</si>
  <si>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</si>
  <si>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</si>
  <si>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</si>
  <si>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</si>
  <si>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</si>
  <si>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</si>
  <si>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</si>
  <si>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</si>
  <si>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</si>
  <si>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</si>
  <si>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</si>
  <si>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</si>
  <si>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</si>
  <si>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</si>
  <si>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</si>
  <si>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</si>
  <si>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</si>
  <si>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</si>
  <si>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</si>
  <si>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</si>
  <si>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</si>
  <si>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</si>
  <si>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</si>
  <si>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</si>
  <si>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</si>
  <si>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</si>
  <si>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</si>
  <si>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</si>
  <si>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</si>
  <si>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</si>
  <si>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</si>
  <si>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</si>
  <si>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</si>
  <si>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</si>
  <si>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</si>
  <si>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</si>
  <si>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</si>
  <si>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</si>
  <si>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</si>
  <si>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</si>
  <si>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</si>
  <si>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</si>
  <si>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</si>
  <si>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</si>
  <si>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</si>
  <si>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</si>
  <si>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</si>
  <si>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</si>
  <si>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</si>
  <si>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</si>
  <si>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</si>
  <si>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</si>
  <si>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</si>
  <si>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</si>
  <si>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</si>
  <si>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</si>
  <si>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</si>
  <si>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</si>
  <si>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</si>
  <si>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</si>
  <si>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</si>
  <si>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</si>
  <si>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</si>
  <si>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</si>
  <si>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</si>
  <si>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</si>
  <si>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</si>
  <si>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</si>
  <si>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</si>
  <si>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</si>
  <si>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</si>
  <si>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</si>
  <si>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</si>
  <si>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</si>
  <si>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</si>
  <si>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</si>
  <si>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</si>
  <si>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</si>
  <si>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</si>
  <si>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</si>
  <si>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</si>
  <si>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</si>
  <si>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</si>
  <si>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</si>
  <si>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</si>
  <si>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</si>
  <si>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</si>
  <si>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</si>
  <si>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</si>
  <si>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</si>
  <si>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</si>
  <si>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</si>
  <si>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</si>
  <si>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</si>
  <si>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</si>
  <si>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</si>
  <si>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</si>
  <si>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</si>
  <si>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</si>
  <si>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</si>
  <si>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</si>
  <si>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</si>
  <si>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</si>
  <si>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</si>
  <si>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</si>
  <si>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</si>
  <si>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</si>
  <si>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</si>
  <si>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</si>
  <si>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</si>
  <si>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</si>
  <si>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</si>
  <si>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</si>
  <si>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</si>
  <si>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</si>
  <si>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</si>
  <si>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</si>
  <si>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</si>
  <si>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</si>
  <si>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</si>
  <si>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</si>
  <si>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</si>
  <si>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</si>
  <si>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</si>
  <si>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</si>
  <si>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</si>
  <si>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</si>
  <si>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</si>
  <si>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</si>
  <si>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</si>
  <si>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</si>
  <si>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</si>
  <si>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</si>
  <si>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</si>
  <si>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</si>
  <si>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</si>
  <si>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</si>
  <si>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</si>
  <si>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</si>
  <si>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</si>
  <si>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</si>
  <si>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</si>
  <si>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</si>
  <si>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</si>
  <si>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</si>
  <si>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</si>
  <si>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</si>
  <si>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</si>
  <si>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</si>
  <si>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</si>
  <si>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</si>
  <si>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</si>
  <si>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</si>
  <si>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</si>
  <si>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</si>
  <si>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</si>
  <si>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</si>
  <si>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</si>
  <si>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</si>
  <si>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</si>
  <si>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</si>
  <si>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</si>
  <si>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</si>
  <si>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</si>
  <si>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</si>
  <si>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</si>
  <si>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</si>
  <si>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</si>
  <si>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</si>
  <si>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</si>
  <si>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</si>
  <si>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</si>
  <si>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</si>
  <si>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</si>
  <si>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</si>
  <si>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</si>
  <si>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</si>
  <si>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</si>
  <si>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</si>
  <si>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</si>
  <si>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</si>
  <si>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</si>
  <si>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</si>
  <si>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</si>
  <si>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</si>
  <si>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</si>
  <si>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</si>
  <si>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</si>
  <si>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</si>
  <si>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</si>
  <si>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</si>
  <si>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</si>
  <si>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</si>
  <si>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</si>
  <si>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</si>
  <si>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</si>
  <si>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</si>
  <si>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</si>
  <si>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</si>
  <si>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</si>
  <si>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</si>
  <si>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</si>
  <si>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</si>
  <si>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</si>
  <si>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</si>
  <si>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</si>
  <si>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</si>
  <si>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</si>
  <si>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</si>
  <si>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</si>
  <si>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</si>
  <si>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</si>
  <si>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</si>
  <si>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</si>
  <si>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</si>
  <si>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</si>
  <si>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</si>
  <si>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</si>
  <si>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</si>
  <si>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</si>
  <si>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</si>
  <si>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</si>
  <si>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</si>
  <si>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</si>
  <si>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</si>
  <si>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</si>
  <si>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</si>
  <si>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</si>
  <si>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</si>
  <si>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</si>
  <si>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</si>
  <si>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</si>
  <si>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</si>
  <si>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</si>
  <si>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</si>
  <si>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</si>
  <si>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</si>
  <si>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</si>
  <si>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</si>
  <si>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</si>
  <si>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</si>
  <si>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</si>
  <si>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</si>
  <si>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</si>
  <si>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</si>
  <si>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</si>
  <si>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</si>
  <si>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</si>
  <si>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</si>
  <si>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</si>
  <si>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</si>
  <si>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</si>
  <si>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</si>
  <si>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</si>
  <si>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</si>
  <si>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</si>
  <si>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</si>
  <si>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</si>
  <si>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</si>
  <si>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</si>
  <si>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</si>
  <si>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</si>
  <si>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</si>
  <si>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</si>
  <si>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</si>
  <si>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</si>
  <si>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</si>
  <si>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</si>
  <si>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</si>
  <si>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</si>
  <si>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</si>
  <si>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</si>
  <si>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</si>
  <si>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</si>
  <si>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</si>
  <si>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</si>
  <si>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</si>
  <si>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</si>
  <si>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</si>
  <si>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</si>
  <si>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</si>
  <si>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</si>
  <si>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</si>
  <si>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</si>
  <si>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</si>
  <si>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</si>
  <si>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</si>
  <si>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</si>
  <si>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</si>
  <si>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</si>
  <si>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</si>
  <si>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</si>
  <si>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</si>
  <si>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</si>
  <si>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</si>
  <si>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</si>
  <si>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</si>
  <si>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</si>
  <si>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</si>
  <si>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</si>
  <si>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</si>
  <si>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</si>
  <si>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</si>
  <si>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</si>
  <si>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</si>
  <si>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</si>
  <si>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</si>
  <si>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</si>
  <si>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</si>
  <si>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</si>
  <si>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</si>
  <si>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</si>
  <si>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</si>
  <si>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</si>
  <si>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</si>
  <si>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</si>
  <si>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</si>
  <si>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</si>
  <si>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</si>
  <si>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</si>
  <si>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</si>
  <si>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</si>
  <si>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</si>
  <si>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</si>
  <si>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</si>
  <si>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</si>
  <si>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</si>
  <si>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</si>
  <si>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</si>
  <si>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</si>
  <si>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</si>
  <si>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</si>
  <si>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</si>
  <si>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</si>
  <si>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</si>
  <si>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</si>
  <si>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</si>
  <si>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</si>
  <si>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</si>
  <si>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</si>
  <si>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</si>
  <si>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</si>
  <si>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</si>
  <si>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</si>
  <si>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</si>
  <si>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</si>
  <si>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</si>
  <si>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</si>
  <si>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</si>
  <si>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</si>
  <si>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</si>
  <si>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</si>
  <si>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</si>
  <si>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</si>
  <si>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</si>
  <si>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</si>
  <si>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</si>
  <si>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</si>
  <si>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</si>
  <si>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</si>
  <si>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</si>
  <si>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</si>
  <si>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</si>
  <si>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</si>
  <si>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</si>
  <si>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</si>
  <si>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</si>
  <si>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</si>
  <si>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</si>
  <si>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</si>
  <si>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</si>
  <si>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</si>
  <si>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</si>
  <si>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</si>
  <si>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</si>
  <si>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</si>
  <si>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</si>
  <si>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</si>
  <si>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</si>
  <si>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</si>
  <si>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</si>
  <si>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</si>
  <si>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</si>
  <si>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</si>
  <si>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</si>
  <si>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</si>
  <si>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</si>
  <si>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</si>
  <si>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</si>
  <si>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</si>
  <si>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</si>
  <si>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</si>
  <si>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</si>
  <si>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</si>
  <si>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</si>
  <si>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</si>
  <si>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</si>
  <si>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</si>
  <si>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</si>
  <si>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</si>
  <si>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</si>
  <si>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</si>
  <si>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</si>
  <si>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</si>
  <si>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</si>
  <si>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</si>
  <si>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</si>
  <si>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</si>
  <si>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</si>
  <si>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</si>
  <si>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</si>
  <si>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</si>
  <si>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</si>
  <si>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</si>
  <si>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</si>
  <si>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</si>
  <si>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</si>
  <si>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</si>
  <si>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</si>
  <si>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</si>
  <si>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</si>
  <si>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</si>
  <si>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</si>
  <si>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</si>
  <si>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</si>
  <si>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</si>
  <si>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</si>
  <si>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</si>
  <si>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</si>
  <si>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</si>
  <si>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</si>
  <si>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</si>
  <si>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</si>
  <si>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</si>
  <si>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</si>
  <si>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</si>
  <si>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</si>
  <si>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</si>
  <si>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</si>
  <si>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</si>
  <si>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</si>
  <si>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</si>
  <si>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</si>
  <si>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</si>
  <si>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</si>
  <si>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</si>
  <si>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</si>
  <si>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</si>
  <si>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</si>
  <si>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</si>
  <si>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</si>
  <si>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</si>
  <si>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</si>
  <si>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</si>
  <si>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</si>
  <si>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</si>
  <si>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</si>
  <si>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</si>
  <si>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</si>
  <si>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</si>
  <si>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</si>
  <si>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</si>
  <si>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</si>
  <si>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</si>
  <si>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</si>
  <si>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</si>
  <si>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</si>
  <si>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</si>
  <si>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</si>
  <si>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</si>
  <si>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</si>
  <si>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</si>
  <si>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</si>
  <si>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</si>
  <si>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</si>
  <si>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</si>
  <si>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</si>
  <si>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</si>
  <si>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</si>
  <si>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</si>
  <si>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</si>
  <si>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</si>
  <si>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</si>
  <si>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</si>
  <si>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</si>
  <si>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</si>
  <si>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</si>
  <si>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</si>
  <si>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</si>
  <si>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</si>
  <si>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</si>
  <si>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</si>
  <si>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</si>
  <si>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</si>
  <si>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</si>
  <si>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</si>
  <si>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</si>
  <si>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</si>
  <si>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</si>
  <si>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</si>
  <si>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</si>
  <si>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</si>
  <si>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</si>
  <si>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</si>
  <si>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</si>
  <si>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</si>
  <si>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</si>
  <si>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</si>
  <si>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</si>
  <si>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</si>
  <si>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</si>
  <si>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</si>
  <si>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</si>
  <si>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</si>
  <si>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</si>
  <si>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</si>
  <si>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</si>
  <si>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</si>
  <si>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</si>
  <si>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</si>
  <si>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</si>
  <si>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</si>
  <si>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</si>
  <si>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</si>
  <si>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</si>
  <si>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</si>
  <si>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</si>
  <si>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</si>
  <si>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</si>
  <si>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</si>
  <si>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</si>
  <si>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</si>
  <si>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</si>
  <si>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</si>
  <si>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</si>
  <si>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</si>
  <si>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</si>
  <si>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</si>
  <si>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</si>
  <si>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</si>
  <si>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</si>
  <si>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</si>
  <si>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</si>
  <si>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</si>
  <si>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</si>
  <si>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</si>
  <si>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</si>
  <si>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</si>
  <si>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</si>
  <si>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</si>
  <si>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</si>
  <si>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</si>
  <si>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</si>
  <si>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</si>
  <si>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</si>
  <si>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</si>
  <si>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</si>
  <si>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</si>
  <si>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</si>
  <si>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</si>
  <si>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</si>
  <si>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</si>
  <si>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</si>
  <si>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</si>
  <si>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</si>
  <si>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</si>
  <si>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</si>
  <si>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</si>
  <si>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</si>
  <si>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</si>
  <si>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</si>
  <si>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</si>
  <si>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</si>
  <si>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</si>
  <si>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</si>
  <si>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</si>
  <si>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</si>
  <si>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</si>
  <si>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</si>
  <si>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</si>
  <si>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</si>
  <si>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</si>
  <si>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</si>
  <si>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</si>
  <si>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</si>
  <si>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</si>
  <si>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</si>
  <si>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</si>
  <si>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</si>
  <si>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</si>
  <si>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</si>
  <si>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</si>
  <si>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</si>
  <si>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</si>
  <si>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</si>
  <si>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</si>
  <si>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</si>
  <si>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</si>
  <si>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</si>
  <si>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</si>
  <si>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</si>
  <si>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</si>
  <si>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</si>
  <si>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</si>
  <si>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</si>
  <si>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</si>
  <si>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</si>
  <si>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</si>
  <si>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</si>
  <si>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</si>
  <si>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</si>
  <si>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</si>
  <si>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</si>
  <si>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</si>
  <si>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</si>
  <si>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</si>
  <si>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</si>
  <si>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</si>
  <si>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</si>
  <si>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</si>
  <si>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</si>
  <si>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</si>
  <si>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</si>
  <si>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</si>
  <si>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</si>
  <si>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</si>
  <si>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</si>
  <si>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</si>
  <si>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</si>
  <si>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</si>
  <si>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</si>
  <si>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</si>
  <si>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</si>
  <si>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</si>
  <si>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</si>
  <si>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</si>
  <si>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</si>
  <si>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</si>
  <si>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</si>
  <si>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</si>
  <si>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</si>
  <si>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</si>
  <si>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</si>
  <si>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</si>
  <si>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</si>
  <si>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</si>
  <si>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</si>
  <si>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</si>
  <si>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</si>
  <si>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</si>
  <si>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</si>
  <si>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</si>
  <si>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</si>
  <si>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</si>
  <si>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</si>
  <si>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</si>
  <si>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</si>
  <si>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</si>
  <si>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</si>
  <si>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</si>
  <si>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</si>
  <si>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</si>
  <si>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</si>
  <si>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</si>
  <si>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</si>
  <si>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</si>
  <si>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</si>
  <si>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</si>
  <si>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</si>
  <si>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</si>
  <si>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</si>
  <si>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</si>
  <si>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</si>
  <si>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</si>
  <si>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</si>
  <si>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</si>
  <si>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</si>
  <si>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</si>
  <si>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</si>
  <si>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</si>
  <si>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</si>
  <si>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</si>
  <si>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</si>
  <si>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</si>
  <si>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</si>
  <si>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</si>
  <si>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</si>
  <si>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</si>
  <si>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</si>
  <si>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</si>
  <si>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</si>
  <si>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</si>
  <si>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</si>
  <si>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</si>
  <si>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</si>
  <si>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</si>
  <si>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</si>
  <si>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</si>
  <si>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</si>
  <si>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</si>
  <si>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</si>
  <si>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</si>
  <si>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</si>
  <si>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</si>
  <si>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</si>
  <si>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</si>
  <si>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</si>
  <si>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</si>
  <si>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</si>
  <si>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</si>
  <si>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</si>
  <si>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</si>
  <si>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</si>
  <si>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</si>
  <si>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</si>
  <si>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</si>
  <si>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</si>
  <si>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</si>
  <si>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</si>
  <si>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</si>
  <si>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</si>
  <si>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</si>
  <si>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</si>
  <si>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</si>
  <si>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</si>
  <si>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</si>
  <si>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</si>
  <si>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</si>
  <si>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</si>
  <si>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</si>
  <si>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</si>
  <si>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</si>
  <si>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</si>
  <si>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</si>
  <si>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</si>
  <si>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</si>
  <si>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</si>
  <si>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</si>
  <si>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</si>
  <si>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</si>
  <si>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</si>
  <si>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</si>
  <si>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</si>
  <si>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</si>
  <si>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</si>
  <si>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</si>
  <si>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</si>
  <si>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</si>
  <si>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</si>
  <si>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</si>
  <si>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</si>
  <si>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</si>
  <si>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</si>
  <si>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</si>
  <si>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</si>
  <si>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</si>
  <si>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</si>
  <si>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</si>
  <si>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</si>
  <si>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</si>
  <si>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</si>
  <si>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</si>
  <si>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</si>
  <si>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</si>
  <si>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</si>
  <si>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</si>
  <si>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</si>
  <si>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</si>
  <si>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</si>
  <si>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</si>
  <si>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</si>
  <si>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</si>
  <si>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</si>
  <si>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</si>
  <si>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</si>
  <si>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</si>
  <si>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</si>
  <si>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</si>
  <si>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</si>
  <si>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</si>
  <si>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</si>
  <si>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</si>
  <si>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</si>
  <si>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</si>
  <si>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</si>
  <si>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</si>
  <si>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</si>
  <si>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</si>
  <si>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</si>
  <si>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</si>
  <si>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</si>
  <si>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</si>
  <si>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</si>
  <si>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</si>
  <si>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</si>
  <si>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</si>
  <si>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</si>
  <si>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</si>
  <si>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</si>
  <si>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</si>
  <si>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</si>
  <si>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</si>
  <si>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</si>
  <si>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</si>
  <si>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</si>
  <si>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</si>
  <si>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</si>
  <si>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</si>
  <si>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</si>
  <si>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</si>
  <si>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</si>
  <si>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</si>
  <si>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</si>
  <si>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</si>
  <si>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</si>
  <si>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</si>
  <si>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</si>
  <si>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</si>
  <si>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</si>
  <si>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</si>
  <si>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</si>
  <si>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</si>
  <si>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</si>
  <si>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</si>
  <si>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</si>
  <si>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</si>
  <si>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</si>
  <si>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</si>
  <si>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</si>
  <si>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</si>
  <si>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</si>
  <si>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</si>
  <si>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</si>
  <si>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</si>
  <si>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</si>
  <si>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</si>
  <si>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</si>
  <si>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</si>
  <si>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</si>
  <si>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</si>
  <si>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</si>
  <si>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</si>
  <si>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</si>
  <si>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</si>
  <si>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</si>
  <si>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</si>
  <si>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</si>
  <si>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</si>
  <si>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</si>
  <si>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</si>
  <si>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</si>
  <si>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</si>
  <si>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</si>
  <si>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</si>
  <si>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</si>
  <si>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</si>
  <si>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</si>
  <si>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AR CONDICIONADO</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</si>
  <si>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</si>
  <si>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</si>
  <si>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</si>
  <si>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</si>
  <si>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</si>
  <si>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</si>
  <si>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</si>
  <si>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</si>
  <si>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</si>
  <si>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</si>
  <si>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</si>
  <si>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</si>
  <si>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</si>
  <si>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</si>
  <si>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</si>
  <si>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</si>
  <si>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</si>
  <si>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</si>
  <si>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</si>
  <si>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</si>
  <si>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</si>
  <si>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</si>
  <si>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</si>
  <si>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</si>
  <si>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</si>
  <si>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</si>
  <si>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</si>
  <si>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</si>
  <si>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</si>
  <si>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</si>
  <si>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</si>
  <si>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</si>
  <si>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</si>
  <si>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</si>
  <si>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</si>
  <si>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</si>
  <si>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</si>
  <si>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</si>
  <si>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</si>
  <si>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</si>
  <si>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</si>
  <si>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</si>
  <si>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</si>
  <si>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</si>
  <si>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</si>
  <si>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</si>
  <si>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</si>
  <si>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</si>
  <si>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</si>
  <si>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</si>
  <si>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</si>
  <si>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</si>
  <si>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</si>
  <si>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</si>
  <si>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</si>
  <si>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</si>
  <si>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</si>
  <si>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</si>
  <si>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</si>
  <si>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</si>
  <si>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</si>
  <si>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</si>
  <si>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</si>
  <si>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</si>
  <si>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</si>
  <si>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</si>
  <si>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</si>
  <si>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</si>
  <si>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</si>
  <si>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</si>
  <si>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</si>
  <si>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</si>
  <si>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</si>
  <si>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</si>
  <si>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</si>
  <si>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</si>
  <si>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</si>
  <si>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</si>
  <si>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</si>
  <si>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</si>
  <si>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</si>
  <si>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</si>
  <si>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</si>
  <si>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</si>
  <si>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</si>
  <si>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</si>
  <si>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</si>
  <si>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</si>
  <si>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</si>
  <si>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</si>
  <si>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</si>
  <si>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</si>
  <si>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</si>
  <si>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</si>
  <si>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</si>
  <si>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</si>
  <si>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</si>
  <si>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</si>
  <si>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</si>
  <si>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</si>
  <si>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</si>
  <si>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</si>
  <si>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</si>
  <si>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</si>
  <si>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</si>
  <si>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</si>
  <si>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</si>
  <si>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</si>
  <si>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</si>
  <si>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</si>
  <si>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</si>
  <si>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</si>
  <si>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</si>
  <si>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</si>
  <si>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</si>
  <si>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</si>
  <si>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</si>
  <si>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</si>
  <si>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</si>
  <si>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</si>
  <si>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</si>
  <si>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</si>
  <si>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</si>
  <si>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</si>
  <si>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</si>
  <si>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</si>
  <si>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</si>
  <si>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</si>
  <si>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</si>
  <si>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</si>
  <si>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</si>
  <si>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</si>
  <si>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</si>
  <si>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</si>
  <si>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</si>
  <si>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</si>
  <si>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</si>
  <si>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</si>
  <si>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</si>
  <si>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</si>
  <si>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</si>
  <si>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</si>
  <si>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</si>
  <si>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</si>
  <si>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</si>
  <si>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</si>
  <si>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</si>
  <si>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</si>
  <si>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</si>
  <si>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</si>
  <si>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</si>
  <si>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</si>
  <si>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</si>
  <si>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</si>
  <si>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</si>
  <si>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</si>
  <si>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</si>
  <si>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</si>
  <si>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</si>
  <si>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</si>
  <si>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</si>
  <si>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</si>
  <si>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</si>
  <si>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</si>
  <si>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</si>
  <si>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</si>
  <si>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</si>
  <si>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</si>
  <si>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</si>
  <si>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</si>
  <si>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</si>
  <si>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</si>
  <si>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</si>
  <si>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</si>
  <si>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</si>
  <si>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</si>
  <si>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</si>
  <si>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</si>
  <si>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</si>
  <si>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</si>
  <si>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</si>
  <si>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</si>
  <si>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</si>
  <si>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</si>
  <si>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</si>
  <si>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</si>
  <si>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</si>
  <si>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</si>
  <si>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</si>
  <si>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</si>
  <si>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</si>
  <si>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</si>
  <si>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</si>
  <si>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</si>
  <si>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</si>
  <si>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</si>
  <si>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</si>
  <si>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</si>
  <si>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</si>
  <si>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</si>
  <si>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</si>
  <si>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</si>
  <si>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</si>
  <si>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</si>
  <si>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</si>
  <si>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</si>
  <si>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</si>
  <si>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</si>
  <si>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</si>
  <si>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</si>
  <si>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</si>
  <si>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</si>
  <si>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</si>
  <si>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</si>
  <si>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</si>
  <si>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</si>
  <si>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</si>
  <si>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</si>
  <si>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</si>
  <si>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</si>
  <si>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</si>
  <si>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</si>
  <si>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</si>
  <si>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</si>
  <si>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</si>
  <si>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</si>
  <si>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</si>
  <si>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</si>
  <si>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</si>
  <si>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</si>
  <si>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</si>
  <si>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</si>
  <si>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</si>
  <si>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</si>
  <si>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</si>
  <si>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</si>
  <si>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</si>
  <si>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</si>
  <si>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</si>
  <si>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</si>
  <si>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</si>
  <si>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</si>
  <si>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</si>
  <si>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</si>
  <si>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</si>
  <si>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</si>
  <si>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</si>
  <si>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</si>
  <si>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</si>
  <si>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</si>
  <si>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</si>
  <si>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</si>
  <si>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</si>
  <si>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</si>
  <si>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</si>
  <si>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</si>
  <si>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</si>
  <si>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</si>
  <si>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</si>
  <si>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</si>
  <si>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</si>
  <si>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</si>
  <si>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</si>
  <si>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</si>
  <si>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</si>
  <si>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</si>
  <si>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</si>
  <si>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</si>
  <si>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</si>
  <si>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</si>
  <si>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</si>
  <si>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</si>
  <si>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</si>
  <si>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</si>
  <si>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</si>
  <si>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</si>
  <si>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</si>
  <si>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</si>
  <si>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</si>
  <si>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</si>
  <si>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</si>
  <si>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</si>
  <si>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</si>
  <si>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</si>
  <si>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</si>
  <si>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</si>
  <si>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</si>
  <si>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</si>
  <si>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</si>
  <si>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</si>
  <si>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</si>
  <si>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</si>
  <si>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</si>
  <si>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</si>
  <si>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</si>
  <si>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</si>
  <si>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</si>
  <si>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</si>
  <si>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</si>
  <si>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</si>
  <si>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</si>
  <si>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</si>
  <si>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</si>
  <si>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</si>
  <si>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</si>
  <si>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</si>
  <si>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</si>
  <si>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</si>
  <si>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</si>
  <si>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</si>
  <si>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</si>
  <si>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</si>
  <si>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</si>
  <si>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</si>
  <si>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</si>
  <si>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</si>
  <si>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</si>
  <si>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</si>
  <si>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</si>
  <si>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</si>
  <si>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</si>
  <si>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</si>
  <si>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</si>
  <si>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</si>
  <si>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</si>
  <si>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</si>
  <si>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</si>
  <si>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</si>
  <si>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</si>
  <si>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</si>
  <si>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</si>
  <si>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</si>
  <si>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</si>
  <si>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</si>
  <si>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</si>
  <si>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</si>
  <si>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</si>
  <si>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</si>
  <si>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</si>
  <si>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</si>
  <si>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</si>
  <si>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</si>
  <si>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</si>
  <si>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</si>
  <si>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</si>
  <si>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</si>
  <si>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</si>
  <si>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</si>
  <si>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</si>
  <si>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</si>
  <si>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</si>
  <si>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</si>
  <si>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</si>
  <si>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</si>
  <si>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</si>
  <si>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</si>
  <si>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</si>
  <si>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</si>
  <si>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</si>
  <si>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</si>
  <si>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</si>
  <si>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</si>
  <si>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</si>
  <si>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</si>
  <si>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</si>
  <si>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</si>
  <si>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</si>
  <si>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</si>
  <si>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</si>
  <si>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</si>
  <si>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</si>
  <si>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</si>
  <si>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</si>
  <si>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</si>
  <si>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</si>
  <si>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</si>
  <si>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</si>
  <si>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</si>
  <si>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</si>
  <si>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</si>
  <si>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</si>
  <si>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</si>
  <si>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</si>
  <si>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</si>
  <si>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</si>
  <si>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</si>
  <si>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</si>
  <si>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</si>
  <si>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</si>
  <si>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</si>
  <si>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</si>
  <si>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</si>
  <si>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</si>
  <si>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</si>
  <si>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</si>
  <si>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</si>
  <si>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</si>
  <si>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</si>
  <si>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</si>
  <si>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</si>
  <si>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</si>
  <si>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</si>
  <si>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</si>
  <si>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</si>
  <si>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</si>
  <si>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</si>
  <si>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</si>
  <si>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</si>
  <si>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</si>
  <si>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</si>
  <si>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</si>
  <si>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</si>
  <si>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</si>
  <si>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</si>
  <si>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</si>
  <si>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</si>
  <si>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</si>
  <si>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</si>
  <si>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</si>
  <si>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</si>
  <si>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</si>
  <si>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</si>
  <si>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</si>
  <si>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</si>
  <si>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</si>
  <si>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</si>
  <si>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</si>
  <si>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</si>
  <si>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</si>
  <si>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</si>
  <si>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</si>
  <si>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</si>
  <si>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</si>
  <si>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</si>
  <si>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</si>
  <si>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</si>
  <si>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</si>
  <si>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</si>
  <si>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</si>
  <si>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</si>
  <si>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</si>
  <si>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</si>
  <si>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</si>
  <si>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</si>
  <si>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</si>
  <si>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</si>
  <si>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</si>
  <si>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</si>
  <si>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</si>
  <si>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</si>
  <si>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</si>
  <si>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</si>
  <si>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</si>
  <si>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</si>
  <si>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</si>
  <si>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</si>
  <si>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</si>
  <si>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</si>
  <si>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</si>
  <si>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</si>
  <si>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</si>
  <si>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</si>
  <si>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</si>
  <si>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</si>
  <si>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</si>
  <si>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</si>
  <si>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</si>
  <si>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</si>
  <si>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</si>
  <si>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</si>
  <si>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</si>
  <si>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</si>
  <si>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</si>
  <si>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</si>
  <si>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</si>
  <si>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</si>
  <si>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</si>
  <si>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</si>
  <si>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</si>
  <si>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</si>
  <si>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</si>
  <si>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</si>
  <si>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</si>
  <si>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</si>
  <si>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</si>
  <si>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</si>
  <si>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</si>
  <si>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</si>
  <si>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</si>
  <si>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</si>
  <si>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</si>
  <si>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</si>
  <si>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</si>
  <si>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</si>
  <si>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</si>
  <si>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</si>
  <si>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</si>
  <si>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</si>
  <si>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</si>
  <si>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</si>
  <si>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</si>
  <si>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</si>
  <si>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</si>
  <si>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</si>
  <si>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</si>
  <si>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</si>
  <si>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</si>
  <si>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</si>
  <si>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</si>
  <si>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</si>
  <si>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</si>
  <si>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</si>
  <si>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</si>
  <si>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</si>
  <si>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</si>
  <si>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</si>
  <si>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</si>
  <si>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</si>
  <si>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</si>
  <si>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</si>
  <si>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</si>
  <si>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</si>
  <si>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</si>
  <si>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</si>
  <si>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</si>
  <si>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</si>
  <si>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</si>
  <si>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</si>
  <si>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</si>
  <si>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</si>
  <si>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</si>
  <si>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</si>
  <si>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</si>
  <si>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</si>
  <si>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</si>
  <si>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</si>
  <si>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</si>
  <si>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</si>
  <si>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</si>
  <si>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</si>
  <si>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</si>
  <si>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</si>
  <si>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</si>
  <si>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</si>
  <si>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</si>
  <si>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</si>
  <si>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</si>
  <si>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</si>
  <si>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</si>
  <si>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</si>
  <si>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</si>
  <si>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</si>
  <si>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</si>
  <si>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</si>
  <si>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</si>
  <si>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</si>
  <si>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</si>
  <si>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</si>
  <si>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</si>
  <si>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</si>
  <si>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</si>
  <si>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</si>
  <si>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</si>
  <si>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</si>
  <si>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</si>
  <si>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</si>
  <si>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</si>
  <si>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</si>
  <si>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</si>
  <si>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</si>
  <si>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</si>
  <si>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</si>
  <si>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</si>
  <si>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</si>
  <si>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</si>
  <si>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</si>
  <si>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</si>
  <si>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</si>
  <si>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</si>
  <si>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</si>
  <si>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</si>
  <si>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</si>
  <si>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</si>
  <si>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</si>
  <si>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</si>
  <si>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</si>
  <si>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</si>
  <si>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</si>
  <si>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</si>
  <si>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</si>
  <si>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</si>
  <si>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</si>
  <si>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</si>
  <si>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</si>
  <si>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</si>
  <si>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</si>
  <si>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</si>
  <si>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</si>
  <si>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</si>
  <si>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</si>
  <si>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</si>
  <si>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</si>
  <si>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</si>
  <si>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</si>
  <si>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</si>
  <si>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</si>
  <si>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</si>
  <si>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</si>
  <si>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</si>
  <si>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</si>
  <si>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</si>
  <si>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</si>
  <si>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</si>
  <si>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</si>
  <si>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</si>
  <si>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</si>
  <si>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</si>
  <si>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</si>
  <si>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</si>
  <si>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</si>
  <si>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</si>
  <si>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</si>
  <si>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</si>
  <si>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</si>
  <si>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</si>
  <si>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</si>
  <si>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</si>
  <si>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</si>
  <si>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</si>
  <si>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</si>
  <si>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</si>
  <si>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</si>
  <si>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</si>
  <si>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</si>
  <si>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</si>
  <si>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</si>
  <si>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</si>
  <si>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</si>
  <si>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</si>
  <si>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</si>
  <si>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</si>
  <si>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</si>
  <si>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</si>
  <si>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</si>
  <si>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</si>
  <si>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</si>
  <si>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</si>
  <si>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</si>
  <si>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</si>
  <si>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</si>
  <si>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</si>
  <si>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</si>
  <si>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</si>
  <si>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</si>
  <si>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</si>
  <si>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</si>
  <si>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</si>
  <si>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</si>
  <si>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</si>
  <si>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</si>
  <si>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</si>
  <si>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</si>
  <si>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</si>
  <si>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25 MM, CONEXÃO POR CRIMPAGEM  FORNECIMENTO E INSTALAÇÃO. AF_06/2015</t>
  </si>
  <si>
    <t>TUBOS DE CPVC - AGUA QUENTE</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</si>
  <si>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</si>
  <si>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</si>
  <si>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</si>
  <si>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</si>
  <si>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</si>
  <si>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</si>
  <si>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</si>
  <si>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</si>
  <si>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</si>
  <si>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</si>
  <si>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</si>
  <si>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</si>
  <si>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</si>
  <si>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</si>
  <si>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</si>
  <si>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</si>
  <si>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</si>
  <si>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</si>
  <si>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</si>
  <si>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</si>
  <si>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</si>
  <si>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</si>
  <si>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</si>
  <si>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</si>
  <si>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</si>
  <si>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</si>
  <si>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</si>
  <si>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</si>
  <si>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</si>
  <si>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</si>
  <si>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</si>
  <si>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</si>
  <si>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</si>
  <si>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</si>
  <si>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</si>
  <si>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</si>
  <si>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</si>
  <si>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</si>
  <si>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</si>
  <si>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</si>
  <si>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</si>
  <si>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</si>
  <si>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</si>
  <si>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</si>
  <si>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</si>
  <si>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</si>
  <si>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</si>
  <si>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</si>
  <si>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</si>
  <si>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</si>
  <si>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</si>
  <si>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</si>
  <si>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</si>
  <si>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</si>
  <si>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</si>
  <si>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</si>
  <si>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</si>
  <si>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</si>
  <si>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</si>
  <si>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</si>
  <si>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</si>
  <si>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</si>
  <si>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</si>
  <si>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</si>
  <si>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</si>
  <si>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</si>
  <si>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</si>
  <si>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</si>
  <si>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</si>
  <si>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</si>
  <si>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</si>
  <si>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</si>
  <si>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</si>
  <si>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</si>
  <si>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</si>
  <si>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</si>
  <si>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</si>
  <si>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</si>
  <si>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</si>
  <si>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</si>
  <si>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</si>
  <si>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</si>
  <si>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</si>
  <si>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</si>
  <si>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</si>
  <si>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</si>
  <si>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</si>
  <si>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</si>
  <si>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</si>
  <si>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</si>
  <si>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</si>
  <si>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</si>
  <si>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</si>
  <si>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</si>
  <si>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</si>
  <si>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</si>
  <si>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</si>
  <si>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</si>
  <si>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</si>
  <si>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</si>
  <si>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</si>
  <si>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</si>
  <si>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</si>
  <si>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</si>
  <si>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</si>
  <si>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</si>
  <si>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</si>
  <si>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</si>
  <si>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</si>
  <si>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</si>
  <si>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</si>
  <si>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</si>
  <si>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</si>
  <si>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</si>
  <si>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</si>
  <si>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</si>
  <si>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</si>
  <si>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</si>
  <si>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</si>
  <si>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</si>
  <si>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</si>
  <si>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</si>
  <si>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</si>
  <si>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</si>
  <si>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</si>
  <si>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</si>
  <si>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</si>
  <si>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</si>
  <si>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</si>
  <si>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</si>
  <si>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</si>
  <si>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</si>
  <si>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</si>
  <si>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</si>
  <si>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</si>
  <si>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</si>
  <si>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RALOS</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</si>
  <si>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</si>
  <si>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</si>
  <si>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</si>
  <si>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</si>
  <si>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</si>
  <si>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</si>
  <si>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</si>
  <si>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</si>
  <si>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</si>
  <si>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</si>
  <si>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</si>
  <si>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</si>
  <si>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</si>
  <si>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</si>
  <si>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</si>
  <si>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</si>
  <si>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</si>
  <si>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</si>
  <si>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</si>
  <si>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</si>
  <si>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</si>
  <si>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</si>
  <si>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</si>
  <si>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</si>
  <si>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</si>
  <si>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</si>
  <si>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</si>
  <si>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</si>
  <si>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</si>
  <si>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</si>
  <si>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</si>
  <si>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</si>
  <si>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</si>
  <si>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</si>
  <si>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</si>
  <si>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</si>
  <si>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</si>
  <si>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</si>
  <si>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</si>
  <si>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</si>
  <si>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</si>
  <si>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</si>
  <si>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</si>
  <si>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</si>
  <si>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</si>
  <si>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</si>
  <si>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</si>
  <si>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</si>
  <si>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</si>
  <si>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</si>
  <si>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</si>
  <si>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</si>
  <si>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</si>
  <si>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</si>
  <si>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</si>
  <si>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</si>
  <si>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</si>
  <si>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</si>
  <si>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</si>
  <si>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</si>
  <si>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</si>
  <si>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</si>
  <si>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</si>
  <si>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</si>
  <si>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</si>
  <si>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</si>
  <si>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</si>
  <si>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</si>
  <si>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</si>
  <si>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</si>
  <si>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</si>
  <si>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</si>
  <si>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</si>
  <si>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</si>
  <si>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</si>
  <si>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</si>
  <si>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</si>
  <si>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</si>
  <si>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</si>
  <si>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</si>
  <si>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</si>
  <si>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</si>
  <si>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</si>
  <si>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</si>
  <si>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</si>
  <si>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</si>
  <si>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</si>
  <si>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</si>
  <si>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</si>
  <si>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</si>
  <si>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</si>
  <si>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</si>
  <si>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</si>
  <si>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</si>
  <si>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</si>
  <si>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</si>
  <si>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</si>
  <si>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</si>
  <si>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</si>
  <si>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</si>
  <si>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</si>
  <si>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</si>
  <si>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</si>
  <si>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</si>
  <si>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</si>
  <si>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</si>
  <si>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</si>
  <si>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</si>
  <si>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</si>
  <si>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</si>
  <si>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</si>
  <si>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</si>
  <si>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</si>
  <si>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</si>
  <si>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</si>
  <si>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</si>
  <si>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</si>
  <si>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</si>
  <si>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</si>
  <si>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</si>
  <si>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</si>
  <si>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</si>
  <si>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</si>
  <si>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</si>
  <si>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</si>
  <si>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</si>
  <si>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</si>
  <si>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</si>
  <si>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</si>
  <si>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</si>
  <si>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</si>
  <si>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</si>
  <si>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</si>
  <si>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</si>
  <si>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</si>
  <si>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</si>
  <si>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</si>
  <si>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</si>
  <si>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</si>
  <si>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</si>
  <si>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</si>
  <si>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</si>
  <si>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</si>
  <si>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</si>
  <si>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</si>
  <si>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</si>
  <si>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</si>
  <si>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</si>
  <si>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</si>
  <si>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</si>
  <si>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</si>
  <si>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</si>
  <si>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</si>
  <si>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</si>
  <si>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</si>
  <si>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</si>
  <si>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</si>
  <si>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</si>
  <si>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</si>
  <si>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</si>
  <si>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</si>
  <si>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</si>
  <si>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</si>
  <si>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</si>
  <si>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</si>
  <si>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</si>
  <si>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</si>
  <si>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</si>
  <si>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</si>
  <si>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</si>
  <si>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</si>
  <si>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</si>
  <si>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</si>
  <si>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</si>
  <si>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</si>
  <si>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</si>
  <si>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</si>
  <si>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</si>
  <si>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</si>
  <si>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</si>
  <si>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</si>
  <si>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</si>
  <si>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</si>
  <si>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</si>
  <si>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</si>
  <si>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</si>
  <si>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</si>
  <si>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</si>
  <si>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</si>
  <si>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</si>
  <si>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</si>
  <si>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</si>
  <si>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</si>
  <si>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</si>
  <si>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</si>
  <si>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</si>
  <si>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</si>
  <si>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</si>
  <si>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</si>
  <si>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</si>
  <si>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</si>
  <si>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</si>
  <si>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</si>
  <si>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</si>
  <si>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</si>
  <si>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</si>
  <si>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</si>
  <si>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</si>
  <si>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</si>
  <si>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</si>
  <si>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</si>
  <si>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</si>
  <si>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</si>
  <si>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</si>
  <si>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</si>
  <si>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</si>
  <si>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</si>
  <si>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</si>
  <si>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</si>
  <si>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</si>
  <si>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</si>
  <si>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</si>
  <si>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</si>
  <si>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</si>
  <si>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</si>
  <si>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</si>
  <si>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</si>
  <si>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</si>
  <si>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</si>
  <si>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</si>
  <si>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</si>
  <si>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</si>
  <si>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</si>
  <si>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</si>
  <si>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</si>
  <si>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</si>
  <si>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</si>
  <si>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</si>
  <si>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</si>
  <si>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</si>
  <si>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</si>
  <si>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</si>
  <si>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</si>
  <si>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</si>
  <si>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</si>
  <si>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</si>
  <si>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</si>
  <si>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</si>
  <si>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</si>
  <si>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</si>
  <si>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</si>
  <si>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</si>
  <si>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</si>
  <si>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</si>
  <si>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</si>
  <si>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</si>
  <si>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</si>
  <si>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</si>
  <si>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</si>
  <si>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</si>
  <si>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</si>
  <si>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</si>
  <si>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</si>
  <si>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</si>
  <si>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</si>
  <si>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</si>
  <si>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</si>
  <si>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</si>
  <si>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</si>
  <si>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</si>
  <si>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</si>
  <si>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</si>
  <si>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</si>
  <si>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</si>
  <si>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</si>
  <si>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</si>
  <si>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</si>
  <si>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</si>
  <si>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</si>
  <si>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</si>
  <si>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</si>
  <si>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</si>
  <si>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</si>
  <si>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</si>
  <si>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</si>
  <si>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</si>
  <si>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</si>
  <si>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</si>
  <si>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</si>
  <si>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</si>
  <si>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</si>
  <si>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</si>
  <si>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</si>
  <si>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</si>
  <si>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</si>
  <si>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</si>
  <si>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</si>
  <si>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</si>
  <si>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</si>
  <si>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</si>
  <si>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</si>
  <si>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</si>
  <si>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</si>
  <si>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</si>
  <si>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</si>
  <si>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</si>
  <si>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</si>
  <si>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</si>
  <si>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</si>
  <si>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</si>
  <si>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</si>
  <si>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</si>
  <si>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</si>
  <si>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</si>
  <si>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</si>
  <si>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</si>
  <si>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</si>
  <si>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</si>
  <si>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</si>
  <si>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</si>
  <si>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</si>
  <si>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</si>
  <si>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</si>
  <si>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</si>
  <si>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</si>
  <si>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</si>
  <si>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</si>
  <si>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</si>
  <si>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</si>
  <si>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</si>
  <si>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</si>
  <si>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</si>
  <si>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</si>
  <si>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</si>
  <si>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</si>
  <si>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</si>
  <si>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</si>
  <si>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</si>
  <si>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</si>
  <si>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</si>
  <si>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</si>
  <si>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</si>
  <si>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</si>
  <si>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</si>
  <si>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</si>
  <si>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</si>
  <si>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</si>
  <si>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</si>
  <si>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</si>
  <si>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</si>
  <si>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</si>
  <si>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</si>
  <si>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</si>
  <si>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</si>
  <si>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</si>
  <si>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</si>
  <si>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</si>
  <si>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</si>
  <si>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</si>
  <si>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</si>
  <si>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</si>
  <si>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</si>
  <si>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</si>
  <si>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</si>
  <si>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</si>
  <si>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</si>
  <si>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</si>
  <si>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</si>
  <si>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</si>
  <si>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</si>
  <si>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</si>
  <si>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</si>
  <si>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</si>
  <si>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</si>
  <si>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</si>
  <si>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</si>
  <si>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</si>
  <si>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</si>
  <si>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</si>
  <si>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</si>
  <si>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</si>
  <si>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</si>
  <si>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</si>
  <si>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</si>
  <si>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</si>
  <si>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</si>
  <si>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</si>
  <si>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</si>
  <si>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</si>
  <si>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</si>
  <si>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</si>
  <si>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</si>
  <si>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</si>
  <si>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</si>
  <si>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</si>
  <si>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</si>
  <si>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</si>
  <si>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</si>
  <si>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</si>
  <si>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</si>
  <si>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</si>
  <si>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</si>
  <si>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</si>
  <si>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</si>
  <si>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</si>
  <si>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</si>
  <si>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</si>
  <si>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</si>
  <si>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</si>
  <si>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</si>
  <si>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</si>
  <si>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</si>
  <si>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</si>
  <si>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</si>
  <si>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</si>
  <si>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</si>
  <si>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</si>
  <si>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</si>
  <si>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</si>
  <si>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</si>
  <si>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</si>
  <si>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</si>
  <si>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</si>
  <si>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</si>
  <si>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</si>
  <si>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</si>
  <si>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</si>
  <si>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</si>
  <si>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</si>
  <si>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</si>
  <si>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</si>
  <si>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</si>
  <si>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</si>
  <si>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</si>
  <si>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</si>
  <si>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</si>
  <si>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</si>
  <si>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</si>
  <si>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</si>
  <si>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</si>
  <si>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</si>
  <si>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</si>
  <si>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</si>
  <si>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</si>
  <si>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</si>
  <si>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</si>
  <si>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</si>
  <si>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</si>
  <si>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</si>
  <si>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</si>
  <si>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</si>
  <si>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</si>
  <si>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</si>
  <si>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</si>
  <si>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</si>
  <si>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</si>
  <si>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</si>
  <si>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</si>
  <si>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</si>
  <si>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</si>
  <si>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</si>
  <si>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</si>
  <si>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</si>
  <si>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</si>
  <si>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</si>
  <si>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</si>
  <si>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</si>
  <si>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</si>
  <si>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</si>
  <si>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</si>
  <si>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</si>
  <si>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</si>
  <si>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</si>
  <si>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</si>
  <si>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</si>
  <si>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</si>
  <si>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</si>
  <si>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</si>
  <si>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</si>
  <si>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</si>
  <si>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</si>
  <si>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</si>
  <si>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ACABAMENTOS PARA FORRO (MOLDURA DE GESSO). AF_05/2017</t>
  </si>
  <si>
    <t>FORRO DE PVC</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</si>
  <si>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</si>
  <si>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</si>
  <si>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</si>
  <si>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</si>
  <si>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</si>
  <si>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</si>
  <si>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</si>
  <si>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</si>
  <si>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</si>
  <si>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</si>
  <si>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</si>
  <si>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</si>
  <si>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</si>
  <si>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</si>
  <si>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</si>
  <si>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</si>
  <si>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</si>
  <si>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</si>
  <si>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</si>
  <si>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</si>
  <si>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</si>
  <si>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</si>
  <si>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</si>
  <si>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</si>
  <si>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</si>
  <si>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</si>
  <si>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</si>
  <si>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</si>
  <si>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</si>
  <si>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</si>
  <si>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</si>
  <si>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</si>
  <si>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</si>
  <si>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</si>
  <si>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</si>
  <si>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</si>
  <si>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</si>
  <si>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</si>
  <si>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</si>
  <si>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</si>
  <si>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</si>
  <si>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</si>
  <si>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</si>
  <si>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</si>
  <si>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</si>
  <si>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</si>
  <si>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</si>
  <si>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</si>
  <si>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</si>
  <si>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</si>
  <si>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</si>
  <si>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</si>
  <si>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</si>
  <si>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</si>
  <si>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</si>
  <si>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</si>
  <si>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</si>
  <si>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</si>
  <si>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</si>
  <si>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CARPETE</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</si>
  <si>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</si>
  <si>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</si>
  <si>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</si>
  <si>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</si>
  <si>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</si>
  <si>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</si>
  <si>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</si>
  <si>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</si>
  <si>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</si>
  <si>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</si>
  <si>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</si>
  <si>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</si>
  <si>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</si>
  <si>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</si>
  <si>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</si>
  <si>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</si>
  <si>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</si>
  <si>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</si>
  <si>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</si>
  <si>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</si>
  <si>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</si>
  <si>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</si>
  <si>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</si>
  <si>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</si>
  <si>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</si>
  <si>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</si>
  <si>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</si>
  <si>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</si>
  <si>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</si>
  <si>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</si>
  <si>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</si>
  <si>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</si>
  <si>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</si>
  <si>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</si>
  <si>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</si>
  <si>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</si>
  <si>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</si>
  <si>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</si>
  <si>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</si>
  <si>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</si>
  <si>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</si>
  <si>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</si>
  <si>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</si>
  <si>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</si>
  <si>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</si>
  <si>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</si>
  <si>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</si>
  <si>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</si>
  <si>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</si>
  <si>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</si>
  <si>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</si>
  <si>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</si>
  <si>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</si>
  <si>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</si>
  <si>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</si>
  <si>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</si>
  <si>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</si>
  <si>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</si>
  <si>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</si>
  <si>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</si>
  <si>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</si>
  <si>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</si>
  <si>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</si>
  <si>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</si>
  <si>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</si>
  <si>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</si>
  <si>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</si>
  <si>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</si>
  <si>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</si>
  <si>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</si>
  <si>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</si>
  <si>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</si>
  <si>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</si>
  <si>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</si>
  <si>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</si>
  <si>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</si>
  <si>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</si>
  <si>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</si>
  <si>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ESCORAS DE CONCRETO PARA CONTENÇÃO DE GUIAS PRÉ-FABRICADAS. AF_06/2016</t>
  </si>
  <si>
    <t>DEMOLIÇÃO PARCIAL DE PAVIMENTO ASFÁLTICO, DE FORMA MECANIZADA, SEM REAPROVEITAMENTO. AF_12/2017</t>
  </si>
  <si>
    <t>FRESAGEM DE PAVIMENTO ASFÁLTICO (PROFUNDIDADE ATÉ 5,0 CM) - EXCLUSIVE TRANSPORTE. AF_11/2019</t>
  </si>
  <si>
    <t>PINTURA DE LIGAÇÃO/IMPRIMAÇÃO</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</si>
  <si>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</si>
  <si>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</si>
  <si>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</si>
  <si>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</si>
  <si>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</si>
  <si>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</si>
  <si>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</si>
  <si>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</si>
  <si>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</si>
  <si>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</si>
  <si>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</si>
  <si>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</si>
  <si>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</si>
  <si>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</si>
  <si>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</si>
  <si>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</si>
  <si>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</si>
  <si>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</si>
  <si>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</si>
  <si>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</si>
  <si>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</si>
  <si>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</si>
  <si>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</si>
  <si>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</si>
  <si>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</si>
  <si>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</si>
  <si>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</si>
  <si>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</si>
  <si>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</si>
  <si>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</si>
  <si>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</si>
  <si>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</si>
  <si>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</si>
  <si>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</si>
  <si>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</si>
  <si>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</si>
  <si>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</si>
  <si>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</si>
  <si>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</si>
  <si>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</si>
  <si>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</si>
  <si>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</si>
  <si>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</si>
  <si>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</si>
  <si>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</si>
  <si>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</si>
  <si>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</si>
  <si>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</si>
  <si>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</si>
  <si>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</si>
  <si>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</si>
  <si>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</si>
  <si>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</si>
  <si>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</si>
  <si>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</si>
  <si>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</si>
  <si>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</si>
  <si>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</si>
  <si>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</si>
  <si>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</si>
  <si>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</si>
  <si>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</si>
  <si>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</si>
  <si>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</si>
  <si>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</si>
  <si>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</si>
  <si>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</si>
  <si>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</si>
  <si>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</si>
  <si>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</si>
  <si>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</si>
  <si>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</si>
  <si>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</si>
  <si>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</si>
  <si>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</si>
  <si>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</si>
  <si>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</si>
  <si>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</si>
  <si>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</si>
  <si>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</si>
  <si>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</si>
  <si>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</si>
  <si>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</si>
  <si>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</si>
  <si>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</si>
  <si>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</si>
  <si>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</si>
  <si>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</si>
  <si>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</si>
  <si>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</si>
  <si>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</si>
  <si>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</si>
  <si>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</si>
  <si>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</si>
  <si>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</si>
  <si>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</si>
  <si>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</si>
  <si>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</si>
  <si>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</si>
  <si>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</si>
  <si>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</si>
  <si>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</si>
  <si>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</si>
  <si>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</si>
  <si>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</si>
  <si>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</si>
  <si>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</si>
  <si>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</si>
  <si>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</si>
  <si>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</si>
  <si>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</si>
  <si>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</si>
  <si>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</si>
  <si>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</si>
  <si>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</si>
  <si>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</si>
  <si>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</si>
  <si>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</si>
  <si>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</si>
  <si>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</si>
  <si>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</si>
  <si>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</si>
  <si>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</si>
  <si>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</si>
  <si>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</si>
  <si>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</si>
  <si>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</si>
  <si>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</si>
  <si>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</si>
  <si>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</si>
  <si>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</si>
  <si>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</si>
  <si>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</si>
  <si>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</si>
  <si>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</si>
  <si>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</si>
  <si>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</si>
  <si>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</si>
  <si>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</si>
  <si>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</si>
  <si>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</si>
  <si>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</si>
  <si>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</si>
  <si>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</si>
  <si>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</si>
  <si>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</si>
  <si>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</si>
  <si>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</si>
  <si>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</si>
  <si>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</si>
  <si>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</si>
  <si>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</si>
  <si>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</si>
  <si>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</si>
  <si>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</si>
  <si>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</si>
  <si>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</si>
  <si>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</si>
  <si>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</si>
  <si>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</si>
  <si>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</si>
  <si>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</si>
  <si>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</si>
  <si>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</si>
  <si>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</si>
  <si>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</si>
  <si>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</si>
  <si>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</si>
  <si>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</si>
  <si>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</si>
  <si>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</si>
  <si>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</si>
  <si>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</si>
  <si>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</si>
  <si>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</si>
  <si>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</si>
  <si>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</si>
  <si>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</si>
  <si>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</si>
  <si>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</si>
  <si>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</si>
  <si>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</si>
  <si>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</si>
  <si>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</si>
  <si>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</si>
  <si>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</si>
  <si>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</si>
  <si>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</si>
  <si>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</si>
  <si>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</si>
  <si>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</si>
  <si>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</si>
  <si>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</si>
  <si>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</si>
  <si>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</si>
  <si>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</si>
  <si>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</si>
  <si>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</si>
  <si>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</si>
  <si>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</si>
  <si>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</si>
  <si>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</si>
  <si>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</si>
  <si>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</si>
  <si>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</si>
  <si>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</si>
  <si>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</si>
  <si>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</si>
  <si>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</si>
  <si>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</si>
  <si>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</si>
  <si>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</si>
  <si>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</si>
  <si>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</si>
  <si>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</si>
  <si>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</si>
  <si>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</si>
  <si>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</si>
  <si>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</si>
  <si>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</si>
  <si>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</si>
  <si>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</si>
  <si>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</si>
  <si>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</si>
  <si>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</si>
  <si>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</si>
  <si>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</si>
  <si>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</si>
  <si>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</si>
  <si>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</si>
  <si>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</si>
  <si>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</si>
  <si>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</si>
  <si>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</si>
  <si>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</si>
  <si>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</si>
  <si>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</si>
  <si>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</si>
  <si>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</si>
  <si>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</si>
  <si>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</si>
  <si>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</si>
  <si>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</si>
  <si>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</si>
  <si>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</si>
  <si>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</si>
  <si>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</si>
  <si>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</si>
  <si>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</si>
  <si>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</si>
  <si>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</si>
  <si>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</si>
  <si>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</si>
  <si>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</si>
  <si>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</si>
  <si>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</si>
  <si>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</si>
  <si>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</si>
  <si>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</si>
  <si>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</si>
  <si>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</si>
  <si>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</si>
  <si>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</si>
  <si>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</si>
  <si>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</si>
  <si>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</si>
  <si>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</si>
  <si>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</si>
  <si>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</si>
  <si>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</si>
  <si>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</si>
  <si>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</si>
  <si>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</si>
  <si>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</si>
  <si>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</si>
  <si>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</si>
  <si>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</si>
  <si>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</si>
  <si>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</si>
  <si>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</si>
  <si>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</si>
  <si>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</si>
  <si>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</si>
  <si>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</si>
  <si>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</si>
  <si>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</si>
  <si>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</si>
  <si>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</si>
  <si>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</si>
  <si>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</si>
  <si>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</si>
  <si>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</si>
  <si>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</si>
  <si>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</si>
  <si>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</si>
  <si>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</si>
  <si>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</si>
  <si>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</si>
  <si>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</si>
  <si>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</si>
  <si>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</si>
  <si>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</si>
  <si>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</si>
  <si>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</si>
  <si>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</si>
  <si>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</si>
  <si>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</si>
  <si>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</si>
  <si>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</si>
  <si>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</si>
  <si>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</si>
  <si>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</si>
  <si>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</si>
  <si>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</si>
  <si>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</si>
  <si>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</si>
  <si>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</si>
  <si>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</si>
  <si>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</si>
  <si>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</si>
  <si>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</si>
  <si>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</si>
  <si>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</si>
  <si>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</si>
  <si>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</si>
  <si>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</si>
  <si>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</si>
  <si>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</si>
  <si>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</si>
  <si>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</si>
  <si>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</si>
  <si>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</si>
  <si>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</si>
  <si>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</si>
  <si>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</si>
  <si>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</si>
  <si>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</si>
  <si>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</si>
  <si>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</si>
  <si>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</si>
  <si>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</si>
  <si>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</si>
  <si>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</si>
  <si>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</si>
  <si>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</si>
  <si>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</si>
  <si>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</si>
  <si>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</si>
  <si>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</si>
  <si>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</si>
  <si>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</si>
  <si>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</si>
  <si>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</si>
  <si>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</si>
  <si>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</si>
  <si>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</si>
  <si>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</si>
  <si>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</si>
  <si>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</si>
  <si>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</si>
  <si>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</si>
  <si>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</si>
  <si>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</si>
  <si>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</si>
  <si>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</si>
  <si>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</si>
  <si>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</si>
  <si>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</si>
  <si>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</si>
  <si>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</si>
  <si>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</si>
  <si>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</si>
  <si>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</si>
  <si>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</si>
  <si>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</si>
  <si>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</si>
  <si>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</si>
  <si>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</si>
  <si>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</si>
  <si>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</si>
  <si>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</si>
  <si>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</si>
  <si>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</si>
  <si>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</si>
  <si>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</si>
  <si>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</si>
  <si>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</si>
  <si>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</si>
  <si>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</si>
  <si>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</si>
  <si>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</si>
  <si>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</si>
  <si>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</si>
  <si>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</si>
  <si>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</si>
  <si>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</si>
  <si>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</si>
  <si>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</si>
  <si>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</si>
  <si>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</si>
  <si>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</si>
  <si>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</si>
  <si>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</si>
  <si>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</si>
  <si>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</si>
  <si>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</si>
  <si>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</si>
  <si>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</si>
  <si>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</si>
  <si>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</si>
  <si>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</si>
  <si>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</si>
  <si>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</si>
  <si>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</si>
  <si>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</si>
  <si>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</si>
  <si>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</si>
  <si>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</si>
  <si>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</si>
  <si>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</si>
  <si>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</si>
  <si>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</si>
  <si>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</si>
  <si>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</si>
  <si>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</si>
  <si>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</si>
  <si>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</si>
  <si>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</si>
  <si>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</si>
  <si>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</si>
  <si>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</si>
  <si>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</si>
  <si>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</si>
  <si>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</si>
  <si>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</si>
  <si>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</si>
  <si>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</si>
  <si>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</si>
  <si>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</si>
  <si>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</si>
  <si>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</si>
  <si>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</si>
  <si>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</si>
  <si>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</si>
  <si>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</si>
  <si>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</si>
  <si>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</si>
  <si>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</si>
  <si>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</si>
  <si>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</si>
  <si>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</si>
  <si>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</si>
  <si>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</si>
  <si>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</si>
  <si>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</si>
  <si>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</si>
  <si>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</si>
  <si>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</si>
  <si>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</si>
  <si>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</si>
  <si>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</si>
  <si>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</si>
  <si>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</si>
  <si>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</si>
  <si>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</si>
  <si>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</si>
  <si>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</si>
  <si>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</si>
  <si>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</si>
  <si>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</si>
  <si>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</si>
  <si>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</si>
  <si>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</si>
  <si>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</si>
  <si>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</si>
  <si>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</si>
  <si>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</si>
  <si>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</si>
  <si>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</si>
  <si>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</si>
  <si>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</si>
  <si>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</si>
  <si>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</si>
  <si>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</si>
  <si>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</si>
  <si>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</si>
  <si>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</si>
  <si>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</si>
  <si>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</si>
  <si>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</si>
  <si>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</si>
  <si>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</si>
  <si>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</si>
  <si>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</si>
  <si>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</si>
  <si>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</si>
  <si>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</si>
  <si>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</si>
  <si>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</si>
  <si>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</si>
  <si>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</si>
  <si>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</si>
  <si>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</si>
  <si>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</si>
  <si>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</si>
  <si>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</si>
  <si>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</si>
  <si>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</si>
  <si>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</si>
  <si>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</si>
  <si>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</si>
  <si>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</si>
  <si>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</si>
  <si>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</si>
  <si>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</si>
  <si>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</si>
  <si>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</si>
  <si>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</si>
  <si>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</si>
  <si>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</si>
  <si>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</si>
  <si>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</si>
  <si>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</si>
  <si>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</si>
  <si>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</si>
  <si>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</si>
  <si>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</si>
  <si>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</si>
  <si>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</si>
  <si>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</si>
  <si>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</si>
  <si>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</si>
  <si>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</si>
  <si>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</si>
  <si>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</si>
  <si>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</si>
  <si>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</si>
  <si>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</si>
  <si>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</si>
  <si>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</si>
  <si>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</si>
  <si>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</si>
  <si>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</si>
  <si>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</si>
  <si>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</si>
  <si>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</si>
  <si>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</si>
  <si>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</si>
  <si>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</si>
  <si>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</si>
  <si>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</si>
  <si>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</si>
  <si>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</si>
  <si>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</si>
  <si>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</si>
  <si>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</si>
  <si>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</si>
  <si>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</si>
  <si>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</si>
  <si>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</si>
  <si>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</si>
  <si>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</si>
  <si>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</si>
  <si>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</si>
  <si>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</si>
  <si>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</si>
  <si>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</si>
  <si>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</si>
  <si>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</si>
  <si>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</si>
  <si>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</si>
  <si>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</si>
  <si>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</si>
  <si>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</si>
  <si>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</si>
  <si>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</si>
  <si>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</si>
  <si>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</si>
  <si>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</si>
  <si>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</si>
  <si>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</si>
  <si>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</si>
  <si>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</si>
  <si>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</si>
  <si>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</si>
  <si>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</si>
  <si>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</si>
  <si>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</si>
  <si>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</si>
  <si>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</si>
  <si>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</si>
  <si>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</si>
  <si>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</si>
  <si>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</si>
  <si>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</si>
  <si>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</si>
  <si>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</si>
  <si>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</si>
  <si>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</si>
  <si>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</si>
  <si>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</si>
  <si>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</si>
  <si>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</si>
  <si>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</si>
  <si>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</si>
  <si>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</si>
  <si>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</si>
  <si>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</si>
  <si>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</si>
  <si>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</si>
  <si>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</si>
  <si>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</si>
  <si>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</si>
  <si>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</si>
  <si>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</si>
  <si>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</si>
  <si>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</si>
  <si>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</si>
  <si>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</si>
  <si>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</si>
  <si>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</si>
  <si>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</si>
  <si>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</si>
  <si>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</si>
  <si>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</si>
  <si>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</si>
  <si>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</si>
  <si>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</si>
  <si>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</si>
  <si>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</si>
  <si>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</si>
  <si>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</si>
  <si>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</si>
  <si>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</si>
  <si>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</si>
  <si>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</si>
  <si>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</si>
  <si>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</si>
  <si>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</si>
  <si>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</si>
  <si>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</si>
  <si>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</si>
  <si>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</si>
  <si>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</si>
  <si>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</si>
  <si>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</si>
  <si>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</si>
  <si>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</si>
  <si>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</si>
  <si>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</si>
  <si>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</si>
  <si>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</si>
  <si>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</si>
  <si>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</si>
  <si>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</si>
  <si>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</si>
  <si>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</si>
  <si>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</si>
  <si>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</si>
  <si>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</si>
  <si>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</si>
  <si>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</si>
  <si>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</si>
  <si>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</si>
  <si>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</si>
  <si>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</si>
  <si>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</si>
  <si>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</si>
  <si>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</si>
  <si>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</si>
  <si>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</si>
  <si>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</si>
  <si>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</si>
  <si>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</si>
  <si>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</si>
  <si>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</si>
  <si>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</si>
  <si>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</si>
  <si>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</si>
  <si>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</si>
  <si>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</si>
  <si>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</si>
  <si>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</si>
  <si>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</si>
  <si>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</si>
  <si>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</si>
  <si>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</si>
  <si>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</si>
  <si>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</si>
  <si>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</si>
  <si>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</si>
  <si>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</si>
  <si>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</si>
  <si>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</si>
  <si>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</si>
  <si>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</si>
  <si>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</si>
  <si>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</si>
  <si>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</si>
  <si>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</si>
  <si>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</si>
  <si>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</si>
  <si>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</si>
  <si>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</si>
  <si>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</si>
  <si>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</si>
  <si>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</si>
  <si>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</si>
  <si>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</si>
  <si>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</si>
  <si>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</si>
  <si>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</si>
  <si>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</si>
  <si>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</si>
  <si>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</si>
  <si>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</si>
  <si>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</si>
  <si>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</si>
  <si>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</si>
  <si>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</si>
  <si>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</si>
  <si>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</si>
  <si>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</si>
  <si>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</si>
  <si>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</si>
  <si>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</si>
  <si>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</si>
  <si>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</si>
  <si>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</si>
  <si>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</si>
  <si>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</si>
  <si>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</si>
  <si>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</si>
  <si>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</si>
  <si>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</si>
  <si>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</si>
  <si>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</si>
  <si>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</si>
  <si>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</si>
  <si>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</si>
  <si>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</si>
  <si>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</si>
  <si>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</si>
  <si>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</si>
  <si>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</si>
  <si>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</si>
  <si>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</si>
  <si>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</si>
  <si>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</si>
  <si>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</si>
  <si>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</si>
  <si>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</si>
  <si>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</si>
  <si>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</si>
  <si>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</si>
  <si>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</si>
  <si>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</si>
  <si>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</si>
  <si>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</si>
  <si>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</si>
  <si>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</si>
  <si>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</si>
  <si>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</si>
  <si>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</si>
  <si>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</si>
  <si>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</si>
  <si>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</si>
  <si>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</si>
  <si>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</si>
  <si>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</si>
  <si>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</si>
  <si>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</si>
  <si>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</si>
  <si>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</si>
  <si>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</si>
  <si>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</si>
  <si>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</si>
  <si>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</si>
  <si>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</si>
  <si>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</si>
  <si>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</si>
  <si>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</si>
  <si>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</si>
  <si>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</si>
  <si>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</si>
  <si>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</si>
  <si>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</si>
  <si>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</si>
  <si>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</si>
  <si>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</si>
  <si>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</si>
  <si>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</si>
  <si>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</si>
  <si>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</si>
  <si>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</si>
  <si>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</si>
  <si>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</si>
  <si>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</si>
  <si>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</si>
  <si>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</si>
  <si>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</si>
  <si>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</si>
  <si>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</si>
  <si>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</si>
  <si>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</si>
  <si>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</si>
  <si>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</si>
  <si>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</si>
  <si>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</si>
  <si>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</si>
  <si>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</si>
  <si>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</si>
  <si>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</si>
  <si>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</si>
  <si>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</si>
  <si>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</si>
  <si>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</si>
  <si>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</si>
  <si>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</si>
  <si>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</si>
  <si>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</si>
  <si>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</si>
  <si>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</si>
  <si>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</si>
  <si>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</si>
  <si>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</si>
  <si>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</si>
  <si>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</si>
  <si>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</si>
  <si>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</si>
  <si>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</si>
  <si>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</si>
  <si>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</si>
  <si>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</si>
  <si>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</si>
  <si>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</si>
  <si>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</si>
  <si>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</si>
  <si>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</si>
  <si>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</si>
  <si>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</si>
  <si>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</si>
  <si>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</si>
  <si>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</si>
  <si>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</si>
  <si>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</si>
  <si>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</si>
  <si>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</si>
  <si>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</si>
  <si>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</si>
  <si>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</si>
  <si>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</si>
  <si>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</si>
  <si>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</si>
  <si>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</si>
  <si>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</si>
  <si>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</si>
  <si>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</si>
  <si>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</si>
  <si>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</si>
  <si>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</si>
  <si>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</si>
  <si>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</si>
  <si>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</si>
  <si>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</si>
  <si>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</si>
  <si>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</si>
  <si>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</si>
  <si>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</si>
  <si>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</si>
  <si>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</si>
  <si>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</si>
  <si>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</si>
  <si>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</si>
  <si>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</si>
  <si>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</si>
  <si>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</si>
  <si>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</si>
  <si>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</si>
  <si>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</si>
  <si>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</si>
  <si>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</si>
  <si>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</si>
  <si>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</si>
  <si>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</si>
  <si>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</si>
  <si>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</si>
  <si>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</si>
  <si>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</si>
  <si>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</si>
  <si>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</si>
  <si>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</si>
  <si>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</si>
  <si>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</si>
  <si>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</si>
  <si>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</si>
  <si>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</si>
  <si>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</si>
  <si>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</si>
  <si>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</si>
  <si>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</si>
  <si>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</si>
  <si>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</si>
  <si>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</si>
  <si>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</si>
  <si>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</si>
  <si>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</si>
  <si>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</si>
  <si>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</si>
  <si>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</si>
  <si>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</si>
  <si>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</si>
  <si>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</si>
  <si>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</si>
  <si>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</si>
  <si>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</si>
  <si>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</si>
  <si>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</si>
  <si>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</si>
  <si>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</si>
  <si>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</si>
  <si>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</si>
  <si>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</si>
  <si>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</si>
  <si>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</si>
  <si>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</si>
  <si>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</si>
  <si>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</si>
  <si>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</si>
  <si>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</si>
  <si>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</si>
  <si>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</si>
  <si>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</si>
  <si>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</si>
  <si>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</si>
  <si>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</si>
  <si>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</si>
  <si>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</si>
  <si>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</si>
  <si>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</si>
  <si>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</si>
  <si>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</si>
  <si>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</si>
  <si>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</si>
  <si>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</si>
  <si>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</si>
  <si>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</si>
  <si>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</si>
  <si>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</si>
  <si>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</si>
  <si>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</si>
  <si>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</si>
  <si>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</si>
  <si>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</si>
  <si>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</si>
  <si>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</si>
  <si>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</si>
  <si>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</si>
  <si>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</si>
  <si>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</si>
  <si>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</si>
  <si>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</si>
  <si>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</si>
  <si>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</si>
  <si>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</si>
  <si>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</si>
  <si>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</si>
  <si>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</si>
  <si>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</si>
  <si>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</si>
  <si>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</si>
  <si>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</si>
  <si>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</si>
  <si>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</si>
  <si>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</si>
  <si>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</si>
  <si>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</si>
  <si>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</si>
  <si>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</si>
  <si>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</si>
  <si>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</si>
  <si>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</si>
  <si>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</si>
  <si>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</si>
  <si>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</si>
  <si>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</si>
  <si>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</si>
  <si>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</si>
  <si>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</si>
  <si>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</si>
  <si>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</si>
  <si>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</si>
  <si>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</si>
  <si>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</si>
  <si>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</si>
  <si>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</si>
  <si>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</si>
  <si>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</si>
  <si>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</si>
  <si>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</si>
  <si>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</si>
  <si>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</si>
  <si>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</si>
  <si>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</si>
  <si>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</si>
  <si>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</si>
  <si>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</si>
  <si>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</si>
  <si>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</si>
  <si>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</si>
  <si>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</si>
  <si>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</si>
  <si>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</si>
  <si>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</si>
  <si>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</si>
  <si>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</si>
  <si>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</si>
  <si>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</si>
  <si>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</si>
  <si>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</si>
  <si>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</si>
  <si>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</si>
  <si>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</si>
  <si>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</si>
  <si>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</si>
  <si>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</si>
  <si>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</si>
  <si>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</si>
  <si>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</si>
  <si>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</si>
  <si>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</si>
  <si>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</si>
  <si>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</si>
  <si>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</si>
  <si>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</si>
  <si>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</si>
  <si>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</si>
  <si>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</si>
  <si>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</si>
  <si>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</si>
  <si>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</si>
  <si>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</si>
  <si>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</si>
  <si>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</si>
  <si>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</si>
  <si>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</si>
  <si>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</si>
  <si>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</si>
  <si>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</si>
  <si>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</si>
  <si>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</si>
  <si>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</si>
  <si>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</si>
  <si>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</si>
  <si>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</si>
  <si>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</si>
  <si>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</si>
  <si>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</si>
  <si>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</si>
  <si>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</si>
  <si>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</si>
  <si>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</si>
  <si>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</si>
  <si>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</si>
  <si>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</si>
  <si>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</si>
  <si>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</si>
  <si>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</si>
  <si>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</si>
  <si>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</si>
  <si>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</si>
  <si>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</si>
  <si>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</si>
  <si>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</si>
  <si>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</si>
  <si>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</si>
  <si>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</si>
  <si>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</si>
  <si>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</si>
  <si>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</si>
  <si>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</si>
  <si>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</si>
  <si>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</si>
  <si>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</si>
  <si>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</si>
  <si>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</si>
  <si>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</si>
  <si>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</si>
  <si>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</si>
  <si>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</si>
  <si>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</si>
  <si>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</si>
  <si>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</si>
  <si>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</si>
  <si>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</si>
  <si>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</si>
  <si>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</si>
  <si>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</si>
  <si>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</si>
  <si>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</si>
  <si>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</si>
  <si>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</si>
  <si>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</si>
  <si>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</si>
  <si>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</si>
  <si>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</si>
  <si>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</si>
  <si>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</si>
  <si>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</si>
  <si>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</si>
  <si>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</si>
  <si>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</si>
  <si>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</si>
  <si>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</si>
  <si>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</si>
  <si>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</si>
  <si>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</si>
  <si>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</si>
  <si>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</si>
  <si>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</si>
  <si>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</si>
  <si>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</si>
  <si>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</si>
  <si>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</si>
  <si>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</si>
  <si>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</si>
  <si>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</si>
  <si>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</si>
  <si>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</si>
  <si>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</si>
  <si>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</si>
  <si>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</si>
  <si>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</si>
  <si>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</si>
  <si>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</si>
  <si>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</si>
  <si>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</si>
  <si>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</si>
  <si>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</si>
  <si>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</si>
  <si>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</si>
  <si>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</si>
  <si>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</si>
  <si>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</si>
  <si>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</si>
  <si>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</si>
  <si>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</si>
  <si>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</si>
  <si>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</si>
  <si>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</si>
  <si>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</si>
  <si>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</si>
  <si>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</si>
  <si>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</si>
  <si>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</si>
  <si>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</si>
  <si>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</si>
  <si>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</si>
  <si>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</si>
  <si>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</si>
  <si>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</si>
  <si>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</si>
  <si>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</si>
  <si>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</si>
  <si>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</si>
  <si>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</si>
  <si>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</si>
  <si>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</si>
  <si>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</si>
  <si>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</si>
  <si>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</si>
  <si>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</si>
  <si>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</si>
  <si>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</si>
  <si>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</si>
  <si>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</si>
  <si>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</si>
  <si>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</si>
  <si>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</si>
  <si>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</si>
  <si>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</si>
  <si>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</si>
  <si>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</si>
  <si>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</si>
  <si>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</si>
  <si>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</si>
  <si>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</si>
  <si>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</si>
  <si>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</si>
  <si>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</si>
  <si>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</si>
  <si>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</si>
  <si>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</si>
  <si>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</si>
  <si>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</si>
  <si>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</si>
  <si>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</si>
  <si>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</si>
  <si>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</si>
  <si>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</si>
  <si>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</si>
  <si>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</si>
  <si>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</si>
  <si>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</si>
  <si>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</si>
  <si>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</si>
  <si>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</si>
  <si>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</si>
  <si>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</si>
  <si>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</si>
  <si>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</si>
  <si>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</si>
  <si>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</si>
  <si>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</si>
  <si>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</si>
  <si>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</si>
  <si>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</si>
  <si>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</si>
  <si>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</si>
  <si>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</si>
  <si>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</si>
  <si>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</si>
  <si>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</si>
  <si>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</si>
  <si>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</si>
  <si>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</si>
  <si>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</si>
  <si>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</si>
  <si>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</si>
  <si>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</si>
  <si>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</si>
  <si>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</si>
  <si>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</si>
  <si>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</si>
  <si>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</si>
  <si>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</si>
  <si>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</si>
  <si>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</si>
  <si>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</si>
  <si>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</si>
  <si>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</si>
  <si>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</si>
  <si>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</si>
  <si>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</si>
  <si>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</si>
  <si>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</si>
  <si>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</si>
  <si>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</si>
  <si>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</si>
  <si>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</si>
  <si>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</si>
  <si>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</si>
  <si>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</si>
  <si>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</si>
  <si>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</si>
  <si>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</si>
  <si>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</si>
  <si>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</si>
  <si>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</si>
  <si>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</si>
  <si>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</si>
  <si>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</si>
  <si>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</si>
  <si>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</si>
  <si>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</si>
  <si>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</si>
  <si>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</si>
  <si>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</si>
  <si>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</si>
  <si>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</si>
  <si>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</si>
  <si>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</si>
  <si>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</si>
  <si>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</si>
  <si>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</si>
  <si>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</si>
  <si>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</si>
  <si>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</si>
  <si>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</si>
  <si>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</si>
  <si>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</si>
  <si>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</si>
  <si>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</si>
  <si>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</si>
  <si>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</si>
  <si>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</si>
  <si>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</si>
  <si>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</si>
  <si>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</si>
  <si>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</si>
  <si>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</si>
  <si>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</si>
  <si>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</si>
  <si>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</si>
  <si>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</si>
  <si>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</si>
  <si>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</si>
  <si>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</si>
  <si>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</si>
  <si>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</si>
  <si>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</si>
  <si>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</si>
  <si>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</si>
  <si>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</si>
  <si>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</si>
  <si>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</si>
  <si>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</si>
  <si>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</si>
  <si>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</si>
  <si>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</si>
  <si>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</si>
  <si>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</si>
  <si>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</si>
  <si>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</si>
  <si>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</si>
  <si>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</si>
  <si>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</si>
  <si>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</si>
  <si>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</si>
  <si>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</si>
  <si>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</si>
  <si>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</si>
  <si>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</si>
  <si>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</si>
  <si>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</si>
  <si>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</si>
  <si>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</si>
  <si>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</si>
  <si>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</si>
  <si>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</si>
  <si>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</si>
  <si>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</si>
  <si>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</si>
  <si>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</si>
  <si>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</si>
  <si>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</si>
  <si>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</si>
  <si>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</si>
  <si>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</si>
  <si>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</si>
  <si>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</si>
  <si>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</si>
  <si>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</si>
  <si>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</si>
  <si>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</si>
  <si>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</si>
  <si>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</si>
  <si>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</si>
  <si>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</si>
  <si>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</si>
  <si>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</si>
  <si>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</si>
  <si>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</si>
  <si>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</si>
  <si>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</si>
  <si>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</si>
  <si>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</si>
  <si>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</si>
  <si>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</si>
  <si>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</si>
  <si>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</si>
  <si>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</si>
  <si>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</si>
  <si>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</si>
  <si>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</si>
  <si>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</si>
  <si>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</si>
  <si>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</si>
  <si>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</si>
  <si>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</si>
  <si>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</si>
  <si>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</si>
  <si>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</si>
  <si>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</si>
  <si>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</si>
  <si>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</si>
  <si>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</si>
  <si>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</si>
  <si>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</si>
  <si>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</si>
  <si>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</si>
  <si>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</si>
  <si>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</si>
  <si>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</si>
  <si>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</si>
  <si>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</si>
  <si>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</si>
  <si>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</si>
  <si>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</si>
  <si>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</si>
  <si>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</si>
  <si>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</si>
  <si>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</si>
  <si>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</si>
  <si>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</si>
  <si>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</si>
  <si>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</si>
  <si>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</si>
  <si>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</si>
  <si>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</si>
  <si>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</si>
  <si>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</si>
  <si>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</si>
  <si>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</si>
  <si>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</si>
  <si>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</si>
  <si>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</si>
  <si>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</si>
  <si>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</si>
  <si>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</si>
  <si>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</si>
  <si>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</si>
  <si>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</si>
  <si>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</si>
  <si>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</si>
  <si>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</si>
  <si>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</si>
  <si>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</si>
  <si>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</si>
  <si>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</si>
  <si>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</si>
  <si>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</si>
  <si>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</si>
  <si>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</si>
  <si>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</si>
  <si>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</si>
  <si>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</si>
  <si>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</si>
  <si>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</si>
  <si>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</si>
  <si>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</si>
  <si>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</si>
  <si>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</si>
  <si>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</si>
  <si>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</si>
  <si>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</si>
  <si>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</si>
  <si>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</si>
  <si>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</si>
  <si>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</si>
  <si>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</si>
  <si>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</si>
  <si>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</si>
  <si>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</si>
  <si>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</si>
  <si>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</si>
  <si>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</si>
  <si>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</si>
  <si>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</si>
  <si>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</si>
  <si>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</si>
  <si>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</si>
  <si>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</si>
  <si>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</si>
  <si>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</si>
  <si>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</si>
  <si>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</si>
  <si>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</si>
  <si>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</si>
  <si>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</si>
  <si>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</si>
  <si>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</si>
  <si>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</si>
  <si>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</si>
  <si>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</si>
  <si>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</si>
  <si>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</si>
  <si>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</si>
  <si>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</si>
  <si>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</si>
  <si>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</si>
  <si>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</si>
  <si>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</si>
  <si>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</si>
  <si>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</si>
  <si>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</si>
  <si>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</si>
  <si>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</si>
  <si>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</si>
  <si>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</si>
  <si>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</si>
  <si>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</si>
  <si>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</si>
  <si>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</si>
  <si>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</si>
  <si>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</si>
  <si>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</si>
  <si>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</si>
  <si>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</si>
  <si>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</si>
  <si>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</si>
  <si>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</si>
  <si>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</si>
  <si>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</si>
  <si>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</si>
  <si>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</si>
  <si>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</si>
  <si>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</si>
  <si>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</si>
  <si>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</si>
  <si>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</si>
  <si>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</si>
  <si>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</si>
  <si>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</si>
  <si>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</si>
  <si>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</si>
  <si>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</si>
  <si>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</si>
  <si>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</si>
  <si>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</si>
  <si>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</si>
  <si>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</si>
  <si>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</si>
  <si>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</si>
  <si>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</si>
  <si>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</si>
  <si>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</si>
  <si>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</si>
  <si>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</si>
  <si>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</si>
  <si>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</si>
  <si>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</si>
  <si>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</si>
  <si>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</si>
  <si>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</si>
  <si>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</si>
  <si>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</si>
  <si>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</si>
  <si>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</si>
  <si>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</si>
  <si>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</si>
  <si>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</si>
  <si>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</si>
  <si>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</si>
  <si>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</si>
  <si>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</si>
  <si>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</si>
  <si>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</si>
  <si>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</si>
  <si>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</si>
  <si>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</si>
  <si>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</si>
  <si>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</si>
  <si>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</si>
  <si>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</si>
  <si>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</si>
  <si>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</si>
  <si>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</si>
  <si>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</si>
  <si>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</si>
  <si>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</si>
  <si>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</si>
  <si>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</si>
  <si>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</si>
  <si>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</si>
  <si>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</si>
  <si>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</si>
  <si>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</si>
  <si>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</si>
  <si>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</si>
  <si>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</si>
  <si>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</si>
  <si>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</si>
  <si>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</si>
  <si>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</si>
  <si>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</si>
  <si>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</si>
  <si>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</si>
  <si>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</si>
  <si>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</si>
  <si>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</si>
  <si>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</si>
  <si>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</si>
  <si>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</si>
  <si>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</si>
  <si>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</si>
  <si>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</si>
  <si>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</si>
  <si>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</si>
  <si>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</si>
  <si>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</si>
  <si>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</si>
  <si>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</si>
  <si>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</si>
  <si>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</si>
  <si>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</si>
  <si>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</si>
  <si>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</si>
  <si>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</si>
  <si>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</si>
  <si>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</si>
  <si>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</si>
  <si>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</si>
  <si>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</si>
  <si>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</si>
  <si>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</si>
  <si>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</si>
  <si>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</si>
  <si>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</si>
  <si>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</si>
  <si>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</si>
  <si>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</si>
  <si>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</si>
  <si>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</si>
  <si>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</si>
  <si>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</si>
  <si>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</si>
  <si>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</si>
  <si>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</si>
  <si>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</si>
  <si>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</si>
  <si>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</si>
  <si>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</si>
  <si>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</si>
  <si>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</si>
  <si>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</si>
  <si>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</si>
  <si>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</si>
  <si>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</si>
  <si>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</si>
  <si>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MOTORISTA DE VEIÍCULO LEVE COM ENCARGOS COMPLEMENTARES</t>
  </si>
  <si>
    <t>AUXILIAR DE ESCRITORIO COM ENCARGOS COMPLEMENTARES</t>
  </si>
  <si>
    <t>LOCACAO CONVENCIONAL DE OBRA, UTILIZANDO GABARITO DE TÁBUAS CORRIDAS PONTALETADAS A CADA 2,00M -  2 UTILIZAÇÕES. AF_10/2018</t>
  </si>
  <si>
    <t>CONCRETO SIMPLES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</si>
  <si>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</si>
  <si>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</si>
  <si>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</si>
  <si>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</si>
  <si>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</si>
  <si>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DOSADOR DE AREIA, CAPACIDADE DE 26 LITROS - JUROS. AF_11/2015</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</si>
  <si>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</si>
  <si>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</si>
  <si>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</si>
  <si>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</si>
  <si>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</si>
  <si>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</si>
  <si>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</si>
  <si>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</si>
  <si>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</si>
  <si>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</si>
  <si>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</si>
  <si>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</si>
  <si>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</si>
  <si>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</si>
  <si>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</si>
  <si>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</si>
  <si>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</si>
  <si>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</si>
  <si>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</si>
  <si>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</si>
  <si>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</si>
  <si>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</si>
  <si>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</si>
  <si>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</si>
  <si>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</si>
  <si>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</si>
  <si>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</si>
  <si>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</si>
  <si>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</si>
  <si>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</si>
  <si>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</si>
  <si>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</si>
  <si>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</si>
  <si>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</si>
  <si>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</si>
  <si>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</si>
  <si>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</si>
  <si>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</si>
  <si>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</si>
  <si>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</si>
  <si>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</si>
  <si>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</si>
  <si>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</si>
  <si>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</si>
  <si>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</si>
  <si>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</si>
  <si>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</si>
  <si>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</si>
  <si>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</si>
  <si>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</si>
  <si>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</si>
  <si>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</si>
  <si>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</si>
  <si>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</si>
  <si>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</si>
  <si>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</si>
  <si>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</si>
  <si>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</si>
  <si>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</si>
  <si>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</si>
  <si>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</si>
  <si>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</si>
  <si>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</si>
  <si>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</si>
  <si>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</si>
  <si>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</si>
  <si>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</si>
  <si>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</si>
  <si>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</si>
  <si>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</si>
  <si>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</si>
  <si>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</si>
  <si>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</si>
  <si>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</si>
  <si>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</si>
  <si>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</si>
  <si>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</si>
  <si>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</si>
  <si>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</si>
  <si>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</si>
  <si>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</si>
  <si>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</si>
  <si>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</si>
  <si>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</si>
  <si>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</si>
  <si>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</si>
  <si>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</si>
  <si>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</si>
  <si>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</si>
  <si>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</si>
  <si>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</si>
  <si>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</si>
  <si>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</si>
  <si>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</si>
  <si>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</si>
  <si>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</si>
  <si>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</si>
  <si>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</si>
  <si>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</si>
  <si>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</si>
  <si>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</si>
  <si>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</si>
  <si>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</si>
  <si>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</si>
  <si>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</si>
  <si>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</si>
  <si>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</si>
  <si>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</si>
  <si>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</si>
  <si>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</si>
  <si>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</si>
  <si>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</si>
  <si>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</si>
  <si>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</si>
  <si>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</si>
  <si>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</si>
  <si>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</si>
  <si>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</si>
  <si>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</si>
  <si>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</si>
  <si>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</si>
  <si>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</si>
  <si>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</si>
  <si>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</si>
  <si>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</si>
  <si>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</si>
  <si>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</si>
  <si>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</si>
  <si>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</si>
  <si>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</si>
  <si>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</si>
  <si>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</si>
  <si>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</si>
  <si>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</si>
  <si>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</si>
  <si>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</si>
  <si>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</si>
  <si>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</si>
  <si>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</si>
  <si>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</si>
  <si>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</si>
  <si>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</si>
  <si>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</si>
  <si>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</si>
  <si>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</si>
  <si>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</si>
  <si>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</si>
  <si>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</si>
  <si>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</si>
  <si>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</si>
  <si>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</si>
  <si>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</si>
  <si>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</si>
  <si>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</si>
  <si>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</si>
  <si>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</si>
  <si>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</si>
  <si>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</si>
  <si>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</si>
  <si>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</si>
  <si>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</si>
  <si>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</si>
  <si>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</si>
  <si>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</si>
  <si>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</si>
  <si>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</si>
  <si>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</si>
  <si>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</si>
  <si>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</si>
  <si>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</si>
  <si>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</si>
  <si>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</si>
  <si>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</si>
  <si>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</si>
  <si>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</si>
  <si>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</si>
  <si>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</si>
  <si>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</si>
  <si>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</si>
  <si>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</si>
  <si>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</si>
  <si>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</si>
  <si>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</si>
  <si>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</si>
  <si>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</si>
  <si>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</si>
  <si>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</si>
  <si>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</si>
  <si>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</si>
  <si>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</si>
  <si>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</si>
  <si>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</si>
  <si>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</si>
  <si>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</si>
  <si>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</si>
  <si>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</si>
  <si>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</si>
  <si>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</si>
  <si>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</si>
  <si>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</si>
  <si>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</si>
  <si>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</si>
  <si>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</si>
  <si>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</si>
  <si>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</si>
  <si>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</si>
  <si>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</si>
  <si>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</si>
  <si>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</si>
  <si>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</si>
  <si>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</si>
  <si>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</si>
  <si>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</si>
  <si>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</si>
  <si>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</si>
  <si>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</si>
  <si>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</si>
  <si>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</si>
  <si>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</si>
  <si>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</si>
  <si>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</si>
  <si>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</si>
  <si>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</si>
  <si>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</si>
  <si>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</si>
  <si>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</si>
  <si>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</si>
  <si>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</si>
  <si>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</si>
  <si>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</si>
  <si>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</si>
  <si>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</si>
  <si>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</si>
  <si>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</si>
  <si>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</si>
  <si>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</si>
  <si>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</si>
  <si>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</si>
  <si>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</si>
  <si>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</si>
  <si>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</si>
  <si>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</si>
  <si>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</si>
  <si>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</si>
  <si>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</si>
  <si>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</si>
  <si>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</si>
  <si>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</si>
  <si>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</si>
  <si>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</si>
  <si>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</si>
  <si>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</si>
  <si>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</si>
  <si>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</si>
  <si>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</si>
  <si>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</si>
  <si>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</si>
  <si>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</si>
  <si>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</si>
  <si>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</si>
  <si>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</si>
  <si>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</si>
  <si>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</si>
  <si>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</si>
  <si>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</si>
  <si>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</si>
  <si>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</si>
  <si>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</si>
  <si>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</si>
  <si>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</si>
  <si>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</si>
  <si>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</si>
  <si>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</si>
  <si>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</si>
  <si>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</si>
  <si>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</si>
  <si>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</si>
  <si>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</si>
  <si>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</si>
  <si>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</si>
  <si>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</si>
  <si>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</si>
  <si>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</si>
  <si>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</si>
  <si>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</si>
  <si>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</si>
  <si>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</si>
  <si>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</si>
  <si>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</si>
  <si>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</si>
  <si>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</si>
  <si>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</si>
  <si>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</si>
  <si>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</si>
  <si>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</si>
  <si>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</si>
  <si>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</si>
  <si>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</si>
  <si>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</si>
  <si>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</si>
  <si>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</si>
  <si>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</si>
  <si>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</si>
  <si>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</si>
  <si>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</si>
  <si>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</si>
  <si>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</si>
  <si>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</si>
  <si>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</si>
  <si>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</si>
  <si>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</si>
  <si>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</si>
  <si>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</si>
  <si>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</si>
  <si>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</si>
  <si>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</si>
  <si>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</si>
  <si>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</si>
  <si>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</si>
  <si>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</si>
  <si>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</si>
  <si>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</si>
  <si>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</si>
  <si>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</si>
  <si>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</si>
  <si>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</si>
  <si>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</si>
  <si>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</si>
  <si>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</si>
  <si>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</si>
  <si>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</si>
  <si>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</si>
  <si>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</si>
  <si>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</si>
  <si>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</si>
  <si>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</si>
  <si>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</si>
  <si>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</si>
  <si>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</si>
  <si>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</si>
  <si>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</si>
  <si>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</si>
  <si>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</si>
  <si>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</si>
  <si>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</si>
  <si>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</si>
  <si>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</si>
  <si>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</si>
  <si>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</si>
  <si>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</si>
  <si>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</si>
  <si>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</si>
  <si>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</si>
  <si>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</si>
  <si>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</si>
  <si>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</si>
  <si>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</si>
  <si>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</si>
  <si>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</si>
  <si>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</si>
  <si>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</si>
  <si>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</si>
  <si>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</si>
  <si>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</si>
  <si>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</si>
  <si>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</si>
  <si>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</si>
  <si>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</si>
  <si>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</si>
  <si>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</si>
  <si>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</si>
  <si>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</si>
  <si>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</si>
  <si>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</si>
  <si>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</si>
  <si>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</si>
  <si>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</si>
  <si>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</si>
  <si>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</si>
  <si>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</si>
  <si>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</si>
  <si>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</si>
  <si>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</si>
  <si>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</si>
  <si>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</si>
  <si>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</si>
  <si>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</si>
  <si>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</si>
  <si>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</si>
  <si>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</si>
  <si>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</si>
  <si>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</si>
  <si>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</si>
  <si>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</si>
  <si>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</si>
  <si>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</si>
  <si>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</si>
  <si>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</si>
  <si>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</si>
  <si>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</si>
  <si>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</si>
  <si>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</si>
  <si>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</si>
  <si>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</si>
  <si>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</si>
  <si>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</si>
  <si>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</si>
  <si>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</si>
  <si>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</si>
  <si>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</si>
  <si>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</si>
  <si>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</si>
  <si>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</si>
  <si>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</si>
  <si>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</si>
  <si>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</si>
  <si>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</si>
  <si>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</si>
  <si>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</si>
  <si>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</si>
  <si>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</si>
  <si>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</si>
  <si>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</si>
  <si>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</si>
  <si>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</si>
  <si>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</si>
  <si>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</si>
  <si>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</si>
  <si>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</si>
  <si>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</si>
  <si>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</si>
  <si>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</si>
  <si>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</si>
  <si>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</si>
  <si>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</si>
  <si>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</si>
  <si>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</si>
  <si>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</si>
  <si>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</si>
  <si>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</si>
  <si>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</si>
  <si>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</si>
  <si>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</si>
  <si>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</si>
  <si>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</si>
  <si>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</si>
  <si>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</si>
  <si>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</si>
  <si>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</si>
  <si>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</si>
  <si>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</si>
  <si>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</si>
  <si>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</si>
  <si>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</si>
  <si>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</si>
  <si>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</si>
  <si>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</si>
  <si>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</si>
  <si>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</si>
  <si>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</si>
  <si>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</si>
  <si>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</si>
  <si>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</si>
  <si>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</si>
  <si>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</si>
  <si>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</si>
  <si>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</si>
  <si>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</si>
  <si>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</si>
  <si>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</si>
  <si>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</si>
  <si>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</si>
  <si>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</si>
  <si>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</si>
  <si>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</si>
  <si>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</si>
  <si>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</si>
  <si>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</si>
  <si>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</si>
  <si>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</si>
  <si>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</si>
  <si>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</si>
  <si>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</si>
  <si>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</si>
  <si>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</si>
  <si>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</si>
  <si>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</si>
  <si>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</si>
  <si>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</si>
  <si>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</si>
  <si>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</si>
  <si>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</si>
  <si>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</si>
  <si>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</si>
  <si>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</si>
  <si>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</si>
  <si>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</si>
  <si>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</si>
  <si>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</si>
  <si>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</si>
  <si>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</si>
  <si>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</si>
  <si>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</si>
  <si>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</si>
  <si>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</si>
  <si>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</si>
  <si>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</si>
  <si>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</si>
  <si>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</si>
  <si>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</si>
  <si>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</si>
  <si>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</si>
  <si>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</si>
  <si>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</si>
  <si>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</si>
  <si>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</si>
  <si>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</si>
  <si>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</si>
  <si>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</si>
  <si>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</si>
  <si>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</si>
  <si>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</si>
  <si>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</si>
  <si>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</si>
  <si>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</si>
  <si>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</si>
  <si>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</si>
  <si>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</si>
  <si>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</si>
  <si>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</si>
  <si>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</si>
  <si>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</si>
  <si>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</si>
  <si>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</si>
  <si>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</si>
  <si>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</si>
  <si>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</si>
  <si>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</si>
  <si>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</si>
  <si>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</si>
  <si>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</si>
  <si>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</si>
  <si>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</si>
  <si>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</si>
  <si>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</si>
  <si>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</si>
  <si>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</si>
  <si>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</si>
  <si>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</si>
  <si>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</si>
  <si>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</si>
  <si>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</si>
  <si>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</si>
  <si>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</si>
  <si>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</si>
  <si>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</si>
  <si>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</si>
  <si>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</si>
  <si>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</si>
  <si>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</si>
  <si>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</si>
  <si>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</si>
  <si>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</si>
  <si>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</si>
  <si>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</si>
  <si>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</si>
  <si>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</si>
  <si>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</si>
  <si>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</si>
  <si>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</si>
  <si>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</si>
  <si>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</si>
  <si>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</si>
  <si>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</si>
  <si>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</si>
  <si>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</si>
  <si>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</si>
  <si>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</si>
  <si>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</si>
  <si>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</si>
  <si>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</si>
  <si>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</si>
  <si>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</si>
  <si>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</si>
  <si>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</si>
  <si>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</si>
  <si>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</si>
  <si>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</si>
  <si>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</si>
  <si>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</si>
  <si>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</si>
  <si>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</si>
  <si>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</si>
  <si>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</si>
  <si>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</si>
  <si>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</si>
  <si>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</si>
  <si>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</si>
  <si>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</si>
  <si>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</si>
  <si>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</si>
  <si>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</si>
  <si>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</si>
  <si>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</si>
  <si>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</si>
  <si>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</si>
  <si>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</si>
  <si>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</si>
  <si>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</si>
  <si>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</si>
  <si>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</si>
  <si>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</si>
  <si>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</si>
  <si>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</si>
  <si>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</si>
  <si>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</si>
  <si>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</si>
  <si>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</si>
  <si>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</si>
  <si>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</si>
  <si>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</si>
  <si>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</si>
  <si>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</si>
  <si>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</si>
  <si>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</si>
  <si>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</si>
  <si>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</si>
  <si>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</si>
  <si>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</si>
  <si>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</si>
  <si>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</si>
  <si>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</si>
  <si>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</si>
  <si>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</si>
  <si>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</si>
  <si>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</si>
  <si>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</si>
  <si>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</si>
  <si>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</si>
  <si>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</si>
  <si>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</si>
  <si>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</si>
  <si>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</si>
  <si>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</si>
  <si>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</si>
  <si>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</si>
  <si>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</si>
  <si>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</si>
  <si>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</si>
  <si>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</si>
  <si>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</si>
  <si>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</si>
  <si>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</si>
  <si>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</si>
  <si>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</si>
  <si>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</si>
  <si>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</si>
  <si>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</si>
  <si>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</si>
  <si>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</si>
  <si>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</si>
  <si>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</si>
  <si>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</si>
  <si>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</si>
  <si>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</si>
  <si>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</si>
  <si>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</si>
  <si>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</si>
  <si>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</si>
  <si>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</si>
  <si>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</si>
  <si>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</si>
  <si>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</si>
  <si>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</si>
  <si>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</si>
  <si>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</si>
  <si>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</si>
  <si>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</si>
  <si>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</si>
  <si>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</si>
  <si>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</si>
  <si>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</si>
  <si>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</si>
  <si>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</si>
  <si>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</si>
  <si>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</si>
  <si>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</si>
  <si>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</si>
  <si>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</si>
  <si>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</si>
  <si>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</si>
  <si>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</si>
  <si>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</si>
  <si>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</si>
  <si>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</si>
  <si>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</si>
  <si>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</si>
  <si>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</si>
  <si>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</si>
  <si>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</si>
  <si>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</si>
  <si>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</si>
  <si>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</si>
  <si>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</si>
  <si>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</si>
  <si>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</si>
  <si>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</si>
  <si>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</si>
  <si>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</si>
  <si>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</si>
  <si>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</si>
  <si>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</si>
  <si>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</si>
  <si>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</si>
  <si>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</si>
  <si>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</si>
  <si>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</si>
  <si>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</si>
  <si>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</si>
  <si>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</si>
  <si>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</si>
  <si>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</si>
  <si>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</si>
  <si>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</si>
  <si>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</si>
  <si>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</si>
  <si>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</si>
  <si>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</si>
  <si>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</si>
  <si>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</si>
  <si>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</si>
  <si>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</si>
  <si>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</si>
  <si>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</si>
  <si>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</si>
  <si>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</si>
  <si>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</si>
  <si>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</si>
  <si>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</si>
  <si>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</si>
  <si>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</si>
  <si>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</si>
  <si>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</si>
  <si>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</si>
  <si>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</si>
  <si>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</si>
  <si>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</si>
  <si>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</si>
  <si>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</si>
  <si>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</si>
  <si>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</si>
  <si>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</si>
  <si>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</si>
  <si>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</si>
  <si>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</si>
  <si>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</si>
  <si>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</si>
  <si>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</si>
  <si>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</si>
  <si>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</si>
  <si>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</si>
  <si>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</si>
  <si>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</si>
  <si>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</si>
  <si>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</si>
  <si>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</si>
  <si>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</si>
  <si>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</si>
  <si>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</si>
  <si>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</si>
  <si>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</si>
  <si>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</si>
  <si>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</si>
  <si>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</si>
  <si>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</si>
  <si>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</si>
  <si>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</si>
  <si>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</si>
  <si>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</si>
  <si>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</si>
  <si>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</si>
  <si>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</si>
  <si>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</si>
  <si>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</si>
  <si>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</si>
  <si>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</si>
  <si>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</si>
  <si>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</si>
  <si>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</si>
  <si>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</si>
  <si>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</si>
  <si>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</si>
  <si>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</si>
  <si>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</si>
  <si>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</si>
  <si>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</si>
  <si>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</si>
  <si>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</si>
  <si>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</si>
  <si>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</si>
  <si>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</si>
  <si>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</si>
  <si>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</si>
  <si>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</si>
  <si>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</si>
  <si>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</si>
  <si>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</si>
  <si>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</si>
  <si>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</si>
  <si>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</si>
  <si>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</si>
  <si>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</si>
  <si>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</si>
  <si>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</si>
  <si>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</si>
  <si>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</si>
  <si>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</si>
  <si>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</si>
  <si>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</si>
  <si>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</si>
  <si>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</si>
  <si>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</si>
  <si>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</si>
  <si>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</si>
  <si>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</si>
  <si>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</si>
  <si>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</si>
  <si>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</si>
  <si>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</si>
  <si>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</si>
  <si>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</si>
  <si>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</si>
  <si>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</si>
  <si>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</si>
  <si>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</si>
  <si>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</si>
  <si>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</si>
  <si>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</si>
  <si>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</si>
  <si>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</si>
  <si>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</si>
  <si>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</si>
  <si>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</si>
  <si>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</si>
  <si>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</si>
  <si>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</si>
  <si>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</si>
  <si>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</si>
  <si>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</si>
  <si>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</si>
  <si>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</si>
  <si>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</si>
  <si>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</si>
  <si>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</si>
  <si>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</si>
  <si>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</si>
  <si>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</si>
  <si>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</si>
  <si>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</si>
  <si>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</si>
  <si>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</si>
  <si>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</si>
  <si>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</si>
  <si>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</si>
  <si>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</si>
  <si>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</si>
  <si>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</si>
  <si>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</si>
  <si>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</si>
  <si>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</si>
  <si>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</si>
  <si>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</si>
  <si>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</si>
  <si>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</si>
  <si>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</si>
  <si>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</si>
  <si>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</si>
  <si>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CAMINHÃO PIPA</t>
  </si>
  <si>
    <t>TRANSPORTE HORIZONTAL COM CARREGADEIRA</t>
  </si>
  <si>
    <t>PINTURA RODAPÉ</t>
  </si>
  <si>
    <t>PISO ELEVADO</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</si>
  <si>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</si>
  <si>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</si>
  <si>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</si>
  <si>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</si>
  <si>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MÃO DE OBRA MENSALISTA</t>
  </si>
  <si>
    <t>MÃO DE OBRA HORISTA</t>
  </si>
  <si>
    <t>ENCARGOS COMPLEMENTARES</t>
  </si>
  <si>
    <t>CANTEIRO DE OBRAS</t>
  </si>
  <si>
    <t>TAPUMES / ISOLAMENTOS</t>
  </si>
  <si>
    <t>CANTEIRO DE OBRA</t>
  </si>
  <si>
    <t>ESCAVAÇÃO MECÂNICA - TRATOR DE ESTEIRAS</t>
  </si>
  <si>
    <t>ESCAVAÇÃO MECÂNICA A CÉU ABERTO, EDIFICAÇÃO - ESCAVADEIRA HIDRÁULICA</t>
  </si>
  <si>
    <t>ESCAVAÇÃO MECÂNICA A CÉU ABERTO, INFRAESTRUTURA - ESCAVADEIRA HIDRÁULICA</t>
  </si>
  <si>
    <t>ESCAVAÇÃO MECÂNICA - ESCAVADEIRA HIDRÁULICA</t>
  </si>
  <si>
    <t>ESCAVAÇÃO MECÂNICA - RETROESCAVADEIRA</t>
  </si>
  <si>
    <t>ESCORAMENTO DE VALAS - BLINDAGEM</t>
  </si>
  <si>
    <t>ESCORAMENTO DE VALAS - CONTÍNUO</t>
  </si>
  <si>
    <t>ESCORAMENTO DE VALAS - PONTALETEAMENTO</t>
  </si>
  <si>
    <t>ESCORAMENTO DE VALAS - DESCONTÍNUO</t>
  </si>
  <si>
    <t>PREPARO DE FUNDO E REGULARIZAÇÃO</t>
  </si>
  <si>
    <t>COMPACTAÇÃO MECÂNICA</t>
  </si>
  <si>
    <t>CARGA, MANOBRAS E DESCARGA</t>
  </si>
  <si>
    <t>TRANSPORTE COM CAMINHÃO BASCULANTE - CAPACIDADE 14 M3</t>
  </si>
  <si>
    <t>TRANSPORTE COM CAMINHÃO BASCULANTE - CAPACIDADE 10 M3</t>
  </si>
  <si>
    <t>TRANSPORTE COM CAMINHÃO BASCULANTE - CAPACIDADE 6 M3</t>
  </si>
  <si>
    <t>TRANSPORTE COM CAMINHÃO CARROCERIA, GUINDAUTO (MUNCK)</t>
  </si>
  <si>
    <t>TRANSPORTE COM CAMINHÃO CARROCERIA - CAPACIDADE 9 TONELADAS</t>
  </si>
  <si>
    <t>TRANSPORTE COM CAMINHÃO PIPA - CAPACIDADE 6M3</t>
  </si>
  <si>
    <t>TRANSPORTE COM CAMINHÃO PIPA - CAPACIDADE 10M3</t>
  </si>
  <si>
    <t>TRANSPORTE DIVERSOS</t>
  </si>
  <si>
    <t>TRANSPORTE HORIZONTAL COM CARRINHO PLATAFORMA</t>
  </si>
  <si>
    <t>TRANSPORTE HORIZONTAL COM CARRINHO MINI PALETS</t>
  </si>
  <si>
    <t>TRANSPORTE HORIZONTAL COM JERICA</t>
  </si>
  <si>
    <t>TRANSPORTE HORIZONTAL COM CARRINHO DE MÃO</t>
  </si>
  <si>
    <t>TRANSPORTE HORIZONTAL COM CARRINHO RACIONAL</t>
  </si>
  <si>
    <t>TRANSPORTE HORIZONTAL DE TUBOS</t>
  </si>
  <si>
    <t>TRANSPORTE HORIZONTAL DE BLOCOS - MANUAL</t>
  </si>
  <si>
    <t>TRANSPORTE HORIZONTAL DE BLOCOS - CARRINHO PLATAFORMA</t>
  </si>
  <si>
    <t>TRANSPORTE HORIZONTAL DE BLOCOS - CARRINHO MINI PALETES</t>
  </si>
  <si>
    <t>TRANSPORTE HORIZONTAL DE BLOCOS - MANIPULADOR TELESCÓPICO</t>
  </si>
  <si>
    <t>TRANSPORTE HORIZONTAL DE LATAS</t>
  </si>
  <si>
    <t>TRANSPORTE HORIZONTAL DE MASSA/GRANEL</t>
  </si>
  <si>
    <t>TRANSPORTE HORIZONTAL DE PLACAS CERAMICAS</t>
  </si>
  <si>
    <t>TRANSPORTE HORIZONTAL DE SACOS</t>
  </si>
  <si>
    <t>TRANSPORTE  DE MADEIRA</t>
  </si>
  <si>
    <t>TRANSPORTE  DE AÇO</t>
  </si>
  <si>
    <t>TRANSPORTE VERTICAL DE BLOCOS</t>
  </si>
  <si>
    <t>TRANSPORTE VERTICAL DE LATAS</t>
  </si>
  <si>
    <t>TRANSPORTE VERTICAL DE MASSA/GRANEL</t>
  </si>
  <si>
    <t xml:space="preserve"> TRANSPORTE VERTICAL DE PLACAS CERAMICAS</t>
  </si>
  <si>
    <t>FUNDAÇÕES - DEMOLIÇÕES</t>
  </si>
  <si>
    <t>ARRASAMENTO DE ESTACA DE CONCRETO ARMADO</t>
  </si>
  <si>
    <t>ESTACA TIPO RAIZ</t>
  </si>
  <si>
    <t>ESTACA TIPO TUBULÃO, CONCRETO USINADO LANÇADO C/ BOMBA OU DO CAMINHÃO</t>
  </si>
  <si>
    <t>ALARGAMENTO DE BASE DE TUBULÃO</t>
  </si>
  <si>
    <t>RADIER</t>
  </si>
  <si>
    <t>LAJE SOBRE SOLO</t>
  </si>
  <si>
    <t>CORTINA DE CONTENÇÃO</t>
  </si>
  <si>
    <t>FÔRMAS</t>
  </si>
  <si>
    <t>FÔRMAS PARA CORTINA DE CONTENÇÃO</t>
  </si>
  <si>
    <t>FÔRMAS PARA FUNDAÇÕES - RADIER</t>
  </si>
  <si>
    <t>FÔRMAS PARA FUNDAÇÕES - BLOCO</t>
  </si>
  <si>
    <t>FÔRMAS PARA FUNDAÇÕES - SAPATA</t>
  </si>
  <si>
    <t>FÔRMAS PARA FUNDAÇÕES - BALDRAME</t>
  </si>
  <si>
    <t>FÔRMAS PARA ESCADAS 2 LANCES</t>
  </si>
  <si>
    <t>FÔRMAS PARA ESCADAS 1 LANCE</t>
  </si>
  <si>
    <t>FÔRMAS CURVAS</t>
  </si>
  <si>
    <t>FÔRMAS MANUSEÁVEIS PARA PAREDES DE CONCRETO</t>
  </si>
  <si>
    <t>FÔRMAS PARA SUPERESTRUTURA - PILARES (PÉ-DIREITO SIMPLES/ MADEIRA SERRADA)</t>
  </si>
  <si>
    <t>FÔRMAS PARA SUPERESTRUTURA - PILARES (PÉ-DIREITO SIMPLES/ MADEIRA COMPENSADA RESINADA)</t>
  </si>
  <si>
    <t>FÔRMAS PARA SUPERESTRUTURA - PILARES (PÉ-DIREITO DUPLO/ MADEIRA COMPENSADA RESINADA)</t>
  </si>
  <si>
    <t>FÔRMAS PARA SUPERESTRUTURA - VIGAS (PÉ-DIREITO SIMPLES)</t>
  </si>
  <si>
    <t>FÔRMAS PARA SUPERESTRUTURA - VIGAS (PÉ-DIREITO DUPLO)</t>
  </si>
  <si>
    <t>FÔRMAS PARA SUPERESTRUTURA - LAJE NERVURADA</t>
  </si>
  <si>
    <t>FABRICAÇÃO DE FÔRMAS</t>
  </si>
  <si>
    <t>ESCORAMENTO DE FÔRMAS</t>
  </si>
  <si>
    <t>ESCORAMENTO METÁLICO</t>
  </si>
  <si>
    <t>FABRICAÇÃO DE ESCORAS</t>
  </si>
  <si>
    <t>ARMAÇÃO CA-50 - BLOCO, BALDRAME E SAPATA</t>
  </si>
  <si>
    <t>ARMAÇÃO CA-50 - CORTINA DE CONTENÇÃO</t>
  </si>
  <si>
    <t>ARMAÇÃO CA-50 - ESCADA</t>
  </si>
  <si>
    <t>ARMAÇÃO CA-50 - PILAR OU VIGA</t>
  </si>
  <si>
    <t>ARMAÇÃO CA-50 - LAJE</t>
  </si>
  <si>
    <t>ARMAÇÃO CA-50 - OUTROS exceto vigas, pilares, lajes e fundações</t>
  </si>
  <si>
    <t>ARMAÇÃO CA-60 - BLOCO, BALDRAME E SAPATA</t>
  </si>
  <si>
    <t>ARMAÇÃO CA-60 - ESCADA</t>
  </si>
  <si>
    <t>ARMAÇÃO CA-60 - PILAR OU VIGA</t>
  </si>
  <si>
    <t>ARMAÇÃO CA-60 - LAJE</t>
  </si>
  <si>
    <t>ARMAÇÃO CA-60 - OUTROS exceto vigas, pilares, lajes e fundações</t>
  </si>
  <si>
    <t>ARMAÇÃO PARA ALVENARIA ESTRUTURAL, CINTA, VERGA E CONTRAVERGA</t>
  </si>
  <si>
    <t>MONTAGEM DE ARMADURA - ESTACAS</t>
  </si>
  <si>
    <t>CONCRETO ESTRUTURAL</t>
  </si>
  <si>
    <t>CONCRETO ESTRUTURAL USINADO</t>
  </si>
  <si>
    <t>CONCRETAGENS DE BLOCOS E BALDRAMES</t>
  </si>
  <si>
    <t>CONCRETAGENS DE SAPATAS</t>
  </si>
  <si>
    <t>CONCRETAGENS DE RADIER</t>
  </si>
  <si>
    <t>CONCRETAGENS DE CORTINA DE CONTENÇÃO</t>
  </si>
  <si>
    <t>CONCRETAGENS DE PAREDES, LAJES E PLATIBANDAS COM SISTEMA DE FÔRMAS MANUSEÁVEIS</t>
  </si>
  <si>
    <t>CONCRETAGENS DE PILARES</t>
  </si>
  <si>
    <t>CONCRETAGENS DE VIGAS E LAJES</t>
  </si>
  <si>
    <t>CONCRETAGEM DE ESCADAS</t>
  </si>
  <si>
    <t>CONCRETO MAGRO</t>
  </si>
  <si>
    <t>ELEMENTOS ESTRUTURAIS EM CONCRETO ARMADO</t>
  </si>
  <si>
    <t>MANUTENÇÃO / REPAROS - ELEMENTOS ESTRUTURAIS</t>
  </si>
  <si>
    <t>ESTRUTURAS EM CONCRETO ARMADO</t>
  </si>
  <si>
    <t>ELEMENTOS ESTRUTURAIS EM CONCRETO ARMADO - LAJE</t>
  </si>
  <si>
    <t>ELEMENTOS ESTRUTURAIS EM CONCRETO ARMADO - ESCADA</t>
  </si>
  <si>
    <t>ELEMENTOS ESTRUTURAIS EM CONCRETO ARMADO - VERGA</t>
  </si>
  <si>
    <t>ELEMENTOS ESTRUTURAIS EM CONCRETO ARMADO - CONTRAVERGA</t>
  </si>
  <si>
    <t>CINTA DE AMARRAÇÃO</t>
  </si>
  <si>
    <t>ELEMENTOS ESTRUTURAIS PRÉ-MOLDADOS - LAJE</t>
  </si>
  <si>
    <t>ELEMENTOS ESTRUTURAIS PRÉ-MOLDADOS - PEÇA RETANGULAR</t>
  </si>
  <si>
    <t>ELEMENTOS ESTRUTURAIS PRÉ-MOLDADOS - PEÇA CIRCULAR</t>
  </si>
  <si>
    <t>ELEMENTOS ESTRUTURAIS PRÉ-MOLDADOS - VERGA</t>
  </si>
  <si>
    <t>ELEMENTOS ESTRUTURAIS PRÉ-MOLDADOS - CONTRAVERGA</t>
  </si>
  <si>
    <t>ELEMENTOS EM PRÉ-MOLDADOS - DIVERSOS</t>
  </si>
  <si>
    <t>TIJOLOS LAMINADOS</t>
  </si>
  <si>
    <t>TIJOLOS FURADOS NA HORIZONTAL - 9x9x19 CM (ESPESSURA 9 CM)</t>
  </si>
  <si>
    <t>TIJOLOS FURADOS NA HORIZONTAL - 9x19x19 CM (ESPESSURA 9 CM)</t>
  </si>
  <si>
    <t>TIJOLOS FURADOS NA HORIZONTAL - 9x14x19 CM (ESPESSURA 9 CM)</t>
  </si>
  <si>
    <t>TIJOLOS FURADOS NA HORIZONTAL - 9x19x29 CM (ESPESSURA 9 CM)</t>
  </si>
  <si>
    <t>TIJOLOS FURADOS NA HORIZONTAL - 14x9x19 CM (ESPESSURA 14 CM)</t>
  </si>
  <si>
    <t>TIJOLOS FURADOS NA HORIZONTAL - 11,5X19X19CM (ESPESSURA 11,5 CM)</t>
  </si>
  <si>
    <t>BLOCOS CERÂMICOS FURADOS NA VERTICAL - 9x19x39CM (ESPESSURA 9 CM)</t>
  </si>
  <si>
    <t>BLOCOS CERÂMICOS FURADOS NA VERTICAL - 14x19x39CM (ESPESSURA 14 CM)</t>
  </si>
  <si>
    <t>BLOCOS CERÂMICOS FURADOS NA VERTICAL - 19x19x39CM (ESPESSURA 19 CM)</t>
  </si>
  <si>
    <t>BLOCO DE CONCRETO VEDAÇÃO - CONCRETO APARENTE</t>
  </si>
  <si>
    <t>BLOCO DE GESSO</t>
  </si>
  <si>
    <t>PAREDE DRYWALL</t>
  </si>
  <si>
    <t>INSTALAÇÃO DE ISOLAMENTO OU REFORÇO EM DIVISÓRIA DRYWALL</t>
  </si>
  <si>
    <t>COBERTURA - ESTRUTURA</t>
  </si>
  <si>
    <t>MANUTENÇÃO / REPAROS - COBERTURA - ESTRUTURA</t>
  </si>
  <si>
    <t>ESTRUTURA PARA COBERTURA EM MADEIRA - TESOURA INTEIRA</t>
  </si>
  <si>
    <t>ESTRUTURA PARA COBERTURA EM MADEIRA - MEIA TESOURA</t>
  </si>
  <si>
    <t>ESTRUTURA PARA COBERTURA EM MADEIRA - PONTALETE</t>
  </si>
  <si>
    <t>ESTRUTURA PARA COBERTURA EM MADEIRA - TRAMA (RIPAS, CAIBROS E TERÇAS)</t>
  </si>
  <si>
    <t>PERGOLADO EM MADEIRA</t>
  </si>
  <si>
    <t>ESTRUTURA TRELIÇADA DE COBERTURA</t>
  </si>
  <si>
    <t>CONTRAVENTAMENTO COM CANTONEIRAS</t>
  </si>
  <si>
    <t>ESTRUTURA PARA COBERTURA EM AÇO - MEIA TESOURA</t>
  </si>
  <si>
    <t>ESTRUTURA PARA COBERTURA EM AÇO - TESOURA (INTEIRA OU MEIA)</t>
  </si>
  <si>
    <t>ESTRUTURA PARA COBERTURA EM AÇO - TESOURA INTEIRA</t>
  </si>
  <si>
    <t>SUBCOBERTURA - PROTEÇÃO TÉRMICA</t>
  </si>
  <si>
    <t>MANUTENÇÃO / REPAROS - SUBCOBERTURA - PROTEÇÃO TÉRMICA</t>
  </si>
  <si>
    <t>SUBCOBERTURA - PROTEÇÃO TÉRMICA COM LÃ MINERAL</t>
  </si>
  <si>
    <t>SUBCOBERTURA - PROTEÇÃO TÉRMICA COM MANTA PLÁSTICA E PELÍCULA DE ALUMÍNIO</t>
  </si>
  <si>
    <t>SUBCOBERTURA - PROTEÇÃO INFILTRAÇÃO COM LONA PLÁSTICA</t>
  </si>
  <si>
    <t>ISOLAMENTO TERMOACÚSTICO</t>
  </si>
  <si>
    <t>COBERTURA - TELHAMENTO</t>
  </si>
  <si>
    <t>MANUTENÇÃO / REPAROS - COBERTURA - TELHAMENTO</t>
  </si>
  <si>
    <t>CAPTAÇÃO E CONDUÇÃO DE ÁGUAS PLUVIAIS</t>
  </si>
  <si>
    <t>TUBOS COM CONEXÕES DE PVC SÉRIE R - ÁGUAS PLUVIAIS</t>
  </si>
  <si>
    <t>TUBOS E CONEXÕES DE PVC SÉRIE R - EM RAMAL DO ENCAMINHAMENTO DE ÁGUAS PLUVIAIS</t>
  </si>
  <si>
    <t>TUBOS E CONEXÕES DE PVC - EM CONDUTORES VERTICAIS DE ÁGUAS PLUVIAIS</t>
  </si>
  <si>
    <t>TUBOS E CONEXÕES DE PVC - ÁGUAS PLUVIAIS</t>
  </si>
  <si>
    <t>ESQUADRIAS EM MADEIRA</t>
  </si>
  <si>
    <t>PORTA DE MADEIRA FRISADA SEMI-OCA</t>
  </si>
  <si>
    <t>PORTA DE MADEIRA SEMI-OCA PARA CERA OU VERNIZ</t>
  </si>
  <si>
    <t>PORTA DE MADEIRA SEMI-OCA PARA PINTURA</t>
  </si>
  <si>
    <t>PORTA DE MADEIRA COMPENSADAS</t>
  </si>
  <si>
    <t>PORTA DE MADEIRA - MEXICANAS</t>
  </si>
  <si>
    <t>PORTA DE MADEIRA - CORRER</t>
  </si>
  <si>
    <t>PORTA DE MADEIRA - VENEZIANA</t>
  </si>
  <si>
    <t>PORTA DE MADEIRA - COM VISOR</t>
  </si>
  <si>
    <t>PORTA DE MADEIRA PCD</t>
  </si>
  <si>
    <t>KIT DE PORTA DE MADEIRA MEXICANA, SEM FECHADURA</t>
  </si>
  <si>
    <t>KIT DE PORTA DE MADEIRA MEXICANA, COM FECHADURA</t>
  </si>
  <si>
    <t>KIT DE PORTA DE MADEIRA FRISADA SEMI-OCA, COM FECHADURA</t>
  </si>
  <si>
    <t>KIT DE PORTA DE MADEIRA FRISADA SEMI-OCA, SEM FECHADURA</t>
  </si>
  <si>
    <t>KIT DE PORTA DE MADEIRA SEMI-OCA PARA CERA OU VERNIZ, COM FECHADURA</t>
  </si>
  <si>
    <t>KIT DE PORTA DE MADEIRA SEMI-OCA PARA CERA OU VERNIZ, SEM FECHADURA</t>
  </si>
  <si>
    <t>KIT DE PORTA DE MADEIRA SEMI-OCA PARA PINTURA, COM FECHADURA</t>
  </si>
  <si>
    <t>KIT DE PORTA DE MADEIRA SEMI-OCA PARA PINTURA, SEM FECHADURA</t>
  </si>
  <si>
    <t>KIT DE PORTA PRONTA DE MADEIRA EM ACABAMENTO MELAMÍNICO</t>
  </si>
  <si>
    <t>KIT DE PORTA PRONTA DE MADEIRA EM ACABAMENTO MELAMÍNICO E BATENTE METÁLICO</t>
  </si>
  <si>
    <t>KIT DE PORTA PRONTA DE MADEIRA COM MARCO EM AÇO</t>
  </si>
  <si>
    <t>KIT DE PORTA DE MADEIRA- VENEZIANA, COM FECHADURA</t>
  </si>
  <si>
    <t>KIT DE PORTA DE MADEIRA- VENEZIANA, SEM FECHADURA</t>
  </si>
  <si>
    <t>ESQUADRIAS  EM ALUMÍNIO</t>
  </si>
  <si>
    <t>ESQUADRIAS EM FERRO/AÇO</t>
  </si>
  <si>
    <t>PORTAS EM FERRO TIPO GRADE/CHAPA</t>
  </si>
  <si>
    <t>PORTAS EM FERRO/ACO TIPO VENEZIANA</t>
  </si>
  <si>
    <t>PORTAS EM ACO DE ENROLAR</t>
  </si>
  <si>
    <t>PORTAS EM FERRO DE CORRER</t>
  </si>
  <si>
    <t>PORTA CORTA-FOGO</t>
  </si>
  <si>
    <t>JANELAS EM FERRO/AÇO BASCULANTES</t>
  </si>
  <si>
    <t>JANELAS EM FERRO/AÇO DE CORRER</t>
  </si>
  <si>
    <t>PORTA DE VIDRO</t>
  </si>
  <si>
    <t>MANUTENÇÃO / REPAROS - ELETRIFICAÇÃO E ILUMINAÇÃO PÚBLICA</t>
  </si>
  <si>
    <t>GRAMPO PARALELO</t>
  </si>
  <si>
    <t>LAÇO DE ROLDANA E ALÇA PRÉ-FORMADA</t>
  </si>
  <si>
    <t>ASSENTAMENTO DE POSTE DE CONCRETO</t>
  </si>
  <si>
    <t>ELETRODUTOS, PERFILADOS, ELETROCALHAS, CANALETAS</t>
  </si>
  <si>
    <t>INSTALAÇÃO- ELETRODUTOS, PERFILADOS, ELETROCALHAS, CANALETAS</t>
  </si>
  <si>
    <t>MANUTENÇÃO / REPAROS - ELETRODUTOS, PERFILADOS, ELETROCALHAS, CANALETAS</t>
  </si>
  <si>
    <t>ELETRODUTOS PVC FLEXÍVEIS</t>
  </si>
  <si>
    <t>ELETRODUTOS PVC FLEXÍVEL REFORÇADO</t>
  </si>
  <si>
    <t>ELETRODUTO CORRUGADO FLEXÍVEL PEAD</t>
  </si>
  <si>
    <t>ELETRODUTO LISO FLEXÍVEL PEAD</t>
  </si>
  <si>
    <t>ELETRODUTOS PVC RÍGIDOS</t>
  </si>
  <si>
    <t>CONEXÕES DE ELETRODUTOS</t>
  </si>
  <si>
    <t>ELETRODUTOS E CONEXÕES AÇO GALVANIZADO APARENTES</t>
  </si>
  <si>
    <t>ELETRODUTOS E CONEXÕES PVC RÍGIDOS APARENTES</t>
  </si>
  <si>
    <t>PERFILADO PARA SUPORTE</t>
  </si>
  <si>
    <t>ELETROCALHA - CONEXÕES E SUPORTES</t>
  </si>
  <si>
    <t>ELETROCALHA LISA</t>
  </si>
  <si>
    <t>ELETROCALHA PERFURADA</t>
  </si>
  <si>
    <t>PERFILADO LISO</t>
  </si>
  <si>
    <t>PERFILADO PERFURADO</t>
  </si>
  <si>
    <t>PERFILADO - CONEXÕES</t>
  </si>
  <si>
    <t>CANALETA SISTEMA "X"</t>
  </si>
  <si>
    <t>CANALETA E CONEXÕES SISTEMA DLP</t>
  </si>
  <si>
    <t>CAIXAS PARA ELÉTRICA, LÓGICA, TELEFONE E SPDA</t>
  </si>
  <si>
    <t>MANUTENÇÃO / REPAROS - CAIXAS PARA ELÉTRICA, LÓGICA, TELEFONE E SPDA</t>
  </si>
  <si>
    <t>CAIXAS ENTERRADAS - ELÉTRICA</t>
  </si>
  <si>
    <t>CAIXAS DE PASSAGEM - CHAPA METÁLICA</t>
  </si>
  <si>
    <t>CAIXA CONDULETE - ALUMÍNIO</t>
  </si>
  <si>
    <t>CAIXA CONDULETE - PVC</t>
  </si>
  <si>
    <t>CAIXA PARA PONTO ELÉTRICO</t>
  </si>
  <si>
    <t>SUPORTE PARA PONTO ELÉTRICO</t>
  </si>
  <si>
    <t>QUADROS DE DISTRIBUIÇÃO E DISJUTORES</t>
  </si>
  <si>
    <t>MANUTENÇÃO / REPAROS - QUADROS DE DISTRIBUIÇÃO E DISJUTORES</t>
  </si>
  <si>
    <t>MANUTENÇÃO / REPAROS - CABINE PRIMÁRIA</t>
  </si>
  <si>
    <t>QUADRO ELÉTRICO PARA BOMBAS</t>
  </si>
  <si>
    <t>QUADROS DE DISTRIBUIÇÃO DE ENERGIA</t>
  </si>
  <si>
    <t>QUADROS DE MEDIÇÃO GERAL</t>
  </si>
  <si>
    <t>CAIXA DE PROTEÇÃO PARA MEDIDOR</t>
  </si>
  <si>
    <t>DISJUNTOR MONOPOLAR</t>
  </si>
  <si>
    <t>DISJUNTOR BIPOLAR</t>
  </si>
  <si>
    <t>DISJUNTOR TRIPOLAR</t>
  </si>
  <si>
    <t>TERMINAIS, CONECTORES E CABEAMENTO ELÉTRICO</t>
  </si>
  <si>
    <t>MANUTENÇÃO / REPAROS - TERMINAIS, CONECTORES E CABEAMENTO ELÉTRICO</t>
  </si>
  <si>
    <t>AMARRAÇÃO DE CABEAMENTO</t>
  </si>
  <si>
    <t>CABO DE COBRE ISOLAMENTO 450/750V</t>
  </si>
  <si>
    <t>CABO DE COBRE ISOLAMENTO 0,6/1KV</t>
  </si>
  <si>
    <t>INTERRUPTORES E TOMADAS</t>
  </si>
  <si>
    <t>MANUTENÇÃO / REPAROS - INTERRUPTORES E TOMADAS</t>
  </si>
  <si>
    <t>INTERRUPTOR SIMPLES</t>
  </si>
  <si>
    <t>INTERRUPTOR SIMPLES COM PARALELO</t>
  </si>
  <si>
    <t>INTERRUPTOR SIMPLES COM TOMADA</t>
  </si>
  <si>
    <t>INTERRUPTOR SIMPLES COM PARALELO E TOMADA</t>
  </si>
  <si>
    <t>INTERRUPTOR PARALELO</t>
  </si>
  <si>
    <t>INTERRUPTOR PARALELO COM TOMADA</t>
  </si>
  <si>
    <t>INTERRUPTOR INTERMEDIÁRIO</t>
  </si>
  <si>
    <t>INTERRUPTOR PULSADOR</t>
  </si>
  <si>
    <t>INTERRUPTOR BIPOLAR</t>
  </si>
  <si>
    <t>TOMADA ALTA</t>
  </si>
  <si>
    <t>TOMADA MÉDIA</t>
  </si>
  <si>
    <t>TOMADA BAIXA</t>
  </si>
  <si>
    <t>CAMPAINHA CIGARRA</t>
  </si>
  <si>
    <t>RELÉ FOTOELÉTRICO</t>
  </si>
  <si>
    <t>SENSOR DE PRESENÇA</t>
  </si>
  <si>
    <t>MANUTENÇÃO / REPAROS - ILUMINAÇÃO DE EDIFICAÇÕES</t>
  </si>
  <si>
    <t>ILUMINAÇÃO PÚBLICA</t>
  </si>
  <si>
    <t>BRAÇOS E FIXACÃO P/ ILUMINAÇÃO PÚBLICA</t>
  </si>
  <si>
    <t>PONTO DE ILUMINAÇÃO E TOMADA</t>
  </si>
  <si>
    <t>LÂMPADAS E REATORES</t>
  </si>
  <si>
    <t>MANUTENÇÃO / REPAROS - LÂMPADAS E REATORES</t>
  </si>
  <si>
    <t>LÂMPADAS COMPACTAS</t>
  </si>
  <si>
    <t>LÂMPADAS FLUORESCENTES</t>
  </si>
  <si>
    <t>LÂMPADAS VAPOR METÁLICO</t>
  </si>
  <si>
    <t>LÂMPADAS VAPOR DE MERCÚRIO</t>
  </si>
  <si>
    <t>LÂMPADAS VAPOR DE SÓDIO</t>
  </si>
  <si>
    <t>LÂMPADAS MISTAS</t>
  </si>
  <si>
    <t>LÂMPADAS LED</t>
  </si>
  <si>
    <t>EQUIPAMENTOS ELÉTRICOS</t>
  </si>
  <si>
    <t>MANUTENÇÃO / REPAROS - EQUIPAMENTOS ELÉTRICOS</t>
  </si>
  <si>
    <t>CHUVEIROS</t>
  </si>
  <si>
    <t>APARELHOS SINALIZADORES</t>
  </si>
  <si>
    <t>VENTILADORES</t>
  </si>
  <si>
    <t>BEBEDOURO</t>
  </si>
  <si>
    <t>PLATAFORMA ELEVATÓRIA E ELEVADOR</t>
  </si>
  <si>
    <t>SISTEMAS DE AQUECIMENTO DE ÁGUA</t>
  </si>
  <si>
    <t>BARRA CHATA DE ALUMÍNIO</t>
  </si>
  <si>
    <t>CABO DE ALUMÍNIO NÚ</t>
  </si>
  <si>
    <t>CONEXÃO EXOTÉRMICA</t>
  </si>
  <si>
    <t>CABO TELEFÔNICO CTP</t>
  </si>
  <si>
    <t>CABO TELEFÔNICO CCI</t>
  </si>
  <si>
    <t>CABO TELEFÔNICO CI</t>
  </si>
  <si>
    <t>CABO FIBRA ÓTICA</t>
  </si>
  <si>
    <t>PATCH CORD</t>
  </si>
  <si>
    <t>PATCH PANEL</t>
  </si>
  <si>
    <t>DISTRIBUIDOR INTERNO ÓTICO</t>
  </si>
  <si>
    <t>SWITCH</t>
  </si>
  <si>
    <t>BLOCOS</t>
  </si>
  <si>
    <t>OUTROS</t>
  </si>
  <si>
    <t>PONTO DE LÓGICA</t>
  </si>
  <si>
    <t>INSTALAÇÃO - SISTEMAS DE VENTILACÃO</t>
  </si>
  <si>
    <t>TUBO DE COBRE FLEXÍVEL COM ISOLAMENTO - AR CONDICIONADO</t>
  </si>
  <si>
    <t>PRESSOSTATO</t>
  </si>
  <si>
    <t>TUBOS E CONEXÕES DE AÇO GALVANIZADO - MEDIÇÃO DE GÁS</t>
  </si>
  <si>
    <t>TUBOS PEX - INSTALAÇÕES DE GÁS</t>
  </si>
  <si>
    <t>TUBOS E CONEXÕES DE AÇO GALVANIZADO COM COSTURA, SOLDADA, GÁS</t>
  </si>
  <si>
    <t>TUBOS E CONEXÕES DE AÇO GALVANIZADO COM COSTURA, ROSQUEADA, GÁS</t>
  </si>
  <si>
    <t>TUBOS DE COBRE - CLASSE A (instalações de água fria e água quente, gases combustíveis, instalações de combate a incêndio por hidrante e sprinklers e de gases medicinais)</t>
  </si>
  <si>
    <t>TUBOS DE COBRE - CLASSE I (instalações de água fria e água quente, gases combustíveis, instalações de combate a incêndio por hidrante e sprinklers, de gases medicinais e industriais de alta pressão e vapor)</t>
  </si>
  <si>
    <t>INSTALAÇÕES DE SEGURANÇA CONTRA INCÊNDIO E PÂNICO</t>
  </si>
  <si>
    <t>MANUTENCAO / REPAROS - PSCI</t>
  </si>
  <si>
    <t>REGISTRO GLOBO ANGULAR</t>
  </si>
  <si>
    <t>REDE DE ALIMENTAÇÃO PARA HIDRANTES - AÇO PRETO</t>
  </si>
  <si>
    <t>REDE DE ALIMENTAÇÃO PARA HIDRANTES - AÇO GALVANIZADO, CONEXÃO ROSQUEADA</t>
  </si>
  <si>
    <t>REDE DE ALIMENTAÇÃO PARA HIDRANTES - AÇO GALVANIZADO, CONEXÃO SOLDADA</t>
  </si>
  <si>
    <t>TUBOS DE AÇO GALVANIZADO COM COSTURA, ROSQUEADA, SPRINKLER</t>
  </si>
  <si>
    <t>SPRINKLER E CONEXÕES EM FERRO GALVANIZADO, ROSQUEADA, PARA SPRINKLER</t>
  </si>
  <si>
    <t>CONEXÕES EM FERRO GALVANIZADO, SOLDADA, PARA SPRINKLER</t>
  </si>
  <si>
    <t>FIXAÇÃO DE TUBULAÇÃO</t>
  </si>
  <si>
    <t>ABERTURA E FECHAMENTO DE RASGO</t>
  </si>
  <si>
    <t>FURO E PASSANTE PARA PASSAGEM DE TUBOS</t>
  </si>
  <si>
    <t>FURO EM CAIXA D'ÁGUA</t>
  </si>
  <si>
    <t>FIXAÇÃO DE TUBOS HORIZONTAIS - PPR</t>
  </si>
  <si>
    <t>FIXAÇÃO DE TUBOS VERTICAIS - PPR</t>
  </si>
  <si>
    <t>FIXAÇÃO DE TUBOS HORIZONTAIS - PVC, CPVC OU COBRE</t>
  </si>
  <si>
    <t>FIXAÇÃO DE TUBOS HORIZONTAIS - PEX</t>
  </si>
  <si>
    <t>AMARRAÇÃO E FIXAÇÃO DE ELETRODUTOS</t>
  </si>
  <si>
    <t>QUEBRA EM ALVENARIA CAIXAS/QUADROS</t>
  </si>
  <si>
    <t>ÁGUA FRIA E QUENTE</t>
  </si>
  <si>
    <t>MANUTENÇÃO / REPAROS - ÁGUA FRIA E QUENTE</t>
  </si>
  <si>
    <t>ENTRADA DE ÁGUA - KIT CAVALETE</t>
  </si>
  <si>
    <t>ENTRADA DE ÁGUA - HIDRÔMETRO</t>
  </si>
  <si>
    <t>RESERVATÓRIOS - FIBRA DE VIDRO</t>
  </si>
  <si>
    <t>RESERVATÓRIOS - POLIÉSTER REFORÇADO COM FIBRA DE VIDRO</t>
  </si>
  <si>
    <t>RESERVATÓRIOS - POLIETILENO</t>
  </si>
  <si>
    <t>RESERVATÓRIOS - BÓIA</t>
  </si>
  <si>
    <t>RESERVATÓRIOS - SUPORTE</t>
  </si>
  <si>
    <t>TUBOS DE AÇO GALVANIZADO COM COSTURA, RANHURADA, EM PRUMADAS</t>
  </si>
  <si>
    <t>TUBOS E CONEXÕES DE AÇO GALVANIZADO COM COSTURA, ROSQUEADA, EM PRUMADAS</t>
  </si>
  <si>
    <t>TUBOS DE AÇO GALVANIZADO COM COSTURA, ROSQUEADA, RESERVAÇÃO DE ÁGUA</t>
  </si>
  <si>
    <t>TUBOS DE AÇO GALVANIZADO COM COSTURA</t>
  </si>
  <si>
    <t>TUBOS PEX - RAMAL OU SUB-RAMAL</t>
  </si>
  <si>
    <t>REDE, TRATAMENTO E INSTALAÇÕES DE ESGOTO</t>
  </si>
  <si>
    <t>ASSENTAMENTO DE TUBOS DE CONCRETO PARA ESGOTO, BAIXO NÍVEL DE INTERFERÊNCIAS</t>
  </si>
  <si>
    <t>ASSENTAMENTO DE TUBOS DE CONCRETO PARA ESGOTO, ALTO NÍVEL DE INTERFERÊNCIAS</t>
  </si>
  <si>
    <t>ASSENTAMENTO DE TUBOS DE PVC PARA ESGOTO</t>
  </si>
  <si>
    <t>ASSENTAMENTO DE TUBOS DE PVC CORRUGADO PARA ESGOTO, JUNTA ELÁSTICA</t>
  </si>
  <si>
    <t>TUBOS DE CONCRETO - REDES COLETORAS DE ESGOTO, BAIXO NÍVEL DE INTERFERÊNCIAS</t>
  </si>
  <si>
    <t>TUBOS DE CONCRETO - REDES COLETORAS DE ESGOTO, ALTO NÍVEL DE INTERFERÊNCIAS</t>
  </si>
  <si>
    <t>TUBOS DE PVC E CONEXÕES - REDE COLETORA DE ESGOTO</t>
  </si>
  <si>
    <t>TUBOS DE PVC CORRUGADO DUPLA PAREDE - REDE COLETORA DE ESGOTO, JUNTA ELÁSTICA</t>
  </si>
  <si>
    <t>ASSENTAMENTO DE TUBOS DE PEAD CORRUGADO PARA ESGOTO, JUNTA ELÁSTICA INTEGRADA</t>
  </si>
  <si>
    <t>TUBOS DE PEAD CORRUGADO DUPLA PAREDE - REDE COLETORA DE ESGOTO, JUNTA ELÁSTICA INTEGRADA</t>
  </si>
  <si>
    <t>TUBOS DE PEAD LISO - REDE DE ÁGUA OU ESGOTO, JUNTA SOLDADA</t>
  </si>
  <si>
    <t>ASSENTAMENTO CONEXÃO C/ 2 ACESSOS - PEAD LISO, JUNTA SOLDADA</t>
  </si>
  <si>
    <t>ASSENTAMENTO CONEXÃO C/ 3 ACESSOS - PEAD LISO, JUNTA SOLDADA</t>
  </si>
  <si>
    <t>CONEXÕES EM PEAD LISO</t>
  </si>
  <si>
    <t>COLETOR PREDIAL DE ESGOTO</t>
  </si>
  <si>
    <t>TAMPAS PARA ESGOTO</t>
  </si>
  <si>
    <t>CAIXA PARA REDE DE ESGOTO</t>
  </si>
  <si>
    <t>CAIXA SEPARADORA DE ÓLEO</t>
  </si>
  <si>
    <t>POÇO DE VISITA CIRCULAR P/ ESGOTO</t>
  </si>
  <si>
    <t>CHAMINÉ PARA POÇO DE VISITA P/ ESGOTO</t>
  </si>
  <si>
    <t>BASE PARA POÇO DE VISITA RETANGULAR P/ ESGOTO</t>
  </si>
  <si>
    <t>ACRÉSCIMO PARA POÇO DE VISITA RETANGULAR P/ ESGOTO</t>
  </si>
  <si>
    <t>BASE PARA POÇO DE VISITA CIRCULAR P/ ESGOTO</t>
  </si>
  <si>
    <t>ACRÉSCIMO PARA POÇO DE VISITA CIRCULAR P/ ESGOTO</t>
  </si>
  <si>
    <t>CAIXA DISTRIBUIDORA DE VAZÃO (SUMIDOUROS MÚLTIPLOS)</t>
  </si>
  <si>
    <t>SISTEMAS DE TRATAMENTO DE ESGOTO - TANQUE SÉPTICA</t>
  </si>
  <si>
    <t>SISTEMAS DE TRATAMENTO DE ESGOTO - FILTRO ANAERÓBIO</t>
  </si>
  <si>
    <t>SISTEMAS DE TRATAMENTO DE ESGOTO - SUMIDOURO</t>
  </si>
  <si>
    <t>SISTEMAS DE TRATAMENTO DE ESGOTO - CLORADOR</t>
  </si>
  <si>
    <t>TUBO DE INSPEÇÃO E LIMPEZA - ESGOTO</t>
  </si>
  <si>
    <t>TUBOS DE PVC E CONEXÕES - SUBCOLETOR AÉREO DE ESGOTO</t>
  </si>
  <si>
    <t>TUBOS DE PVC COM CONEXÕES - ESGOTO</t>
  </si>
  <si>
    <t>TUBOS DE PVC E CONEXÕES - RAMAL DE DESCARGA OU RAMAL DE ESGOTO SANITÁRIO</t>
  </si>
  <si>
    <t>TUBOS DE PVC E CONEXÕES - PRUMADA DE ESGOTO SANITÁRIO OU VENTILAÇÃO</t>
  </si>
  <si>
    <t>TUBOS E CONEXÕES DE PVC - ESGOTO</t>
  </si>
  <si>
    <t>BANCO ARTICULADO</t>
  </si>
  <si>
    <t>ENGATE FLEXÍVEL</t>
  </si>
  <si>
    <t>MICTÓRIO</t>
  </si>
  <si>
    <t>ACESSÓRIOS - SABONETERIAS E PAPELEIRAS</t>
  </si>
  <si>
    <t>REGISTRO DE PRESSÃO</t>
  </si>
  <si>
    <t>REGISTRO DE GAVETA</t>
  </si>
  <si>
    <t>REGISTRO DE ESFERA</t>
  </si>
  <si>
    <t>VÁLVULA DE DESCARGA</t>
  </si>
  <si>
    <t>ACABAMENTOS</t>
  </si>
  <si>
    <t>VÁLVULA DE RETENÇÃO</t>
  </si>
  <si>
    <t>VÁLVULA DE PÉ COM CRIVO</t>
  </si>
  <si>
    <t>VÁLVULA DE ESFERA</t>
  </si>
  <si>
    <t>EXAUSTÃO</t>
  </si>
  <si>
    <t>MANUTENÇÃO / REPAROS - EXAUSTÃO</t>
  </si>
  <si>
    <t>COMPLEMENTOS - EXAUSTÃO</t>
  </si>
  <si>
    <t>DRENAGEM E CONDUÇÃO DE ÁGUAS PLUVIAIS</t>
  </si>
  <si>
    <t>DRENO SUBSUPERFICIAL</t>
  </si>
  <si>
    <t>DRENO PROFUNDO</t>
  </si>
  <si>
    <t>DRENO EM MURO DE CONTENÇÃO</t>
  </si>
  <si>
    <t>DRENO BARBACÃ</t>
  </si>
  <si>
    <t>DRENO ESPINHA DE PEIXE</t>
  </si>
  <si>
    <t>TUBOS DE CONCRETO SIMPLES - REDES COLETORAS DE ÁGUAS PLUVIAIS, BAIXO NÍVEL DE INTERFERÊNCIAS</t>
  </si>
  <si>
    <t>CAIXA COM GRELHA SIMPLES</t>
  </si>
  <si>
    <t>CAIXA COM GRELHA DUPLA</t>
  </si>
  <si>
    <t>CAIXA COM GRELHA</t>
  </si>
  <si>
    <t>POÇO DE INSPEÇÃO CIRCULAR PARA DRENAGEM</t>
  </si>
  <si>
    <t>BASE PARA POÇO DE VISITA CIRCULAR PARA DRENAGEM</t>
  </si>
  <si>
    <t>BASE PARA POCO DE VISITA RETANGULAR PARA DRENAGEM</t>
  </si>
  <si>
    <t>CAIXA PARA REDE DE DRENAGEM - TIJOLO CERÂMICO MACIÇO</t>
  </si>
  <si>
    <t>CAIXA PARA REDE DE DRENAGEM - BLOCO DE CONCRETO</t>
  </si>
  <si>
    <t>GRELHA DE FERRO FUNDIDO</t>
  </si>
  <si>
    <t>CAIXAS PARA BOCA DE LOBO</t>
  </si>
  <si>
    <t>FORMAS P/ BOCA DE BUEIRO</t>
  </si>
  <si>
    <t>ARMAÇÃO P/ BUEIRO</t>
  </si>
  <si>
    <t>CONCRETAGEM P/ BOCA DE BUEIRO</t>
  </si>
  <si>
    <t>BOCA P/ BUEIRO SIMPLES</t>
  </si>
  <si>
    <t>BOCA P/ BUEIRO DUPLO</t>
  </si>
  <si>
    <t>BOCA P/ BUEIRO TRIPLO</t>
  </si>
  <si>
    <t>POÇO DE INSPEÇÃO CIRCULAR P/ DRENAGEM</t>
  </si>
  <si>
    <t>CHAMINÉ PARA POÇO DE VISITA P/ DRENAGEM</t>
  </si>
  <si>
    <t>BASE PARA POÇO DE VISITA CIRCULAR P/ DRENAGEM</t>
  </si>
  <si>
    <t>BASE PARA POÇO DE VISITA RETANGULAR P/ DRENAGEM</t>
  </si>
  <si>
    <t>ACRÉSCIMO PARA POÇO DE VISITA CIRCULAR P/ DRENAGEM</t>
  </si>
  <si>
    <t>ACRÉSCIMO PARA POÇO DE VISITA RETANGULAR P/ DRENAGEM</t>
  </si>
  <si>
    <t>IMPERMEABILIZAÇÃO SEMI-FLEXÍVEL</t>
  </si>
  <si>
    <t>REFORÇO COM VEÚ</t>
  </si>
  <si>
    <t>CHAPISCO EM PANOS SEM VÃOS - DE FACHADA</t>
  </si>
  <si>
    <t>CHAPISCO EM PANOS COM VÃOS - DE FACHADA</t>
  </si>
  <si>
    <t>EMBOÇO / MASSA ÚNICA EM PANOS COM VÃOS - DE FACHADA</t>
  </si>
  <si>
    <t>EMBOÇO / MASSA ÚNICA EM PANOS CEGOS (SEM VÃOS) - DE FACHADA</t>
  </si>
  <si>
    <t>EMBOÇO / MASSA ÚNICA EM SUPERFÍCIE EXTERNA DA SACADA</t>
  </si>
  <si>
    <t>EMBOÇO PARA CERÂMICA</t>
  </si>
  <si>
    <t>MASSA ÚNICA PARA PINTURA OU CERÂMICA</t>
  </si>
  <si>
    <t>MASSA ÚNICA PARA PINTURA EM PAREDES</t>
  </si>
  <si>
    <t>CERAMICAS PAREDES</t>
  </si>
  <si>
    <t>CERAMICAS PAREDES MEIA ALTURA</t>
  </si>
  <si>
    <t>CERAMICAS PAREDES ALTURA INTEIRA</t>
  </si>
  <si>
    <t>REVESTIMENTO DE CONCRETO PROJETADO</t>
  </si>
  <si>
    <t>TEXTURA ACRÍLICA</t>
  </si>
  <si>
    <t>TETOS</t>
  </si>
  <si>
    <t>MANUTENÇÃO / REPAROS - TETOS</t>
  </si>
  <si>
    <t>CHAPISCO EM TETO</t>
  </si>
  <si>
    <t>MASSA ÚNICA PARA PINTURA EM TETO</t>
  </si>
  <si>
    <t>FORROS</t>
  </si>
  <si>
    <t>MANUTENÇÃO / REPAROS - FORROS</t>
  </si>
  <si>
    <t>PREPARO DE CONTRAPISO</t>
  </si>
  <si>
    <t>PISO EM LADRILHO</t>
  </si>
  <si>
    <t>PISO - PAINEL</t>
  </si>
  <si>
    <t>RODAPÉ EM POLIESTIRENO</t>
  </si>
  <si>
    <t>PAVIMENTAÇÃO COM PEDRA</t>
  </si>
  <si>
    <t>SUBLEITO E BASE</t>
  </si>
  <si>
    <t>MANUTENÇÃO / REPAROS - SUBLEITO E BASE</t>
  </si>
  <si>
    <t>PREPARO E REGULARIZAÇÃO</t>
  </si>
  <si>
    <t>BASE / SUB BASE</t>
  </si>
  <si>
    <t>MEIO-FIO, SARJETA E BARREIRA</t>
  </si>
  <si>
    <t>MANUTENÇÃO / REPAROS - MEIO-FIO, SARJETA E BARREIRA</t>
  </si>
  <si>
    <t>REVESTIMENTO DE PISOS CIMENTADOS E EM CONCRETO</t>
  </si>
  <si>
    <t>MANUTENÇÃO / REPAROS - PISOS CIMENTADOS E EM CONCRETO</t>
  </si>
  <si>
    <t>PISOS EM CONCRETO - JUNTAS / BARRAS DE LIGAÇÃO</t>
  </si>
  <si>
    <t>REVESTIMENTO DE PISOS COM PEDRA E AGREGADOS</t>
  </si>
  <si>
    <t>MANUTENÇÃO / REPAROS - PISOS COM PEDRA E AGREGADOS</t>
  </si>
  <si>
    <t>PISO EM PEDRA E GRANILITE/MARMORITE</t>
  </si>
  <si>
    <t>RODAPÉ EM PEDRA E GRANILITE/MARMORITE</t>
  </si>
  <si>
    <t>SOLEIRA EM PEDRA</t>
  </si>
  <si>
    <t>REVESTIMENTO DE PISOS INTERTRAVADOS</t>
  </si>
  <si>
    <t>MANUTENÇÃO / REPAROS - PISOS INTERTRAVADOS</t>
  </si>
  <si>
    <t>PISO EM BLOCO DE CONCRETO INTERTRAVADO - PISOGRAMA</t>
  </si>
  <si>
    <t>PISO EM BLOCO DE CONCRETO INTERTRAVADO - SEXTAVADO</t>
  </si>
  <si>
    <t>PISO EM BLOCO DE CONCRETO INTERTRAVADO - RETANGULAR</t>
  </si>
  <si>
    <t>PISO EM BLOCO DE CONCRETO INTERTRAVADO - 16 FACES</t>
  </si>
  <si>
    <t>PISO EM BLOCO DE CONCRETO INTERTRAVADO - GUIAS</t>
  </si>
  <si>
    <t>REVESTIMENTOS ASFÁLTICOS</t>
  </si>
  <si>
    <t>MANUTENÇÃO / REPAROS - REVESTIMENTOS ASFÁLTICOS</t>
  </si>
  <si>
    <t>REVESTIMENTO ASFÁLTICO</t>
  </si>
  <si>
    <t>REVESTIMENTO ASFÁLTICO - PRÉ-MISTURADO A FRIO</t>
  </si>
  <si>
    <t>REVESTIMENTO ASFÁLTICO - TRATAMENTO SUPERFICIAL</t>
  </si>
  <si>
    <t>REVESTIMENTO ASFÁLTICO - CBUQ</t>
  </si>
  <si>
    <t>PINTURAS EM PAREDES, TETOS E PISOS</t>
  </si>
  <si>
    <t>MANUTENÇÃO / REPAROS - PINTURAS EM PAREDES, TETOS E PISOS</t>
  </si>
  <si>
    <t>FUNDO SELADOR</t>
  </si>
  <si>
    <t>PINTURA A ÓLEO</t>
  </si>
  <si>
    <t>PINTURA DE FAIXAS E SÍMBOLOS</t>
  </si>
  <si>
    <t>PINTURAS EM SUPERFÍCIES METÁLICAS</t>
  </si>
  <si>
    <t>MANUTENÇÃO / REPAROS - PINTURAS EM SUPERFÍCIES METÁLICAS</t>
  </si>
  <si>
    <t>PINTURA EM SUPERFÍCIES METÁLICAS - FUNDO ANTICORROSIVO</t>
  </si>
  <si>
    <t>PINTURA EM SUPERFÍCIES METÁLICAS - FUNDO PREPARADOR</t>
  </si>
  <si>
    <t>PINTURA EM SUPERFÍCIES METÁLICAS - TINTA ACRÍLICA</t>
  </si>
  <si>
    <t>PINTURA EM SUPERFÍCIES METÁLICAS - TINTA ESMALTE GRAFITE</t>
  </si>
  <si>
    <t>PINTURA EM SUPERFÍCIES METÁLICAS - TINTA ESMALTE ACETIINADO</t>
  </si>
  <si>
    <t>PINTURA EM SUPERFÍCIES METÁLICAS - TINTA ESMALTE BRILHANTE</t>
  </si>
  <si>
    <t>PINTURA EM SUPERFÍCIES METÁLICAS - TINTA ESMALTE FOSCO</t>
  </si>
  <si>
    <t>PINTURA EM SUPERFÍCIES METÁLICAS - EPÓXI</t>
  </si>
  <si>
    <t>PINTURA EM SUPERFÍCIES METÁLICAS - OUTROS</t>
  </si>
  <si>
    <t>PINTURAS EM MADEIRA</t>
  </si>
  <si>
    <t>MANUTENÇÃO / REPAROS - PINTURAS EM MADEIRA</t>
  </si>
  <si>
    <t>PINTURA EM MADEIRA - EMASSAMENTO</t>
  </si>
  <si>
    <t>PINTURA EM MADEIRA - FUNDO NIVELADOR</t>
  </si>
  <si>
    <t>PINTURA EM MADEIRA - VERNIZ</t>
  </si>
  <si>
    <t>PINTURA EM MADEIRA - A ÓLEO</t>
  </si>
  <si>
    <t>PINTURA EM MADEIRA - ESMALTE</t>
  </si>
  <si>
    <t>PINTURA EM MADEIRA - IMUNIZANTE</t>
  </si>
  <si>
    <t>MURETA GUIA</t>
  </si>
  <si>
    <t>CONTENÇÃO PERFIL PRANCHADO COM PRANCHÃO DE MADEIRA</t>
  </si>
  <si>
    <t>CONTENÇÃO CORTINA DE ESTACAS</t>
  </si>
  <si>
    <t>MASTRO P/ BANDEIRA</t>
  </si>
  <si>
    <t>ACADEMIA AR LIVRE</t>
  </si>
  <si>
    <t>LIXEIRAS</t>
  </si>
  <si>
    <t>MANUTENÇÃO / REPAROS - EQUIPAMENTOS ESCOLARES/MOBILIÁRIOS</t>
  </si>
  <si>
    <t>QUADROS / LOUSA / BATE-CARTEIRA / FILETE DE MADEIRA</t>
  </si>
  <si>
    <t>ASSENTAMENTO DE TUBULAÇÃO E CONEXÕES</t>
  </si>
  <si>
    <t>ASSENTAMENTO DE TUBOS DE CONCRETO PARA ÁGUAS PLUVIAIS</t>
  </si>
  <si>
    <t>ASSENTAMENTO DE TUBOS DE FERRO FUNDIDO JUNTA ELÁSTICA</t>
  </si>
  <si>
    <t>ASSENTAMENTO DE TUBOS DE FERRO FUNDIDO JUNTA FLANGEADA</t>
  </si>
  <si>
    <t>ASSENTAMENTO DE CONEXÃO 2 ACESSOS, FERRO FUNDIDO JUNTA FLANGEADA</t>
  </si>
  <si>
    <t>ASSENTAMENTO DE CONEXÃO 3 ACESSOS, FERRO FUNDIDO JUNTA FLANGEADA</t>
  </si>
  <si>
    <t>ASSENTAMENTO DE CONEXÃO 1 ACESSO, FERRO FUNDIDO JUNTA FLANGEADA</t>
  </si>
  <si>
    <t>ASSENTAMENTO DE TUBOS DE AÇO COM JUNTA SOLDADA</t>
  </si>
  <si>
    <t>INSTALAÇÃO DE VÁLVULAS, REGISTRO E BOMBAS</t>
  </si>
  <si>
    <t>ENSAIO EM INSTALAÇÃO HIDRÁULICA</t>
  </si>
  <si>
    <t>USINAGEM DE BRITA</t>
  </si>
  <si>
    <t>USINAGEM DE CONCRETO</t>
  </si>
  <si>
    <t>USINAGEM DE PRÉ-MISTURADO A FRIO</t>
  </si>
  <si>
    <t>USINAGEM DE CBUQ</t>
  </si>
  <si>
    <t xml:space="preserve">BETONEIRAS </t>
  </si>
  <si>
    <t xml:space="preserve">MISTURADORES </t>
  </si>
  <si>
    <t>SERRA CIRCULAR</t>
  </si>
  <si>
    <t>PULVERIZADOR DE TINTA</t>
  </si>
  <si>
    <t>LAVADORA DE ALTA PRESSÃO</t>
  </si>
  <si>
    <t>MARTELO PERFURADOR</t>
  </si>
  <si>
    <t>MARTELO DEMOLIDOR</t>
  </si>
  <si>
    <t>SOLDA TOPO OU CORDÃO</t>
  </si>
  <si>
    <t>GRUPO DE SOLDAGEM</t>
  </si>
  <si>
    <t>INVERSOR DE SOLDA</t>
  </si>
  <si>
    <t>APARELHO PARA CORTE E SOLDA</t>
  </si>
  <si>
    <t>MÁQUINA SOLDA</t>
  </si>
  <si>
    <t>FRESADORA DE ASFALTO</t>
  </si>
  <si>
    <t>MANIPULADOR TELESCÓPICO</t>
  </si>
  <si>
    <t>CAMINHÃO BASCULANTE</t>
  </si>
  <si>
    <t>CAMINHÃO BASCULANTE TOCO</t>
  </si>
  <si>
    <t>CAMINHÃO BASCULANTE TRUCADO</t>
  </si>
  <si>
    <t>CAMINHÃO BASCULANTE C/ CAVALO MECÂNICO</t>
  </si>
  <si>
    <t>CAMINHÃO TOCO</t>
  </si>
  <si>
    <t>CAMINHÃO DE TRANSPORTE DE MATERIAL ASFÁLTICO</t>
  </si>
  <si>
    <t>CAMINHÃO TRUCADO ELETRÔNICO</t>
  </si>
  <si>
    <t>CAMINHÃO PARA EQUIPAMENTO DE LIMPEZA A SUCÇÃO</t>
  </si>
  <si>
    <t>ESCAVADEIRA HIDRÁULICA</t>
  </si>
  <si>
    <t>TRATOR DE PNEUS C/ GRADE DE DISCOS ACOPLADA</t>
  </si>
  <si>
    <t>TRATOR DE PNEUS C/ VASSOURA MECÂNICA ACOPLADA</t>
  </si>
  <si>
    <t>TRATOR DE PNEUS C/ LASTRO</t>
  </si>
  <si>
    <t>TRATOR DE ESTEIRAS C/ LÂMINA</t>
  </si>
  <si>
    <t>TRATOR DE ESTEIRAS C/ RODA MOTRIZ ELEVADA E LÂMINA</t>
  </si>
  <si>
    <t>TRATOR DE ESTEIRAS C/ CAÇAMBA</t>
  </si>
  <si>
    <t>COMPACTADOR DE SOLOS</t>
  </si>
  <si>
    <t>ROLO COMPACTADOR</t>
  </si>
  <si>
    <t>DESEMPENADEIRA DE CONCRETO</t>
  </si>
  <si>
    <t>RÉGUA VIBRATÓRIA</t>
  </si>
  <si>
    <t>VASSOURAS</t>
  </si>
  <si>
    <t>USINA DE MISTURA ASFÁLTICA À QUENTE</t>
  </si>
  <si>
    <t>USINA DE LAMA ASFÁLTICA</t>
  </si>
  <si>
    <t>USINA DE ASFALTO À FRIO</t>
  </si>
  <si>
    <t>USINA DE CONCRETO</t>
  </si>
  <si>
    <t>USINA MISTURADORA DE SOLOS</t>
  </si>
  <si>
    <t>PLACA DE OBRA EM CHAPA DE AÇO GALVANIZADO, INSTALADA</t>
  </si>
  <si>
    <t>ESTACA TIPO TUBULÃO, CONCRETO IN LOCO E LANÇADO C/ JERICA</t>
  </si>
  <si>
    <t>ÁGUA FRIA - TUBOS e CONEXÕES DE PVC  (EM RESERVATÓRIOS)</t>
  </si>
  <si>
    <t>ÁGUA FRIA - TUBOS e CONEXÕES DE PVC  (EM PRUMADA)</t>
  </si>
  <si>
    <t>ÁGUA FRIA - TUBOS e CONEXÕES DE PVC  (EM RAMAL OU SUB-RAMAL)</t>
  </si>
  <si>
    <t>ÁGUA FRIA - TUBOS e CONEXÕES DE PVC  (EM RAMAL DE DISTRIBUIÇÃO)</t>
  </si>
  <si>
    <t/>
  </si>
  <si>
    <t>00051/ORSE - DEZ/2021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</si>
  <si>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</si>
  <si>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</si>
  <si>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</si>
  <si>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</si>
  <si>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MÁQUINA FORMER DOBRAS DIVERSAS: 220V/380V TRIFÁSICO OU MONOFÁSICO, CAPACIDADE 0,5-1,27MM, MOTOR 2CV - MATERIAIS NA OPERAÇÃO. AF_04/2019</t>
  </si>
  <si>
    <t>PLATAFORMA ELEVATÓRIA - MATERIAIS NA OPERAÇÃO. AF_04/2019</t>
  </si>
  <si>
    <t>PÓRTICO ROLANTE MONOVIGA, PERFIL I, 4 PERNAS, CAPACIDADE 5 T  - MATERIAIS NA OPERAÇÃO. AF_04/2019</t>
  </si>
  <si>
    <t>TORRE, COMPOSTA POR GUINCHO MECÂNICO, GUINCHO MANUAL, CABOS DE AÇO, PITEIRA E SOQUETE  - MATERIAIS NA OPERAÇÃO. AF_04/2019</t>
  </si>
  <si>
    <t>QUANT.</t>
  </si>
  <si>
    <t>CUSTO</t>
  </si>
  <si>
    <t>ACUMULADO</t>
  </si>
  <si>
    <t>MEDIÇÃO</t>
  </si>
  <si>
    <t xml:space="preserve"> MEDIÇÃO</t>
  </si>
  <si>
    <t>Nº de COLUNAS</t>
  </si>
  <si>
    <t>QUANTIDADE A MEDIR</t>
  </si>
  <si>
    <t>xx/xx/xxxx</t>
  </si>
  <si>
    <t>1ª</t>
  </si>
  <si>
    <t>TOTAL MEDIDO</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</si>
  <si>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</si>
  <si>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</si>
  <si>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</si>
  <si>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</si>
  <si>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</si>
  <si>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</si>
  <si>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</si>
  <si>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</si>
  <si>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</si>
  <si>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</si>
  <si>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</si>
  <si>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</si>
  <si>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</si>
  <si>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</si>
  <si>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</si>
  <si>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</si>
  <si>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</si>
  <si>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</si>
  <si>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</si>
  <si>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</si>
  <si>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</si>
  <si>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</si>
  <si>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</si>
  <si>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</si>
  <si>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</si>
  <si>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</si>
  <si>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</si>
  <si>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</si>
  <si>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</si>
  <si>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</si>
  <si>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</si>
  <si>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</si>
  <si>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</si>
  <si>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</si>
  <si>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</si>
  <si>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</si>
  <si>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</si>
  <si>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</si>
  <si>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</si>
  <si>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</si>
  <si>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</si>
  <si>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</si>
  <si>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</si>
  <si>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</si>
  <si>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</si>
  <si>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</si>
  <si>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</si>
  <si>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</si>
  <si>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</si>
  <si>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</si>
  <si>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</si>
  <si>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</si>
  <si>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</si>
  <si>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</si>
  <si>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</si>
  <si>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</si>
  <si>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</si>
  <si>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</si>
  <si>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</si>
  <si>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</si>
  <si>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</si>
  <si>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</si>
  <si>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</si>
  <si>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</si>
  <si>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</si>
  <si>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</si>
  <si>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</si>
  <si>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</si>
  <si>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</si>
  <si>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</si>
  <si>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</si>
  <si>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</si>
  <si>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</si>
  <si>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</si>
  <si>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</si>
  <si>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</si>
  <si>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</si>
  <si>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</si>
  <si>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</si>
  <si>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</si>
  <si>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</si>
  <si>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</si>
  <si>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</si>
  <si>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</si>
  <si>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</si>
  <si>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</si>
  <si>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</si>
  <si>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</si>
  <si>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</si>
  <si>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</si>
  <si>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</si>
  <si>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</si>
  <si>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</si>
  <si>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</si>
  <si>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</si>
  <si>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</si>
  <si>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</si>
  <si>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</si>
  <si>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</si>
  <si>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</si>
  <si>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</si>
  <si>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</si>
  <si>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</si>
  <si>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</si>
  <si>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</si>
  <si>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</si>
  <si>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</si>
  <si>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</si>
  <si>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</si>
  <si>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</si>
  <si>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</si>
  <si>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</si>
  <si>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</si>
  <si>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</si>
  <si>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</si>
  <si>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</si>
  <si>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</si>
  <si>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</si>
  <si>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</si>
  <si>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</si>
  <si>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</si>
  <si>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</si>
  <si>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</si>
  <si>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</si>
  <si>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</si>
  <si>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</si>
  <si>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</si>
  <si>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</si>
  <si>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</si>
  <si>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</si>
  <si>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</si>
  <si>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</si>
  <si>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</si>
  <si>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</si>
  <si>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</si>
  <si>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</si>
  <si>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</si>
  <si>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</si>
  <si>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</si>
  <si>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</si>
  <si>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</si>
  <si>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</si>
  <si>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</si>
  <si>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</si>
  <si>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</si>
  <si>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</si>
  <si>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</si>
  <si>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</si>
  <si>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</si>
  <si>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</si>
  <si>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</si>
  <si>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</si>
  <si>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</si>
  <si>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</si>
  <si>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</si>
  <si>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</si>
  <si>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</si>
  <si>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</si>
  <si>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</si>
  <si>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</si>
  <si>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</si>
  <si>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</si>
  <si>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</si>
  <si>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</si>
  <si>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</si>
  <si>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</si>
  <si>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</si>
  <si>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</si>
  <si>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</si>
  <si>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</si>
  <si>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</si>
  <si>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</si>
  <si>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</si>
  <si>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</si>
  <si>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</si>
  <si>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</si>
  <si>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</si>
  <si>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</si>
  <si>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</si>
  <si>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</si>
  <si>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</si>
  <si>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</si>
  <si>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</si>
  <si>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</si>
  <si>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</si>
  <si>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</si>
  <si>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</si>
  <si>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</si>
  <si>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</si>
  <si>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</si>
  <si>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</si>
  <si>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</si>
  <si>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</si>
  <si>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</si>
  <si>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</si>
  <si>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</si>
  <si>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</si>
  <si>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</si>
  <si>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</si>
  <si>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</si>
  <si>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</si>
  <si>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</si>
  <si>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</si>
  <si>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</si>
  <si>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</si>
  <si>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</si>
  <si>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</si>
  <si>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</si>
  <si>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</si>
  <si>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</si>
  <si>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</si>
  <si>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</si>
  <si>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</si>
  <si>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</si>
  <si>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</si>
  <si>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</si>
  <si>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</si>
  <si>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</si>
  <si>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</si>
  <si>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</si>
  <si>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</si>
  <si>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</si>
  <si>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</si>
  <si>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</si>
  <si>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</si>
  <si>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</si>
  <si>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</si>
  <si>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</si>
  <si>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</si>
  <si>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</si>
  <si>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</si>
  <si>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</si>
  <si>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</si>
  <si>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</si>
  <si>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</si>
  <si>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</si>
  <si>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</si>
  <si>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</si>
  <si>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</si>
  <si>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</si>
  <si>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</si>
  <si>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</si>
  <si>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</si>
  <si>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</si>
  <si>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</si>
  <si>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</si>
  <si>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</si>
  <si>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</si>
  <si>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</si>
  <si>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</si>
  <si>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</si>
  <si>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</si>
  <si>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</si>
  <si>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</si>
  <si>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</si>
  <si>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</si>
  <si>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</si>
  <si>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</si>
  <si>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</si>
  <si>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</si>
  <si>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</si>
  <si>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</si>
  <si>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</si>
  <si>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</si>
  <si>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</si>
  <si>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</si>
  <si>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</si>
  <si>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</si>
  <si>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</si>
  <si>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</si>
  <si>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</si>
  <si>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</si>
  <si>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</si>
  <si>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</si>
  <si>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</si>
  <si>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</si>
  <si>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</si>
  <si>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</si>
  <si>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</si>
  <si>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</si>
  <si>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</si>
  <si>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</si>
  <si>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</si>
  <si>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</si>
  <si>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</si>
  <si>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</si>
  <si>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</si>
  <si>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</si>
  <si>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</si>
  <si>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</si>
  <si>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</si>
  <si>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</si>
  <si>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</si>
  <si>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</si>
  <si>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</si>
  <si>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</si>
  <si>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</si>
  <si>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</si>
  <si>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</si>
  <si>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</si>
  <si>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</si>
  <si>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</si>
  <si>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</si>
  <si>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</si>
  <si>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</si>
  <si>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</si>
  <si>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</si>
  <si>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</si>
  <si>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</si>
  <si>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</si>
  <si>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</si>
  <si>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</si>
  <si>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</si>
  <si>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</si>
  <si>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</si>
  <si>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</si>
  <si>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</si>
  <si>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</si>
  <si>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</si>
  <si>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</si>
  <si>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</si>
  <si>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</si>
  <si>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</si>
  <si>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</si>
  <si>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</si>
  <si>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</si>
  <si>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</si>
  <si>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</si>
  <si>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</si>
  <si>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</si>
  <si>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</si>
  <si>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</si>
  <si>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</si>
  <si>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</si>
  <si>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</si>
  <si>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</si>
  <si>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</si>
  <si>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</si>
  <si>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</si>
  <si>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</si>
  <si>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</si>
  <si>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</si>
  <si>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</si>
  <si>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</si>
  <si>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</si>
  <si>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</si>
  <si>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</si>
  <si>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</si>
  <si>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</si>
  <si>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</si>
  <si>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</si>
  <si>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</si>
  <si>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</si>
  <si>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</si>
  <si>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</si>
  <si>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</si>
  <si>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</si>
  <si>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</si>
  <si>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</si>
  <si>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</si>
  <si>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</si>
  <si>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</si>
  <si>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</si>
  <si>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</si>
  <si>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</si>
  <si>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</si>
  <si>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</si>
  <si>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</si>
  <si>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</si>
  <si>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</si>
  <si>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</si>
  <si>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</si>
  <si>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</si>
  <si>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</si>
  <si>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</si>
  <si>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</si>
  <si>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</si>
  <si>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</si>
  <si>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</si>
  <si>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</si>
  <si>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</si>
  <si>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</si>
  <si>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</si>
  <si>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</si>
  <si>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</si>
  <si>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</si>
  <si>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</si>
  <si>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</si>
  <si>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</si>
  <si>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</si>
  <si>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</si>
  <si>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</si>
  <si>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</si>
  <si>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</si>
  <si>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</si>
  <si>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</si>
  <si>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</si>
  <si>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</si>
  <si>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</si>
  <si>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</si>
  <si>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</si>
  <si>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</si>
  <si>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</si>
  <si>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</si>
  <si>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</si>
  <si>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</si>
  <si>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</si>
  <si>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</si>
  <si>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</si>
  <si>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</si>
  <si>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</si>
  <si>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</si>
  <si>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</si>
  <si>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</si>
  <si>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</si>
  <si>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</si>
  <si>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</si>
  <si>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</si>
  <si>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</si>
  <si>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</si>
  <si>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</si>
  <si>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</si>
  <si>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</si>
  <si>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</si>
  <si>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</si>
  <si>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</si>
  <si>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</si>
  <si>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</si>
  <si>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</si>
  <si>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</si>
  <si>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</si>
  <si>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</si>
  <si>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</si>
  <si>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</si>
  <si>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</si>
  <si>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</si>
  <si>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</si>
  <si>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</si>
  <si>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</si>
  <si>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</si>
  <si>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</si>
  <si>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</si>
  <si>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</si>
  <si>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</si>
  <si>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</si>
  <si>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</si>
  <si>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</si>
  <si>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</si>
  <si>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</si>
  <si>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</si>
  <si>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</si>
  <si>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</si>
  <si>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</si>
  <si>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</si>
  <si>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</si>
  <si>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</si>
  <si>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</si>
  <si>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</si>
  <si>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</si>
  <si>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</si>
  <si>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</si>
  <si>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</si>
  <si>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</si>
  <si>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</si>
  <si>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</si>
  <si>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</si>
  <si>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</si>
  <si>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</si>
  <si>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</si>
  <si>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</si>
  <si>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</si>
  <si>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</si>
  <si>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</si>
  <si>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</si>
  <si>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</si>
  <si>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</si>
  <si>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</si>
  <si>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</si>
  <si>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</si>
  <si>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</si>
  <si>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</si>
  <si>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</si>
  <si>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</si>
  <si>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</si>
  <si>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</si>
  <si>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</si>
  <si>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</si>
  <si>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</si>
  <si>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</si>
  <si>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</si>
  <si>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</si>
  <si>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</si>
  <si>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</si>
  <si>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</si>
  <si>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</si>
  <si>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</si>
  <si>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</si>
  <si>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</si>
  <si>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</si>
  <si>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</si>
  <si>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</si>
  <si>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</si>
  <si>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</si>
  <si>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</si>
  <si>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</si>
  <si>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</si>
  <si>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</si>
  <si>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</si>
  <si>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</si>
  <si>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</si>
  <si>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</si>
  <si>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</si>
  <si>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</si>
  <si>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</si>
  <si>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</si>
  <si>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</si>
  <si>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</si>
  <si>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</si>
  <si>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</si>
  <si>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</si>
  <si>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</si>
  <si>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</si>
  <si>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</si>
  <si>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</si>
  <si>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</si>
  <si>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</si>
  <si>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</si>
  <si>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</si>
  <si>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</si>
  <si>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</si>
  <si>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</si>
  <si>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</si>
  <si>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</si>
  <si>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</si>
  <si>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</si>
  <si>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</si>
  <si>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</si>
  <si>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</si>
  <si>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</si>
  <si>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</si>
  <si>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</si>
  <si>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</si>
  <si>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</si>
  <si>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</si>
  <si>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</si>
  <si>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</si>
  <si>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</si>
  <si>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</si>
  <si>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</si>
  <si>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</si>
  <si>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</si>
  <si>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</si>
  <si>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</si>
  <si>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</si>
  <si>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</si>
  <si>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</si>
  <si>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</si>
  <si>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</si>
  <si>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</si>
  <si>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</si>
  <si>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</si>
  <si>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</si>
  <si>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</si>
  <si>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</si>
  <si>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</si>
  <si>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</si>
  <si>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</si>
  <si>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</si>
  <si>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</si>
  <si>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</si>
  <si>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</si>
  <si>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</si>
  <si>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</si>
  <si>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</si>
  <si>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</si>
  <si>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</si>
  <si>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</si>
  <si>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</si>
  <si>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</si>
  <si>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</si>
  <si>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</si>
  <si>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</si>
  <si>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</si>
  <si>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</si>
  <si>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</si>
  <si>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</si>
  <si>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</si>
  <si>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</si>
  <si>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</si>
  <si>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</si>
  <si>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</si>
  <si>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</si>
  <si>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</si>
  <si>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</si>
  <si>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</si>
  <si>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</si>
  <si>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</si>
  <si>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</si>
  <si>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</si>
  <si>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</si>
  <si>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</si>
  <si>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</si>
  <si>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</si>
  <si>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</si>
  <si>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</si>
  <si>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</si>
  <si>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</si>
  <si>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</si>
  <si>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</si>
  <si>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</si>
  <si>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</si>
  <si>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</si>
  <si>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</si>
  <si>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</si>
  <si>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</si>
  <si>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</si>
  <si>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</si>
  <si>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</si>
  <si>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</si>
  <si>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</si>
  <si>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</si>
  <si>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</si>
  <si>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</si>
  <si>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</si>
  <si>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</si>
  <si>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</si>
  <si>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</si>
  <si>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</si>
  <si>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</si>
  <si>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</si>
  <si>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</si>
  <si>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</si>
  <si>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</si>
  <si>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</si>
  <si>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</si>
  <si>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</si>
  <si>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</si>
  <si>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</si>
  <si>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</si>
  <si>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</si>
  <si>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</si>
  <si>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</si>
  <si>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</si>
  <si>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</si>
  <si>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</si>
  <si>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</si>
  <si>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</si>
  <si>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</si>
  <si>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</si>
  <si>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</si>
  <si>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</si>
  <si>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</si>
  <si>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</si>
  <si>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</si>
  <si>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</si>
  <si>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</si>
  <si>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</si>
  <si>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</si>
  <si>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</si>
  <si>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</si>
  <si>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</si>
  <si>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</si>
  <si>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</si>
  <si>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</si>
  <si>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</si>
  <si>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</si>
  <si>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</si>
  <si>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</si>
  <si>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</si>
  <si>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</si>
  <si>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</si>
  <si>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</si>
  <si>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</si>
  <si>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</si>
  <si>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</si>
  <si>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</si>
  <si>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</si>
  <si>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</si>
  <si>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</si>
  <si>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</si>
  <si>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</si>
  <si>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</si>
  <si>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</si>
  <si>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</si>
  <si>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</si>
  <si>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</si>
  <si>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</si>
  <si>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</si>
  <si>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</si>
  <si>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</si>
  <si>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</si>
  <si>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</si>
  <si>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</si>
  <si>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</si>
  <si>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</si>
  <si>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</si>
  <si>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</si>
  <si>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</si>
  <si>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</si>
  <si>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</si>
  <si>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</si>
  <si>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</si>
  <si>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</si>
  <si>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</si>
  <si>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</si>
  <si>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</si>
  <si>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</si>
  <si>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</si>
  <si>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</si>
  <si>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</si>
  <si>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</si>
  <si>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</si>
  <si>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</si>
  <si>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</si>
  <si>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</si>
  <si>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</si>
  <si>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</si>
  <si>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</si>
  <si>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</si>
  <si>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</si>
  <si>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</si>
  <si>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</si>
  <si>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</si>
  <si>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</si>
  <si>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</si>
  <si>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</si>
  <si>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</si>
  <si>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</si>
  <si>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</si>
  <si>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</si>
  <si>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</si>
  <si>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</si>
  <si>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</si>
  <si>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</si>
  <si>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</si>
  <si>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</si>
  <si>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</si>
  <si>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</si>
  <si>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</si>
  <si>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</si>
  <si>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</si>
  <si>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</si>
  <si>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</si>
  <si>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</si>
  <si>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</si>
  <si>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</si>
  <si>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</si>
  <si>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</si>
  <si>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</si>
  <si>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</si>
  <si>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</si>
  <si>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</si>
  <si>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</si>
  <si>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</si>
  <si>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</si>
  <si>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</si>
  <si>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</si>
  <si>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</si>
  <si>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</si>
  <si>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</si>
  <si>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</si>
  <si>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</si>
  <si>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</si>
  <si>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</si>
  <si>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</si>
  <si>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</si>
  <si>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</si>
  <si>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</si>
  <si>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</si>
  <si>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</si>
  <si>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</si>
  <si>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</si>
  <si>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</si>
  <si>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</si>
  <si>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</si>
  <si>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</si>
  <si>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</si>
  <si>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</si>
  <si>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</si>
  <si>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</si>
  <si>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</si>
  <si>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</si>
  <si>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</si>
  <si>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</si>
  <si>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</si>
  <si>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</si>
  <si>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</si>
  <si>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</si>
  <si>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</si>
  <si>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</si>
  <si>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</si>
  <si>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</si>
  <si>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</si>
  <si>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</si>
  <si>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</si>
  <si>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</si>
  <si>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</si>
  <si>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</si>
  <si>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</si>
  <si>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</si>
  <si>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</si>
  <si>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</si>
  <si>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</si>
  <si>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</si>
  <si>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</si>
  <si>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</si>
  <si>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</si>
  <si>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</si>
  <si>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</si>
  <si>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</si>
  <si>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</si>
  <si>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</si>
  <si>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</si>
  <si>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</si>
  <si>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</si>
  <si>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</si>
  <si>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</si>
  <si>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</si>
  <si>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</si>
  <si>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</si>
  <si>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</si>
  <si>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</si>
  <si>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</si>
  <si>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</si>
  <si>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</si>
  <si>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</si>
  <si>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</si>
  <si>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</si>
  <si>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</si>
  <si>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</si>
  <si>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</si>
  <si>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</si>
  <si>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</si>
  <si>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</si>
  <si>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</si>
  <si>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</si>
  <si>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</si>
  <si>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</si>
  <si>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</si>
  <si>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</si>
  <si>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</si>
  <si>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</si>
  <si>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</si>
  <si>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</si>
  <si>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</si>
  <si>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</si>
  <si>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</si>
  <si>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</si>
  <si>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</si>
  <si>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</si>
  <si>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</si>
  <si>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</si>
  <si>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</si>
  <si>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</si>
  <si>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</si>
  <si>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</si>
  <si>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</si>
  <si>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</si>
  <si>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</si>
  <si>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</si>
  <si>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</si>
  <si>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</si>
  <si>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</si>
  <si>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</si>
  <si>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</si>
  <si>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</si>
  <si>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</si>
  <si>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</si>
  <si>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</si>
  <si>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</si>
  <si>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</si>
  <si>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</si>
  <si>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</si>
  <si>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</si>
  <si>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</si>
  <si>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</si>
  <si>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</si>
  <si>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</si>
  <si>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</si>
  <si>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</si>
  <si>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</si>
  <si>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</si>
  <si>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</si>
  <si>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</si>
  <si>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</si>
  <si>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</si>
  <si>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</si>
  <si>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</si>
  <si>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</si>
  <si>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</si>
  <si>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</si>
  <si>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</si>
  <si>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</si>
  <si>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</si>
  <si>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</si>
  <si>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</si>
  <si>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</si>
  <si>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</si>
  <si>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</si>
  <si>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</si>
  <si>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</si>
  <si>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</si>
  <si>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</si>
  <si>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</si>
  <si>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</si>
  <si>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</si>
  <si>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</si>
  <si>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</si>
  <si>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</si>
  <si>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</si>
  <si>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</si>
  <si>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</si>
  <si>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</si>
  <si>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</si>
  <si>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</si>
  <si>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</si>
  <si>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</si>
  <si>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</si>
  <si>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</si>
  <si>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</si>
  <si>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</si>
  <si>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</si>
  <si>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</si>
  <si>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</si>
  <si>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</si>
  <si>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</si>
  <si>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</si>
  <si>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</si>
  <si>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</si>
  <si>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</si>
  <si>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</si>
  <si>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</si>
  <si>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</si>
  <si>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</si>
  <si>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</si>
  <si>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</si>
  <si>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</si>
  <si>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</si>
  <si>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</si>
  <si>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</si>
  <si>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</si>
  <si>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</si>
  <si>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</si>
  <si>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</si>
  <si>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</si>
  <si>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</si>
  <si>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</si>
  <si>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</si>
  <si>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</si>
  <si>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</si>
  <si>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</si>
  <si>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</si>
  <si>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</si>
  <si>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</si>
  <si>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</si>
  <si>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</si>
  <si>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</si>
  <si>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</si>
  <si>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</si>
  <si>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</si>
  <si>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</si>
  <si>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</si>
  <si>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</si>
  <si>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</si>
  <si>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</si>
  <si>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</si>
  <si>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</si>
  <si>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</si>
  <si>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</si>
  <si>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</si>
  <si>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</si>
  <si>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</si>
  <si>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</si>
  <si>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</si>
  <si>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</si>
  <si>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</si>
  <si>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</si>
  <si>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</si>
  <si>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</si>
  <si>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</si>
  <si>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</si>
  <si>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</si>
  <si>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</si>
  <si>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</si>
  <si>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</si>
  <si>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</si>
  <si>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</si>
  <si>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</si>
  <si>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</si>
  <si>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</si>
  <si>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</si>
  <si>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</si>
  <si>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</si>
  <si>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</si>
  <si>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</si>
  <si>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</si>
  <si>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</si>
  <si>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</si>
  <si>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</si>
  <si>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</si>
  <si>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</si>
  <si>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</si>
  <si>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</si>
  <si>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</si>
  <si>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</si>
  <si>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</si>
  <si>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</si>
  <si>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</si>
  <si>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</si>
  <si>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</si>
  <si>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</si>
  <si>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</si>
  <si>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</si>
  <si>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</si>
  <si>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</si>
  <si>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</si>
  <si>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</si>
  <si>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</si>
  <si>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</si>
  <si>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</si>
  <si>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</si>
  <si>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</si>
  <si>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</si>
  <si>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</si>
  <si>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</si>
  <si>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</si>
  <si>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</si>
  <si>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</si>
  <si>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</si>
  <si>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</si>
  <si>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</si>
  <si>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</si>
  <si>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</si>
  <si>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</si>
  <si>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</si>
  <si>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</si>
  <si>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</si>
  <si>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</si>
  <si>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</si>
  <si>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</si>
  <si>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</si>
  <si>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</si>
  <si>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</si>
  <si>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</si>
  <si>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</si>
  <si>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</si>
  <si>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</si>
  <si>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</si>
  <si>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</si>
  <si>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</si>
  <si>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</si>
  <si>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</si>
  <si>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</si>
  <si>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</si>
  <si>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</si>
  <si>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</si>
  <si>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</si>
  <si>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</si>
  <si>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</si>
  <si>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</si>
  <si>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</si>
  <si>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</si>
  <si>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</si>
  <si>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</si>
  <si>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</si>
  <si>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</si>
  <si>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</si>
  <si>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</si>
  <si>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</si>
  <si>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</si>
  <si>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</si>
  <si>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</si>
  <si>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</si>
  <si>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</si>
  <si>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</si>
  <si>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</si>
  <si>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</si>
  <si>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</si>
  <si>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</si>
  <si>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</si>
  <si>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</si>
  <si>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</si>
  <si>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</si>
  <si>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</si>
  <si>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</si>
  <si>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</si>
  <si>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</si>
  <si>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</si>
  <si>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</si>
  <si>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</si>
  <si>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</si>
  <si>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</si>
  <si>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</si>
  <si>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</si>
  <si>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</si>
  <si>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</si>
  <si>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</si>
  <si>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</si>
  <si>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</si>
  <si>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</si>
  <si>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</si>
  <si>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</si>
  <si>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</si>
  <si>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</si>
  <si>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</si>
  <si>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</si>
  <si>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</si>
  <si>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</si>
  <si>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</si>
  <si>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</si>
  <si>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</si>
  <si>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</si>
  <si>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</si>
  <si>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</si>
  <si>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</si>
  <si>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</si>
  <si>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</si>
  <si>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</si>
  <si>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</si>
  <si>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</si>
  <si>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</si>
  <si>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</si>
  <si>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</si>
  <si>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</si>
  <si>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</si>
  <si>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</si>
  <si>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</si>
  <si>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</si>
  <si>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</si>
  <si>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</si>
  <si>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</si>
  <si>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</si>
  <si>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</si>
  <si>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</si>
  <si>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</si>
  <si>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</si>
  <si>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</si>
  <si>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</si>
  <si>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</si>
  <si>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</si>
  <si>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</si>
  <si>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</si>
  <si>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</si>
  <si>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</si>
  <si>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</si>
  <si>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</si>
  <si>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</si>
  <si>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</si>
  <si>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</si>
  <si>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</si>
  <si>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</si>
  <si>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</si>
  <si>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</si>
  <si>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</si>
  <si>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</si>
  <si>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</si>
  <si>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</si>
  <si>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</si>
  <si>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</si>
  <si>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</si>
  <si>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</si>
  <si>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</si>
  <si>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</si>
  <si>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</si>
  <si>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</si>
  <si>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</si>
  <si>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</si>
  <si>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</si>
  <si>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</si>
  <si>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</si>
  <si>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</si>
  <si>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</si>
  <si>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</si>
  <si>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</si>
  <si>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</si>
  <si>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</si>
  <si>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</si>
  <si>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</si>
  <si>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</si>
  <si>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</si>
  <si>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</si>
  <si>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</si>
  <si>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</si>
  <si>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</si>
  <si>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</si>
  <si>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</si>
  <si>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</si>
  <si>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</si>
  <si>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</si>
  <si>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</si>
  <si>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</si>
  <si>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</si>
  <si>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</si>
  <si>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</si>
  <si>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</si>
  <si>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</si>
  <si>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</si>
  <si>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</si>
  <si>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</si>
  <si>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</si>
  <si>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</si>
  <si>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</si>
  <si>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</si>
  <si>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</si>
  <si>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</si>
  <si>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</si>
  <si>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</si>
  <si>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</si>
  <si>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</si>
  <si>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</si>
  <si>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</si>
  <si>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</si>
  <si>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</si>
  <si>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</si>
  <si>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</si>
  <si>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</si>
  <si>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</si>
  <si>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</si>
  <si>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</si>
  <si>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</si>
  <si>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</si>
  <si>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</si>
  <si>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</si>
  <si>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</si>
  <si>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</si>
  <si>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</si>
  <si>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</si>
  <si>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</si>
  <si>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</si>
  <si>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</si>
  <si>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</si>
  <si>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</si>
  <si>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</si>
  <si>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</si>
  <si>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</si>
  <si>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</si>
  <si>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</si>
  <si>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</si>
  <si>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</si>
  <si>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</si>
  <si>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</si>
  <si>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</si>
  <si>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</si>
  <si>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</si>
  <si>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</si>
  <si>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</si>
  <si>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</si>
  <si>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</si>
  <si>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</si>
  <si>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</si>
  <si>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</si>
  <si>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</si>
  <si>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</si>
  <si>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</si>
  <si>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</si>
  <si>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</si>
  <si>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</si>
  <si>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</si>
  <si>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</si>
  <si>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</si>
  <si>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</si>
  <si>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</si>
  <si>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</si>
  <si>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</si>
  <si>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</si>
  <si>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</si>
  <si>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</si>
  <si>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</si>
  <si>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</si>
  <si>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</si>
  <si>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</si>
  <si>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</si>
  <si>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</si>
  <si>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</si>
  <si>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</si>
  <si>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</si>
  <si>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</si>
  <si>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</si>
  <si>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</si>
  <si>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</si>
  <si>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</si>
  <si>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</si>
  <si>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</si>
  <si>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</si>
  <si>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</si>
  <si>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</si>
  <si>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</si>
  <si>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</si>
  <si>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</si>
  <si>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</si>
  <si>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</si>
  <si>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</si>
  <si>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</si>
  <si>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</si>
  <si>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</si>
  <si>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</si>
  <si>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</si>
  <si>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</si>
  <si>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</si>
  <si>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</si>
  <si>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</si>
  <si>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</si>
  <si>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</si>
  <si>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</si>
  <si>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</si>
  <si>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</si>
  <si>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</si>
  <si>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</si>
  <si>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</si>
  <si>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</si>
  <si>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</si>
  <si>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</si>
  <si>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</si>
  <si>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</si>
  <si>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</si>
  <si>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</si>
  <si>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</si>
  <si>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</si>
  <si>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</si>
  <si>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</si>
  <si>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</si>
  <si>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</si>
  <si>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</si>
  <si>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</si>
  <si>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</si>
  <si>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</si>
  <si>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</si>
  <si>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</si>
  <si>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</si>
  <si>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</si>
  <si>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</si>
  <si>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</si>
  <si>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</si>
  <si>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</si>
  <si>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</si>
  <si>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</si>
  <si>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</si>
  <si>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</si>
  <si>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</si>
  <si>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</si>
  <si>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</si>
  <si>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</si>
  <si>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</si>
  <si>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</si>
  <si>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</si>
  <si>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</si>
  <si>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</si>
  <si>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</si>
  <si>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</si>
  <si>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</si>
  <si>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</si>
  <si>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</si>
  <si>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</si>
  <si>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</si>
  <si>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</si>
  <si>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</si>
  <si>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</si>
  <si>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</si>
  <si>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</si>
  <si>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</si>
  <si>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</si>
  <si>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</si>
  <si>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</si>
  <si>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</si>
  <si>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</si>
  <si>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</si>
  <si>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</si>
  <si>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</si>
  <si>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</si>
  <si>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</si>
  <si>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</si>
  <si>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</si>
  <si>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</si>
  <si>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</si>
  <si>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</si>
  <si>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</si>
  <si>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</si>
  <si>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</si>
  <si>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</si>
  <si>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</si>
  <si>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</si>
  <si>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</si>
  <si>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</si>
  <si>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</si>
  <si>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</si>
  <si>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</si>
  <si>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</si>
  <si>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</si>
  <si>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</si>
  <si>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</si>
  <si>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</si>
  <si>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</si>
  <si>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</si>
  <si>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</si>
  <si>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</si>
  <si>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</si>
  <si>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</si>
  <si>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</si>
  <si>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</si>
  <si>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</si>
  <si>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</si>
  <si>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</si>
  <si>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</si>
  <si>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</si>
  <si>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</si>
  <si>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</si>
  <si>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</si>
  <si>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</si>
  <si>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</si>
  <si>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</si>
  <si>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</si>
  <si>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</si>
  <si>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</si>
  <si>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</si>
  <si>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</si>
  <si>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</si>
  <si>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</si>
  <si>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</si>
  <si>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</si>
  <si>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</si>
  <si>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</si>
  <si>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</si>
  <si>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</si>
  <si>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</si>
  <si>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</si>
  <si>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</si>
  <si>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</si>
  <si>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</si>
  <si>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</si>
  <si>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</si>
  <si>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</si>
  <si>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</si>
  <si>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</si>
  <si>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</si>
  <si>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</si>
  <si>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</si>
  <si>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</si>
  <si>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</si>
  <si>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</si>
  <si>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</si>
  <si>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</si>
  <si>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</si>
  <si>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</si>
  <si>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</si>
  <si>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</si>
  <si>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</si>
  <si>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</si>
  <si>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</si>
  <si>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</si>
  <si>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</si>
  <si>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</si>
  <si>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</si>
  <si>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</si>
  <si>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</si>
  <si>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</si>
  <si>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</si>
  <si>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</si>
  <si>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</si>
  <si>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</si>
  <si>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</si>
  <si>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</si>
  <si>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</si>
  <si>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</si>
  <si>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</si>
  <si>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</si>
  <si>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</si>
  <si>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</si>
  <si>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</si>
  <si>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</si>
  <si>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</si>
  <si>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</si>
  <si>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</si>
  <si>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</si>
  <si>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</si>
  <si>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</si>
  <si>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</si>
  <si>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</si>
  <si>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</si>
  <si>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</si>
  <si>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</si>
  <si>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</si>
  <si>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</si>
  <si>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</si>
  <si>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</si>
  <si>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</si>
  <si>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</si>
  <si>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</si>
  <si>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</si>
  <si>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</si>
  <si>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</si>
  <si>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</si>
  <si>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</si>
  <si>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</si>
  <si>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</si>
  <si>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</si>
  <si>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</si>
  <si>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</si>
  <si>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</si>
  <si>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</si>
  <si>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</si>
  <si>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</si>
  <si>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</si>
  <si>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</si>
  <si>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</si>
  <si>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</si>
  <si>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</si>
  <si>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</si>
  <si>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</si>
  <si>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</si>
  <si>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</si>
  <si>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</si>
  <si>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</si>
  <si>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</si>
  <si>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</si>
  <si>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</si>
  <si>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</si>
  <si>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</si>
  <si>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</si>
  <si>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</si>
  <si>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</si>
  <si>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</si>
  <si>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</si>
  <si>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</si>
  <si>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</si>
  <si>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</si>
  <si>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</si>
  <si>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</si>
  <si>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</si>
  <si>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</si>
  <si>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</si>
  <si>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</si>
  <si>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</si>
  <si>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</si>
  <si>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</si>
  <si>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</si>
  <si>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</si>
  <si>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</si>
  <si>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</si>
  <si>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</si>
  <si>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</si>
  <si>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</si>
  <si>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</si>
  <si>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</si>
  <si>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</si>
  <si>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</si>
  <si>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</si>
  <si>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</si>
  <si>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</si>
  <si>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</si>
  <si>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</si>
  <si>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</si>
  <si>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</si>
  <si>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</si>
  <si>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</si>
  <si>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</si>
  <si>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</si>
  <si>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</si>
  <si>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</si>
  <si>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</si>
  <si>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</si>
  <si>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</si>
  <si>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</si>
  <si>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</si>
  <si>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</si>
  <si>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</si>
  <si>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</si>
  <si>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</si>
  <si>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</si>
  <si>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</si>
  <si>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</si>
  <si>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</si>
  <si>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</si>
  <si>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</si>
  <si>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</si>
  <si>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</si>
  <si>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</si>
  <si>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</si>
  <si>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</si>
  <si>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</si>
  <si>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</si>
  <si>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</si>
  <si>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</si>
  <si>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</si>
  <si>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</si>
  <si>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</si>
  <si>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</si>
  <si>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</si>
  <si>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</si>
  <si>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</si>
  <si>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</si>
  <si>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</si>
  <si>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</si>
  <si>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</si>
  <si>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</si>
  <si>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</si>
  <si>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</si>
  <si>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</si>
  <si>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</si>
  <si>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</si>
  <si>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</si>
  <si>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</si>
  <si>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</si>
  <si>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</si>
  <si>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</si>
  <si>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</si>
  <si>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</si>
  <si>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</si>
  <si>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</si>
  <si>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</si>
  <si>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</si>
  <si>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</si>
  <si>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</si>
  <si>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</si>
  <si>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</si>
  <si>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</si>
  <si>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</si>
  <si>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</si>
  <si>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</si>
  <si>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</si>
  <si>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</si>
  <si>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</si>
  <si>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</si>
  <si>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</si>
  <si>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</si>
  <si>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</si>
  <si>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</si>
  <si>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</si>
  <si>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</si>
  <si>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</si>
  <si>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</si>
  <si>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</si>
  <si>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</si>
  <si>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</si>
  <si>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</si>
  <si>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</si>
  <si>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</si>
  <si>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</si>
  <si>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</si>
  <si>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</si>
  <si>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</si>
  <si>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</si>
  <si>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</si>
  <si>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</si>
  <si>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</si>
  <si>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</si>
  <si>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</si>
  <si>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</si>
  <si>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</si>
  <si>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</si>
  <si>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</si>
  <si>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</si>
  <si>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</si>
  <si>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</si>
  <si>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</si>
  <si>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</si>
  <si>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</si>
  <si>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</si>
  <si>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</si>
  <si>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</si>
  <si>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</si>
  <si>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</si>
  <si>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</si>
  <si>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</si>
  <si>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</si>
  <si>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</si>
  <si>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</si>
  <si>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</si>
  <si>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</si>
  <si>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</si>
  <si>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</si>
  <si>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</si>
  <si>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</si>
  <si>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</si>
  <si>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</si>
  <si>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</si>
  <si>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</si>
  <si>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</si>
  <si>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</si>
  <si>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</si>
  <si>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</si>
  <si>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</si>
  <si>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</si>
  <si>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</si>
  <si>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</si>
  <si>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</si>
  <si>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</si>
  <si>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</si>
  <si>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</si>
  <si>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</si>
  <si>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</si>
  <si>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</si>
  <si>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</si>
  <si>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</si>
  <si>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</si>
  <si>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</si>
  <si>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</si>
  <si>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</si>
  <si>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</si>
  <si>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</si>
  <si>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</si>
  <si>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</si>
  <si>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</si>
  <si>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</si>
  <si>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</si>
  <si>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</si>
  <si>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</si>
  <si>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</si>
  <si>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</si>
  <si>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</si>
  <si>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</si>
  <si>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</si>
  <si>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</si>
  <si>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</si>
  <si>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</si>
  <si>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</si>
  <si>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</si>
  <si>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</si>
  <si>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</si>
  <si>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</si>
  <si>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</si>
  <si>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</si>
  <si>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</si>
  <si>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</si>
  <si>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</si>
  <si>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</si>
  <si>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</si>
  <si>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</si>
  <si>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</si>
  <si>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</si>
  <si>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</si>
  <si>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</si>
  <si>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</si>
  <si>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</si>
  <si>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</si>
  <si>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</si>
  <si>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</si>
  <si>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</si>
  <si>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</si>
  <si>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</si>
  <si>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</si>
  <si>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</si>
  <si>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</si>
  <si>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</si>
  <si>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</si>
  <si>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</si>
  <si>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</si>
  <si>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</si>
  <si>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</si>
  <si>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</si>
  <si>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</si>
  <si>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</si>
  <si>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</si>
  <si>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</si>
  <si>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</si>
  <si>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</si>
  <si>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</si>
  <si>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</si>
  <si>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</si>
  <si>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</si>
  <si>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</si>
  <si>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</si>
  <si>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</si>
  <si>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</si>
  <si>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</si>
  <si>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</si>
  <si>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</si>
  <si>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CABO COAXIAL</t>
  </si>
  <si>
    <t>PISO EM BLOCO DE CONCRETO INTERTRAVADO - BLOCO RAQUETE</t>
  </si>
  <si>
    <t>GUINDASTES E LANÇAS ELEVATÓRIAS</t>
  </si>
  <si>
    <t>LIGAÇÃO PREDIAL DE ESGOTO</t>
  </si>
  <si>
    <t>CENTRAL DE TELEFONIA</t>
  </si>
  <si>
    <t>ABRACADEIRA PVC, PARA CALHA PLUVIAL, DIAMETRO ENTRE *80 E 100* MM, PARA DRENAGEM PLUVIAL PREDIAL</t>
  </si>
  <si>
    <t>ACETILENO (RECARGA DE GAS ACETILENO PARA CILINDRO DE CONJUNTO OXICORTE GRANDE) NAO INCLUI TROCA/MANUTENCAO DO CILINDRO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</si>
  <si>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</si>
  <si>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</si>
  <si>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</si>
  <si>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</si>
  <si>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</si>
  <si>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</si>
  <si>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PVC, ROSCAVEL, COM FLANGES E ANEL DE VEDACAO, 1/2", PARA CAIXA D' AGUA</t>
  </si>
  <si>
    <t>ADAPTADOR PVC, ROSCAVEL, COM FLANGES E ANEL DE VEDACAO, 1", PARA CAIXA D' AGUA</t>
  </si>
  <si>
    <t>ADAPTADOR PVC, ROSCAVEL, COM FLANGES E ANEL DE VEDACAO, 3/4", PARA CAIXA D' AGUA</t>
  </si>
  <si>
    <t>AJUDANTE DE ELETRICISTA (HORISTA)</t>
  </si>
  <si>
    <t>AJUDANTE DE PINTOR (HORISTA)</t>
  </si>
  <si>
    <t>AJUDANTE ESPECIALIZADO (HORISTA)</t>
  </si>
  <si>
    <t>ALIMENTACAO - HORISTA (COLETADO CAIXA - ENCARGOS COMPLEMENTARES)</t>
  </si>
  <si>
    <t>ALIMENTACAO - MENSALISTA (COLETADO CAIXA - ENCARGOS COMPLEMENTARES</t>
  </si>
  <si>
    <t>ALMOXARIFE (HORISTA)</t>
  </si>
  <si>
    <t>APONTADOR OU APROPRIADOR DE MAO DE OBRA (HORISTA)</t>
  </si>
  <si>
    <t>AUXILIAR DE ALMOXARIFE (HORISTA)</t>
  </si>
  <si>
    <t>AUXILIAR DE ENCANADOR OU BOMBEIRO HIDRAULICO (HORISTA)</t>
  </si>
  <si>
    <t>AUXILIAR DE ESCRITORIO (HORISTA)</t>
  </si>
  <si>
    <t>AUXILIAR DE LABORATORISTA DE SOLOS E DE CONCRETO (HORISTA)</t>
  </si>
  <si>
    <t>AUXILIAR DE TOPOGRAFO (HORISTA)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</si>
  <si>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</si>
  <si>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</si>
  <si>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</si>
  <si>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</si>
  <si>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</si>
  <si>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</si>
  <si>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</si>
  <si>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</si>
  <si>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</si>
  <si>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</si>
  <si>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</si>
  <si>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</si>
  <si>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</si>
  <si>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</si>
  <si>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</si>
  <si>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</si>
  <si>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</si>
  <si>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</si>
  <si>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</si>
  <si>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</si>
  <si>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</si>
  <si>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</si>
  <si>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</si>
  <si>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</si>
  <si>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</si>
  <si>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</si>
  <si>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</si>
  <si>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</si>
  <si>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</si>
  <si>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</si>
  <si>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</si>
  <si>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</si>
  <si>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</si>
  <si>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</si>
  <si>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</si>
  <si>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</si>
  <si>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</si>
  <si>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</si>
  <si>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</si>
  <si>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</si>
  <si>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</si>
  <si>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</si>
  <si>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CAIBRO NAO APARELHADO *6 X 6* CM, EM MACARANDUBA, ANGELIM OU EQUIVALENTE DA REGIAO - BRUTA</t>
  </si>
  <si>
    <t>CAIXA DE ATERRAMENTO EM CONCRETO PRE-MOLDADO, DIAMETRO DE 0,30 M E ALTURA DE 0,35 M, SEM FUNDO E COM TAMPA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</si>
  <si>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</si>
  <si>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</si>
  <si>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</si>
  <si>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</si>
  <si>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</si>
  <si>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</si>
  <si>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</si>
  <si>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</si>
  <si>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</si>
  <si>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</si>
  <si>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</si>
  <si>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</si>
  <si>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</si>
  <si>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</si>
  <si>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</si>
  <si>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</si>
  <si>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</si>
  <si>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</si>
  <si>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</si>
  <si>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CARPINTEIRO AUXILIAR (HORISTA)</t>
  </si>
  <si>
    <t>CARPINTEIRO DE ESQUADRIAS (HORISTA)</t>
  </si>
  <si>
    <t>CARPINTEIRO DE FORMAS (HORISTA)</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</si>
  <si>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</si>
  <si>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</si>
  <si>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</si>
  <si>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</si>
  <si>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</si>
  <si>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</si>
  <si>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</si>
  <si>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</si>
  <si>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</si>
  <si>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</si>
  <si>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</si>
  <si>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</si>
  <si>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</si>
  <si>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</si>
  <si>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</si>
  <si>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</si>
  <si>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</si>
  <si>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</si>
  <si>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</si>
  <si>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</si>
  <si>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</si>
  <si>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</si>
  <si>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</si>
  <si>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54 MM X 2"â, PARA AGUA QUENTE</t>
  </si>
  <si>
    <t>CONECTOR, CPVC, SOLDAVEL, 73 MM X 2 1/2"â, PARA AGUA QUENTE</t>
  </si>
  <si>
    <t>CONECTOR, CPVC, SOLDAVEL, 89 MM X 3"â, PARA AGUA QUENTE</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</si>
  <si>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</si>
  <si>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</si>
  <si>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</si>
  <si>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</si>
  <si>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</si>
  <si>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</si>
  <si>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</si>
  <si>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</si>
  <si>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</si>
  <si>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</si>
  <si>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</si>
  <si>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</si>
  <si>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</si>
  <si>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</si>
  <si>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</si>
  <si>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</si>
  <si>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</si>
  <si>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</si>
  <si>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</si>
  <si>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</si>
  <si>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</si>
  <si>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</si>
  <si>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</si>
  <si>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</si>
  <si>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</si>
  <si>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</si>
  <si>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</si>
  <si>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</si>
  <si>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</si>
  <si>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</si>
  <si>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</si>
  <si>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</si>
  <si>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</si>
  <si>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</si>
  <si>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</si>
  <si>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</si>
  <si>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</si>
  <si>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</si>
  <si>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</si>
  <si>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</si>
  <si>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</si>
  <si>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</si>
  <si>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</si>
  <si>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</si>
  <si>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</si>
  <si>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</si>
  <si>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</si>
  <si>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</si>
  <si>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</si>
  <si>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</si>
  <si>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</si>
  <si>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</si>
  <si>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</si>
  <si>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</si>
  <si>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</si>
  <si>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</si>
  <si>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DOBRADICA EM ACO/FERRO, 3" X 2 1/2", E= 1,2 A 1,8 MM, SEM ANEL, CROMADO OU ZINCADO, TAMPA BOLA, COM PARAFUSOS</t>
  </si>
  <si>
    <t>ELETRICISTA (HORISTA)</t>
  </si>
  <si>
    <t>ELETRICISTA DE MANUTENCAO INDUSTRIAL (HORISTA)</t>
  </si>
  <si>
    <t>ELETROTECNICO (HORISTA)</t>
  </si>
  <si>
    <t>EMENDA PARA CALHA PLUVIAL, PVC, DIAMETRO ENTRE 119 E 170 MM, PARA DRENAGEM PLUVIAL PREDIAL</t>
  </si>
  <si>
    <t>ENCANADOR OU BOMBEIRO HIDRAULICO (HORISTA)</t>
  </si>
  <si>
    <t>ENCARREGADO GERAL DE OBRAS (HORISTA)</t>
  </si>
  <si>
    <t xml:space="preserve">KWH   </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</si>
  <si>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</si>
  <si>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</si>
  <si>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</si>
  <si>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</si>
  <si>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</si>
  <si>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</si>
  <si>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</si>
  <si>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</si>
  <si>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JANELA DE CORRER, ACO, BATENTE/REQUADRO DE 6 A 14 CM, COM DIVISAO HORIZ , PINT ANTICORROSIVA, SEM VIDRO, BANDEIRA COM BASCULA, 4 FLS, 120 X 150 CM (A X L)</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</si>
  <si>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</si>
  <si>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</si>
  <si>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</si>
  <si>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</si>
  <si>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</si>
  <si>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</si>
  <si>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</si>
  <si>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</si>
  <si>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</si>
  <si>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</si>
  <si>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</si>
  <si>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</si>
  <si>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</si>
  <si>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</si>
  <si>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</si>
  <si>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</si>
  <si>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</si>
  <si>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</si>
  <si>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</si>
  <si>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</si>
  <si>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</si>
  <si>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</si>
  <si>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</si>
  <si>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</si>
  <si>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</si>
  <si>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</si>
  <si>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</si>
  <si>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</si>
  <si>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</si>
  <si>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</si>
  <si>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</si>
  <si>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</si>
  <si>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</si>
  <si>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</si>
  <si>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</si>
  <si>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</si>
  <si>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</si>
  <si>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</si>
  <si>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</si>
  <si>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</si>
  <si>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</si>
  <si>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</si>
  <si>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</si>
  <si>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</si>
  <si>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</si>
  <si>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</si>
  <si>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</si>
  <si>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</si>
  <si>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</si>
  <si>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</si>
  <si>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</si>
  <si>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</si>
  <si>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</si>
  <si>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</si>
  <si>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</si>
  <si>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</si>
  <si>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</si>
  <si>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</si>
  <si>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</si>
  <si>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</si>
  <si>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</si>
  <si>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</si>
  <si>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</si>
  <si>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</si>
  <si>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</si>
  <si>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</si>
  <si>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</si>
  <si>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</si>
  <si>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</si>
  <si>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</si>
  <si>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</si>
  <si>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</si>
  <si>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</si>
  <si>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</si>
  <si>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</si>
  <si>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</si>
  <si>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</si>
  <si>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</si>
  <si>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</si>
  <si>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</si>
  <si>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</si>
  <si>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</si>
  <si>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</si>
  <si>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</si>
  <si>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</si>
  <si>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</si>
  <si>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</si>
  <si>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</si>
  <si>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</si>
  <si>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</si>
  <si>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</si>
  <si>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</si>
  <si>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</si>
  <si>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LEITURISTA OU CADASTRISTA DE REDES DE AGUA E ESGOTO (HORISTA)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</si>
  <si>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</si>
  <si>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</si>
  <si>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</si>
  <si>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</si>
  <si>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</si>
  <si>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</si>
  <si>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</si>
  <si>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</si>
  <si>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</si>
  <si>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</si>
  <si>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</si>
  <si>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</si>
  <si>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</si>
  <si>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</si>
  <si>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</si>
  <si>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</si>
  <si>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</si>
  <si>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</si>
  <si>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</si>
  <si>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</si>
  <si>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</si>
  <si>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</si>
  <si>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</si>
  <si>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</si>
  <si>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</si>
  <si>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</si>
  <si>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</si>
  <si>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</si>
  <si>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</si>
  <si>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</si>
  <si>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</si>
  <si>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</si>
  <si>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</si>
  <si>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</si>
  <si>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</si>
  <si>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</si>
  <si>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</si>
  <si>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</si>
  <si>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</si>
  <si>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</si>
  <si>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</si>
  <si>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</si>
  <si>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MACARIQUEIRO (HORISTA)</t>
  </si>
  <si>
    <t>MARCENEIRO (HORISTA)</t>
  </si>
  <si>
    <t>MECANICO DE REFRIGERACAO (HORISTA)</t>
  </si>
  <si>
    <t>MESTRE DE OBRAS (HORISTA)</t>
  </si>
  <si>
    <t>MONTADOR DE ELETROELETRONICOS (HORISTA)</t>
  </si>
  <si>
    <t>MONTADOR DE MAQUINAS (HORISTA)</t>
  </si>
  <si>
    <t>MUDA DE ARBUSTO, BUXINHO, H= *50* CM</t>
  </si>
  <si>
    <t>MUDA DE PALMEIRA ARECA, H= *1,50* M</t>
  </si>
  <si>
    <t>NIVELADOR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</si>
  <si>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</si>
  <si>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</si>
  <si>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</si>
  <si>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</si>
  <si>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</si>
  <si>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</si>
  <si>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</si>
  <si>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</si>
  <si>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PINTOR (HORISTA)</t>
  </si>
  <si>
    <t>PINTOR DE LETREIROS (HORISTA)</t>
  </si>
  <si>
    <t>PINTOR PARA TINTA EPOXI (HORISTA)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</si>
  <si>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</si>
  <si>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</si>
  <si>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</si>
  <si>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</si>
  <si>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</si>
  <si>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</si>
  <si>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</si>
  <si>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</si>
  <si>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</si>
  <si>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</si>
  <si>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</si>
  <si>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</si>
  <si>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</si>
  <si>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</si>
  <si>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</si>
  <si>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</si>
  <si>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</si>
  <si>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</si>
  <si>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</si>
  <si>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</si>
  <si>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</si>
  <si>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</si>
  <si>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</si>
  <si>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</si>
  <si>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</si>
  <si>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</si>
  <si>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</si>
  <si>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</si>
  <si>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</si>
  <si>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</si>
  <si>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</si>
  <si>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</si>
  <si>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</si>
  <si>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</si>
  <si>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</si>
  <si>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</si>
  <si>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</si>
  <si>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</si>
  <si>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</si>
  <si>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</si>
  <si>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</si>
  <si>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</si>
  <si>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</si>
  <si>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</si>
  <si>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</si>
  <si>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</si>
  <si>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</si>
  <si>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</si>
  <si>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</si>
  <si>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</si>
  <si>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</si>
  <si>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</si>
  <si>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</si>
  <si>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</si>
  <si>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</si>
  <si>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</si>
  <si>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</si>
  <si>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</si>
  <si>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</si>
  <si>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</si>
  <si>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</si>
  <si>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</si>
  <si>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</si>
  <si>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</si>
  <si>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</si>
  <si>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</si>
  <si>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</si>
  <si>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</si>
  <si>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</si>
  <si>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</si>
  <si>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</si>
  <si>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</si>
  <si>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</si>
  <si>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</si>
  <si>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</si>
  <si>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TELHADOR (HORISTA)</t>
  </si>
  <si>
    <t>TIL CONDOMINIAL, PVC, DN 100 X 100 MM, PARA REDE COLETORA DE ESGOTO</t>
  </si>
  <si>
    <t>TIL PARA LIGACAO PREDIAL, EM PVC, JE, BBB, DN 100 X 100 MM, PARA REDE COLETORA ESGOTO</t>
  </si>
  <si>
    <t>TIL RADIAL, PVC, JE, BBB, DN 300 X 200 MM, PARA REDE COLETORA DE ESGOTO (NBR 10.569)</t>
  </si>
  <si>
    <t>TOPOGRAFO (HORISTA)</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</si>
  <si>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</si>
  <si>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</si>
  <si>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</si>
  <si>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</si>
  <si>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</si>
  <si>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</si>
  <si>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</si>
  <si>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</si>
  <si>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</si>
  <si>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</si>
  <si>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</si>
  <si>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</si>
  <si>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</si>
  <si>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</si>
  <si>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</si>
  <si>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</si>
  <si>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</si>
  <si>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</si>
  <si>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</si>
  <si>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</si>
  <si>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</si>
  <si>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</si>
  <si>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</si>
  <si>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</si>
  <si>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</si>
  <si>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</si>
  <si>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</si>
  <si>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</si>
  <si>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</si>
  <si>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</si>
  <si>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DUPLA PPR, DN 20 MM, PARA AGUA QUENTE PREDIAL</t>
  </si>
  <si>
    <t>UNIAO DUPLA PPR, DN 25 MM, PARA AGUA QUENTE PREDIAL</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</si>
  <si>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</si>
  <si>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</si>
  <si>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</si>
  <si>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</si>
  <si>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</si>
  <si>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SECRETARIA DE ESTADO DAS CIDADES</t>
  </si>
  <si>
    <t>DIRETORIA DE EDIFICAÇÕES</t>
  </si>
  <si>
    <t>VALOR R$ A MEDIR /
DIFERENÇA DE TRUNCARONDAMENTO</t>
  </si>
  <si>
    <t>SINAPI JANEIRO DE 2023 COM DESONERAÇÃO</t>
  </si>
  <si>
    <t>O profissional signatário deste, abaixo identificado, concede à SECID a liberação dos direitos autorais relativos às composições de serviços por ele elaboradas correspondente a ART/RRT abaixo</t>
  </si>
  <si>
    <t>Correto uso dos modelos e da tabela SECID</t>
  </si>
  <si>
    <t xml:space="preserve">
</t>
  </si>
  <si>
    <t>TABELA DE COTAÇÃO DE INSUMOS / SERVIÇOS ESPECIALIZADOS NÃO CONTEMPLADOS PELAS TABELAS SECID</t>
  </si>
  <si>
    <t>COORDENAÇÃO DE PROJETOS E ORÇAMENTOS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</si>
  <si>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</si>
  <si>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Resolução SECID N° 031/2023</t>
  </si>
  <si>
    <t>TABELAS DE REFERÊNCIA:  SINAPI/PR (JANEIRO/2023) E SECID (ABRIL/2023) VERSÃO 1.0</t>
  </si>
  <si>
    <t>TABELAS DE REFERÊNCIA:  SINAPI/PR (JANEIRO/2023) E SECID (ABRIL/2023)</t>
  </si>
  <si>
    <t>Vigência: SECID - ABRIL DE 2023</t>
  </si>
  <si>
    <t>Resolução SECID N°031/2023</t>
  </si>
  <si>
    <t>Vigência a partir de: ABRIL/2023</t>
  </si>
  <si>
    <t>CONFERÊNCIA PARA OPÇÃO DA TABELA COM OU SEM DESONERAÇÃO</t>
  </si>
  <si>
    <t xml:space="preserve">OBS.: </t>
  </si>
  <si>
    <t>BDI SEM DESONERAÇÃO:</t>
  </si>
  <si>
    <t>AUX3054</t>
  </si>
  <si>
    <t>AUX2648</t>
  </si>
  <si>
    <t>TELA PARA PROTEÇÃO DE OBRAS</t>
  </si>
  <si>
    <t>AUX0097</t>
  </si>
  <si>
    <t>PORTÃO METÁLICO DE OBRA - 5M, PIVOTANTE, 2 FOLHAS, PARA TAPUME METÁLICO</t>
  </si>
  <si>
    <t>AUX0098</t>
  </si>
  <si>
    <t>PORTÃO DE PEDESTRES - 1,15M, PARA TAPUME METÁLICO</t>
  </si>
  <si>
    <t>AUX2739</t>
  </si>
  <si>
    <t>INSTALAÇÃO PROVISÓRIA DE ENERGIA ELÉTRICA, AÉREA, TRIFÁSICA, EM POSTE GALVANIZADO, EXCLUSIVE FORNECIMENTO DO MEDIDOR</t>
  </si>
  <si>
    <t>3019,07</t>
  </si>
  <si>
    <t>PLACA DE IDENTIFICAÇÃO / LETREIRO</t>
  </si>
  <si>
    <t>AUX2635</t>
  </si>
  <si>
    <t>AUX0043</t>
  </si>
  <si>
    <t>PLACA DE IDENTIFICAÇÃO EM ALUMÍNIO 10X10CM COM NÚMERO PAVIMENTO EM BRAILE</t>
  </si>
  <si>
    <t>AUX0044</t>
  </si>
  <si>
    <t>PLACA DE IDENTIFICAÇÃO EM ALUMÍNIO 21X10CM DE WC EM BRAILE FEM./ MASC.</t>
  </si>
  <si>
    <t>AUX0045</t>
  </si>
  <si>
    <t>PLACA DE IDENTIFICAÇÃO EM ALUMÍNIO 10X3CM EM BRAILE "INÍCIO E FINAL" P/ CORRIMÃO</t>
  </si>
  <si>
    <t>AUX0046</t>
  </si>
  <si>
    <t>PLACA DE IDENTIFICAÇÃO EM ALUMÍNIO 3X3CM EM BRAILE DE PAVIMENTO P/ CORRIMÃO</t>
  </si>
  <si>
    <t>AUX0191</t>
  </si>
  <si>
    <t>ANEL DE TEXTURA PARA CORRIMÃO (SILICONE/BORRACHA)</t>
  </si>
  <si>
    <t>AUX2702</t>
  </si>
  <si>
    <t>PLACA DE IDENTIFICAÇÃO EM ALUMÍNIO COM TEXTO EM BRAILLE FIXADA COM FITA ADESIVA</t>
  </si>
  <si>
    <t>AUX0047</t>
  </si>
  <si>
    <t>PLACA EM ALUMÍNIO 20X15CM PARA PORTA WC C/ DESENHO UNIVERSAL ACESSIBILIDADE</t>
  </si>
  <si>
    <t>AUX0995</t>
  </si>
  <si>
    <t>PLACA DE IDENTIFICAÇÃO EM ACRÍLICO FIXADA COM FITA ADESIVA</t>
  </si>
  <si>
    <t>AUX2880</t>
  </si>
  <si>
    <t>PLACA DE SINALIZAÇÃO EM ACRÍLICO, DIMENSÕES 12X12 CM, E=2 MM</t>
  </si>
  <si>
    <t>AUX2535</t>
  </si>
  <si>
    <t>FITA AUTO ADESIVA FOTOLUMINESCENTE LARGURA 2,5 CM "9 M" OU SIMILAR</t>
  </si>
  <si>
    <t>AUX2536</t>
  </si>
  <si>
    <t>FITA AUTO ADESIVA FOTOLUMINESCENTE LARGURA 5 CM "9 M" OU SIMILAR</t>
  </si>
  <si>
    <t>AUX0048</t>
  </si>
  <si>
    <t>SINALIZAÇÃO VISUAL DE DEGRAUS PARA DEFICIENTE VISUAL 20X3CM</t>
  </si>
  <si>
    <t>AUX3182</t>
  </si>
  <si>
    <t>PLACA DE SINALIZAÇÃO, DIM: 60X80 CM, "ESTACIONAMENTO RESERVADO - DEFICIENTE/ IDOSOS", INCLUSO BARROTE PARA FIXAÇÃO - FORNECIMENTO E INSTALAÇÃO</t>
  </si>
  <si>
    <t>AUX2751</t>
  </si>
  <si>
    <t>PLACA DE INDICATIVA DE "EXTINTOR" EM PVC, DIM.: 20 X 20 CM</t>
  </si>
  <si>
    <t>AUX0812</t>
  </si>
  <si>
    <t>PLACA DE SINALIZAÇÃO DE SEGURANCA CONTRA INCÊNDIO, FOTOLUMINESCENTE, QUADRADA, *20 X 20* CM, EM PVC *2* MM ANTI-CHAMAS (SÍMBOLOS, CORES E PICTOGRAMAS CONFORME NBR 13434) - FORNEC. E INST.</t>
  </si>
  <si>
    <t>AUX1690</t>
  </si>
  <si>
    <t>PLACA DE SINALIZAÇÃO DE SEGURANÇA CONTRA INCÊNDIO - ALERTA, TRIANGULAR, BASE DE *30* CM, EM PVC *2* MM ANTI-CHAMAS (SÍMBOLOS, CORES E PICTOGRAMAS CONFORME NBR 13434), FIXADA COM ADESIVO ACRÍLICO/COLA DE CONTATO - FORNEC. E INST.</t>
  </si>
  <si>
    <t>AUX1691</t>
  </si>
  <si>
    <t>PLACA DE SINALIZAÇÃO DE SEGURANÇA CONTRA INCÊNDIO, FOTOLUMINESCENTE, QUADRADA, *14 X 14* CM, EM PVC *2* MM ANTI-CHAMAS (SÍMBOLOS, CORES E PICTOGRAMAS CONFORME NBR 13434), FIXADA COM ADESIVO ACRÍLICO/COLA DE CONTATO - FORNEC. E INST.</t>
  </si>
  <si>
    <t>AUX1692</t>
  </si>
  <si>
    <t>PLACA DE SINALIZAÇÃO DE SEGURANÇA CONTRA INCÊNDIO, FOTOLUMINESCENTE, QUADRADA, *20 X 20* CM, EM PVC *2* MM ANTI-CHAMAS (SÍMBOLOS, CORES E PICTOGRAMAS CONFORME NBR 13434), FIXADA COM ADESIVO ACRÍLICO/COLA DE CONTATO - FORNEC. E INST.</t>
  </si>
  <si>
    <t>AUX1693</t>
  </si>
  <si>
    <t>PLACA DE SINALIZAÇÃO DE SEGURANÇA CONTRA INCÊNDIO, FOTOLUMINESCENTE, RETANGULAR, *12 X 40* CM, EM PVC *2* MM ANTI-CHAMAS (SÍMBOLOS, CORES E PICTOGRAMAS CONFORME NBR 13434), FIXADA COM ADESIVO ACRÍLICO/COLA DE CONTATO - FORNEC. E INST.</t>
  </si>
  <si>
    <t>AUX1694</t>
  </si>
  <si>
    <t>PLACA DE SINALIZAÇÃO DE SEGURANÇA CONTRA INCÊNDIO, FOTOLUMINESCENTE, RETANGULAR, *13 X 26* CM, EM PVC *2* MM ANTI-CHAMAS (SÍMBOLOS, CORES E PICTOGRAMAS CONFORME NBR 13434), FIXADA COM ADESIVO ACRÍLICO/COLA DE CONTATO - FORNEC. E INST.</t>
  </si>
  <si>
    <t>AUX1695</t>
  </si>
  <si>
    <t>PLACA DE SINALIZAÇÃO DE SEGURANÇA CONTRA INCÊNDIO, FOTOLUMINESCENTE, RETANGULAR, *20 X 40* CM, EM PVC *2* MM ANTI-CHAMAS (SÍMBOLOS, CORES E PICTOGRAMAS CONFORME NBR 13434), FIXADA COM ADESIVO ACRÍLICO/COLA DE CONTATO - FORNEC. E INST.</t>
  </si>
  <si>
    <t>AUX2454</t>
  </si>
  <si>
    <t>PLACA DE SINALIZAÇÃO DE SEGURANÇA CONTRA INCÊNDIO, FOTOLUMINESCENTE, QUADRADA, *30 X 30* CM, EM PVC *2* MM ANTI-CHAMAS (SÍMBOLOS, CORES E PICTOGRAMAS CONFORME NBR 13434)</t>
  </si>
  <si>
    <t>AUX2481</t>
  </si>
  <si>
    <t>PLACA DE SINALIZAÇÃO DE SEGURANÇA CONTRA INCÊNDIO, FOTOLUMINESCENTE, RETANGULAR, *45 X 78* CM, EM PVC *2* MM ANTI-CHAMAS (SÍMBOLOS, CORES E PICTOGRAMAS CONFORME NBR 13434)</t>
  </si>
  <si>
    <t>AUX2491</t>
  </si>
  <si>
    <t>PLACA DE SINALIZAÇÃO DE SEGURANÇA CONTRA INCÊNDIO, FOTOLUMINESCENTE, DIÂMETRO 30 CM, EM PVC *2* MM ANTI-CHAMAS (SÍMBOLOS, CORES E PICTOGRAMAS CONFORME NBR 13434)</t>
  </si>
  <si>
    <t>AUX0168</t>
  </si>
  <si>
    <t>SETA PARA HIDRANTE/EXTINTOR DE INCÊNDIO, FIXADA COM ADESIVO ACRÍLICO/COLA DE CONTATO - FORNEC. E INST.</t>
  </si>
  <si>
    <t>AUX1685</t>
  </si>
  <si>
    <t>SINALIZAÇÃO C/ PINTURA EM PISO PARA EXTINTOR/HIDRANTE - FORNEC. E EXEC.</t>
  </si>
  <si>
    <t>AUX3193</t>
  </si>
  <si>
    <t>BALIZADOR EM FORMATO ESFÉRICO MONOLÍTICO FABRICADO EM CONCRETO ARMADO E ESTRUTURA METÁLICA INTERNA Ø 35CM E ALTURA 33CM</t>
  </si>
  <si>
    <t>AUX3190</t>
  </si>
  <si>
    <t>TACHA REFLETIVA BIDIRECIONAL CONFECCIONADA EM ABS COM 1 PINO EM AÇO 100 X 100 X 19 MM</t>
  </si>
  <si>
    <t>AUX1977</t>
  </si>
  <si>
    <t>ANDAIME METÁLICO FACHADEIRO - LOCAÇÃO MENSAL, MONTAGEM E DESMONTAGEM</t>
  </si>
  <si>
    <t>M2XMÊS</t>
  </si>
  <si>
    <t>AUX1978</t>
  </si>
  <si>
    <t>LOCAÇÃO DE ANDAIME METÁLICO TUBULAR DE ENCAIXE, TIPO DE TORRE, COM LARGURA DE 1 ATÉ 1,5 M E ALTURA DE *1,00* M</t>
  </si>
  <si>
    <t>MXMÊS</t>
  </si>
  <si>
    <t>AUX0649</t>
  </si>
  <si>
    <t>TRANSPORTE DE ENTULHO POR CAMINHÃO BASCULANTE, A PARTIR DE 1KM</t>
  </si>
  <si>
    <t>AUX0644</t>
  </si>
  <si>
    <t>CARGA MECANIZADA E REMOÇÃO DE ENTULHO, INCLUSIVE TRANSPORTE ATÉ 1KM</t>
  </si>
  <si>
    <t>AUX0645</t>
  </si>
  <si>
    <t>CARGA MANUAL E REMOÇÃO DE ENTULHO, INCLUSIVE TRANSPORTE ATÉ 1 KM</t>
  </si>
  <si>
    <t>AUX0646</t>
  </si>
  <si>
    <t>REMOÇÃO DE ENTULHO COM CAÇAMBA METÁLICA, INCLUSIVE CARGA MANUAL E DESCARGA EM BOTA-FORA</t>
  </si>
  <si>
    <t>AUX1556</t>
  </si>
  <si>
    <t>COLETA E CARGA MANUAIS DE ENTULHO</t>
  </si>
  <si>
    <t>AUX1886</t>
  </si>
  <si>
    <t>ESCAVAÇÃO MANUAL DE VALA OU CAVA EM MATERIAL DE 1º CATEGORIA, PROFUNDIDADE ENTRE 1,50 E 3,00M</t>
  </si>
  <si>
    <t>AUX1833</t>
  </si>
  <si>
    <t>CORTE (MOVIMENTO DE TERRA MANUAL)</t>
  </si>
  <si>
    <t>AUX2583</t>
  </si>
  <si>
    <t>CORTE E ESPALHAMENTO DENTRO DA OBRA</t>
  </si>
  <si>
    <t>AUX1834</t>
  </si>
  <si>
    <t>CORTE MANUAL EM TERRA</t>
  </si>
  <si>
    <t>AUX2587</t>
  </si>
  <si>
    <t>ESGOTAMENTO COM BOMBA</t>
  </si>
  <si>
    <t>ATERRO MANUAL</t>
  </si>
  <si>
    <t>AUX1719</t>
  </si>
  <si>
    <t>ATERRO MANUAL DE ÁREAS, SEM AQUISIÇÃO DE MATERIAL, COM ESPALHAMENTO E COMPACTAÇÃO</t>
  </si>
  <si>
    <t>AUX1718</t>
  </si>
  <si>
    <t>ATERRO DE CAIXÃO DE EDIFICAÇÃO, COM FORNECIMENTO DE AREIA, ADENSADA COM ÁGUA</t>
  </si>
  <si>
    <t>AUX2584</t>
  </si>
  <si>
    <t>ATERRO, INCLUSIVE COMPACTAÇÃO</t>
  </si>
  <si>
    <t>AUX1931</t>
  </si>
  <si>
    <t>ATERRO C/ COMPACTAÇÃO MANUAL S/ CONTROLE, MAT. C/ AQUISIÇÃO</t>
  </si>
  <si>
    <t>AUX3368</t>
  </si>
  <si>
    <t>EXECUÇÃO E COMPACTAÇÃO DE ATERRO COM SOLO PREDOMINANTEMENTE ARGILOSO, INCLUSIVE FORNECIMENTO E TRANSPORTE DO SOLO</t>
  </si>
  <si>
    <t>AUX3505</t>
  </si>
  <si>
    <t>ATERRO COM SOLO PREDOMINANTEMENTE ARENOSO, INCLUSIVE FORNECIMENTO E TRANSPORTE DO SOLO</t>
  </si>
  <si>
    <t>AUX0655</t>
  </si>
  <si>
    <t>APILOAMENTO DO FUNDO DE VALAS, PARA SIMPLES REGULARIZAÇÃO</t>
  </si>
  <si>
    <t>AUX1804</t>
  </si>
  <si>
    <t>REGULARIZAÇÃO MANUAL E COMPACTAÇÃO COM PLACA VIBRATÓRIA</t>
  </si>
  <si>
    <t>AUX2585</t>
  </si>
  <si>
    <t>CARGA MECANIZADA E REMOÇÃO DE TERRA, INCLUSIVE TRANSPORTE ATÉ 1KM</t>
  </si>
  <si>
    <t>AUX2586</t>
  </si>
  <si>
    <t>CARGA MANUAL E REMOÇÃO DE TERRA, INCLUSIVE TRANSPORTE ATÉ 1 KM</t>
  </si>
  <si>
    <t>AUX2588</t>
  </si>
  <si>
    <t>DEMOLIÇÃO MANUAL DE CONCRETO SIMPLES (FUNDAÇÕES)</t>
  </si>
  <si>
    <t>AUX2589</t>
  </si>
  <si>
    <t>DEMOLIÇÃO MANUAL DE CONCRETO ARMADO (FUNDAÇÕES)</t>
  </si>
  <si>
    <t>AUX0099</t>
  </si>
  <si>
    <t>DEMOLIÇÃO MECANIZADA DE CONCRETO SIMPLES (FUNDAÇÕES)</t>
  </si>
  <si>
    <t>AUX0100</t>
  </si>
  <si>
    <t>DEMOLIÇÃO MECANIZADA DE CONCRETO ARMADO  (FUNDAÇÕES)</t>
  </si>
  <si>
    <t>AUX2618</t>
  </si>
  <si>
    <t>ARRASAMENTO DE ESTACA DE CONCRETO ARMADO, ATÉ 30CM DE LADO OU DIÂMETRO</t>
  </si>
  <si>
    <t>AUX2817</t>
  </si>
  <si>
    <t>ESTACA BROCA DE CONCRETO, FCK=20MPA, DIÂMETRO DE 20CM, ESCAVAÇÃO MANUAL COM TRADO CONCHA, NÃO ARMADA</t>
  </si>
  <si>
    <t>AUX2818</t>
  </si>
  <si>
    <t>ESTACA BROCA DE CONCRETO, FCK=20MPA, DIÂMETRO DE 25CM, ESCAVAÇÃO MANUAL COM TRADO CONCHA, NÃO ARMADA</t>
  </si>
  <si>
    <t>AUX3427</t>
  </si>
  <si>
    <t>ESTACA BROCA DE CONCRETO, FCK=20MPA, DIÂMETRO DE 30CM, ESCAVAÇÃO MANUAL COM TRADO CONCHA, NÃO ARMADA</t>
  </si>
  <si>
    <t>AUX2848</t>
  </si>
  <si>
    <t>ESTACA BROCA DE CONCRETO, FCK=25MPA, DIÂMETRO DE 20CM, ESCAVAÇÃO MANUAL COM TRADO CONCHA, NÃO ARMADA.</t>
  </si>
  <si>
    <t>AUX2985</t>
  </si>
  <si>
    <t>ESTACA BROCA DE CONCRETO, FCK=25MPA, DIÂMETRO DE 25CM, ESCAVAÇÃO MANUAL COM TRADO CONCHA, NÃO ARMADA.</t>
  </si>
  <si>
    <t>AUX2849</t>
  </si>
  <si>
    <t>ESTACA BROCA DE CONCRETO, FCK=25MPA, DIÂMETRO DE 30CM, ESCAVAÇÃO MANUAL COM TRADO CONCHA, NÃO ARMADA.</t>
  </si>
  <si>
    <t>AUX2819</t>
  </si>
  <si>
    <t>ESTACA HÉLICE CONTÍNUA, DIÂMETRO DE 30 CM, INCLUSO CONCRETO FCK=30MPA BOMBEADO, SEM ARMADURA  (EXCLUSIVE MOBILIZAÇÃO E DESMOBILIZAÇÃO)</t>
  </si>
  <si>
    <t>AUX2631</t>
  </si>
  <si>
    <t>ESTACA ESCAVADA MECANICAMENTE, SEM FLUIDO ESTABILIZANTE, COM 25CM DE DIÂMETRO, CONCRETO LANÇADO POR CAMINHÃO BETONEIRA (EXCLUSIVE MOBILIZAÇÃO, DESMOBILIZAÇÃO E ARMAÇÃO). AF_01/2020</t>
  </si>
  <si>
    <t>AUX3137</t>
  </si>
  <si>
    <t>ESTACA ESCAVADA MECANICAMENTE, FCK=25MPA, SEM FLUIDO ESTABILIZANTE, COM 25CM DE DIÂMETRO, CONCRETO LANÇADO MANUALMENTE (EXCLUSIVE MOBILIZAÇÃO, DESMOBILIZAÇÃO E ARMAÇÃO).</t>
  </si>
  <si>
    <t>AUX2634</t>
  </si>
  <si>
    <t>ESTACA ESCAVADA MECANICAMENTE, SEM FLUIDO ESTABILIZANTE, COM 30CM DE DIÂMETRO, CONCRETO LANÇADO POR CAMINHÃO BETONEIRA (EXCLUSIVE MOBILIZAÇÃO, DESMOBILIZAÇÃO E ARMAÇÃO). AF_01/2020</t>
  </si>
  <si>
    <t>AUX2630</t>
  </si>
  <si>
    <t>ESTACA PRÉ-MOLDADA DE 18X18CM EM CONCRETO ARMADO - CARGA MÁXIMA 32T, INCLUSIVE CRAVAÇÃO E EMENDAS</t>
  </si>
  <si>
    <t>AUX3289</t>
  </si>
  <si>
    <t>ESTACA PRÉ-MOLDADA DE 23X23CM EM CONCRETO ARMADO - CARGA MÁXIMA DE 50T, INCLUSIVE CRAVAÇÃO E EMENDAS</t>
  </si>
  <si>
    <t>AUX2616</t>
  </si>
  <si>
    <t>ESTACA PRÉ-MOLDADA DE 26X26CM EM CONCRETO ARMADO - CARGA MÁXIMA DE 62T, INCLUSIVE CRAVAÇÃO E EMENDAS</t>
  </si>
  <si>
    <t>AUX2617</t>
  </si>
  <si>
    <t>ESTACA PRÉ-MOLDADA DE 30X30CM EM CONCRETO ARMADO - CARGA MÁXIMA DE 80T, INCLUSIVE CRAVAÇÃO E EMENDAS</t>
  </si>
  <si>
    <t>AUX1598</t>
  </si>
  <si>
    <t>EMENDA DE TOPO PARA ESTACA METÁLICA PERFIL DE AÇO I - 10"</t>
  </si>
  <si>
    <t>AUX1599</t>
  </si>
  <si>
    <t>EMENDA DE TOPO PARA ESTACA METÁLICA PERFIL DE AÇO I - 12"</t>
  </si>
  <si>
    <t>AUX1600</t>
  </si>
  <si>
    <t>EMENDA DE TOPO PARA ESTACA METÁLICA PERFIL DE AÇO I - 15"</t>
  </si>
  <si>
    <t>AUX3366</t>
  </si>
  <si>
    <t>ESTACA DE CONCRETO MOLDADA NO LOCAL, TIPO "STRAUSS" - D=32 CM - ATÉ 30 T (EXCLUSIVE CONCRETO)</t>
  </si>
  <si>
    <t>AUX3227</t>
  </si>
  <si>
    <t>CONCRETAGEM DE RADIER, PISO OU LAJE SOBRE SOLO, FCK 25 MPA, C/ ADITIVO IMPERMEABILIZANTE - LANÇAMENTO, ADENSAMENTO E ACABAMENTO</t>
  </si>
  <si>
    <t>AUX2667</t>
  </si>
  <si>
    <t>CONCRETAGEM DE RADIER, PISO DE CONCRETO OU LAJE SOBRE SOLO, FCK 25 MPA - LANÇAMENTO, ADENSAMENTO E ACABAMENTO. AF_09/2021</t>
  </si>
  <si>
    <t>FÔRMAS PARA SUPERESTRUTURA - LAJE MACIÇA</t>
  </si>
  <si>
    <t>AUX2483</t>
  </si>
  <si>
    <t>ESCORAMENTO TUBULAR TIPO CONVENCIONAL</t>
  </si>
  <si>
    <t>AUX0101</t>
  </si>
  <si>
    <t>TRATAMENTO DE ARMADURA COM APLICAÇÃO DE PRODUTO INIBIDOR OXIDANTE</t>
  </si>
  <si>
    <t>AUX0102</t>
  </si>
  <si>
    <t>ANCORAGEM DE BARRAS DE AÇO COM ADESIVO A BASE DE EPÓXI</t>
  </si>
  <si>
    <t>AUX3152</t>
  </si>
  <si>
    <t>FURO EM CONCRETO, UTILIZANDO MARTELETE ELÉTRICO (DIÂMETRO 1"/PROFUNDIDADE 40 CM)</t>
  </si>
  <si>
    <t>AUX1722</t>
  </si>
  <si>
    <t>APLICAÇÃO DE ADESIVO ESTRUTURAL BASE RESINA EPÓXI, FLUIDO (CONSUMO=1,67 KG/M2 P/ 1 MM DE ESP.) PARA ANCORAGEM DE CABOS, COLAGEM DE ELEMENTOS PRÉ-MOLDADOS, FIXAÇÃO DE CHUMBADORES, JUNTAS DE CONCRETAGEM, ETC.</t>
  </si>
  <si>
    <t>AUX0103</t>
  </si>
  <si>
    <t>LIMPEZA DE CONCRETO E ARMADURA COM ESCOVA DE AÇO</t>
  </si>
  <si>
    <t>AUX2516</t>
  </si>
  <si>
    <t>ARMAÇÃO EM AÇO CA-50</t>
  </si>
  <si>
    <t>AUX3027</t>
  </si>
  <si>
    <t>ARMAÇÃO DE ESTRUTURAS DE CONCRETO ARMADO, EXCETO VIGAS, PILARES, LAJES E FUNDAÇÕES, UTILIZANDO AÇO CA-60 DE 8,0 MM - MONTAGEM, C/ ESPAÇADOR</t>
  </si>
  <si>
    <t>AUX2517</t>
  </si>
  <si>
    <t>ARMAÇÃO EM AÇO CA-60</t>
  </si>
  <si>
    <t>AUX1720</t>
  </si>
  <si>
    <t>FORNECIMENTO E INSTALAÇÃO DE TELA DE AÇO SOLDADA NERVURADA CA-60, Q-138, MALHA 10X10 CM, FERRO 4,2 MM (2,20 KG/M2)</t>
  </si>
  <si>
    <t>AUX2734</t>
  </si>
  <si>
    <t>TELA DE AÇO SOLDADA NERVURADA CA-60, Q-196, MALHA 10X10 CM, FERRO 5,0 MM (3,11 KG/M2) - FORNEC. E INST.</t>
  </si>
  <si>
    <t>AUX0903</t>
  </si>
  <si>
    <t>FORNECIMENTO E INSTALAÇÃO DE TELA AÇO SOLDADA NERVURADA CA-60, Q-283, MALHA 10X10CM, FERRO 6.02MM (4,48 KG/M2), PAINEL 2,5X6,0 M</t>
  </si>
  <si>
    <t>AUX1445</t>
  </si>
  <si>
    <t>FORNECIMENTO E INSTALAÇÃO DE TELA AÇO SOLDADA NERVURADA CA-60, Q-61, MALHA 15X15 CM, FERRO 3,4 MM (0,97 KG/M2), PAINEL 2,45X6,0 M</t>
  </si>
  <si>
    <t>AUX2678</t>
  </si>
  <si>
    <t>FORNECIMENTO E INSTALAÇÃO DE TELA AÇO SOLDADA NERVURADA CA-60, Q-92, MALHA 15X15 CM, FERRO 4,2 MM (1,48 KG/M2), PAINEL 2,45X6,0 M</t>
  </si>
  <si>
    <t>AUX0999</t>
  </si>
  <si>
    <t>FORNECIMENTO E INSTALAÇÃO DE TELA AÇO SOLDADA NERVURADA CA-60, Q-335, MALHA 15X15CM, FERRO 8.0 0MM (5,37 KG/M2), PAINEL 2,45X6,0 M</t>
  </si>
  <si>
    <t>AUX0194</t>
  </si>
  <si>
    <t>AÇO CA-25 - MÉDIA BITOLAS - SÓ MATERIAL</t>
  </si>
  <si>
    <t>AUX3028</t>
  </si>
  <si>
    <t>CORTE E DOBRA DE AÇO CA-60, DIÂMETRO DE 8,0 MM, UTILIZADO EM ESTRUTURAS DIVERSAS, EXCETO LAJES.</t>
  </si>
  <si>
    <t>AUX3475</t>
  </si>
  <si>
    <t>MONTAGEM DE ARMADURA TRANSVERSAL DE ESTACAS DE SEÇÃO CIRCULAR, DIÂMETRO = 6,0 MM</t>
  </si>
  <si>
    <t>AUX3512</t>
  </si>
  <si>
    <t>DEMOLIÇÃO MECANIZADA DE CONCRETO ARMADO COM ROMPEDOR PNEUMÁTICO</t>
  </si>
  <si>
    <t>AUX2925</t>
  </si>
  <si>
    <t>DEMOLIÇÃO DE CONCRETO MANUALMENTE</t>
  </si>
  <si>
    <t>AUX2298</t>
  </si>
  <si>
    <t>DEMOLIÇÃO DE CONCRETO SIMPLES</t>
  </si>
  <si>
    <t>AUX0208</t>
  </si>
  <si>
    <t>LIMPEZA E REMOÇÃO DE SUPERFÍCIE DETERIORADA COM JATEAMENTO</t>
  </si>
  <si>
    <t>AUX0197</t>
  </si>
  <si>
    <t>JATEAMENTO PARA LIMPEZA DE FERRAGENS E SUPERFÍCIES DE CONCRETO</t>
  </si>
  <si>
    <t>AUX0106</t>
  </si>
  <si>
    <t>LIMPEZA DE JUNTA DE DILATAÇÃO COM REMOÇÃO DO EXCESSO DE CONCRETO - ATÉ 3CM</t>
  </si>
  <si>
    <t>AUX0198</t>
  </si>
  <si>
    <t>LIXAMENTO MECÂNICO DE SUPERFÍCIES DE CONCRETO</t>
  </si>
  <si>
    <t>AUX0199</t>
  </si>
  <si>
    <t>POLIMENTO MECÂNICO EM SUPERFÍCIES DE CONCRETO</t>
  </si>
  <si>
    <t>AUX3176</t>
  </si>
  <si>
    <t>PREPARO DE SUBSTRATO POR ESCARIFICAÇÃO MANUAL (CORTE DE CONCRETO) ATÉ 3,0 CM DE PROFUNDIDADE</t>
  </si>
  <si>
    <t>AUX0110</t>
  </si>
  <si>
    <t>PREPARAÇÃO DE PONTE DE ADERÊNCIA COM ADESIVO A BASE DE EPÓXI</t>
  </si>
  <si>
    <t>AUX2505</t>
  </si>
  <si>
    <t>PREENCHIMENTO DE TRINCAS EM PISO DE CONCRETO COM RESINA EPÓXI FLUIDA (E=2 MM). SEQUÊNCIA EXECUTIVA: ABRIR AS TRINCAS COM SERRA ELÉTRICA (MAKITA), REMOVER MATERIAIS SOLTOS E POEIRAS, INJETAR EPÓXI FLUIDO, ESPARGIR AREIA SILICOSA ESPALHANDO COM ESPÁTULA. REPETIR O PROCESSO ATÉ NIVELAR COM O PISO. RASPAR OS EXCESSOS E LIXAR PARA IGUALAÇÃO DA TEXTURA.</t>
  </si>
  <si>
    <t>AUX3154</t>
  </si>
  <si>
    <t>RECUPERAÇÃO DE CONCRETO, S/ REFORÇO, RECONSTITUIÇÃO C/ ARGAMASSA POLIMÉRICA E=25 MM</t>
  </si>
  <si>
    <t>AUX2426</t>
  </si>
  <si>
    <t>REPAROS PROFUNDOS EXECUTADOS COM ARGAMASSA BASE CIMENTO MODIFICADA COM POLÍMEROS - ESPESSURA DE 1 A 5CM</t>
  </si>
  <si>
    <t>M³</t>
  </si>
  <si>
    <t>AUX3177</t>
  </si>
  <si>
    <t>TRATAMENTO DE FISSURAS COM ARGAMASSA DE CIMENTO E AREIA 1:3 COM ADITIVO BIANCO OU SIMILAR (COM ABERTURA DE ATÉ 3 MM)</t>
  </si>
  <si>
    <t>AUX2001</t>
  </si>
  <si>
    <t>LIMPEZA COM LIXADEIRA ELÉTRICA, TRATAMENTO DO CONCRETO E LIXAMENTO COM LIXA CARBURETO SILICIO</t>
  </si>
  <si>
    <t>AUX0105</t>
  </si>
  <si>
    <t>CONCRETO FCK=5MPA C/ AGREGADO RECICLADO - SÓ MATERIAL</t>
  </si>
  <si>
    <t>AUX0107</t>
  </si>
  <si>
    <t>CONCRETO FCK=5MPA C/ BRITA 2 - SÓ MATERIAL</t>
  </si>
  <si>
    <t>AUX0192</t>
  </si>
  <si>
    <t>CONCRETO FCK=15MPA C/ BRITA 2 - SÓ MATERIAL</t>
  </si>
  <si>
    <t>AUX0193</t>
  </si>
  <si>
    <t>CONCRETO FCK=20MPA C/ BRITA 2 - SÓ MATERIAL</t>
  </si>
  <si>
    <t>AUX3169</t>
  </si>
  <si>
    <t>CONCRETO LEVE FABRICADO NA OBRA, 700 KG/M3, LANÇADO E ADENSADO</t>
  </si>
  <si>
    <t>AUX1495</t>
  </si>
  <si>
    <t>CONCRETO SIMPLES USINADO FCK=20 MPA, BOMBEADO, LANÇADO E ADENSADO</t>
  </si>
  <si>
    <t>AUX1496</t>
  </si>
  <si>
    <t>CONCRETO SIMPLES USINADO FCK=25 MPA, BOMBEADO, LANÇADO E ADENSADO</t>
  </si>
  <si>
    <t>AUX1497</t>
  </si>
  <si>
    <t>CONCRETO SIMPLES USINADO FCK=30 MPA, BOMBEADO, LANÇADO E ADENSADO</t>
  </si>
  <si>
    <t>AUX3251</t>
  </si>
  <si>
    <t>CONCRETAGEM DE BLOCOS DE COROAMENTO E VIGAS BALDRAMES, FCK 20 MPA, COM USO DE BOMBA  LANÇAMENTO, ADENSAMENTO E ACABAMENTO. AF_06/2017</t>
  </si>
  <si>
    <t>AUX3119</t>
  </si>
  <si>
    <t>CONCRETAGEM DE BLOCOS DE COROAMENTO E VIGAS BALDRAME, FCK 25 MPA, COM USO DE JERICA  LANÇAMENTO, ADENSAMENTO E ACABAMENTO. AF_06/2017</t>
  </si>
  <si>
    <t>AUX1742</t>
  </si>
  <si>
    <t>CONCRETAGEM DE BLOCOS DE COROAMENTO E VIGAS BALDRAMES, FCK 25 MPA, COM USO DE BOMBA  LANÇAMENTO, ADENSAMENTO E ACABAMENTO</t>
  </si>
  <si>
    <t>AUX3229</t>
  </si>
  <si>
    <t>CONCRETAGEM DE BLOCOS DE COROAMENTO E VIGAS BALDRAMES, FCK 25 MPA, COM USO DE BOMBA , C/ ADITIVO IMPERMEABILIZANTE LANÇAMENTO, ADENSAMENTO E ACABAMENTO</t>
  </si>
  <si>
    <t>AUX3138</t>
  </si>
  <si>
    <t>CONCRETAGEM DE SAPATAS, FCK 25 MPA, COM USO DE JERICA  LANÇAMENTO, ADENSAMENTO E ACABAMENTO.</t>
  </si>
  <si>
    <t>AUX3024</t>
  </si>
  <si>
    <t>CONCRETAGEM DE SAPATAS, FCK 25 MPA, COM USO DE BOMBA  LANÇAMENTO, ADENSAMENTO E ACABAMENTO</t>
  </si>
  <si>
    <t>CONCRETAGEM DIVERSOS</t>
  </si>
  <si>
    <t>AUX1805</t>
  </si>
  <si>
    <t>LASTRO DE BRITA - PISOS</t>
  </si>
  <si>
    <t>AUX2647</t>
  </si>
  <si>
    <t>LASTRO DE CONCRETO MAGRO COM ADITIVO IMPERMEABILIZANTE, APLICADO EM PISOS, LAJES SOBRE SOLO OU RADIERS.</t>
  </si>
  <si>
    <t>AUX2887</t>
  </si>
  <si>
    <t>LAJE MISTA NERVURADA COM BLOCOS DE CONCRETO CELULAR, CONCRETO 25 MPA NAS NERVURAS E CAPA DE 5 CM, INCL. FORMAS E ESCORAMENTO METÁLICO (NÃO INCLUSO ARMADURA DAS NERVURAS E ARMADURA SUPERIOR) - REF. PROJ. PADRÃO 023 - MÓDULO 09</t>
  </si>
  <si>
    <t>AUX2511</t>
  </si>
  <si>
    <t>LAJE MISTA NERVURADA COM BLOCOS DE CONCRETO CELULAR, CONCRETO 20 MPA NAS NERVURAS E CAPA DE 5 CM, INCL. FORMAS E ESCORAMENTO METÁLICO (NÃO INCLUSO ARMADURA DAS NERVURAS E ARMADURA SUPERIOR) - REF. PROJ. PADRÃO 023 - MÓDULO 08</t>
  </si>
  <si>
    <t>AUX3338</t>
  </si>
  <si>
    <t>LAJE NERVURADA  PARA ANEXO DO GINÁSIO PADRÃO P26</t>
  </si>
  <si>
    <t>AUX3335</t>
  </si>
  <si>
    <t xml:space="preserve">VERGA MOLDADA IN LOCO EM CONCRETO </t>
  </si>
  <si>
    <t>AUX0111</t>
  </si>
  <si>
    <t>DEMOLIÇÃO DE LAJES MISTAS COM ESPESSURA FINAL IGUAL OU INFERIOR A 16CM</t>
  </si>
  <si>
    <t>AUX0112</t>
  </si>
  <si>
    <t>DEMOLIÇÃO DE LAJES MISTAS COM ESPESSURA FINAL SUPERIOR A 16 CM, ATÉ 30CM</t>
  </si>
  <si>
    <t>AUX3543</t>
  </si>
  <si>
    <t>LAJE PRÉ-MOLDADA UNIDIRECIONAL, BIAPOIADA, PARA PISO, ENCHIMENTO EM CERÂMICA, VIGOTA TRELIÇADA, ALTURA TOTAL DA LAJE (ENCHIMENTO+CAPA) = (8+4)</t>
  </si>
  <si>
    <t>AUX3163</t>
  </si>
  <si>
    <t>LAJE PRÉ-FABRICADA TRELIÇADA PARA PISO OU COBERTURA, INTEREIXO 38CM, H=16CM, ENCHIMENTO EM BLOCO CERAMICO H=12CM, INCLUSIVE ESCORAMENTO EM MADEIRA E CAPEAMENTO 4CM.</t>
  </si>
  <si>
    <t>AUX3151</t>
  </si>
  <si>
    <t>LAJE PRÉ-FABRICADA TRELIÇADA PARA PISO OU COBERTURA, INTEREIXO 38 CM, H=12 CM, ELEMENTO ENCHIMENTO EM EPS H=8 CM, INCLUSIVE ESCORAMENTO EM MADEIRA E CAPEAMENTO 4 CM</t>
  </si>
  <si>
    <t>AUX3153</t>
  </si>
  <si>
    <t>LAJE PRÉ-FABRICADA TRELIÇADA PARA PISO OU COBERTURA, INTEREIXO 38 CM, H=16 CM, ELEMENTO ENCHIMENTO EM EPS H=12 CM, INCLUSIVE ESCORAMENTO EM MADEIRA E CAPEAMENTO 4 CM</t>
  </si>
  <si>
    <t>AUX3316</t>
  </si>
  <si>
    <t>LAJE PRÉ-MOLDADA UNIDIRECIONAL, BIAPOIADA, ENCHIMENTO EM EPS, VIGOTA TRELIÇADA, ALTURA TOTAL DA LAJE (ENCHIMENTO+CAPA) = 17 CM (12+5)</t>
  </si>
  <si>
    <t>AUX1971</t>
  </si>
  <si>
    <t>LAJE PRÉ-FABRICADA TRELIÇADA PARA PISO OU COBERTURA, INTEREIXO 38CM, H=21CM, ENCHIMENTO EM EPS H=16CM, INCLUSIVE ESCORAMENTO EM MADEIRA E CAPEAMENTO 4CM</t>
  </si>
  <si>
    <t>AUX1967</t>
  </si>
  <si>
    <t>MONTAGEM DE PILARES PRÉ-FABRICADOS PARA EDIFÍCIOS DE ATÉ 2 PAVIMENTOS, INCLUSO IÇAMENTO COM GUINDASTE (NÃO INCLUSO O PILAR)</t>
  </si>
  <si>
    <t>AUX3098</t>
  </si>
  <si>
    <t>MONTAGEM DE VIGAS PRÉ-FABRICADAS PARA EDIFÍCIOS DE ATÉ 2 PAVIMENTOS, INCLUSO IÇAMENTO COM GUINDASTE (NÃO INCLUSO PEÇA VIGA)</t>
  </si>
  <si>
    <t>AUX3336</t>
  </si>
  <si>
    <t>INSERT METÁLICO PARA PILARES PRÉ-FABRICADOS DO GINÁSIO - PADRÃO P26</t>
  </si>
  <si>
    <t>AUX2879</t>
  </si>
  <si>
    <t>CINTAS E VERGAS EM CONCRETO ARMADO PRÉ-MOLDADO FCK=15 MPA, SEÇÃO 9X12 CM</t>
  </si>
  <si>
    <t>AUX3175</t>
  </si>
  <si>
    <t>MOLDURA PRÉ-MOLDADA DE CONCRETO, PINTADA COM SELADOR ACRÍLICO E RESINA ACRÍLICA INCOLOR - FORNECIMENTO E ASSENTAMENTO</t>
  </si>
  <si>
    <t>AUX3498</t>
  </si>
  <si>
    <t>MOLDURA DE EPS 8X8 CM, REVESTIDA COM MICRO CONCRETO  -  FORNECIMENTO E INSTALAÇÃO</t>
  </si>
  <si>
    <t>AUX3268</t>
  </si>
  <si>
    <t>APARELHO DE APOIO EM NEOPRENE</t>
  </si>
  <si>
    <t>AUX2801</t>
  </si>
  <si>
    <t>CONTRAVENTAMENTO COM PERFIL DE AÇO, COM CONEXÕES PARAFUSADAS, INCLUSOS MÃO DE OBRA, TRANSPORTE E IÇAMENTO UTILIZANDO TALHA MANUAL, PARA EDIFÍCIOS DE ATÉ 2 PAVIMENTOS - FORNECIMENTO E INSTALAÇÃO.</t>
  </si>
  <si>
    <t>AUX2870</t>
  </si>
  <si>
    <t>CONTRAVENTAMENTO COM BARRA DE AÇO ROSCADA 1/2", FIXADA COM CANTONEIRA - FORNECIMENTO E INSTALAÇÃO</t>
  </si>
  <si>
    <t>AUX2867</t>
  </si>
  <si>
    <t>TERÇA METÁLICA PARA USO EM COBERTURA EM ARCO PARA TELHA ONDULADA DE FIBROCIMENTO, METÁLICA, PLÁSTICA OU TERMOACÚSTICA, INCLUSO 01 DEMÃO DE PINTURA DE FUNDO, TRANSPORTE E IÇAMENTO UTILIZANDO GUINDASTE</t>
  </si>
  <si>
    <t>AUX2868</t>
  </si>
  <si>
    <t>ESTRUTURA METÁLICA PARA MARQUISE E SUPORTE DE CALHA EM TORNO DE ESTRUTURA DA QUADRA PADRÃO PEQUENO FNDE, INCLUSO 01 DEMÃO DE PINTURA DE FUNDO</t>
  </si>
  <si>
    <t>AUX1723</t>
  </si>
  <si>
    <t>MONTAGEM DE ESTRUTURA METÁLICA</t>
  </si>
  <si>
    <t>AUX2981</t>
  </si>
  <si>
    <t>PERFIL U EM AÇO DOBRADO 50X25X2,00 MM</t>
  </si>
  <si>
    <t>AUX2802</t>
  </si>
  <si>
    <t>CANTONEIRA DE AÇO ABAS IGUAIS - 5/8" X 1/8" (0,78 KG/M)</t>
  </si>
  <si>
    <t>AUX1868</t>
  </si>
  <si>
    <t>CANTONEIRA DE AÇO ABAS IGUAIS - 2" X 1/4" (4,74 KG/M)</t>
  </si>
  <si>
    <t>AUX1724</t>
  </si>
  <si>
    <t>FORNECIMENTO E INSTALAÇÃO DE VERGALHÃO / TIRANTE C/ ROSCA D=3/8"X1000MM</t>
  </si>
  <si>
    <t>AUX2956</t>
  </si>
  <si>
    <t>ESCADA METÁLICA, PADRÃO FUNDEPAR, 2 LANCES, EM CHAPA XADREZ 3/8", LARGURA 1,20 M COM GUARDA CORPO E CORRIMÃO, INCLUSO PINTURA</t>
  </si>
  <si>
    <t>AUX3311</t>
  </si>
  <si>
    <t>ESCADA METÁLICA INCÊNDIO, PADRÃO FUNDEPAR, 2 LANCES, EM CHAPA XADREZ 3/16", LARURA 1,80 M. INCLUSO PINTURA, EXCETO NAS CHAPAS XADREZ.</t>
  </si>
  <si>
    <t>ESTRUTURA METÁLICA</t>
  </si>
  <si>
    <t>AUX2296</t>
  </si>
  <si>
    <t>DEMOLIÇÃO DE ALVENARIA 1/2 VEZ</t>
  </si>
  <si>
    <t>AUX2297</t>
  </si>
  <si>
    <t>DEMOLIÇÃO DE ALVENARIA 1 VEZ</t>
  </si>
  <si>
    <t>AUX1725</t>
  </si>
  <si>
    <t>DEMOLIÇÃO DE ALVENARIA DE PEDRA</t>
  </si>
  <si>
    <t>AUX0250</t>
  </si>
  <si>
    <t>DEMOLIÇÃO DE ALVENARIA DE EMBASAMENTO - TIJOLOS MACIÇOS COMUNS</t>
  </si>
  <si>
    <t>AUX0618</t>
  </si>
  <si>
    <t>DEMOLIÇÃO DE VERGAS, CINTAS E PILARETES DE CONCRETO</t>
  </si>
  <si>
    <t>AUX0620</t>
  </si>
  <si>
    <t>RETIRADA DE ALVENARIA DE BLOCOS DE PEDRA NATURAL</t>
  </si>
  <si>
    <t>AUX0621</t>
  </si>
  <si>
    <t>RETIRADA DE ALVENARIA DE TIJOLOS DE VIDRO OU ELEMENTOS VAZADOS</t>
  </si>
  <si>
    <t>AUX2598</t>
  </si>
  <si>
    <t>RETIRADA DE PLACAS DIVISÓRIAS DE GRANILITE OU SIMILAR</t>
  </si>
  <si>
    <t>AUX3139</t>
  </si>
  <si>
    <t>ALVENARIA TIJOLO CERÂMICO MACIÇO *5X10X20, ESP=0,20 (DOBRADA APARENTE), COM ARGAMASSA TRAÇO T5 - 1:2:8 (CIMENTO/ CAL/ AREIA)</t>
  </si>
  <si>
    <t>AUX1883</t>
  </si>
  <si>
    <t>ALVENARIA TIJOLO CERÂMICO LAMINADO 21 FUROS, 5,5X11X23CM, SINGELA APARENTE, ASSENTADO COM ARGAMASSA 1:2:8 PREPARO MECÂNICO, JUNTA 2CM - FORNEC. E EXEC.</t>
  </si>
  <si>
    <t>AUX3318</t>
  </si>
  <si>
    <t>ALVENARIA DE VEDAÇÃO DE BLOCOS CERÂMICOS FURADOS NA HORIZONTAL DE 9X19X19 CM (ESPESSURA 9 CM) E ARGAMASSA DE ASSENTAMENTO COM ADIÇÃO DE IMPERMEABILIZANTE, PREPARO EM BETONEIRA</t>
  </si>
  <si>
    <t>AUX3322</t>
  </si>
  <si>
    <t>ALVENARIA DE VEDAÇÃO DE BLOCOS CERÂMICOS FURADOS NA HORIZONTAL DE 14X9X19 CM (ESPESSURA 14 CM) E ARGAMASSA DE ASSENTAMENTO COM ADIÇÃO DE IMPERMEABILIZANTE, PREPARO EM BETONEIRA</t>
  </si>
  <si>
    <t>AUX3117</t>
  </si>
  <si>
    <t>ALVENARIA DE VEDAÇÃO COM ELEMENTO VAZADO DE CONCRETO (COBOGÓ) DE 7X40X40CM E ARGAMASSA DE ASSENTAMENTO COM PREPARO EM BETONEIRA.</t>
  </si>
  <si>
    <t>AUX3040</t>
  </si>
  <si>
    <t>ELEMENTO VAZADO DE CONCRETO, VENEZIANA, DIMENSÕES *40X30X10* CM</t>
  </si>
  <si>
    <t>AUX2000</t>
  </si>
  <si>
    <t>ALVENARIA DE ELEMENTO VAZADO DE CONCRETO (20X20X20CM) C/ARG. CIMENTO E AREIA TRAÇO 1:3</t>
  </si>
  <si>
    <t>AUX1530</t>
  </si>
  <si>
    <t>TIJOLO DE VIDRO - VENTILAÇÃO TIPO VENEZIANA 20X10X10 CM</t>
  </si>
  <si>
    <t>AUX1531</t>
  </si>
  <si>
    <t>TIJOLO DE VIDRO - VENTILAÇÃO TIPO CAPELA 20X10X10 CM</t>
  </si>
  <si>
    <t>AUX0622</t>
  </si>
  <si>
    <t>RETIRADA DE DIVISÓRIAS - CHAPAS OU TÁBUAS, EXCLUSIVE ENTARUGAMENTO</t>
  </si>
  <si>
    <t>AUX0623</t>
  </si>
  <si>
    <t>RETIRADA DE DIVISÓRIAS - CHAPAS OU TÁBUAS, INCLUSIVE ENTARUGAMENTO</t>
  </si>
  <si>
    <t>AUX2303</t>
  </si>
  <si>
    <t>RETIRADA DE DIVISÓRIA DE MADEIRA</t>
  </si>
  <si>
    <t>AUX2325</t>
  </si>
  <si>
    <t>RETIRADA DE DIVISÓRIA NAVAL</t>
  </si>
  <si>
    <t>AUX0619</t>
  </si>
  <si>
    <t>DEMOLIÇÃO DE DIVISÓRIAS - CHAPAS OU TÁBUAS, INCLUSIVE ENTARUGAMENTO</t>
  </si>
  <si>
    <t>AUX1551</t>
  </si>
  <si>
    <t>DEMOLIÇÃO DE DIVISÓRIA LEVE</t>
  </si>
  <si>
    <t>AUX1532</t>
  </si>
  <si>
    <t>DEMOLIÇÃO DE PLACAS DIVISÓRIAS DE GRANILITE OU SIMILAR</t>
  </si>
  <si>
    <t>AUX0158</t>
  </si>
  <si>
    <t>PAREDE DE GESSO ACARTONADO - DRYWALL, CHAPA RU, ESP. = 12,5 MM</t>
  </si>
  <si>
    <t>AUX3364</t>
  </si>
  <si>
    <t>DIVISORIA NAVAL (PAINEL COM VIDRO), E=40MM, COM PERFIS EM AÇO - FORNECIMENTO E APLICAÇÃO - REV 02</t>
  </si>
  <si>
    <t>AUX3362</t>
  </si>
  <si>
    <t>DIVISÓRIA EM GRANITO COM DUAS FACES POLIDAS, TIPO ANDORINHA/ QUARTZ/ CASTELO/ CORUMBA OU OUTROS EQUIVALENTES DA REGIAO, E=3CM , INCLUSIVE MONTAGEM COM FERRAGENS</t>
  </si>
  <si>
    <t>AUX1453</t>
  </si>
  <si>
    <t>DIVISÓRIA EM GRANITO CINZA ANDORINHA POLIDO, E=2 CM, INCLUSIVE MONTAGEM COM FERRAGENS</t>
  </si>
  <si>
    <t>AUX0873</t>
  </si>
  <si>
    <t>DIVISÓRIA EM GRANITO PRETO POLIDO, E=2 CM, INCLUSIVE MONTAGEM COM FERRAGENS</t>
  </si>
  <si>
    <t>AUX1427</t>
  </si>
  <si>
    <t>DIVISÓRIA EM GRANITO CINZA ANDORINHA PARA MICTÓRIOS, POLIDO, E=2 CM, ASSENTADO COM ARGAMASSA TRAÇO 1:3</t>
  </si>
  <si>
    <t>AUX2682</t>
  </si>
  <si>
    <t>IMUNIZAÇÃO DE MADEIRA CONTRA CUPIM, COM APLICAÇÃO DE 01 DEMÃO DE IMUNIZANTE INCOLOR</t>
  </si>
  <si>
    <t>AUX1610</t>
  </si>
  <si>
    <t>DEMOLIÇÃO DE ESTRUTURA METÁLICA</t>
  </si>
  <si>
    <t>AUX1533</t>
  </si>
  <si>
    <t>DEMOLIÇÃO DE VIGAS DE FERRO</t>
  </si>
  <si>
    <t>AUX1534</t>
  </si>
  <si>
    <t>DEMOLIÇÃO DE ESTRUTURA DE MADEIRA PARA TELHADOS</t>
  </si>
  <si>
    <t>AUX2591</t>
  </si>
  <si>
    <t>RETIRADA DE ESTRUTURA MADEIRA PONTALETADA - PARA TELHAS DE BARRO COZIDO</t>
  </si>
  <si>
    <t>AUX2592</t>
  </si>
  <si>
    <t>RETIRADA DE ESTRUTURA DE MADEIRA COM TESOURAS - PARA TELHAS DE BARRO COZIDO</t>
  </si>
  <si>
    <t>AUX0252</t>
  </si>
  <si>
    <t>RETIRADA DE ESTRUTURA MADEIRA PONTALETADA - PARA TELHA ONDULADA DE CIMENTO AMIANTO, ALUMÍNIO OU PLÁSTICO</t>
  </si>
  <si>
    <t>AUX0253</t>
  </si>
  <si>
    <t>RETIRADA DE ESTRUTURA DE MADEIRA COM TESOURAS - PARA TELHA ONDULADA DE CIMENTO AMIANTO, ALUMÍNIO OU PLÁSTICO</t>
  </si>
  <si>
    <t>AUX0254</t>
  </si>
  <si>
    <t>RETIRADA PARCIAL DE MADEIRAMENTO DE TELHADO - RIPAS</t>
  </si>
  <si>
    <t>AUX0255</t>
  </si>
  <si>
    <t>RETIRADA PARCIAL DE MADEIRAMENTO DE TELHADO - CAIBROS</t>
  </si>
  <si>
    <t>AUX0256</t>
  </si>
  <si>
    <t>RETIRADA PARCIAL DE MADEIRAMENTO DE TELHADO - VIGAS</t>
  </si>
  <si>
    <t>AUX0257</t>
  </si>
  <si>
    <t>RETIRADA DE FERRAGEM PARA MADEIRAMENTO DE TELHADO</t>
  </si>
  <si>
    <t>AUX0195</t>
  </si>
  <si>
    <t>RETIRADA DE ESTRUTURA METÁLICA INCLUSIVE PERFIS DE FIXAÇÃO</t>
  </si>
  <si>
    <t>AUX3253</t>
  </si>
  <si>
    <t>REMOÇÃO E REASSENTAMENTO DE TOLDO</t>
  </si>
  <si>
    <t>AUX3254</t>
  </si>
  <si>
    <t>REMOÇÃO DE TOLDO</t>
  </si>
  <si>
    <t>AUX2593</t>
  </si>
  <si>
    <t>RECOLOCAÇÃO PARCIAL DE MADEIRAMENTO DE TELHADO - RIPAS</t>
  </si>
  <si>
    <t>AUX2594</t>
  </si>
  <si>
    <t>RECOLOCAÇÃO PARCIAL DE MADEIRAMENTO DE TELHADO - CAIBROS</t>
  </si>
  <si>
    <t>AUX0266</t>
  </si>
  <si>
    <t>RECOLOCAÇÃO PARCIAL DE MADEIRAMENTO DE TELHADO - VIGAS</t>
  </si>
  <si>
    <t>AUX0267</t>
  </si>
  <si>
    <t>RECOLOCAÇÃO DE FERRAGEM PARA MADEIRAMENTO DE TELHADO</t>
  </si>
  <si>
    <t>AUX1334</t>
  </si>
  <si>
    <t>TRAMA DE MADEIRA COMPOSTA POR RIPAS, CAIBROS E TERÇAS, CANTONEIRA METÁLICA PARA FIXAÇÃO DAS TERÇAS NA TESOURA METÁLICA, INCLUSO ESTRUTURA DO ZENITAL, PARA TELHADOS DE ATÉ 2 ÁGUAS PARA TELHA DE ENCAIXE DE CERÂMICA OU DE CONCRETO, INCLUSO TRANSPORTE VERTICAL, CONFORME PROJETO PADRÃO 23 - MÓDULO 02</t>
  </si>
  <si>
    <t>AUX3223</t>
  </si>
  <si>
    <t>TRAMA DE MADEIRA COMPOSTA POR RIPAS, CAIBROS E TERÇAS, CANTONEIRA METÁLICA PARA FIXAÇÃO DAS TERÇAS NA TESOURA METÁLICA, PARA TELHADOS DE ATÉ 2 ÁGUAS PARA TELHA DE ENCAIXE DE CERÂMICA OU DE CONCRETO, INCLUSO TRANSPORTE VERTICAL, CONFORME PROJETO PADRÃO 23 - MÓDULO 02M SEM ZENITAL</t>
  </si>
  <si>
    <t>AUX2498</t>
  </si>
  <si>
    <t>TRAMA DE MADEIRA PARA TELHA DE FIBROCIMENTO COM 1 ÁGUA, CE MALBA TAHAN - ALTÔNIA</t>
  </si>
  <si>
    <t>AUX2496</t>
  </si>
  <si>
    <t>ESTRUTURA DE COBERTURA EM MADEIRA (TESOURA E TRAMA) PARA TELHA CERÂMICA COM 3 ÁGUAS, CE MALBA TAHAN - ALTÔNIA.</t>
  </si>
  <si>
    <t>AUX2497</t>
  </si>
  <si>
    <t>ESTRUTURA DE COBERTURA EM MADEIRA (TESOURA E TRAMA) PARA TELHA CERÂMICA COM 2 ÁGUAS, CE MALBA TAHAN - ALTÔNIA.</t>
  </si>
  <si>
    <t>AUX1535</t>
  </si>
  <si>
    <t>MADEIRAMENTO DE TELHADO - RIPAS EM MADEIRA APARELHADA 1,5X5 CM</t>
  </si>
  <si>
    <t>AUX1759</t>
  </si>
  <si>
    <t>MADEIRAMENTO DE TELHADO - RIPAS EM MADEIRA NÃO APARELHADA 2,5X5 CM, FIXAÇÃO COM PARAFUSO</t>
  </si>
  <si>
    <t>AUX3321</t>
  </si>
  <si>
    <t>ESTRUTURA METÁLICA PARA COBERTURA, VÃO 16,50M - FORNECIMENTO E MONTAGEM (PADRÃO P26 - CENTRO CULTURAL)</t>
  </si>
  <si>
    <t>AUX3373</t>
  </si>
  <si>
    <t>ESTRUTURA METÁLICA DE COBERTURA EM ARCO PARA GINÁSIO, INCLUSO TERÇAS, VIGAS, CONTRAVENTAMENTO E TIRANTES  - PROJETO PADRÃO P26 FUNDEPAR, SEM PINTURA</t>
  </si>
  <si>
    <t>AUX3288</t>
  </si>
  <si>
    <t>ESTRUTURA METÁLICA DE COBERTURA PARA O ANEXO 2 DO GINÁSIO, INCLUSO VIGAS E TERÇAS  - PROJETO PADRÃO P26 FUNDEPAR, SEM PINTURA</t>
  </si>
  <si>
    <t>AUX2032</t>
  </si>
  <si>
    <t>FECHAMENTO COM TELHA TRAPEIZODAL DE AÇO GALVANIZADO 0,5MM, COM PINTURA ELETROLÍTICA NAS DUAS FACES</t>
  </si>
  <si>
    <t>AUX2017</t>
  </si>
  <si>
    <t>CHAPA POLICARBONATO COMPACTO ESP.= 6MM, COM PERFIL ESTRUTURAL - FORNEC. E INST.</t>
  </si>
  <si>
    <t>AUX2458</t>
  </si>
  <si>
    <t>ESTRUTURA METÁLICA DA PASSARELA  3,0 M FUNDEPAR - FORNEC. E INST.</t>
  </si>
  <si>
    <t>AUX2659</t>
  </si>
  <si>
    <t>ESTRUTURA METÁLICA DA PASSARELA  3,4M FUNDEPAR - FORNEC. E ISNT.</t>
  </si>
  <si>
    <t>AUX3550</t>
  </si>
  <si>
    <t>FABRICAÇÃO E INSTALAÇÃO DE TESOURA INTEIRA EM AÇO, VÃO DE 3 M,   PARA PASSARELA  METÁLICA COBERTA PADRÃO, INCLUSO IÇAMENTO.</t>
  </si>
  <si>
    <t>AUX3551</t>
  </si>
  <si>
    <t>ESTRUTURA METÁLICA DA PASSARELA  3,0 M - PASSARELA METÁLICA COBERTA PADRÃO - (TESOURA, TERÇA, CONTRAVENTAMENTO, ALINHADOR DE TERÇAS, APOIO DE CALHAS,  CHAPA) - FORNEC. E INST.</t>
  </si>
  <si>
    <t>AUX1869</t>
  </si>
  <si>
    <t>ESTRUTURA DE COBERTURA MÓDULO 01 - PADRÃO 023, TESOURA EM AÇO E RIPAMENTO EM MADEIRA (COBERTURA COM ZENITAL)</t>
  </si>
  <si>
    <t>AUX1891</t>
  </si>
  <si>
    <t>ESTRUTURA DE COBERTURA MÓDULO 02M - PADRÃO 023 (PARTE SOBRE LAJE), TESOURA EM AÇO E RIPAMENTO EM MADEIRA (COBERTURA COM ZENITAL)</t>
  </si>
  <si>
    <t>AUX1893</t>
  </si>
  <si>
    <t>ESTRUTURA DE COBERTURA MÓDULO 04 - PADRÃO 023, TESOURA EM AÇO E RIPAMENTO EM MADEIRA (COBERTURA COM ZENITAL)</t>
  </si>
  <si>
    <t>AUX3408</t>
  </si>
  <si>
    <t>ESTRUTURA DE COBERTURA MÓDULO 05 - PADRÃO 023, TESOURA EM AÇO E RIPAMENTO EM MADEIRA (COBERTURA COM ZENITAL)</t>
  </si>
  <si>
    <t>AUX3409</t>
  </si>
  <si>
    <t>ESTRUTURA DE COBERTURA MÓDULO 06 - PADRÃO 023, TESOURA EM AÇO E RIPAMENTO EM MADEIRA (COBERTURA COM ZENITAL)</t>
  </si>
  <si>
    <t>AUX3410</t>
  </si>
  <si>
    <t>ESTRUTURA DE COBERTURA MÓDULO 07 E 07A - PADRÃO 023, TESOURA EM AÇO E RIPAMENTO EM MADEIRA (COBERTURA COM ZENITAL)</t>
  </si>
  <si>
    <t>AUX1897</t>
  </si>
  <si>
    <t>ESTRUTURA DE COBERTURA MÓDULO 08 E 08A - PADRÃO 023, TESOURA EM AÇO E RIPAMENTO EM MADEIRA (COBERTURA COM ZENITAL)</t>
  </si>
  <si>
    <t>AUX1898</t>
  </si>
  <si>
    <t>ESTRUTURA DE COBERTURA MÓDULO 09 - PADRÃO 023, TESOURA EM AÇO E RIPAMENTO EM MADEIRA (COBERTURA COM ZENITAL)</t>
  </si>
  <si>
    <t>AUX1899</t>
  </si>
  <si>
    <t>ESTRUTURA DE COBERTURA MÓDULO 10 - PADRÃO 023, TESOURA EM AÇO E RIPAMENTO EM MADEIRA (COBERTURA COM ZENITAL)</t>
  </si>
  <si>
    <t>AUX2668</t>
  </si>
  <si>
    <t>ESTRUTURA DE COBERTURA MÓDULO 10C - PADRÃO 023, TESOURA EM AÇO E RIPAMENTO EM MADEIRA (COBERTURA COM ZENITAL)</t>
  </si>
  <si>
    <t>AUX3425</t>
  </si>
  <si>
    <t>ESTRUTURA DE COBERTURA MÓDULO 11 - PADRÃO 023, TESOURA EM AÇO E RIPAMENTO EM MADEIRA (COBERTURA COM ZENITAL)</t>
  </si>
  <si>
    <t>AUX1901</t>
  </si>
  <si>
    <t>ESTRUTURA DE COBERTURA MÓDULO 13 - PADRÃO 023, TESOURA EM AÇO E RIPAMENTO EM MADEIRA (COBERTURA COM ZENITAL)</t>
  </si>
  <si>
    <t>AUX3412</t>
  </si>
  <si>
    <t>ESTRUTURA DE COBERTURA MÓDULO 14 - PADRÃO 023, TESOURA EM AÇO E RIPAMENTO EM MADEIRA (COBERTURA COM ZENITAL)</t>
  </si>
  <si>
    <t>AUX3413</t>
  </si>
  <si>
    <t>ESTRUTURA DE COBERTURA MÓDULO 15 - PADRÃO 023, TESOURA EM AÇO E RIPAMENTO EM MADEIRA (COBERTURA COM ZENITAL)</t>
  </si>
  <si>
    <t>AUX1902</t>
  </si>
  <si>
    <t>ZENITAL COM COBERTURA EM POLICARBONATO E=6,0 MM FIXADO EM ESTRUTURA DE FERRO TUBULAR 30X40, SENDO DUAS LATERAIS COM VENEZIANA E DUAS EM ALVENARIA, INCLUSO ESTRUTURA DE CONCRETO E ALVENARIA (CONFORME PROJETO PADRÃO 23 SUDE)</t>
  </si>
  <si>
    <t>AUX3414</t>
  </si>
  <si>
    <t>ESTRUTURA DE COBERTURA MÓDULO 01 - PADRÃO 023, TESOURA EM AÇO E RIPAMENTO EM MADEIRA (COBERTURA SEM ZENITAL)</t>
  </si>
  <si>
    <t>AUX3415</t>
  </si>
  <si>
    <t>ESTRUTURA DE COBERTURA MÓDULO 03 - PADRÃO 023, TESOURA EM AÇO E RIPAMENTO EM MADEIRA (COBERTURA SEM ZENITAL)</t>
  </si>
  <si>
    <t>AUX3416</t>
  </si>
  <si>
    <t>ESTRUTURA DE COBERTURA MÓDULO 04 - PADRÃO 023, TESOURA EM AÇO E RIPAMENTO EM MADEIRA (COBERTURA SEM ZENITAL)</t>
  </si>
  <si>
    <t>AUX3417</t>
  </si>
  <si>
    <t>ESTRUTURA DE COBERTURA MÓDULO 05 - PADRÃO 023, TESOURA EM AÇO E RIPAMENTO EM MADEIRA (COBERTURA SEM ZENITAL)</t>
  </si>
  <si>
    <t>AUX3418</t>
  </si>
  <si>
    <t>ESTRUTURA DE COBERTURA MÓDULO 06 - PADRÃO 023, TESOURA EM AÇO E RIPAMENTO EM MADEIRA (COBERTURA SEM ZENITAL)</t>
  </si>
  <si>
    <t>AUX3419</t>
  </si>
  <si>
    <t>ESTRUTURA DE COBERTURA MÓDULO 07 E 07A- PADRÃO 023, TESOURA EM AÇO E RIPAMENTO EM MADEIRA (COBERTURA SEM ZENITAL)</t>
  </si>
  <si>
    <t>AUX3420</t>
  </si>
  <si>
    <t>ESTRUTURA DE COBERTURA MÓDULO 08 E 08A - PADRÃO 023, TESOURA EM AÇO E RIPAMENTO EM MADEIRA (COBERTURA SEM ZENITAL)</t>
  </si>
  <si>
    <t>AUX3421</t>
  </si>
  <si>
    <t>ESTRUTURA DE COBERTURA MÓDULO 09 - PADRÃO 023, TESOURA EM AÇO E RIPAMENTO EM MADEIRA (COBERTURA SEM ZENITAL)</t>
  </si>
  <si>
    <t>AUX3422</t>
  </si>
  <si>
    <t>ESTRUTURA DE COBERTURA MÓDULO 10 - PADRÃO 023, TESOURA EM AÇO E RIPAMENTO EM MADEIRA (COBERTURA SEM ZENITAL)</t>
  </si>
  <si>
    <t>AUX2669</t>
  </si>
  <si>
    <t>ESTRUTURA DE COBERTURA MÓDULO 10C - PADRÃO 023, TESOURA EM AÇO E RIPAMENTO EM MADEIRA (COBERTURA SEM ZENITAL)</t>
  </si>
  <si>
    <t>AUX3424</t>
  </si>
  <si>
    <t>ESTRUTURA DE COBERTURA MÓDULO 11 - PADRÃO 023, TESOURA EM AÇO E RIPAMENTO EM MADEIRA (COBERTURA SEM ZENITAL)</t>
  </si>
  <si>
    <t>AUX3266</t>
  </si>
  <si>
    <t>ESTRUTURA DE COBERTURA MÓDULO 13 - PADRÃO 023, TESOURA EM AÇO E RIPAMENTO EM MADEIRA (COBERTURA SEM ZENITAL)</t>
  </si>
  <si>
    <t>AUX3426</t>
  </si>
  <si>
    <t>ESTRUTURA DE COBERTURA MÓDULO 14 - PADRÃO 023, TESOURA EM AÇO E RIPAMENTO EM MADEIRA (COBERTURA SEM ZENITAL)</t>
  </si>
  <si>
    <t>AUX3411</t>
  </si>
  <si>
    <t>ESTRUTURA DE COBERTURA MÓDULO 15 - PADRÃO 023, TESOURA EM AÇO E RIPAMENTO EM MADEIRA (COBERTURA SEM ZENITAL)</t>
  </si>
  <si>
    <t>AUX2924</t>
  </si>
  <si>
    <t>ESTRUTURA DE COBERTURA MÓDULO 12 - PADRÃO 023, TESOURA E TERÇA EM AÇO</t>
  </si>
  <si>
    <t>AUX2803</t>
  </si>
  <si>
    <t>ESTRUTURA DE COBERTURA MÓDULO 01 - PADRÃO 025, TESOURA E RIPAMENTO EM AÇO</t>
  </si>
  <si>
    <t>AUX2804</t>
  </si>
  <si>
    <t>ESTRUTURA DE COBERTURA MÓDULO 02 - PADRÃO 025, TESOURA E RIPAMENTO EM AÇO</t>
  </si>
  <si>
    <t>AUX2805</t>
  </si>
  <si>
    <t>ESTRUTURA DE COBERTURA MÓDULO 02E - PADRÃO 025, TESOURA E RIPAMENTO EM AÇO</t>
  </si>
  <si>
    <t>AUX2806</t>
  </si>
  <si>
    <t>ESTRUTURA DE COBERTURA MÓDULO 03 - PADRÃO 025, TESOURA E RIPAMENTO EM AÇO</t>
  </si>
  <si>
    <t>AUX2807</t>
  </si>
  <si>
    <t>ESTRUTURA DE COBERTURA MÓDULO 04 - PADRÃO 025, TESOURA E RIPAMENTO EM AÇO</t>
  </si>
  <si>
    <t>AUX2808</t>
  </si>
  <si>
    <t>ESTRUTURA DE COBERTURA MÓDULO 05 - PADRÃO 025, TESOURA E RIPAMENTO EM AÇO</t>
  </si>
  <si>
    <t>AUX2821</t>
  </si>
  <si>
    <t>ESTRUTURA DE COBERTURA MÓDULO 06 - PADRÃO 025, TESOURA E RIPAMENTO EM AÇO</t>
  </si>
  <si>
    <t>AUX2822</t>
  </si>
  <si>
    <t>ESTRUTURA DE COBERTURA MÓDULO 07 - PADRÃO 025, TESOURA E RIPAMENTO EM AÇO</t>
  </si>
  <si>
    <t>AUX2823</t>
  </si>
  <si>
    <t>ESTRUTURA DE COBERTURA MÓDULO 08 - PADRÃO 025, TESOURA E RIPAMENTO EM AÇO</t>
  </si>
  <si>
    <t>AUX2824</t>
  </si>
  <si>
    <t>ESTRUTURA DE COBERTURA MÓDULO 09 - PADRÃO 025, TESOURA E RIPAMENTO EM AÇO</t>
  </si>
  <si>
    <t>AUX2825</t>
  </si>
  <si>
    <t>ESTRUTURA DE COBERTURA MÓDULO 10 - PADRÃO 025, TESOURA E RIPAMENTO EM AÇO</t>
  </si>
  <si>
    <t>AUX2826</t>
  </si>
  <si>
    <t>ESTRUTURA DE COBERTURA MÓDULO 11 - PADRÃO 025, TESOURA E RIPAMENTO EM AÇO</t>
  </si>
  <si>
    <t>AUX2827</t>
  </si>
  <si>
    <t>ESTRUTURA DE COBERTURA MÓDULO 12- PADRÃO 025, TESOURA E RIPAMENTO EM AÇO</t>
  </si>
  <si>
    <t>AUX2828</t>
  </si>
  <si>
    <t>ESTRUTURA DE COBERTURA MÓDULO 13 - PADRÃO 025, TESOURA E RIPAMENTO EM AÇO</t>
  </si>
  <si>
    <t>AUX2829</t>
  </si>
  <si>
    <t>ESTRUTURA DE COBERTURA MÓDULO 14 - PADRÃO 025, TESOURA E RIPAMENTO EM AÇO</t>
  </si>
  <si>
    <t>AUX2830</t>
  </si>
  <si>
    <t>ESTRUTURA DE COBERTURA MÓDULO 15 - PADRÃO 025, TESOURA E RIPAMENTO EM AÇO</t>
  </si>
  <si>
    <t>AUX2831</t>
  </si>
  <si>
    <t>ESTRUTURA DE COBERTURA MÓDULO 16 - PADRÃO 025, TESOURA E RIPAMENTO EM AÇO</t>
  </si>
  <si>
    <t>AUX2832</t>
  </si>
  <si>
    <t>ESTRUTURA DE COBERTURA MÓDULO 16E - PADRÃO 025, TESOURA E RIPAMENTO EM AÇO</t>
  </si>
  <si>
    <t>AUX2833</t>
  </si>
  <si>
    <t>ESTRUTURA DE COBERTURA MÓDULO 16EM - PADRÃO 025, TESOURA E RIPAMENTO EM AÇO</t>
  </si>
  <si>
    <t>AUX2834</t>
  </si>
  <si>
    <t>ESTRUTURA DE COBERTURA MÓDULO 16M - PADRÃO 025, TESOURA E RIPAMENTO EM AÇO</t>
  </si>
  <si>
    <t>AUX2835</t>
  </si>
  <si>
    <t>ESTRUTURA DE COBERTURA MÓDULO 17 - PADRÃO 025, TESOURA E RIPAMENTO EM AÇO</t>
  </si>
  <si>
    <t>AUX2836</t>
  </si>
  <si>
    <t>ESTRUTURA DE COBERTURA MÓDULO 18 - PADRÃO 025, TESOURA E RIPAMENTO EM AÇO</t>
  </si>
  <si>
    <t>AUX2837</t>
  </si>
  <si>
    <t>ESTRUTURA DE COBERTURA MÓDULO 18E - PADRÃO 025, TESOURA E RIPAMENTO EM AÇO</t>
  </si>
  <si>
    <t>AUX2838</t>
  </si>
  <si>
    <t>ESTRUTURA DE COBERTURA MÓDULO 19 - PADRÃO 025, TESOURA E RIPAMENTO EM AÇO</t>
  </si>
  <si>
    <t>AUX2798</t>
  </si>
  <si>
    <t>FABRICAÇÃO E INSTALAÇÃO DE TESOURA EM AÇO TIPO T1 - PADRÃO 025, VÃO 10,90 M, INCLUSO IÇAMENTO, CONFORME PROJETO PADRÃO 025</t>
  </si>
  <si>
    <t>AUX2799</t>
  </si>
  <si>
    <t>FABRICAÇÃO E INSTALAÇÃO DE TESOURA EM AÇO TIPO T2 - PADRÃO 025, VÃO 10,90 M, INCLUSO IÇAMENTO, CONFORME PROJETO PADRÃO 025</t>
  </si>
  <si>
    <t>AUX1333</t>
  </si>
  <si>
    <t>FABRICAÇÃO E INSTALAÇÃO DE MEIA TESOURA EM AÇO, VÃO DE 9,8 M, PARA TELHA CERÂMICA OU DE CONCRETO, INCLUSO IÇAMENTO, CONFORME PROJETO PADRÃO 23 - MÓDULO 02 E 02M</t>
  </si>
  <si>
    <t>AUX1866</t>
  </si>
  <si>
    <t>FABRICAÇÃO E INSTALAÇÃO DE MEIA-TESOURA EM AÇO TIPO T1 - PADRÃO 023, VÃO 8,90 M, INCLUSO IÇAMENTO, CONFORME PROJETO PADRÃO 023</t>
  </si>
  <si>
    <t>AUX1867</t>
  </si>
  <si>
    <t>FABRICAÇÃO E INSTALAÇÃO DE MEIA-TESOURA EM AÇO TIPO T2 - PADRÃO 023, VÃO 8,00 M, INCLUSO IÇAMENTO, CONFORME PROJETO PADRÃO 023</t>
  </si>
  <si>
    <t>AUX2922</t>
  </si>
  <si>
    <t>FABRICAÇÃO E INSTALAÇÃO DE TESOURA EM AÇO, VÃO 1,40 M, INCLUSO IÇAMENTO, CONFORME PROJETO PADRÃO 023, MÓDULO 12 (TESOURA T1)</t>
  </si>
  <si>
    <t>AUX3396</t>
  </si>
  <si>
    <t>FABRICAÇÃO E INSTALAÇÃO DE MEIA-TESOURA EM AÇO TIPO T1 E CUMEEIRA - VÃO 9,00 M, INCLUSO IÇAMENTO, CONFORME PROJETO ESPECÍFICO (BLOCO ADM - NRE GOIOERÊ)</t>
  </si>
  <si>
    <t>AUX3397</t>
  </si>
  <si>
    <t>FABRICAÇÃO E INSTALAÇÃO DE TESOURA EM AÇO TIPO T2 E CUMEEIRA - VÃO 5,80 M, INCLUSO IÇAMENTO, CONFORME PROJETO ESPECÍFICO (BLOCO ADM - NRE GOIOERÊ)</t>
  </si>
  <si>
    <t>AUX3517</t>
  </si>
  <si>
    <t>FABRICAÇÃO E INSTALAÇÃO DE TESOURA EM AÇO TIPO T1 - PADRÃO 025 MODIFICADO, VÃO 11,30 M, INCLUSO IÇAMENTO, CONFORME PROJETO PADRÃO 025 MODIDICADO - P/  CE GUARAITUBA - COLOMBO.</t>
  </si>
  <si>
    <t>AUX2923</t>
  </si>
  <si>
    <t>TRAMA DE AÇO COMPOSTA POR TERÇAS PARA TELHADOS DE ATÉ 2 ÁGUAS, INCLUSO TRANSPORTE VERTICAL, CONFORME PROJETO PADRÃO 023, MÓDULO 12</t>
  </si>
  <si>
    <t>AUX2800</t>
  </si>
  <si>
    <t>TRAMA DE AÇO COMPOSTA POR TERÇAS PARA TELHADO, PADRÃO 025, INCLUSO TRANSPORTE VERTICAL</t>
  </si>
  <si>
    <t>AUX2277</t>
  </si>
  <si>
    <t>TRAMA DE AÇO COMPOSTA POR TERÇAS PARA TELHADO DO VESTIÁRIO PADRÃO QUADRA FUNDEPAR, INCLUSO TRANSPORTE VERTICAL: FORNEC. E EXEC.</t>
  </si>
  <si>
    <t>AUX3518</t>
  </si>
  <si>
    <t>TRAMA DE AÇO COMPOSTA POR TERÇAS PARA TELHADO, PADRÃO 025 MODIFICADO, INCLUSO TRANSPORTE VERTICAL - P/  CE GUARAITUBA - COLOMBO.</t>
  </si>
  <si>
    <t>AUX0127</t>
  </si>
  <si>
    <t>SUBCOBERTURA COM FOLHA DE ALUMÍNIO</t>
  </si>
  <si>
    <t>AUX1215</t>
  </si>
  <si>
    <t>LONA PLÁSTICA PRETA</t>
  </si>
  <si>
    <t>AUX0615</t>
  </si>
  <si>
    <t>RETIRADA DE ISOLAMENTO TÉRMICO - TIJOLOS CERÂMICOS FURADOS</t>
  </si>
  <si>
    <t>AUX0616</t>
  </si>
  <si>
    <t>RETIRADA DE ISOLAMENTO TÉRMICO - AGREGADOS SOLTOS EM GERAL</t>
  </si>
  <si>
    <t>AUX0617</t>
  </si>
  <si>
    <t>RECOLOCAÇÃO DE ISOLAMENTO TÉRMICO - AGREGADOS SOLTOS EM GERAL</t>
  </si>
  <si>
    <t>AUX3343</t>
  </si>
  <si>
    <t>PLACA DE ISOPOR (POLIESTIRENO EXPANDIDO) E= 10 MM, TIPO 2F</t>
  </si>
  <si>
    <t>AUX3535</t>
  </si>
  <si>
    <t>PAINEL ACÚSTICO PARA PAREDES EM LÃ DE VIDRO, ACABAMENTO EM TECIDO, DIMENSÕES 60X60X2,5 CM</t>
  </si>
  <si>
    <t>AUX0628</t>
  </si>
  <si>
    <t>ISOLAMENTO TÉRMICO COM ARGILA EXPANDIDA SOLTA - ESPESSURA 70MM</t>
  </si>
  <si>
    <t>AUX0274</t>
  </si>
  <si>
    <t>REVISÃO GERAL DE TELHADOS DE BARRO, INCLUSIVE TOMADA DE GOTEIRA</t>
  </si>
  <si>
    <t>AUX0275</t>
  </si>
  <si>
    <t>REMANEJAMENTO DE TELHAS DE BARRO COZIDO, INCLUSIVE ESCOVAMENTO</t>
  </si>
  <si>
    <t>AUX0276</t>
  </si>
  <si>
    <t>REVISÃO, ESCOVAÇÃO, INCLUSIVE  TOMADA DE GOTEIRAS DE TELHADOS EM GERAL, EXCLUSIVE PARA TELHAS DE BARRO COZIDO OU VIDRO</t>
  </si>
  <si>
    <t>AUX0251</t>
  </si>
  <si>
    <t>DEMOLIÇÃO DE TELHAS EM GERAL, EXCLUSIVE TELHAS DE BARRO COZIDO E VIDRO</t>
  </si>
  <si>
    <t>AUX2590</t>
  </si>
  <si>
    <t>DEMOLIÇÃO DE TELHAS DE BARRO COZIDO OU VIDRO EM GERAL</t>
  </si>
  <si>
    <t>AUX0258</t>
  </si>
  <si>
    <t>RETIRADA DE TELHAS DE BARRO COZIDO OU VIDRO - TIPO FRANCESA</t>
  </si>
  <si>
    <t>AUX0259</t>
  </si>
  <si>
    <t>RETIRADA DE TELHAS DE BARRO COZIDO OU VIDRO - TIPO PAULISTA</t>
  </si>
  <si>
    <t>AUX0260</t>
  </si>
  <si>
    <t>RETIRADA DE TELHAS DE BARRO COZIDO - TIPO SUPER-PAULISTA (PLAN)</t>
  </si>
  <si>
    <t>AUX0261</t>
  </si>
  <si>
    <t>RETIRADA DE TELHAS EM GERAL, EXCLUSIVE TELHAS DE BARRO COZIDO, VIDRO E ESTRUTURAIS DE CRFS</t>
  </si>
  <si>
    <t>AUX0262</t>
  </si>
  <si>
    <t>RETIRADA DE TELHAS ESTRUTURAIS DE CRFS OU CIMENTO AMIANTO - LARGURA ÚTIL=44CM</t>
  </si>
  <si>
    <t>AUX0263</t>
  </si>
  <si>
    <t>RETIRADA DE TELHAS ESTRUTURAIS DE CRFS OU CIMENTO AMIANTO - LARGURA ÚTIL=90CM</t>
  </si>
  <si>
    <t>AUX0264</t>
  </si>
  <si>
    <t>RETIRADA DE CUMEEIRAS OU ESPIGÕES DE BARRO COZIDO OU VIDRO EM GERAL</t>
  </si>
  <si>
    <t>AUX0265</t>
  </si>
  <si>
    <t>RETIRADA DE CUMEEIRAS OU ESPIGÕES DE MATERIAIS EM GERAL - EXCLUSIVE BARRO COZIDO OU VIDRO</t>
  </si>
  <si>
    <t>AUX2317</t>
  </si>
  <si>
    <t>RETIRADA DE TELHA DE FIBROCIMENTO CANALETE 90</t>
  </si>
  <si>
    <t>AUX2595</t>
  </si>
  <si>
    <t>RECOLOCAÇÃO DE TELHAS DE BARRO COZIDO OU VIDRO - TIPO FRANCESA</t>
  </si>
  <si>
    <t>AUX2596</t>
  </si>
  <si>
    <t>RECOLOCAÇÃO DE TELHAS DE BARRO COZIDO - TIPO SUPER-PAULISTA (PLAN)</t>
  </si>
  <si>
    <t>AUX0268</t>
  </si>
  <si>
    <t>RECOLOCAÇÃO DE TELHAS DE BARRO COZIDO OU VIDRO - TIPO PAULISTA</t>
  </si>
  <si>
    <t>AUX0269</t>
  </si>
  <si>
    <t>RECOLOCAÇÃO DE TELHAS DE CRF, CIMENTO AMIANTO, ALUMÍNIO OU PLÁSTICO - ONDULADA COMUM</t>
  </si>
  <si>
    <t>AUX0270</t>
  </si>
  <si>
    <t>RECOLOCAÇÃO DE TELHAS ESTRUTURAIS DE CRFS OU CIMENTO AMIANTO - LARGURA ÚTIL=44CM</t>
  </si>
  <si>
    <t>AUX0271</t>
  </si>
  <si>
    <t>RECOLOCAÇÃO DE TELHAS ESTRUTURAIS DE CRFS OU CIMENTO AMIANTO - LARGURA ÚTIL=90CM</t>
  </si>
  <si>
    <t>AUX0272</t>
  </si>
  <si>
    <t>RECOLOCAÇÃO DE CUMEEIRAS OU ESPIGÕES DE BARRO COZIDO</t>
  </si>
  <si>
    <t>AUX0273</t>
  </si>
  <si>
    <t>RECOLOCAÇÃO DE CUMEEIRAS OU ESPIGÕES DE MATERIAIS EM GERAL - EXCLUSIVE BARRO COZIDO OU VIDRO</t>
  </si>
  <si>
    <t>AUX2697</t>
  </si>
  <si>
    <t>IMPERMEABILIZAÇÃO DE CALHA, VIGA-CALHA, JARDINEIRA E TELHA FIBROCIMENTO COM MANTA ASFÁLTICA AUTO-ADESIVA E APLICAÇÃO DE PRIMER</t>
  </si>
  <si>
    <t>AUX1953</t>
  </si>
  <si>
    <t>LIMPEZA DE CALHA DE ZINCO</t>
  </si>
  <si>
    <t>AUX1826</t>
  </si>
  <si>
    <t>TELHAMENTO COM TELHA DE AÇO ZINCADO ONDULADA E = 0,5 MM, COM ATÉ 2 ÁGUAS, INCLUSO IÇAMENTO</t>
  </si>
  <si>
    <t>AUX2869</t>
  </si>
  <si>
    <t>TELHAMENTO COM TELHA DE AÇO GALVALUME, ONDULADA, OND 17 E = 0,5 MM, PRÉ-PINTADA, INCLUSO IÇAMENTO</t>
  </si>
  <si>
    <t>AUX3081</t>
  </si>
  <si>
    <t>TELHAMENTO COM TELHA TRAPEZOIDAL DE AÇO E = 0,65 MM, COM ATÉ 2 ÁGUAS, INCLUSO IÇAMENTO.</t>
  </si>
  <si>
    <t>AUX2982</t>
  </si>
  <si>
    <t>TELHAMENTO COM TELHA METÁLICA TERMOACÚSTICA, COM PREENCHIMENTO PIR E = 30 MM, PRÉ-PINTADA, COM ATÉ 2 ÁGUAS, INCLUSO IÇAMENTO</t>
  </si>
  <si>
    <t>AUX1970</t>
  </si>
  <si>
    <t>TELHA TRAPEZOIDAL DUP. AÇO GALVANIZADO ESPESSURA DE 0,5MM, REVESTIMENTO B, H=40MM, COM MIOLO POLIURETANO E=30MM</t>
  </si>
  <si>
    <t>AUX0846</t>
  </si>
  <si>
    <t>CUMEEIRA ONDULADA EM AÇO GALVANIZADO E=0,5MM, REVESTIMENTO B, H=17,5MM, LARG=0,60M</t>
  </si>
  <si>
    <t>AUX0962</t>
  </si>
  <si>
    <t>CUMEEIRA TRAPEZOIDAL EM AÇO GALVANIZADO ESP=0,5MM, REVESTIMENTO B, H=40MM, L=0,60 M</t>
  </si>
  <si>
    <t>AUX2621</t>
  </si>
  <si>
    <t>CUMEEIRA TERMOACÚSTICA</t>
  </si>
  <si>
    <t>AUX3519</t>
  </si>
  <si>
    <t>CUMEEIRA PARA TELHA DE TERMOACÚSTICA, INCLUSO ACESSÓRIOS DE FIXAÇÃO E IÇAMENTO.</t>
  </si>
  <si>
    <t>AUX1318</t>
  </si>
  <si>
    <t>CHAPA POLICARBONATO  ALVEOLAR CRISTAL ESP.= 6MM, INCL. PERFIL ESTRUTURAL</t>
  </si>
  <si>
    <t>AUX1174</t>
  </si>
  <si>
    <t xml:space="preserve">COBERTURA EM POLICARBONATO ALVEOLAR DE 8MM, FIXADO EM PEÇAS DE ALUMÍNIO INCLUSIVE INSTALAÇÃO </t>
  </si>
  <si>
    <t>AUX0761</t>
  </si>
  <si>
    <t>TELHAS EM POLICARBONATO ALVEOLAR 6MM COM ESTRUTURA METÁLICA GALVANIZADA, INSTALADA</t>
  </si>
  <si>
    <t>AUX3279</t>
  </si>
  <si>
    <t>TELHA ONDULADA EM POLICARBONATO CRISTAL</t>
  </si>
  <si>
    <t>AUX2974</t>
  </si>
  <si>
    <t>INSTALAÇÃO POLICARBONATO CRISTAL-INCOLOR, E = 3 MM, EM ESQUADRIA DE ALUMÍNIO OU PVC, FIXADO COM BAGUETE</t>
  </si>
  <si>
    <t>AUX2329</t>
  </si>
  <si>
    <t>RETIRADA DE CALHAS, RUFOS E CONDUTORES</t>
  </si>
  <si>
    <t>AUX0563</t>
  </si>
  <si>
    <t>RETIRADA DE CALHAS, RUFOS OU RINCÕES EM CHAPA METÁLICA</t>
  </si>
  <si>
    <t>AUX0564</t>
  </si>
  <si>
    <t>RETIRADA DE CONDUTORES APARENTES</t>
  </si>
  <si>
    <t>AUX0543</t>
  </si>
  <si>
    <t>DEMOLIÇÃO DE CALHAS, RUFOS OU RINCÕES EM CHAPA METÁLICA</t>
  </si>
  <si>
    <t>AUX0544</t>
  </si>
  <si>
    <t>DEMOLIÇÃO DE CONDUTORES APARENTES</t>
  </si>
  <si>
    <t>AUX0634</t>
  </si>
  <si>
    <t>RECOLOCAÇÃO DE CALHAS, RUFOS OU RINCÕES EM CHAPA METÁLICA</t>
  </si>
  <si>
    <t>AUX0635</t>
  </si>
  <si>
    <t>RECOLOCAÇÃO DE CONDUTORES APARENTES</t>
  </si>
  <si>
    <t>AUX3432</t>
  </si>
  <si>
    <t>CALHA EM CHAPA DE AÇO GALVANIZADO Nº26, DESENVOLVIMENTO 60CM</t>
  </si>
  <si>
    <t>AUX3107</t>
  </si>
  <si>
    <t>CALHA EM CHAPA DE AÇO GALVANIZADO Nº26, DESENVOLVIMENTO 67CM</t>
  </si>
  <si>
    <t>AUX3108</t>
  </si>
  <si>
    <t>CALHA EM CHAPA DE AÇO GALVANIZADO Nº26, DESENVOLVIMENTO 74CM</t>
  </si>
  <si>
    <t>AUX3109</t>
  </si>
  <si>
    <t>CALHA EM CHAPA DE AÇO GALVANIZADO Nº26, DESENVOLVIMENTO 86CM</t>
  </si>
  <si>
    <t>AUX3433</t>
  </si>
  <si>
    <t>CALHA EM CHAPA DE AÇO GALVANIZADO Nº26, DESENVOLVIMENTO 110CM</t>
  </si>
  <si>
    <t>AUX3120</t>
  </si>
  <si>
    <t>CALHA EM CHAPA DE AÇO GALVANIZADO Nº26, DESENVOLVIMENTO 150CM</t>
  </si>
  <si>
    <t>AUX1996</t>
  </si>
  <si>
    <t>GRELHA HEMISFÉRICA DE FERRO FUNDIDO - 75MM, ÁGUAS PLUVIAIS - FORNEC. E ASSENT.</t>
  </si>
  <si>
    <t>AUX2466</t>
  </si>
  <si>
    <t>GRELHA HEMISFÉRICA DE FERRO FUNDIDO - 100MM, ÁGUAS PLUVIAIS - FORNEC. E ASSENT.</t>
  </si>
  <si>
    <t>AUX2467</t>
  </si>
  <si>
    <t>GRELHA HEMISFÉRICA DE FERRO FUNDIDO - 150MM, ÁGUAS PLUVIAIS - FORNEC. E ASSENT.</t>
  </si>
  <si>
    <t>AUX2970</t>
  </si>
  <si>
    <t>GRELHA HEMISFÉRICA DE FERRO FUNDIDO - 200MM, ÁGUAS PLUVIAIS - FORNEC. E ASSENT.</t>
  </si>
  <si>
    <t>AUX1536</t>
  </si>
  <si>
    <t>RUFO EM CHAPA DE AÇO GALVANIZADO NÚMERO 26, CORTE DE 25 CM, INCLUSO TRANSPORTE VERTICAL</t>
  </si>
  <si>
    <t>AUX2173</t>
  </si>
  <si>
    <t>RUFO EM CHAPA DE AÇO GALVANIZADO NÚMERO 26, COM DESENOLVIMENTO 35 CM, INCLUSO TRANSPORTE VERTICAL</t>
  </si>
  <si>
    <t>AUX1760</t>
  </si>
  <si>
    <t>RUFO EM CHAPA DE AÇO GALVANIZADO NÚMERO 26, CORTE DE 50 CM</t>
  </si>
  <si>
    <t>AUX3110</t>
  </si>
  <si>
    <t>RUFO EM CHAPA DE AÇO GALVANIZADO Nº26, DESENVOLVIMENTO 60CM</t>
  </si>
  <si>
    <t>AUX3111</t>
  </si>
  <si>
    <t>RUFO EM CHAPA DE AÇO GALVANIZADO Nº26, DESENVOLVIMENTO 75CM</t>
  </si>
  <si>
    <t>AUX3112</t>
  </si>
  <si>
    <t>RUFO EM CHAPA DE AÇO GALVANIZADO Nº26, DESENVOLVIMENTO 90CM</t>
  </si>
  <si>
    <t>AUX3113</t>
  </si>
  <si>
    <t>RUFO EM CHAPA DE AÇO GALVANIZADO Nº26, DESENVOLVIMENTO 110CM</t>
  </si>
  <si>
    <t>AUX2186</t>
  </si>
  <si>
    <t>RUFO EM CHAPA AÇO GALVANIZADO Nº24 COM DESENVOLVIMENTO 16CM - FORNEC. E ISNT.</t>
  </si>
  <si>
    <t>AUX2850</t>
  </si>
  <si>
    <t>RUFO EM CHAPA DE AÇO GALVANIZADO N.24 - DESENVOLVIMENTO 100CM</t>
  </si>
  <si>
    <t>AUX2857</t>
  </si>
  <si>
    <t>FORNECIMENTO DE TUBO DE PVC DEFOFO, JUNTA ELÁSTICA INTEGRADA, DIÂM = 150 MM, INCLUSO ASSENTAMENTO EM LOCAL COM NÍVEL ALTO DE INTERFERÊNCIAS</t>
  </si>
  <si>
    <t>AUX2858</t>
  </si>
  <si>
    <t>FORNECIMENTO DE TUBO DE PVC DEFOFO, JUNTA ELÁSTICA INTEGRADA, DIÂM = 200 MM, INCLUSO ASSENTAMENTO EM LOCAL COM NÍVEL ALTO DE INTERFERÊNCIAS</t>
  </si>
  <si>
    <t>AUX2859</t>
  </si>
  <si>
    <t>FORNECIMENTO DE TUBO DE PVC DEFOFO, JUNTA ELÁSTICA INTEGRADA, DIÂM = 300 MM, INCLUSO ASSENTAMENTO EM LOCAL COM NÍVEL ALTO DE INTERFERÊNCIAS</t>
  </si>
  <si>
    <t>AUX2918</t>
  </si>
  <si>
    <t>TÊ 90° DE PVC RÍGIDO, SÉRIE R, DIÂM = 50 MM</t>
  </si>
  <si>
    <t>AUX2968</t>
  </si>
  <si>
    <t>TUBO PVC, SÉRIE R, ÁGUA PLUVIAL, DN 50 MM, FORNECIDO E INSTALADO EM CONDUTORES VERTICAIS</t>
  </si>
  <si>
    <t>AUX2307</t>
  </si>
  <si>
    <t>RETIRADA DE PORTA MADEIRA 60/70/80 X 210 CM COM CAIXILHO</t>
  </si>
  <si>
    <t>AUX0277</t>
  </si>
  <si>
    <t>RETIRADA DE FOLHAS DE PORTA DE PASSAGEM OU JANELA</t>
  </si>
  <si>
    <t>AUX1542</t>
  </si>
  <si>
    <t>DEMOLIÇÃO DE PÉRGOLAS OU BRISES</t>
  </si>
  <si>
    <t>AUX0278</t>
  </si>
  <si>
    <t>RETIRADA DE BATENTES DE MADEIRA</t>
  </si>
  <si>
    <t>AUX0279</t>
  </si>
  <si>
    <t>RETIRADA DE GUARNIÇÕES OU MOLDURAS DE MADEIRA</t>
  </si>
  <si>
    <t>AUX0280</t>
  </si>
  <si>
    <t>RETIRADA DE GUICHÊS, INCLUSIVE BATENTE E FERRAGENS</t>
  </si>
  <si>
    <t>AUX0281</t>
  </si>
  <si>
    <t>RETIRADA DE FECHADURAS DE EMBUTIR, COMPLETAS</t>
  </si>
  <si>
    <t>AUX0282</t>
  </si>
  <si>
    <t>RETIRADA DE FECHADURAS, FECHOS OU TARJETAS DE SOBREPOR</t>
  </si>
  <si>
    <t>AUX0283</t>
  </si>
  <si>
    <t>RETIRADA DE MAÇANETAS</t>
  </si>
  <si>
    <t>PAR</t>
  </si>
  <si>
    <t>AUX0284</t>
  </si>
  <si>
    <t>RETIRADA DE ESPELHOS</t>
  </si>
  <si>
    <t>AUX0285</t>
  </si>
  <si>
    <t>RETIRADA DE ROSETAS OU ENTRADAS DE CHAVE GORGE</t>
  </si>
  <si>
    <t>AUX0286</t>
  </si>
  <si>
    <t>RETIRADA DE BORBOLETAS OU LEVANTADORES TIPO "UNHA"</t>
  </si>
  <si>
    <t>AUX0287</t>
  </si>
  <si>
    <t>RETIRADA DE DOBRADIÇAS</t>
  </si>
  <si>
    <t>AUX2306</t>
  </si>
  <si>
    <t>RETIRADA DE ESQUADRIA METÁLICA</t>
  </si>
  <si>
    <t>AUX0299</t>
  </si>
  <si>
    <t>RETIRADA DE ESQUADRIAS METÁLICAS EM GERAL, PORTAS OU CAIXILHOS</t>
  </si>
  <si>
    <t>AUX0300</t>
  </si>
  <si>
    <t>RETIRADA DE BATENTES METÁLICOS</t>
  </si>
  <si>
    <t>AUX0301</t>
  </si>
  <si>
    <t>RETIRADA DE BRAÇO DE ALAVANCA</t>
  </si>
  <si>
    <t>AUX0302</t>
  </si>
  <si>
    <t>RETIRADA DE ALAVANCA</t>
  </si>
  <si>
    <t>AUX0303</t>
  </si>
  <si>
    <t>RETIRADA DE PUXADOR DE ENGATE, PARA CAIXILHOS DE CORRER</t>
  </si>
  <si>
    <t>AUX2324</t>
  </si>
  <si>
    <t>RETIRADA DE PORTA DE MADEIRA 60/70/80 X 2,10 M ( FOLHA )</t>
  </si>
  <si>
    <t>AUX2597</t>
  </si>
  <si>
    <t>RECOLOCAÇÃO DE FOLHAS DE PORTA DE PASSAGEM OU JANELA</t>
  </si>
  <si>
    <t>AUX0289</t>
  </si>
  <si>
    <t>RECOLOCAÇÃO DE BATENTES MADEIRA</t>
  </si>
  <si>
    <t>AUX0290</t>
  </si>
  <si>
    <t>RECOLOCAÇÃO DE GUARNIÇÕES OU MOLDURAS DE MADEIRA</t>
  </si>
  <si>
    <t>AUX0291</t>
  </si>
  <si>
    <t>RECOLOCAÇÃO DE GUICHÊS, INCLUSIVE BATENTE E FERRAGENS</t>
  </si>
  <si>
    <t>AUX0292</t>
  </si>
  <si>
    <t>RECOLOCAÇÃO DE FECHADURAS DE EMBUTIR, COMPLETAS</t>
  </si>
  <si>
    <t>AUX0293</t>
  </si>
  <si>
    <t>RECOLOCAÇÃO DE FECHADURAS, FECHOS OU TARGETAS DE SOBREPOR</t>
  </si>
  <si>
    <t>AUX0294</t>
  </si>
  <si>
    <t>RECOLOCAÇÃO DE MAÇANETAS</t>
  </si>
  <si>
    <t>AUX0295</t>
  </si>
  <si>
    <t>RECOLOCAÇÃO DE ESPELHOS</t>
  </si>
  <si>
    <t>AUX0296</t>
  </si>
  <si>
    <t>RECOLOCAÇÃO DE ROSETAS OU ENTRADAS DE CHAVE GORGE</t>
  </si>
  <si>
    <t>AUX0297</t>
  </si>
  <si>
    <t>RECOLOCAÇÃO DE BORBOLETAS OU LEVANTADORES TIPO "UNHA"</t>
  </si>
  <si>
    <t>AUX0298</t>
  </si>
  <si>
    <t>RECOLOCAÇÃO DE DOBRADIÇAS</t>
  </si>
  <si>
    <t>AUX0304</t>
  </si>
  <si>
    <t>RECOLOCAÇÃO DE ESQUADRIAS METÁLICAS EM GERAL, PORTAS OU CAIXILHOS</t>
  </si>
  <si>
    <t>AUX0305</t>
  </si>
  <si>
    <t>RECOLOCAÇÃO DE BATENTES METÁLICOS</t>
  </si>
  <si>
    <t>AUX0306</t>
  </si>
  <si>
    <t>RECOLOCAÇÃO DE BRAÇO DE ALAVANCA</t>
  </si>
  <si>
    <t>AUX0307</t>
  </si>
  <si>
    <t>RECOLOCAÇÃO DE ALAVANCA</t>
  </si>
  <si>
    <t>AUX0308</t>
  </si>
  <si>
    <t>RECOLOCAÇÃO DE PUXADOR DE ENGATE, PARA CAIXILHOS DE CORRER</t>
  </si>
  <si>
    <t>AUX1543</t>
  </si>
  <si>
    <t>REMOÇÃO DE FERRUGEM EM ESQUADRIAS OU ESTRUTURAS METÁLICAS COM ESCOVA DE AÇO</t>
  </si>
  <si>
    <t>AUX0247</t>
  </si>
  <si>
    <t>DEMOLIÇÃO DE VIDROS ENCAIXILHADOS EM GERAL, INCLUSIVE LIMPEZA DO CAIXILHO</t>
  </si>
  <si>
    <t>AUX0248</t>
  </si>
  <si>
    <t>RETIRADA DE VIDROS ENCAIXILHADOS EM GERAL, INCLUSIVE LIMPEZA DO CAIXILHO</t>
  </si>
  <si>
    <t>AUX0249</t>
  </si>
  <si>
    <t>RECOLOCAÇÃO DE VIDROS ENCAIXILHADOS EM GERAL</t>
  </si>
  <si>
    <t>AUX1588</t>
  </si>
  <si>
    <t>RETIRADA DE GRADE DE FERRO</t>
  </si>
  <si>
    <t>AUX2878</t>
  </si>
  <si>
    <t>REVISÃO DE ESQUADRIA DE FERRO</t>
  </si>
  <si>
    <t>AUX3486</t>
  </si>
  <si>
    <t>LUBRIFICAÇÃO DE ESQUADRIAS METÁLICAS</t>
  </si>
  <si>
    <t>AUX3026</t>
  </si>
  <si>
    <t>INSTALAÇÃO DE BARRA DE APOIO RETA, FIXADA NA PAREDE, SEM FORNECIMENTO</t>
  </si>
  <si>
    <t>AUX3489</t>
  </si>
  <si>
    <t>DEMOLIÇÃO DE PEITORIL DE GRANITO</t>
  </si>
  <si>
    <t>AUX1757</t>
  </si>
  <si>
    <t>CONJUNTO DE FECHADURA TIPO TETRA - SOMENTE TRANCA</t>
  </si>
  <si>
    <t>CJ</t>
  </si>
  <si>
    <t>AUX3188</t>
  </si>
  <si>
    <t>FECHADURA TIPO GORGE (55MM) - TRÁFEGO INTENSO,  MAÇANETA EM ZEMAC, GUARNIÇÕES EM AÇO, ACABAMENTO CROMADO BRILHANTE</t>
  </si>
  <si>
    <t>AUX3099</t>
  </si>
  <si>
    <t>FECHADURA PARA PORTA DE CORRER, BICO DE PAPAGAIO - FORNEC. E INST.</t>
  </si>
  <si>
    <t>AUX3403</t>
  </si>
  <si>
    <t>DOBRADIÇA DE FERRO 65X47 MM EM BARRA CHATA 2 1/2"X1/4" E PINO AÇO 1/2" (EXCETO MÃO DE OBRA)</t>
  </si>
  <si>
    <t>AUX2748</t>
  </si>
  <si>
    <t>MOLA PARA PORTA DE FERRO COM LARGURA ATÉ 90CM - FORNECIMENTO E INSTALAÇÃO</t>
  </si>
  <si>
    <t>AUX1562</t>
  </si>
  <si>
    <t>BARRA ANTIPÂNICO SIMPLES, COM FECHADURA LADO OPOSTO, PARA UMA PORTA</t>
  </si>
  <si>
    <t>AUX1679</t>
  </si>
  <si>
    <t>BARRA ANTIPÂNICO SIMPLES, PARA PORTA DE VIDRO, BATEDOR LATERAL - FORNEC. E INST.</t>
  </si>
  <si>
    <t>AUX1680</t>
  </si>
  <si>
    <t>BARRA ANTIPÂNICO DUPLA, PARA PORTA DE VIDRO, BATEDORES E CREMONAS SUPERIORES E INFERIORES - FORNEC. E INST.</t>
  </si>
  <si>
    <t>AUX1884</t>
  </si>
  <si>
    <t>BARRA ANTIPÂNICO DUPLA, CEGA LADO OPOSTO, BATEDORES E CREMONAS SUPERIORES E INFERIORES - FORNEC. E INST.</t>
  </si>
  <si>
    <t>AUX3274</t>
  </si>
  <si>
    <t>BATENTE FERRO 1X1/8"</t>
  </si>
  <si>
    <t>AUX0041</t>
  </si>
  <si>
    <t>BARRA DE APOIO, AÇO INOX, LATERAL ARTICULADA, COM TRAVA 70 CM (BARRAS COM DIÂMETRO ENTRE 3,0 E 4,5CM)</t>
  </si>
  <si>
    <t>AUX0042</t>
  </si>
  <si>
    <t>BARRA DE APOIO, AÇO INOX, PARA LAVATÓRIO DE CANTO 55* X 47* CM (BARRAS COM DIÂMETRO ENTRE 3,0 E 4,5CM)</t>
  </si>
  <si>
    <t>AUX2257</t>
  </si>
  <si>
    <t>BARRA DE APOIO, PARA LAVATÓRIO,FIXA, CONSTITUIDA DE DUAS BARRAS LATERAIS EM "U", EM AÇO INOX, D=1 1/4", JACKWAL OU SIMILAR - FORNEC. E INST.</t>
  </si>
  <si>
    <t>AUX3146</t>
  </si>
  <si>
    <t xml:space="preserve">BARRA DE APOIO, PARA LAVATÓRIO, FIXA, EM "U", EM AÇO INOX, D=1 1/4" </t>
  </si>
  <si>
    <t>AUX3103</t>
  </si>
  <si>
    <t>BARRA DE APOIO, AÇO INOX, PARA DEFICIENTES L=20 CM (BARRAS COM DIÂMETRO ENTRE 3,0 E 4,5CM)</t>
  </si>
  <si>
    <t>AUX2394</t>
  </si>
  <si>
    <t>BARRA DE APOIO, RETA, FIXA, EM AÇO INOX, L=30CM, D=1 1/4" - JACKWAL OU SIMILAR - FORNEC. E INST.</t>
  </si>
  <si>
    <t>AUX2665</t>
  </si>
  <si>
    <t>BARRA DE APOIO, AÇO INOX, RETA L=40 CM (BARRAS COM DIÂMETRO ENTRE 3,0 E 4,5 CM)</t>
  </si>
  <si>
    <t>AUX2055</t>
  </si>
  <si>
    <t>BARRA DE APOIO, AÇO INOX, PARA DEFICIENTES L=40 CM (BARRAS COM DIÂMETRO ENTRE 3,0 E 4,5CM)</t>
  </si>
  <si>
    <t>AUX0031</t>
  </si>
  <si>
    <t>BARRA DE APOIO, AÇO INOX, PARA DEFICIENTES L=45 CM (BARRAS COM DIÂMETRO ENTRE 3,0 E 4,5CM)</t>
  </si>
  <si>
    <t>AUX0036</t>
  </si>
  <si>
    <t>BARRA DE APOIO, AÇO INOX, PARA DEFICIENTES L=60 CM (BARRAS COM DIÂMETRO ENTRE 3,0 E 4,5CM)</t>
  </si>
  <si>
    <t>AUX0037</t>
  </si>
  <si>
    <t>BARRA DE APOIO, AÇO INOX, PARA DEFICIENTES L=70 CM (BARRAS COM DIÂMETRO ENTRE 3,0 E 4,5CM)</t>
  </si>
  <si>
    <t>AUX0032</t>
  </si>
  <si>
    <t>BARRA DE APOIO, AÇO INOX, PARA DEFICIENTES L=80 CM (BARRAS COM DIÂMETRO ENTRE 3,0 E 4,5CM)</t>
  </si>
  <si>
    <t>AUX0033</t>
  </si>
  <si>
    <t>BARRA DE APOIO, AÇO INOX, PARA DEFICIENTES L=90 CM (BARRAS COM DIÂMETRO ENTRE 3,0 E 4,5CM)</t>
  </si>
  <si>
    <t>AUX0038</t>
  </si>
  <si>
    <t>BARRA DE APOIO, AÇO INOX, PARA DEFICIENTES EM "L" 70 X 70 CM (BARRAS COM DIÂMETRO ENTRE 3,0 E 4,5CM)</t>
  </si>
  <si>
    <t>AUX0039</t>
  </si>
  <si>
    <t>BARRA DE APOIO, AÇO INOX, PARA DEFICIENTES EM "L" 80 X 80 CM (BARRAS COM DIÂMETRO ENTRE 3,0 E 4,5CM)</t>
  </si>
  <si>
    <t>AUX0034</t>
  </si>
  <si>
    <t>BARRA DE APOIO, AÇO INOX, PARA CHUVEIRO PARA PORTADORES DE DEFICIÊNCIA FÍSICA (BARRAS COM DIÂMETRO ENTRE 3,0 E 4,5CM)</t>
  </si>
  <si>
    <t>AUX2724</t>
  </si>
  <si>
    <t>PORTA DE MADEIRA PARA VERNIZ, SEMI-OCA (LEVE OU MÉDIA), 100X210CM, ESPESSURA DE 3,5CM, INCLUSO DOBRADIÇAS - FORNEC. E INST.</t>
  </si>
  <si>
    <t>AUX2562</t>
  </si>
  <si>
    <t>PORTA DE MADEIRA - SÓLIDA PADRÃO IMBUIA E CEDRO P/ PINTURA A ÓLEO/VERNIZ - E=35MM, 100X210CM, INCLUSO DOBRADIÇAS - FORNECIMENTO E INSTALAÇÃO.</t>
  </si>
  <si>
    <t>AUX2990</t>
  </si>
  <si>
    <t>PORTA EM MADEIRA COMPENSADA (CANELA), LISA, SEMI-OCA, 1,40X*2,40*M, COM DUAS FOLHAS DE ABRIR, INCLUSIVE BATENTES E FERRAGENS</t>
  </si>
  <si>
    <t>AUX2053</t>
  </si>
  <si>
    <t>PORTA EM MADEIRA COMPENSADA (CANELADA), LISA, SEMI-ÔCA, 1.60X2.10M, INCLUSIVE BATENTE E FERRAGENS</t>
  </si>
  <si>
    <t>AUX1822</t>
  </si>
  <si>
    <t>PORTA EM MADEIRA COMPENSADA, LISA, SEMI-OCA, ACABAMENTO PARA PINTURA, 0,60X1,65 M, INCLUSIVE FERRAGENS (LIVRE/OCUPADO), EXCLUSIVE BATENTE, PARA USO EM DIVISÓRIAS GRANITO OU MÁRMORE</t>
  </si>
  <si>
    <t>AUX2229</t>
  </si>
  <si>
    <t>PORTA EM MADEIRA COMPENSADA, LISA, SEMI-OCA, ACABAMENTO PARA PINTURA, 0,80X1,65 M, INCLUSIVE FERRAGENS (LIVRE/OCUPADO), EXCLUSIVE BATENTE, PARA USO EM DIVISÓRIAS GRANITO OU MÁRMORE</t>
  </si>
  <si>
    <t>AUX1823</t>
  </si>
  <si>
    <t>PORTA EM MADEIRA COMPENSADA, LISA, SEMI-OCA, REVESTIDA COM LAMINADO TEXTURIZADO, 0,60X1,60 A 1,80 M, INCLUSIVE FERRAGENS (LIVRE/OCUPADO), BATENTE E ALIZAR</t>
  </si>
  <si>
    <t>AUX3377</t>
  </si>
  <si>
    <t>PORTA EM MADEIRA COMPENSADA, LISA, SEMI-OCA, REVESTIDA COM LAMINADO TEXTURIZADO, 0,90X1,60 A 1,80 M, INCLUSIVE FERRAGENS (LIVRE/OCUPADO) E BATENTES</t>
  </si>
  <si>
    <t>AUX3280</t>
  </si>
  <si>
    <t>PORTA EM MADEIRA COMPENSADA, LISA, SEMI-OCA, REVESTIDA COM LAMINADO TEXTURIZADO, 1,00X1,60 A 1,80 M, INCLUSIVE FERRAGENS (LIVRE/OCUPADO) E BATENTES</t>
  </si>
  <si>
    <t>AUX1667</t>
  </si>
  <si>
    <t>PORTA DE MADEIRA, TIPO MEXICANA, MACIÇA (PESADA OU SUPERPESADA), 90X210CM, ESPESSURA DE 3,5CM, INCLUSO DOBRADIÇAS - FORNEC. E INST.</t>
  </si>
  <si>
    <t>AUX2501</t>
  </si>
  <si>
    <t>PORTA EM MADEIRA DE LEI, 0,60X1,60 M, INCLUSIVE BATENTE E DOBRADIÇAS</t>
  </si>
  <si>
    <t>AUX2417</t>
  </si>
  <si>
    <t>PORTA EM MADEIRA DE LEI, DE CORRER, LISA, SEMI-ÔCA 0,80X2,10M, INCLUSIVE BATENTES E FERRAGENS</t>
  </si>
  <si>
    <t>AUX3353</t>
  </si>
  <si>
    <t>PORTA EM MADEIRA DE LEI, DE CORRER, LISA, SEMI-OCA 0,90X2,10 M, INCLUSIVE BATENTES E FERRAGENS</t>
  </si>
  <si>
    <t>AUX2500</t>
  </si>
  <si>
    <t>PORTA EM MADEIRA DE LEI, DE CORRER, LISA, 1,20X2,10M, INCLUSIVE BATENTE E FERRAGENS</t>
  </si>
  <si>
    <t>AUX3033</t>
  </si>
  <si>
    <t>PORTA DE MADEIRA COMPENSADA (CANELA), SEMI-OCA, 80X210CM C/ VISOR 0,16 M2, INCLUSO VIDRO 4 MM E DOBRADIÇAS - FORNECIMENTO E INSTALAÇÃO</t>
  </si>
  <si>
    <t>AUX3031</t>
  </si>
  <si>
    <t>PORTA DE MADEIRA COMPENSADA (CANELA), SEMI-OCA, 90X210CM C/ VISOR 0,16 M2, INCLUSO VIDRO 4 MM E DOBRADIÇAS - FORNECIMENTO E INSTALAÇÃO</t>
  </si>
  <si>
    <t>AUX3034</t>
  </si>
  <si>
    <t>KIT DE PORTA DE MADEIRA COMPENSADA (CANELA), SEMI-OCA, 80X210CM C/ VISOR 0,16 M2, COM VIDRO 4 MM,  ITENS INCLUSOS: DOBRADIÇAS, MONTAGEM E INSTALAÇÃO DO BATENTE, FECHADURA COM EXECUÇÃO DO FURO - FORNECIMENTO E INSTALAÇÃO</t>
  </si>
  <si>
    <t>AUX3032</t>
  </si>
  <si>
    <t>KIT DE PORTA DE MADEIRA COMPENSADA (CANELA), SEMI-OCA, 90X210CM C/ VISOR 0,16 M2, COM VIDRO 4 MM,  ITENS INCLUSOS: DOBRADIÇAS, MONTAGEM E INSTALAÇÃO DO BATENTE, FECHADURA COM EXECUÇÃO DO FURO - FORNECIMENTO E INSTALAÇÃO</t>
  </si>
  <si>
    <t>AUX3036</t>
  </si>
  <si>
    <t>PORTA EM MADEIRA COMPENSADA (CANELA), SEMI-OCA, 160X210CM C/ VISOR 0,16M² EM CADA FOLHA, COM VIDRO 4 MM, DUAS FOLHAS DE ABRIR, INCLUSIVE BATENTES E FERRAGENS</t>
  </si>
  <si>
    <t>AUX3082</t>
  </si>
  <si>
    <t>PORTA EM MADEIRA COMPENSADA (CANELA), LISA, SEMI-ÔCA, 1,80 X 2,10 M, DUAS FOLHAS, COM VISOR, INCLUSIVE BATENTES E FERRAGENS</t>
  </si>
  <si>
    <t>AUX3369</t>
  </si>
  <si>
    <t>KIT DE PORTA DE MADEIRA PARA SANITÁRIO DE PCD, VERNIZ, SEMI-OCA (LEVE OU MÉDIA), PADRÃO POPULAR, 80X210CM, ESPESSURA DE 3,5CM, ITENS INCLUSOS: DOBRADIÇAS, MONTAGEM E INSTALAÇÃO DO BATENTE, FECHADURA, CHAPA EM INOX DE PROTEÇÃO E BARRA DE APOIO - FORNECIMENTO E INSTALAÇÃO</t>
  </si>
  <si>
    <t>AUX1518</t>
  </si>
  <si>
    <t>KIT DE PORTA DE MADEIRA PARA SANITÁRIO DE PCD, VERNIZ, SEMI-OCA (LEVE OU MÉDIA), PADRÃO POPULAR, 90X210CM, ESPESSURA DE 3,5CM, ITENS INCLUSOS: DOBRADIÇAS, MONTAGEM E INSTALAÇÃO DO BATENTE, FECHADURA, CHAPA EM INOX DE PROTEÇÃO E BARRA DE APOIO (NAS DUAS FACES) - FORNECIMENTO E INSTALAÇÃO</t>
  </si>
  <si>
    <t>AUX3035</t>
  </si>
  <si>
    <t>KIT DE PORTA DE MADEIRA PARA SANITÁRIO DE PCD, PARA VERNIZ SEMI-OCA (LEVE OU MÉDIA), PADRÃO MÉDIO, 90X210CM, ESPESSURA DE 3,5CM, ITENS INCLUSOS: DOBRADIÇAS, MONTAGEM E INSTALAÇÃO DO BATENTE, FECHADURA, CHAPA EM INOX DE PROTEÇÃO E BARRA DE APOIO (APENAS 1 FACE) - FORNECIMENTO E INSTALAÇÃO</t>
  </si>
  <si>
    <t>AUX1304</t>
  </si>
  <si>
    <t>PORTA DE MADEIRA 90X210CM, INCL. DOBRADIÇAS, 1 BARRA DE APOIO E CHAPA AÇO INOX E=4MM H=40CM EM UMA DAS FACES - FORNEC. E INST.</t>
  </si>
  <si>
    <t>AUX2273</t>
  </si>
  <si>
    <t>KIT DE PORTA DE MADEIRA PARA SANITÁRIO DE PCD, PARA PINTURA, SEMI-OCA (LEVE OU MÉDIA), PADRÃO MÉDIO, 90X210CM, ESPESSURA DE 3,5CM, ITENS INCLUSOS: DOBRADIÇAS, MONTAGEM E INSTALAÇÃO DO BATENTE, FECHADURA COM EXECUÇÃO DE FURO, CHAPA EM INOX DE PROTEÇÃO E  BARRA DE APOIO (NAS DUAS FACES) - FORNECIMENTO E INSTALAÇÃO</t>
  </si>
  <si>
    <t>AUX2784</t>
  </si>
  <si>
    <t>KIT PORTA PRONTA DE MADEIRA PARA SANITÁRIO PCD, 90 X 180CM, E = 35MM, COM MARCO EM AÇO, NÚCLEO SARRAFEADO ACABAMENTO MELAMÍNICO BRANCO (INCLUI MARCO, ALIZARES, DOBRADIÇAS, FECHADURA E BARRA DE APOIO NAS DUAS FACES) - FORNEC. E INST.</t>
  </si>
  <si>
    <t>AUX2660</t>
  </si>
  <si>
    <t>KIT DE PORTA DE MADEIRA PARA SANITÁRIO PCD, VERNIZ, SEMI-OCA (LEVE OU MÉDIA), PADRÃO MÉDIO, 100X210CM, ESPESSURA DE 3,5CM, ITENS INCLUSOS: DOBRADIÇAS, MONTAGEM E INSTALAÇÃO DE BATENTE, FECHADURA COM EXECUÇÃO DO FURO, CHAPA EM INOX DE PROTEÇÃO E BARRA DE APOIO (NAS DUAS FACES) - FORNECIMENTO E INSTALAÇÃO.</t>
  </si>
  <si>
    <t>AUX3370</t>
  </si>
  <si>
    <t>CHAPA DE AÇO INOX E=4MM PARA PROTEÇÃO DE PORTA PCD</t>
  </si>
  <si>
    <t>AUX1669</t>
  </si>
  <si>
    <t>KIT DE PORTA DE MADEIRA TIPO MEXICANA, MACIÇA (PESADA OU SUPERPESADA), PADRÃO MÉDIO, 90X210CM, ESPESSURA DE 3,5CM, ITENS INCLUSOS: DOBRADIÇAS, MONTAGEM E INSTALAÇÃO DO BATENTE/GUARNIÇÃO, SEM FECHADURA - FORNEC. E INST.</t>
  </si>
  <si>
    <t>AUX2723</t>
  </si>
  <si>
    <t>KIT DE PORTA DE MADEIRA PARA VERNIZ, SEMI-OCA (LEVE OU MÉDIA), PADRÃO MÉDIO, 100X210CM, ESPESSURA DE 3,5CM, ITENS INCLUSOS: DOBRADIÇAS, MONTAGEM E INSTALAÇÃO DE BATENTE, FECHADURA COM EXECUÇÃO DO FURO - FORNEC. E INST.</t>
  </si>
  <si>
    <t>AUX1305</t>
  </si>
  <si>
    <t>KIT PORTA PRONTA DE MADEIRA, 60 X 180CM, E = 35MM, COM MARCO EM AÇO, NÚCLEO SARRAFEADO ACABAMENTO MELAMÍNICO BRANCO (INCLUI MARCO, ALIZARES, DOBRADIÇAS E FECHADURA) - FORNEC. E INST.</t>
  </si>
  <si>
    <t>AUX1306</t>
  </si>
  <si>
    <t>KIT PORTA PRONTA DE MADEIRA, 90 X 180CM, E = 35MM, COM MARCO EM AÇO, NÚCLEO SARRAFEADO ACABAMENTO MELAMÍNICO BRANCO (INCLUI MARCO, ALIZARES, DOBRADIÇAS E FECHADURA - FORNEC. E INST.</t>
  </si>
  <si>
    <t>AUX1544</t>
  </si>
  <si>
    <t>PORTAS PARA ARMÁRIO COM REVESTIMENTO EXTERNO E INTERNO EM LAMINADO MELAMÍNICO</t>
  </si>
  <si>
    <t>AUX2543</t>
  </si>
  <si>
    <t>PORTAS PARA ARMÁRIO SEM REVESTIMENTO</t>
  </si>
  <si>
    <t>AUX2544</t>
  </si>
  <si>
    <t>PORTAS PARA ARMÁRIO COM REVESTIMENTO EXTERNO EM LAMINADO MELAMÍNICO</t>
  </si>
  <si>
    <t>AUX2545</t>
  </si>
  <si>
    <t>PRATELEIRA PARA ARMÁRIO SEM REVESTIMENTO</t>
  </si>
  <si>
    <t>AUX2546</t>
  </si>
  <si>
    <t>PRATELEIRA PARA ARMÁRIO, REVESTIDA EM 1 FACE EM LAMINADO MELAMÍNICO</t>
  </si>
  <si>
    <t>AUX2547</t>
  </si>
  <si>
    <t>PRATELEIRA PARA ARMÁRIO, REVESTIDA EM 2 FACES, EM LAMINADO MELAMÍNICO</t>
  </si>
  <si>
    <t>AUX2901</t>
  </si>
  <si>
    <t>PRATELEIRA DE MADEIRA DE LEI PLAINADA</t>
  </si>
  <si>
    <t>AUX3588</t>
  </si>
  <si>
    <t>PRATELEIRA EM AÇO INOXIDÁVEL,  LARGURA 0,30M</t>
  </si>
  <si>
    <t>AUX2815</t>
  </si>
  <si>
    <t>JANELA DE MADEIRA (IMBUIA/CEDRO OU EQUIV.) DE ABRIR COM 4 FOLHAS (2 VENEZIANAS E 2 DE ABRIR PARA VIDRO), COM BATENTE, ALIZAR E FERRAGENS. EXCLUSIVE VIDROS, ACABAMENTO E CONTRAMARCO - FORNECIMENTO E INSTALAÇÃO</t>
  </si>
  <si>
    <t>AUX2502</t>
  </si>
  <si>
    <t>BATENTE EM MADEIRA DE LEI L = 0,14 M (CAIXÃO), PARA PORTAS DE 0,60 A 1,00 M DE LARGURA, H=2,20M, INCLUSO 2 JOGOS DE ALIZAR</t>
  </si>
  <si>
    <t>AUX2418</t>
  </si>
  <si>
    <t>BATENTE EM MADEIRA DE LEI L = 0,14 M (CAIXÃO), INCLUINDO 02 JOGOS DE ALIZAR</t>
  </si>
  <si>
    <t>AUX2759</t>
  </si>
  <si>
    <t>PORTA DE ALUMÍNIO DE ABRIR PARA VIDRO SEM GUARNIÇÃO, FIXAÇÃO COM PARAFUSOS, INCLUSIVE VIDROS - FORNECIMENTO E INSTALAÇÃO</t>
  </si>
  <si>
    <t>AUX2865</t>
  </si>
  <si>
    <t>PORTA EM ALUMÍNIO ANODIZADO, PARA VIDRO, DE ABRIR, 2 FOLHAS</t>
  </si>
  <si>
    <t>AUX3487</t>
  </si>
  <si>
    <t>PORTA EM ALUMÍNIO E ACRÍLICO, INCLUSIVE FERRAGENS</t>
  </si>
  <si>
    <t>AUX2519</t>
  </si>
  <si>
    <t xml:space="preserve">KIT PORTA EM ALUMÍNIO DE ABRIR TIPO VENEZIANA COM GUARNIÇÃO, TARJETA LIVRE/OCUPADO, 0,60X1,80, FIXAÇÃO COM PARAFUSOS - FORNECIMENTO E INSTALAÇÃO. </t>
  </si>
  <si>
    <t>AUX3205</t>
  </si>
  <si>
    <t>PORTA EM ALUMÍNIO, COR N/P/B, TIPO VENEZIANA (ATÉ 50%) E VIDRO (ATÉ 50%), DE  ABRIR OU CORRER, COMPLETA, INCLUSIVE CAIXILHOS, DOBRADIÇAS OU ROLDANAS, FECHADURA, EXCLUSIVE VIDRO - FORNEC. E INST.</t>
  </si>
  <si>
    <t>AUX2661</t>
  </si>
  <si>
    <t>JANELA BASCULANTE EM ALUMÍNIO - EXCLUSIVE VIDRO</t>
  </si>
  <si>
    <t>AUX1311</t>
  </si>
  <si>
    <t>JANELA DE ALUMÍNIO, TIPO VENEZIANA</t>
  </si>
  <si>
    <t>AUX3156</t>
  </si>
  <si>
    <t>BRISE EM PERFIL DE ALUMÍNIO, LÂMINAS COR BRANCA ACABAMENTO LISO, PARAFUSADAS EM ESTRUTURA AUXILIAR</t>
  </si>
  <si>
    <t>AUX3168</t>
  </si>
  <si>
    <t>BRISE DE SEÇÃO "U", CONFIGURAÇÃO LINEAR E CONTÍNUA, LARGURA FRONTAL 6 CM, CHAPA ALUNZIC, ACABAMENTO LISO, COR BRANCO, SISTEMA DE CLIP DE FIXAÇÃO, PORTA-PAINEL EM PERFIL L, FIXAÇÃO EM PARAFUSO</t>
  </si>
  <si>
    <t>AUX2494</t>
  </si>
  <si>
    <t>ALÇAPÃO DE ALUMÍNIO, TIPO ESCAMA, COR FOSCA</t>
  </si>
  <si>
    <t>AUX2645</t>
  </si>
  <si>
    <t>CANTONEIRA ALUMÍNIO 1 X 1", PARA ARREMATES EM REVESTIMENTO CERÂMICO</t>
  </si>
  <si>
    <t>AUX2884</t>
  </si>
  <si>
    <t>CANTONEIRA DE PROTEÇÃO - PERFIL "L" DE ALUMÍNIO, 1"X1"X1/8"</t>
  </si>
  <si>
    <t>AUX3037</t>
  </si>
  <si>
    <t>CAIXILHO EM ALUMÍNIO ANODIZADO, FIXO, SEM VENTILAÇÃO PERMANENTE</t>
  </si>
  <si>
    <t>AUX1824</t>
  </si>
  <si>
    <t>TELA DE NYLON TIPO MOSQUITEIRO COM MOLDURA EM ALUMÍNIO ANODIZADO NATURAL</t>
  </si>
  <si>
    <t>AUX1825</t>
  </si>
  <si>
    <t>TELA GALVANIZADA MOSQUITEIRO COM MOLDURA EM ALUMÍNIO ANODIZADO NATURAL</t>
  </si>
  <si>
    <t>AUX1865</t>
  </si>
  <si>
    <t>PORTA EM AÇO DE ABRIR COM TRAVESSAS HORIZONTAIS PARA VIDRO SEM GUARNIÇÃO, INCLUSO MAÇANETA, FECHADURA , FIXAÇÃO COM PARAFUSO E CHUMBADORES, EXCLUSIVE VIDROS - FORNECIMENTO E INSTALAÇÃO</t>
  </si>
  <si>
    <t>AUX3312</t>
  </si>
  <si>
    <t>PORTA DE FERRO 90X210CM, DOBRADIÇA VAI-E-VEM, COM TELA MOSQUITEIRO GALVANIZADA - PADRÃO 23  - FORNEC. E INST.</t>
  </si>
  <si>
    <t>AUX2796</t>
  </si>
  <si>
    <t>PORTA DE FERRO TIPO GUILHOTINA, QUADRO EM BARRA CHATA 1"X1/4", COM 2 BARRAS CHATA DE 1"X1/4" NOS DOIS LADOS NA HORIZONTAL E REDONDA DE 1" NA VERTICAL, INCLUSIVE TELA, PUXADOR/CONTRA PESO E FEROLHO</t>
  </si>
  <si>
    <t>AUX1802</t>
  </si>
  <si>
    <t>PORTA EM FERRO PERFILADO COM TELA PARA ABRIGO DE GÁS - MONT. E INST.</t>
  </si>
  <si>
    <t>AUX1972</t>
  </si>
  <si>
    <t>PORTA EM CHAPA DE AÇO, INCLUSO BATENTES E FERRAGENS</t>
  </si>
  <si>
    <t>AUX2926</t>
  </si>
  <si>
    <t>PORTA DE ENROLAR, EM PERFIL MEIA CANA CEGA, EM CHAPA DE AÇO GALVANIZADO COM PINTURA ELETROSTÁTICA Nº 24</t>
  </si>
  <si>
    <t>AUX3148</t>
  </si>
  <si>
    <t>PORTA DE ENROLAR MANUAL COMPLETA, PERFIL MEIA CANA VAZADA, EM AÇO GALVANIZADO NATURAL, CHAPA NÚMERO 24</t>
  </si>
  <si>
    <t>AUX3149</t>
  </si>
  <si>
    <t>GUICHÊ G1 PADRÃO CEEP'S FNDE - VIDRO FIXO EXTERNO 1,80X1,00 M, PORTA DE ENROLAR INTERNA EM CHAPA PERFURADA 1,80X1,50 M SOBRE BANCADA DE GRANITO CINZA L=0,45 M</t>
  </si>
  <si>
    <t>AUX3095</t>
  </si>
  <si>
    <t>GUICHÊ COM PORTA DE ENROLAR MANUAL (1,65X1,25) C/ BANCADA EM GRANITO - FORNEC. E INST.</t>
  </si>
  <si>
    <t>AUX1545</t>
  </si>
  <si>
    <t>PORTA DE FERRO DE CORRER EM CHAPA TIPO PAINEL LAMBRIL COMPLETA, COM REQUADRO, TRILHOS E ROLDANAS INCLUSOS, ACABAMENTO NATURAL</t>
  </si>
  <si>
    <t>AUX1758</t>
  </si>
  <si>
    <t>JANELA BASCULANTE, MOLDURA EM BARRA CHATA DE FERRO 1X1/4" E CANTONEIRA 1X1X1/4" - EXCLUSIVE VIDRO</t>
  </si>
  <si>
    <t>AUX2054</t>
  </si>
  <si>
    <t>JANELA DE FERRO TIPO CAIXILHO BASCULANTE OU FIXO</t>
  </si>
  <si>
    <t>JANELAS EM FERRO/CAIXILHO FIXO, VENEZIANA, MAXIM AR</t>
  </si>
  <si>
    <t>AUX3323</t>
  </si>
  <si>
    <t>AUX2004</t>
  </si>
  <si>
    <t>VENEZIANA INDUSTRIAL DE PVC RÍGIDO, TRANSLÚCIDO E MONTANTES EM AÇO GALVANIZADO OU ALUMÍNIO - FORNECIMENTO E MONTAGEM</t>
  </si>
  <si>
    <t>AUX3326</t>
  </si>
  <si>
    <t>CAIXILHO EM PERFIL DE CHAPA DOBRADA, VENEZIANA, FIXO COM VENTILAÇÃO PERMANENTE</t>
  </si>
  <si>
    <t>AUX1415</t>
  </si>
  <si>
    <t>JANELA DE AÇO MAXIM-AR, FIXAÇÃO COM PARAFUSO SEM VIDROS, PADRONIZADA - FORNEC. E INST.</t>
  </si>
  <si>
    <t>AUX3400</t>
  </si>
  <si>
    <t>JANELA DE AÇO MAXIM-AR 80X60 CM COM BANDEIRA EM VENEZIANA FIXA COM VENTILAÇÃO PERMANENTE 80X20 CM, FIXAÇÃO COM PARAFUSOS SEM VIDROS</t>
  </si>
  <si>
    <t>AUX3313</t>
  </si>
  <si>
    <t>GUICHE 02, CONFORME PROJETO SUDE- PADRÃO 23 ( 1,80X1,25) C/ BANCADA  BG03 - FORNC. E INST.</t>
  </si>
  <si>
    <t>AUX3221</t>
  </si>
  <si>
    <t>JANELA/GUICHÊ TIPO BASCULANTE, CHAPA EM AÇO GALVANIZADO, COM REQUADRO E BATENTE</t>
  </si>
  <si>
    <t>AUX3220</t>
  </si>
  <si>
    <t>JANELA/GUICHÊ TIPO GUILHOTINA, QUADRO EM BARRA CHATA 1"X1/4", COM DUAS BARRAS CHATA 1"X1/4" NOS DOIS LADOS NA HORIZONTAL E CHAPA DE AÇO LISA, INCLUSIVE PUXADOR/CONTRA PESO E FERROLHO</t>
  </si>
  <si>
    <t>AUX2681</t>
  </si>
  <si>
    <t>ALÇAPÃO EM FERRO PERFILADO COM CHAPA</t>
  </si>
  <si>
    <t>AUX0577</t>
  </si>
  <si>
    <t>GRADE FIXA DE PROTEÇÃO EM FERRO REDONDO C/ PINTURA REVÓLVER ESMALTE 2 DEMÃO E ZARCÃO 1 DEMÃO, INCL. CHUMB. - FORNEC. E INST.</t>
  </si>
  <si>
    <t>AUX1726</t>
  </si>
  <si>
    <t>GRADE DE FERRO COM TELA DE AÇO GALVANIZADO, FIO 12, MALHA 2" E CANTONEIRA EM "L" DE ABAS IGUAIS DE 3/4"X1/8"</t>
  </si>
  <si>
    <t>AUX3401</t>
  </si>
  <si>
    <t>GRADE DE FERRO COM TELA ELETROSOLDADA, FIO 11, MALHA 10X5 E CANTONEIRA EM "L" DE ABAS IGUAIS DE 3/4"X1/8"</t>
  </si>
  <si>
    <t>AUX1561</t>
  </si>
  <si>
    <t>QUADRO DE PROTEÇÃO COM TELA DE ARAME GALVANIZADO, ONDULADA, FIO 12, MALHA 5X5 CM, FIXADA COM CANTONEIRAS EM AÇO</t>
  </si>
  <si>
    <t>AUX1831</t>
  </si>
  <si>
    <t>TELA DE ARAME GALVANIZADO, FIO 10, MALHA QUADRADA 2X2CM, ONDULADA, FIXADA EM MOLDURA CONSTITUÍDA DE BARRA CHATA DE FERRO - MONT. E INST.</t>
  </si>
  <si>
    <t>AUX3121</t>
  </si>
  <si>
    <t>ESCADA MARINHEIRO COM GUARDA CORPO, L=45CM, EXECUTADA EM BARRAS CHATA GALVANIZADA 1.1/4" X 5/16", E GUARDA CORPO D=65CM EM BARRA CHATA GALV. D=1" X 1/8", SENDO DEGRAUS EM BARRA RED. D=5/8", ESPAÇADOS DE 30CM, INCLUSIVE LIXAMENTO E PINTURA</t>
  </si>
  <si>
    <t>AUX3122</t>
  </si>
  <si>
    <t>ESCADA MARINHEIRO SEM GUARDA CORPO, L=40CM, EXECUTADA EM BARRAS CHATA FERRO GALVANIZADO 1" X 1/4" X 1/4", SENDO OS DEGRAUS BARRA REDONDA FERRO GALVANIZADO D=5/8", ESPAÇADOS DE 30CM, PINTADA, INLCUSIVE INSTALAÇÃO</t>
  </si>
  <si>
    <t>AUX3589</t>
  </si>
  <si>
    <t>MONTANTE/TRAVESSA SUPERIOR EM AÇO INOXIDÁVEL, LARGURA 0,30M</t>
  </si>
  <si>
    <t>AUX2640</t>
  </si>
  <si>
    <t>RETIRADA DE GUARDA-CORPO EM TUBOS C/ PEÇAS E CONEXÕES FERRO GALVANIZADO (SEM REAPROVEITAMENTO) DN ATÉ 60MM</t>
  </si>
  <si>
    <t>AUX1540</t>
  </si>
  <si>
    <t>REMOÇÃO DE ESTRUTURA METÁLICA CHUMBADA EM CONCRETO (ALAMBRADO, GUARDA-CORPO)</t>
  </si>
  <si>
    <t>AUX3490</t>
  </si>
  <si>
    <t>GUARDA-CORPO DE AÇO GALVANIZADO DE 1,10M, DUPLO CORRIMÃO, MONTANTES TUBULARES DE 1 1/2" ESPAÇADOS 1,20M, TRAVESSA SUPERIOR DE 1 1/2", GRADIL DE TUBOS HORIZONTAIS DE 1" E VERTICAIS DE 3/4", FIXADO COM CHUMBADOR MECÂNICO</t>
  </si>
  <si>
    <t>AUX2675</t>
  </si>
  <si>
    <t>GUARDA-CORPO DE AÇO GALVANIZADO DE 1,10M, MONTANTES TUBULARES DE 2.1/2"" ESPAÇADOS DE 1,20M, TRAVESSA SUPERIOR DE 2.1/2", GRADIL FORMADO POR TUBOS HORIZONTAIS DE 1" E VERTICAIS DE 1", FIXADO COM CHUMBADOR MECÂNICO</t>
  </si>
  <si>
    <t>AUX2532</t>
  </si>
  <si>
    <t>GUARDA-CORPO DE AÇO GALVANIZADO DE 1,10M DE ALTURA, MONTANTES TUBULARES DE 1.1/2 ESPAÇADOS DE 1,20M, TRAVESSA SUPERIOR DE 2", GRADIL FORMADO POR BARRAS CHATAS EM FERRO DE 32X4,8MM E TELA QUADRANGULAR GALVANIZADA FIO 8 BWG MALHA 5X5CM, FIXADO COM CHUMBADOR MECÂNICO - FORNEC. E INST.</t>
  </si>
  <si>
    <t>AUX3044</t>
  </si>
  <si>
    <t>GUARDA-CORPO DE AÇO GALVANIZADO DE 1,10M DE ALTURA, MONTANTES TUBULARES DE 1.1/2 ESPAÇADOS DE 1,20M, TRAVESSA SUPERIOR DE 1 1/2", GRADIL FORMADO POR BARRAS CHATAS EM FERRO DE 32X4,8MM E TELA QUADRANGULAR GALVANIZADA FIO 8 BWG MALHA 5X5CM, FIXADO COM CHUMBADOR MECÂNICO, INCLUSO PINTURA DE ACABAMENTO EPÓXI - FORNEC. E INST.</t>
  </si>
  <si>
    <t>AUX2537</t>
  </si>
  <si>
    <t>GUARDA-CORPO DE AÇO GALVANIZADO DE 15 CM DE ALTURA, MONTANTES TUBULARES DE 1.1/2 ESPAÇADOS DE 1,20M, TRAVESSA SUPERIOR DE 2", FIXADO COM CHUMBADOR MECÂNICO - FORNEC. E INST.</t>
  </si>
  <si>
    <t>AUX2538</t>
  </si>
  <si>
    <t>GUARDA-CORPO DE AÇO GALVANIZADO DE 38 CM DE ALTURA, MONTANTES TUBULARES DE 1.1/2 ESPAÇADOS DE 1,20M, TRAVESSA SUPERIOR DE 2", GRADIL FORMADO POR BARRAS CHATAS EM FERRO DE 32X4,8MM E TELA QUADRANGULAR GALVANIZADA FIO 8 BWG MALHA 5X5CM, FIXADO COM CHUMBADOR MECÂNICO - FORNEC. E INST.</t>
  </si>
  <si>
    <t>AUX2539</t>
  </si>
  <si>
    <t>GUARDA-CORPO DE AÇO GALVANIZADO DE 42 CM DE ALTURA, MONTANTES TUBULARES DE 1.1/2 ESPAÇADOS DE 1,20M, TRAVESSA SUPERIOR DE 2", GRADIL FORMADO POR BARRAS CHATAS EM FERRO DE 32X4,8MM E TELA QUADRANGULAR GALVANIZADA FIO 8 BWG MALHA 5X5CM, FIXADO COM CHUMBADOR MECÂNICO - FORNEC. E INST.</t>
  </si>
  <si>
    <t>AUX2542</t>
  </si>
  <si>
    <t>GUARDA-CORPO DE AÇO GALVANIZADO DE 25 CM DE ALTURA, MONTANTES TUBULARES DE 1.1/2 ESPAÇADOS DE 1,20M, TRAVESSA SUPERIOR DE 2", FIXADO COM CHUMBADOR MECÂNICO - FORNEC. E INST.</t>
  </si>
  <si>
    <t>AUX2951</t>
  </si>
  <si>
    <t>GUARDA CORPO EM MADEIRA</t>
  </si>
  <si>
    <t>AUX0926</t>
  </si>
  <si>
    <t>CORRIMÃO EM AÇO INOX  Ø=1 1/2", DUPLO, H=90CM - FORNEC. E INST.</t>
  </si>
  <si>
    <t>AUX0928</t>
  </si>
  <si>
    <t>CORRIMÃO EM AÇO INOX, ESCOVADO, D=1 1/2"- FORNE. E INST.</t>
  </si>
  <si>
    <t>AUX0694</t>
  </si>
  <si>
    <t>CORRIMÃO DUPLO EM TUBO ACO GALVANIZADO 1 1/4" COM BARRAS VERTICAIS DE A CADA 2 M DE 1 1/2" PARA FIXAÇÃO NO PISO, INCLUINDO 1 DEMÃO DE FUNDO ANTICORROSIVO E 2 DE PINTURA ESMALTE</t>
  </si>
  <si>
    <t>AUX3491</t>
  </si>
  <si>
    <t>CORRIMÃO DUPLO, DIÂMETRO EXTERNO 1 1/2", EM AÇO GALVANIZADO, PARA FIXAÇÃO EM GUARDA-CORPO METÁLICO</t>
  </si>
  <si>
    <t>AUX3549</t>
  </si>
  <si>
    <t>CORRIMÃO DUPLO, DIÂMETRO EXTERNO 1 1/2", EM AÇO GALVANIZADO, PARA FIXAÇÃO EM GUARDA-CORPO METÁLICO, INCLUINDO 1 DEMÃO DE FUNDO ANTICORROSIVO E 2 DEMÃOS DE PINTURA ESMALTE</t>
  </si>
  <si>
    <t>AUX2672</t>
  </si>
  <si>
    <t>CORRIMÃO DUPLO EM TUBO DE FERRO GALVANIZADO 1 1/2", COM CHUMBADORES PARA FIXAÇÃO EM ALVENARIA, INCLUINDO 1 DEMÃO DE FUNDO ANTICORROSIVO E 2 DEMÃOS DE PINTURA ESMALTE</t>
  </si>
  <si>
    <t>AUX3042</t>
  </si>
  <si>
    <t>CORRIMÃO DUPLO EM TUBO DE FERRO GALVANIZADO 1 1/2", COM CHUMBADORES PARA FIXAÇÃO EM ALVENARIA, INCLUINDO 1 DEMÃO DE PRIMER EPÓXI E 2 DEMÃOS DE ACABAMENTO EPÓXI</t>
  </si>
  <si>
    <t>AUX2673</t>
  </si>
  <si>
    <t>CORRIMÃO DUPLO CENTRAL EM TUBO DE FERRO GALVANZIADO 1 1/2", COM CHUMBADORES PARA FIXAÇÃO NO PISO, INCLUINDO 1 DEMÃO DE FUNDO ANTICORROSIVO E 2 DEMÃOS DE PINTURA ESMALTE</t>
  </si>
  <si>
    <t>AUX3043</t>
  </si>
  <si>
    <t>CORRIMÃO DUPLO CENTRAL EM TUBO DE FERRO GALVANIZADO 1 1/2", COM CHUMBADORES PARA FIXAÇÃO NO PISO, INCLUINDO 1 DEMÃO DE PRIMER EPÓXO E 2 DEMÃOS DE ACABAMENTO EPÓXI</t>
  </si>
  <si>
    <t>AUX3430</t>
  </si>
  <si>
    <t>CORRIMÃO DUPLO EM TUBO ACO GALVANIZADO 1 1/2" COM BARRAS VERTICAIS DE A CADA 2 M DE 1 1/2" PARA FIXAÇÃO NO PISO, INCLUINDO 1 DEMÃO DE FUNDO ANTICORROSIVO E 2 DE PINTURA ESMALTE</t>
  </si>
  <si>
    <t>AUX2549</t>
  </si>
  <si>
    <t>CORRIMÃO DE AÇO GALVANIZADO PARA ARQUIBANCADA, MAIOR ALTURA 1,10M, MONTANTES TUBULARES DE 2" ESPAÇADOS DE 24CM, TRAVESSA SUPERIOR DE 2", FIXADO COM CHUMBADOR MECÂNICO - FORNEC. E INST.</t>
  </si>
  <si>
    <t>AUX2245</t>
  </si>
  <si>
    <t>CORRIMÃO EM TUBO DE AÇO GALVANIZADO 3", COM CHUMBADORES PARA FIXAÇÃO EM ALVENARIA - FORNEC. E INST.</t>
  </si>
  <si>
    <t>AUX1557</t>
  </si>
  <si>
    <t>RETIRADA DE VIDROS C/ REAPROVEITAMENTO</t>
  </si>
  <si>
    <t>AUX2886</t>
  </si>
  <si>
    <t>VIDRO LISO COMUM, TRANSPARENTE INCOLOR - ESPESSURA 3MM</t>
  </si>
  <si>
    <t>AUX2599</t>
  </si>
  <si>
    <t>VIDRO LISO COMUM, TRANSPARENTE INCOLOR - ESPESSURA 4MM</t>
  </si>
  <si>
    <t>AUX2600</t>
  </si>
  <si>
    <t>VIDRO LISO COMUM, TRANSPARENTE INCOLOR - ESPESSURA 5MM</t>
  </si>
  <si>
    <t>AUX2601</t>
  </si>
  <si>
    <t>VIDRO LISO COMUM, TRANSPARENTE INCOLOR - ESPESSURA 6MM</t>
  </si>
  <si>
    <t>AUX2602</t>
  </si>
  <si>
    <t>VIDRO LISO DE SEGURANÇA, LAMINADO DUPLO INCOLOR - ESPESSURA 6MM</t>
  </si>
  <si>
    <t>AUX0730</t>
  </si>
  <si>
    <t>AUX2604</t>
  </si>
  <si>
    <t>VIDRO IMPRESSO COMUM, TRANSLÚCIDO INCOLOR - TIPO CANELADO, 4MM</t>
  </si>
  <si>
    <t>AUX3585</t>
  </si>
  <si>
    <t>BOX PARA BANHEIRO EM VIDRO TEMPERADO 8 MM, LISO, INCOLOR, DE CORRER, EM ALUMINÍO BRANCO, INCLUSIVE FERRAGENS - FORNECIMENTO E INSTALAÇÃO - REV.02_10/2021</t>
  </si>
  <si>
    <t>AUX3592</t>
  </si>
  <si>
    <t xml:space="preserve">INSTALAÇÃO DE VIDRO LISO LEITOSO, E = 6 MM, EM ESQUADRIA DE ALUMÍNIO OU PVC, FIXADO COM BAGUETE. </t>
  </si>
  <si>
    <t>AUX3593</t>
  </si>
  <si>
    <t xml:space="preserve">INSTALAÇÃO DE VIDRO LAMINADO, E = 8 MM(4+4), EM ESQUADRIA DE ALUMÍNIO OU PVC, FIXADO COM BAGUETE. </t>
  </si>
  <si>
    <t>AUX2605</t>
  </si>
  <si>
    <t>ESPELHO COMUM - ESPESSURA 4MM</t>
  </si>
  <si>
    <t>AUX1558</t>
  </si>
  <si>
    <t>REMOÇÃO E REPOSIÇÃO DE POSTE DE FERRO GALVANIZADO SIMPLES (6 A 10M)</t>
  </si>
  <si>
    <t>AUX0309</t>
  </si>
  <si>
    <t>REMOÇÃO DE POSTE DE ENTRADA DE ENERGIA EM BAIXA TENSÃO - GALVANIZADO</t>
  </si>
  <si>
    <t>AUX0310</t>
  </si>
  <si>
    <t>REMOÇÃO DE POSTE DE ENTRADA DE ENERGIA EM BAIXA TENSÃO - CONCRETO</t>
  </si>
  <si>
    <t>AUX0311</t>
  </si>
  <si>
    <t>REMOÇÃO DE CAIXA DE ENTRADA DE ENERGIA EM BAIXA TENSÃO</t>
  </si>
  <si>
    <t>AUX0312</t>
  </si>
  <si>
    <t>REMOÇÃO DE ARMAÇÃO TIPO BRAQUETE</t>
  </si>
  <si>
    <t>AUX0313</t>
  </si>
  <si>
    <t>REMOÇÃO DE CABEÇOTE TIPO "TELESP"</t>
  </si>
  <si>
    <t>AUX0314</t>
  </si>
  <si>
    <t>REMOÇÃO DE CAIXA DE ENTRADA DE TELEFONE TIPO "TELESP"</t>
  </si>
  <si>
    <t>AUX0325</t>
  </si>
  <si>
    <t>REMOÇÃO DE SUPORTE-ISOLADOR TIPO ROLDANA</t>
  </si>
  <si>
    <t>AUX0326</t>
  </si>
  <si>
    <t>REMOÇÃO DE ISOLADORES EM QUADROS ELÉTRICOS</t>
  </si>
  <si>
    <t>AUX0335</t>
  </si>
  <si>
    <t>REMOÇÃO DE DISJUNTOR AUTOMÁTICO TIPO "QUICK-LAG"</t>
  </si>
  <si>
    <t>AUX0336</t>
  </si>
  <si>
    <t>REMOÇÃO DE BASE EM CHAPA DE FERRO PARA DISJUNTOR TIPO "QUICK-LAG"</t>
  </si>
  <si>
    <t>AUX0337</t>
  </si>
  <si>
    <t>REMOÇÃO DE CAPACITOR PARA CORREÇÃO DE FATOR DE POTÊNCIA</t>
  </si>
  <si>
    <t>AUX0338</t>
  </si>
  <si>
    <t>REMOÇÃO DE CHAVE SECCIONADORA TIPO FACA - BASE DE MÁRMORE OU ARDÓSIA</t>
  </si>
  <si>
    <t>AUX0339</t>
  </si>
  <si>
    <t>REMOÇÃO DE CHAVE SECCIONADORA OU BASE PARA FUSÍVEIS TIPO NH - UNIPOLAR</t>
  </si>
  <si>
    <t>AUX0340</t>
  </si>
  <si>
    <t>REMOÇÃO DE CHAVE SECCIONADORA OU BASE PARA FUSÍVEIS TIPO NH - TRIPOLAR</t>
  </si>
  <si>
    <t>AUX0341</t>
  </si>
  <si>
    <t>REMOÇÃO DE BASE PARA FUSÍVEIS TIPO "DIAZED"</t>
  </si>
  <si>
    <t>AUX0369</t>
  </si>
  <si>
    <t>REMOÇÃO DE CONTACTOR MAGNÉTICO E RELÊS PARA QUADRO DE COMANDO</t>
  </si>
  <si>
    <t>AUX0370</t>
  </si>
  <si>
    <t>REMOÇÃO DE POSTE DE FERRO, INCLUSIVE BASE DE FIXAÇÃO</t>
  </si>
  <si>
    <t>AUX0371</t>
  </si>
  <si>
    <t>REMOÇÃO DE POSTE DE FERRO ENGASTADO NO SOLO</t>
  </si>
  <si>
    <t>AUX0372</t>
  </si>
  <si>
    <t>REMOÇÃO DE POSTE DE CONCRETO EM REDE DE ENERGIA</t>
  </si>
  <si>
    <t>AUX0400</t>
  </si>
  <si>
    <t>RETIRADA DE POSTE DE ENTRADA DE ENERGIA EM BAIXA TENSÃO - GALVANIZADO</t>
  </si>
  <si>
    <t>AUX0401</t>
  </si>
  <si>
    <t>RETIRADA DE POSTE DE ENTRADA DE ENERGIA EM BAIXA TENSÃO - CONCRETO</t>
  </si>
  <si>
    <t>AUX0402</t>
  </si>
  <si>
    <t>RETIRADA DE CAIXA DE ENTRADA DE ENERGIA EM BAIXA TENSÃO</t>
  </si>
  <si>
    <t>AUX0403</t>
  </si>
  <si>
    <t>RETIRADA DE ARMAÇÃO TIPO BRAQUETE</t>
  </si>
  <si>
    <t>AUX0404</t>
  </si>
  <si>
    <t>RETIRADA DE CABEÇOTE TIPO "TELESP"</t>
  </si>
  <si>
    <t>AUX0423</t>
  </si>
  <si>
    <t>RETIRADA DE DISJUNTOR AUTOMÁTICO TIPO "QUICK-LAG"</t>
  </si>
  <si>
    <t>AUX0424</t>
  </si>
  <si>
    <t>RETIRADA DE BASE EM CHAPA DE FERRO, PARA DISJUNTOR TIPO "QUICK-LAG"</t>
  </si>
  <si>
    <t>AUX0425</t>
  </si>
  <si>
    <t>RETIRADA DE CAPACITOR PARA CORREÇÃO DE FATOR DE POTÊNCIA</t>
  </si>
  <si>
    <t>AUX0426</t>
  </si>
  <si>
    <t>RETIRADA DE CHAVE SECCIONADORA OU BASE PARA FUSÍVEIS TIPO NH UNIPOLAR</t>
  </si>
  <si>
    <t>AUX0427</t>
  </si>
  <si>
    <t>RETIRADA DE CHAVE SECCIONADORA OU BASE PARA FUSÍVEIS TIPO NH TRIPOLAR</t>
  </si>
  <si>
    <t>AUX0428</t>
  </si>
  <si>
    <t>RETIRADA DE BASE PARA FUSÍVEIS TIPO DIAZED</t>
  </si>
  <si>
    <t>AUX0446</t>
  </si>
  <si>
    <t>RETIRADA DE POSTE DE FERRO, INCLUSIVE BASE DE FIXAÇÃO</t>
  </si>
  <si>
    <t>AUX0447</t>
  </si>
  <si>
    <t>RETIRADA DE POSTE DE FERRO ENGASTADO NO SOLO</t>
  </si>
  <si>
    <t>AUX0448</t>
  </si>
  <si>
    <t>RETIRADA DE POSTE DE CONCRETO EM REDE DE ENERGIA</t>
  </si>
  <si>
    <t>AUX0469</t>
  </si>
  <si>
    <t>RECOLOCAÇÃO DE POSTE DE ENTRADA DE ENERGIA EM BAIXA TENSÃO - GALVANIZADO</t>
  </si>
  <si>
    <t>AUX0470</t>
  </si>
  <si>
    <t>RECOLOCAÇÃO DE POSTE DE ENTRADA DE ENERGIA EM BAIXA TENSÃO - CONCRETO</t>
  </si>
  <si>
    <t>AUX0471</t>
  </si>
  <si>
    <t>RECOLOCAÇÃO DE CAIXA DE ENTRADA DE ENERGIA EM BAIXA TENSÃO</t>
  </si>
  <si>
    <t>AUX0472</t>
  </si>
  <si>
    <t>RECOLOCAÇÃO DE ARMAÇÃO TIPO BRAQUETE</t>
  </si>
  <si>
    <t>AUX0473</t>
  </si>
  <si>
    <t>RECOLOCAÇÃO DE CABEÇOTE TIPO "TELESP"</t>
  </si>
  <si>
    <t>AUX0483</t>
  </si>
  <si>
    <t>RECOLOCAÇÃO DE SUPORTE-ISOLADOR TIPO ROLDANA</t>
  </si>
  <si>
    <t>AUX0484</t>
  </si>
  <si>
    <t>RECOLOCAÇÃO DE BARRAMENTOS EM QUADROS ELÉTRICOS</t>
  </si>
  <si>
    <t>AUX0485</t>
  </si>
  <si>
    <t>RECOLOCAÇÃO DE ISOLADORES EM QUADROS ELÉTRICOS</t>
  </si>
  <si>
    <t>AUX0489</t>
  </si>
  <si>
    <t>RECOLOCAÇÃO DE CAIXA PARA FUSÍVEL OU TOMADA, INSTALADA EM PERFILADOS</t>
  </si>
  <si>
    <t>AUX0492</t>
  </si>
  <si>
    <t>RECOLOCAÇÃO DE DISJUNTOR AUTOMÁTICO TIPO "QUICK-LAG"</t>
  </si>
  <si>
    <t>AUX0493</t>
  </si>
  <si>
    <t>RECOLOCAÇÃO DE BASE EM CHAPA DE FERRO, PARA DISJUNTOR TIPO "QUICK-LAG"</t>
  </si>
  <si>
    <t>AUX0494</t>
  </si>
  <si>
    <t>RECOLOCAÇÃO DE CAPACITOR PARA CORREÇÃO DE FATOR DE POTÊNCIA</t>
  </si>
  <si>
    <t>AUX0495</t>
  </si>
  <si>
    <t>RECOLOCAÇÃO DE CHAVE SECCIONADA OU BASE PARA FUSÍVEL TIPO NH-UNIPOLAR</t>
  </si>
  <si>
    <t>AUX0496</t>
  </si>
  <si>
    <t>RECOLOCAÇÃO DE CHAVE SECCIONADA OU BASE PARA FUSÍVEL TIPO NH-TRIPOLAR</t>
  </si>
  <si>
    <t>AUX0497</t>
  </si>
  <si>
    <t>RECOLOCAÇÃO DE BASE DE FUSÍVEIS TIPO " DIAZED"</t>
  </si>
  <si>
    <t>AUX0514</t>
  </si>
  <si>
    <t>RECOLOCAÇÃO DE POSTE DE FERRO, INCLUSIVE BASE DE FIXAÇÃO</t>
  </si>
  <si>
    <t>AUX0515</t>
  </si>
  <si>
    <t>RECOLOCAÇÃO DE POSTE DE FERRO ENGASTADO NO SOLO</t>
  </si>
  <si>
    <t>AUX0516</t>
  </si>
  <si>
    <t>RECOLOCAÇÃO DE POSTE DE CONCRETO EM REDE DE ENERGIA</t>
  </si>
  <si>
    <t>AUX1903</t>
  </si>
  <si>
    <t>FITA AÇO INOX PARA CINTAR POSTE, L=19 MM, E=0,5 MM - FORNECIMENTO</t>
  </si>
  <si>
    <t>AUX3445</t>
  </si>
  <si>
    <t>ISOLADOR DE PEDESTAL 36 KV</t>
  </si>
  <si>
    <t>AUX2994</t>
  </si>
  <si>
    <t>MUFLA UNIPOLAR INTERNA PARA CABO ATÉ 35MM2 - 15KV</t>
  </si>
  <si>
    <t>AUX2995</t>
  </si>
  <si>
    <t>MUFLA UNIPOLAR EXTERNA PARA CABO ATÉ 35MM2 - 15KV</t>
  </si>
  <si>
    <t>AUX2996</t>
  </si>
  <si>
    <t>MUFLA TRIPOLAR INTERNA PARA CABO ATÉ 35MM2 - 15KV</t>
  </si>
  <si>
    <t>AUX2997</t>
  </si>
  <si>
    <t>MUFLA TRIPOLAR EXTERNA PARA CABO ATÉ 35MM2 - 15KV</t>
  </si>
  <si>
    <t>AUX3446</t>
  </si>
  <si>
    <t>TERMINAL PARA CABO (MUFLA) EXTERNO</t>
  </si>
  <si>
    <t>AUX3447</t>
  </si>
  <si>
    <t>TERMINAL PARA CABO (MUFLA) INTERNO</t>
  </si>
  <si>
    <t>AUX1519</t>
  </si>
  <si>
    <t>FORNECIMENTO E INSTALAÇÃO DE PINO ROSCA EXTERNA, EM AÇO GALVANIZADO, PARA ISOLADOR DE 15 KV</t>
  </si>
  <si>
    <t>AUX1855</t>
  </si>
  <si>
    <t>CABEÇOTE DE ALUMÍNIO PARA ELETRODUTO DN 1 1/4" - FORNEC. E INST.</t>
  </si>
  <si>
    <t>AUX0762</t>
  </si>
  <si>
    <t>CABEÇOTE DE ALUMÍNIO PARA ELETRODUTO DN 2 1/2" - FORNEC. E INST.</t>
  </si>
  <si>
    <t>AUX2743</t>
  </si>
  <si>
    <t>CABEÇOTE DE ALUMÍNIO PARA ELETRODUTO DN 3" - FORNEC. E INST.</t>
  </si>
  <si>
    <t>AUX2018</t>
  </si>
  <si>
    <t>CABEÇOTE DE ALUMÍNIO PARA ELETRODUTO DN 4" - FORNEC. E INST.</t>
  </si>
  <si>
    <t>AUX2742</t>
  </si>
  <si>
    <t>FORNECIMENTO E INSTALAÇÃO DE PÁRA-RAIOS DE DISTRIBUIÇÃO POLIMÉRICO, 15KV</t>
  </si>
  <si>
    <t>AUX3006</t>
  </si>
  <si>
    <t>CABO 3X35 EM ALUMÍNIO XLPE - FORNEC. E INST.</t>
  </si>
  <si>
    <t>AUX3007</t>
  </si>
  <si>
    <t>CABO DE ALUMÍNIO QUADRIPLEX DE 35MM² - FORNEC. E INST.</t>
  </si>
  <si>
    <t>AUX3008</t>
  </si>
  <si>
    <t>CONECTOR "T" PARA TUBO DE COBRE ELETROLÍTICO Ø 3/8" IPS - FORNEC. E INST.</t>
  </si>
  <si>
    <t>AUX3009</t>
  </si>
  <si>
    <t>RELÉ DE FALTA DE FASE - FORNEC. E INST.</t>
  </si>
  <si>
    <t>AUX3011</t>
  </si>
  <si>
    <t>DISJUNTOR A VÁCUO 15KV, MARCA BEGHIM, TIPO MAF 15-630-350, MANUAL C/RELÉ URPE 7104 + JG DE CONTATO 3NF+3NA, BOBINA DE FECHAMENTO, BLOQUEIO KIRK, DISPARADOR TCC, BOBINA ABERT.+3TCS (OU SIMILAR)</t>
  </si>
  <si>
    <t>AUX3012</t>
  </si>
  <si>
    <t>RELÉS DE SOBRECORRENTE 3X(50/51) E 1X(50/51N) PARA SISTEMA DE PROTEÇÃO SECUNDÁRIA - FORNEC. E INST.</t>
  </si>
  <si>
    <t>AUX3013</t>
  </si>
  <si>
    <t>CABO DE COBRE COBERTO COM XLPE 16MM² - FORNEC. E INST.</t>
  </si>
  <si>
    <t>AUX3014</t>
  </si>
  <si>
    <t>MÃO FRANCESA 619MM - FORNEC. E INST.</t>
  </si>
  <si>
    <t>AUX3015</t>
  </si>
  <si>
    <t>BUCHA EM ALUMÍNIO 4''- FORNEC. E INST.</t>
  </si>
  <si>
    <t>AUX3449</t>
  </si>
  <si>
    <t>BUCHA DE PASSAGEM COM SUPORTE INTERNO/INTERNO , 400A</t>
  </si>
  <si>
    <t>AUX3016</t>
  </si>
  <si>
    <t>CABO DE ALUMÍNIO UNIPOLAR, 50 MM2, CLASSE 5, FLEXÍVEL, ISOLAÇÃO 12/20 KV EPR - FORNEC. E INST.</t>
  </si>
  <si>
    <t>AUX3017</t>
  </si>
  <si>
    <t>PORCA OLHAL EM AÇO GALVANIZADO, DIÂMETRO NOMINAL DE 16 MM  - FORNEC.</t>
  </si>
  <si>
    <t>AUX3018</t>
  </si>
  <si>
    <t xml:space="preserve">GANCHO OLHAL EM AÇO GALVANIZADO, ESPESSURA 16MM, ABERTURA 21MM - FORNEC. </t>
  </si>
  <si>
    <t>AUX3019</t>
  </si>
  <si>
    <t>TRANSFORMADOR DE POTENCIAL A SECO 13,2/ 0,11 - 0,22KV - 1000VA</t>
  </si>
  <si>
    <t>AUX3450</t>
  </si>
  <si>
    <t>ESTRADO DE BORRACHA ISOLANTE, 1,00X1,00 M</t>
  </si>
  <si>
    <t>AUX3451</t>
  </si>
  <si>
    <t>LUVA DE BORRACHA ISOLAÇÃO</t>
  </si>
  <si>
    <t>AUX3452</t>
  </si>
  <si>
    <t>CAIXA DE MADEIRA PARA ARMAZENAMENTO DE LUVA ISOLANTE</t>
  </si>
  <si>
    <t>AUX3453</t>
  </si>
  <si>
    <t>TRANSFORMADOR DE CORRENTE PARA PROTEÇÃO RELAÇÃO 50:5A</t>
  </si>
  <si>
    <t>AUX3454</t>
  </si>
  <si>
    <t>VERGALHÃO DE COBRE 3/8" (10MM)</t>
  </si>
  <si>
    <t>AUX3455</t>
  </si>
  <si>
    <t>CABO DE COBRE EPR 50 MM2</t>
  </si>
  <si>
    <t>AUX3456</t>
  </si>
  <si>
    <t>TRANSFORMADOR DE POTENCIAL EM EPÓXI</t>
  </si>
  <si>
    <t>AUX3457</t>
  </si>
  <si>
    <t>TERMINAL CONCÊNTRICO (DERIVAÇÃO) PARA VERGALHÃO 3/8"</t>
  </si>
  <si>
    <t>AUX3458</t>
  </si>
  <si>
    <t>TERMINAL TERMOCONTRATIL PARA CABO 50MM²</t>
  </si>
  <si>
    <t>AUX3460</t>
  </si>
  <si>
    <t>EXAUSTOR PARA VENTILAÇÃO</t>
  </si>
  <si>
    <t>AUX3461</t>
  </si>
  <si>
    <t>CONECTOR EMENDA E MEDIÇÃO PARA CABO ATÉ 50MM² 4P</t>
  </si>
  <si>
    <t>AUX3459</t>
  </si>
  <si>
    <t>QUADRO DE PROTEÇÃO COM RELE DE PROTEÇÃO E FONTE CAPACITIVA - SUBESTAÇÃO</t>
  </si>
  <si>
    <t>AUX1021</t>
  </si>
  <si>
    <t>BASE DE FUSÍVEL TIPO DIAZED (OU SIMILAR) ATÉ 25A, COM FUSÍVEL DIAZED (OU SIMILAR) 2 A 25A, PARA QUADRO DE DISTRIBUIÇÃO DE ENERGIA - FORNEC. E INST.</t>
  </si>
  <si>
    <t>AUX3448</t>
  </si>
  <si>
    <t>CHAVE SECCIONADORA TRIPOLAR, 400A, COM PUNHO E ACESSÓRIOS</t>
  </si>
  <si>
    <t>AUX3599</t>
  </si>
  <si>
    <t>CHAVE SECCIONADORA FUSÍVEL NH SEM CARGA 250 A</t>
  </si>
  <si>
    <t>AUX3600</t>
  </si>
  <si>
    <t>FUSÍVEL NH00, 125 A, CAPACIDADE DE INTERRUPÇÃO DE 120 KA, TENSÃO NOMINAL DE 500 V</t>
  </si>
  <si>
    <t>AUX3601</t>
  </si>
  <si>
    <t>FUSÍVEL NH00, 160 A, CAPACIDADE DE INTERRUPÇÃO DE 120 KA, TENSÃO NOMINAL DE 500 V</t>
  </si>
  <si>
    <t>AUX3392</t>
  </si>
  <si>
    <t>POSTE DE ENTRADA DE ENERGIA, DUPLO "T" - 7,5M/300DAN</t>
  </si>
  <si>
    <t>AUX2989</t>
  </si>
  <si>
    <t>POSTE DE CONCRETO DUPLO T H=9M CARGA NOMINAL 150 DAN INCLUSIVE ASSENTAMENTO E ENGASTAMENTO DA BASE - FORNEC. E INST.</t>
  </si>
  <si>
    <t>AUX3086</t>
  </si>
  <si>
    <t>POSTE DE CONCRETO DUPLO T 9/600 - FORNECIMENTO E ASSENTAMENTO</t>
  </si>
  <si>
    <t>AUX2999</t>
  </si>
  <si>
    <t>POSTE DE CONCRETO DUPLO T H=12M CARGA NOMINAL 300 KG INCLUSIVE ASSENTAMENTO E ENGASTAMENTO DA BASE - FORNEC. E INST.</t>
  </si>
  <si>
    <t>AUX2998</t>
  </si>
  <si>
    <t>POSTE DE CONCRETO DUPLO T H=10,5M TIPO B, 600DAN INCLUSIVE ASSENTAMENTO E ENGASTAMENTO DA BASE - FORNEC. E INST.</t>
  </si>
  <si>
    <t>AUX2740</t>
  </si>
  <si>
    <t>AUX2741</t>
  </si>
  <si>
    <t>FORNECIMENTO DE CRUZETA EM CONCRETO ARMADO, RETANGULAR, 1900 MM</t>
  </si>
  <si>
    <t>AUX2744</t>
  </si>
  <si>
    <t>MÃO FRANCESA PLANA PARA SUPORTE DE CRUZETA</t>
  </si>
  <si>
    <t>AUX3020</t>
  </si>
  <si>
    <t>CRUZETA DE CONCRETO 250 DAN 2,0M - FORNEC. E INST.</t>
  </si>
  <si>
    <t>AUX3021</t>
  </si>
  <si>
    <t>CRUZETA DE CONCRETO LEVE, COMP. 2000 MM - FORNEC. E INST.</t>
  </si>
  <si>
    <t>AUX2019</t>
  </si>
  <si>
    <t>CABO DE COBRE NÚ 25 MM² - FORNECIMENTO</t>
  </si>
  <si>
    <t>AUX2972</t>
  </si>
  <si>
    <t>CABO DE COBRE FLEXÍVEL ISOLADO, SEÇÃO 95 MM², 0,6/1,0 KV, PARA REDE AÉREA DE DISTRIBUIÇÃO DE ENERGIA ELÉTRICA DE BAIXA TENSÃO - FORNECIMENTO</t>
  </si>
  <si>
    <t>AUX2020</t>
  </si>
  <si>
    <t>CABO DE COBRE FLEXÍVEL ISOLADO, SEÇÃO 120 MM², ANTICHAMA 0,6/1,0 KV - FORNECIMENTO</t>
  </si>
  <si>
    <t>AUX1875</t>
  </si>
  <si>
    <t>TRANSFORMADOR DE CORRENTE DE 400/5A - FORNEC. E INST.</t>
  </si>
  <si>
    <t>AUX2980</t>
  </si>
  <si>
    <t>TRANSFORMADOR DE CORRENTE EM QD - FAIXA 50 A 250/5A</t>
  </si>
  <si>
    <t>AUX2991</t>
  </si>
  <si>
    <t>TRANSFORMADOR DE CORRENTE EM QD - FAIXA 200 A 400/5A</t>
  </si>
  <si>
    <t>AUX2992</t>
  </si>
  <si>
    <t>TRANSFORMADOR DE CORRENTE EM QD - FAIXA 400 A 800/5A</t>
  </si>
  <si>
    <t>AUX3617</t>
  </si>
  <si>
    <t>MURETA PARA ENTRADA DE ENERGIA 4,00X2,00 M EM ALVENARIA DE CONCRETO</t>
  </si>
  <si>
    <t>AUX2775</t>
  </si>
  <si>
    <t>MURETA DE CONCRETO ARMADO E ALVENARIA PARA ENTRADA DE ENERGIA DE 200 A, 1,80X1,10 M, PINTADA. FORNEC E EXEC.</t>
  </si>
  <si>
    <t>AUX3391</t>
  </si>
  <si>
    <t>MURETA DE ALVENARIA 1,50X1,70 PARA ENTRADA DE ENERGIA, INCLUSO PINTURA</t>
  </si>
  <si>
    <t>AUX2810</t>
  </si>
  <si>
    <t>MURETA DE ALVENARIA 1,50X0,60 M PARA QDG</t>
  </si>
  <si>
    <t>AUX2782</t>
  </si>
  <si>
    <t>EXECUÇÃO DE CONEXÃO DE RAMAL DE ENTRADA DE SERVIÇO DA REDE ATÉ MURETA, POR EMPRESA CADASTRADA NA COPEL, COM TODA A DOCUMENTAÇÃO NECESSÁRIA, EMISSÃO DE DOCUMENTAÇÃO OBRIGATÓRIA, ART, TRÂMITES PARA VISTORIA, PASSAGEM DO CABEAMENTO E FORNECIMENTO DE CONECTORES/TERMINAIS</t>
  </si>
  <si>
    <t>AUX0315</t>
  </si>
  <si>
    <t>REMOÇÃO DE PERFILADOS</t>
  </si>
  <si>
    <t>AUX0316</t>
  </si>
  <si>
    <t>REMOÇÃO DE ELETRODUTOS EMBUTIDOS - ATÉ 2"</t>
  </si>
  <si>
    <t>AUX0317</t>
  </si>
  <si>
    <t>REMOÇÃO DE ELETRODUTOS EMBUTIDOS - ACIMA DE 2"</t>
  </si>
  <si>
    <t>AUX0318</t>
  </si>
  <si>
    <t>REMOÇÃO DE ELETRODUTOS APARENTES - ATÉ 2"</t>
  </si>
  <si>
    <t>AUX0319</t>
  </si>
  <si>
    <t>REMOÇÃO DE ELETRODUTOS APARENTES - ACIMA DE 2"</t>
  </si>
  <si>
    <t>AUX0406</t>
  </si>
  <si>
    <t>RETIRADA DE PERFILADOS</t>
  </si>
  <si>
    <t>AUX0407</t>
  </si>
  <si>
    <t>RETIRADA DE ELETRODUTOS APARENTES - ATÉ 2"</t>
  </si>
  <si>
    <t>AUX0408</t>
  </si>
  <si>
    <t>RETIRADA DE ELETRODUTOS APARENTES - ACIMA DE 2"</t>
  </si>
  <si>
    <t>AUX0475</t>
  </si>
  <si>
    <t>RECOLOCAÇÃO DE PERFILADOS</t>
  </si>
  <si>
    <t>AUX0476</t>
  </si>
  <si>
    <t>RECOLOCAÇÃO DE ELETRODUTOS APARENTES - ATÉ 2"</t>
  </si>
  <si>
    <t>AUX0477</t>
  </si>
  <si>
    <t>RECOLOCAÇÃO DE ELETRODUTOS APARENTES - ACIMA DE 2"</t>
  </si>
  <si>
    <t>AUX0201</t>
  </si>
  <si>
    <t>ENVELOPAMENTO DE ELETRODUTO ENTERRADO, COM CONCRETO FCK=5MPA C/ BRITA 2</t>
  </si>
  <si>
    <t>AUX0202</t>
  </si>
  <si>
    <t>ENVELOPAMENTO DE ELETRODUTO ENTERRADO COM CONCRETO FCK=5MPA C/  AGREGADO RECICLADO</t>
  </si>
  <si>
    <t>AUX3222</t>
  </si>
  <si>
    <t>GUIA PARA CABOS EM ARAME GALVANIZADO Nº 16</t>
  </si>
  <si>
    <t>AUX3439</t>
  </si>
  <si>
    <t>FITA DE SINALIZAÇÃO SUBTERRÂNEA PARA REDE ENTERRADA DE DISTRIBUIÇÃO DE ENERGIA ELÉTRICA</t>
  </si>
  <si>
    <t>AUX0676</t>
  </si>
  <si>
    <t>ELETRODUTO FLEXÍVEL CORRUGADO REFORÇADO, PVC, DN 20 MM (1/2"), PARA CIRCUITOS TERMINAIS, INSTALADO EM PISO, SEM ESCAVAÇÃO - FORNECIMENTO E INSTALAÇÃO</t>
  </si>
  <si>
    <t>AUX0675</t>
  </si>
  <si>
    <t>ELETRODUTO FLEXÍVEL CORRUGADO REFORÇADO, PVC, DN 25 MM (3/4"), PARA CIRCUITOS TERMINAIS, INSTALADO EM PISO, SEM ESCAVAÇÃO - FORNECIMENTO E INSTALAÇÃO</t>
  </si>
  <si>
    <t>AUX0672</t>
  </si>
  <si>
    <t>ELETRODUTO FLEXÍVEL CORRUGADO REFORÇADO, PVC, DN 32 MM (1"), PARA CIRCUITOS TERMINAIS, INSTALADO EM PISO, SEM ESCAVAÇÃO - FORNECIMENTO E INSTALAÇÃO</t>
  </si>
  <si>
    <t>AUX3245</t>
  </si>
  <si>
    <t>ELETRODUTO FLEXÍVEL CORRUGADO REFORÇADO, PEAD, DN 40 MM (1 1/4"), PARA CIRCUITOS TERMINAIS, INSTALADO EM PISO, SEM ESCAVAÇÃO - FORNECIMENTO E INSTALAÇÃO</t>
  </si>
  <si>
    <t>AUX2581</t>
  </si>
  <si>
    <t>ELETRODUTO FLEXÍVEL CORRUGADO, PEAD, DN 40 (1 1/4")  - FORNEC. E INST.</t>
  </si>
  <si>
    <t>AUX2656</t>
  </si>
  <si>
    <t>DUTO CORRUGADO FLEXÍVEL EM PEAD Ø = 2", LANÇADO DIRETAMENTE NO SOLO, EXCLUSIVE ESCAVAÇÃO E ATERRO</t>
  </si>
  <si>
    <t>AUX3465</t>
  </si>
  <si>
    <t xml:space="preserve">ELETRODUTO METÁLICO FLEXÍVEL, SEM REVESTIMENTO, DIÂMETRO  1”  </t>
  </si>
  <si>
    <t>AUX3466</t>
  </si>
  <si>
    <t>CONECTOR PARA ELETRODUTO METÁLICO FLEXÍVEL DE 1"</t>
  </si>
  <si>
    <t>AUX1853</t>
  </si>
  <si>
    <t>ELETRODUTO FLEXÍVEL PEAD DN 25 - FORNEC. E INST.</t>
  </si>
  <si>
    <t>AUX1854</t>
  </si>
  <si>
    <t>ELETRODUTO FLEXÍVEL PEAD DN 32 - FORNEC. E INST.</t>
  </si>
  <si>
    <t>AUX1644</t>
  </si>
  <si>
    <t>DUTOS FLEXÍVEIS EM PEAD (POLIETILENO DE ALTA DENSIDADE) - D=5", INCLUSIVE CONEXÕES - FORNEC. E INST.</t>
  </si>
  <si>
    <t>AUX1645</t>
  </si>
  <si>
    <t>DUTOS FLEXÍVEIS EM PEAD (POLIETILENO DE ALTA DENSIDADE) - D=6", INCLUSIVE CONEXÕES - FORNEC. E INST.</t>
  </si>
  <si>
    <t>AUX3129</t>
  </si>
  <si>
    <t>ELETRODUTO DE PVC RÍGIDO, ROSCÁVEL - 25MM (3/4")</t>
  </si>
  <si>
    <t>AUX2412</t>
  </si>
  <si>
    <t>ELETRODUTO RÍGIDO ROSCÁVEL, PVC, DN 25 MM (3/4"), PARA CIRCUITOS TERMINAIS, COM FIO GUIA DE ACO GALVANIZADO, INSTALADO EM PISO, SEM ESCAVAÇÃO - FORNECIMENTO E INSTALAÇÃO</t>
  </si>
  <si>
    <t>AUX3130</t>
  </si>
  <si>
    <t>ELETRODUTO DE PVC RÍGIDO, ROSCÁVEL - 32MM (1")</t>
  </si>
  <si>
    <t>AUX2413</t>
  </si>
  <si>
    <t>ELETRODUTO RÍGIDO ROSCÁVEL, PVC, DN 32 MM (1"), PARA CIRCUITOS TERMINAIS, COM FIO GUIA DE ACO GALVANIZADO, INSTALADO EM PISO, SEM ESCAVAÇÃO - FORNECIMENTO E INSTALAÇÃO</t>
  </si>
  <si>
    <t>AUX3171</t>
  </si>
  <si>
    <t>ELETRODUTO DE PVC RÍGIDO, ROSCÁVEL - 40MM (1 1/4")</t>
  </si>
  <si>
    <t>AUX2976</t>
  </si>
  <si>
    <t>ELETRODUTO RÍGIDO SOLDÁVEL, PVC, CLASSE B, DN 25 MM (3/4"), PARA CIRCUITOS TERMINAIS, INSTALADO EM PAREDE - FORNEC. E INST.</t>
  </si>
  <si>
    <t>AUX2713</t>
  </si>
  <si>
    <t>ELETRODUTO RÍGIDO SOLDÁVEL, PVC, CLASSE B, DN 32 MM (1"), PARA CIRCUITOS TERMINAIS, INSTALADO EM PAREDE - FORNEC. E INST.</t>
  </si>
  <si>
    <t>AUX2977</t>
  </si>
  <si>
    <t>ELETRODUTO RÍGIDO SOLDÁVEL, PVC, CLASSE B, DN 40 MM (1 1/4"), PARA CIRCUITOS TERMINAIS, INSTALADO EM PAREDE - FORNEC. E INST.</t>
  </si>
  <si>
    <t>AUX2712</t>
  </si>
  <si>
    <t>ELETRODUTO RÍGIDO SOLDÁVEL, PVC, CLASSE B, DN 60 MM (2") - FORNEC. E INST.</t>
  </si>
  <si>
    <t>AUX3473</t>
  </si>
  <si>
    <t>ELETRODUTO DE PVC RÍGIDO, ROSCÁVEL - 50MM (1 1/2") APARENTE EM PAREDES</t>
  </si>
  <si>
    <t>AUX3493</t>
  </si>
  <si>
    <t>ELETRODUTO DE PVC RÍGIDO, ROSCÁVEL - 60MM (2 1/2") APARENTE EM PAREDES</t>
  </si>
  <si>
    <t>AUX3494</t>
  </si>
  <si>
    <t>ELETRODUTO DE PVC RÍGIDO, ROSCÁVEL - 85MM (3") APARENTE EM PAREDES</t>
  </si>
  <si>
    <t>AUX3133</t>
  </si>
  <si>
    <t>LUVA P/ELETRODUTO PVC ROSC. D= 25MM (3/4")</t>
  </si>
  <si>
    <t>AUX3134</t>
  </si>
  <si>
    <t>LUVA P/ELETRODUTO PVC ROSC. D= 32MM (1")</t>
  </si>
  <si>
    <t>AUX3172</t>
  </si>
  <si>
    <t>LUVA P/ELETRODUTO PVC ROSC. D= 40MM (1 1/4")</t>
  </si>
  <si>
    <t>AUX3495</t>
  </si>
  <si>
    <t xml:space="preserve">LUVA PARA ELETRODUTO, PVC, ROSCÁVEL, DN 85 MM (3'') </t>
  </si>
  <si>
    <t>AUX3131</t>
  </si>
  <si>
    <t>CURVA P/ELETRODUTO PVC ROSC. D= 25MM (3/4")</t>
  </si>
  <si>
    <t>AUX3132</t>
  </si>
  <si>
    <t>CURVA P/ELETRODUTO PVC ROSC. D= 32MM (1")</t>
  </si>
  <si>
    <t>AUX3496</t>
  </si>
  <si>
    <t>CURVA 90° PARA ELETRODUTO, PVC, ROSCÁVEL, DN 85 MM (3'')</t>
  </si>
  <si>
    <t>AUX3437</t>
  </si>
  <si>
    <t>JOELHO DE 90º DE PVC RÍGIDO ROSCÁVEL DIÂM = 1 1/4" - FORNECIMENTO E INSTALAÇÃO</t>
  </si>
  <si>
    <t>AUX3050</t>
  </si>
  <si>
    <t>BUCHA E ARRUELA EM ALUMÍNIO PARA ELETRODUTO Ø19MM (3/4") - FORNEC. E INST.</t>
  </si>
  <si>
    <t>AUX2231</t>
  </si>
  <si>
    <t>BUCHA E ARRUELA EM ALUMÍNIO PARA ELETRODUTO Ø25MM (1") - FORNEC. E INST.</t>
  </si>
  <si>
    <t>AUX2232</t>
  </si>
  <si>
    <t>BUCHA E ARRUELA EM ALUMÍNIO PARA ELETRODUTO Ø50MM (2") - FORNEC.E INST.</t>
  </si>
  <si>
    <t>AUX2268</t>
  </si>
  <si>
    <t>BUCHA COM ARRUELA EM LIGA ESPECIAL ZAMAK P/ELETRODUTO 25MM, D=1"</t>
  </si>
  <si>
    <t>AUX2416</t>
  </si>
  <si>
    <t>BUCHA COM ARRUELA EM LIGA ESPECIAL ZAMAK P/ELETRODUTO 32MM, D=1 1/4"</t>
  </si>
  <si>
    <t>AUX2263</t>
  </si>
  <si>
    <t>BUCHA COM ARRUELA EM LIGA ESPECIAL ZAMAK P/ELETRODUTO 75MM, D=2 1/2"</t>
  </si>
  <si>
    <t>AUX2897</t>
  </si>
  <si>
    <t>ELETRODUTO DE AÇO GALVANIZADO ELETROLÍTICO, TIPO LEVE I - 3/4" - FORNEC. E INST.</t>
  </si>
  <si>
    <t>AUX2898</t>
  </si>
  <si>
    <t>ELETRODUTO DE AÇO GALVANIZADO ELETROLÍTICO, TIPO LEVE I - 1" - FORNEC. E INST.</t>
  </si>
  <si>
    <t>AUX1628</t>
  </si>
  <si>
    <t>ELETRODUTO DE AÇO GALVANIZADO ELETROLÍTICO, TIPO LEVE I - 1 1/4" - FORNEC. E INST.</t>
  </si>
  <si>
    <t>AUX1629</t>
  </si>
  <si>
    <t>ELETRODUTO DE AÇO GALVANIZADO ELETROLÍTICO, TIPO LEVE I - 1 1/2" - FORNEC. E INST.</t>
  </si>
  <si>
    <t>AUX1630</t>
  </si>
  <si>
    <t>ELETRODUTO DE AÇO GALVANIZADO ELETROLÍTICO, TIPO LEVE I - 2" - FORNEC. E INST.</t>
  </si>
  <si>
    <t>AUX1631</t>
  </si>
  <si>
    <t>ELETRODUTO DE AÇO GALVANIZADO ELETROLÍTICO, TIPO LEVE I - 2 1/2" - FORNEC. E INST.</t>
  </si>
  <si>
    <t>AUX1632</t>
  </si>
  <si>
    <t>ELETRODUTO DE AÇO GALVANIZADO ELETROLÍTICO, TIPO LEVE I - 3" - FORNEC. E INST.</t>
  </si>
  <si>
    <t>AUX1633</t>
  </si>
  <si>
    <t>ELETRODUTO DE AÇO GALVANIZADO ELETROLÍTICO, TIPO LEVE I - 4" - FORNEC. E INST.</t>
  </si>
  <si>
    <t>AUX1634</t>
  </si>
  <si>
    <t>ELETRODUTO DE AÇO GALVANIZADO A FOGO, TIPO SEMI-PESADO/ MÉDIO - 1/2" - FORNEC. E INST.</t>
  </si>
  <si>
    <t>AUX1635</t>
  </si>
  <si>
    <t>ELETRODUTO DE AÇO GALVANIZADO A FOGO, TIPO SEMI-PESADO/ MÉDIO - 3/4" - FORNEC. E INST.</t>
  </si>
  <si>
    <t>AUX3358</t>
  </si>
  <si>
    <t>ELETRODUTO DE AÇO GALVANIZADO A FOGO, TIPO SEMI-PESADO/ MÉDIO - 1" - FORNEC. E INST.</t>
  </si>
  <si>
    <t>AUX2895</t>
  </si>
  <si>
    <t>ELETRODUTO DE AÇO GALVANIZADO A FOGO, TIPO SEMI-PESADO/ MÉDIO - 1 1/4" - FORNEC. E INST.</t>
  </si>
  <si>
    <t>AUX2896</t>
  </si>
  <si>
    <t>ELETRODUTO DE AÇO GALVANIZADO A FOGO, TIPO SEMI-PESADO/ MÉDIO - 1 1/2" - FORNEC. E INST.</t>
  </si>
  <si>
    <t>AUX1636</t>
  </si>
  <si>
    <t>ELETRODUTO DE AÇO GALVANIZADO A FOGO, TIPO SEMI-PESADO/ MÉDIO - 2" - FORNEC. E INST.</t>
  </si>
  <si>
    <t>AUX1637</t>
  </si>
  <si>
    <t>ELETRODUTO DE AÇO GALVANIZADO A FOGO, TIPO SEMI-PESADO/ MÉDIO - 2 1/2" - FORNEC. E INST.</t>
  </si>
  <si>
    <t>AUX1638</t>
  </si>
  <si>
    <t>ELETRODUTO DE AÇO GALVANIZADO A FOGO, TIPO SEMI-PESADO/ MÉDIO - 3" - FORNEC. E INST.</t>
  </si>
  <si>
    <t>AUX1639</t>
  </si>
  <si>
    <t>ELETRODUTO DE AÇO GALVANIZADO A FOGO, TIPO SEMI-PESADO/ MÉDIO - 4" - FORNEC. E INST.</t>
  </si>
  <si>
    <t>AUX2011</t>
  </si>
  <si>
    <t>LUVA DE EMENDA PARA ELETRODUTO, AÇO GALVANIZADO, DN 50 MM (2'') - FORNEC. E INST.</t>
  </si>
  <si>
    <t>AUX2839</t>
  </si>
  <si>
    <t>CURVA 90 GRAUS PARA ELETRODUTO DE AÇO GALVANIZADO, DIÂM=25MM (1")</t>
  </si>
  <si>
    <t>AUX3559</t>
  </si>
  <si>
    <t xml:space="preserve">CURVA PARA ELETRODUTO GALVANIZADO, DIÂM = 3/4" </t>
  </si>
  <si>
    <t>AUX3566</t>
  </si>
  <si>
    <t xml:space="preserve">CURVA PARA ELETRODUTO GALVANIZADO, DIÂM = 1" </t>
  </si>
  <si>
    <t>AUX3560</t>
  </si>
  <si>
    <t xml:space="preserve">CURVA PARA ELETRODUTO GALVANIZADO, DIÂM = 1 1/4" </t>
  </si>
  <si>
    <t>AUX3631</t>
  </si>
  <si>
    <t>CURVA PARA ELETRODUTO GALVANIZADO, DIÂM = 2"</t>
  </si>
  <si>
    <t>AUX3000</t>
  </si>
  <si>
    <t>CURVA DE FERRO GALVANIZADO À FOGO 4" COM LUVA - FORNEC. E INST.</t>
  </si>
  <si>
    <t>AUX3615</t>
  </si>
  <si>
    <t>CURVA PARA ELETRODUTO GALVANIZADO, DIÂM = 4"</t>
  </si>
  <si>
    <t>AUX3360</t>
  </si>
  <si>
    <t>CRUZETA 100X50 MM PARA ELETROCALHA PERFURADA METÁLICA</t>
  </si>
  <si>
    <t>AUX1009</t>
  </si>
  <si>
    <t>CURVA DE INVERSÃO 100 X 50 MM - FORNEC. E INST.</t>
  </si>
  <si>
    <t>AUX2905</t>
  </si>
  <si>
    <t>CURVA DE INVERSÃO 150 X 100 MM PARA ELETROCALHA METÁLICA - FORNEC. E INST.</t>
  </si>
  <si>
    <t>AUX2906</t>
  </si>
  <si>
    <t>CURVA HORIZONTAL 150 X 100 MM PARA ELETROCALHA METÁLICA, COM ÂNGULO 90° - FORNEC. E INST.</t>
  </si>
  <si>
    <t>AUX3628</t>
  </si>
  <si>
    <t>CURVA HORIZONTAL 100X50 MM PARA ELETROCALHA METÁLICA, COM ÃNGULO 90°</t>
  </si>
  <si>
    <t>AUX2907</t>
  </si>
  <si>
    <t>CURVA VERTICAL 150 X 100 MM PARA ELETROCALHA METÁLICA, COM ÂNGULO 90° - FORNEC. E INST.</t>
  </si>
  <si>
    <t>AUX3385</t>
  </si>
  <si>
    <t>CURVA VERTICAL 50X50 MM PARA ELETROCALHA METÁLICA, COM ÂNGULO 90° - FORNEC. E INST.</t>
  </si>
  <si>
    <t>AUX2910</t>
  </si>
  <si>
    <t>TÊ HORIZONTAL 150 X 100MM PARA ELETROCALHA METÁLICA - FORNEC. E INST.</t>
  </si>
  <si>
    <t>AUX3384</t>
  </si>
  <si>
    <t>TÊ HORIZONTAL 100X50 MM COM BASE LISA PERFURADA PARA ELETROCALHA METÁLICA</t>
  </si>
  <si>
    <t>AUX0948</t>
  </si>
  <si>
    <t>TÊ HORIZONTAL 38X38MM PARA ELETROCALHA METÁLICA - FORNEC. E INST.</t>
  </si>
  <si>
    <t>AUX3382</t>
  </si>
  <si>
    <t>REDUÇÃO CONCÊNTRICA 100X75 MM PARA ELETROCALHA METÁLICA</t>
  </si>
  <si>
    <t>AUX3383</t>
  </si>
  <si>
    <t>REDUÇÃO CONCÊNTRICA LISA ZINCADA 100X75 MM PARA 75X50 MM PARA ELETROCALHA METÁLICA</t>
  </si>
  <si>
    <t>AUX3630</t>
  </si>
  <si>
    <t>FLANGE DE LIGAÇÃO 100X50 MM PARA ELETROCALHA METÁLICA</t>
  </si>
  <si>
    <t>AUX3010</t>
  </si>
  <si>
    <t>SUPORTE HORIZONTAL 100 X 50 MM PARA FIXAÇÃO DE ELETROCALHA METÁLICA - FORNEC. E INST.</t>
  </si>
  <si>
    <t>AUX0847</t>
  </si>
  <si>
    <t>SUPORTE VERTICAL 50X50 MM PARA FIXAÇÃO DE ELETROCALHA METÁLICA</t>
  </si>
  <si>
    <t>AUX1564</t>
  </si>
  <si>
    <t>TALA PLANA PERFURADA 50 MM PARA ELETROCALHA METÁLICA</t>
  </si>
  <si>
    <t>AUX3611</t>
  </si>
  <si>
    <t>FIXAÇÃO DE ELETROCALHAS E PERFILADOS COM VERGALHÃO (TIRANTE) COM ROSCA Ø 1/4"X1000 MM</t>
  </si>
  <si>
    <t>AUX2367</t>
  </si>
  <si>
    <t>CURVA VERTICAL PARA CANALETA METÁLICA</t>
  </si>
  <si>
    <t>AUX2369</t>
  </si>
  <si>
    <t>CAIXA DE DERIVAÇÃO PARA CANALETA METÁLICA</t>
  </si>
  <si>
    <t>AUX3608</t>
  </si>
  <si>
    <t>ACOPLAMENTO PARA ELETROCALHA METÁLICA 38X38 MM</t>
  </si>
  <si>
    <t>AUX3609</t>
  </si>
  <si>
    <t>SAÍDA HORIZONTAL DE ELETROCALHA PARA ELETRODUTO 3/4"</t>
  </si>
  <si>
    <t>AUX3629</t>
  </si>
  <si>
    <t>SAÍDA HORIZONTAL PARA ELETRODUTO 1"</t>
  </si>
  <si>
    <t>AUX0585</t>
  </si>
  <si>
    <t>ELETROCALHA LISA GALVANIZADA ELETROLÍTICA CHAPA 14 - 100X50MM  COM TAMPA - FORNEC. E INST.</t>
  </si>
  <si>
    <t>AUX0586</t>
  </si>
  <si>
    <t>ELETROCALHA LISA GALVANIZADA ELETROLÍTICA CHAPA 14 - 125X50MM  COM TAMPA - FORNEC. E INST.</t>
  </si>
  <si>
    <t>AUX0587</t>
  </si>
  <si>
    <t>ELETROCALHA LISA GALVANIZADA ELETROLÍTICA CHAPA 14 - 150X50MM  COM TAMPA - FORNEC. E INST.</t>
  </si>
  <si>
    <t>AUX0592</t>
  </si>
  <si>
    <t>ELETROCALHA LISA GALVANIZADA ELETROLÍTICA CHAPA 14 - 150X100MM  COM TAMPA - FORNEC. E INST.</t>
  </si>
  <si>
    <t>AUX0588</t>
  </si>
  <si>
    <t>ELETROCALHA LISA GALVANIZADA ELETROLÍTICA CHAPA 14 - 175X50MM   COM TAMPA - FORNEC. E INST.</t>
  </si>
  <si>
    <t>AUX0589</t>
  </si>
  <si>
    <t>ELETROCALHA LISA GALVANIZADA ELETROLÍTICA CHAPA 14 - 200X50MM  COM TAMPA - FORNEC. E INST.</t>
  </si>
  <si>
    <t>AUX0593</t>
  </si>
  <si>
    <t>ELETROCALHA LISA GALVANIZADA ELETROLÍTICA CHAPA 14 - 200X100MM COM TAMPA - FORNEC. E INST.</t>
  </si>
  <si>
    <t>AUX0590</t>
  </si>
  <si>
    <t>ELETROCALHA LISA GALVANIZADA ELETROLÍTICA CHAPA 14 - 250X50MM  COM TAMPA - FORNEC. E INST.</t>
  </si>
  <si>
    <t>AUX0594</t>
  </si>
  <si>
    <t>ELETROCALHA LISA GALVANIZADA ELETROLÍTICA CHAPA 14 - 250X100MM COM TAMPA - FORNEC. E INST.</t>
  </si>
  <si>
    <t>AUX0591</t>
  </si>
  <si>
    <t>ELETROCALHA LISA GALVANIZADA ELETROLÍTICA CHAPA 14 - 300X50MM  COM TAMPA - FORNEC. E INST.</t>
  </si>
  <si>
    <t>AUX0595</t>
  </si>
  <si>
    <t>ELETROCALHA LISA GALVANIZADA ELETROLÍTICA CHAPA 14 - 300X100MM COM TAMPA - FORNEC. E INST.</t>
  </si>
  <si>
    <t>AUX0596</t>
  </si>
  <si>
    <t>ELETROCALHA LISA GALVANIZADA ELETROLÍTICA CHAPA 14 - 400X100MM COM TAMPA - FORNEC. E INST.</t>
  </si>
  <si>
    <t>AUX1827</t>
  </si>
  <si>
    <t>ELETROCALHA LISA OU PERFURADA EM AÇO GALVANIZADO, LARGURA 50 MM E ALTURA 50 MM, INCLUSIVE EMENDA E FIXAÇÃO - FORNECIMENTO E INSTALAÇÃO</t>
  </si>
  <si>
    <t>AUX1828</t>
  </si>
  <si>
    <t>ELETROCALHA LISA OU PERFURADA EM AÇO GALVANIZADO, LARGURA 75 MM E ALTURA 50 MM, INCLUSIVE EMENDA E FIXAÇÃO - FORNECIMENTO E INSTALAÇÃO</t>
  </si>
  <si>
    <t>AUX1829</t>
  </si>
  <si>
    <t>ELETROCALHA LISA OU PERFURADA EM AÇO GALVANIZADO, LARGURA 100 MM E ALTURA 50 MM, INCLUSIVE EMENDA E FIXAÇÃO - FORNECIMENTO E INSTALAÇÃO</t>
  </si>
  <si>
    <t>AUX1841</t>
  </si>
  <si>
    <t>ELETROCALHA LISA OU PERFURADA EM AÇO GALVANIZADO, LARGURA 150 MM E ALTURA 50 MM, INCLUSIVE EMENDA E FIXAÇÃO - FORNECIMENTO E INSTALAÇÃO</t>
  </si>
  <si>
    <t>AUX0597</t>
  </si>
  <si>
    <t>ELETROCALHA PERFURADA GALVANIZADA ELETROLÍTICA CHAPA 14 - 100X50MM COM TAMPA - FORNEC. E INST.</t>
  </si>
  <si>
    <t>AUX0598</t>
  </si>
  <si>
    <t>ELETROCALHA PERFURADA GALVANIZADA ELETROLÍTICA CHAPA 14 - 125X50MM COM TAMPA - FORNEC. E INST.</t>
  </si>
  <si>
    <t>AUX0599</t>
  </si>
  <si>
    <t>ELETROCALHA PERFURADA GALVANIZADA ELETROLÍTICA CHAPA 14 - 150X50MM COM TAMPA - FORNEC. E INST.</t>
  </si>
  <si>
    <t>AUX0604</t>
  </si>
  <si>
    <t>ELETROCALHA PERFURADA GALVANIZADA ELETROLÍTICA CHAPA 14 - 150X100MM COM TAMPA - FORNEC. E INST.</t>
  </si>
  <si>
    <t>AUX0600</t>
  </si>
  <si>
    <t>ELETROCALHA PERFURADA GALVANIZADA ELETROLÍTICA CHAPA 14 - 175X50MM COM TAMPA - FORNEC. E INST.</t>
  </si>
  <si>
    <t>AUX0601</t>
  </si>
  <si>
    <t>ELETROCALHA PERFURADA GALVANIZADA ELETROLÍTICA CHAPA 14 - 200X50MM COM TAMPA - FORNEC. E INST.</t>
  </si>
  <si>
    <t>AUX0605</t>
  </si>
  <si>
    <t>ELETROCALHA PERFURADA GALVANIZADA ELETROLÍTICA CHAPA 14 - 200X100MM COM TAMPA - FORNEC. E INST.</t>
  </si>
  <si>
    <t>AUX0602</t>
  </si>
  <si>
    <t>ELETROCALHA PERFURADA GALVANIZADA ELETROLÍTICA CHAPA 14 - 250X50MM COM TAMPA - FORNEC. E INST.</t>
  </si>
  <si>
    <t>AUX0606</t>
  </si>
  <si>
    <t>ELETROCALHA PERFURADA GALVANIZADA ELETROLÍTICA CHAPA 14 - 250X100MM COM TAMPA - FORNEC. E INST.</t>
  </si>
  <si>
    <t>AUX0603</t>
  </si>
  <si>
    <t>ELETROCALHA PERFURADA GALVANIZADA ELETROLÍTICA CHAPA 14 - 300X50MM COM TAMPA - FORNEC. E INST.</t>
  </si>
  <si>
    <t>AUX0607</t>
  </si>
  <si>
    <t>ELETROCALHA PERFURADA GALVANIZADA ELETROLÍTICA CHAPA 14 - 400X100MM COM TAMPA - FORNEC. E INST.</t>
  </si>
  <si>
    <t>AUX1568</t>
  </si>
  <si>
    <t>TAMPA DE ENCAIXE 50X3000 MM, GALVANIZADA À FOGO, PARA ELETROCALHA METÁLICA</t>
  </si>
  <si>
    <t>AUX3359</t>
  </si>
  <si>
    <t>TAMPA DE ENCAIXE 75X3000 MM, ZINCADA, PARA ELETROCALHA METÁLICA</t>
  </si>
  <si>
    <t>AUX1706</t>
  </si>
  <si>
    <t>TAMPA DE ENCAIXE 100X3000 MM, GALVANIZADA À FOGO, PARA ELETROCALHA METÁLICA</t>
  </si>
  <si>
    <t>AUX1708</t>
  </si>
  <si>
    <t>TAMPA DE ENCAIXE 150X3000 MM, GALVANIZADA À FOGO, PARA ELETROCALHA METÁLICA</t>
  </si>
  <si>
    <t>AUX1293</t>
  </si>
  <si>
    <t>DUTO PERFURADO - ELETROCALHA CHAPA DE AÇO 25X20MM - FORNEC. E INST.</t>
  </si>
  <si>
    <t>AUX1294</t>
  </si>
  <si>
    <t>DUTO PERFURADO - ELETROCALHA CHAPA DE AÇO 25X75MM - FORNEC. E INST.</t>
  </si>
  <si>
    <t>AUX1642</t>
  </si>
  <si>
    <t>DUTO PERFURADO - ELETROCALHA CHAPA DE AÇO 50X50MM</t>
  </si>
  <si>
    <t>AUX1296</t>
  </si>
  <si>
    <t>DUTO PERFURADO - ELETROCALHA CHAPA DE AÇO 50X75MM - FORNEC. E INST.</t>
  </si>
  <si>
    <t>AUX1641</t>
  </si>
  <si>
    <t>DUTO PERFURADO - ELETROCALHA CHAPA DE AÇO 50X100MM</t>
  </si>
  <si>
    <t>AUX1295</t>
  </si>
  <si>
    <t>DUTO PERFURADO - ELETROCALHA CHAPA DE AÇO 75X75MM - FORNEC. E INST.</t>
  </si>
  <si>
    <t>AUX1292</t>
  </si>
  <si>
    <t>DUTO PERFURADO - ELETROCALHA CHAPA DE AÇO 100X100MM - FORNEC. E INST.</t>
  </si>
  <si>
    <t>AUX1643</t>
  </si>
  <si>
    <t>DUTO PERFURADO - ELETROCALHA CHAPA DE AÇO 100X200MM</t>
  </si>
  <si>
    <t>AUX1297</t>
  </si>
  <si>
    <t>DUTO PERFURADO - ELETROCALHA CHAPA DE AÇO 100X300MM - FORNEC. E INST.</t>
  </si>
  <si>
    <t>AUX1298</t>
  </si>
  <si>
    <t>TAMPA NORMAL P/DUTO PERFURADO, ATÉ (100X100)MM - FORNEC. E INST.</t>
  </si>
  <si>
    <t>AUX1299</t>
  </si>
  <si>
    <t>TAMPA NORMAL P/DUTO PERFURADO, ATÉ (100X200)MM - FORNEC. E INST.</t>
  </si>
  <si>
    <t>AUX1300</t>
  </si>
  <si>
    <t>TAMPA NORMAL P/DUTO PERFURADO, ATÉ (100X300)MM - FORNEC. E INST.</t>
  </si>
  <si>
    <t>AUX0579</t>
  </si>
  <si>
    <t>PERFILADO LISO CHAPA 14-GE-MED. 19X38MM COM TAMPA - FORNEC. E INST.</t>
  </si>
  <si>
    <t>AUX0580</t>
  </si>
  <si>
    <t>PERFILADO LISO CHAPA 14-GE-MED. 38X38MM COM TAMPA - FORNEC. E INST.</t>
  </si>
  <si>
    <t>AUX0581</t>
  </si>
  <si>
    <t>PERFILADO LISO CHAPA 14-GE-MED. 38X76MM COM TAMPA - FORNEC. E INST.</t>
  </si>
  <si>
    <t>AUX1289</t>
  </si>
  <si>
    <t>DUTO PERFURADO - PERFILADOS CHAPA DE AÇO 15X35MM - FORNEC. E INST.</t>
  </si>
  <si>
    <t>AUX1290</t>
  </si>
  <si>
    <t>DUTO PERFURADO - PERFILADOS CHAPA DE AÇO 25X25MM - FORNEC. E INST.</t>
  </si>
  <si>
    <t>AUX1291</t>
  </si>
  <si>
    <t>DUTO PERFURADO - PERFILADOS CHAPA DE AÇO 35X35MM - FORNEC. E INST.</t>
  </si>
  <si>
    <t>AUX0582</t>
  </si>
  <si>
    <t>PERFILADO PERFURADO CHAPA 22-GE-MED. 19X38MM COM TAMPA - FORNEC. E INST.</t>
  </si>
  <si>
    <t>AUX0583</t>
  </si>
  <si>
    <t>PERFILADO PERFURADO CHAPA 22-GE-MED. 38X38MM COM TAMPA - FORNEC. E INST.</t>
  </si>
  <si>
    <t>AUX0584</t>
  </si>
  <si>
    <t>PERFILADO PERFURADO CHAPA 22-GE-MED. 38X76MM COM TAMPA - FORNEC. E INST.</t>
  </si>
  <si>
    <t>AUX2034</t>
  </si>
  <si>
    <t>SAÍDA PARA ELETRODUTO EM PERFILADO 1"</t>
  </si>
  <si>
    <t>AUX2036</t>
  </si>
  <si>
    <t>SAÍDA PARA ELETRODUTO EM PERFILADO 1.1/2"</t>
  </si>
  <si>
    <t>AUX2038</t>
  </si>
  <si>
    <t>SAÍDA PARA ELETRODUTO EM PERFILADO 2"</t>
  </si>
  <si>
    <t>AUX0151</t>
  </si>
  <si>
    <t>SAÍDA PARA ELETRODUTO EM PERFILADO 3/4" GE</t>
  </si>
  <si>
    <t>AUX1658</t>
  </si>
  <si>
    <t>EMENDA INTERNA P/ PERFILADO 38X38 "I" GE - FORNEC. E INST.</t>
  </si>
  <si>
    <t>AUX1659</t>
  </si>
  <si>
    <t>EMENDA INTERNA P/ PERFILADO 38X38 "T" GE - FORNEC. E INST.</t>
  </si>
  <si>
    <t>AUX3612</t>
  </si>
  <si>
    <t xml:space="preserve">EMENDA INTERNA PARA PERFILADO 38X38 TIPO "L" </t>
  </si>
  <si>
    <t>AUX1660</t>
  </si>
  <si>
    <t>CAIXA DE DERIVAÇÃO P/ PERFILADO 38X38 TP "C" GE - CHAPA 14 - FORNEC. E INST.</t>
  </si>
  <si>
    <t>AUX1661</t>
  </si>
  <si>
    <t>CAIXA DE DERIVAÇÃO P/ PERFILADO 38X38 TP "L" GE - CHAPA 14 - FORNEC. E INST.</t>
  </si>
  <si>
    <t>AUX1662</t>
  </si>
  <si>
    <t>CAIXA DE DERIVAÇÃO P/ PERFILADO 38X76 TP "X" GE - CHAPA 14 - FORNEC. E INST.</t>
  </si>
  <si>
    <t>AUX1663</t>
  </si>
  <si>
    <t>CAIXA DE DERIVAÇÃO P/ PERFILADO 38X76 TP "C" GE - CHAPA 14 - FORNEC. E INST.</t>
  </si>
  <si>
    <t>AUX1664</t>
  </si>
  <si>
    <t>CAIXA DE DERIVAÇÃO P/ PERFILADO 38X76 TP "L" GE - CHAPA 14 - FORNEC. E INST.</t>
  </si>
  <si>
    <t>AUX1665</t>
  </si>
  <si>
    <t>CAIXA DE DERIVAÇÃO P/ PERFILADO 38X76 TP "T" GE - CHAPA 14 - FORNEC. E INST.</t>
  </si>
  <si>
    <t>AUX1666</t>
  </si>
  <si>
    <t>CAIXA EM ALUMÍNIO P/ TOMADA FIXAÇÃO EM PERFILADO - MED. 38X40X120MM - FORNEC. E INST.</t>
  </si>
  <si>
    <t>AUX2364</t>
  </si>
  <si>
    <t>JUNÇÃO INTERNA TIPO "I" PARA PERFILADO</t>
  </si>
  <si>
    <t>AUX2365</t>
  </si>
  <si>
    <t>JUNÇÃO INTERNA TIPO "L" PARA PERFILADO</t>
  </si>
  <si>
    <t>AUX3610</t>
  </si>
  <si>
    <t>GANCHO CURTO PARA PERFILADO</t>
  </si>
  <si>
    <t>AUX1654</t>
  </si>
  <si>
    <t>SUPORTE DE EQUIPAMENTOS P/INSTALAÇÃO DE TOMADAS E INTERRUPTORES EM DUTOS DE ALUMÍNIO C/DIM. 73MM X 25MM - FORNEC. E INST.</t>
  </si>
  <si>
    <t>AUX1655</t>
  </si>
  <si>
    <t>SUPORTE P/ PERFILADO 100X38MM GE - FORNEC. E INST.</t>
  </si>
  <si>
    <t>AUX1656</t>
  </si>
  <si>
    <t>SUPORTE CURTO PARA LUMINÁRIA 100X38MM GE - FORNEC. E INST.</t>
  </si>
  <si>
    <t>AUX1657</t>
  </si>
  <si>
    <t>SUPORTE LONGO PARA LUMINÁRIA 165X38MM GE - FORNEC. E INST.</t>
  </si>
  <si>
    <t>AUX1668</t>
  </si>
  <si>
    <t>VERGALHÃO DE AÇO C/ ROSCA TOTAL 5/16" GE - FORNEC. E INST.</t>
  </si>
  <si>
    <t>AUX1640</t>
  </si>
  <si>
    <t>CANALETA PLÁSTICA (110 X 20)MM, SISTEMA "X" - FORNEC. E INST.</t>
  </si>
  <si>
    <t>AUX1646</t>
  </si>
  <si>
    <t>CANALETA PLÁSTICA (50 X 20)MM, SISTEMA "X" - FORNEC. E INST.</t>
  </si>
  <si>
    <t>AUX1647</t>
  </si>
  <si>
    <t>CANALETA PLÁSTICA (20 X 10)MM, SISTEMA "X" - FORNEC. E INST.</t>
  </si>
  <si>
    <t>AUX1955</t>
  </si>
  <si>
    <t>CAIXA DE PASSAGEM PVC 4"X 2", SISTEMA X, COM TAMPA</t>
  </si>
  <si>
    <t>AUX1565</t>
  </si>
  <si>
    <t>FORNECIMENTO E INSTALAÇÃO DE CANALETA EM ALUMÍNIO 73X25 MM, COM DIVISÓRIA, PERFIL SEM TAMPA, ACABAMENTO BRANCO</t>
  </si>
  <si>
    <t>AUX1566</t>
  </si>
  <si>
    <t>TAMPA PARA CANALETA ALUMÍNIO 73 MM, RANHURADA, ACABAMENTO BRANCO</t>
  </si>
  <si>
    <t>AUX1648</t>
  </si>
  <si>
    <t>CANALETA EVOLUTIVA SISTEMA DLP 60MM X 50MM COM DIVISÓRIA INTERNA - FORNEC. E INST.</t>
  </si>
  <si>
    <t>AUX1649</t>
  </si>
  <si>
    <t>COTOVELO INTERNO SISTEMA DLP PARA CANALETA 60MM X 50MM COM DIVISÓRIA INTERNA - FORNEC. E INST.</t>
  </si>
  <si>
    <t>AUX1650</t>
  </si>
  <si>
    <t>COTOVELO 90 VARIAVEL SISTEMA DLP PARA CANALETA 60MM X 50MM COM DIVISÓRIA INTERNA - FORNEC. E INST.</t>
  </si>
  <si>
    <t>AUX1651</t>
  </si>
  <si>
    <t>LUVA PARA CANALETA SISTEMA DLP 60MM X 50MM - FORNEC. E INST.</t>
  </si>
  <si>
    <t>AUX1652</t>
  </si>
  <si>
    <t>DERIVAÇÃO EM PVC SISTEMA DLP 60MM X 50MM - FORNEC. E INST.</t>
  </si>
  <si>
    <t>AUX1653</t>
  </si>
  <si>
    <t>GRAMPO DE SUSTENTAÇÃO DOS CABOS PARA CANALETA EM PVC SISTEMA DLP 60MM X 50MM - FORNEC. E INST.</t>
  </si>
  <si>
    <t>AUX0330</t>
  </si>
  <si>
    <t>REMOÇÃO DE CAIXA PARA FUSÍVEL OU TOMADA, INSTALADA EM PERFILADOS</t>
  </si>
  <si>
    <t>AUX0405</t>
  </si>
  <si>
    <t>RETIRADA DE CONDULETE</t>
  </si>
  <si>
    <t>AUX0420</t>
  </si>
  <si>
    <t>RETIRADA DE CAIXA PARA FUSÍVEL OU TOMADA, INSTALADA EM PERFILADOS</t>
  </si>
  <si>
    <t>AUX0421</t>
  </si>
  <si>
    <t>RETIRADA DE QUADRO DE DISTRIBUIÇÃO OU CAIXA DE PASSAGEM</t>
  </si>
  <si>
    <t>AUX0474</t>
  </si>
  <si>
    <t>RECOLOCAÇÃO DE CONDULETE</t>
  </si>
  <si>
    <t>AUX2657</t>
  </si>
  <si>
    <t>CAIXA ENTERRADA ELÉTRICA RETANGULAR, EM ALVENARIA COM TIJOLOS CERÂMICOS MACIÇOS, FUNDO COM BRITA, DIMENSÕES INTERNAS: 0,3X0,3X0,4 M. AF_12/2020</t>
  </si>
  <si>
    <t>AUX2272</t>
  </si>
  <si>
    <t xml:space="preserve">CAIXA ENTERRADA ELÉTRICA RETANGULAR, EM ALVENARIA COM TIJOLOS CERÂMICOS MACIÇOS, FUNDO COM BRITA, DIMENSÕES INTERNAS: 0,3X0,3X0,5 M. </t>
  </si>
  <si>
    <t>AUX2658</t>
  </si>
  <si>
    <t>CAIXA ENTERRADA ELÉTRICA RETANGULAR, EM ALVENARIA COM TIJOLOS CERÂMICOS MACIÇOS, FUNDO COM BRITA, DIMENSÕES INTERNAS: 0,4X0,4X0,5 M. AF_12/2020</t>
  </si>
  <si>
    <t>AUX2953</t>
  </si>
  <si>
    <t>CAIXA ENTERRADA ELÉTRICA RETANGULAR, EM ALVENARIA COM TIJOLOS CERÂMICOS MACIÇOS, FUNDO COM BRITA, DIMENSÕES INTERNAS: 0,5X0,5X0,5 M.</t>
  </si>
  <si>
    <t>AUX3442</t>
  </si>
  <si>
    <t>CAIXA ENTERRADA ELÉTRICA RETANGULAR, EM ALVENARIA COM TIJOLOS CERÂMICOS MACIÇOS, FUNDO COM BRITA, DIMENSÕES INTERNAS: 0,3X0,3X0,3 M, COM TAMPA DE FERRO FUNDIDO</t>
  </si>
  <si>
    <t>AUX2993</t>
  </si>
  <si>
    <t>CAIXA ENTERRADA ELÉTRICA RETANGULAR, EM ALVENARIA COM BLOCOS DE CONCRETO, FUNDO COM BRITA, DIMENSÕES INTERNAS: 0,8X0,8X0,8M, TAMPÃO FERRO FUNDIDO - FORNEC. E INST.</t>
  </si>
  <si>
    <t>AUX2736</t>
  </si>
  <si>
    <t>CAIXA ENTERRADA ELÉTRICA RETANGULAR, EM ALVENARIA COM BLOCOS DE CONCRETO, FUNDO COM BRITA, DIMENSÕES INTERNAS: 0,8X0,8X0,6M, TAMPÃO FERRO FUNDIDO - FORNEC. E INST.</t>
  </si>
  <si>
    <t>AUX3407</t>
  </si>
  <si>
    <t>CAIXA DE PASSAGEM EM CHAPA METÁLICA COM TAMPA PARAFUSADA - 10X10X8CM</t>
  </si>
  <si>
    <t>AUX1523</t>
  </si>
  <si>
    <t>CAIXA DE PASSAGEM EM CHAPA METÁLICA COM TAMPA PARAFUSADA - 15X15X10CM - FORNEC. E INST.</t>
  </si>
  <si>
    <t>AUX0143</t>
  </si>
  <si>
    <t>CAIXA DE PASSAGEM EM CHAPA METÁLICA COM TAMPA PARAFUSADA - 20X20X10CM - FORNEC. E INST.</t>
  </si>
  <si>
    <t>AUX0142</t>
  </si>
  <si>
    <t>CAIXA DE PASSAGEM EM CHAPA METÁLICA COM TAMPA PARAFUSADA - 30X30X10CM - FORNEC. E INST.</t>
  </si>
  <si>
    <t>AUX1521</t>
  </si>
  <si>
    <t>CAIXA DE PASSAGEM EM CHAPA METÁLICA COM TAMPA PARAFUSADA - 35X35X12CM - FORNEC. E INST.</t>
  </si>
  <si>
    <t>AUX0145</t>
  </si>
  <si>
    <t>CAIXA DE PASSAGEM EM CHAPA METÁLICA COM TAMPA PARAFUSADA - 40X40X15CM - FORNEC. E INST.</t>
  </si>
  <si>
    <t>AUX1461</t>
  </si>
  <si>
    <t>CAIXA DE PASSAGEM DE EMBUTIR Nº 6 PARA TELEFONE 120X120X15CM - FORNEC. E INST.</t>
  </si>
  <si>
    <t>AUX1514</t>
  </si>
  <si>
    <t>CONDULETE DE ALUMÍNIO, TIPO X, PARA ELETRODUTO DE AÇO GALVANIZADO DN 40 MM (1 1/2''), APARENTE - FORNECIMENTO E INSTALAÇÃO</t>
  </si>
  <si>
    <t>AUX1879</t>
  </si>
  <si>
    <t>CONDULETE DE ALUMÍNIO, TIPO LR, PARA ELETRODUTO DE AÇO GALVANIZADO DN 50 MM (2''), APARENTE - FORNEC. E INST.</t>
  </si>
  <si>
    <t>AUX1880</t>
  </si>
  <si>
    <t>CONDULETE DE ALUMÍNIO, TIPO T, PARA ELETRODUTO DE AÇO GALVANIZADO DN 50 MM (2''), APARENTE - FORNEC. E INST.</t>
  </si>
  <si>
    <t>AUX3633</t>
  </si>
  <si>
    <t>CONDULETE DE ALUMÍNIO, TIPO X, PARA ELETRODUTO DE AÇO GALVANIZADO DN 50 MM (2''), APARENTE</t>
  </si>
  <si>
    <t>AUX3443</t>
  </si>
  <si>
    <t>TAMPÃO PARA CONDULETE MÚLTIPLO DE ALUMÍNIO 3/4'' A 1"</t>
  </si>
  <si>
    <t>AUX3635</t>
  </si>
  <si>
    <t>TAMPÃO PARA CONDULETE MÚLTIPLO DE 3/4" A 2"</t>
  </si>
  <si>
    <t>AUX3502</t>
  </si>
  <si>
    <t>CONECTOR PARA CONDULETE MULTIPLO, 3/4''.</t>
  </si>
  <si>
    <t>AUX3568</t>
  </si>
  <si>
    <t>CONECTOR PARA CONDULETE MULTIPLO, 1''</t>
  </si>
  <si>
    <t>AUX3562</t>
  </si>
  <si>
    <t>CONECTOR PARA CONDULETE MULTIPLO, 1 1/4''.</t>
  </si>
  <si>
    <t>AUX3634</t>
  </si>
  <si>
    <t>CONECTOR PARA CONDULETE MULTIPLO, 2''</t>
  </si>
  <si>
    <t>AUX0952</t>
  </si>
  <si>
    <t>CONDULETE EM PVC RÍGIDO, P/ ELETRODUTO DE 1", SEM TAMPA (MODELOS: C - E - LB, LL - LR) - FORNEC. E INST.</t>
  </si>
  <si>
    <t>AUX0953</t>
  </si>
  <si>
    <t>CONDULETE EM PVC RÍGIDO, P/ ELETRODUTO DE 1", SEM TAMPA (MODELO: T) - FORNEC. E INST.</t>
  </si>
  <si>
    <t>AUX3174</t>
  </si>
  <si>
    <t>CAIXA DE PISO 4"X2", EM AÇO ESMALTADA</t>
  </si>
  <si>
    <t>AUX3500</t>
  </si>
  <si>
    <t>CAIXA DE PASSAGEM PVC 180X140X80MM</t>
  </si>
  <si>
    <t>AUX1117</t>
  </si>
  <si>
    <t>SUPORTE PARAFUSADO  (SEM PLACA) DE ENCAIXE 4" X 2" MÉDIO (1,30 M DO PISO) PARA PONTO ELÉTRICO - FORNECIMENTO E INSTALAÇÃO</t>
  </si>
  <si>
    <t>AUX2670</t>
  </si>
  <si>
    <t>SUPORTE PARAFUSADO COM PLACA CEGA DE ENCAIXE 4" X 4" ALTO (2,00 M DO PISO) - FORNECIMENTO E INSTALAÇÃO</t>
  </si>
  <si>
    <t>AUX2671</t>
  </si>
  <si>
    <t>SUPORTE PARAFUSADO COM PLACA CEGA DE ENCAIXE 4" X 4" MÉDIO (1,30 M DO PISO) - FORNECIMENTO E INSTALAÇÃO</t>
  </si>
  <si>
    <t>AUX0327</t>
  </si>
  <si>
    <t>REMOÇÃO DE DISJUNTOR AUTOMÁTICO UNIPOLAR ATÉ 50A</t>
  </si>
  <si>
    <t>AUX0328</t>
  </si>
  <si>
    <t>REMOÇÃO DE DISJUNTOR AUTOMÁTICO BIPOLAR ATÉ 50A</t>
  </si>
  <si>
    <t>AUX0329</t>
  </si>
  <si>
    <t>REMOÇÃO DE DISJUNTOR AUTOMÁTICO TRIPOLAR ATÉ 50A</t>
  </si>
  <si>
    <t>AUX0331</t>
  </si>
  <si>
    <t>REMOÇÃO DE QUADRO DE DISTRIBUIÇÃO OU CAIXA DE PASSAGEM</t>
  </si>
  <si>
    <t>AUX0332</t>
  </si>
  <si>
    <t>REMOÇÃO DE FUNDO DE QUADRO DE DISTRIBUIÇÃO OU CAIXA DE PASSAGEM</t>
  </si>
  <si>
    <t>AUX0333</t>
  </si>
  <si>
    <t>REMOÇÃO DE TAMPA DE QUADRO DE DISTRIBUIÇÃO OU CAIXA DE PASSAGEM</t>
  </si>
  <si>
    <t>AUX0334</t>
  </si>
  <si>
    <t>REMOÇÃO DE FECHADURA DE QUADRO DE DISTRIBUIÇÃO OU CAIXA DE PASSAGEM</t>
  </si>
  <si>
    <t>AUX0429</t>
  </si>
  <si>
    <t>RETIRADA DE BARRAMENTO DE COBRE</t>
  </si>
  <si>
    <t>AUX0415</t>
  </si>
  <si>
    <t>RETIRADA DE BARRAMENTOS EM QUADROS ELÉTRICOS</t>
  </si>
  <si>
    <t>AUX0416</t>
  </si>
  <si>
    <t>RETIRADA DE ISOLADORES EM QUADROS ELÉTRICOS</t>
  </si>
  <si>
    <t>AUX0417</t>
  </si>
  <si>
    <t>RETIRADA DE DISJUNTOR AUTOMÁTICO UNIPOLAR ATÉ 50A</t>
  </si>
  <si>
    <t>AUX0418</t>
  </si>
  <si>
    <t>RETIRADA DE DISJUNTOR AUTOMÁTICO BIPOLAR ATÉ 50A</t>
  </si>
  <si>
    <t>AUX0419</t>
  </si>
  <si>
    <t>RETIRADA DE DISJUNTOR AUTOMÁTICO TRIPOLAR ATÉ 50A</t>
  </si>
  <si>
    <t>AUX0422</t>
  </si>
  <si>
    <t>RETIRADA DE FECHADURA DE QUADRO DE DISTRIBUIÇÃO OU CAIXA DE PASSAGEM</t>
  </si>
  <si>
    <t>AUX0486</t>
  </si>
  <si>
    <t>RECOLOCAÇÃO DE DISJUNTOR AUTOMÁTICO UNIPOLAR ATÉ 50A</t>
  </si>
  <si>
    <t>AUX0487</t>
  </si>
  <si>
    <t>RECOLOCAÇÃO DE DISJUNTOR AUTOMÁTICO BIPOLAR ATÉ 50A</t>
  </si>
  <si>
    <t>AUX0488</t>
  </si>
  <si>
    <t>RECOLOCAÇÃO DE DISJUNTOR AUTOMÁTICO TRIPOLAR ATÉ 50A</t>
  </si>
  <si>
    <t>AUX0490</t>
  </si>
  <si>
    <t>RECOLOCAÇÃO DE QUADRO DE DISTRIBUIÇÃO OU CAIXA DE PASSAGEM</t>
  </si>
  <si>
    <t>AUX0491</t>
  </si>
  <si>
    <t>RECOLOCAÇÃO DE FECHADURA DE QUADRO DE DISTRIBUIÇÃO OU CAIXA DE PASSAGEM</t>
  </si>
  <si>
    <t>AUX0498</t>
  </si>
  <si>
    <t>RECOLOCAÇÃO DE BARRAMENTO DE COBRE</t>
  </si>
  <si>
    <t>AUX0380</t>
  </si>
  <si>
    <t>REMOÇÃO DE VERGALHÃO DE COBRE 3/8"</t>
  </si>
  <si>
    <t>AUX0381</t>
  </si>
  <si>
    <t>REMOÇÃO DE TERMINAL OU CONECTOR PARA VERGALHÃO DE COBRE</t>
  </si>
  <si>
    <t>AUX0389</t>
  </si>
  <si>
    <t>REMOÇÃO DE PÁRA-RAIOS TIPO CRISTAL VALVE CLASSE 15KV</t>
  </si>
  <si>
    <t>AUX0373</t>
  </si>
  <si>
    <t>REMOÇÃO DE ISOLADOR TIPO DISCO, INCLUSIVE GANCHO DE SUSTENTAÇÃO</t>
  </si>
  <si>
    <t>AUX0374</t>
  </si>
  <si>
    <t>REMOÇÃO DE ISOLADOR TIPO CASTANHA, INCLUSIVE GANCHO DE SUSTENTAÇÃO</t>
  </si>
  <si>
    <t>AUX0375</t>
  </si>
  <si>
    <t>REMOÇÃO DE ISOLADOR TIPO PINO PARA A.T. INCLUSIVE PINO</t>
  </si>
  <si>
    <t>AUX0376</t>
  </si>
  <si>
    <t>REMOÇÃO DE ISOLADOR TIPO PEDESTAL PARA A.T.</t>
  </si>
  <si>
    <t>AUX0377</t>
  </si>
  <si>
    <t>REMOÇÃO DE CRUZETA DE MADEIRA</t>
  </si>
  <si>
    <t>AUX0378</t>
  </si>
  <si>
    <t>REMOÇÃO DE BUCHA DE PASSAGEM INTERNA/EXTERNA PARA A.T.</t>
  </si>
  <si>
    <t>AUX0379</t>
  </si>
  <si>
    <t>REMOÇÃO DE CHAPA DE FERRO PARA BUCHA DE PASSAGEM</t>
  </si>
  <si>
    <t>AUX0382</t>
  </si>
  <si>
    <t>REMOÇÃO DE CHAVE SECCIONADORA TRIPOLAR</t>
  </si>
  <si>
    <t>AUX0383</t>
  </si>
  <si>
    <t>REMOÇÃO DE TRANSFORMADOR DE POTENCIAL</t>
  </si>
  <si>
    <t>AUX0384</t>
  </si>
  <si>
    <t>REMOÇÃO DE DISJUNTOR A ÓLEO - VOL NORMAL OU REDUZIDO</t>
  </si>
  <si>
    <t>AUX0385</t>
  </si>
  <si>
    <t>REMOÇÃO DE TRANSFORMADOR DE POTÊNCIA CLASSE 15KV</t>
  </si>
  <si>
    <t>AUX0386</t>
  </si>
  <si>
    <t>REMOÇÃO DE CHAVE FUSÍVEL TIPO MATHEUS</t>
  </si>
  <si>
    <t>AUX0387</t>
  </si>
  <si>
    <t>REMOÇÃO DE SUPORTE DE TRANSFORMADOR EM POSTE</t>
  </si>
  <si>
    <t>AUX0388</t>
  </si>
  <si>
    <t>REMOÇÃO DE CABOS DE A.T. EM LINHA AÉREA ATÉ 35MM2</t>
  </si>
  <si>
    <t>AUX0390</t>
  </si>
  <si>
    <t>REMOÇÃO DE CONTATORES E RELÊS EM GERAL</t>
  </si>
  <si>
    <t>AUX0391</t>
  </si>
  <si>
    <t>REMOÇÃO DE MUFLA INTERNA UNIPOLAR/TRIPOLAR</t>
  </si>
  <si>
    <t>AUX0392</t>
  </si>
  <si>
    <t>REMOÇÃO DE BUCHA DE PASSAGEM PARA NEUTRO - 1KV</t>
  </si>
  <si>
    <t>AUX0393</t>
  </si>
  <si>
    <t>REMOÇÃO DE ÓLEO ISOLANTE DE TRANSFORMADOR OU DISJUNTOR</t>
  </si>
  <si>
    <t>AUX0394</t>
  </si>
  <si>
    <t>REMOÇÃO DE SELA PARA CRUZETA DE MADEIRA</t>
  </si>
  <si>
    <t>AUX0395</t>
  </si>
  <si>
    <t>REMOÇÃO DE FUSÍVEL EM ALTA TENSÃO TIPO "HH"</t>
  </si>
  <si>
    <t>AUX0396</t>
  </si>
  <si>
    <t>REMOÇÃO DE ELO FUSÍVEL EM CHAVE TIPO MATHEUS</t>
  </si>
  <si>
    <t>AUX0397</t>
  </si>
  <si>
    <t>REMOÇÃO DE RELÊ OU BOBINA - DISJUNTOR DE A.T.</t>
  </si>
  <si>
    <t>AUX0398</t>
  </si>
  <si>
    <t>REMOÇÃO DE MUFLA EXTERNA UNIPOLAR / TRIPOLAR</t>
  </si>
  <si>
    <t>AUX0399</t>
  </si>
  <si>
    <t>REMOÇÃO DE MUFLA INTERNA UNIPOLAR / TRIPOLAR</t>
  </si>
  <si>
    <t>AUX0456</t>
  </si>
  <si>
    <t>RETIRADA DE VERGALHÃO DE COBRE 3/8"</t>
  </si>
  <si>
    <t>AUX0457</t>
  </si>
  <si>
    <t>RETIRADA DE TERMINAL OU CONECTOR PARA VERGALHÃO DE COBRE</t>
  </si>
  <si>
    <t>AUX0465</t>
  </si>
  <si>
    <t>RETIRADA DE PÁRA-RAIO TIPO CRISTAL VALVE 15KV</t>
  </si>
  <si>
    <t>AUX0449</t>
  </si>
  <si>
    <t>RETIRADA DE ISOLADOR TIPO DISCO INCLUSIVE GANCHO DE SUSTENTAÇÃO</t>
  </si>
  <si>
    <t>AUX0450</t>
  </si>
  <si>
    <t>RETIRADA DE ISOLADOR TIPO CASTANHA INCLUSIVE GANCHO DE SUSTENTAÇÃO</t>
  </si>
  <si>
    <t>AUX0451</t>
  </si>
  <si>
    <t>RETIRADA DE ISOLADOR TIPO PINO A.T. INCLUSIVE PINO</t>
  </si>
  <si>
    <t>AUX0452</t>
  </si>
  <si>
    <t>RETIRADA DE ISOLADOR TIPO PEDESTAL PARA A.T.</t>
  </si>
  <si>
    <t>AUX0414</t>
  </si>
  <si>
    <t>RETIRADA DE SUPORTE-ISOLADOR TIPO ROLDANA</t>
  </si>
  <si>
    <t>AUX0453</t>
  </si>
  <si>
    <t>RETIRADA DE CRUZETA DE MADEIRA</t>
  </si>
  <si>
    <t>AUX0454</t>
  </si>
  <si>
    <t>RETIRADA DE BUCHA DE PASSAGEM INTERNA/EXTERNA PARA A.T.</t>
  </si>
  <si>
    <t>AUX0455</t>
  </si>
  <si>
    <t>RETIRADA DE CHAPA DE FERRO PARA BUCHA DE PASSAGEM</t>
  </si>
  <si>
    <t>AUX0458</t>
  </si>
  <si>
    <t>RETIRADA DE CHAVE SECCIONADORA TRIPOLAR CLASSE 15 K.V.</t>
  </si>
  <si>
    <t>AUX0459</t>
  </si>
  <si>
    <t>RETIRADA DE TRANSFORMADOR DE POTENCIAL</t>
  </si>
  <si>
    <t>AUX0460</t>
  </si>
  <si>
    <t>RETIRADA DE DISJUNTOR A.T. DE VOL. NORMAL OU REDUZIDO DE ÓLEO</t>
  </si>
  <si>
    <t>AUX0461</t>
  </si>
  <si>
    <t>RETIRADA DE TRANSFORMADOR DE POTÊNCIA CLASSE 15 KV</t>
  </si>
  <si>
    <t>AUX0462</t>
  </si>
  <si>
    <t>RETIRADA DE CHAVE FUSÍVEL TIPO MATHEUS</t>
  </si>
  <si>
    <t>AUX0463</t>
  </si>
  <si>
    <t>RETIRADA DE SUPORTE DE TRANSFORMADOR EM POSTE</t>
  </si>
  <si>
    <t>AUX0464</t>
  </si>
  <si>
    <t>RETIRADA DE CABO DE A.T. EM LINHA AÉREA ATÉ 35MM2</t>
  </si>
  <si>
    <t>AUX0466</t>
  </si>
  <si>
    <t>RETIRADA DE CONTATORES E RELÊS EM GERAL</t>
  </si>
  <si>
    <t>AUX0467</t>
  </si>
  <si>
    <t>RETIRADA DE FUSÍVEL EM ALTA TENSÃO TIPO "HH"</t>
  </si>
  <si>
    <t>AUX0468</t>
  </si>
  <si>
    <t>RETIRADA DE ELO FUSÍVEL EM CHAVE TIPO MATHEUS</t>
  </si>
  <si>
    <t>AUX0524</t>
  </si>
  <si>
    <t>RECOLOCAÇÃO DE VERGALHÃO DE COBRE 3/8"</t>
  </si>
  <si>
    <t>AUX0525</t>
  </si>
  <si>
    <t>RECOLOCAÇÃO DE TERMINAL OU CONECTOR PARA VERGALHÃO DE COBRE</t>
  </si>
  <si>
    <t>AUX0533</t>
  </si>
  <si>
    <t>RECOLOCAÇÃO DE PÁRA-RAIO TIPO CRISTAL VALVE 15KV</t>
  </si>
  <si>
    <t>AUX0517</t>
  </si>
  <si>
    <t>RECOLOCAÇÃO DE ISOLADOR TIPO DISCO INCLUSIVE GANCHO DE SUSTENTAÇÃO</t>
  </si>
  <si>
    <t>AUX0518</t>
  </si>
  <si>
    <t>RECOLOCAÇÃO DE ISOLADOR TIPO CASTANHA INCLUSIVE GANCHO DE SUSTENTAÇÃO</t>
  </si>
  <si>
    <t>AUX0519</t>
  </si>
  <si>
    <t>RECOLOCAÇÃO DE ISOLADOR TIPO PINO PARA A.T. INCLUSIVE PINO</t>
  </si>
  <si>
    <t>AUX0520</t>
  </si>
  <si>
    <t>RECOLOCAÇÃO DE ISOLADOR TIPO PEDESTAL PARA A.T.</t>
  </si>
  <si>
    <t>AUX0521</t>
  </si>
  <si>
    <t>RECOLOCAÇÃO DE CRUZETA DE MADEIRA</t>
  </si>
  <si>
    <t>AUX0522</t>
  </si>
  <si>
    <t>RECOLOCAÇÃO DE BUCHA DE PASSAGEM INTERNA/EXTERNA PARA A.T.</t>
  </si>
  <si>
    <t>AUX0523</t>
  </si>
  <si>
    <t>RECOLOCAÇÃO DE CHAPA DE FERRO PARA BUCHA DE PASSAGEM</t>
  </si>
  <si>
    <t>AUX0526</t>
  </si>
  <si>
    <t>RECOLOCAÇÃO DE CHAVE SECCIONADORA TRIPOLAR CLASSE 15KV</t>
  </si>
  <si>
    <t>AUX0527</t>
  </si>
  <si>
    <t>RECOLOCAÇÃO DE TRANSFORMADOR DE POTENCIAL</t>
  </si>
  <si>
    <t>AUX0528</t>
  </si>
  <si>
    <t>RECOLOCAÇÃO DE DISJUNTOR A.T. DE VOLUME NORMAL OU REDUZIDO DE ÓLEO</t>
  </si>
  <si>
    <t>AUX0529</t>
  </si>
  <si>
    <t>RECOLOCAÇÃO DE TRANSFORMADOR DE POTÊNCIA CLASSE 15KV</t>
  </si>
  <si>
    <t>AUX0530</t>
  </si>
  <si>
    <t>RECOLOCAÇÃO DE CHAVE FUSÍVEL TIPO MATHEUS</t>
  </si>
  <si>
    <t>AUX0531</t>
  </si>
  <si>
    <t>RECOLOCAÇÃO DE SUPORTE DE TRANSFORMADOR EM POSTE</t>
  </si>
  <si>
    <t>AUX0532</t>
  </si>
  <si>
    <t>RECOLOCAÇÃO DE CABO DE A.T. EM LINHA AÉREA ATÉ 35MM2</t>
  </si>
  <si>
    <t>AUX0534</t>
  </si>
  <si>
    <t>RECOLOCAÇÃO DE CONTATORES E RELÊS EM GERAL</t>
  </si>
  <si>
    <t>AUX0535</t>
  </si>
  <si>
    <t>RECOLOCAÇÃO DE FUSÍVEL EM ALTA TENSÃO TIPO "HH"</t>
  </si>
  <si>
    <t>AUX0536</t>
  </si>
  <si>
    <t>RECOLOCAÇÃO DE ELO FUSÍVEL EM CHAVE TIPO MATHEUS</t>
  </si>
  <si>
    <t>AUX2813</t>
  </si>
  <si>
    <t>QUADRO COMANDO PARA CONJUNTO MOTOR-BOMBA TRIFÁSICO, 10 HP</t>
  </si>
  <si>
    <t>AUX3062</t>
  </si>
  <si>
    <t>QUADRO DE COMANDO PARA BOMBA TRIFÁSICA, 5 HP</t>
  </si>
  <si>
    <t>AUX3063</t>
  </si>
  <si>
    <t>QUADRO DE COMANDO PARA CONJUNTO MOTOR-BOMBA, TRIFÁSICO - ATÉ 5 HP</t>
  </si>
  <si>
    <t>AUX2814</t>
  </si>
  <si>
    <t>QUADRO DE BOMBA DE INCÊNDIO</t>
  </si>
  <si>
    <t>AUX1911</t>
  </si>
  <si>
    <t>QUADRO DE BOMBA DE RECALQUE</t>
  </si>
  <si>
    <t>AUX1712</t>
  </si>
  <si>
    <t>BLOCO TERMINAL PARA TELEFONE - 10 PARES</t>
  </si>
  <si>
    <t>AUX2140</t>
  </si>
  <si>
    <t>QUADRO DE DISTRIBUIÇÃO DE EMBUTIR, EM CHAPA DE AÇO, PARA ATÉ 08 DISJUNTORES, COM BARRAMENTO, PADRÃO DIN, EXCLUSIVE DISJUNTORES</t>
  </si>
  <si>
    <t>AUX3159</t>
  </si>
  <si>
    <t>QUADRO DE DISTRIBUIÇÃO DE EMBUTIR, EM CHAPA DE AÇO, PARA ATÉ 24 DISJUNTORES, COM BARRAMENTO, PADRÃO DIN, EXCLUSIVE DISJUNTORES</t>
  </si>
  <si>
    <t>AUX2762</t>
  </si>
  <si>
    <t>QUADRO DE DISTRIBUIÇÃO DE EMBUTIR, EM CHAPA DE AÇO, PARA ATÉ 56 DISJUNTORES, COM BARRAMENTO, PADRÃO DIN, EXCLUSIVE DISJUNTORES</t>
  </si>
  <si>
    <t>AUX2840</t>
  </si>
  <si>
    <t>QUADRO DE DISTRIBUIÇÃO EM CHAPA METÁLICA - PARA ATÉ 70 DISJUNTORES</t>
  </si>
  <si>
    <t>AUX1741</t>
  </si>
  <si>
    <t>QUADRO DE DISTRIBUIÇÃO DE SOBREPOR, COM BARRAMENTO,EM CHAPA DE AÇO, ATÉ 30 DISJUNTORES</t>
  </si>
  <si>
    <t>AUX3349</t>
  </si>
  <si>
    <t>PAINEL DE DISTRIBUIÇÃO 80X40X160 CM, COM BARRAMENTO PARA 800 A.</t>
  </si>
  <si>
    <t>AUX3350</t>
  </si>
  <si>
    <t>PAINEL DE DISTRIBUIÇÃO 80X40X160 CM, COM BARRAMENTO PARA 125 A.</t>
  </si>
  <si>
    <t>AUX0662</t>
  </si>
  <si>
    <t>BARRAMENTO DE COBRE PARA 30A - 6,35X1,58MM</t>
  </si>
  <si>
    <t>AUX0663</t>
  </si>
  <si>
    <t>BARRAMENTO DE COBRE PARA 60A - 9,52X2,38MM</t>
  </si>
  <si>
    <t>AUX0664</t>
  </si>
  <si>
    <t>BARRAMENTO DE COBRE PARA 100A - 15X3MM</t>
  </si>
  <si>
    <t>AUX0665</t>
  </si>
  <si>
    <t>BARRAMENTO DE COBRE PARA 150A - 20X4MM</t>
  </si>
  <si>
    <t>AUX0666</t>
  </si>
  <si>
    <t>BARRAMENTO DE COBRE PARA 200A - 25X4MM</t>
  </si>
  <si>
    <t>AUX0667</t>
  </si>
  <si>
    <t>BARRAMENTO DE COBRE PARA 400A - 40X7MM</t>
  </si>
  <si>
    <t>AUX0668</t>
  </si>
  <si>
    <t>BARRAMENTO DE COBRE PARA 600A - 7X60MM</t>
  </si>
  <si>
    <t>AUX0669</t>
  </si>
  <si>
    <t>BARRAMENTO DE COBRE PARA 800A - 10X80MM</t>
  </si>
  <si>
    <t>AUX2776</t>
  </si>
  <si>
    <t>CAIXA DE MEDIÇÃO PARA 1 MEDIDOR TRIFÁSICO, COM VISOR, EM CHAPA DE AÇO 18 USG (PADRÃO DA CONCESSIONÁRIA LOCAL)</t>
  </si>
  <si>
    <t>AUX1715</t>
  </si>
  <si>
    <t>CAIXA DE EQUIPOTENCIALIZAÇÃO EM AÇO 200X200X90 MM, COM TAMPA, INCLUSO BARRAMENTO (BEP) E 9 TERMINAIS</t>
  </si>
  <si>
    <t>AUX2780</t>
  </si>
  <si>
    <t>CAIXA DE EQUIPOTENCIALIZAÇÃO EM AÇO *40X40* CM, PARA EMBUTIR COM TAMPA, COM 11 TERMINAIS, INCLUSO BARRAMENTO</t>
  </si>
  <si>
    <t>AUX2777</t>
  </si>
  <si>
    <t>CAIXA DE PROTEÇÃO GERAL SECCIONADORA PARA DISJUNTOR TRIFÁSICO, EM CHAPA DE AÇO, *160X60* CM (PADRÃO CONCESSIONÁRIA LOCAL)</t>
  </si>
  <si>
    <t>AUX2746</t>
  </si>
  <si>
    <t>CAIXA DE PROTEÇÃO PARA TRANSFORMADOR DE CORRENTE (TC'S), EM CHAPA DE AÇO 18 USG (PADRÃO DA CONCESSIONÁRIA LOCAL)</t>
  </si>
  <si>
    <t>AUX2778</t>
  </si>
  <si>
    <t>CAIXA PARA DISPOSITIVO DE PROTEÇÃO (DPS), EM CHAPA DE AÇO, *20X30* CM (PADRÃO DA CONCESSIONÁRIA LOCAL)</t>
  </si>
  <si>
    <t>AUX3438</t>
  </si>
  <si>
    <t>CONTATOR TRIPOLAR I NOMINAL 25A - FORNECIMENTO E INSTALAÇÃO</t>
  </si>
  <si>
    <t>AUX2684</t>
  </si>
  <si>
    <t>DISJUNTOR BIPOLAR TIPO DIN, CORRENTE NOMINAL DE 63A - FORNECIMENTO E INSTALAÇÃO</t>
  </si>
  <si>
    <t>AUX0754</t>
  </si>
  <si>
    <t>DISJUNTOR  TERMOMAGNÉTICO BIPOLAR 80 A, PADRÃO DIN (EUROPEU - LINHA BRANCA), CURVA C, CORRENTE 5 KA</t>
  </si>
  <si>
    <t>AUX3620</t>
  </si>
  <si>
    <t>DISJUNTOR TERMOMAGNÉTICO TRIPOLAR 63 A COM CAIXA MOLDADA 10 KA</t>
  </si>
  <si>
    <t>AUX2477</t>
  </si>
  <si>
    <t>DISJUNTOR TERMOMAGNÉTICO TRIPOLAR 200A, PADRÃO NEMA (AMERICANO), CORRENTE 10KA</t>
  </si>
  <si>
    <t>AUX2851</t>
  </si>
  <si>
    <t>DISJUNTOR TERMOMAGNÉTICO TRIPOLAR , CORRENTE NOMINAL DE 225A - FORNECIMENTO E INSTALAÇÃO.</t>
  </si>
  <si>
    <t>AUX3619</t>
  </si>
  <si>
    <t>DISJUNTOR TERMOMAGNÉTICO TRIPOLAR 300 A COM CAIXA MOLDADA 10 KA</t>
  </si>
  <si>
    <t>AUX2811</t>
  </si>
  <si>
    <t>DISJUNTOR TERMOMAGNÉTICO TRIPOLAR , CORRENTE NOMINAL DE 300A - FORNECIMENTO E INSTALAÇÃO</t>
  </si>
  <si>
    <t>AUX2812</t>
  </si>
  <si>
    <t>DISJUNTOR TERMOMAGNÉTICO TRIPOLAR 63 A, PADRÃO DIN, CURVA C</t>
  </si>
  <si>
    <t>AUX2754</t>
  </si>
  <si>
    <t>DISJUNTOR TERMOMAGNETICO TRIPOLAR 70 A, PADRÃO DIN (EUROPEU - LINHA BRANCA), CURVA C, 5KA</t>
  </si>
  <si>
    <t>AUX2952</t>
  </si>
  <si>
    <t>DISJUNTOR TERMOMAGNÉTICO TRIPOLAR 80A, PADRÃO DIN (EUROPEU - LINHA BRANCA), CURVA C, CORRENTE 5KA</t>
  </si>
  <si>
    <t>AUX2764</t>
  </si>
  <si>
    <t>DISJUNTOR TERMOMAGNETICO TRIPOLAR 100 A, PADRÃO DIN (EUROPEU - LINHA BRANCA), 10KA</t>
  </si>
  <si>
    <t>AUX2763</t>
  </si>
  <si>
    <t>DISJUNTOR TERMOMAGNETICO TRIPOLAR 150 A, PADRÃO DIN (EUROPEU - LINHA BRANCA), CORRENTE 10 KA</t>
  </si>
  <si>
    <t>AUX2841</t>
  </si>
  <si>
    <t>DISJUNTOR MONOPOLAR DR 20 A - DISPOSITIVO RESIDUAL DIFERENCIAL MONOPOLAR, 30MA</t>
  </si>
  <si>
    <t>AUX3378</t>
  </si>
  <si>
    <t>DISJUNTOR TERMOMAGNÉTICO DIFERENCIAL BIPOLAR - 16A - SENSIBILIDADE 30MA - 230V</t>
  </si>
  <si>
    <t>AUX3379</t>
  </si>
  <si>
    <t>DISJUNTOR TERMOMAGNÉTICO DIFERENCIAL BIPOLAR - 20A - SENSIBILIDADE 30MA - 230V</t>
  </si>
  <si>
    <t>AUX3157</t>
  </si>
  <si>
    <t>DISJUNTOR BIPOLAR DR 20 A, DISPOSITIVO RESIDUAL DIFERENCIAL, TIPO AC, 30MA, SIEMENS OU SIMILAR - FORNEC. E INST.</t>
  </si>
  <si>
    <t>AUX3380</t>
  </si>
  <si>
    <t>DISJUNTOR TERMOMAGNÉTICO DIFERENCIAL BIPOLAR - 25A - SENSIBILIDADE 30MA - 240V</t>
  </si>
  <si>
    <t>AUX3381</t>
  </si>
  <si>
    <t>DISJUNTOR TERMOMAGNÉTICO DIFERENCIAL BIPOLAR - 32A - SENSIBILIDADE 30MA - 230V</t>
  </si>
  <si>
    <t>AUX3158</t>
  </si>
  <si>
    <t>DISJUNTOR BIPOLAR DR 32 A, DISPOSITIVO RESIDUAL DIFERENCIAL, TIPO AC, 30MA, SIEMENS OU SIMILAR - FORNEC. E INST.</t>
  </si>
  <si>
    <t>AUX3404</t>
  </si>
  <si>
    <t>DISJUNTOR TERMOMAGNÉTICO DIFERENCIAL BIPOLAR - 40A - SENSIBILIDADE 30MA - 240V</t>
  </si>
  <si>
    <t>AUX3423</t>
  </si>
  <si>
    <t>DISJUNTOR TERMOMAGNÉTICO DIFERENCIAL BIPOLAR - 63A - SENSIBILIDADE 30MA - 240V</t>
  </si>
  <si>
    <t>AUX3405</t>
  </si>
  <si>
    <t>DISJUNTOR TERMOMAGNÉTICO DIFERENCIAL TRIPOLAR - 63A - SENSIBILIDADE 30MA - 240V</t>
  </si>
  <si>
    <t>AUX1878</t>
  </si>
  <si>
    <t>INTERRUPTOR DIFERENCIAL RESIDUAL BIPOLAR 25A - SENSIBILIDADE 30MA - 220V</t>
  </si>
  <si>
    <t>AUX3064</t>
  </si>
  <si>
    <t>INTERRUPTOR DIFERENCIAL RESIDUAL BIPOLAR 32A - SENSIBILIDADE 30MA - 220V</t>
  </si>
  <si>
    <t>AUX0131</t>
  </si>
  <si>
    <t>INTERRUPTOR DIFERENCIAL RESIDUAL BIPOLAR 40A - SENSIBILIDADE 30MA - 220V</t>
  </si>
  <si>
    <t>AUX0132</t>
  </si>
  <si>
    <t>INTERRUPTOR DIFERENCIAL RESIDUAL BIPOLAR 63A, SENSIBILIDADE 30MA - 220V</t>
  </si>
  <si>
    <t>AUX3357</t>
  </si>
  <si>
    <t>INTERRUPTOR DIFERENCIAL TETRAPOLAR - 25A - SENSIBILIDADE 30MA - 380V</t>
  </si>
  <si>
    <t>AUX3354</t>
  </si>
  <si>
    <t>INTERRUPTOR DIFERENCIAL TETRAPOLAR - 40A - SENSIBILIDADE 30MA - 380V</t>
  </si>
  <si>
    <t>AUX3355</t>
  </si>
  <si>
    <t>INTERRUPTOR DIFERENCIAL TETRAPOLAR - 63A SENSIBILIDADE 30MA - 380V</t>
  </si>
  <si>
    <t>AUX3356</t>
  </si>
  <si>
    <t>INTERRUPTOR DIFERENCIAL TETRAPOLAR - 80A SENSIBILIDADE 30MA - 380V</t>
  </si>
  <si>
    <t>AUX0133</t>
  </si>
  <si>
    <t>INTERRUPTOR DIFERENCIAL TETRAPOLAR - 100A SENSIBILIDADE 30MA - 380V</t>
  </si>
  <si>
    <t>AUX0134</t>
  </si>
  <si>
    <t>INTERRUPTOR DIFERENCIAL TETRAPOLAR - 125A SENSIBILIDADE 30MA - 380V</t>
  </si>
  <si>
    <t>AUX0136</t>
  </si>
  <si>
    <t>INTERRUPTOR DIFERENCIAL TETRAPOLAR - 63A SENSIBILIDADE 300MA - 380V</t>
  </si>
  <si>
    <t>AUX0137</t>
  </si>
  <si>
    <t>INTERRUPTOR DIFERENCIAL TETRAPOLAR - 80A SENSIBILIDADE 300MA - 380V</t>
  </si>
  <si>
    <t>AUX0138</t>
  </si>
  <si>
    <t>INTERRUPTOR DIFERENCIAL TETRAPOLAR - 100A SENSIBILIDADE 300MA - 380V</t>
  </si>
  <si>
    <t>AUX0139</t>
  </si>
  <si>
    <t>INTERRUPTOR DIFERENCIAL TETRAPOLAR - 125A SENSIBILIDADE 300MA - 380V</t>
  </si>
  <si>
    <t>AUX2013</t>
  </si>
  <si>
    <t>DISPOSITIVO DE PROTEÇÃO CONTRA SURTOS 175V - 10KA</t>
  </si>
  <si>
    <t>AUX3527</t>
  </si>
  <si>
    <t>DISPOSITIVO DE PROTEÇÃO CONTRA SURTOS 175V - 20KA</t>
  </si>
  <si>
    <t>AUX1975</t>
  </si>
  <si>
    <t>DISPOSITIVO DE PROTEÇÃO CONTRA SURTOS 175V - 30KA</t>
  </si>
  <si>
    <t>AUX0094</t>
  </si>
  <si>
    <t>DISPOSITIVO DE PROTEÇÃO CONTRA SURTOS 275V - 15KA</t>
  </si>
  <si>
    <t>AUX0095</t>
  </si>
  <si>
    <t>DISPOSITIVO DE PROTEÇÃO CONTRA SURTOS 275V - 40KA</t>
  </si>
  <si>
    <t>AUX1717</t>
  </si>
  <si>
    <t>DISPOSITIVO DE PROTEÇÃO CONTRA SURTOS 275V - 80KA</t>
  </si>
  <si>
    <t>AUX2779</t>
  </si>
  <si>
    <t>DISPOSITIVO DE PROTEÇÃO CONTRA SURTOS 275V - 60KA</t>
  </si>
  <si>
    <t>AUX0320</t>
  </si>
  <si>
    <t>REMOÇÃO DE CABO EMBUTIDO - ATÉ 16MM2</t>
  </si>
  <si>
    <t>AUX0321</t>
  </si>
  <si>
    <t>REMOÇÃO DE CABO EMBUTIDO - ACIMA DE 16MM2</t>
  </si>
  <si>
    <t>AUX0322</t>
  </si>
  <si>
    <t>REMOÇÃO DE CABO APARENTE - ATÉ 16MM2</t>
  </si>
  <si>
    <t>AUX0323</t>
  </si>
  <si>
    <t>REMOÇÃO DE CABO APARENTE - ACIMA DE 16MM2</t>
  </si>
  <si>
    <t>AUX0324</t>
  </si>
  <si>
    <t>REMOÇÃO DE TERMINAIS OU CONECTORES DE PRESSÃO PARA CABOS</t>
  </si>
  <si>
    <t>AUX0409</t>
  </si>
  <si>
    <t>RETIRADA DE FIO EMBUTIDO - ATÉ 16MM2</t>
  </si>
  <si>
    <t>AUX0410</t>
  </si>
  <si>
    <t>RETIRADA DE CABO EMBUTIDO - ACIMA DE 16MM2</t>
  </si>
  <si>
    <t>AUX0411</t>
  </si>
  <si>
    <t>RETIRADA DE FIO APARENTE - ATÉ 16MM2</t>
  </si>
  <si>
    <t>AUX0412</t>
  </si>
  <si>
    <t>RETIRADA DE CABO APARENTE - ACIMA DE 16MM2</t>
  </si>
  <si>
    <t>AUX0413</t>
  </si>
  <si>
    <t>RETIRADA DE TERMINAIS OU CONECTORES DE PRESSÃO PARA CABOS</t>
  </si>
  <si>
    <t>AUX0478</t>
  </si>
  <si>
    <t>RECOLOCAÇÃO DE FIO EMBUTIDO - ATÉ 16MM2</t>
  </si>
  <si>
    <t>AUX0479</t>
  </si>
  <si>
    <t>RECOLOCAÇÃO DE CABO EMBUTIDO - ACIMA DE 16MM2</t>
  </si>
  <si>
    <t>AUX0480</t>
  </si>
  <si>
    <t>RECOLOCAÇÃO DE FIO APARENTE - ATÉ 16MM2</t>
  </si>
  <si>
    <t>AUX0481</t>
  </si>
  <si>
    <t>RECOLOCAÇÃO DE CABO APARENTE - ACIMA DE 16MM2</t>
  </si>
  <si>
    <t>AUX0482</t>
  </si>
  <si>
    <t>RECOLOCAÇÃO DE TERMINAIS OU CONECTORES DE PRESSÃO PARA CABOS</t>
  </si>
  <si>
    <t>AUX2608</t>
  </si>
  <si>
    <t>TERMINAL OU CONECTOR DE PRESSÃO - PARA FIO ATÉ 6MM2</t>
  </si>
  <si>
    <t>AUX2609</t>
  </si>
  <si>
    <t>TERMINAL OU CONECTOR DE PRESSÃO - PARA CABO 10MM2</t>
  </si>
  <si>
    <t>AUX2610</t>
  </si>
  <si>
    <t>TERMINAL OU CONECTOR DE PRESSÃO - PARA CABO 16MM2</t>
  </si>
  <si>
    <t>AUX2611</t>
  </si>
  <si>
    <t>TERMINAL OU CONECTOR DE PRESSÃO - PARA CABO 25MM2</t>
  </si>
  <si>
    <t>AUX2687</t>
  </si>
  <si>
    <t>TERMINAL OU CONECTOR DE PRESSÃO - PARA CABO 35MM2</t>
  </si>
  <si>
    <t>AUX2688</t>
  </si>
  <si>
    <t>TERMINAL OU CONECTOR DE PRESSÃO - PARA CABO 50MM2</t>
  </si>
  <si>
    <t>AUX2689</t>
  </si>
  <si>
    <t>TERMINAL OU CONECTOR DE PRESSÃO - PARA CABO 70MM2</t>
  </si>
  <si>
    <t>AUX2690</t>
  </si>
  <si>
    <t>TERMINAL OU CONECTOR DE PRESSÃO - PARA CABO 95MM2</t>
  </si>
  <si>
    <t>AUX2691</t>
  </si>
  <si>
    <t>TERMINAL OU CONECTOR DE PRESSÃO - PARA CABO 120MM2</t>
  </si>
  <si>
    <t>AUX2692</t>
  </si>
  <si>
    <t>TERMINAL OU CONECTOR DE PRESSÃO - PARA CABO 150MM2</t>
  </si>
  <si>
    <t>AUX2693</t>
  </si>
  <si>
    <t>TERMINAL OU CONECTOR DE PRESSÃO - PARA CABO 185MM2</t>
  </si>
  <si>
    <t>AUX2694</t>
  </si>
  <si>
    <t>TERMINAL OU CONECTOR DE PRESSÃO - PARA CABO 240MM2</t>
  </si>
  <si>
    <t>AUX2695</t>
  </si>
  <si>
    <t>TERMINAL OU CONECTOR DE PRESSÃO - PARA CABO 300MM2</t>
  </si>
  <si>
    <t>AUX3526</t>
  </si>
  <si>
    <t>TERMINAL DE COMPRESSÃO PRÉ ISOLADO PARA CABO 2,5MM2</t>
  </si>
  <si>
    <t>AUX3528</t>
  </si>
  <si>
    <t>TERMINAL DE COMPRESSÃO PRÉ ISOLADO PARA CABO 4,0 MM2</t>
  </si>
  <si>
    <t>AUX3529</t>
  </si>
  <si>
    <t>TERMINAL DE COMPRESSÃO PRÉ ISOLADO  PARA CABO 6,0 MM2</t>
  </si>
  <si>
    <t>AUX3602</t>
  </si>
  <si>
    <t>TERMINAL A COMPRESSÃO EM COBRE ESTANHADO PARA CABO 2,5 MM²</t>
  </si>
  <si>
    <t>AUX3603</t>
  </si>
  <si>
    <t>TERMINAL A COMPRESSÃO EM COBRE ESTANHADO PARA CABO 4 MM²</t>
  </si>
  <si>
    <t>AUX3604</t>
  </si>
  <si>
    <t>TERMINAL A COMPRESSÃO EM COBRE ESTANHADO PARA CABO 6 MM²</t>
  </si>
  <si>
    <t>AUX3605</t>
  </si>
  <si>
    <t>TERMINAL A COMPRESSÃO EM COBRE ESTANHADO PARA CABO 10 MM²</t>
  </si>
  <si>
    <t>AUX3606</t>
  </si>
  <si>
    <t>TERMINAL A COMPRESSÃO EM COBRE ESTANHADO PARA CABO 16 MM²</t>
  </si>
  <si>
    <t>AUX3607</t>
  </si>
  <si>
    <t>TERMINAL A COMPRESSÃO EM COBRE ESTANHADO PARA CABO 25 MM²</t>
  </si>
  <si>
    <t>AUX2606</t>
  </si>
  <si>
    <t>CONECTOR TIPO "SPLIT-BOLT" - PARA CABO DE 16MM2</t>
  </si>
  <si>
    <t>AUX2607</t>
  </si>
  <si>
    <t>CONECTOR TIPO "SPLIT-BOLT" - PARA CABO DE 35MM2</t>
  </si>
  <si>
    <t>AUX0575</t>
  </si>
  <si>
    <t>CONECTOR PARA HASTE "COPPERWELD"</t>
  </si>
  <si>
    <t>AUX1838</t>
  </si>
  <si>
    <t>CONECTOR CABO-HASTE EM BRONZE NATURAL PARA 2 CABOS COBRE DE 16MM² A 70MM² COM GRAMPO "U" E PORCAS DE AÇO GALV.REF:TEL-583 OU SIMILAR - FORNEC. E INST.</t>
  </si>
  <si>
    <t>AUX1024</t>
  </si>
  <si>
    <t>CABO DE COBRE PP 2X1,5 MM2, 450/750V</t>
  </si>
  <si>
    <t>AUX0347</t>
  </si>
  <si>
    <t>REMOÇÃO DE INTERRUPTOR, TOMADA, BOTÃO DE CAMPAINHA OU CIGARRA</t>
  </si>
  <si>
    <t>AUX1735</t>
  </si>
  <si>
    <t>ESPELHO/PLACA DE 3 POSTOS EM PLÁSTICO DE 3 POSTOS - 4"X2"</t>
  </si>
  <si>
    <t>AUX1736</t>
  </si>
  <si>
    <t>ESPELHO/PLACA CEGA EM PLÁSTICO - 4"X2"</t>
  </si>
  <si>
    <t>AUX2045</t>
  </si>
  <si>
    <t>ESPELHO/ PLACA CEGA EM PLÁSTICO-  4"X4"</t>
  </si>
  <si>
    <t>AUX1098</t>
  </si>
  <si>
    <t>INTERRUPTOR SIMPLES (1 MÓDULO) COM 1 TOMADA DE EMBUTIR 2P+T 20 A, SEM SUPORTE E SEM PLACA - FORNECIMENTO E INSTALAÇÃO</t>
  </si>
  <si>
    <t>AUX1116</t>
  </si>
  <si>
    <t>INTERRUPTOR SIMPLES (1 MÓDULO) COM 1 TOMADA DE EMBUTIR 2P+T 20 A, INCLUINDO SUPORTE E PLACA - FORNECIMENTO E INSTALAÇÃO</t>
  </si>
  <si>
    <t>AUX0709</t>
  </si>
  <si>
    <t>INTERRUPTOR BIPOLAR (2 MÓDULOS), 10A/250V, INCLUINDO SUPORTE E PLACA - FORNECIMENTO E INSTALAÇÃO</t>
  </si>
  <si>
    <t>AUX2737</t>
  </si>
  <si>
    <t>TOMADA 3P+T 30A - 440V, COM TRAVA E PLACA</t>
  </si>
  <si>
    <t>AUX1053</t>
  </si>
  <si>
    <t>CAIXA METÁLICA COM UMA TOMADA 2P+T PARA INSTALAÇÃO APARENTE</t>
  </si>
  <si>
    <t>AUX0753</t>
  </si>
  <si>
    <t>CAIXA METÁLICA COM DUAS TOMADAS 2P+T PARA INSTALAÇÃO APARENTE</t>
  </si>
  <si>
    <t>AUX0578</t>
  </si>
  <si>
    <t>TOMADA SIMPLES DE EMBUTIR - PARA PISO</t>
  </si>
  <si>
    <t>AUX1806</t>
  </si>
  <si>
    <t xml:space="preserve">CAMPAINHA ALTA POTÊNCIA 110V / 220V, DIÂMETRO 150 MM </t>
  </si>
  <si>
    <t>AUX0346</t>
  </si>
  <si>
    <t>REMOÇÃO DE PLACA DIFUSORA PARA LÂMPADA FLUORESCENTE</t>
  </si>
  <si>
    <t>AUX0350</t>
  </si>
  <si>
    <t>REMOÇÃO DE LUMINÁRIA INTERNA PARA LÂMPADA INCANDESCENTE</t>
  </si>
  <si>
    <t>AUX0351</t>
  </si>
  <si>
    <t>REMOÇÃO DE LUMINÁRIA INTERNA PARA LÂMPADA FLUORESCENTE</t>
  </si>
  <si>
    <t>AUX0352</t>
  </si>
  <si>
    <t>REMOÇÃO DE LUMINÁRIA EXTERNA INSTALADA EM POSTE</t>
  </si>
  <si>
    <t>AUX0353</t>
  </si>
  <si>
    <t>REMOÇÃO DE LUMINÁRIA EXTERNA INSTALADA EM BRAÇO DE FERRO</t>
  </si>
  <si>
    <t>AUX0354</t>
  </si>
  <si>
    <t>REMOÇÃO DE LUMINÁRIA A PROVA DE TEMPO, GASES E VAPOR</t>
  </si>
  <si>
    <t>AUX0355</t>
  </si>
  <si>
    <t>REMOÇÃO DE PROJETOR DE FACHADA</t>
  </si>
  <si>
    <t>AUX0356</t>
  </si>
  <si>
    <t>REMOÇÃO DE PROJETOR DE JARDIM</t>
  </si>
  <si>
    <t>AUX0357</t>
  </si>
  <si>
    <t>REMOÇÃO DE CRUZETA DE FERRO PARA FIXAÇÃO DE PROJETOR</t>
  </si>
  <si>
    <t>AUX0358</t>
  </si>
  <si>
    <t>REMOÇÃO DE BRAÇO DE LUMINÁRIA</t>
  </si>
  <si>
    <t>AUX0434</t>
  </si>
  <si>
    <t>RETIRADA DE PLACA DIFUSORA PARA LÂMPADA FLUORESCENTE</t>
  </si>
  <si>
    <t>AUX0435</t>
  </si>
  <si>
    <t>RETIRADA DE LUMINÁRIA INTERNA PARA LÂMPADA INCANDESCENTE</t>
  </si>
  <si>
    <t>AUX0436</t>
  </si>
  <si>
    <t>RETIRADA DE LUMINÁRIA INTERNA PARA LÂMPADA FLUORESCENTE</t>
  </si>
  <si>
    <t>AUX0437</t>
  </si>
  <si>
    <t>RETIRADA DE LUMINÁRIA EXTERNA INSTALADA EM POSTE</t>
  </si>
  <si>
    <t>AUX0438</t>
  </si>
  <si>
    <t>RETIRADA DE LUMINÁRIA EXTERNA INSTALADA EM BRAÇO DE FERRO</t>
  </si>
  <si>
    <t>AUX0439</t>
  </si>
  <si>
    <t>RETIRADA DE LUMINÁRIA A PROVA DE TEMPO, GASES E VAPOR</t>
  </si>
  <si>
    <t>AUX0440</t>
  </si>
  <si>
    <t>RETIRADA DE PROJETOR DE FACHADA</t>
  </si>
  <si>
    <t>AUX0441</t>
  </si>
  <si>
    <t>RETIRADA DE PROJETOR DE JARDIM</t>
  </si>
  <si>
    <t>AUX0442</t>
  </si>
  <si>
    <t>RETIRADA DE BRAÇO DE LUMINÁRIA</t>
  </si>
  <si>
    <t>AUX0503</t>
  </si>
  <si>
    <t>RECOLOCAÇÃO DE PLACA DIFUSORA PARA LÂMPADA FLUORESCENTE</t>
  </si>
  <si>
    <t>AUX0504</t>
  </si>
  <si>
    <t>RECOLOCAÇÃO DE LUMINÁRIA INTERNA PARA LÂMPADA FLUORESCENTE</t>
  </si>
  <si>
    <t>AUX0505</t>
  </si>
  <si>
    <t>RECOLOCAÇÃO DE LUMINÁRIA EXTERNA INSTALADA EM POSTE</t>
  </si>
  <si>
    <t>AUX0506</t>
  </si>
  <si>
    <t>RECOLOCAÇÃO DE LUMINÁRIA EXTERNA INSTALADA EM BRAÇO DE FERRO</t>
  </si>
  <si>
    <t>AUX0507</t>
  </si>
  <si>
    <t>RECOLOCAÇÃO DE LUMINÁRIA A PROVA DE TEMPO, GASES E VAPOR</t>
  </si>
  <si>
    <t>AUX0508</t>
  </si>
  <si>
    <t>RECOLOCAÇÃO DE PROJETOR DE FACHADA</t>
  </si>
  <si>
    <t>AUX0509</t>
  </si>
  <si>
    <t>RECOLOCAÇÃO DE PROJETOR DE JARDIM</t>
  </si>
  <si>
    <t>AUX0510</t>
  </si>
  <si>
    <t>RECOLOCAÇÃO DE BRAÇO DE LUMINÁRIA</t>
  </si>
  <si>
    <t>AUX0946</t>
  </si>
  <si>
    <t>LUMINÁRIA COMERCIAL DE SOBREPOR, COM CORPO, ALETAS PLANAS E TAMPA PORTA LÂMPADAS EM CHAPA DE AÇO TRATADA E PINTURA NA COR BRANCA, REFLETOR COM ACABAMENTO ESPECULAR DE ALTO BRILHO, P/ 2 LÂMPADAS FLUORESCENTES 32/40W, COM REATOR - NÃO INCLUSO LÂMPADAS</t>
  </si>
  <si>
    <t>AUX0947</t>
  </si>
  <si>
    <t>LUMINÁRIA COMERCIAL DE SOBREPOR, COM CORPO, ALETAS PLANAS E TAMPA PORTA LÂMPADAS EM CHAPA DE AÇO TRATADA E PINTURA NA COR BRANCA, REFLETOR COM ACABAMENTO ESPECULAR DE ALTO BRILHO, 2 LÂMPADAS FLUORESCENTES 28W, COM REATOR</t>
  </si>
  <si>
    <t>AUX1842</t>
  </si>
  <si>
    <t>LUMINÁRIA DE SOBREPOR ABERTA PARA LÂMPADA FLUORESCENTE 2X18/20 W OU TUBO LED 2X9/10W, COMPLETA, COM LÂMPADA TUBO LED</t>
  </si>
  <si>
    <t>AUX1843</t>
  </si>
  <si>
    <t>LUMINÁRIA DE SOBREPOR ABERTA PARA LÂMPADA FLUORESCENTE 2X36/40 W OU TUBO LED 2X18/20W, COMPLETA, COM LÂMPADA TUBO LED</t>
  </si>
  <si>
    <t>AUX3537</t>
  </si>
  <si>
    <t>LUMINÁRIA HERMÉTICA DE SOBREPOR, PARA LÂMPADAS TUBULAR T8, 2X10W, IP65, 65 CM</t>
  </si>
  <si>
    <t>AUX1071</t>
  </si>
  <si>
    <t>LUMINÁRIA HERMÉTICA DE SOBREPOR IP65, 2 LÂMPADAS LED 18/20W - FORNEC. E INST.</t>
  </si>
  <si>
    <t>AUX2106</t>
  </si>
  <si>
    <t>LUMINÁRIA DE SOBREPOR, (TECNOLUX REF.FLP-6478/2X20) TUBLED CORPO/ REFLETOR E ALETAS FABRICADAS EM CHAPA DE AÇO TRATADA E PINTADA EM EPOXI BRANCO, 2 LAMPADAS TUBLED DE 20W - FORNEC. E INST.</t>
  </si>
  <si>
    <t>AUX2108</t>
  </si>
  <si>
    <t>LUMINÁRIA  COMERCIAL DE SOBREPOR, COM CORPO, ALETAS PLANAS E TAMPA, PORTA LÂMPADAS EM CHAPA DE AÇO TRATADO E PINTURA NA COR BRANCA, REFLETOR COM ACABAMENTO ESPECULAR DE ALTO BRILHO, COM 2 LÂMPADAS LED TUBULAR  BIVOLT 9/10W - FORNEC. E INST.</t>
  </si>
  <si>
    <t>AUX2234</t>
  </si>
  <si>
    <t>LUMINÁRIA TIPO PLAFON REDONDO COM VIDRO FOSCO, DE SOBREPOR, COM 1 LÂMPADA LED 10 W - FORNECIMENTO E INSTALAÇÃO</t>
  </si>
  <si>
    <t>AUX3394</t>
  </si>
  <si>
    <t>LUMINÁRIA TIPO PLAFON REDONDO COM VIDRO FOSCO, DE SOBREPOR, COM 1 LÂMPADA DE LED 15 W - FORNECIMENTO E INSTALAÇÃO</t>
  </si>
  <si>
    <t>AUX3387</t>
  </si>
  <si>
    <t>LUMINÁRIA TIPO PLAFON REDONDO COM VIDRO FOSCO, DE SOBREPOR, COM 1 LÂMPADA DE LED 20 W - FORNECIMENTO E INSTALAÇÃO</t>
  </si>
  <si>
    <t>AUX3388</t>
  </si>
  <si>
    <t>LUMINÁRIA TIPO PLAFON REDONDO COM VIDRO FOSCO, DE SOBREPOR, COM 1 LÂMPADA DE LED 25 W - FORNECIMENTO E INSTALAÇÃO</t>
  </si>
  <si>
    <t>AUX3395</t>
  </si>
  <si>
    <t>LUMINÁRIA TIPO PLAFON REDONDO COM VIDRO FOSCO, DE SOBREPOR, COM 1 LÂMPADA DE LED 30 W - FORNECIMENTO E INSTALAÇÃO</t>
  </si>
  <si>
    <t>AUX3244</t>
  </si>
  <si>
    <t>LUMINÁRIA TIPO PLAFON REDONDO COM VIDRO FOSCO, DE SOBREPOR, POTÊNCIA MÁXIMA 40/60 W, COM 2 LÂMPADAS LED - FORNECIMENTO E INSTALAÇÃO</t>
  </si>
  <si>
    <t>AUX2044</t>
  </si>
  <si>
    <t>LUMINÁRIA COMERCIAL DE SOBREPOR COM DIFUSOR TRANSPARENTE OU FOSCO PARA 2 LÂMPADAS TUBULARES DE LED 9/10W - COMPLETA</t>
  </si>
  <si>
    <t>AUX2051</t>
  </si>
  <si>
    <t>LUMINÁRIA PENDENTE SIMPLES COM 1 LÂMPADA LED 6W</t>
  </si>
  <si>
    <t>AUX3087</t>
  </si>
  <si>
    <t>LUMINÁRIA PENDENTE SIMPLES COM 1 LÂMPADA LED 50W</t>
  </si>
  <si>
    <t>AUX3539</t>
  </si>
  <si>
    <t>LUMINÁRIA PENDENTE SIMPLES COM 1 LÂMPADA PAR 30 LED 15W</t>
  </si>
  <si>
    <t>AUX3173</t>
  </si>
  <si>
    <t>LUMINÁRIA PENDENTE EM LED, FACHO DE LUZ FECHADO (&lt;60°), CORPO EM ALUMÍNIO E REFLETOR EM ALUMÍNIO ANODIZADO DE ALTO BRILHO, POTÊNCIA MÍNIMA 90W E MÁXIMA 100W</t>
  </si>
  <si>
    <t>AUX3386</t>
  </si>
  <si>
    <t>LUMINÁRIA PENDENTE ABERTA, CORPO EM CHAPA DE AÇO E DIFUSOR PRISMÁTICO EM POLIESTIRENO, D=49 CM, SUPORTADA POR CABO, INCLUSO LÂMPADA LED 25W/E27</t>
  </si>
  <si>
    <t>LUMINÁRIAS DE EMBUTIR</t>
  </si>
  <si>
    <t>AUX1189</t>
  </si>
  <si>
    <t>LUMINÁRIA DE EMBUTIR PARA FLUORESCENTE TUBULAR 2X40W - COMPLETA, COM LÂMPADA E REATOR - FORNECIMENTO E INSTALAÇÃO</t>
  </si>
  <si>
    <t>AUX1703</t>
  </si>
  <si>
    <t>LUMINÁRIA DE EMBUTIR ABERTA PARA LÂMPADA LED TUBULAR 2X9/10 W, COMPLETA, INCLUINDO 2 LÂMPADAS</t>
  </si>
  <si>
    <t>AUX1437</t>
  </si>
  <si>
    <t>LUMINÁRIA COMERCIAL DE EMBUTIR COM DIFUSOR TRANSPARENTE OU FOSCO PARA 2 LÂMPADAS TUBULARES LED DE 10W - BASE G13-IRC&gt;=80 - COMPLETA - FORNEC. E INST.</t>
  </si>
  <si>
    <t>AUX2043</t>
  </si>
  <si>
    <t>LUMINÁRIA COMERCIAL DE EMBUTIR COM DIFUSOR TRANSPARENTE OU FOSCO PARA 2 LÂMPADAS TUBULARES DE LED 18/20W - COMPLETA</t>
  </si>
  <si>
    <t>AUX3541</t>
  </si>
  <si>
    <t>LUMINÁRIA DE EMBUTIR EM FORRO, 1250X625, COM ALETAS EM ALUMÍNIO ANODIZADO, 4 LÂMPADAS LED TUBULAR DE 18 W</t>
  </si>
  <si>
    <t>AUX3542</t>
  </si>
  <si>
    <t>LUMINÁRIA DE EMBUTIR EM FORRO, 625X625, COM ALETAS COM ALUMÍNIO ANODIZADO, 4 LÂMPADAS LED TUBULAR DE 9 W</t>
  </si>
  <si>
    <t>AUX3540</t>
  </si>
  <si>
    <t>LUMINÁRIA PLAFON LED 18W DE EMBUTIR QUADRADA 22X22</t>
  </si>
  <si>
    <t>AUX1702</t>
  </si>
  <si>
    <t>LUMINÁRIA TIPO SPOT DE EMBUTIR COM LÂMPADA LED 15W</t>
  </si>
  <si>
    <t>AUX2050</t>
  </si>
  <si>
    <t>LUMINÁRIA TIPO BALIZADOR DE EMBUTIR COM SOQUETE E-27 PARA LÂMPADA LED 6W</t>
  </si>
  <si>
    <t>AUX1683</t>
  </si>
  <si>
    <t>LUMINÁRIA DE EMERGÊNCIA AUTÔNOMA COM LÂMPADA FLUORESCENTE 9W - FORNEC. E INST.</t>
  </si>
  <si>
    <t>AUX1681</t>
  </si>
  <si>
    <t>LUMINÁRIA DE EMERGÊNCIA AUTÔNOMA COM LÂMPADA FLUORESCENTE 15W - FORNEC. E INST.</t>
  </si>
  <si>
    <t>AUX1682</t>
  </si>
  <si>
    <t>LUMINÁRIA DE EMERGÊNCIA AUTÔNOMA COM 2 PROJETORES 55W/12VCC - FORNEC. E INST.</t>
  </si>
  <si>
    <t>AUX1684</t>
  </si>
  <si>
    <t>LUMINÁRIA DE EMERGÊNCIA AUTÔNOMA COM 30 LEDS - 2W - AUTONOMIA MIN. 3H - FORNEC. E INST.</t>
  </si>
  <si>
    <t>AUX0942</t>
  </si>
  <si>
    <t>LUMINÁRIA DE EMERGÊNCIA, DE SOBREPOR, TIPO BALIZAMENTO COM BLOCO AUTÔNOMO, COM AUTONOMIA DE 3H, MODELO LLE 1106-1DFB, DA KBR OU SIMILAR - FORNEC. E INST.</t>
  </si>
  <si>
    <t>AUX2262</t>
  </si>
  <si>
    <t>LUMINÁRIA DE EMERGÊNCIA, TIPO BALIZAMENTO, COM AUTONOMIA DE 3H, MODELO LED - 3000 LUMENS, SEGURIMAX OU SIMILAR</t>
  </si>
  <si>
    <t>AUX0146</t>
  </si>
  <si>
    <t>LUMINÁRIA INDUSTRIAL, CORPO REFLETOR REPUXADO EM CHAPA DE ALUMÍNIO ANODIZADO E SELADO, C/GRADE DE PROTEÇÃO - FLANGE DE FIXAÇÃO EM LIGA DE ALUMÍNIO FUNDIDO  PARA LÂMPADA DE VAPOR DE MERCÚRIO ATÉ 400W</t>
  </si>
  <si>
    <t>AUX2040</t>
  </si>
  <si>
    <t>LUMINÁRIA ARANDELA TIPO MEIA-LUA, PARA 1 LÂMPADA LED 10W - FORNECIMENTO E INSTALAÇÃO. AF_11/2017</t>
  </si>
  <si>
    <t>AUX3390</t>
  </si>
  <si>
    <t>LUMINÁRIA ARANDELA TIPO MEIA-LUA, PARA 1 LÂMPADA LED 25 W - FORNECIMENTO E INSTALAÇÃO</t>
  </si>
  <si>
    <t>AUX2041</t>
  </si>
  <si>
    <t>LUMINÁRIA ARANDELA TIPO TARTARUGA PARA 1 LÂMPADA LED 10W - FORNECIMENTO E INSTALAÇÃO. AF_11/2017</t>
  </si>
  <si>
    <t>AUX3538</t>
  </si>
  <si>
    <t>LUMINÁRIA ARANDELA TIPO TARTARUGA, DE SOBREPOR, COM 1 LÂMPADA LED DE 15 W, SEM REATOR</t>
  </si>
  <si>
    <t>AUX2107</t>
  </si>
  <si>
    <t xml:space="preserve">LUMINÁRIA ARANDELA TIPO TARTARUGA, COM GRADE, PARA 1 LÂMPADA LED DE 10 W - FORNECIMENTO E INSTALAÇÃO. </t>
  </si>
  <si>
    <t>AUX3389</t>
  </si>
  <si>
    <t>LUMINÁRIA ARANDELA TIPO TARTARUGA, COM GRADE, DE SOBREPOR, COM 1 LÂMPADA DE LED DE 20 W, SEM REATOR - FORNECIMENTO E INSTALAÇÃO</t>
  </si>
  <si>
    <t>AUX3069</t>
  </si>
  <si>
    <t>LUMINÁRIA LED TIPO REFLETOR RETANGULAR, LUZ BRANCA, 30 W - FORNEC. E INST.</t>
  </si>
  <si>
    <t>AUX1507</t>
  </si>
  <si>
    <t>LUMINÁRIA LED TIPO REFLETOR RETANGULAR, LUZ BRANCA, 50 W - FORNEC. E INST.</t>
  </si>
  <si>
    <t>AUX2768</t>
  </si>
  <si>
    <t>REFLETOR SIMPLES LED 100W DE POTÊNCIA, BRANCO FRIO, 6500K, BIVOLT</t>
  </si>
  <si>
    <t>AUX2877</t>
  </si>
  <si>
    <t xml:space="preserve">REFLETOR LED 200 W  DE POTÊNCIA, BRANCO FRIO, 6500K, AUTOVOLT, MARCA G-LIGHT OU SIMILAR </t>
  </si>
  <si>
    <t>AUX3225</t>
  </si>
  <si>
    <t>CAIXA DE CONCRETO PARA REFLETOR/PROJETOR 40X40X60CM NO PISO, INCL. ESCAVAÇÃO</t>
  </si>
  <si>
    <t>AUX1721</t>
  </si>
  <si>
    <t>TELA DE PROTEÇÃO PARA REFLETOR 50X50 CM COM DOBRADILA E PORTA CADEADO</t>
  </si>
  <si>
    <t>AUX3291</t>
  </si>
  <si>
    <t>SUPORTE PARA FIXAÇÃO DE PROJETOR ELÉTRICO</t>
  </si>
  <si>
    <t>AUX0342</t>
  </si>
  <si>
    <t>REMOÇÃO DE SOQUETE</t>
  </si>
  <si>
    <t>AUX0343</t>
  </si>
  <si>
    <t>REMOÇÃO DE REATOR PARA LÂMPADA FLUORESCENTE</t>
  </si>
  <si>
    <t>AUX0344</t>
  </si>
  <si>
    <t>REMOÇÃO DE LÂMPADA INCANDESCENTE OU FLUORESCENTE</t>
  </si>
  <si>
    <t>AUX0345</t>
  </si>
  <si>
    <t>REMOÇÃO DE LÂMPADA DE VAPOR DE MERCÚRIO, SÓDIO OU MISTA</t>
  </si>
  <si>
    <t>AUX0430</t>
  </si>
  <si>
    <t>RETIRADA DE SOQUETES EM LUMINÁRIAS</t>
  </si>
  <si>
    <t>AUX0431</t>
  </si>
  <si>
    <t>RETIRADA DE REATOR EM LUMINÁRIA FLUORESCENTE</t>
  </si>
  <si>
    <t>AUX0432</t>
  </si>
  <si>
    <t>RETIRADA DE LÂMPADA INCANDESCENTE OU FLUORESCENTE</t>
  </si>
  <si>
    <t>AUX0433</t>
  </si>
  <si>
    <t>RETIRADA DE LÂMPADA VAPOR DE MERCÚRIO, SÓDIO OU MISTA</t>
  </si>
  <si>
    <t>AUX0499</t>
  </si>
  <si>
    <t>RECOLOCAÇÃO DE SOQUETES EM LUMINÁRIAS</t>
  </si>
  <si>
    <t>AUX0500</t>
  </si>
  <si>
    <t>RECOLOCAÇÃO DE REATOR EM LUMINÁRIA FLUORESCENTE</t>
  </si>
  <si>
    <t>AUX0501</t>
  </si>
  <si>
    <t>RECOLOCAÇÃO DE LÂMPADA FLUORESCENTE</t>
  </si>
  <si>
    <t>AUX0502</t>
  </si>
  <si>
    <t>RECOLOCAÇÃO DE LÂMPADA VAPOR DE MERCÚRIO, SÓDIO OU MISTA</t>
  </si>
  <si>
    <t>AUX0348</t>
  </si>
  <si>
    <t>REMOÇÃO DE REATOR PARA LÂMPADA HG/NA - EM CAIXA DE PASSAGEM</t>
  </si>
  <si>
    <t>AUX0349</t>
  </si>
  <si>
    <t>REMOÇÃO DE REATOR PARA LÂMPADA HG/NA - EM POSTE</t>
  </si>
  <si>
    <t>AUX2615</t>
  </si>
  <si>
    <t>LÂMPADA LED TUBULAR BIVOLT 18/20W, BASE G13</t>
  </si>
  <si>
    <t>AUX2313</t>
  </si>
  <si>
    <t>RETIRADA DE CHUVEIRO ELÉTRICO</t>
  </si>
  <si>
    <t>AUX3548</t>
  </si>
  <si>
    <t>REMOÇÃO DE VENTILADOR DE TETO</t>
  </si>
  <si>
    <t>AUX2421</t>
  </si>
  <si>
    <t>CHUVEIRO E LAVA-OLHOS DE EMERGÊNCIA E BACIA EM AÇO INOX, DA MARCA ADAMO, REF. 01486 OU SIMILAR</t>
  </si>
  <si>
    <t>AUX1014</t>
  </si>
  <si>
    <t>SINALEIRO MONOBLOCO LED 110/220V  - FORNEC. E INST.</t>
  </si>
  <si>
    <t>AUX0129</t>
  </si>
  <si>
    <t>SINALIZADOR LUMINOSO DIÂMETRO 22MM, COM LÂMPADA</t>
  </si>
  <si>
    <t>AUX0130</t>
  </si>
  <si>
    <t>SINALIZADOR LUMINOSO DIÂMETRO 30 MM, COM LÂMPADA</t>
  </si>
  <si>
    <t>AUX1525</t>
  </si>
  <si>
    <t>SIRENE DE ALCANCE - 500M, 100A/220V - FORNEC. E INST.</t>
  </si>
  <si>
    <t>AUX1526</t>
  </si>
  <si>
    <t>SIRENE DE ALCANCE - 1.500M, 100A/220V, COM ESTROBO - FORNEC. E INST.</t>
  </si>
  <si>
    <t>AUX1546</t>
  </si>
  <si>
    <t>SIRENE AUDIO-VISUAL 120DB PARA ALARME DE INCÊNDIO, ENDEREÇÁVEL - FORNEC. E INST.</t>
  </si>
  <si>
    <t>AUX1807</t>
  </si>
  <si>
    <t>ALARME SONORO/VISUAL, SIRENE 120 DB, COM ACIONADOR MANUAL, ALIMENTAÇÃO 220 VAC</t>
  </si>
  <si>
    <t>AUX2258</t>
  </si>
  <si>
    <t>ALARME BANHEIRO PNE DEFICIENTE FÍSICO CONFORME NBR 9050 COM ACIONADOR</t>
  </si>
  <si>
    <t>AUX0051</t>
  </si>
  <si>
    <t>VENTILADOR DE PAREDE C/ GRADE CROMADA, DIÂM. MÍN. DE 65 CM, BI-VOLT, POT. 150 W, VELOC. REGULÁVEL E MOVIMENTO OSCILANTE</t>
  </si>
  <si>
    <t>AUX1821</t>
  </si>
  <si>
    <t>VENTILADOR DE PAREDE 50 CM, 127 V</t>
  </si>
  <si>
    <t>AUX1819</t>
  </si>
  <si>
    <t>BEBEDOURO CONJUGADO, ELÉTRICO, REFRIGERAÇÃO POR COMPRESSÃO, 110V</t>
  </si>
  <si>
    <t>AUX1820</t>
  </si>
  <si>
    <t>BEBEDOURO DE COLUNA SIMPLES, ELÉTRICO, DE PRESSÃO 40 LITROS, 110V</t>
  </si>
  <si>
    <t>AUX3155</t>
  </si>
  <si>
    <t>PURIFICADOR DE ÁGUA EM INOX SUSPENSO, USO INTERNO E EXTERNO, VOLUME INTERNO DE 3,0 L, DIMENSÕES 670X460X480, REF. IBBL PDF300-2T</t>
  </si>
  <si>
    <t>AUX2512</t>
  </si>
  <si>
    <t>PLATAFORMA ELEVATÓRIA PARA PORTADORES DE NECESSIDADES ESPECIAIS, 02 PARADAS, DIM. CABINA 1100X1400X1300MM, P/ 01 CADEIRANTE E 01 ACOMPANHANTE EM CHAPA DE FERRO PINTADO, C/ 01 ENTRADA, VEL. 05M/MIN, PERCURSO 4,0M</t>
  </si>
  <si>
    <t>AUX2760</t>
  </si>
  <si>
    <t xml:space="preserve">SISTEMA DE AQUECIMENTO SOLAR, FORNECIMENTO E INSTALÇÃO DE RESERVATÓRIO TÉRMICO 250L, ALTA PRESSÃO </t>
  </si>
  <si>
    <t>AUX0361</t>
  </si>
  <si>
    <t>REMOÇÃO DE CORDOALHA DE COBRE NÚ</t>
  </si>
  <si>
    <t>AUX0362</t>
  </si>
  <si>
    <t>REMOÇÃO DE CABO DE COBRE NÚ, PARA ATERRAMENTO</t>
  </si>
  <si>
    <t>AUX0363</t>
  </si>
  <si>
    <t>REMOÇÃO DE CONECTOR TIPO "SPLIT-BOLT"</t>
  </si>
  <si>
    <t>AUX0364</t>
  </si>
  <si>
    <t>REMOÇÃO DE BASE E HASTE DE PÁRA-RAIOS</t>
  </si>
  <si>
    <t>AUX0365</t>
  </si>
  <si>
    <t>REMOÇÃO DE CABO DE AÇO E ESTICADORES</t>
  </si>
  <si>
    <t>AUX0366</t>
  </si>
  <si>
    <t>REMOÇÃO DE BRAÇADEIRA PARA 3 ESTAIS</t>
  </si>
  <si>
    <t>AUX0367</t>
  </si>
  <si>
    <t>REMOÇÃO DE TUBO DE PROTEÇÃO PARA CORDOALHA, INCLUSIVE FIXAÇÕES</t>
  </si>
  <si>
    <t>AUX0359</t>
  </si>
  <si>
    <t>REMOÇÃO DE CAPTOR DE PÁRA-RAIOS - TIPO FRANKLIN</t>
  </si>
  <si>
    <t>AUX0360</t>
  </si>
  <si>
    <t>REMOÇÃO DE CAPTOR DE PÁRA-RAIOS - RADIOATIVO</t>
  </si>
  <si>
    <t>AUX0445</t>
  </si>
  <si>
    <t>RETIRADA DE CONECTOR TIPO "SPLIT-BOLT"</t>
  </si>
  <si>
    <t>AUX0443</t>
  </si>
  <si>
    <t>RETIRADA DE CORDOALHA DE COBRE NÚ</t>
  </si>
  <si>
    <t>AUX0444</t>
  </si>
  <si>
    <t>RETIRADA DE CORDOALHA DE COBRE NÚ PARA ATERRAMENTO</t>
  </si>
  <si>
    <t>AUX0511</t>
  </si>
  <si>
    <t>RECOLOCAÇÃO DE CORDOALHA DE COBRE NÚ</t>
  </si>
  <si>
    <t>AUX0512</t>
  </si>
  <si>
    <t>RECOLOCAÇÃO CORDOALHA DE COBRE NÚ PARA ATERRAMENTO</t>
  </si>
  <si>
    <t>AUX0513</t>
  </si>
  <si>
    <t>RECOLOCAÇÃO DE CONECTOR TIPO "SPLIT_BOLT"</t>
  </si>
  <si>
    <t>AUX2783</t>
  </si>
  <si>
    <t>MEDIÇÃO DE RESISTÊNCIA ÔHMICA DO SOLO, MEDIÇÃO DE CONTINUIDADE ELÉTRICA, REALIZAÇÃO DE VISTORIA, FORNECIMENTO DE LAUDO (SPDA) E ART</t>
  </si>
  <si>
    <t>AUX1839</t>
  </si>
  <si>
    <t>HASTE COBREADA COPPERWELD P/ATERRAMENTO D= 5/8" X 2,40M, EXCLUSO CONECTOR - FORNEC. E INST.</t>
  </si>
  <si>
    <t>AUX2704</t>
  </si>
  <si>
    <t>SINALIZADOR DUPLO (LUZ DE TOPO) COM RELÉ FOTOCÉLULA, INCL. LÂMAPADA FLUORESCENTE COMPACTA 15W, EXCETO FIAÇÃO - FORNEC. E INST.</t>
  </si>
  <si>
    <t>AUX2703</t>
  </si>
  <si>
    <t>BASE METÁLICA PARA MASTRO 2"  PARA SPDA - FORNEC. E INST.</t>
  </si>
  <si>
    <t>AUX0150</t>
  </si>
  <si>
    <t>BASE E ESTAIS PARA MASTRO DE PÁRA-RAIOS</t>
  </si>
  <si>
    <t>AUX2010</t>
  </si>
  <si>
    <t>MASTRO 2", COMPRIMENTO 3M,  PARA SPDA - FORNEC. E INST.</t>
  </si>
  <si>
    <t>AUX2711</t>
  </si>
  <si>
    <t>MASTRO 2", COMPRIMENTO 4,5M,  PARA SPDA - FORNEC. E INST.</t>
  </si>
  <si>
    <t>AUX2012</t>
  </si>
  <si>
    <t>MASTRO 2", COMPRIMENTO 6M,  PARA SPDA - FORNEC. E INST.</t>
  </si>
  <si>
    <t>AUX1317</t>
  </si>
  <si>
    <t>TERMINAL AÉREO EM AÇO GALVANIZADO 3/8" X 50CM, COM FIXAÇÃO HORIZONTAL</t>
  </si>
  <si>
    <t>AUX3060</t>
  </si>
  <si>
    <t>TERMINAL AÉREO EM AÇO GALVANIZADO 3/8" X 35CM, COM FIXAÇÃO HORIZONTAL E BANDEIRINHA</t>
  </si>
  <si>
    <t>AUX2710</t>
  </si>
  <si>
    <t xml:space="preserve">CONECTOR DE MEDIÇÃO EM BRONZE C/4 PARAFUSOS P/CABOS DE COBRE 16-70MM² (SPDA) - FORNEC. </t>
  </si>
  <si>
    <t>AUX3616</t>
  </si>
  <si>
    <t>CONECTOR EM LATÃO TIPO MINI GAR PARA CABOS 16 A 50 MM2 (SPDA)</t>
  </si>
  <si>
    <t>AUX2809</t>
  </si>
  <si>
    <t>CONECTOR PARAFUSO FENDIDO PARA CABO DE 12O MM2 - FORNECIMENTO E INSTALAÇÃO</t>
  </si>
  <si>
    <t>AUX3441</t>
  </si>
  <si>
    <t xml:space="preserve">SUPORTE GUIA SIMPLES COM FIXAÇÃO COLADA OU APARAFUSADA </t>
  </si>
  <si>
    <t>AUX2706</t>
  </si>
  <si>
    <t>SUPORTE ISOLADOR SIMPLES PARA CORDOALHA DE COBRE (SPDA), COM ROSCA SOBERBA - FORNEC. E INST.</t>
  </si>
  <si>
    <t>AUX1870</t>
  </si>
  <si>
    <t>PRESILHA DE LATÃO, L=20MM, PARA FIXAÇÃO DE CABOS SPDA, FURO D=7MM - FORNEC. E INST.</t>
  </si>
  <si>
    <t>AUX2707</t>
  </si>
  <si>
    <t>ABRAÇADEIRA GUIA REFORÇADO 1 DESCIDA PARA MASTRO 2" (SPDA), INCLUSIVE PARAFUSO SEXTAVADO - FORNEC. E INST.</t>
  </si>
  <si>
    <t>AUX2708</t>
  </si>
  <si>
    <t>ABRAÇADEIRA GUIA SIMPLES 1 DESCIDA PARA MASTRO 2" (SPDA), INCLUSIVE PARAFUSO SEXTAVADO - FORNEC. E INST.</t>
  </si>
  <si>
    <t>AUX2781</t>
  </si>
  <si>
    <t>CORDOALHA DE COBRE NU 25 MM², NÃO ENTERRADA, SEM ISOLADOR - FORNECIMENTO E INSTALAÇÃO</t>
  </si>
  <si>
    <t>AUX2709</t>
  </si>
  <si>
    <t>CORDOALHA DE COBRE NU 35 MM², NÃO ENTERRADA, SEM ISOLADOR - FORNECIMENTO E INSTALAÇÃO</t>
  </si>
  <si>
    <t>AUX2745</t>
  </si>
  <si>
    <t>CORDOALHA DE COBRE NU 120 MM², NÃO ENTERRADA, SEM ISOLADOR - FORNECIMENTO E INSTALAÇÃO</t>
  </si>
  <si>
    <t>AUX1876</t>
  </si>
  <si>
    <t>CORDOALHA DE COBRE NÚ 25 MM², ENTERRADA, SEM ISOLADOR - FORNEC. E INST.</t>
  </si>
  <si>
    <t>AUX2175</t>
  </si>
  <si>
    <t>CABO DE COBRE NÚ 10MM2 - FORNECIMENTO E ASSENTAMENTO (10,85M/KG)</t>
  </si>
  <si>
    <t>AUX3001</t>
  </si>
  <si>
    <t>CABO DE COBRE NÚ 25 MM2 - FORNECIMENTO E ASSENTAMENTO (4,51M/KG)</t>
  </si>
  <si>
    <t>AUX2410</t>
  </si>
  <si>
    <t>CABO DE COBRE NÚ 35 MM2 - FORNECIMENTO E ASSENTAMENTO (3,16M/KG)</t>
  </si>
  <si>
    <t>AUX2705</t>
  </si>
  <si>
    <t>ELETRODUTO PVC 50MM (2") PARA SPDA - FORNEC. E INST.</t>
  </si>
  <si>
    <t>AUX1835</t>
  </si>
  <si>
    <t>BARRA CHATA DE ALUMÍNIO TIPO FITA 1/4" X 3/4" - FORNEC. E INST.</t>
  </si>
  <si>
    <t>AUX1836</t>
  </si>
  <si>
    <t>BARRA CHATA DE ALUMÍNIO TIPO FITA 1/8" X 7/8" - FORNEC. E INST.</t>
  </si>
  <si>
    <t>AUX3061</t>
  </si>
  <si>
    <t>CABO DE ALUMÍNIO NÚ, SEM ALMA DE AÇO, BITOLA 2/0 AWG 70MM², NÃO ENTERRADA, COM ISOLADOR REFORÇADO</t>
  </si>
  <si>
    <t>AUX1871</t>
  </si>
  <si>
    <t>CONEXÃO EXOTÉRMICA CABO/CABO - FORNEC. E EXEC.</t>
  </si>
  <si>
    <t>AUX1872</t>
  </si>
  <si>
    <t>CONEXÃO EXOTÉRMICA CABO/HASTE - FORNEC. E EXEC.</t>
  </si>
  <si>
    <t>AUX1235</t>
  </si>
  <si>
    <t>CERTIFICAÇÃO DE REDE LÓGICA - ATÉ 50 PONTOS</t>
  </si>
  <si>
    <t>GL</t>
  </si>
  <si>
    <t>AUX1236</t>
  </si>
  <si>
    <t>CERTIFICAÇÃO DE REDE LÓGICA - EXCEDENTE 50 PONTOS</t>
  </si>
  <si>
    <t>PTO</t>
  </si>
  <si>
    <t>AUX1272</t>
  </si>
  <si>
    <t>CENTRAL DE TELEFONIA C/ 50 RAMAIS E 10LINHAS TRONCO (FORN./MONTAGEM)</t>
  </si>
  <si>
    <t>AUX2900</t>
  </si>
  <si>
    <t>CABO TELEFÔNICO CTP-APL-50 50 PARES INSTALADO EM ENTRADA DE EDIFICAÇÃO - FORNEC. E INST.</t>
  </si>
  <si>
    <t>AUX2046</t>
  </si>
  <si>
    <t>CABO TELEFÔNICO CCE - 2</t>
  </si>
  <si>
    <t>AUX3294</t>
  </si>
  <si>
    <t>CABO DE FIBRA ÓTICA DE 6 VIAS</t>
  </si>
  <si>
    <t>AUX3406</t>
  </si>
  <si>
    <t>PORTA EQUIPAMENTO COM 1 TOMADA 2P+T 10A E 2 TOMADAS PARA LÓGICA RJ45</t>
  </si>
  <si>
    <t>AUX1710</t>
  </si>
  <si>
    <t>TOMADA DE REDE RJ45 (1 MÓDULO), SEM SUPORTE E SEM PLACA - FORNECIMENTO E INSTALAÇÃO</t>
  </si>
  <si>
    <t>AUX1462</t>
  </si>
  <si>
    <t>TOMADA PARA LÓGICA, COM 2 CONECTORES RJ45, 8 FIOS, CAT-5E, APENAS MÓDULO (SUPORTE, PLACA E CAIXA 4"X2" NÃO INCLUSOS) - FORNEC. E INST.</t>
  </si>
  <si>
    <t>AUX1463</t>
  </si>
  <si>
    <t>TOMADA PARA LÓGICA, COM 6 CONECTORES RJ45, 8 FIOS, CAT-5E, APENAS MÓDULO (SUPORTE, PLACA E CAIXA 4"X2" NÃO INCLUSOS) - FORNEC. E INST.</t>
  </si>
  <si>
    <t>AUX1302</t>
  </si>
  <si>
    <t>TOMADA PARA LÓGICA, COM 1 CONECTOR RJ45, 8 FIOS, CAT-5E, COMPLETA PARA CAIXA 4"X4" (NÃO INCLUSA)</t>
  </si>
  <si>
    <t>AUX2988</t>
  </si>
  <si>
    <t>TOMADA PARA LÓGICA, RJ45, COM CAIXA METÁLICA 4"X2" DE SOBREPOR, APARENTE</t>
  </si>
  <si>
    <t>AUX1711</t>
  </si>
  <si>
    <t>TOMADA PARA TELEFONE RJ11 (1 MÓDULO), SEM SUPORTE E SEM PLACA - FORNECIMENTO E INSTALAÇÃO</t>
  </si>
  <si>
    <t>AUX3398</t>
  </si>
  <si>
    <t>TOMADA PARA TELEFONE E LÓGICA, COM 1 CONECTOR RJ45 E 1 CONECTOR RJ11, APENAS MÓDULO (SUPORTE, PLACA E CAIXA 4"X2" NÃO INCLUSOS) - FORNEC. E INST.</t>
  </si>
  <si>
    <t>AUX2904</t>
  </si>
  <si>
    <t>RACK DE PAREDE 6U, 19" 450MM - FORNEC. E INST.</t>
  </si>
  <si>
    <t>AUX1237</t>
  </si>
  <si>
    <t>RACK 8U'S COM VENTILAÇÃO, BANDEJA FIXA E RÉGUA DE TOMADAS - INSTALADO</t>
  </si>
  <si>
    <t>AUX3135</t>
  </si>
  <si>
    <t>FORNECIMENTO E INSTALAÇÃO DE RACK DE PAREDE 19"X 8U</t>
  </si>
  <si>
    <t>AUX2987</t>
  </si>
  <si>
    <t>FORNECIMENTO E INSTALAÇÃO DE RACK DE PAREDE 19"X 9U</t>
  </si>
  <si>
    <t>AUX1731</t>
  </si>
  <si>
    <t>FORNECIMENTO E INSTALAÇÃO DE RACK DE PISO 19" X 12U X 450 MM</t>
  </si>
  <si>
    <t>AUX0992</t>
  </si>
  <si>
    <t>FORNECIMENTO E INSTALAÇÃO DE RACK DE PISO 19" X 16U X 570 MM (GABINETE)</t>
  </si>
  <si>
    <t>AUX1709</t>
  </si>
  <si>
    <t>FORNECIMENTO E INSTALAÇÃO DE RACK DE PISO 19" X 16U X 570 MM (GABINETE) INCLUSIVE ACESSÓRIOS</t>
  </si>
  <si>
    <t>AUX1278</t>
  </si>
  <si>
    <t>RACK FECHADO 24 U'S, 670MM PROFUNDIDADE PADRÃO 19" - FORNEC. E INST.</t>
  </si>
  <si>
    <t>AUX1279</t>
  </si>
  <si>
    <t>RACK FECHADO 36 U'S, 670MM PROFUNDIDADE PADRÃO 19" - FORNEC. E INST.</t>
  </si>
  <si>
    <t>AUX1280</t>
  </si>
  <si>
    <t>RACK FECHADO 44 U'S, 670MM PROFUNDIDADE PADRÃO 19" - FORNEC. E INST.</t>
  </si>
  <si>
    <t>AUX1259</t>
  </si>
  <si>
    <t>PATCH CORD RJ-45, CATEGORIA 5E - 1,50M</t>
  </si>
  <si>
    <t>AUX1260</t>
  </si>
  <si>
    <t>PATCH CORD RJ-45, CATEGORIA 5E - 2,50M</t>
  </si>
  <si>
    <t>AUX2902</t>
  </si>
  <si>
    <t>PATCH CORD RJ-45, CATEGORIA 6 - 1,50M</t>
  </si>
  <si>
    <t>AUX2903</t>
  </si>
  <si>
    <t>PATCH CORD RJ-45, CATEGORIA 6 - 2,50M</t>
  </si>
  <si>
    <t>AUX1277</t>
  </si>
  <si>
    <t>DISTRIBUIDOR INTERNO ÓPTICO PARA 24 FIBRAS</t>
  </si>
  <si>
    <t>AUX1262</t>
  </si>
  <si>
    <t>DISTRIBUIDOR INTERNO ÓPTICO - D.I.O. PARA 12 FIBRAS MONO-MODO, COM CONCETORES ST, PADRÃO 19"</t>
  </si>
  <si>
    <t>AUX1263</t>
  </si>
  <si>
    <t>DISTRIBUIDOR INTERNO ÓPTICO - D.I.O. PARA 24 FIBRAS MONO-MODO, COM CONECTORES ST, PADRÃO 19"</t>
  </si>
  <si>
    <t>AUX3399</t>
  </si>
  <si>
    <t>SWITCH 08 PORTAS 10/100 MBPS - FORNECIMENTO</t>
  </si>
  <si>
    <t>AUX1238</t>
  </si>
  <si>
    <t>SWITCH - 24 PORTAS - INSTALADO</t>
  </si>
  <si>
    <t>AUX1268</t>
  </si>
  <si>
    <t>BLOCO IDC-100 PARES INTERNO, IDC-IDC, PADRÃO 19" - FORNEC. E INST.</t>
  </si>
  <si>
    <t>AUX1269</t>
  </si>
  <si>
    <t>BLOCO DE LIGAÇÃO INTERNO BLI - 10 - FORNEC. E INST.</t>
  </si>
  <si>
    <t>AUX1265</t>
  </si>
  <si>
    <t>RÉGUA DE TOMADAS ELÉTRICAS, COM 08 TOMADAS, PADRÃO RACK 19"</t>
  </si>
  <si>
    <t>AUX1266</t>
  </si>
  <si>
    <t>ORGANIZADOR DE CABOS HORIZONTAL, ABERTO, PADRÃO RACK 19" - FORNEC. E INST.</t>
  </si>
  <si>
    <t>AUX1267</t>
  </si>
  <si>
    <t>BANDEJA MÓVEL, PADRÃO 19" - FORNEC. E INST.</t>
  </si>
  <si>
    <t>AUX1508</t>
  </si>
  <si>
    <t>GUIA ORGANIZADORA DE CABOS 19" - 1V - INSTALADA</t>
  </si>
  <si>
    <t>AUX1271</t>
  </si>
  <si>
    <t>ADAPTER CABLE, CAT. "6" DE 2,50M</t>
  </si>
  <si>
    <t>AUX1264</t>
  </si>
  <si>
    <t>ROTEADOR AUTO-GERENCIÁVEL P/ COMUNICAÇÃO DE DADOS, PARA FIBRA ÓPTICA MONO-MODO, COM CONECTORES ST - PADRÃO RACK 19" - FORNECIMENTO E INSTALAÇÃO</t>
  </si>
  <si>
    <t>AUX1273</t>
  </si>
  <si>
    <t>CONTROLADOR LÓGICO PROGRAMÁVEL MODULAR</t>
  </si>
  <si>
    <t>AUX1274</t>
  </si>
  <si>
    <t>SWITCHER AUTO-GERENCIÁVEL P/ COMUNICACÃO DE DADOS COM 24 PORTAS EM CONECTORES RJ 45, 10/100 KBPS E DUAS PORTAS 10/100/1000 KBPS - PADRÃO RACK 19"</t>
  </si>
  <si>
    <t>AUX1275</t>
  </si>
  <si>
    <t>CONJUNTO DE CONVERSORES (EMISSOR E RECEPTOR) DE UTP/COAXIAL COM TERMINAIS DE CONEXÃO, CAIXAS DE PROTEÇÃO E FONTE DE ALIMENTAÇÃO</t>
  </si>
  <si>
    <t>AUX1276</t>
  </si>
  <si>
    <t>HUB TIPO 24 PORTAS</t>
  </si>
  <si>
    <t>AUX0990</t>
  </si>
  <si>
    <t>FORNECIMENTO E INSTALAÇÃO DE VOICE PANEL 24 PORTAS CAT 6</t>
  </si>
  <si>
    <t>AUX0986</t>
  </si>
  <si>
    <t>PONTO DE LÓGICA COM 1 TOMADA RJ45 E ESPELHO EM CAIXA METÁLICA 4”X2” APARENTE</t>
  </si>
  <si>
    <t>AUX0987</t>
  </si>
  <si>
    <t>PONTO DE LÓGICA COM 2 TOMADAS RJ45 E ESPELHO EM CAIXA METÁLICA 4”X4” APARENTE</t>
  </si>
  <si>
    <t>AUX1555</t>
  </si>
  <si>
    <t>RETIRADA DE CAIXA DE AR CONDICIONADO</t>
  </si>
  <si>
    <t>AUX1041</t>
  </si>
  <si>
    <t>TUBO EM COBRE FLEXÍVEL, DN 3/4", COM ISOLAMENTO, P/ INSTALAÇÕES AR-CONDICIONADO</t>
  </si>
  <si>
    <t>AUX1036</t>
  </si>
  <si>
    <t>GRELHA TIPO VENEZIANA, Ø = 100MM, COM CAIXA ADAPTADORA - PARA SAÍDA DE AR CONDICIONADO</t>
  </si>
  <si>
    <t>AUX1037</t>
  </si>
  <si>
    <t>GRELHA TIPO VENEZIANA, Ø = 150MM, COM CAIXA ADAPTADORA - PARA SAÍDA DE AR CONDICIONADO</t>
  </si>
  <si>
    <t>INSTALAÇÕES PARA GÁS -  instalações de água fria e água quente, gases combustíveis, instalações de combate a incêndio por hidrante e sprinklers e de gases medicinais</t>
  </si>
  <si>
    <t>AUX2761</t>
  </si>
  <si>
    <t>REGISTRO REGULADOR DE VAZÃO - 1/2"</t>
  </si>
  <si>
    <t>AUX2758</t>
  </si>
  <si>
    <t>MANGUEIRA PARA GÁS GLP D=3/8" X 120CM, EM PVC TRANSPARENTE C/TARJA AMARELA, USO DOMESTICO</t>
  </si>
  <si>
    <t>AUX1799</t>
  </si>
  <si>
    <t>PIG TAIL OU CHICOTE FLEXÍVEL DE COBRE, PARA CONDUÇÃO DE GÁS - FORNEC. E INST.</t>
  </si>
  <si>
    <t>AUX1800</t>
  </si>
  <si>
    <t>VÁLVULA DE RETENÇÃO EM LATÃO COM ROSCA DE 1/2" NPT X 7/16" NPT, PARA INSTALAÇÕES GÁS - FORNEC. E INST.</t>
  </si>
  <si>
    <t>AUX1801</t>
  </si>
  <si>
    <t>CILINDRO DE G.L.P. DE 45KG COM CARGA - FORNEC. E COLOC.</t>
  </si>
  <si>
    <t>AUX2753</t>
  </si>
  <si>
    <t>MEDIDOR DE GÁS GLP, CLASSE 300, D=28MM</t>
  </si>
  <si>
    <t>AUX1798</t>
  </si>
  <si>
    <t>REGULADOR DE ALTA PRESSÃO (1º ESTÁGIO) PARA GÁS, RP-21, COM MANÔMETRO - FORNEC. E INST.</t>
  </si>
  <si>
    <t>AUX2752</t>
  </si>
  <si>
    <t>REGULADOR DE GÁS 2º ESTÁGIO DE 7 KG/H (INSTALAÇÃO GÁS)</t>
  </si>
  <si>
    <t>AUX2641</t>
  </si>
  <si>
    <t>REGULADOR DE BAIXA PRESSÃO, D=15MM, TIPO FISHER, CLASSE 300, 2º ESTÁGIO (INSTALAÇÃO GÁS)</t>
  </si>
  <si>
    <t>AUX3431</t>
  </si>
  <si>
    <t>BOTIJÃO DE GÁS DE 13KG COM CARGA</t>
  </si>
  <si>
    <t>AUX3363</t>
  </si>
  <si>
    <t>MANÔMETRO 0 A 150 PSI (0 A 10 KGF/CM2), D = 63MM, CONEXAO DE 1/4 - FORNECIMENTO E INSTALAÇÃO</t>
  </si>
  <si>
    <t>AUX0872</t>
  </si>
  <si>
    <t>PRESSOSTATO 0 A 10 KGF/CM2 - FORNECIMENTO E INSTALAÇÃO</t>
  </si>
  <si>
    <t>AUX0786</t>
  </si>
  <si>
    <t>TUBO DE AÇO CARBONO PRETO COM COSTURA, CLASSE SCH-40 - 1 1/4"</t>
  </si>
  <si>
    <t>AUX3209</t>
  </si>
  <si>
    <t>TUBO DE AÇO GALVANIZADO COM COSTURA, CLASSE MÉDIA, CONEXÃO ROSQUEADA, DN 32 (1 1/4")</t>
  </si>
  <si>
    <t>AUX3211</t>
  </si>
  <si>
    <t>TÊ EM FERRO GALVANIZADO, DN 32 (1 1/4")</t>
  </si>
  <si>
    <t>AUX2756</t>
  </si>
  <si>
    <t>TE DE REDUÇÃO DE FERRO GALVANIZADO, COM ROSCA BSP, DE 3" X 2 1/2" - FORNECIMENTO E INSTALAÇÃO</t>
  </si>
  <si>
    <t>AUX3210</t>
  </si>
  <si>
    <t>COTOVELO FERRO GALVANIZADO, CONEXÃO ROSQUEADA, DN 32 (1 1/4")</t>
  </si>
  <si>
    <t>AUX1791</t>
  </si>
  <si>
    <t>BUCHA DE REDUÇÃO, EM FERRO GALVANIZADO, CONEXÃO ROSQUEADA, 1/2" X 1/4", INSTALADO EM RAMAIS E SUB-RAMAIS DE GÁS - FORNEC. E INST.</t>
  </si>
  <si>
    <t>AUX1792</t>
  </si>
  <si>
    <t>BUCHA DE REDUÇÃO, EM FERRO GALVANIZADO, CONEXÃO ROSQUEADA,  3/4" X 1/2", INSTALADO EM RAMAIS E SUB-RAMAIS DE GÁS - FORNEC. E INST.</t>
  </si>
  <si>
    <t>AUX1793</t>
  </si>
  <si>
    <t>BUCHA DE REDUÇÃO, EM FERRO GALVANIZADO, CONEXÃO ROSQUEADA, 1" X 1/2", INSTALADO EM RAMAIS E SUB-RAMAIS DE GÁS - FORNEC. E INST.</t>
  </si>
  <si>
    <t>AUX1794</t>
  </si>
  <si>
    <t>BUCHA DE REDUÇÃO, EM FERRO GALVANIZADO, CONEXÃO ROSQUEADA, 1" X 3/4", INSTALADO EM RAMAIS E SUB-RAMAIS DE GÁS - FORNEC. E INST.</t>
  </si>
  <si>
    <t>AUX1795</t>
  </si>
  <si>
    <t>BUCHA DE REDUÇÃO, EM FERRO GALVANIZADO, CONEXÃO ROSQUEADA, 1 1/4" X 1", INSTALADO EM RAMAIS E SUB-RAMAIS DE GÁS - FORNEC. E INST.</t>
  </si>
  <si>
    <t>AUX1796</t>
  </si>
  <si>
    <t>BUCHA DE REDUÇÃO, EM FERRO GALVANIZADO, CONEXÃO ROSQUEADA, 1 1/2" X 3/4", INSTALADO EM RAMAIS E SUB-RAMAIS DE GÁS - FORNEC. E INST.</t>
  </si>
  <si>
    <t>AUX1797</t>
  </si>
  <si>
    <t>BUCHA DE REDUÇÃO, EM FERRO GALVANIZADO, CONEXÃO ROSQUEADA, 1 1/2" X 1", INSTALADO EM RAMAIS E SUB-RAMAIS DE GÁS - FORNEC. E INST.</t>
  </si>
  <si>
    <t>AUX1784</t>
  </si>
  <si>
    <t>CAP OU TAMPÃO, EM FERRO GALVANIZADO, CONEXÃO ROSQUEADA, DN 15 (1/2"), INSTALADO EM RAMAIS E SUB-RAMAIS DE GÁS - FORNEC. E INST.</t>
  </si>
  <si>
    <t>AUX1785</t>
  </si>
  <si>
    <t>CAP OU TAMPÃO, EM FERRO GALVANIZADO, CONEXÃO ROSQUEADA, DN 20 (3/4"), INSTALADO EM RAMAIS E SUB-RAMAIS DE GÁS - FORNEC. E INST.</t>
  </si>
  <si>
    <t>AUX1786</t>
  </si>
  <si>
    <t>CAP OU TAMPÃO, EM FERRO GALVANIZADO, CONEXÃO ROSQUEADA, DN 25 (1"), INSTALADO EM RAMAIS E SUB-RAMAIS DE GÁS - FORNEC. E INST.</t>
  </si>
  <si>
    <t>AUX1787</t>
  </si>
  <si>
    <t>CAP OU TAMPÃO, EM FERRO GALVANIZADO, CONEXÃO ROSQUEADA, DN 32 (1 1/4"), INSTALADO EM RAMAIS E SUB-RAMAIS DE GÁS - FORNEC. E INST.</t>
  </si>
  <si>
    <t>AUX1788</t>
  </si>
  <si>
    <t>CAP OU TAMPÃO, EM FERRO GALVANIZADO, CONEXÃO ROSQUEADA, DN 40 (1 1/2"), INSTALADO EM RAMAIS E SUB-RAMAIS DE GÁS - FORNEC. E INST.</t>
  </si>
  <si>
    <t>AUX1790</t>
  </si>
  <si>
    <t>CAP OU TAMPÃO, EM FERRO GALVANIZADO, CONEXÃO ROSQUEADA, DN 65 (2 1/2"), INSTALADO EM RAMAIS E SUB-RAMAIS DE GÁS - FORNEC. E INST.</t>
  </si>
  <si>
    <t>TUBOS DE COBRE - CLASSE E - HIDRÁULICA PREDIAL</t>
  </si>
  <si>
    <t>TUBOS DE COBRE - CLASSE E COM ISOLAMENTO - HIDRÁULICA PREDIAL</t>
  </si>
  <si>
    <t>CONEXÕES DE COBRE - PRUMADA DE HIDRÁULICA PREDIAL</t>
  </si>
  <si>
    <t>AUX2387</t>
  </si>
  <si>
    <t>TÊ DE COBRE OU BRONZE D = 22 X 15 X 22 MM</t>
  </si>
  <si>
    <t>AUX2559</t>
  </si>
  <si>
    <t>CONECTOR DE BRONZE D=15 MM X 1/2"</t>
  </si>
  <si>
    <t>CONEXÕES DE COBRE - RAMAL DE DISTRIBUIÇÃO DE HIDRÁULICA PREDIAL</t>
  </si>
  <si>
    <t>CONEXÕES DE COBRE - RAMAL E SUB-RAMAL DE HIDRÁULICA PREDIAL</t>
  </si>
  <si>
    <t>TUBO DE COBRE RÍGIDO - GÁS COMBUSTÍVEL, GÁS MEDICINAL E AQUECIMENTO SOLAR</t>
  </si>
  <si>
    <t>CONEXÕES DE COBRE - P/ GÁS COMBUSTÍVEL</t>
  </si>
  <si>
    <t>CONEXÕES DE COBRE - P/ GÁS MEDICINAL</t>
  </si>
  <si>
    <t>CONEXÕES DE COBRE - P/ AQUECIMENTO SOLAR</t>
  </si>
  <si>
    <t>CONEXÕES DE BRONZE/LATÃO - PRUMADA DE HIDRÁULICA PREDIAL</t>
  </si>
  <si>
    <t>CONEXÕES DE BRONZE/LATÃO - RAMAL E SUB-RAMAL DE HIDRÁULICA PREDIAL</t>
  </si>
  <si>
    <t>CONEXÕES DE BRONZE/LATÃO - RAMAL DE DISTRIBUIÇÃO DE HIDRÁULICA PREDIAL</t>
  </si>
  <si>
    <t>CONEXÕES DE BRONZE/LATÃO - P/ GÁS COMBUSTÍVEL</t>
  </si>
  <si>
    <t>CONEXÕES DE BRONZE/LATÃO - P/ GÁS MEDICINAL</t>
  </si>
  <si>
    <t>CONEXÕES DE BRONZE/LATÃO - P/ AQUECIMENTO SOLAR</t>
  </si>
  <si>
    <t>AUX0560</t>
  </si>
  <si>
    <t>RETIRADA DE CONJUNTOS MOTOR-BOMBA</t>
  </si>
  <si>
    <t>AUX0631</t>
  </si>
  <si>
    <t>RECOLOCAÇÃO DE CONJUNTOS MOTOR-BOMBA</t>
  </si>
  <si>
    <t>AUX0562</t>
  </si>
  <si>
    <t>RETIRADA DE HIDRANTES DE PAREDE</t>
  </si>
  <si>
    <t>AUX0633</t>
  </si>
  <si>
    <t>RECOLOCAÇÃO DE HIDRANTES DE PAREDE</t>
  </si>
  <si>
    <t>AUX0870</t>
  </si>
  <si>
    <t>CENTRAL DE ALARME DE INCÊNDIO ATÉ 12 LAÇOS</t>
  </si>
  <si>
    <t>AUX0871</t>
  </si>
  <si>
    <t>CENTRAL DE ALARME DE INCÊNDIO ATÉ 24 LAÇOS</t>
  </si>
  <si>
    <t>AUX1023</t>
  </si>
  <si>
    <t>CENTRAL DE ALARME E DETECÇÃO DE INCÊNDIO, CAPACIDADE: 2 BATERIAS, 8 LAÇOS, COM 2 LINHAS</t>
  </si>
  <si>
    <t>AUX2156</t>
  </si>
  <si>
    <t>CABO BLINDADO PARA ALARME E DETECÇÃO DE INCÊNCIO 3 X 1,5MM2</t>
  </si>
  <si>
    <t>AUX1912</t>
  </si>
  <si>
    <t>BOTOEIRA LIGA-DESLIGA PARA BOMBA DE INCÊNDIO</t>
  </si>
  <si>
    <t>AUX0147</t>
  </si>
  <si>
    <t>ACIONADOR LIGA-DESLIGA PARA BOMBA COM MARTELO QUEBRA VIDRO</t>
  </si>
  <si>
    <t>AUX0148</t>
  </si>
  <si>
    <t>ACIONADOR MANUAL TIPO "QUEBRE O VIDRO"</t>
  </si>
  <si>
    <t>AUX0149</t>
  </si>
  <si>
    <t>DETECTOR ÓPTICO DE FUMAÇA PARA SISTEMAS ENDEREÇÁVEIS</t>
  </si>
  <si>
    <t>AUX1779</t>
  </si>
  <si>
    <t>ADAPTADOR, EM LATÃO, ENGATE RÁPIDO 2 1/2" X ROSCA INTERNA 5 FIOS 2 1/2", PARA INSTALAÇÃO PREDIAL COMBATE A INCÊNDIO - FORNEC. E INST.</t>
  </si>
  <si>
    <t>AUX1780</t>
  </si>
  <si>
    <t>ADAPTADOR, EM LATÃO, ENGATE RÁPIDO 1 1/2" X ROSCA INTERNA 5 FIOS 2 1/2", PARA INSTALAÇÃO PREDIAL COMBATE A INCÊNDIO - FORNEC. E INST.</t>
  </si>
  <si>
    <t>AUX2932</t>
  </si>
  <si>
    <t>ADAPTADOR STORZ ENGATE RÁPIDO 2 1/2" X 2 1/2", COM TAMPÃO E CORRENTE, PARA INSTALAÇÃO PREDIAL COMBATE A INCÊNDIO - FORNEC. E INST.</t>
  </si>
  <si>
    <t>AUX2728</t>
  </si>
  <si>
    <t>ESGUICHO JATO REGULÁVEL, TIPO ELKHART, ENGATE RÁPIDO 1.1/2", PARA COMBATE A INCÊNDIO - FORNEC. E INST.</t>
  </si>
  <si>
    <t>AUX2729</t>
  </si>
  <si>
    <t>ESGUICHO JATO REGULÁVEL, TIPO ELKHART, ENGATE RÁPIDO 2.1/2", PARA COMBATE A INCÊNDIO - FORNEC. E INST.</t>
  </si>
  <si>
    <t>AUX1769</t>
  </si>
  <si>
    <t>ESGUICHO TIPO JATO SÓLIDO, EM LATÃO, ENGATE RÁPIDO 1 1/2" X 13 MM, PARA MANGUEIRA EM INSTALAÇÃO PREDIAL COMBATE A INCÊNDIO - FORNEC. E INST.</t>
  </si>
  <si>
    <t>AUX1770</t>
  </si>
  <si>
    <t>ESGUICHO TIPO JATO SÓLIDO, EM LATÃO, ENGATE RÁPIDO 1 1/2" X 16 MM, PARA MANGUEIRA EM INSTALAÇÃO PREDIAL COMBATE A INCÊNDIO - FORNEC. E INST.</t>
  </si>
  <si>
    <t>AUX1771</t>
  </si>
  <si>
    <t>ESGUICHO TIPO JATO SÓLIDO, EM LATÃO, ENGATE RÁPIDO 1 1/2" X 19 MM, PARA MANGUEIRA EM INSTALAÇÃO PREDIAL COMBATE A INCÊNDIO - FORNEC. E INST.</t>
  </si>
  <si>
    <t>AUX1772</t>
  </si>
  <si>
    <t>ESGUICHO TIPO JATO SÓLIDO, EM LATÃO, ENGATE RÁPIDO 2 1/2" X 13 MM, PARA MANGUEIRA EM INSTALAÇÃO PREDIAL COMBATE A INCÊNDIO - FORNEC. E INST.</t>
  </si>
  <si>
    <t>AUX1773</t>
  </si>
  <si>
    <t>ESGUICHO TIPO JATO SÓLIDO, EM LATÃO, ENGATE RÁPIDO 2 1/2" X 16 MM, PARA MANGUEIRA EM INSTALAÇÃO PREDIAL COMBATE A INCÊNDIO - FORNEC. E INST.</t>
  </si>
  <si>
    <t>AUX1774</t>
  </si>
  <si>
    <t>ESGUICHO TIPO JATO SÓLIDO, EM LATÃO, ENGATE RÁPIDO 2 1/2" X 19 MM, PARA MANGUEIRA EM INSTALAÇÃO PREDIAL COMBATE A INCÊNDIO - FORNEC. E INST.</t>
  </si>
  <si>
    <t>AUX1775</t>
  </si>
  <si>
    <t>CHAVE DUPLA PARA CONEXÕES TIPO STORZ, ENGATE RÁPIDO 1 1/2" X 2 1/2", EM LATÃO, PARA INSTALAÇÃO PREDIAL COMBATE A INCÊNDIO - FORNEC. E INST.</t>
  </si>
  <si>
    <t>AUX1776</t>
  </si>
  <si>
    <t>REDUÇÃO FIXA TIPO STORZ, ENGATE RÁPIDO 2 1/2" X 1 1/2", EM LATÃO, PARA INSTALAÇÃO PREDIAL COMBATE A INCÊNDIO - FORNEC. E INST.</t>
  </si>
  <si>
    <t>AUX1777</t>
  </si>
  <si>
    <t>UNIÃO TIPO STORZ, COM EMPATAÇÃO INTERNA TIPO ANEL DE EXPANSÃO, ENGATE RÁPIDO 1 1/2", PARA MANGUEIRA EM INSTALAÇÃO PREDIAL COMBATE A INCÊNDIO - FORNEC. E INST.</t>
  </si>
  <si>
    <t>AUX1778</t>
  </si>
  <si>
    <t>UNIÃO TIPO STORZ, COM EMPATAÇÃO INTERNA TIPO ANEL DE EXPANSÃO, ENGATE RÁPIDO 2 1/2", PARA MANGUEIRA EM INSTALAÇÃO PREDIAL COMBATE A INCÊNDIO - FORNEC. E INST.</t>
  </si>
  <si>
    <t>AUX2731</t>
  </si>
  <si>
    <t>CONJUNTO DE MANGUEIRA PARA COMBATE A INCÊNDIO EM FIBRA DE POLIÉSTER PURA, TIPO 2, COM 1.1/2", REVESTIDA INTERNAMENTE, COMPRIMENTO DE 15M - FORNEC. E INST.</t>
  </si>
  <si>
    <t>AUX1696</t>
  </si>
  <si>
    <t xml:space="preserve">MANGUEIRA DE INCÊNDIO, TIPO 1, DE 1 1/2", COMPRIMENTO = 15 M, TECIDO EM FIO DE POLIESTER E TUBO INTERNO EM BORRACHA SINTÉTICA, COM UNIÕES ENGATE RÁPIDO - FORNEC. E INST. </t>
  </si>
  <si>
    <t>AUX1697</t>
  </si>
  <si>
    <t xml:space="preserve">MANGUEIRA DE INCÊNDIO, TIPO 1, DE 1 1/2", COMPRIMENTO = 20 M, TECIDO EM FIO DE POLIESTER E TUBO INTERNO EM BORRACHA SINTÉTICA, COM UNIÕES ENGATE RÁPIDO - FORNEC. E INST. </t>
  </si>
  <si>
    <t>AUX1698</t>
  </si>
  <si>
    <t xml:space="preserve">MANGUEIRA DE INCÊNDIO, TIPO 1, DE 1 1/2", COMPRIMENTO = 25 M, TECIDO EM FIO DE POLIESTER E TUBO INTERNO EM BORRACHA SINTÉTICA, COM UNIÕES ENGATE RÁPIDO - FORNEC. E INST. </t>
  </si>
  <si>
    <t>AUX1699</t>
  </si>
  <si>
    <t xml:space="preserve">MANGUEIRA DE INCÊNDIO, TIPO 1, DE 1 1/2", COMPRIMENTO = 30 M, TECIDO EM FIO DE POLIESTER E TUBO INTERNO EM BORRACHA SINTÉTICA, COM UNIÕES ENGATE RÁPIDO - FORNEC. E INST. </t>
  </si>
  <si>
    <t>AUX1700</t>
  </si>
  <si>
    <t xml:space="preserve">MANGUEIRA DE INCÊNDIO, TIPO 2, DE 1 1/2", COMPRIMENTO = 15 M, TECIDO EM FIO DE POLIESTER E TUBO INTERNO EM BORRACHA SINTÉTICA, COM UNIÕES ENGATE RÁPIDO - FORNEC. E INST. </t>
  </si>
  <si>
    <t>AUX1762</t>
  </si>
  <si>
    <t xml:space="preserve">MANGUEIRA DE INCÊNDIO, TIPO 2, DE 1 1/2", COMPRIMENTO = 20 M, TECIDO EM FIO DE POLIESTER E TUBO INTERNO EM BORRACHA SINTÉTICA, COM UNIÕES ENGATE RÁPIDO - FORNEC. E INST. </t>
  </si>
  <si>
    <t>AUX1763</t>
  </si>
  <si>
    <t xml:space="preserve">MANGUEIRA DE INCÊNDIO, TIPO 2, DE 1 1/2", COMPRIMENTO = 25 M, TECIDO EM FIO DE POLIESTER E TUBO INTERNO EM BORRACHA SINTÉTICA, COM UNIÕES ENGATE RÁPIDO - FORNEC. E INST. </t>
  </si>
  <si>
    <t>AUX1764</t>
  </si>
  <si>
    <t>MANGUEIRA DE INCÊNDIO, TIPO 2, DE 1 1/2", COMPRIMENTO = 30 M, TECIDO EM FIO DE POLIESTER E TUBO INTERNO EM BORRACHA SINTÉTICA, COM UNIÕES ENGATE RÁPIDO - FORNEC. E INST.</t>
  </si>
  <si>
    <t>AUX1765</t>
  </si>
  <si>
    <t xml:space="preserve">MANGUEIRA DE INCÊNDIO, TIPO 2, DE 2 1/2", COMPRIMENTO = 15 M, TECIDO EM FIO DE POLIESTER E TUBO INTERNO EM BORRACHA SINTÉTICA, COM UNIÕES ENGATE RÁPIDO - FORNEC. E INST. </t>
  </si>
  <si>
    <t>AUX1766</t>
  </si>
  <si>
    <t xml:space="preserve">MANGUEIRA DE INCÊNDIO, TIPO 2, DE 2 1/2", COMPRIMENTO = 20 M, TECIDO EM FIO DE POLIESTER E TUBO INTERNO EM BORRACHA SINTÉTICA, COM UNIÕES ENGATE RÁPIDO - FORNEC. E INST. </t>
  </si>
  <si>
    <t>AUX1767</t>
  </si>
  <si>
    <t xml:space="preserve">MANGUEIRA DE INCÊNDIO, TIPO 2, DE 2 1/2", COMPRIMENTO = 25 M, TECIDO EM FIO DE POLIESTER E TUBO INTERNO EM BORRACHA SINTÉTICA, COM UNIÕES ENGATE RÁPIDO - FORNEC. E INST. </t>
  </si>
  <si>
    <t>AUX1768</t>
  </si>
  <si>
    <t>MANGUEIRA DE INCÊNDIO, TIPO 2, DE 2 1/2", COMPRIMENTO = 30 M, TECIDO EM FIO DE POLIESTER E TUBO INTERNO EM BORRACHA SINTÉTICA, COM UNIÕES ENGATE RÁPIDO - FORNEC. E INST.</t>
  </si>
  <si>
    <t>AUX2733</t>
  </si>
  <si>
    <t>ABRIGO PARA HIDRANTE, 90X60X17CM, COM REGISTRO GLOBO ANGULAR 45 GRAUS 2 1/2", ADAPTADOR STORZ 1 1/2", MANGUEIRA DE INCÊNDIO 15M 1 1/2" TIPO 2, REDUÇÃO 2 1/2" X 1 1/2" E ESGUICHO EM LATÃO 1 1/2" - FORNEC. E INST.</t>
  </si>
  <si>
    <t>AUX1386</t>
  </si>
  <si>
    <t>ABRIGO DE RECALQUE COM TAMPA FF COM REGISTRO GLOBO ANGULAR NO PASSEIO D= 65MM (2 1/2")</t>
  </si>
  <si>
    <t>AUX2490</t>
  </si>
  <si>
    <t>HIDRANTE DE RECALQUE INCLUINDO CAIXA EM ALVENARIA DE TIJOLOS MACIÇOS ESP = 0,12M, DIM. INT. = 0,40X0,60X0,35M, COM TAMPA EM FERRO FUNDIDO 0,40X0,60 E FUNDO COM BRITA</t>
  </si>
  <si>
    <t>AUX2947</t>
  </si>
  <si>
    <t>NIPLE DUPLO AÇO GALVANIZADO D=65MM (2 1/2")  À 80MM (3")</t>
  </si>
  <si>
    <t>AUX2948</t>
  </si>
  <si>
    <t>NIPLE DUPLO AÇO GALVANIZADO D=100MM (4")</t>
  </si>
  <si>
    <t>AUX3213</t>
  </si>
  <si>
    <t>TÊ REDUÇÃO EM FERRO GALVANIZADO DN 32X15 (1 1/4" X 1/2")</t>
  </si>
  <si>
    <t>AUX2861</t>
  </si>
  <si>
    <t>TÊ DE REDUÇÃO, EM FERRO GALVANIZADO, CONEXÃO ROSQUEADA, 2 1/2" X 1", INSTALADO EM REDE DE ALIMENTAÇÃO PARA HIDRANTE - FORNECIMENTO E INSTALAÇÃO.</t>
  </si>
  <si>
    <t>AUX2485</t>
  </si>
  <si>
    <t>TÊ DE REDUÇÃO, EM FERRO GALVANIZADO, 2.1/2" X 1.1/2", CONEXÃO ROSQUEADA, INSTALADO EM REDE DE ALIMENTAÇÃO PARA HIDRANTE - FORNEC. E INST.</t>
  </si>
  <si>
    <t>AUX2876</t>
  </si>
  <si>
    <t>TÊ DE REDUÇÃO, EM FERRO GALVANIZADO, 2.1/2" X 1.1/4", CONEXÃO ROSQUEADA, INSTALADO EM REDE DE ALIMENTAÇÃO PARA HIDRANTE - FORNEC. E INST.</t>
  </si>
  <si>
    <t>AUX1457</t>
  </si>
  <si>
    <t>TÊ DE REDUÇÃO, EM FERRO GALVANIZADO, 3" X 1.1/2", CONEXÃO ROSQUEADA, INSTALADO EM REDE DE ALIMENTAÇÃO PARA HIDRANTE - FORNEC. E INST.</t>
  </si>
  <si>
    <t>AUX1458</t>
  </si>
  <si>
    <t>TÊ DE REDUÇÃO, EM FERRO GALVANIZADO, 3" X 1.1/4", CONEXÃO ROSQUEADA, INSTALADO EM REDE DE ALIMENTAÇÃO PARA HIDRANTE - FORNEC. E INST.</t>
  </si>
  <si>
    <t>AUX1459</t>
  </si>
  <si>
    <t>TÊ DE REDUÇÃO, EM FERRO GALVANIZADO, 3" X 1", CONEXÃO ROSQUEADA, INSTALADO EM REDE DE ALIMENTAÇÃO PARA HIDRANTE - FORNEC. E INST.</t>
  </si>
  <si>
    <t>AUX1460</t>
  </si>
  <si>
    <t>TÊ DE REDUÇÃO, EM FERRO GALVANIZADO, 3" X 2.1/2", CONEXÃO ROSQUEADA, INSTALADO EM REDE DE ALIMENTAÇÃO PARA HIDRANTE - FORNEC. E INST.</t>
  </si>
  <si>
    <t>AUX2962</t>
  </si>
  <si>
    <t>TÊ DE REDUÇÃO DE FERRO GALVANIZADO DE 4" X 3"</t>
  </si>
  <si>
    <t>AUX2487</t>
  </si>
  <si>
    <t>FORNECIMENTO E ASSENTAMENTO DE FLANGE SEXTAVADO DE FERRO GALVANIZADO DE 1.1/4"</t>
  </si>
  <si>
    <t>AUX2488</t>
  </si>
  <si>
    <t>FORNECIMENTO E ASSENTAMENTO DE FLANGE SEXTAVADO DE FERRO GALVANIZADO DE 2.1/2"</t>
  </si>
  <si>
    <t>AUX1909</t>
  </si>
  <si>
    <t>FORNECIMENTO E ASSENTAMENTO DE FLANGE SEXTAVADO DE FERRO GALVANIZADO DE 3"</t>
  </si>
  <si>
    <t>AUX2961</t>
  </si>
  <si>
    <t>BUCHA DE REDUÇÃO DE FERRO GALVANIZADO DE 4" X 3"</t>
  </si>
  <si>
    <t>AUX2266</t>
  </si>
  <si>
    <t xml:space="preserve">FORNECIMENTO E ASSENTAMENTO DE CURVA 90 DE FERRO GALVANIZADO DE 2 1/2" </t>
  </si>
  <si>
    <t>AUX2949</t>
  </si>
  <si>
    <t>COTOVELO 90 GRAUS DE FERRO GALVANIZADO, COM ROSCA BSP MACHO/FÊMEA, DE 3"</t>
  </si>
  <si>
    <t>AUX1689</t>
  </si>
  <si>
    <t>ABRIGO DE SOBREPOR EM CHAPA DE AÇO CARBONO PINTADO COM TINTA A BASE DE EPOXI VERMELHA, DIMENSÕES 75X35X25CM - FORNEC. E INST.</t>
  </si>
  <si>
    <t>AUX1686</t>
  </si>
  <si>
    <t>EXTINTOR DE PÓ QUÍMICO ABC, CAPACIDADE 4KG, ALCANCE MÉDIO DO JATO 4,5M, TEMPO DE DESCARGA 11S, NBR 9443, 9444, 10721 - FORNEC. E INST.</t>
  </si>
  <si>
    <t>AUX1687</t>
  </si>
  <si>
    <t>EXTINTOR DE PÓ QUÍMICO ABC, CAPACIDADE 6KG, ALCANCE MÉDIO DO JATO 5M, TEMPO DE DESCARGA 12S, NBR 9443, 9444, 10721 - FORNEC. E INST.</t>
  </si>
  <si>
    <t>AUX1688</t>
  </si>
  <si>
    <t>EXTINTOR DE PÓ QUÍMICO ACB, CAPACIDADE 8KG, ALCANCE MÉDIO DO JATO 5M, TEMPO DE DESCARGA 12S, NBR 9443, 9444, 10721 - FORNEC. E INST.</t>
  </si>
  <si>
    <t>AUX2370</t>
  </si>
  <si>
    <t>RASGO EM ALVENARIA PARA PASSAGEM DE TUBULAÇÃO DIÂMETRO 1.1/4" A 2"</t>
  </si>
  <si>
    <t>AUX2371</t>
  </si>
  <si>
    <t>RASGO EM ALVENARIA PARA PASSAGEM DE TUBULAÇÃO DIÂMETRO 2.1/2" A 4"</t>
  </si>
  <si>
    <t>AUX1882</t>
  </si>
  <si>
    <t>RASGO EM ALVENARIA P/TUBULAÇÕES D=65 A 100MM (2 1/2" A 4")</t>
  </si>
  <si>
    <t>AUX1438</t>
  </si>
  <si>
    <t>RASGO EM CONCRETO P/TUBULAÇÕES D=15 A 25MM (1/2" A 1")</t>
  </si>
  <si>
    <t>AUX1469</t>
  </si>
  <si>
    <t>RASGO EM CONCRETO P/TUBULAÇÕES D=32 A 50MM (1 1/4" A 2")</t>
  </si>
  <si>
    <t>AUX1504</t>
  </si>
  <si>
    <t>RASGO EM CONCRETO P/TUBULAÇÕES D=65 A 100MM (2 1/2" A 4")</t>
  </si>
  <si>
    <t>AUX2398</t>
  </si>
  <si>
    <t>FIXAÇÃO DE TUBOS VERTICAIS DE PVC COM ABRAÇADEIRA METÁLICA RÍGIDA TIPO D 4", FIXADA EM PERFILADO EM ALVENARIA</t>
  </si>
  <si>
    <t>AUX2399</t>
  </si>
  <si>
    <t>FIXAÇÃO DE TUBOS VERTICAIS DE PVC DIÂMETROS MAIORES QUE 40 MM E MENORES OU IGUAIS A 75 MM COM ABRAÇADEIRA METÁLICA RÍGIDA TIPO D 1 1/2", FIXADA EM PERFILADO EM ALVENARIA</t>
  </si>
  <si>
    <t>AUX3571</t>
  </si>
  <si>
    <t>ABRAÇADEIRA METÁLICA TIPO "D" COM 1"</t>
  </si>
  <si>
    <t>AUX3613</t>
  </si>
  <si>
    <t>ABRAÇADEIRA METÁLICA TIPO "D" DE 1 1/4"</t>
  </si>
  <si>
    <t>AUX1956</t>
  </si>
  <si>
    <t>ABRAÇADEIRA METÁLICA TIPO "D" DE 1 1/2"</t>
  </si>
  <si>
    <t>AUX1744</t>
  </si>
  <si>
    <t>ABRAÇADEIRA EM AÇO PARA AMARRAÇÃO DE ELETRODUTOS 1 1/2", TIPO D, INCLUSO PARAFUSO DE FIXAÇÃO</t>
  </si>
  <si>
    <t>AUX3632</t>
  </si>
  <si>
    <t>ABRAÇADEIRA METÁLICA TIPO "D" DE 2"</t>
  </si>
  <si>
    <t>AUX3614</t>
  </si>
  <si>
    <t>ABRAÇADEIRA METÁLICA TIPO "D" DE 3"</t>
  </si>
  <si>
    <t>AUX2856</t>
  </si>
  <si>
    <t>ABRAÇADEIRA EM AÇO PARA AMARRAÇÃO DE ELETRODUTOS 4", TIPO D, INCLUSO PARAFUSO DE FIXAÇÃO</t>
  </si>
  <si>
    <t>AUX2035</t>
  </si>
  <si>
    <t>ABRAÇADEIRA METÁLICA TIPO "U" DE 3/4" (26 MM) COM FIXAÇÕES P/ TUBO GALVANIZADO</t>
  </si>
  <si>
    <t>AUX1781</t>
  </si>
  <si>
    <t>ABRAÇADEIRA EM AÇO PARA FIXAÇÃO DE TUBULAÇÃO, TIPO U SIMPLES, COM 2 1/2", INCL. PARAFUSO E BUCHA S-8 - FORNEC. E INST.</t>
  </si>
  <si>
    <t>AUX3212</t>
  </si>
  <si>
    <t>AQUECEDOR DE ÁGUA À GÁS 20 LITROS, DIGITAL, BIVOLT EM INOX - FORNECIMENTO E INSTALAÇÃO</t>
  </si>
  <si>
    <t>AUX1677</t>
  </si>
  <si>
    <t>PROTEÇÃO ANTICORROSIVA PARA TUBULAÇÃO ENTERRADA</t>
  </si>
  <si>
    <t>AUX0542</t>
  </si>
  <si>
    <t>DEMOLIÇÃO DE REGISTROS</t>
  </si>
  <si>
    <t>AUX0537</t>
  </si>
  <si>
    <t>DEMOLIÇÃO DE TUBULAÇÃO DE AÇO PRETO OU GALVANIZADO - ATÉ 2"</t>
  </si>
  <si>
    <t>AUX0538</t>
  </si>
  <si>
    <t>DEMOLIÇÃO DE TUBULAÇÃO DE AÇO PRETO OU GALVANIZADO - ACIMA DE 2"</t>
  </si>
  <si>
    <t>AUX0539</t>
  </si>
  <si>
    <t>DEMOLIÇÃO DE TUBULAÇÃO DE PVC RÍGIDO - ATÉ 4"</t>
  </si>
  <si>
    <t>AUX0540</t>
  </si>
  <si>
    <t>DEMOLIÇÃO DE TUBULAÇÃO DE PVC RÍGIDO - ACIMA DE 4"</t>
  </si>
  <si>
    <t>AUX0541</t>
  </si>
  <si>
    <t>DEMOLIÇÃO DE TUBULAÇÃO DE COBRE - ATÉ 1 1/4"</t>
  </si>
  <si>
    <t>AUX1611</t>
  </si>
  <si>
    <t>DEMOLIÇÃO DE LOUÇA SANITÁRIA</t>
  </si>
  <si>
    <t>AUX0368</t>
  </si>
  <si>
    <t>REMOÇÃO DE AUTOMÁTICO DE BÓIA</t>
  </si>
  <si>
    <t>AUX0545</t>
  </si>
  <si>
    <t>RETIRADA DE TUBULAÇÃO DE AÇO PRETO OU GALVANIZADO - ATÉ 2"</t>
  </si>
  <si>
    <t>AUX0546</t>
  </si>
  <si>
    <t>RETIRADA DE TUBULAÇÃO DE AÇO PRETO OU GALVANIZADO - ACIMA DE 2"</t>
  </si>
  <si>
    <t>AUX0547</t>
  </si>
  <si>
    <t>RETIRADA DE TUBULAÇÃO DE PVC RÍGIDO - ATÉ 4"</t>
  </si>
  <si>
    <t>AUX0548</t>
  </si>
  <si>
    <t>RETIRADA DE TUBULAÇÃO DE PVC RÍGIDO - ACIMA DE 4"</t>
  </si>
  <si>
    <t>AUX0549</t>
  </si>
  <si>
    <t>RETIRADA DE TUBULAÇÃO DE COBRE - ATÉ 1 1/4"</t>
  </si>
  <si>
    <t>AUX0550</t>
  </si>
  <si>
    <t>RETIRADA DE TUBULAÇÃO DE COBRE - ACIMA DE 1 1/4"</t>
  </si>
  <si>
    <t>AUX0551</t>
  </si>
  <si>
    <t>RETIRADA DE TUBULAÇÃO DE FERRO FUNDIDO - ATÉ 4"</t>
  </si>
  <si>
    <t>AUX0552</t>
  </si>
  <si>
    <t>RETIRADA DE TUBULAÇÃO DE FERRO FUNDIDO - ACIMA DE 4"</t>
  </si>
  <si>
    <t>AUX0553</t>
  </si>
  <si>
    <t>RETIRADA DE TUBULAÇÃO DE CIMENTO-AMIANTO - ATÉ 3"</t>
  </si>
  <si>
    <t>AUX0554</t>
  </si>
  <si>
    <t>RETIRADA DE TUBULAÇÃO DE CIMENTO-AMIANTO - ACIMA DE 3"</t>
  </si>
  <si>
    <t>AUX0555</t>
  </si>
  <si>
    <t>RETIRADA DE TUBULAÇÃO DE CERÂMICA VIDRADA - ATÉ 6"</t>
  </si>
  <si>
    <t>AUX0556</t>
  </si>
  <si>
    <t>RETIRADA DE TUBULAÇÃO DE CERÂMICA VIDRADA - ACIMA DE 6"</t>
  </si>
  <si>
    <t>AUX0557</t>
  </si>
  <si>
    <t>RETIRADA DE RESERVATÓRIOS DE CIMENTO-AMIANTO - ATÉ 1000 LITROS</t>
  </si>
  <si>
    <t>AUX0558</t>
  </si>
  <si>
    <t>RETIRADA DE REGISTROS OU VÁLVULAS FLUXÍVEIS</t>
  </si>
  <si>
    <t>AUX0559</t>
  </si>
  <si>
    <t>RETIRADA DE VÁLVULAS DE RETENÇÃO</t>
  </si>
  <si>
    <t>AUX0565</t>
  </si>
  <si>
    <t>RETIRADA DE APARELHOS SANITÁRIOS, INCLUSIVE ACESSÓRIOS</t>
  </si>
  <si>
    <t>AUX0566</t>
  </si>
  <si>
    <t>RETIRADA DE SIFÕES</t>
  </si>
  <si>
    <t>AUX0567</t>
  </si>
  <si>
    <t>RETIRADA DE TORNEIRAS</t>
  </si>
  <si>
    <t>AUX0568</t>
  </si>
  <si>
    <t>RETIRADA DE CAIXAS DE DESCARGA DE SOBREPOR</t>
  </si>
  <si>
    <t>AUX0569</t>
  </si>
  <si>
    <t>RETIRADA DO TAMPO ÚMIDO</t>
  </si>
  <si>
    <t>AUX1570</t>
  </si>
  <si>
    <t>RETIRADA DE TUBO PVC ENTERRADO DN=50MM</t>
  </si>
  <si>
    <t>AUX1571</t>
  </si>
  <si>
    <t>RETIRADA DE TUBO PVC ENTERRADO DN=75MM</t>
  </si>
  <si>
    <t>AUX1572</t>
  </si>
  <si>
    <t>RETIRADA DE TUBO PVC ENTERRADO DN=85MM</t>
  </si>
  <si>
    <t>AUX1573</t>
  </si>
  <si>
    <t>RETIRADA DE TUBO PVC ENTERRADO DN=100MM</t>
  </si>
  <si>
    <t>AUX1574</t>
  </si>
  <si>
    <t>RETIRADA DE TUBO PVC ENTERRADO DN=150MM</t>
  </si>
  <si>
    <t>AUX1575</t>
  </si>
  <si>
    <t>RETIRADA DE TUBO PVC ENTERRADO DN=200MM</t>
  </si>
  <si>
    <t>AUX1576</t>
  </si>
  <si>
    <t>RETIRADA DE TUBO PVC ENTERRADO DN=250MM</t>
  </si>
  <si>
    <t>AUX1577</t>
  </si>
  <si>
    <t>RETIRADA DE TUBO PVC ENTERRADO DN=300MM</t>
  </si>
  <si>
    <t>AUX0629</t>
  </si>
  <si>
    <t>RECOLOCAÇÃO DE REGISTROS OU VÁLVULAS FLEXÍVEIS</t>
  </si>
  <si>
    <t>AUX0630</t>
  </si>
  <si>
    <t>RECOLOCAÇÃO DE VÁLVULAS DE RETENÇÃO</t>
  </si>
  <si>
    <t>AUX0636</t>
  </si>
  <si>
    <t>RECOLOCAÇÃO DE APARELHOS SANITÁRIOS, INCLUSIVE ACESSÓRIOS</t>
  </si>
  <si>
    <t>AUX0637</t>
  </si>
  <si>
    <t>RECOLOCAÇÃO DE SIFÕES</t>
  </si>
  <si>
    <t>AUX0638</t>
  </si>
  <si>
    <t>RECOLOCAÇÃO DE TORNEIRAS</t>
  </si>
  <si>
    <t>AUX0639</t>
  </si>
  <si>
    <t>RECOLOCAÇÃO DE CAIXAS DE DESCARGA DE SOBREPOR</t>
  </si>
  <si>
    <t>LIGAÇÕES PREDIAIS DE ÁGUA</t>
  </si>
  <si>
    <t>AUX3545</t>
  </si>
  <si>
    <t>COLAR DE TOMADA DE F° F° 1" PARA LIGAÇÃO PREDIAL DE ÁGUA</t>
  </si>
  <si>
    <t>AUX3198</t>
  </si>
  <si>
    <t>HIDRÔMETRO VAZÃO MÁXIMA DE 7,0 M3/H, DE 1" - FORNEC. E INST.</t>
  </si>
  <si>
    <t>AUX1937</t>
  </si>
  <si>
    <t>CAIXA D´ÁGUA EM FIBRA DE VIDRO COM TAMPA, CAP. 1000 L, NÃO INCLUSO ACESSÓRIOS</t>
  </si>
  <si>
    <t>AUX2685</t>
  </si>
  <si>
    <t>CAIXA D'ÁGUA EM FIBRA DE VIDRO - INSTALADA, SEM ESTRUTURA DE SUPORTE CAP. 2.000 LITROS</t>
  </si>
  <si>
    <t>AUX2235</t>
  </si>
  <si>
    <t>CAIXA D'ÁGUA EM FIBRA DE VIDRO CAP. 10.000 L - INSTALADA, SEM ESTRUTURA DE SUPORTE</t>
  </si>
  <si>
    <t>AUX3070</t>
  </si>
  <si>
    <t>CAIXA D'ÁGUA EM FIBRA DE VIDRO 20.000L, NÃO INCLUSO SUPORTE E CONEXÕES - FORNECIMENTO</t>
  </si>
  <si>
    <t>AUX1808</t>
  </si>
  <si>
    <t>CAIXA D'ÁGUA DE POLIETILENO - INSTALADA (INCLUSO ADAPTADORES), EXCETO BASE DE APOIO, CAP. 500 LITROS</t>
  </si>
  <si>
    <t>AUX1809</t>
  </si>
  <si>
    <t>CAIXA D'ÁGUA EM POLIETILENO, EXCETO ACESSÓRIOS , CAP. 500 LITROS</t>
  </si>
  <si>
    <t>AUX3128</t>
  </si>
  <si>
    <t>CAIXA D'ÁGUA DE POLIETILENO 5000 LITROS</t>
  </si>
  <si>
    <t>AUX2873</t>
  </si>
  <si>
    <t>CAIXA D'ÁGUA DE POLIETILENO 10.000 LITROS, COM ACESSÓRIOS</t>
  </si>
  <si>
    <t>AUX2874</t>
  </si>
  <si>
    <t>CAIXA D'ÁGUA DE POLIETILENO 15.000 LITROS, COM ACESSÓRIOS</t>
  </si>
  <si>
    <t>AUX3203</t>
  </si>
  <si>
    <t>CISTERNA VERTICAL, MODULAR 1000 LITROS. REÚSO DE ÁGUA, COM FILTRO - FORNEC. E INST.</t>
  </si>
  <si>
    <t>RESERVATÓRIOS - METÁLICO</t>
  </si>
  <si>
    <t>AUX3096</t>
  </si>
  <si>
    <t>BASE DE MADEIRA PARA CAIXA D'ÁGUA CAP. 500~1.000L - FORNEC. E INST.</t>
  </si>
  <si>
    <t>AUX3344</t>
  </si>
  <si>
    <t>BASE DE MADEIRA PARA CAIXA D'ÁGUA CAP. 2.000L - FORNEC. E INST.</t>
  </si>
  <si>
    <t>UM</t>
  </si>
  <si>
    <t>AUX3339</t>
  </si>
  <si>
    <t>BASE DE APOIO PARA CAIXA D'ÁGUA 10.000L, EM MADEIRA DE LEI MAÇARANDUBA, ANGELIM OU EQUIVALENTE DA REGIÃO - FORNEC. E EXEC.</t>
  </si>
  <si>
    <t>AUX0859</t>
  </si>
  <si>
    <t>TUBO PVC RÍGIDO SOLDÁVEL MARROM P/ ÁGUA, D=40 MM (1 1/4")</t>
  </si>
  <si>
    <t>AUX0784</t>
  </si>
  <si>
    <t>TUBO PVC RÍGIDO SOLDÁVEL MARROM P/ ÁGUA, D=50 MM (1 1/2")</t>
  </si>
  <si>
    <t>AUX2888</t>
  </si>
  <si>
    <t>TUBO PVC RÍGIDO SOLDÁVEL MARROM P/ ÁGUA, D=60 MM (2")</t>
  </si>
  <si>
    <t>AUX3532</t>
  </si>
  <si>
    <t xml:space="preserve">LUVA DE REDUÇÃO, PVC, SOLDÁVEL, DN 75MM X 60MM, INSTALADO EM PRUMADA DE ÁGUA - FORNECIMENTO E INSTALAÇÃO. </t>
  </si>
  <si>
    <t>AUX0860</t>
  </si>
  <si>
    <t>JOELHO 90° DE PVC RÍGIDO SOLDÁVEL MARROM D=40 MM</t>
  </si>
  <si>
    <t>AUX0783</t>
  </si>
  <si>
    <t>JOELHO 90° DE PVC RÍGIDO SOLDÁVEL, MARROM D=50 MM</t>
  </si>
  <si>
    <t>AUX2863</t>
  </si>
  <si>
    <t>JOELHO 90° DE PVC RÍGIDO SOLDÁVEL, MARROM, D=60 MM</t>
  </si>
  <si>
    <t>AUX1844</t>
  </si>
  <si>
    <t>JOELHO 90° DE PVC RÍGIDO COM BUCHA DE LATÃO 20MMX1/2" - FORNECIMENTO E INSTALAÇÃO</t>
  </si>
  <si>
    <t>AUX1520</t>
  </si>
  <si>
    <t>JOELHO DE REDUÇÃO 90° DE PVC SOLDÁVEL ÁGUA FRIA 25X20MM - FORNECIMENTO E INSTALAÇÃO</t>
  </si>
  <si>
    <t>AUX1516</t>
  </si>
  <si>
    <t>JOELHO DE REDUÇÃO 90° DE PVC SOLDÁVEL ÁGUA FRIA 32X25MM - FORNECIMENTO E INSTALAÇÃO</t>
  </si>
  <si>
    <t>AUX3324</t>
  </si>
  <si>
    <t>JOELHO DE REDUÇÃO 90° DE PVC, SOLDÁVEL COM ROSCA, DN 25MM, X 1/2" - FORNECIMENTO E INSTALAÇÃO</t>
  </si>
  <si>
    <t>AUX3127</t>
  </si>
  <si>
    <t>TÊ DE REDUÇÃO 90° DE PVC RÍGIDO SOLDÁVEL MARROM D=40X25 MM</t>
  </si>
  <si>
    <t>AUX0861</t>
  </si>
  <si>
    <t>TÊ DE REDUÇÃO 90° DE PVC RÍGIDO SOLDÁVEL MARROM D=40X32 MM</t>
  </si>
  <si>
    <t>AUX2853</t>
  </si>
  <si>
    <t>TÊ DE REDUÇÃO 90° DE PVC RÍGIDO SOLDÁVEL MARROM D=50X32 MM</t>
  </si>
  <si>
    <t>AUX2457</t>
  </si>
  <si>
    <t>TÊ DE REDUÇÃO 90° DE PVC RÍGIDO SOLDÁVEL MARROM D=50X40 MM</t>
  </si>
  <si>
    <t>AUX1936</t>
  </si>
  <si>
    <t>TÊ 90° DE PVC RÍGIDO SOLDÁVEL, MARROM  D=40 MM</t>
  </si>
  <si>
    <t>AUX0782</t>
  </si>
  <si>
    <t>TÊ 90° DE PVC RÍGIDO SOLDÁVEL, MARROM  D=50 MM</t>
  </si>
  <si>
    <t>AUX2912</t>
  </si>
  <si>
    <t>TÊ 90° DE PVC RÍGIDO SOLDÁVEL, MARROM D=60 MM</t>
  </si>
  <si>
    <t>AUX3533</t>
  </si>
  <si>
    <t xml:space="preserve">BUCHA DE REDUÇÃO CURTA DE PVC RÍGIDO SOLDÁVEL, MARROM, DIÂM = 75X60MM </t>
  </si>
  <si>
    <t>AUX3530</t>
  </si>
  <si>
    <t>BUCHA DE REDUÇÃO LONGA DE PVC RÍGIDO SOLDÁVEL, MARROM, DIÂM = 75X50 MM</t>
  </si>
  <si>
    <t>AUX2890</t>
  </si>
  <si>
    <t>BUCHA DE REDUÇÃO CURTA DE PVC RÍGIDO SOLDÁVEL, MARROM, DIÂM = 60X50 MM</t>
  </si>
  <si>
    <t>AUX2889</t>
  </si>
  <si>
    <t>BUCHA DE REDUÇÃO CURTA DE PVC RÍGIDO SOLDÁVEL, MARROM, DIÂM = 50X40 MM</t>
  </si>
  <si>
    <t>AUX2929</t>
  </si>
  <si>
    <t>BUCHA DE REDUÇÃO CURTA DE PVC RÍGIDO SOLDÁVEL, MARROM, DIÂM = 32X25 MM</t>
  </si>
  <si>
    <t>AUX3481</t>
  </si>
  <si>
    <t>BUCHA DE REDUÇÃO LONGA DE PVC RÍGIDO SOLDÁVEL, MARROM, DIÂM = 110X60 CM</t>
  </si>
  <si>
    <t>AUX2644</t>
  </si>
  <si>
    <t>BUCHA DE REDUÇÃO LONGA DE PVC RÍGIDO SOLDÁVEL, MARROM, DIÂM=60X40MM</t>
  </si>
  <si>
    <t>AUX2862</t>
  </si>
  <si>
    <t>BUCHA DE REDUÇÃO LONGA DE PVC RÍGIDO SOLDÁVEL, MARROM, DIÂM = 60X32 MM</t>
  </si>
  <si>
    <t>AUX2930</t>
  </si>
  <si>
    <t>BUCHA DE REDUÇÃO LONGA DE PVC RÍGIDO SOLDÁVEL, MARROM, DIÂM = 60X25 MM</t>
  </si>
  <si>
    <t>AUX0862</t>
  </si>
  <si>
    <t>BUCHA DE REDUÇÃO LONGA DE PVC RÍGIDO SOLDÁVEL, MARROM, DIÂM = 50X32 MM</t>
  </si>
  <si>
    <t>AUX2024</t>
  </si>
  <si>
    <t>BUCHA DE REDUÇÃO LONGA DE PVC RÍGIDO SOLDÁVEL, MARROM, DIÂM=50X25MM</t>
  </si>
  <si>
    <t>AUX1517</t>
  </si>
  <si>
    <t>BUCHA DE REDUÇÃO LONGA DE PVC RÍGIDO SOLDÁVEL, MARROM, DIÂM=50X20 MM</t>
  </si>
  <si>
    <t>AUX2355</t>
  </si>
  <si>
    <t>BUCHA DE REDUÇÃO LONGA DE PVC RÍGIDO SOLDÁVEL, MARROM, DIÂM=40X25MM</t>
  </si>
  <si>
    <t>AUX3511</t>
  </si>
  <si>
    <t>BUCHA DE REDUÇÃO DE PVC RÍGIDO ROSCÁVEL DIÂM = 3" X 2" (75MM X 50MM)</t>
  </si>
  <si>
    <t>AUX1515</t>
  </si>
  <si>
    <t>LUVA DE PVC RÍGIDO ROSCÁVEL DIÂM = 3/4"</t>
  </si>
  <si>
    <t>AUX2023</t>
  </si>
  <si>
    <t>CAP DE PVC RÍGIDO SOLDÁVEL, MARROM, DIÂM=50MM</t>
  </si>
  <si>
    <t>AUX2636</t>
  </si>
  <si>
    <t>CAP DE PVC RÍGIDO SOLDÁVEL, MARROM, DIÂM=75MM</t>
  </si>
  <si>
    <t>AUX3531</t>
  </si>
  <si>
    <t>JOELHO 90 GRAUS, PVC, SOLDÁVEL, DN 75MM, INSTALADO EM RAMAL DE DISTRIBUIÇÃO DE ÁGUA - FORNECIMENTO E INSTALAÇÃO</t>
  </si>
  <si>
    <t>AUX1385</t>
  </si>
  <si>
    <t>NIPLE DUPLO EM FERRO GALVANIZADO 2 1/2"</t>
  </si>
  <si>
    <t>AUX2941</t>
  </si>
  <si>
    <t>NIPLE DUPLO DE REDUÇÃO AÇO GALVANIZADO D=32X15MM (1 1/4"X1/2")</t>
  </si>
  <si>
    <t>AUX2942</t>
  </si>
  <si>
    <t>NIPLE DUPLO REDUÇÃO AÇO GALVANIZADO D=32X15MM (1 1/4"X1/2")  À  50X40MM (2"X1 1/2")</t>
  </si>
  <si>
    <t>AUX2943</t>
  </si>
  <si>
    <t>NIPLE DUPLO DE REDUÇÃO AÇO GALVANIZADO D=65X32MM(2 1/2"X1 1/4")  À  80X65MM(3"X2 1/2")</t>
  </si>
  <si>
    <t>AUX2944</t>
  </si>
  <si>
    <t>NIPLE DUPLO DE REDUÇÃO AÇO GALVANIZADO D=80X50MM (3"X2")  À  80X65MM (3"X2 1/2")</t>
  </si>
  <si>
    <t>AUX2950</t>
  </si>
  <si>
    <t>JOELHO/COTOVELO 90 GRAUS, EM FERRO GALVANIZADO, DN 100 (4"), CONEXÃO ROSQUEADA, INSTALADO EM PRUMADAS - FORNEC. E INST.</t>
  </si>
  <si>
    <t>AUX2946</t>
  </si>
  <si>
    <t>NIPLE DUPLO AÇO GALVANIZADO D=32MM  (1 1/4")  À 50MM (2")</t>
  </si>
  <si>
    <t>AUX2945</t>
  </si>
  <si>
    <t>NIPLE DUPLO AÇO GALVANIZADO D=15MM (1/2")  À 25MM (1")</t>
  </si>
  <si>
    <t>AUX1678</t>
  </si>
  <si>
    <t>ENVELOPAMENTO DE TUBULAÇÃO ENTERRADA, COM CONCRETO</t>
  </si>
  <si>
    <t>AUX1622</t>
  </si>
  <si>
    <t>DESOBSTRUÇÃO DE TUBULAÇÕES</t>
  </si>
  <si>
    <t>AUX0025</t>
  </si>
  <si>
    <t>LIMPEZA DE CAIXA DE INSPEÇÃO</t>
  </si>
  <si>
    <t>AUX0026</t>
  </si>
  <si>
    <t>LIMPEZA DE FOSSA SÉPTICA</t>
  </si>
  <si>
    <t>AUX0027</t>
  </si>
  <si>
    <t>LIMPEZA DE SUMIDOURO, POR VIAGEM DE 7M3</t>
  </si>
  <si>
    <t>VG</t>
  </si>
  <si>
    <t>AUX0179</t>
  </si>
  <si>
    <t>DESENTUPIMENTO DE RAMAIS DE ESGOTO OU ÁGUAS PLUVIAIS</t>
  </si>
  <si>
    <t>AUX0561</t>
  </si>
  <si>
    <t>RETIRADA DE CAIXAS SIFONADAS OU RALOS</t>
  </si>
  <si>
    <t>AUX0632</t>
  </si>
  <si>
    <t>RECOLOCAÇÃO DE CAIXAS SIFONADAS OU RALOS</t>
  </si>
  <si>
    <t>TUBOS E CONEXÕES PVC OCRE - COLETOR PREDIAL DE ESGOTO</t>
  </si>
  <si>
    <t>AUX2380</t>
  </si>
  <si>
    <t>JUNTA ARGAMASSADA ENTRE TUBO DN 40 MM E O POÇO DE VISITA/ CAIXA DE CONCRETO OU ALVENARIA EM REDES DE ESGOTO.</t>
  </si>
  <si>
    <t>AUX2381</t>
  </si>
  <si>
    <t>JUNTA ARGAMASSADA ENTRE TUBO DN 50 MM E O POÇO DE VISITA/ CAIXA DE CONCRETO OU ALVENARIA EM REDES DE ESGOTO.</t>
  </si>
  <si>
    <t>AUX2382</t>
  </si>
  <si>
    <t>JUNTA ARGAMASSADA ENTRE TUBO DN 75 MM E O POÇO DE VISITA/ CAIXA DE CONCRETO OU ALVENARIA EM REDES DE ESGOTO.</t>
  </si>
  <si>
    <t>AUX3347</t>
  </si>
  <si>
    <t>TAMPA CIRCULAR PARA ESGOTO E DRENAGEM, EM CONCRETO PRÉ-MOLDADO, DIÂMETRO INTERNO = 1,2 M. AF_12/2020</t>
  </si>
  <si>
    <t>AUX2650</t>
  </si>
  <si>
    <t>TAMPA EM CONCRETO ARMADO, ESPESSURA 0,05M</t>
  </si>
  <si>
    <t>AUX2612</t>
  </si>
  <si>
    <t>CAIXA ENTERRADA HIDRÁULICA RETANGULAR, EM ALVENARIA COM BLOCOS DE CONCRETO, DIMENSÕES INTERNAS: 0,6X0,6X0,3M PARA REDE DE ESGOTO, COM PERFIS METÁLICOS (PADRÃO FUNDEPAR), INCL. CHAPISCO EXTERNO E INTERNO, EMBOÇO INTERNO.</t>
  </si>
  <si>
    <t>AUX2383</t>
  </si>
  <si>
    <t>CAIXA ENTERRADA HIDRÁULICA RETANGULAR, EM ALVENARIA COM BLOCOS DE CONCRETO, DIMENSÕES INTERNAS: 0,6X0,6X0,4M PARA REDE DE ESGOTO, COM PERFIS METÁLICOS (PADRÃO FUNDEPAR), INCL. CHAPISCO EXTERNO E INTERNO, EMBOÇO INTERNO.</t>
  </si>
  <si>
    <t>AUX2384</t>
  </si>
  <si>
    <t>CAIXA ENTERRADA HIDRÁULICA RETANGULAR, EM ALVENARIA COM BLOCOS DE CONCRETO, DIMENSÕES INTERNAS: 0,6X0,6X0,5M PARA REDE DE ESGOTO, COM PERFIS METÁLICOS (PADRÃO FUNDEPAR), INCL. CHAPISCO EXTERNO E INTERNO, EMBOÇO INTERNO.</t>
  </si>
  <si>
    <t>AUX1998</t>
  </si>
  <si>
    <t>CAIXA ENTERRADA HIDRÁULICA RETANGULAR, EM ALVENARIA COM BLOCOS DE CONCRETO, DIMENSÕES INTERNAS: 0,6X0,6X0,6M PARA REDE DE ESGOTO, COM PERFIS METÁLICOS (PADRÃO FUNDEPAR), INCL. CHAPISCO EXTERNO E INTERNO, EMBOÇO INTERNO.</t>
  </si>
  <si>
    <t>AUX2385</t>
  </si>
  <si>
    <t>CAIXA ENTERRADA HIDRÁULICA RETANGULAR, EM ALVENARIA COM BLOCOS DE CONCRETO, DIMENSÕES INTERNAS: 0,6X0,6X0,7M PARA REDE DE ESGOTO, COM PERFIS METÁLICOS (PADRÃO FUNDEPAR), INCL. CHAPISCO EXTERNO E INTERNO, EMBOÇO INTERNO.</t>
  </si>
  <si>
    <t>AUX2005</t>
  </si>
  <si>
    <t>CAIXA ENTERRADA HIDRÁULICA RETANGULAR, EM ALVENARIA COM BLOCOS DE CONCRETO, DIMENSÕES INTERNAS: 0,6X0,6X0,8M PARA REDE DE ESGOTO, COM PERFIS METÁLICOS (PADRÃO FUNDEPAR), INCL. CHAPISCO EXTERNO E INTERNO, EMBOÇO INTERNO</t>
  </si>
  <si>
    <t>AUX2386</t>
  </si>
  <si>
    <t>CAIXA ENTERRADA HIDRÁULICA RETANGULAR, EM ALVENARIA COM BLOCOS DE CONCRETO, DIMENSÕES INTERNAS: 0,6X0,6X0,9M PARA REDE DE ESGOTO, COM PERFIS METÁLICOS (PADRÃO FUNDEPAR), INCL. CHAPISCO EXTERNO E INTERNO, EMBOÇO INTERNO.</t>
  </si>
  <si>
    <t>AUX2006</t>
  </si>
  <si>
    <t>CAIXA ENTERRADA HIDRÁULICA RETANGULAR, EM ALVENARIA COM BLOCOS DE CONCRETO, DIMENSÕES INTERNAS: 0,6X0,6X1M PARA REDE DE ESGOTO, COM PERFIS METÁLICOS (PADRÃO FUNDEPAR), INCL. CHAPISCO EXTERNO E INTERNO, EMBOÇO INTERNO.</t>
  </si>
  <si>
    <t>AUX2613</t>
  </si>
  <si>
    <t>CAIXA ENTERRADA HIDRÁULICA RETANGULAR, EM ALVENARIA COM BLOCOS DE CONCRETO, DIMENSÕES INTERNAS: 0,6X0,6X1,1M PARA REDE DE ESGOTO, COM PERFIS METÁLICOS (PADRÃO FUNDEPAR), INCL. CHAPISCO EXTERNO E INTERNO, EMBOÇO INTERNO.</t>
  </si>
  <si>
    <t>AUX2649</t>
  </si>
  <si>
    <t>CAIXA ENTERRADA HIDRÁULICA RETANGULAR, EM ALVENARIA COM BLOCOS DE CONCRETO, DIMENSÕES INTERNAS: 0,6X0,6X1,2M PARA REDE DE ESGOTO, COM PERFIS METÁLICOS (PADRÃO FUNDEPAR), INCL. CHAPISCO EXTERNO E INTERNO, EMBOÇO INTERNO.</t>
  </si>
  <si>
    <t>AUX3478</t>
  </si>
  <si>
    <t>CAIXA ENTERRADA HIDRÁULICA RETANGULAR, EM ALVENARIA COM BLOCOS DE CONCRETO, DIMENSÕES INTERNAS: 0,6X0,6X1,3M PARA REDE DE ESGOTO, COM PERFIS METÁLICOS (PADRÃO FUNDEPAR), INCL. CHAPISCO EXTERNO E INTERNO, EMBOÇO INTERNO.</t>
  </si>
  <si>
    <t>AUX3479</t>
  </si>
  <si>
    <t>CAIXA ENTERRADA HIDRÁULICA RETANGULAR, EM ALVENARIA COM BLOCOS DE CONCRETO, DIMENSÕES INTERNAS: 0,6X0,6X1,4M PARA REDE DE ESGOTO, COM PERFIS METÁLICOS (PADRÃO FUNDEPAR), INCL. CHAPISCO EXTERNO E INTERNO, EMBOÇO INTERNO.</t>
  </si>
  <si>
    <t>AUX3480</t>
  </si>
  <si>
    <t>CAIXA ENTERRADA HIDRÁULICA RETANGULAR, EM ALVENARIA COM BLOCOS DE CONCRETO, DIMENSÕES INTERNAS: 0,6X0,6X1,6M PARA REDE DE ESGOTO, COM PERFIS METÁLICOS (PADRÃO FUNDEPAR), INCL. CHAPISCO EXTERNO E INTERNO, EMBOÇO INTERNO.</t>
  </si>
  <si>
    <t>AUX2007</t>
  </si>
  <si>
    <t>CAIXA ENTERRADA HIDRÁULICA RETANGULAR, EM ALVENARIA COM BLOCOS DE CONCRETO, DIMENSÕES INTERNAS: 0,8X0,8X1,2M PARA REDE DE ESGOTO, COM PERFIS METÁLICOS (PADRÃO FUNDEPAR), INCL. CHAPISCO EXTERNO E INTERNO, EMBOÇO INTERNO.</t>
  </si>
  <si>
    <t>AUX2008</t>
  </si>
  <si>
    <t>CAIXA ENTERRADA HIDRÁULICA RETANGULAR, EM ALVENARIA COM BLOCOS DE CONCRETO, DIMENSÕES INTERNAS: 0,8X0,8X1,4M PARA REDE DE ESGOTO, COM PERFIS METÁLICOS (PADRÃO FUNDEPAR), INCL. CHAPISCO EXTERNO E INTERNO, EMBOÇO INTERNO.</t>
  </si>
  <si>
    <t>AUX2966</t>
  </si>
  <si>
    <t>CAIXA ENTERRADA HIDRÁULICA RETANGULAR GRADEADA, EM ALVENARIA COM BLOCOS DE CONCRETO, DIMENSÕES INTERNAS: 0,75 X 0,75 X 0,90M PARA REDE DE ESGOTO, COM PERFIS METÁLICOS (PADRÃO FUNDEPAR) E GRADE EM AÇO INOX, INCL. CHAPISCO EXTERNO E INTERNO, EMBOÇO INTERNO.</t>
  </si>
  <si>
    <t>AUX1512</t>
  </si>
  <si>
    <t>CAIXA SIFONADA EM PVC, 100X150X50 MM, ACABAMENTO BRANCO, C/ GRELHA E PORTA GRELHA</t>
  </si>
  <si>
    <t>AUX2353</t>
  </si>
  <si>
    <t>CAIXA SIFONADA DE PVC RÍGIDO COM GRELHA EM INOX - 150X150X50MM</t>
  </si>
  <si>
    <t>AUX2237</t>
  </si>
  <si>
    <t>CAIXA SIFONADA EM PVC, 150 X 150 X 50 MM, COM TAMPA CEGA, ACABAMENTO BRANCO, AKROS OU SIMILAR - FORNEC. E INST.</t>
  </si>
  <si>
    <t>AUX2354</t>
  </si>
  <si>
    <t>RALO SECO DE PVC RÍGIDO, COM SAÍDA SOLDADA DE 40MM - DIÂMETRO 100MM</t>
  </si>
  <si>
    <t>AUX1216</t>
  </si>
  <si>
    <t>CALHA COM GRELHA DE PISO NORMAL DN 200 EM PVC TIGRE OU SIMILAR</t>
  </si>
  <si>
    <t>AUX2679</t>
  </si>
  <si>
    <t>GRELHA PARA RALO EM PVC, QUADRADA, 15X15 CM</t>
  </si>
  <si>
    <t>AUX3435</t>
  </si>
  <si>
    <t>GRELHA P/ RALO EM PVC, QUADRADA, 150X150MM</t>
  </si>
  <si>
    <t>AUX3434</t>
  </si>
  <si>
    <t>GRELHA P/ RALO EM PVC, REDONDA, 150MM</t>
  </si>
  <si>
    <t>AUX3471</t>
  </si>
  <si>
    <t>GRELHA E PORTA GRELHA EM PVC, REDONDA, 10CM</t>
  </si>
  <si>
    <t>AUX3206</t>
  </si>
  <si>
    <t>RALO LINEAR 90CM GRELHA CROMADA - TIGRE REF. 100018913 OU SIMILAR</t>
  </si>
  <si>
    <t>AUX3501</t>
  </si>
  <si>
    <t>RALO HEMISFÉRICO FOFO, D= 100MM</t>
  </si>
  <si>
    <t>AUX2769</t>
  </si>
  <si>
    <t>RALO HEMISFÉRICO EM FERRO FUNDIDO TIPO ABACAXI, DN=150 MM</t>
  </si>
  <si>
    <t>AUX3285</t>
  </si>
  <si>
    <t>CAIXA DE GORDURA (CAPACIDADE: 500L), EM ALVENARIA COM BLOCOS DE CONCRETO, DIMENSÕES INTERNAS = 0,8X0,8M, ALTURA INTERNA = 1,0 M</t>
  </si>
  <si>
    <t>AUX3199</t>
  </si>
  <si>
    <t>CAIXA DE GORDURA, CAPACIDADE 1102,5 L, RETANGULAR, EM ALVENARIA COM BLOCOS DE CONCRETO, DIMENSÕES INTERNAS = 1,05X1,05 M, ALTURA INTERNA = 1,00 M</t>
  </si>
  <si>
    <t>AUX2473</t>
  </si>
  <si>
    <t>CAIXA DE GORDURA (CAPACIDADE: 920L), EM ALVENARIA COM BLOCOS DE CONCRETO, DIMENSÕES INTERNAS = 1,1X1,1 M, ALTURA INTERNA = 1,0 M</t>
  </si>
  <si>
    <t>AUX2964</t>
  </si>
  <si>
    <t>CAIXA DE GORDURA ESPECIAL, CAPACIDADE: 1028,5 L, RETANGULAR, EM ALVENARIA COM BLOCOS DE CONCRETO, DIMENSÕES INTERNAS = 1,1X1,1 M, ALTURA INTERNA = 1,2 M, SEPTO EM PLACA</t>
  </si>
  <si>
    <t>AUX3284</t>
  </si>
  <si>
    <t>CAIXA DE GORDURA (CAPACIDADE: 1250L), EM ALVENARIA COM BLOCOS DE CONCRETO, DIMENSÕES INTERNAS = 1,50X1,50 M, ALTURA INTERNA = 1,0 M</t>
  </si>
  <si>
    <t>AUX2614</t>
  </si>
  <si>
    <t>CAIXA DE GORDURA (CAPACIDADE APROX: 1500L), EM ALVENARIA COM BLOCOS DE CONCRETO, DIMENSÕES INTERNAS = 1,5X1,5 M, ALTURA INTERNA = 1,0 M</t>
  </si>
  <si>
    <t>AUX3444</t>
  </si>
  <si>
    <t>RESERVATÓRIO PARA COLETA DE ÓLEO EM BLOCOS DE CONCRETO, DIMENSÕES 1,00X1,40X0,60 M (850 L), COM TAMPA E IMPERMEABILIZADO.</t>
  </si>
  <si>
    <t>AUX2854</t>
  </si>
  <si>
    <t>TANQUE SÉPTICO CIRCULAR, EM CONCRETO PRÉ-MOLDADO, DIÂMETRO INTERNO = 1,88 M, ALTURA INTERNA = 3,50 M</t>
  </si>
  <si>
    <t>AUX2855</t>
  </si>
  <si>
    <t>FILTRO ANAERÓBIO CIRCULAR, EM CONCRETO PRÉ-MOLDADO, DIÂMETRO INTERNO = 2,38 M, ALTURA INTERNA = 2,50 M</t>
  </si>
  <si>
    <t>AUX2971</t>
  </si>
  <si>
    <t>FILTRO ANAERÓBIO CIRCULAR, EM CONCRETO PRÉ-MOLDADO, COM MATERIAL FILTRANTE, DIÂMETRO INTERNO = 2,50 M, ALTURA INTERNA = 5,20 M, VOLUME ÚTIL: 13.000 L, IMPERMEABILIZADO INTERNAMENTE E EXTERNAMENTE EM TODA SUPERFÍCIE ENTERRADA, C/ PREPARO DE FUNDO, NÃO INCLUI LAJE DE FUNDO NEM TUBULAÇÃO</t>
  </si>
  <si>
    <t>AUX3200</t>
  </si>
  <si>
    <t>FILTRO ANAERÓBIO CIRCULAR, EM CONCRETO PRÉ-MOLDADO, DIÂMETRO INTERNO = 3,00 M, ALTURA INTERNA = 2,30 M</t>
  </si>
  <si>
    <t>AUX3346</t>
  </si>
  <si>
    <t>SUMIDOURO CIRCULAR, EM CONCRETO PRÉMOLDADO, DIÂMETRO INTERNO =1,00 M, ALTURA INTERNA = 1,60 M</t>
  </si>
  <si>
    <t>AUX3201</t>
  </si>
  <si>
    <t>SUMIDOURO CIRCULAR, EM CONCRETO PRÉMOLDADO, DIÂMETRO INTERNO = 2,50 M, ALTURA INTERNA = 4,10 M</t>
  </si>
  <si>
    <t>AUX2414</t>
  </si>
  <si>
    <t>HIPOCLORADOR / BOMBA DOSADORA ANALÓGICA DE SOLUÇÕES, VAZÃO DE 0,5 À 15 L/H E PRESÃO DE 0 À 15 BAR</t>
  </si>
  <si>
    <t>AUX2973</t>
  </si>
  <si>
    <t>CAIXA DE CLORAÇÃO EM POLIETILENO (PEAD), 1.100L, PARA TUBULAÇÃO DN 150MM</t>
  </si>
  <si>
    <t>LIGAÇÃO DE ESGOTO</t>
  </si>
  <si>
    <t>AUX3361</t>
  </si>
  <si>
    <t>PONTO DE ESGOTO COM TUBO DE PVC RÍGIDO SOLDÁVEL DE Ø 100 MM (VASO SANITÁRIO)</t>
  </si>
  <si>
    <t>AUX2975</t>
  </si>
  <si>
    <t>CURVA LONGA 90 GRAUS, PVC, SERIE NORMAL, ESGOTO PREDIAL, DN 150 MM, JUNTA ELÁSTICA, FORNECIDO E INSTALADO EM SUBCOLETOR AÉREO DE ESGOTO SANITÁRIO</t>
  </si>
  <si>
    <t>AUX1942</t>
  </si>
  <si>
    <t>TUBO PVC, SERIE NORMAL, ESGOTO PREDIAL, DN 150 MM, FORNECIDO E INSTALADO EM RAMAL DE DESCARGA OU RAMAL DE ESGOTO SANITÁRIO</t>
  </si>
  <si>
    <t>AUX3022</t>
  </si>
  <si>
    <t>TUBO DE PVC RÍGIDO BRANCO C/ ANEL BORRACHA, SÉRIE NORMAL, DN 200 MM, PARA ESGOTO PREDIAL</t>
  </si>
  <si>
    <t>AUX2642</t>
  </si>
  <si>
    <t>CAP DE PVC RÍGIDO SOLDÁVEL P/ ESGOTO, MARROM, DIÂM=100MM</t>
  </si>
  <si>
    <t>AUX3090</t>
  </si>
  <si>
    <t>CAP DE PVC RÍGIDO SOLDÁVEL P/ ESGOTO, MARROM, DIÂM=150MM</t>
  </si>
  <si>
    <t>AUX3202</t>
  </si>
  <si>
    <t>CURVA PVC, SÉRIE R, 87.30 GRAUS, CURTA, 150 MM, PARA ESGOTO, JUNTA ELÁSTICA, FORNECIDO E INSTALADO EM RAMAL DE DESCARGA OU RAMAL DE ESGOTO SANITÁRIO</t>
  </si>
  <si>
    <t>AUX1505</t>
  </si>
  <si>
    <t>TERMINAL DE VENTILAÇÃO PVC 50MM - FORNEC. E INST.</t>
  </si>
  <si>
    <t>AUX1506</t>
  </si>
  <si>
    <t>TERMINAL DE VENTILAÇÃO PVC 100MM - FORNEC. E INST.</t>
  </si>
  <si>
    <t>AUX1511</t>
  </si>
  <si>
    <t>LUVA DE CORRER EM PVC RÍGIDO SOLDÁVEL, PARA ESGOTO PRIMÁRIO, DIÂM=50 MM</t>
  </si>
  <si>
    <t>AUX2860</t>
  </si>
  <si>
    <t>LUVA DE CORRER EM PVC RÍGIDO SOLDÁVEL, PARA ESGOTO PRIMÁRIO, DIÂM=200 MM</t>
  </si>
  <si>
    <t>AUX0740</t>
  </si>
  <si>
    <t>REDUÇÃO EXCÊNTRICA EM PVC RÍGIDO C/ ANÉIS, PARA ESGOTO PRIMÁRIO, DIÂM = 75 X 50MM</t>
  </si>
  <si>
    <t>AUX0741</t>
  </si>
  <si>
    <t>REDUÇÃO EXCÊNTRICA EM PVC RÍGIDO C/ ANÉIS, PARA ESGOTO PRIMÁRIO, DIÂM =100 X 50MM</t>
  </si>
  <si>
    <t>AUX0742</t>
  </si>
  <si>
    <t>REDUÇÃO EXCÊNTRICA EM PVC RÍGIDO C/ ANÉIS, PARA ESGOTO PRIMÁRIO, DIÂM =100 X 75MM</t>
  </si>
  <si>
    <t>AUX2033</t>
  </si>
  <si>
    <t>REDUÇÃO PVC BRANCO P/ESGOTO D=150X100MM (6"X4")</t>
  </si>
  <si>
    <t>AUX2356</t>
  </si>
  <si>
    <t>BUCHA DE REDUÇÃO LONGA, EM PVC RÍGIDO SOLDÁVEL, PARA ESGOTO, DIÂM=50X40MM</t>
  </si>
  <si>
    <t>AUX1943</t>
  </si>
  <si>
    <t>TÊ SANITÁRIO EM PVC RÍGIDO SOLDÁVEL, PARA ESGOTO PRIMÁRIO, 150X100 MM</t>
  </si>
  <si>
    <t>AUX2920</t>
  </si>
  <si>
    <t>TÊ SANITÁRIO EM PVC RÍGIDO C/ ANÉIS, PARA ESGOTO PRIMÁRIO, DIÂM = 75X50 MM</t>
  </si>
  <si>
    <t>AUX2916</t>
  </si>
  <si>
    <t>TÊ SANITÁRIO EM PVC RÍGIDO C/ ANÉIS, PARA ESGOTO PRIMÁRIO, DIÂM = 100X50 MM</t>
  </si>
  <si>
    <t>AUX2917</t>
  </si>
  <si>
    <t>TÊ SANITÁRIO EM PVC RÍGIDO C/ ANÉIS, PARA ESGOTO PRIMÁRIO, DIÂM = 100X75 MM</t>
  </si>
  <si>
    <t>AUX2357</t>
  </si>
  <si>
    <t>TÊ PVC BRANCO C/REDUÇÃO P/ESGOTO D=75X50MM (3"X2")</t>
  </si>
  <si>
    <t>AUX2358</t>
  </si>
  <si>
    <t>TÊ PVC BRANCO P/ESGOTO D=100X50MM (4"X2") - JUNTAS C/ANÉIS</t>
  </si>
  <si>
    <t>AUX2360</t>
  </si>
  <si>
    <t>TÊ PVC BRANCO C/REDUÇÃO P/ESGOTO D=100X75MM (4"X3")</t>
  </si>
  <si>
    <t>AUX2484</t>
  </si>
  <si>
    <t>TÊ PVC BRANCO C/REDUÇÃO P/ESGOTO D=100X50MM (4"X2")</t>
  </si>
  <si>
    <t>AUX3124</t>
  </si>
  <si>
    <t>CURVA 45° LONGA EM PVC RÍGIDO C/ ANÉIS, DIÂM=50MM</t>
  </si>
  <si>
    <t>AUX3125</t>
  </si>
  <si>
    <t>CURVA 45° LONGA EM PVC RÍGIDO C/ ANÉIS, DIÂM=75MM</t>
  </si>
  <si>
    <t>AUX3126</t>
  </si>
  <si>
    <t>CURVA 45° LONGA EM PVC RÍGIDO C/ ANÉIS, DIÂM=100MM</t>
  </si>
  <si>
    <t>AUX2915</t>
  </si>
  <si>
    <t>JOELHO DE 90° EM PVC RÍGIDO C/ ANÉIS, PARA ESGOTO SECUNDÁRIO, DIÂM = 40 MM</t>
  </si>
  <si>
    <t>AUX1218</t>
  </si>
  <si>
    <t>JOELHO 90° PVC LEVE SOLDÁVEL DN 150 MM</t>
  </si>
  <si>
    <t>AUX0739</t>
  </si>
  <si>
    <t>JUNÇÃO SIMPLES PVC RÍGIDO SOLDÁVEL PARA ESGOTO SECUNDÁRIO Ø 150X100MM</t>
  </si>
  <si>
    <t>AUX0735</t>
  </si>
  <si>
    <t>JUNÇÃO SIMPLES EM PVC RÍGIDO C/ ANÉIS, PARA REDE COLETORA DE ESGOTO, DIÂM = 150 X 150MM</t>
  </si>
  <si>
    <t>AUX0736</t>
  </si>
  <si>
    <t>JUNÇÃO SIMPLES EM PVC RÍGIDO C/ ANÉIS, PARA ESGOTO PRIMÁRIO, DIÂM =100 X 50MM</t>
  </si>
  <si>
    <t>AUX0737</t>
  </si>
  <si>
    <t>JUNÇÃO SIMPLES EM PVC RÍGIDO C/ ANÉIS, PARA ESGOTO PRIMÁRIO, DIÂM = 75 X 50MM</t>
  </si>
  <si>
    <t>AUX0738</t>
  </si>
  <si>
    <t>JUNÇÃO SIMPLES EM PVC RÍGIDO C/ ANÉIS, PARA ESGOTO PRIMÁRIO, DIÂM = 100 X 75MM</t>
  </si>
  <si>
    <t>AUX2028</t>
  </si>
  <si>
    <t>JUNÇÃO DUPLA EM PVC RÍGIDO C/ ANÉIS, PARA ESGOTO PRIMÁRIO, DIÂM=100MM</t>
  </si>
  <si>
    <t>AUX2919</t>
  </si>
  <si>
    <t>JUNÇÃO INVERTIDA EM PVC RÍGIDO C/ ANÉIS, PARA ESGOTO PRIMÁRIO, DIÂM = 100X75 MM</t>
  </si>
  <si>
    <t>AUX2864</t>
  </si>
  <si>
    <t>JUNÇÃO INVERTIDA EM PVC RÍGIDO C/ ANÉIS, PARA ESGOTO PRIMÁRIO, DIÂM = 75X75 MM</t>
  </si>
  <si>
    <t>AUX1172</t>
  </si>
  <si>
    <t>REMOÇÃO DE BANCADA DE GRANITO OU MÁRMORE</t>
  </si>
  <si>
    <t>AUX1166</t>
  </si>
  <si>
    <t>REMOÇÃO E REASSENTAMENTO DE BANCADA DE GRANITO OU MÁRMORE</t>
  </si>
  <si>
    <t>AUX3510</t>
  </si>
  <si>
    <t>REVESTIMENTO EM GRANITO CINZA POLIDO - ESPESSURA 2 CM - ASSENTADO NA ARGAMASSA</t>
  </si>
  <si>
    <t>AUX1456</t>
  </si>
  <si>
    <t>BANCADA EM GRANITO CINZA POLIDO E=2,5 CM</t>
  </si>
  <si>
    <t>AUX3105</t>
  </si>
  <si>
    <t>BANCADA DE GRANITO CINZA POLIDO, DE 1,00 X 0,50 M, PARA LAVATÓRIO - FORNECIMENTO E INSTALAÇÃO.</t>
  </si>
  <si>
    <t>AUX3045</t>
  </si>
  <si>
    <t>BANCADA DE LABORATÓRIO EM GRANITO CINZA ANDORINHA 3,45X0,70M, APOIO EM ALVENARIA E SÓCULO DE CONCRETO COM REVESTIMENTO CERÂMICO 10X10 CM, INCLUSO TESTEIRA, 1 CUBA DE AÇO INOX 50X40X20 COMPLETA E TORNEIRA DE MESA TUBO MÓVEL - BG8 PADRÃO FNDE</t>
  </si>
  <si>
    <t>AUX3141</t>
  </si>
  <si>
    <t>BANCADA DE LABORATÓRIO EM GRANITO CINZA ANDORINHA 4,75X0,95M, APOIO EM ALVENARIA E SÓCULO DE CONCRETO COM REVESTIMENTO CERÂMICO 10X10 CM, INCLUSO TESTEIRA, 2 CUBAS DE AÇO INOX 50X40X20 COMPLETA E TORNEIRA DE MESA TUBO MÓVEL - BG7 PADRÃO FNDE</t>
  </si>
  <si>
    <t>AUX3142</t>
  </si>
  <si>
    <t>BANCADA DE LABORATÓRIO EM GRANITO CINZA ANDORINHA 4,75X0,95M, APOIO EM ALVENARIA E SÓCULO DE CONCRETO COM REVESTIMENTO CERÂMICO 10X10 CM, INCLUSO TESTEIRA, 1 CUBA DE AÇO INOX 50X40X20 COMPLETA E TORNEIRA DE MESA TUBO MÓVEL - BG PCD PADRÃO FNDE</t>
  </si>
  <si>
    <t>AUX3143</t>
  </si>
  <si>
    <t>BANCADA DE LABORATÓRIO EM GRANITO CINZA ANDORINHA 5,45X0,60M, APOIO EM ALVENARIA E SÓCULO DE CONCRETO COM REVESTIMENTO CERÂMICO 10X10 CM, INCLUSO TESTEIRA E RODAPIA - BG9 PADRÃO FNDE</t>
  </si>
  <si>
    <t>AUX2958</t>
  </si>
  <si>
    <t>BANCADA DE LABORATÓRIO EM GRANITO CINZA ANDORINHA 3,15X0,60M , APOIO EM ALVENARIA,  COM SÓCULO, TESTEIRA, 1 CUBA DE AÇO INOX 50X40X20 E TORNEIRA - BG25 PADRÃO FNDE</t>
  </si>
  <si>
    <t>AUX2959</t>
  </si>
  <si>
    <t>BANCADA DE LABORATÓRIO EM GRANITO CINZA ANDORINHA 3,50X0,80M , APOIO EM ALVENARIA,  COM SÓCULO, RODAPIA, TESTEIRA, 2 CUBAS DE AÇO INOX 50X40X20 E TORNEIRA - BG28 PADRÃO FNDE</t>
  </si>
  <si>
    <t>AUX2960</t>
  </si>
  <si>
    <t>BANCADA DE LABORATÓRIO EM GRANITO CINZA ANDORINHA 9,00X0,80M , APOIO EM ALVENARIA, COM SÓCULO, RODAPIA, TESTEIRA, 8 CUBAS DE AÇO INOX 50X40X20 E TORNEIRA - BG29 PADRÃO FNDE</t>
  </si>
  <si>
    <t>AUX3071</t>
  </si>
  <si>
    <t>BANCADA DE LABORATÓRIO EM GRANITO CINZA ANDORINHA 7,00X0,80M , APOIO EM ALVENARIA, COM SÓCULO, RODAPIA, TESTEIRA, 2 CUBAS DE AÇO INOX 50X40X20 E TORNEIRA - BG30 PADRÃO FNDE</t>
  </si>
  <si>
    <t>AUX3072</t>
  </si>
  <si>
    <t>BANCADA DE LABORATÓRIO EM GRANITO CINZA ANDORINHA 7,50X0,80M , APOIO EM ALVENARIA, COM SÓCULO, RODAPIA, TESTEIRA, 3 CUBAS DE AÇO INOX 50X40X20 E TORNEIRA - BG31 PADRÃO FNDE</t>
  </si>
  <si>
    <t>AUX3073</t>
  </si>
  <si>
    <t>BANCADA DE LABORATÓRIO EM GRANITO CINZA ANDORINHA 5,00X0,80M , APOIO EM ALVENARIA, COM SÓCULO, RODAPIA, TESTEIRA, 1 CUBA DE AÇO INOX 50X40X20 E TORNEIRA - BG32 PADRÃO FNDE</t>
  </si>
  <si>
    <t>AUX3074</t>
  </si>
  <si>
    <t>BANCADA DE LABORATÓRIO EM GRANITO CINZA ANDORINHA 2,35X0,80M , APOIO EM ALVENARIA, COM SÓCULO, RODAPIA E TESTEIRA - BG34 PADRÃO FNDE</t>
  </si>
  <si>
    <t>AUX3276</t>
  </si>
  <si>
    <t>BANCADA DE GRANITO PRETO POLIDO PARA LAVATÓRIO E=2CM 1,75 X 0,50 M, INCL. PINGADEIRA E RODAPIA, EMBUTIDO NA PAREDE E APOIADO SOBRE 2 MÃOS FRANCESA - FORNEC. E INST.</t>
  </si>
  <si>
    <t>AUX3277</t>
  </si>
  <si>
    <t>BANCADA DE GRANITO PRETO POLIDO PARA LAVATÓRIO E=2CM 3,20 X 0,50 M, INCL. PINGADEIRA E RODAPIA, EMBUTIDO NA PAREDE E APOIADO SOBRE 3 MÃOS FRANCESA - FORNEC. E INST.</t>
  </si>
  <si>
    <t>AUX2395</t>
  </si>
  <si>
    <t>BANCADA DE GRANITO PRETO POLIDO 3,72 X 0,50 M, SEM CUBA (P/VESTIÁRIO PADRÃO FUNDEPAR) - FORNECIMENTO E INSTALAÇÃO.</t>
  </si>
  <si>
    <t>AUX3091</t>
  </si>
  <si>
    <t>BANCADA DE CONCRETO REVESTIDO C/ GRANITO CINZA POLIDO - BG03 MOD.23 - FORNEC. E EXEC.</t>
  </si>
  <si>
    <t>AUX1944</t>
  </si>
  <si>
    <t>BANCADA DE LAVATÓRIO EM CONCRETO ARMADO 20 MPA E=4 CM, EMBUTIDA NA PAREDE, LARGURA LIVRE DE 60 CM, MÃO FRANCESA ENTRE CUBAS, REVESTIDA COM GRANITO CINZA POLIDO E=2 CM</t>
  </si>
  <si>
    <t>AUX2375</t>
  </si>
  <si>
    <t>BANCADA 3,90X0,60M DE CONCRETO 20MPA E=4 CM, TELA AÇO Q138 10X10CM, EMBUTIDA NA PAREDE, REVESTIDA C/GRANITO CINZA POLIDO E=2 CM, 3 APOIOS EM ALVENARIA REVEST. AZULEJO, EXCETO SÓCULO, 1 CUBA SIMPLES AÇO INOX 50X40X20 CM (CZ00) C/ VÁLVULA CROMADA E SIFÃO PVC, PADRÃO 023 (MÓDULO 15) BG08 - FORNEC. E EXEC.</t>
  </si>
  <si>
    <t>AUX2376</t>
  </si>
  <si>
    <t>BANCADA 3,85X0,60M DE CONCRETO 20MPA E=4 CM, TELA AÇO Q138 10X10CM, EMBUTIDA NA PAREDE, REVESTIDA C/GRANITO CINZA POLIDO E=2 CM, 3 APOIOS EM ALVENARIA REVEST. AZULEJO, EXCETO SÓCULO, 1 CUBA SIMPLES AÇO INOX 50X40X20 CM (CZ00) C/ VÁLVULA CROMADA E SIFÃO PVC, PADRÃO 023 (MÓDULO 15) BG08 - FORNEC. E EXEC.</t>
  </si>
  <si>
    <t>AUX2377</t>
  </si>
  <si>
    <t>BANCADA 5,70X0,80M DE CONCRETO 20MPA E=5 CM, TELA AÇO Q138 10X10CM, EMBUTIDA NA PAREDE, REVESTIDA C/CHAPA DE MADEIRA DE LEI APARELHADA E=3CM E BORRACHA LISA E=10MM, 4 APOIOS EM ALVENARIA REVEST. AZULEJO, EXCETO SÓCULO, PADRÃO 023 (MÓDULO 15) BB - FORNEC. E EXEC.</t>
  </si>
  <si>
    <t>AUX2378</t>
  </si>
  <si>
    <t>BANCADA 5,50X0,80M DE CONCRETO 20MPA E=5 CM, TELA AÇO Q138 10X10CM, EMBUTIDA NA PAREDE, REVESTIDA C/CHAPA DE MADEIRA DE LEI APARELHADA E=3CM E BORRACHA LISA E=10MM, 3 APOIOS EM ALVENARIA REVEST. AZULEJO, EXCETO SÓCULO, PADRÃO 023 (MÓDULO 15) BB - FORNEC. E EXEC.</t>
  </si>
  <si>
    <t>AUX3197</t>
  </si>
  <si>
    <t>BANCADA EM CONCRETO ARMADO, 3,45X0,80M, E=4CM, REVESTIDO COM GRANITO 2CM, COM PRATELEIRAS DE 0,65M, APOIO EM ALVENARIA, INCLUSO CUBA DE AÇO INOX, TORNEIRA E ACESSÓRIOS, EXCETO SÓCULO - BG01 PADRÃO 25 FUNDEPAR</t>
  </si>
  <si>
    <t>AUX3249</t>
  </si>
  <si>
    <t>BANCADA EM CONCRETO ARMADO, FORMATO "U", E=4CM, REVESTIDO COM GRANITO 2CM, COM PRATELEIRAS DE 0,45M, APOIO EM ALVENARIA, INCLUSO CUBA DE AÇO INOX, TORNEIRA E ACESSÓRIOS, EXCETO SÓCULO - BG02 PADRÃO 25 FUNDEPAR</t>
  </si>
  <si>
    <t>AUX3256</t>
  </si>
  <si>
    <t>BANCADA EM CONCRETO ARMADO, 1,35X0,50M, E=4CM, REVESTIDO COM GRANITO 2CM - BG03 PADRÃO 25 FUNDEPAR</t>
  </si>
  <si>
    <t>AUX3196</t>
  </si>
  <si>
    <t>BANCADA EM CONCRETO ARMADO, 1,60X0,60M, E=4CM, REVESTIDO COM GRANITO 2CM, APOIO EM ALVENARIA, EXCETO SÓCULO - BG04 PADRÃO 25 FUNDEPAR</t>
  </si>
  <si>
    <t>AUX2788</t>
  </si>
  <si>
    <t>BANCADA DE LABORATÓRIO EM CONCRETO ARMADO, 3,15X0,60M, E=4CM, REVESTIDO COM GRANITO 2CM, APOIO EM ALVENARIA, INCLUSO CUBA DE AÇO INOX, TORNEIRA E ACESSÓRIOS - BG06 PADRÃO 25 FUNDEPAR</t>
  </si>
  <si>
    <t>AUX2789</t>
  </si>
  <si>
    <t>BANCADA DE LABORATÓRIO EM CONCRETO ARMADO, 6,80X0,95M, E=4CM, REVESTIDO COM GRANITO 2CM, APOIO EM ALVENARIA, INCLUSO CUBA DE AÇO INOX, TORNEIRA E ACESSÓRIOS - BG07A PADRÃO 25 FUNDEPAR</t>
  </si>
  <si>
    <t>AUX2790</t>
  </si>
  <si>
    <t>BANCADA DE LABORATÓRIO EM CONCRETO ARMADO, 7,30X0,60M , E=4CM, REVESTIDO COM GRANITO 2CM, APOIO EM ALVENARIA - BG08 PADRÃO 25 FUNDEPAR</t>
  </si>
  <si>
    <t>AUX3281</t>
  </si>
  <si>
    <t>BANCADA DE LABORATÓRIO EM CONCRETO ARMADO, 3,15X0,60M, E=4CM, REVESTIDO COM GRANITO 2CM, APOIO EM ALVENARIA, INCLUSO CUBA DE AÇO INOX, TORNEIRA E ACESSÓRIOS - BG06 PADRÃO 23 FUNDEPAR</t>
  </si>
  <si>
    <t>AUX3314</t>
  </si>
  <si>
    <t>BANCADA 4,00X0,51M DE CONCRETO 20MPA E=4 CM, TELA AÇO Q138 10X10CM, EMBUTIDA NA PAREDE, MÃO FRANCESA ENTRE CUBAS, REVESTIDA C/GRANITO CINZA POLIDO E=2 CM, 5 CUBAS OVAIS CERÂMICA C/VÁLVULA CROMADA E SIFÃO FLEX. PVC, PADRÃO 023 (MÓDULO 2M - I.S.F) LVL-CB - FORNEC. E EXEC.</t>
  </si>
  <si>
    <t>AUX3315</t>
  </si>
  <si>
    <t>BANCADA 2,40X0,51M DE CONCRETO 20MPA E=4 CM, TELA AÇO Q138 10X10CM, EMBUTIDA NA PAREDE, MÃO FRANCESA ENTRE CUBAS, REVESTIDA C/GRANITO CINZA POLIDO E=2 CM, 3 CUBAS OVAIS CERÂMICA C/VÁLVULA CROMADA E SIFÃO FLEX. PVC, PADRÃO 023 (MÓDULO 2M - I.S.M) LVL-CB - FORNEC. E EXEC.</t>
  </si>
  <si>
    <t>AUX3590</t>
  </si>
  <si>
    <t>BANCADA 2,60X0,60M DE CONCRETO 20MPA E=4 CM, TELA AÇO Q138 10X10CM, EMBUTIDA NA PAREDE, MÃO FRANCESA ENTRE CUBAS, REVESTIDA C/GRANITO POLIDO E=2 CM, 4 CUBAS OVAIS CERÂMICA C/VÁLVULA CROMADA E SIFÃO FLEX. PVC, PADRÃO 023 (MÓDULO MM2A) - FORNEC. E EXEC.</t>
  </si>
  <si>
    <t>AUX3327</t>
  </si>
  <si>
    <t>BANCADA 1,60X0,60M DE CONCRETO 20MPA E=4 CM, TELA AÇO Q138 10X10CM, EMBUTIDA NA PAREDE, REVESTIDA C/GRANITO CINZA POLIDO E=2 CM, 2 APOIOS EM ALVENARIA REVEST. AZULEJO, EXCETO SÓCULO, PADRÃO 023 (MÓDULO 2M) BG04 - FORNEC. E EXEC.</t>
  </si>
  <si>
    <t>AUX3328</t>
  </si>
  <si>
    <t>BANCADA 1,27X0,60M DE CONCRETO 20MPA E=4 CM, TELA AÇO Q138 10X10CM, EMBUTIDA NA PAREDE, REVESTIDA C/GRANITO CINZA POLIDO E=2 CM, 2 APOIOS EM ALVENARIA REVEST. AZULEJO, EXCETO SÓCULO, PADRÃO 023 (MÓDULO 2M) BG05 - FORNEC. E EXEC.</t>
  </si>
  <si>
    <t>AUX3329</t>
  </si>
  <si>
    <t>BANCADA EM "U" DE CONCRETO 20MPA E=4 CM, TELA AÇO Q138 10X10CM, EMBUTIDA NA PAREDE, REVESTIDA C/GRANITO CINZA POLIDO E=2 CM, COM PRATELEIRA DE MESMO MATERIAL L=45 CM ONDE NÃO HÁ CUBA, 6 APOIOS EM ALVENARIA REVEST. AZULEJO, EXCETO SÓCULO, 2 CUBAS SIMPLES AÇO INOX 50X40X20 CM (CZ00) C/ VÁLVULA CROMADA E SIFÃO PVC, PADRÃO 023 (MÓDULO 2M) BG02 - FORNEC. E EXEC.</t>
  </si>
  <si>
    <t>AUX3330</t>
  </si>
  <si>
    <t>BANCADA 3,55X0,80M DE CONCRETO 20MPA E=4 CM, TELA AÇO Q138 10X10CM, EMBUTIDA NA PAREDE, REVESTIDA C/GRANITO CINZA POLIDO E=2 CM, COM PRATELEIRA DE MESMO MATERIAL L=65 CM ONDE NÃO HÁ CUBA, 3 APOIOS EM ALVENARIA REVEST. AZULEJO, EXCETO SÓCULO, 2 CUBAS SIMPLES AÇO INOX 60X40X30 CM (CZ01) C/ VÁLVULA CROMADA E SIFÃO PVC, PADRÃO 023 (MÓDULO 2M) BG01 - FORNEC. E EXEC.</t>
  </si>
  <si>
    <t>AUX3331</t>
  </si>
  <si>
    <t>BANCADA 169X60 CM DE CONCRETO 20MPA E=4 CM, TELA AÇO Q138 10X10CM, EMBUTIDA NA PAREDE, REVESTIDA C/GRANITO CINZA POLIDO E=2 CM, 1 APOIO EM ALVENARIA REVEST. AZULEJO, EXCETO SÓCULO, 1 CUBA SIMPLES AÇO INOX 50X40X20 CM (CZ00) C/ VÁLVULA CROMADA E SIFÃO PVC, PADRÃO 023 (MÓDULO 2M) BG02 - FORNEC. E EXEC.</t>
  </si>
  <si>
    <t>AUX3522</t>
  </si>
  <si>
    <t>BANCADA DE LABORATÓRIO EM GRANITO CINZA ANDORINHA 3,1X0,80M, 1 APOIO EM CONCRETO ARMADO E 2 APOIO EM ALVENARIA,  COM REVESTIMENTO CERÂMICO 10X10 CM, SENDO 80CM  DE BANCADA REBAIXADO, INCLUSO TESTEIRA  - BANCADA BG2</t>
  </si>
  <si>
    <t>AUX3523</t>
  </si>
  <si>
    <t>BANCADA DE LABORATÓRIO EM GRANITO CINZA ANDORINHA 3,1X0,80M, APOIO EM ALVENARIA  COM REVESTIMENTO CERÂMICO 10X10 CM, INCLUSO TESTEIRA  - BANCADA BG3</t>
  </si>
  <si>
    <t>AUX3524</t>
  </si>
  <si>
    <t>BANCADA DE LABORATÓRIO EM GRANITO CINZA ANDORINHA 7,05X0,80M, APOIO EM ALVENARIA E SÓCULO DE CONCRETO COM REVESTIMENTO CERÂMICO 10X10 CM, INCLUSO TESTEIRA, 1 CUBA DE AÇO INOX 60X40X20 COMPLETA E TORNEIRA DE MESA TUBO MÓVEL - BAMCADA BG4</t>
  </si>
  <si>
    <t>AUX3525</t>
  </si>
  <si>
    <t>BANCADA DE LABORATÓRIO EM GRANITO CINZA ANDORINHA3,05X0,70M, APOIO EM ALVENARIA  COM REVESTIMENTO CERÂMICO 10X10 CM, INCLUSO TESTEIRA, 1 CUBA DE AÇO INOX 60X40X20 COMPLETA E TORNEIRA DE MESA TUBO MÓVEL - BAMCADA BG1</t>
  </si>
  <si>
    <t>AUX3224</t>
  </si>
  <si>
    <t>BANCADA DE CONCRETO ARMADO - ESPESSURA 40 MM</t>
  </si>
  <si>
    <t>AUX3075</t>
  </si>
  <si>
    <t>BANCADA DE CONCRETO POLIDO COM BORDAS ARREDONDADAS - ESPESSURA 50MM</t>
  </si>
  <si>
    <t>AUX3076</t>
  </si>
  <si>
    <t>BANCADA DE LABORATÓRIO EM CONCRETO POLIDO 5,00X0,80M , APOIO EM ALVENARIA, COM SÓCULO E RODAPIA - BC1 PADRÃO FNDE</t>
  </si>
  <si>
    <t>AUX3077</t>
  </si>
  <si>
    <t>CHAPAS DE BORRACHA SINTÉTICA ASSENTES COM COLA, E=4 A 5MM - LISAS</t>
  </si>
  <si>
    <t>AUX3078</t>
  </si>
  <si>
    <t>BANCADA DE MADEIRA COMPENSADA REVESTIDA EM FÓRMICA PARA INSTALAÇÃO DE LAVATÓRIO</t>
  </si>
  <si>
    <t>AUX3079</t>
  </si>
  <si>
    <t>BANCADA DE LABORATÓRIO EM MADEIRA EMBORRACHADA 5,00X0,80M , APOIO EM ALVENARIA, COM SÓCULO E RODAPIA - BB1 PADRÃO FNDE</t>
  </si>
  <si>
    <t>AUX3586</t>
  </si>
  <si>
    <t xml:space="preserve">BANCADA DE GRANITO, POLIDO, TIPO ANDORINHA/ QUARTZ/ CASTELO/ CORUMBA/ OU OUTROS  EQUIVALENTES DA REGIÃO, , PARA GUICHÊ, LARGURA 60CM - FORNECIMENTO E INSTALAÇÃO. </t>
  </si>
  <si>
    <t>AUX3587</t>
  </si>
  <si>
    <t>BANCADA EM AÇO INOXIDÁVEL, LARGURA 0,30 M</t>
  </si>
  <si>
    <t>AUX3591</t>
  </si>
  <si>
    <t xml:space="preserve">BANCADA DE AÇO INOXIDÁVEL, PARA GUICHÊ, LARGURA 90CM - FORNECIMENTO E INSTALAÇÃO. </t>
  </si>
  <si>
    <t>AUX2499</t>
  </si>
  <si>
    <t>TAMPO DE AÇO INOX P/ BANCADAS</t>
  </si>
  <si>
    <t>AUX2003</t>
  </si>
  <si>
    <t>TAMPO PARA BANCADA ÚMIDA - GRANITO PRETO TIJUCA POLIDO 2CM</t>
  </si>
  <si>
    <t>AUX3261</t>
  </si>
  <si>
    <t>TAMPO PARA BANCADA ÚMIDA DE GRANITO CINZA POLIDO - ESPESSURA 2 CM</t>
  </si>
  <si>
    <t>AUX2683</t>
  </si>
  <si>
    <t>RODAPIA EM GRANITO CINZA POLIDO, L=10 CM, E= 2 CM, APLICADO COM ARGAMASSA INDUSTRIALIZADA</t>
  </si>
  <si>
    <t>AUX2363</t>
  </si>
  <si>
    <t>RODAPIA EM CINZA ANDORINHA, L=15CM, E=2CM, APLICADO COM ARGAMASSA INDUSTRIALIZADA</t>
  </si>
  <si>
    <t>AUX3262</t>
  </si>
  <si>
    <t>TESTEIRA EM GRANITO CINZA POLIDO, H=5 CM, E= 2 CM, APLICADO COM ARGAMASSA INDUSTRIALIZADA</t>
  </si>
  <si>
    <t>AUX3263</t>
  </si>
  <si>
    <t>TESTEIRA EM GRANITO CINZA POLIDO, H=8 CM, E= 2 CM, APLICADO COM ARGAMASSA INDUSTRIALIZADA</t>
  </si>
  <si>
    <t>AUX2921</t>
  </si>
  <si>
    <t>TESTEIRA EM GRANITO CINZA POLIDO, H=10 CM, E= 2 CM, APLICADO COM ARGAMASSA INDUSTRIALIZADA</t>
  </si>
  <si>
    <t>AUX1946</t>
  </si>
  <si>
    <t>PRATELEIRA EM GRANITO CINZA POLIDO, E= 3 CM, ASSENTADO COM ARGAMASSA</t>
  </si>
  <si>
    <t>AUX2249</t>
  </si>
  <si>
    <t>PRATELEIRA EM GRANITO PRETO, ESP= 2CM</t>
  </si>
  <si>
    <t>AUX3195</t>
  </si>
  <si>
    <t>PRATELEIRA EM CONCRETO ARMADO E=4 CM, REVESTIDA COM GRANITO E=2 CM, EMBUTIDA NA PAREDE - PTC PADRÃO 025 FUNDEPAR</t>
  </si>
  <si>
    <t>AUX3303</t>
  </si>
  <si>
    <t>PRATELEIRAS EM GRANITO CINZA ANDORINHA 82,5X40CM (5 NÍVEIS), E=2,0CM, APOIO NAS LATERAIS EM RODAPIA DE 5CM - FORNEC. E INST.</t>
  </si>
  <si>
    <t>AUX3304</t>
  </si>
  <si>
    <t>PRATELEIRAS EM GRANITO CINZA ANDORINHA 2X 2,35X0,40M (5 NÍVEIS) + 1,05X0,40M (3 NÍVEIS), E=2,0CM, APOIO EM MÃO FRANCESA EM BARRA DE FERRO CHATO RETANGULAR 2" X 1/4", REFORÇADA, 30 X 25 CM - FORNEC. E INST.</t>
  </si>
  <si>
    <t>AUX3305</t>
  </si>
  <si>
    <t>PRATELEIRAS EM GRANITO CINZA ANDORINHA 2,35X0,40M (5 NÍVEIS), E=2,0CM, APOIO EM MÃO FRANCESA EM BARRA DE FERRO CHATO RETANGULAR 2" X 1/4", REFORÇADA, 30 X 25 CM - FORNEC. E INST.</t>
  </si>
  <si>
    <t>AUX3306</t>
  </si>
  <si>
    <t>PRATELEIRAS EM GRANITO CINZA ANDORINHA 2X 1,13X0,50M, E=2,0CM, APOIO EM MÃO FRANCESA EM BARRA DE FERRO CHATO RETANGULAR 2" X 1/4", REFORÇADA, 30 X 25 CM - FORNEC. E INST.</t>
  </si>
  <si>
    <t>AUX3307</t>
  </si>
  <si>
    <t>AUX3332</t>
  </si>
  <si>
    <t>PRATELEIRA 210X40 CM, C/4 NÍVEIS, DE CONCRETO 20MPA E=4 CM, TELA AÇO Q138 10X10CM, EMBUTIDA NA PAREDE, REVESTIDA C/GRANITO CINZA POLIDO E=2 CM, EXCETO SÓCULO, PADRÃO 023 (MÓDULO 2M) PTC - FORNEC. E EXEC.</t>
  </si>
  <si>
    <t>AUX3333</t>
  </si>
  <si>
    <t>PRATELEIRA 170X40 CM, C/4 NÍVEIS, DE CONCRETO 20MPA E=4 CM, TELA AÇO Q138 10X10CM, EMBUTIDA NA PAREDE, REVESTIDA C/GRANITO CINZA POLIDO E=2 CM, EXCETO SÓCULO, PADRÃO 023 (PTC) - FORNEC. E EXEC.</t>
  </si>
  <si>
    <t>AUX3334</t>
  </si>
  <si>
    <t>PRATELEIRA 165X40 CM, C/4 NÍVEIS, DE CONCRETO 20MPA E=4 CM, TELA AÇO Q138 10X10CM, EMBUTIDA NA PAREDE, REVESTIDA C/GRANITO CINZA POLIDO E=2 CM, EXCETO SÓCULO, PADRÃO 023 (PTC) - FORNEC. E EXEC.</t>
  </si>
  <si>
    <t>AUX3101</t>
  </si>
  <si>
    <t>TANQUE DE LOUÇA BRANCA COM COLUNA, 40L OU EQUIVALENTE, INCLUSO SIFÃO FLEXÍVEL EM PVC, VÁLVULA METÁLICA E TORNEIRA DE METAL CROMADO PADRÃO MÉDIO</t>
  </si>
  <si>
    <t>AUX3084</t>
  </si>
  <si>
    <t>TANQUE EM CONCRETO 1,00X1,00M, H=0,90, REV. 1 FACE PASTILHA CERÂMICA, REV. INT. RESINA SINTÉTICA EPÓXI, COM TORNEIRA - TQ3 PADRÃO FNDE</t>
  </si>
  <si>
    <t>AUX3085</t>
  </si>
  <si>
    <t>TANQUE EM CONCRETO 1,00X1,00M, H=0,90, REV. 2 FACES PASTILHA CERÂMICA, REV. INT. RESINA SINTÉTICA EPÓXI, COM TORNEIRA - TQ3 PADRÃO FNDE</t>
  </si>
  <si>
    <t>AUX0175</t>
  </si>
  <si>
    <t>TANQUE EM AÇO INOX CHAPA 18 60X50X40 CM, C/ VÁLVULA AMERICANA CROMADA 3.1/2"X 1.1/2" E SIFÃO METAL CROMADO AMERICANA 1.1/2"X2" - FORNEC. E INST.</t>
  </si>
  <si>
    <t>AUX0176</t>
  </si>
  <si>
    <t>TANQUE EM AÇO INOX CHAPA 18 60X80X30 CM, C/ VÁLVULA AMERICANA CROMADA 3.1/2"X 1.1/2" E SIFÃO METAL CROMADO AMERICANA 1.1/2"X2" - FORNEC. E INST.</t>
  </si>
  <si>
    <t>AUX0177</t>
  </si>
  <si>
    <t>TANQUE EM AÇO INOX CHAPA 18 60X50X50 CM, C/ VÁLVULA AMERICANA CROMADA 3.1/2"X 1.1/2" E SIFÃO METAL CROMADO AMERICANA 1.1/2"X2" - FORNEC. E INST.</t>
  </si>
  <si>
    <t>AUX3162</t>
  </si>
  <si>
    <t>TANQUE EM AÇO INOXIDÁVEL ACETINADO 30L, COM ESFREGADOR, VÁLVULA E SIFÃO- FORNEC. E INST.</t>
  </si>
  <si>
    <t>AUX0169</t>
  </si>
  <si>
    <t>CUBA SIMPLES EM AÇO INOX CHAPA 20 50X40X20 CM, C/ VÁLVULA AMERICANA CROMADA 3.1/2"X 1.1/2" E SIFÃO METAL CROMADO AMERICANA 1.1/2"X2" - FORNEC. E INST.</t>
  </si>
  <si>
    <t>AUX0170</t>
  </si>
  <si>
    <t>CUBA SIMPLES EM AÇO INOX CHAPA 20 56X33X15 CM, C/ VÁLVULA AMERICANA CROMADA 3.1/2"X 1.1/2" E SIFÃO METAL CROMADO AMERICANA 1.1/2"X2" - FORNEC. E INST.</t>
  </si>
  <si>
    <t>AUX0171</t>
  </si>
  <si>
    <t>CUBA SIMPLES EM AÇO INOX CHAPA 20 50X40X25 CM, C/ VÁLVULA AMERICANA CROMADA 3.1/2"X 1.1/2" E SIFÃO METAL CROMADO AMERICANA 1.1/2"X2" - FORNEC. E INST.</t>
  </si>
  <si>
    <t>AUX0172</t>
  </si>
  <si>
    <t>CUBA SIMPLES EM AÇO INOX CHAPA 20 50X40X15 CM, C/ VÁLVULA AMERICANA CROMADA 3.1/2"X 1.1/2" E SIFÃO METAL CROMADO AMERICANA 1.1/2"X2" - FORNEC. E INST.</t>
  </si>
  <si>
    <t>AUX0173</t>
  </si>
  <si>
    <t>CUBA DUPLA EM AÇO INOX CHAPA 20 70X40X15 CM, C/ VÁLVULA AMERICANA CROMADA 3.1/2"X 1.1/2" E SIFÃO METAL CROMADO AMERICANA 1.1/2"X2" - FORNEC. E INST.</t>
  </si>
  <si>
    <t>AUX0174</t>
  </si>
  <si>
    <t>CUBA DUPLA EM AÇO INOX CHAPA 20 102X40X20 CM, C/ VÁLVULA AMERICANA CROMADA 3.1/2"X 1.1/2" E SIFÃO METAL CROMADO AMERICANA 1.1/2"X2" - FORNEC. E INST.</t>
  </si>
  <si>
    <t>AUX3250</t>
  </si>
  <si>
    <t>CUBA DE AÇO INOX, DIMENSÕES 60X50CM, PARA INSTALAÇÃO EM BANCADA, COM VÁLVULA CROMADA, SIFÃO CROMADO, TORNEIRA CROMADA E ENGATE PLÁSTICO OU SIMILARES</t>
  </si>
  <si>
    <t>AUX3264</t>
  </si>
  <si>
    <t>CUBA DE AÇO INOX, DIMENSÕES 60X50CM, PARA INSTALAÇÃO EM BANCADA, COM VÁLVULA CROMADA, SIFÃO CROMADO E ENGATE PLÁSTICO OU SIMILARES</t>
  </si>
  <si>
    <t>AUX3150</t>
  </si>
  <si>
    <t>CUBA DE AÇO INOX 304, DIMENSÕES 40X34 CM, PARA INSTALAÇÃO EM BANCADA, C/ VÁLVULA CROMADA, SIFÃO CROMADO, TORNEIRA CROMADA DE MESA PARA COZINHA E ENGATE DE PLÁSTICO</t>
  </si>
  <si>
    <t>AUX3048</t>
  </si>
  <si>
    <t>CUBA DE AÇO INOX (TRAMONTINA DORA 50 BL R6 EM AÇO INOX ACETINADO COM VÁLVULA 50X40 CM) PARA INSTALAÇÃO EM BANCADAS, COM SIFÃO CROMADO (DECA REF C1680), TORNEIRA DE MESA BICA ALTA PARA LAVATÓRIO (DECA REF 1198) E ENGATE PLÁSTICO, OU SIMILARES</t>
  </si>
  <si>
    <t>AUX3049</t>
  </si>
  <si>
    <t>CUBA DE AÇO INOX (TRAMONTINA DORA 50 BL R6 EM AÇO INOX ACETINADO COM VÁLVULA 50X40 CM) PARA INSTALAÇÃO EM BANCADAS, COM SIFÃO CROMADO (DECA REF C1680), EXCLUSIVE TORNEIRA</t>
  </si>
  <si>
    <t>AUX2025</t>
  </si>
  <si>
    <t>CUBA DE EMBUTIR, CIRCULAR, LINHA CARRARA L41, DECA OU SIMILAR, INCLUSIVE SIFÃO CROMADO, VÁLVULA CROMADA PARA PIA E ENGATE CROMADO</t>
  </si>
  <si>
    <t>AUX2240</t>
  </si>
  <si>
    <t>CUBA DE EMBUTIR, CIRCULAR, REF:10129, CELITE OU SIMILAR,  VÁLVULA EM METAL CROMADO 1.1/2"X1.1/2", SIFÃO DO TIPO GARRAFA EM METAL CROMADO 1 X 1.1/2" - FORNEC. E INST.</t>
  </si>
  <si>
    <t>AUX2241</t>
  </si>
  <si>
    <t>CUBA DE EMBUTIR, CIRCULAR, REF:10129, CELITE OU SIMILAR - FORNEC. E INST.</t>
  </si>
  <si>
    <t>AUX1454</t>
  </si>
  <si>
    <t>CUBA DE EMBUTIR OVAL EM LOUÇA BRANCA, 35 X 50CM OU EQUIVALENTE, INCLUSO VÁLVULA EM METAL CROMADO E SIFÃO COPO EM PVC- FORNECIMENTO E INSTALAÇÃO</t>
  </si>
  <si>
    <t>AUX3102</t>
  </si>
  <si>
    <t>CUBA DE EMBUTIR OVAL EM LOUÇA BRANCA, 40 X 30 X 14,5 CM ,  INCLUSO VÁLVULA E SIFÃO TIPO GARRAFA EM METAL CROMADO - FORNECIMENTO E INSTALAÇÃO.</t>
  </si>
  <si>
    <t>AUX1813</t>
  </si>
  <si>
    <t>LAVATÓRIO LOUÇA BRANCA COM COLUNA, 45 X 55CM OU EQUIVALENTE, PADRÃO MÉDIO, INCLUSO SIFÃO TIPO GARRAFA, VÁLVULA E ENGATE FLEXÍVEL DE 40CM EM METAL CROMADO, NÃO INCLUSO TORNEIRA - FORNECIMENTO E INSTALAÇÃO</t>
  </si>
  <si>
    <t>AUX1812</t>
  </si>
  <si>
    <t>LAVATÓRIO LOUÇA BRANCA COM COLUNA, 45 X 55CM OU EQUIVALENTE, PADRÃO MÉDIO, INCLUSO SIFÃO TIPO GARRAFA, VÁLVULA E ENGATE FLEXÍVEL DE 40CM EM METAL CROMADO, COM TORNEIRA DE MESA COM FECHAMENTO AUTOMÁTICO - FORNECIMENTO E INSTALAÇÃO</t>
  </si>
  <si>
    <t>AUX3115</t>
  </si>
  <si>
    <t>LAVATÓRIO LOUÇA (DECA-RAVENA REF L-915) COM COLUNA, C/ SIFÃO PLÁSTICO, VÁLVULA PLÁSTICA, ENGATE PVC E TORNEIRA DE MESA COM ACIONAMENTO MANUAL E FECHAMENTO AUTOMÁTICO</t>
  </si>
  <si>
    <t>AUX2928</t>
  </si>
  <si>
    <t>LAVATÓRIO LOUÇA BRANCA C/ COLUNA SUSPENSA - FORNECIMENTO E INSTALAÇÃO</t>
  </si>
  <si>
    <t>AUX2664</t>
  </si>
  <si>
    <t>LAVATÓRIO DE LOUÇA BRANCA COM COLUNA SUSPENSA PARA PCD, INCLUSO SIFÃO E VÁLVULA EM METAL CROMADO, ENGATE FLEXÍVEL 30 CM EM PLÁSTICO E COM TORNEIRA COM ACIONAMENTO POR ALAVANCA</t>
  </si>
  <si>
    <t>AUX1513</t>
  </si>
  <si>
    <t>LAVATÓRIO DE CANTO LOUÇA BRANCA SUSPENSO, 40X30 CM OU EQUIVALENTE, INCLUSO SIFÃO TIPO GARRAFA EM PVC, VÁLVULA E ENGATE FLEXÍVEL 30CM EM PLÁSTICO, PADRÃO POPULAR - FORNECIMENTO E INSTALAÇÃO</t>
  </si>
  <si>
    <t>AUX2456</t>
  </si>
  <si>
    <t>LAVATÓRIO LOUÇA BRANCA SUSPENSO DE CANTO 38,5X38,5 CM DECA OU SIMILAR, INCLUSO SIFÃO TIPO GARRAFA EM PVC, VÁLVULA E ENGATE FLEXÍVEL 30CM EM PLÁSTICO E TORNEIRA DE MESA COM FECHAMENTO AUTOMÁTICO - FORNECIMENTO E INSTALAÇÃO</t>
  </si>
  <si>
    <t>AUX1811</t>
  </si>
  <si>
    <t>TORNEIRA ELETRÔNICA DE MESA, COM SENSOR E ACIONAMENTO ELÉTRICO</t>
  </si>
  <si>
    <t>AUX1810</t>
  </si>
  <si>
    <t>TORNEIRA DE MESA PARA LAVATÓRIO COM ACIONAMENTO MANUAL E FECHAMENTO AUTOMÁTICO</t>
  </si>
  <si>
    <t>AUX1938</t>
  </si>
  <si>
    <t>TORNEIRA DE PAREDE PARA LAVATÓRIO COM ACIONAMENTO MANUAL E FECHAMENTO AUTOMÁTICO</t>
  </si>
  <si>
    <t>AUX3160</t>
  </si>
  <si>
    <t>TORNEIRA CROMADA DE PAREDE PARA TANQUE/JARDIM, 1/2", REF.1153, DECA OU SIMILAR - FORNEC. E INST.</t>
  </si>
  <si>
    <t>AUX3248</t>
  </si>
  <si>
    <t>TORNEIRA PRESSMATIC 110 DE MESA, DOCOL 17160806 OU SIMILAR - FORNEC. E INST.</t>
  </si>
  <si>
    <t>AUX2540</t>
  </si>
  <si>
    <t>TORNEIRA COM ACIONAMENTO POR ALAVANCA, 1/2", CLÍNICA - FORNEC. E INST.</t>
  </si>
  <si>
    <t>AUX3164</t>
  </si>
  <si>
    <t>MISTURADOR DE PAREDE CROMADO PARA COZINHA, BICA MÓVEL COM AREJADOR, REF.1258 DECA OU SIMILAR - FORNEC. E INST.</t>
  </si>
  <si>
    <t>AUX2166</t>
  </si>
  <si>
    <t>ADAPTADOR PARA VÁLVULA DE PIA E LAVATÓRIO, EM PVC RÍGIDO SOLDÁVEL, P/ ESGOTO SECUNDÁRIO, DIÂM = 40 MM</t>
  </si>
  <si>
    <t>AUX1429</t>
  </si>
  <si>
    <t>VASO SANITÁRIO INFANTIL C/ CAIXA DE DESCARGA DE SOBREPOR, ASSENTO PLÁSTICO INFANTIL, CONJUNTO DE FIXAÇÃO, TUBO DE DESCIDA DE EMBUTIR E ENGATE PLÁSTICO</t>
  </si>
  <si>
    <t>AUX3104</t>
  </si>
  <si>
    <t>VASO SANITÁRIO C/ CAIXA DE DESCARGA ACOPLADA, LINHA VOGUE PLUS CONFORTO, DECA OU SIMILAR, INCLUSIVE ASSENTO PLÁSTICO, CONJUNTO DE FIXAÇÃO, ANEL DE VEDAÇÃO E ENGATE PLÁSTICO</t>
  </si>
  <si>
    <t>AUX1814</t>
  </si>
  <si>
    <t>VASO SANITÁRIO CONVENCIONAL C/ CAIXA DE DESCARGA DE SOBREPOR, ASSENTO PLÁSTICO CONVENCIONAL, CONJUNTO DE FIXAÇÃO, TUBO DE DESCIDA DE EMBUTIR E ENGATE PLÁSTICO</t>
  </si>
  <si>
    <t>AUX3106</t>
  </si>
  <si>
    <t>VASO SANITÁRIO, LINHA VOGUE PLUS CONFORTO P.510.17, SEM ABERTURA FRONTAL, DECA OU SIMILAR, EXCLUSIVE CAIXA OU VÁLVULA DE DESCARGA</t>
  </si>
  <si>
    <t>AUX2027</t>
  </si>
  <si>
    <t>BACIA SANITÁRIA PARA CADEIRANTES C/ ASSENTO (ABERTURA FRONTAL)</t>
  </si>
  <si>
    <t>AUX2556</t>
  </si>
  <si>
    <t>CAIXA DE DESCARGA PLÁSTICA DE EMBUTIR COMPLETA, COM ESPELHO PLÁSTICO, CAPACIDADE 6 A 10 L, ACESSÓRIOS INCLUSOS - FORNEC. E INST.</t>
  </si>
  <si>
    <t>AUX2579</t>
  </si>
  <si>
    <t>CAIXA DE DESCARGA PLÁSTICA DE EMBUTIR, DUPLO FLUXO 3 A 6 L, LINHA ECOLINE VP (ANTI-VANDALISMO) MONTANA OU SIMILAR - FORNEC. E INST.</t>
  </si>
  <si>
    <t>AUX2580</t>
  </si>
  <si>
    <t>CAIXA DE DESCARGA PLÁSTICA DE EMBUTIR COMPLETA, COM ACABAMENTO INOX (MONTANA, LINHA MONTREAL OU SIMILAR) - FORNEC. E INST.</t>
  </si>
  <si>
    <t>AUX3436</t>
  </si>
  <si>
    <t>FORNECIMENTO E INSTALAÇÃO DE CAIXA DE DESCARGA DE SOBREPOR</t>
  </si>
  <si>
    <t>AUX2238</t>
  </si>
  <si>
    <t>VEDAÇÃO PARA SAÍDA DE VASO SANITÁRIO EM PVC RÍGIDO SOLDÁVEL, PARA ESGOTO PRIMÁRIO, DIÂM = 100MM -  FORNEC. E INST.</t>
  </si>
  <si>
    <t>AUX0874</t>
  </si>
  <si>
    <t>MICTÓRIO DE LOUÇA SIFONADO COM VÁLVULA COM ACIONAMENTO POR PRESSÃO E FECHAMENTO AUTOMÁTICO</t>
  </si>
  <si>
    <t>AUX3165</t>
  </si>
  <si>
    <t>MICTÓRIO LOUÇA BRANCA C/ SIFÃO INTEGRADO (DECA - REF. M-713 OU SIMILAR) E VÁLVULA COM ACIONAMENTO POR PRESSÃO E FECHAMENTO AUTOMÁTICO - FORNEC. E INST.</t>
  </si>
  <si>
    <t>AUX2361</t>
  </si>
  <si>
    <t>SABONETEIRA DE LOUÇA BRANCA  (7.5X15)CM</t>
  </si>
  <si>
    <t>AUX2362</t>
  </si>
  <si>
    <t>CABIDE DE LOUÇA BRANCA C/ UM GANCHO</t>
  </si>
  <si>
    <t>AUX2913</t>
  </si>
  <si>
    <t>AUX3247</t>
  </si>
  <si>
    <t>CABIDE EM AÇO INOX, DECA 2060 C40, ACABAMENTO CROMADO OU SIMILAR - FORNEC. E INST.</t>
  </si>
  <si>
    <t>AUX1815</t>
  </si>
  <si>
    <t>DISPENSER PARA PAPEL TOALHA INTERFOLHADO, DE PAREDE, MANUAL</t>
  </si>
  <si>
    <t>AUX1816</t>
  </si>
  <si>
    <t>PAPELEIRA DE LOUÇA 15X15 CM</t>
  </si>
  <si>
    <t>AUX1817</t>
  </si>
  <si>
    <t>DISPENSER, EM PLÁSTICO, PARA PAPEL HIGIÊNICO EM ROLO</t>
  </si>
  <si>
    <t>AUX2663</t>
  </si>
  <si>
    <t>VÁLVULA DE DESCARGA METÁLICA, BASE 1 1/4 "</t>
  </si>
  <si>
    <t>AUX0178</t>
  </si>
  <si>
    <t>ACABAMENTO ANTIVANDALISMO PARA VÁLVULA DE DESCARGA</t>
  </si>
  <si>
    <t>AUX2662</t>
  </si>
  <si>
    <t>CANOPLA COM ALAVANCA PARA VÁLVULA DE DESCARGA PARA PCD</t>
  </si>
  <si>
    <t>AUX2680</t>
  </si>
  <si>
    <t>ACABAMENTO PARA REGISTRO SPOT 1/2", 3/4" E 1", REF. 4900.C43 - DECA OU SIMILAR</t>
  </si>
  <si>
    <t>AUX0067</t>
  </si>
  <si>
    <t>RETIRADA DE COIFA E CHAPA PARA FOGÃO DE 3 OU 4 BOCAS</t>
  </si>
  <si>
    <t>AUX0068</t>
  </si>
  <si>
    <t>RETIRADA DE COIFA EM CHAPA PARA FOGÃO DE 6 BOCAS</t>
  </si>
  <si>
    <t>AUX0069</t>
  </si>
  <si>
    <t>RETIRADA DE EXAUSTOR</t>
  </si>
  <si>
    <t>AUX0070</t>
  </si>
  <si>
    <t>RETIRADA DE DUTO DE EXAUSTÃO</t>
  </si>
  <si>
    <t>AUX0084</t>
  </si>
  <si>
    <t>RECOLOCAÇÃO DE COIFA EM CHAPA PARA FOGÃO DE 3 OU 4 BOCAS</t>
  </si>
  <si>
    <t>AUX0085</t>
  </si>
  <si>
    <t>RECOLOCAÇÃO DE COIFA EM CHAPA PARA FOGÃO DE 6 BOCAS</t>
  </si>
  <si>
    <t>AUX0086</t>
  </si>
  <si>
    <t>RECOLOCAÇÃO DE EXAUSTOR</t>
  </si>
  <si>
    <t>AUX0087</t>
  </si>
  <si>
    <t>RECOLOCAÇÃO DE DUTO DE EXAUSTÃO</t>
  </si>
  <si>
    <t>AUX3257</t>
  </si>
  <si>
    <t>COIFA EM CHAPA DE AÇO GALVANIZADO PARA FOGÃO DE 6 BOCAS</t>
  </si>
  <si>
    <t>AUX3055</t>
  </si>
  <si>
    <t>COIFA EM AÇO INOX COM FILTRO, DIM=120X70X25CM, MULLTINOX OU SIMILAR</t>
  </si>
  <si>
    <t>AUX3056</t>
  </si>
  <si>
    <t>COIFA EM AÇO INOX ESCOVADO G-220 AISI 304 LIGA 18.8, TIPO PAREDE, COM FILTROS INERCIAS, CALHA COLETORA DE GORDURA E LUMINÁRIA, DIMENSÕES: LARG=4000 X PROF= 1200 X ALT=450MM</t>
  </si>
  <si>
    <t>AUX3057</t>
  </si>
  <si>
    <t>COIFA EM AÇO INOX ESCOVADO G-220 AISI 304 LIGA 18.8, TIPO PAREDE, COM FILTROS INERCIAS, CALHA COLETORA DE GORDURA E LUMINÁRIA, DIMENSÕES:LARG.=1115 X PROF. =700 X ALT.=500MM</t>
  </si>
  <si>
    <t>AUX3058</t>
  </si>
  <si>
    <t>COIFA EM AÇO INOX ESCOVADO G-220 AISI 304 LIGA 18.8, TIPO PAREDE, COM FILTROS INERCIAS, CALHA COLETORA DE GORDURA E LUMINÁRIA, DIMENSÕES:LARG.=1700 X PROF. =1300 X ALT.=450MM</t>
  </si>
  <si>
    <t>AUX3258</t>
  </si>
  <si>
    <t>DUTO EM CHAPA DE AÇO GALVANIZADO N.22 - DIÂMETRO 35CM</t>
  </si>
  <si>
    <t>AUX0050</t>
  </si>
  <si>
    <t>CHAPÉU CHINÊS PARA DUTO GALVANIZADO 35CM BIT.22 PARA EXAUSTÃO DE AR, COM TELA DE AÇO INOX 430 - PERFURADA - ESPESSURA 1,6 MM DIÂMETRO DO FURO 17 MM</t>
  </si>
  <si>
    <t>AUX1578</t>
  </si>
  <si>
    <t>RETIRADA DE TUBOS DE CONCRETO D=30CM</t>
  </si>
  <si>
    <t>AUX1579</t>
  </si>
  <si>
    <t>RETIRADA DE TUBOS DE CONCRETO D=40CM</t>
  </si>
  <si>
    <t>AUX1580</t>
  </si>
  <si>
    <t>RETIRADA DE TUBOS DE CONCRETO D=50CM</t>
  </si>
  <si>
    <t>AUX1581</t>
  </si>
  <si>
    <t>RETIRADA DE TUBOS DE CONCRETO D=60CM</t>
  </si>
  <si>
    <t>AUX1582</t>
  </si>
  <si>
    <t>RETIRADA DE TUBOS DE CONCRETO D=80CM</t>
  </si>
  <si>
    <t>AUX1583</t>
  </si>
  <si>
    <t>RETIRADA DE TUBOS DE CONCRETO D=100CM</t>
  </si>
  <si>
    <t>AUX1584</t>
  </si>
  <si>
    <t>RETIRADA DE TUBOS DE CONCRETO D=120CM</t>
  </si>
  <si>
    <t>AUX1585</t>
  </si>
  <si>
    <t>RETIRADA DE TUBOS DE CONCRETO D=150CM</t>
  </si>
  <si>
    <t>AUX0024</t>
  </si>
  <si>
    <t>LIMPEZA DE CANALETAS DE ÁGUAS PLUVIAIS</t>
  </si>
  <si>
    <t>AUX1997</t>
  </si>
  <si>
    <t>CANALETA EM CONCRETO AUTOADENSÁVEL C15, MOLDADA IN LOCO, PARA ÁGUAS PLUVIAIS (PADRÃO FUNDEPAR), INCL. ESCAVAÇÃO MANUAL E PREPARO DO FUNDO DE VALA.</t>
  </si>
  <si>
    <t>AUX2009</t>
  </si>
  <si>
    <t>CANALETA-CALHA RETANGULAR "U" EM CONCRETO AUTOADENSÁVEL C15, MOLDADA IN LOCO, PARA ÁGUAS PLUVIAIS (GINÁSIO PADRÃO FUNDEPAR), SEM IMPERMEABILIZAÇÃO.</t>
  </si>
  <si>
    <t>AUX3348</t>
  </si>
  <si>
    <t>CANALETA RETANGULAR COM TAMPA DE CONCRETO, LARGURA INTERNA = 0,40M, SOBRE ALVENARIA DE EMBASAMENTO (COMO REFERÊNCIA CÁLCULO DE 30 M DE CANALETA COM DESNÍVEL DE 2%)</t>
  </si>
  <si>
    <t>AUX3546</t>
  </si>
  <si>
    <t xml:space="preserve">CANALETA DE DRENAGEM EM CONCRETO, DIMENSÕES INTERNAS 30X30CM,  GRELHA EM CONCRETO L=30CM, INCLUSIVE ESCAVAÇÃO MANUAL </t>
  </si>
  <si>
    <t>AUX3547</t>
  </si>
  <si>
    <t xml:space="preserve">CANALETA DE DRENAGEM EM CONCRETO, DIMENSÕES INTERNAS 30X30CM,  TAMPA EM CONCRETO L=30CM, INCLUSIVE ESVAVAÇÃO MANUAL </t>
  </si>
  <si>
    <t>REBAIXAMENTO DO LENÇOL FREÁTICO</t>
  </si>
  <si>
    <t>AUX2638</t>
  </si>
  <si>
    <t>CAMADA DRENANTE COM BRITA NUM 3</t>
  </si>
  <si>
    <t>AUX3123</t>
  </si>
  <si>
    <t>MANTA GEOTÊXTIL</t>
  </si>
  <si>
    <t>AUX3485</t>
  </si>
  <si>
    <t>DRENO PROFUNDO (SEÇÃO 0,50 X 1,50 M), COM TUBO DE PEAD CORRUGADO PERFURADO, DN 200 MM, ENCHIMENTO COM BRITA, ENVOLVIDO COM MANTA GEOTÊXTIL. AF_07/2021</t>
  </si>
  <si>
    <t>AUX2655</t>
  </si>
  <si>
    <t>TUBO PVC PERFURADO PARA DRENAGEM - DIÂM=100MM (4")</t>
  </si>
  <si>
    <t>AUX0832</t>
  </si>
  <si>
    <t>TUBO DE PEAD CORRUGADO E PERFURADO PARA DRENAGEM - DIÂMETRO 2,5" 65MM (EM ACORDO COM AS NORMAS DNIT 093/06, NBR 15073 E NBR 14692)</t>
  </si>
  <si>
    <t>AUX2637</t>
  </si>
  <si>
    <t>DRENOS DE PVC D=75MM</t>
  </si>
  <si>
    <t>AUX1885</t>
  </si>
  <si>
    <t>TUBO DE CONCRETO (SIMPLES) PARA REDES COLETORAS DE ÁGUAS PLUVIAIS, DIÂMETRO DE 200 MM, JUNTA RÍGIDA, INSTALADO COM ESCAVADEIRA - FORNEC. E ASSENT.</t>
  </si>
  <si>
    <t>TUBOS DE CONCRETO SIMPLES - REDES COLETORAS DE ÁGUAS PLUVIAIS, ALTO NÍVEL DE INTERFERÊNCIAS</t>
  </si>
  <si>
    <t>TUBOS DE CONCRETO ARMADO - REDES COLETORAS DE ÁGUAS PLUVIAIS, BAIXO NÍVEL DE INTERFERÊNCIAS</t>
  </si>
  <si>
    <t>TUBOS DE CONCRETO ARMADO - REDES COLETORAS DE ÁGUAS PLUVIAIS, ALTO NÍVEL DE INTERFERÊNCIAS</t>
  </si>
  <si>
    <t>AUX1554</t>
  </si>
  <si>
    <t>REMOÇÃO DE BUEIROS EXISTENTES</t>
  </si>
  <si>
    <t>AUX1388</t>
  </si>
  <si>
    <t>TAMPA DE CONCRETO PARA CANALETA DE A.P.L=0,30M</t>
  </si>
  <si>
    <t>AUX1389</t>
  </si>
  <si>
    <t>TAMPA DE CONCRETO PARA CANALETA DE A.P.L=0,40M - HC.04</t>
  </si>
  <si>
    <t>AUX3002</t>
  </si>
  <si>
    <t>TAMPA DE FERRO FUNDIDO E SUBTAMPA COM LACRE - FORNEC. E INST.</t>
  </si>
  <si>
    <t>AUX1994</t>
  </si>
  <si>
    <t>CAIXA DE PASSAGEM 40X60CM COM GRELHA FF ARTICULADA 40X70CM, EM ALVENARIA TIJOLO FURADO 10CM, SOBRE BASE DE LASTRO DE CONCRETO E=10CM, PARA CANALETA PADRÃO, INCL. CHAPISCO E EMBOÇO INTERNO.</t>
  </si>
  <si>
    <t>AUX3259</t>
  </si>
  <si>
    <t>CAIXA EM ALVENARIA COM BLOCOS DE CONCRETO, TAMPA DE GRELHA DE CONCRETO PRÉ MOLDADO, DIMENSÕES INTERNAS: 0,60 X 0,60 X 0,50 M</t>
  </si>
  <si>
    <t>AUX3260</t>
  </si>
  <si>
    <t>ACRÉSCIMO PARA CAIXA EM ALVENARIA COM BLOCOS DE CONCRETO, DIMENSÕES INTERNAS: 0,60 X 0,60 X 0,50 M</t>
  </si>
  <si>
    <t>AUX2933</t>
  </si>
  <si>
    <t>CAIXA ENTERRADA HIDRÁULICA RETANGULAR, EM ALVENARIA COM BLOCOS DE CONCRETO, DIMENSÕES INTERNAS: 0,6X0,6X0,4M, COM PERFIS METÁLICOS E TAMPA ARTICULADA EM GRELHA DE FERRO FUNDIDO (PADRÃO FUNDEPAR), INCL. CHAPISCO EXTERNO E INTERNO, EMBOÇO INTERNO.</t>
  </si>
  <si>
    <t>AUX2934</t>
  </si>
  <si>
    <t>CAIXA ENTERRADA HIDRÁULICA RETANGULAR, EM ALVENARIA COM BLOCOS DE CONCRETO, DIMENSÕES INTERNAS: 0,6X0,6X0,5M, COM PERFIS METÁLICOS E TAMPA ARTICULADA EM GRELHA DE FERRO FUNDIDO (PADRÃO FUNDEPAR), INCL. CHAPISCO EXTERNO E INTERNO, EMBOÇO INTERNO.</t>
  </si>
  <si>
    <t>AUX2935</t>
  </si>
  <si>
    <t>CAIXA ENTERRADA HIDRÁULICA RETANGULAR, EM ALVENARIA COM BLOCOS DE CONCRETO, DIMENSÕES INTERNAS: 0,6X0,6X0,6M, COM PERFIS METÁLICOS E TAMPA ARTICULADA EM GRELHA DE FERRO FUNDIDO (PADRÃO FUNDEPAR), INCL. CHAPISCO EXTERNO E INTERNO, EMBOÇO INTERNO.</t>
  </si>
  <si>
    <t>AUX2936</t>
  </si>
  <si>
    <t>CAIXA ENTERRADA HIDRÁULICA RETANGULAR, EM ALVENARIA COM BLOCOS DE CONCRETO, DIMENSÕES INTERNAS: 0,6X0,6X0,7M, COM PERFIS METÁLICOS E TAMPA ARTICULADA EM GRELHA DE FERRO FUNDIDO (PADRÃO FUNDEPAR), INCL. CHAPISCO EXTERNO E INTERNO, EMBOÇO INTERNO.</t>
  </si>
  <si>
    <t>AUX2937</t>
  </si>
  <si>
    <t>CAIXA ENTERRADA HIDRÁULICA RETANGULAR, EM ALVENARIA COM BLOCOS DE CONCRETO, DIMENSÕES INTERNAS: 0,6X0,6X0,8M, COM PERFIS METÁLICOS E TAMPA ARTICULADA EM GRELHA DE FERRO FUNDIDO (PADRÃO FUNDEPAR), INCL. CHAPISCO EXTERNO E INTERNO, EMBOÇO INTERNO.</t>
  </si>
  <si>
    <t>AUX3476</t>
  </si>
  <si>
    <t>CAIXA ENTERRADA HIDRÁULICA RETANGULAR, EM ALVENARIA COM BLOCOS DE CONCRETO, DIMENSÕES INTERNAS: 0,6X0,6X0,9M, COM PERFIS METÁLICOS E TAMPA ARTICULADA EM GRELHA DE FERRO FUNDIDO (PADRÃO FUNDEPAR), INCL. CHAPISCO EXTERNO E INTERNO, EMBOÇO INTERNO.</t>
  </si>
  <si>
    <t>AUX3477</t>
  </si>
  <si>
    <t>CAIXA ENTERRADA HIDRÁULICA RETANGULAR, EM ALVENARIA COM BLOCOS DE CONCRETO, DIMENSÕES INTERNAS: 0,6X0,6X1,7M, COM PERFIS METÁLICOS E TAMPA ARTICULADA EM GRELHA DE FERRO FUNDIDO (PADRÃO FUNDEPAR), INCL. CHAPISCO EXTERNO E INTERNO, EMBOÇO INTERNO.</t>
  </si>
  <si>
    <t>AUX3242</t>
  </si>
  <si>
    <t>CAIXA ENTERRADA HIDRÁULICA RETANGULAR, EM ALVENARIA COM BLOCOS DE CONCRETO, DIMENSÕES INTERNAS: 0,8X0,8X0,8M, COM PERFIS METÁLICOS E TAMPA ARTICULADA EM GRELHA DE FERRO FUNDIDO (PADRÃO FUNDEPAR), INCL. CHAPISCO EXTERNO E INTERNO, EMBOÇO INTERNO.</t>
  </si>
  <si>
    <t>AUX3246</t>
  </si>
  <si>
    <t>CAIXA DE PASSAGEM EM ALVENARIA DE TIJOLOS MACIÇOS ESP. = 0,12M, DIM. INT. = 0.50 X 0.50 X 0.40M, COM GRELHA DE FERRO FUNDIDO, INCLUINDO ESCAVAÇÃO</t>
  </si>
  <si>
    <t>AUX1979</t>
  </si>
  <si>
    <t>CAIXA ENTERRADA HIDRÁULICA RETANGULAR EM ALVENARIA COM TIJOLOS CERÂMICOS MACIÇOS, DIMENSÕES INTERNAS: 0,6X0,6X0,4M PARA REDE DE DRENAGEM, INCL. CHAPISCO EXTERNO E INTERNO, EMBOÇO INTERNO.</t>
  </si>
  <si>
    <t>AUX1980</t>
  </si>
  <si>
    <t>CAIXA ENTERRADA HIDRÁULICA RETANGULAR EM ALVENARIA COM TIJOLOS CERÂMICOS MACIÇOS, DIMENSÕES INTERNAS: 0,6X0,6X0,5M PARA REDE DE DRENAGEM, INCL. CHAPISCO EXTERNO E INTERNO, EMBOÇO INTERNO.</t>
  </si>
  <si>
    <t>AUX1982</t>
  </si>
  <si>
    <t>CAIXA ENTERRADA HIDRÁULICA RETANGULAR EM ALVENARIA COM TIJOLOS CERÂMICOS MACIÇOS, DIMENSÕES INTERNAS: 0,6X0,6X0,7M PARA REDE DE DRENAGEM, INCL. CHAPISCO EXTERNO E INTERNO, EMBOÇO INTERNO.</t>
  </si>
  <si>
    <t>AUX1983</t>
  </si>
  <si>
    <t>CAIXA ENTERRADA HIDRÁULICA RETANGULAR EM ALVENARIA COM TIJOLOS CERÂMICOS MACIÇOS, DIMENSÕES INTERNAS: 0,8X0,8X0,8M PARA REDE DE DRENAGEM, INCL. CHAPISCO EXTERNO E INTERNO, EMBOÇO INTERNO.</t>
  </si>
  <si>
    <t>AUX1984</t>
  </si>
  <si>
    <t>CAIXA ENTERRADA HIDRÁULICA RETANGULAR EM ALVENARIA COM TIJOLOS CERÂMICOS MACIÇOS, DIMENSÕES INTERNAS: 0,8X0,8X0,9M PARA REDE DE DRENAGEM, INCL. CHAPISCO EXTERNO E INTERNO, EMBOÇO INTERNO.</t>
  </si>
  <si>
    <t>AUX1985</t>
  </si>
  <si>
    <t>CAIXA ENTERRADA HIDRÁULICA RETANGULAR EM ALVENARIA COM TIJOLOS CERÂMICOS MACIÇOS, DIMENSÕES INTERNAS: 0,8X0,8X1M PARA REDE DE DRENAGEM, INCL. CHAPISCO EXTERNO E INTERNO, EMBOÇO INTERNO.</t>
  </si>
  <si>
    <t>AUX1986</t>
  </si>
  <si>
    <t>CAIXA ENTERRADA HIDRÁULICA RETANGULAR EM ALVENARIA COM TIJOLOS CERÂMICOS MACIÇOS, DIMENSÕES INTERNAS: 1X1X1,1M PARA REDE DE DRENAGEM, INCL. CHAPISCO EXTERNO E INTERNO, EMBOÇO INTERNO.</t>
  </si>
  <si>
    <t>AUX1987</t>
  </si>
  <si>
    <t>CAIXA ENTERRADA HIDRÁULICA RETANGULAR EM ALVENARIA COM TIJOLOS CERÂMICOS MACIÇOS, DIMENSÕES INTERNAS: 1X1X1,9M PARA REDE DE DRENAGEM, INCL. CHAPISCO EXTERNO E INTERNO, EMBOÇO INTERNO.</t>
  </si>
  <si>
    <t>AUX1988</t>
  </si>
  <si>
    <t>CAIXA ENTERRADA HIDRÁULICA RETANGULAR EM ALVENARIA COM BLOCOS DE CONCRETO, DIMENSÕES INTERNAS: 0,6X0,6X0,4M PARA REDE DE DRENAGEM, INCL. CHAPISCO EXTERNO E INTERNO, EMBOÇO INTERNO.</t>
  </si>
  <si>
    <t>AUX2463</t>
  </si>
  <si>
    <t>CAIXA ENTERRADA HIDRÁULICA RETANGULAR EM ALVENARIA COM BLOCOS DE CONCRETO, DIMENSÕES INTERNAS: 0,6X0,6X0,5M PARA REDE DE DRENAGEM, INCL. CHAPISCO EXTERNO E INTERNO, EMBOÇO INTERNO.</t>
  </si>
  <si>
    <t>AUX2464</t>
  </si>
  <si>
    <t>CAIXA ENTERRADA HIDRÁULICA RETANGULAR EM ALVENARIA COM BLOCOS DE CONCRETO, DIMENSÕES INTERNAS: 0,6X0,6X0,7M PARA REDE DE DRENAGEM, INCL. CHAPISCO EXTERNO E INTERNO, EMBOÇO INTERNO.</t>
  </si>
  <si>
    <t>AUX1990</t>
  </si>
  <si>
    <t>CAIXA ENTERRADA HIDRÁULICA RETANGULAR EM ALVENARIA COM BLOCOS DE CONCRETO, DIMENSÕES INTERNAS: 0,6X0,6X0,8M PARA REDE DE DRENAGEM, INCL. CHAPISCO EXTERNO E INTERNO, EMBOÇO INTERNO.</t>
  </si>
  <si>
    <t>AUX2465</t>
  </si>
  <si>
    <t>CAIXA ENTERRADA HIDRÁULICA RETANGULAR EM ALVENARIA COM BLOCOS DE CONCRETO, DIMENSÕES INTERNAS: 0,6X0,6X0,9M PARA REDE DE DRENAGEM, INCL. CHAPISCO EXTERNO E INTERNO, EMBOÇO INTERNO.</t>
  </si>
  <si>
    <t>AUX1991</t>
  </si>
  <si>
    <t>CAIXA ENTERRADA HIDRÁULICA RETANGULAR EM ALVENARIA COM BLOCOS DE CONCRETO, DIMENSÕES INTERNAS: 0,6X0,6X1M PARA REDE DE DRENAGEM, INCL. CHAPISCO EXTERNO E INTERNO, EMBOÇO INTERNO.</t>
  </si>
  <si>
    <t>AUX2846</t>
  </si>
  <si>
    <t>CAIXA ENTERRADA HIDRÁULICA RETANGULAR EM ALVENARIA COM BLOCOS DE CONCRETO, DIMENSÕES INTERNAS: 0,6X0,6X1,1M PARA REDE DE DRENAGEM, INCL. CHAPISCO EXTERNO E INTERNO, EMBOÇO INTERNO.</t>
  </si>
  <si>
    <t>AUX2847</t>
  </si>
  <si>
    <t>CAIXA ENTERRADA HIDRÁULICA RETANGULAR EM ALVENARIA COM BLOCOS DE CONCRETO, DIMENSÕES INTERNAS: 0,6X0,6X1,7M PARA REDE DE DRENAGEM, INCL. CHAPISCO EXTERNO E INTERNO, EMBOÇO INTERNO.</t>
  </si>
  <si>
    <t>AUX1992</t>
  </si>
  <si>
    <t>CAIXA ENTERRADA HIDRÁULICA RETANGULAR EM ALVENARIA COM BLOCOS DE CONCRETO, DIMENSÕES INTERNAS: 0,8X0,8X1,2M PARA REDE DE DRENAGEM, INCL. CHAPISCO EXTERNO E INTERNO, EMBOÇO INTERNO.</t>
  </si>
  <si>
    <t>AUX1993</t>
  </si>
  <si>
    <t>CAIXA ENTERRADA HIDRÁULICA RETANGULAR EM ALVENARIA COM BLOCOS DE CONCRETO, DIMENSÕES INTERNAS: 0,8X0,8X2M PARA REDE DE DRENAGEM, INCL. CHAPISCO EXTERNO E INTERNO, EMBOÇO INTERNO.</t>
  </si>
  <si>
    <t>AUX1068</t>
  </si>
  <si>
    <t>CAIXA DE INSPEÇÃO 60X60CM, PROFUNDIDADE=30CM, TAMPA EM CONCRETO ARMADO COM CANTONEIRAS E=3/16", EM ALVENARIA TIJOLO FURADO 10CM, REVESTIDA COM CHAPISCO E EMBOÇO, SOBRE BASE DE LASTRO DE CONCRETO E=20CM, INCL. ESCAVAÇÃO</t>
  </si>
  <si>
    <t>AUX1066</t>
  </si>
  <si>
    <t>CAIXA DE INSPEÇÃO 60X60CM, PROFUNDIDADE=40CM, TAMPA EM CONCRETO ARMADO COM CANTONEIRAS E=3/16", EM ALVENARIA TIJOLO FURADO 10CM, REVESTIDA COM CHAPISCO E EMBOÇO, SOBRE BASE DE LASTRO DE CONCRETO E=20CM, INCL. ESCAVAÇÃO</t>
  </si>
  <si>
    <t>AUX2651</t>
  </si>
  <si>
    <t>CAIXA DE INSPEÇÃO 60X60CM, PROFUNDIDADE=50CM, TAMPA EM CONCRETO ARMADO COM CANTONEIRAS E=3/16", EM ALVENARIA TIJOLO FURADO 10CM, REVESTIDA COM CHAPISCO E EMBOÇO, SOBRE BASE DE LASTRO DE CONCRETO E=20CM, INCL. ESCAVAÇÃO</t>
  </si>
  <si>
    <t>AUX2652</t>
  </si>
  <si>
    <t>CAIXA DE INSPEÇÃO 60X60CM, PROFUNDIDADE=60CM, TAMPA EM CONCRETO ARMADO COM CANTONEIRAS E=3/16", EM ALVENARIA TIJOLO FURADO 10CM, REVESTIDA COM CHAPISCO E EMBOÇO, SOBRE BASE DE LASTRO DE CONCRETO E=20CM, INCL. ESCAVAÇÃO</t>
  </si>
  <si>
    <t>AUX2653</t>
  </si>
  <si>
    <t>CAIXA DE INSPEÇÃO 60X60CM, PROFUNDIDADE=70CM, TAMPA EM CONCRETO ARMADO COM CANTONEIRAS E=3/16", EM ALVENARIA TIJOLO FURADO 10CM, REVESTIDA COM CHAPISCO E EMBOÇO, SOBRE BASE DE LASTRO DE CONCRETO E=20CM, INCL. ESCAVAÇÃO</t>
  </si>
  <si>
    <t>AUX2654</t>
  </si>
  <si>
    <t>CAIXA DE INSPEÇÃO 60X60CM, PROFUNDIDADE=80CM, TAMPA EM CONCRETO ARMADO COM CANTONEIRAS E=3/16", EM ALVENARIA TIJOLO FURADO 10CM, REVESTIDA COM CHAPISCO E EMBOÇO, SOBRE BASE DE LASTRO DE CONCRETO E=20CM, INCL. ESCAVAÇÃO</t>
  </si>
  <si>
    <t>AUX0835</t>
  </si>
  <si>
    <t>CAIXA DE INSPEÇÃO 60X60CM, PROFUNDIDADE=90CM, TAMPA EM CONCRETO ARMADO COM CANTONEIRAS E=3/16", EM ALVENARIA TIJOLO FURADO 10CM, REVESTIDA COM CHAPISCO E EMBOÇO, SOBRE BASE DE LASTRO DE CONCRETO E=20CM, INCL. ESCAVAÇÃO</t>
  </si>
  <si>
    <t>AUX0836</t>
  </si>
  <si>
    <t>CAIXA DE INSPEÇÃO 60X60CM, PROFUNDIDADE=100CM, TAMPA EM CONCRETO ARMADO COM CANTONEIRAS E=3/16", EM ALVENARIA TIJOLO FURADO 10CM, REVESTIDA COM CHAPISCO E EMBOÇO, SOBRE BASE DE LASTRO DE CONCRETO E=20CM, INCL. ESCAVAÇÃO</t>
  </si>
  <si>
    <t>AUX1067</t>
  </si>
  <si>
    <t>CAIXA DE INSPEÇÃO 60X60CM, PROFUNDIDADE=110CM, TAMPA EM CONCRETO ARMADO COM CANTONEIRAS E=3/16", EM ALVENARIA TIJOLO FURADO 10CM, REVESTIDA COM CHAPISCO E EMBOÇO, SOBRE BASE DE LASTRO DE CONCRETO E=20CM, INCL. ESCAVAÇÃO</t>
  </si>
  <si>
    <t>AUX0894</t>
  </si>
  <si>
    <t>CAIXA DE INSPEÇÃO 60X60CM, PROFUNDIDADE=120CM, TAMPA EM CONCRETO ARMADO COM CANTONEIRAS E=3/16", EM ALVENARIA TIJOLO FURADO 10CM, REVESTIDA COM CHAPISCO E EMBOÇO, SOBRE BASE DE LASTRO DE CONCRETO E=20CM, INCL. ESCAVAÇÃO</t>
  </si>
  <si>
    <t>AUX0895</t>
  </si>
  <si>
    <t>CAIXA DE INSPEÇÃO 60X60CM, PROFUNDIDADE=130CM, TAMPA EM CONCRETO ARMADO COM CANTONEIRAS E=3/16", EM ALVENARIA TIJOLO FURADO 10CM, REVESTIDA COM CHAPISCO E EMBOÇO, SOBRE BASE DE LASTRO DE CONCRETO E=20CM, INCL. ESCAVAÇÃO</t>
  </si>
  <si>
    <t>AUX0896</t>
  </si>
  <si>
    <t>CAIXA DE INSPEÇÃO 60X60CM, PROFUNDIDADE=150CM, TAMPA EM CONCRETO ARMADO COM CANTONEIRAS E=3/16", EM ALVENARIA TIJOLO FURADO 10CM, REVESTIDA COM CHAPISCO E EMBOÇO, SOBRE BASE DE LASTRO DE CONCRETO E=20CM, INCL. ESCAVAÇÃO</t>
  </si>
  <si>
    <t>AUX0898</t>
  </si>
  <si>
    <t>CAIXA DE INSPEÇÃO 60X60CM, PROFUNDIDADE=160CM, TAMPA EM CONCRETO ARMADO COM CANTONEIRAS E=3/16", EM ALVENARIA TIJOLO FURADO 10CM, REVESTIDA COM CHAPISCO E EMBOÇO, SOBRE BASE DE LASTRO DE CONCRETO E=20CM, INCL. ESCAVAÇÃO</t>
  </si>
  <si>
    <t>AUX0900</t>
  </si>
  <si>
    <t>CAIXA DE INSPEÇÃO 60X60CM, PROFUNDIDADE=180CM, TAMPA EM CONCRETO ARMADO COM CANTONEIRAS E=3/16", EM ALVENARIA TIJOLO FURADO 10CM, REVESTIDA COM CHAPISCO E EMBOÇO, SOBRE BASE DE LASTRO DE CONCRETO E=20CM, INCL. ESCAVAÇÃO</t>
  </si>
  <si>
    <t>AUX0901</t>
  </si>
  <si>
    <t>CAIXA DE INSPEÇÃO 60X60CM, PROFUNDIDADE=200CM, TAMPA EM CONCRETO ARMADO COM CANTONEIRAS E=3/16", EM ALVENARIA TIJOLO FURADO 10CM, REVESTIDA COM CHAPISCO E EMBOÇO, SOBRE BASE DE LASTRO DE CONCRETO E=20CM, INCL. ESCAVAÇÃO</t>
  </si>
  <si>
    <t>AUX1383</t>
  </si>
  <si>
    <t>CAIXA DE INSPEÇÃO 80X80CM, PROFUNDIDADE=110CM, TAMPA EM CONCRETO ARMADO COM CANTONEIRAS E=3/16", EM ALVENARIA TIJOLO FURADO 10CM, REVESTIDA COM CHAPISCO E EMBOÇO, SOBRE BASE DE LASTRO DE CONCRETO E=20CM, INCL. ESCAVAÇÃO</t>
  </si>
  <si>
    <t>AUX1384</t>
  </si>
  <si>
    <t>CAIXA DE INSPEÇÃO 80X80CM, PROFUNDIDADE=120CM, TAMPA EM CONCRETO ARMADO COM CANTONEIRAS E=3/16", EM ALVENARIA TIJOLO FURADO 10CM, REVESTIDA COM CHAPISCO E EMBOÇO, SOBRE BASE DE LASTRO DE CONCRETO E=20CM, INCL. ESCAVAÇÃO</t>
  </si>
  <si>
    <t>AUX2767</t>
  </si>
  <si>
    <t>CAIXA DE INSPEÇÃO EM POLIETILENO PARA ATERRAMENTO D=300 MM, INCLUSO TAMPA EM FERRO FUNDIDO</t>
  </si>
  <si>
    <t>AUX3440</t>
  </si>
  <si>
    <t xml:space="preserve">CAIXA DE INSPEÇÃO COM TAMPA, EM CONCRETO PRÉ-MOLDADO, DIMENSÕES INTERNAS: 0,3X0,3X0,3 M. </t>
  </si>
  <si>
    <t>AUX2422</t>
  </si>
  <si>
    <t>GRELHA METÁLICA EM FERRO FUNDIDO, 40X40 CM</t>
  </si>
  <si>
    <t>AUX2820</t>
  </si>
  <si>
    <t>GRELHA DE FERRO PERFILADO PARA CANALETA - L=30CM</t>
  </si>
  <si>
    <t>AUX2871</t>
  </si>
  <si>
    <t>GRELHA DE FERRO PERFILADO PARA CANALETAS A CÉU ABERTO - 40CM</t>
  </si>
  <si>
    <t>AUX2872</t>
  </si>
  <si>
    <t>GRELHA DE FERRO PERFILADO PARA CANALETAS A CÉU ABERTO - 50CM</t>
  </si>
  <si>
    <t>AUX1387</t>
  </si>
  <si>
    <t>GRELHA DE CONCRETO PARA CANALETA - L=30CM - COM PASSAGEM DE VEÍCULOS</t>
  </si>
  <si>
    <t>AUX1382</t>
  </si>
  <si>
    <t>GRELHA DE CONCRETO PARA CANALETA - L=30CM - SEM PASSAGEM DE VEÍCULOS</t>
  </si>
  <si>
    <t>DISSIPADOR DE ENERGIA</t>
  </si>
  <si>
    <t>AUX2677</t>
  </si>
  <si>
    <t>DISSIPADOR DE ENERGIA TIPO CAIXA DE PEDRA ARGAMASSADA FIXADA COM CONCRETO, DIMENSÕES DE 2,00X0,70 M E E=0,25 (PADRÃO DEB 01 - DNIT)</t>
  </si>
  <si>
    <t>AUX0609</t>
  </si>
  <si>
    <t>DEMOLIÇÃO DE ARGAMASSA IMPERMEÁVEL - ESPESSURA MÉDIA DE 30MM</t>
  </si>
  <si>
    <t>AUX0610</t>
  </si>
  <si>
    <t>DEMOLIÇÃO DE SISTEMAS IMPERMEABILIZANTES DE BASE ASFÁLTICA</t>
  </si>
  <si>
    <t>AUX0611</t>
  </si>
  <si>
    <t>DEMOLIÇÃO DE SISTEMAS DE ISOLAMENTO TÉRMICO EM GERAL</t>
  </si>
  <si>
    <t>AUX0612</t>
  </si>
  <si>
    <t>DEMOLIÇÃO DE CAPEAMENTO PROTETOR, EXECUTADO COM ARGAMASSA DE CIMENTO E AREIA</t>
  </si>
  <si>
    <t>AUX0613</t>
  </si>
  <si>
    <t>DEMOLIÇÃO DE PROTEÇÃO TERMOMECÂNICA - LADRILHOS CERÂMICOS OU HIDRÁULICOS</t>
  </si>
  <si>
    <t>AUX0614</t>
  </si>
  <si>
    <t>DEMOLIÇÃO DE ARGAMASSA DE REGULARIZAÇÃO - ESPESSURA MÉDIA DE 30MM</t>
  </si>
  <si>
    <t>AUX2567</t>
  </si>
  <si>
    <t>LONA PLÁSTICA PRETA 150 MICRA - PARA EXECUÇÃO DE PISO SOBRE SOLOS - FORNEC E INST.</t>
  </si>
  <si>
    <t>AUX2674</t>
  </si>
  <si>
    <t>IMPERMEABILIZAÇÃO DE ALICERCE E VIGA BALDRAME COM 2 DEMÃOS DE TINTA ASFÁLTICA TIPO NEUTROL DA VEDACIT OU SIMILAR, EXCETO ARGAMASSA IMPERMEABILIZAÇÃO</t>
  </si>
  <si>
    <t>IMPERMEABILIZAÇÃO COM PAPEL BETUMADO</t>
  </si>
  <si>
    <t>AUX3317</t>
  </si>
  <si>
    <t>PROTEÇÃO DE SUPERFÍCIES IMPERMEABILIZADAS COM PAPEL BETUMADO</t>
  </si>
  <si>
    <t>AUX0126</t>
  </si>
  <si>
    <t>MASTIQUE ELÁSTICO A BASE DE POLIURETANO - MONOCOMPONENTE</t>
  </si>
  <si>
    <t>DM3</t>
  </si>
  <si>
    <t>AUX2786</t>
  </si>
  <si>
    <t>JUNTA DE DILATAÇÃO ELÁSTICA PARA CONCRETO (PVC), TIPO O-12, ATÉ 5MCA</t>
  </si>
  <si>
    <t>AUX2541</t>
  </si>
  <si>
    <t>REGULARIZAÇÃO COM ARGAMASSA DE CIMENTO E AREIA - TRAÇO 1:3, ESPESSURA MÉDIA 30MM</t>
  </si>
  <si>
    <t>AUX0627</t>
  </si>
  <si>
    <t>PROTEÇÃO MECÂNICA COM ARGAMASSA DE CIMENTO E AREIA - TRAÇO 1:7, ESPESSURA MÉDIA 30MM</t>
  </si>
  <si>
    <t>AUX1863</t>
  </si>
  <si>
    <t>PEITORIL GRANITO CINZA POLIDO E= 2 CM</t>
  </si>
  <si>
    <t>AUX0853</t>
  </si>
  <si>
    <t>PEITORIL EM GRANITO PRETO LARGURA DE 18 CM, ASSENTADO COM ARGAMASSA TRACO 1:4 (CIMENTO E AREIA MEDIA), PREPARO MANUAL DA ARGAMASSA</t>
  </si>
  <si>
    <t>AUX1220</t>
  </si>
  <si>
    <t>PEITORIL DE CONCRETO ARMADO COM PINGADEIRA LARGURA 13 CM</t>
  </si>
  <si>
    <t>AUX0801</t>
  </si>
  <si>
    <t>PEITORIL DE CONCRETO, LARGURA 18 CM, ESPESSURA COM DECLIVIDADE INICIANDO EM 4 CM ATÉ 2 CM, COM PINGADEIRA E ACABAMENTO EM SILICONE, PADRÃO FUNDEPAR</t>
  </si>
  <si>
    <t>AUX2471</t>
  </si>
  <si>
    <t>PINGADEIRA DE CONCRETO ARMADO 30X30CM</t>
  </si>
  <si>
    <t>AUX2472</t>
  </si>
  <si>
    <t>PINGADEIRA DE CONCRETO ARMADO 20X300CM</t>
  </si>
  <si>
    <t>AUX0054</t>
  </si>
  <si>
    <t>DEMOLIÇÃO DE LADRILHOS HIDRÁULICOS, INCLUSIVE ARGAMASSA DE REGULARIZAÇÃO</t>
  </si>
  <si>
    <t>AUX0125</t>
  </si>
  <si>
    <t>PREPARO E APLICAÇÃO DE ESTUQUE</t>
  </si>
  <si>
    <t>AUX0214</t>
  </si>
  <si>
    <t>DEMOLIÇÃO DE REVESTIMENTO CERÂMICO OU SIMILAR</t>
  </si>
  <si>
    <t>AUX0217</t>
  </si>
  <si>
    <t>RETIRADA DE FORRAS DE PEDRAS NATURAIS - GRANITO OU MÁRMORE</t>
  </si>
  <si>
    <t>AUX0220</t>
  </si>
  <si>
    <t>RECOLOCAÇÃO DE FORRAS DE PEDRAS NATURAIS - GRANITO OU MÁRMORE</t>
  </si>
  <si>
    <t>AUX0221</t>
  </si>
  <si>
    <t>REPAROS EM TRINCAS E RACHADURAS</t>
  </si>
  <si>
    <t>AUX0222</t>
  </si>
  <si>
    <t>REPAROS EM EMBOÇO - ARGAMASSA MISTA DE CIMENTO, CAL E AREIA 1:4/12</t>
  </si>
  <si>
    <t>AUX0223</t>
  </si>
  <si>
    <t>REPAROS EM REBOCO - ARGAMASSA DE CAL E AREIA 1:2</t>
  </si>
  <si>
    <t>AUX0224</t>
  </si>
  <si>
    <t>DEMOLIÇÃO DE ESTUQUE COMUM, EXCLUSIVE ENTARUGAMENTO</t>
  </si>
  <si>
    <t>AUX1626</t>
  </si>
  <si>
    <t>APICOAMENTO MANUAL TOTAL DE REBOCO COM PONTEIRAS/TALHADEIRAS</t>
  </si>
  <si>
    <t>AUX0212</t>
  </si>
  <si>
    <t>DEMOLIÇÃO DE ARGAMASSA DE CAL E AREIA OU MISTA</t>
  </si>
  <si>
    <t>AUX0213</t>
  </si>
  <si>
    <t>DEMOLIÇÃO DE ARGAMASSA DE CIMENTO E AREIA</t>
  </si>
  <si>
    <t>AUX1616</t>
  </si>
  <si>
    <t>DEMOLIÇÃO DE REVESTIMENTO C/ARGAMASSA</t>
  </si>
  <si>
    <t>AUX1617</t>
  </si>
  <si>
    <t>DEMOLIÇÃO DE REVESTIMENTO C/AZULEJOS</t>
  </si>
  <si>
    <t>AUX1618</t>
  </si>
  <si>
    <t>DEMOLIÇÃO DE REVESTIMENTO C/LAMBRIS</t>
  </si>
  <si>
    <t>AUX1619</t>
  </si>
  <si>
    <t>DEMOLIÇÃO DE REVESTIMENTO C/ PEDRAS NATURAIS</t>
  </si>
  <si>
    <t>AUX3367</t>
  </si>
  <si>
    <t>REJUNTAMENTO DE REVESTIMENTOS CERÂMICOS 20CM X 20CM</t>
  </si>
  <si>
    <t>AUX3488</t>
  </si>
  <si>
    <t>REJUNTAMENTO DE REVESTIMENTOS CERÂMICOS 30X60 CM</t>
  </si>
  <si>
    <t>CHAPISCO - EM ALVENARIA E ESTRUTURAS DE CONCRETOS INTERNAS</t>
  </si>
  <si>
    <t>AUX1339</t>
  </si>
  <si>
    <t>CHAPISCO APLICADO EM ALVENARIA (SEM PRESENÇA DE VÃOS) E ESTRUTURAS DE CONCRETO DE FACHADA, COM COLHER DE PEDREIRO. ARGAMASSA TRAÇO 1:3 COM PREPARO MANUAL, INCL. ADITIVO IMPERMEABILIZANTE</t>
  </si>
  <si>
    <t>AUX1890</t>
  </si>
  <si>
    <t>REBOCO C/ ARGAMASSA DE CAL E AREIA PENEIRADA, TRAÇO 1:3, ESP=5MM P/ PAREDE</t>
  </si>
  <si>
    <t>AUX2242</t>
  </si>
  <si>
    <t>REBOCO INTERNO DE PAREDE, ESPESSURA 0,5CM, COM ARGAMASSA 1:2 CAL E AREIA - FORNEC. E EXEC.</t>
  </si>
  <si>
    <t>AUX2243</t>
  </si>
  <si>
    <t>ARGAMASSA CAL E AREIA TRAÇO 1:2 - CONFECÇÃO MECÂNICA E TRANSPORTE</t>
  </si>
  <si>
    <t>AUX2100</t>
  </si>
  <si>
    <t>PASTILHA CERAMICA ESMALTADA, 5 X 5 CM, MARCA ATLAS, LINHA ENGENHARIA, REF. LORCA - B11421 OU SIMILAR, APLICADA COM ARGAMASSA INDUSTRIALIZADA AC-II, REJUNTADA, EXCLUSIVE EMBOÇO (OU SIMILAR)</t>
  </si>
  <si>
    <t>AUX3189</t>
  </si>
  <si>
    <t>REVESTIMENTO PARA PAREDES INTERNAS/EXTERNAS EM PASTILHAS DE VIDRO 3,0 X 3,0 CM (PLACAS DE 29,2 X 29,2 CM), ALINHADAS A PRUMO, APLICADO EM PANOS SEM VÃOS</t>
  </si>
  <si>
    <t>AUX1612</t>
  </si>
  <si>
    <t>REVESTIMENTO CERÂMICO ANTI-PICHAÇÃO 10X10CM, JUNTAS AMARRAÇÃO OU PRUMO - ASSENTADOS COM ARGAMASSA COMUM - FORNEC. E ASSENT.</t>
  </si>
  <si>
    <t>AUX1613</t>
  </si>
  <si>
    <t>REVESTIMENTO CERÂMICO ANTI-PICHAÇÃO 10X10CM, JUNTAS AMARRAÇÃO OU PRUMO - ASSENTADOS COM ARGAMASSA COLANTE - FORNEC. E ASSENT.</t>
  </si>
  <si>
    <t>AUX1614</t>
  </si>
  <si>
    <t>REVESTIMENTO CERÂMICO ESMALTADO 10X10CM, JUNTAS AMARRAÇÃO OU PRUMO - ASSENTADOS COM ARGAMASSA COMUM - FORNEC. E ASSENT.</t>
  </si>
  <si>
    <t>AUX1615</t>
  </si>
  <si>
    <t>REVESTIMENTO CERÂMICO ESMALTADO 10X10CM, JUNTAS AMARRAÇÃO OU PRUMO - ASSENTADOS COM ARGAMASSA COLANTE - FORNEC. E ASSENT.</t>
  </si>
  <si>
    <t>AUX2468</t>
  </si>
  <si>
    <t>REVESTIMENTO CERÂMICO TIPO "TIJOLINHO APARENTE" 7X26CM REF. GEORGIAN BLEND PORTOBELLO OU SIMILAR</t>
  </si>
  <si>
    <t>AUX2927</t>
  </si>
  <si>
    <t>REVESTIMENTO CERÂMICO PARA PAREDES COM PLACAS TIPO PORCELANATO DE DIMENSÕES 30X60 CM, BORDA RETIFICADA, APLICADO COM ARGAMASSA COLANTE, REJUNTADO</t>
  </si>
  <si>
    <t>AUX2582</t>
  </si>
  <si>
    <t>TIJOLINHO APARENTE 6,50X18CM C/ ARGAMASSA DE CIMENTO E AREIA 1:3, INCL. PINTURA HIDROFUGANTE - FORNEC. E INST.</t>
  </si>
  <si>
    <t>AUX3337</t>
  </si>
  <si>
    <t>REVESTIMENTO DE PAREDE EM GRANILITE, MARMORITE OU GRANITINA ESPESSURA 5 MM, INCLUSO JUNTAS DE DILATACAO PLASTICAS - FORNEC. E EXEC.</t>
  </si>
  <si>
    <t>AUX3536</t>
  </si>
  <si>
    <t>REVESTIMENTO DE PISO OU PAREDE COM ARDÓSIA CINZA, DIMENSÕES APROX. *40X40* CM, APLICADA COM ARGAMASSA INDUSTRIALIZADA AC-II, EXCLUSIVE REGULARIZAÇÃO DE BASE</t>
  </si>
  <si>
    <t>REVESTIMENTO COM MADEIRA</t>
  </si>
  <si>
    <t>AUX3352</t>
  </si>
  <si>
    <t>REVESTIMENTO PARA PAREDE COM LAMBRIL DE CURAMU/IPÊ CHAMPANHE, COLADO</t>
  </si>
  <si>
    <t>AUX0215</t>
  </si>
  <si>
    <t>DEMOLIÇÃO DE LAMBRI DE TÁBUAS OU CHAPAS DE MADEIRA, EXCLUSIVE ENTARUGAMENTO</t>
  </si>
  <si>
    <t>AUX0216</t>
  </si>
  <si>
    <t>DEMOLIÇÃO DE LAMBRI DE TÁBUAS OU CHAPAS DE MADEIRA, INCLUSIVE ENTARUGAMENTO</t>
  </si>
  <si>
    <t>AUX0225</t>
  </si>
  <si>
    <t>DEMOLIÇÃO DE FORRO DE TÁBUAS OU CHAPAS DE MADEIRA, EXCLUSIVE ENTARUGAMENTO</t>
  </si>
  <si>
    <t>AUX0226</t>
  </si>
  <si>
    <t>DEMOLIÇÃO DE ENTARUGAMENTO DE FORRO</t>
  </si>
  <si>
    <t>AUX1601</t>
  </si>
  <si>
    <t>DEMOLIÇÃO DE FORRO DE PVC</t>
  </si>
  <si>
    <t>AUX1602</t>
  </si>
  <si>
    <t>DEMOLIÇÃO DE FORRO DE GESSO</t>
  </si>
  <si>
    <t>AUX1603</t>
  </si>
  <si>
    <t>DEMOLIÇÃO DE FORRO DE TÁBUAS DE PINHO</t>
  </si>
  <si>
    <t>AUX1604</t>
  </si>
  <si>
    <t>DEMOLIÇÃO DE FORRO PACOTE</t>
  </si>
  <si>
    <t>AUX1605</t>
  </si>
  <si>
    <t>DEMOLIÇÃO DE FORRO DE LAMBRI</t>
  </si>
  <si>
    <t>AUX3041</t>
  </si>
  <si>
    <t>RETIRADA DE CHAPA DE MADEIRA</t>
  </si>
  <si>
    <t>AUX0218</t>
  </si>
  <si>
    <t>RETIRADA DE LAMBRI DE TÁBUAS OU CHAPAS DE MADEIRA, EXCLUSIVE ENTARUGAMENTO</t>
  </si>
  <si>
    <t>AUX0219</t>
  </si>
  <si>
    <t>RETIRADA DE LAMBRI DE TÁBUAS OU CHAPAS DE MADEIRA, INCLUSIVE ENTARUGAMENTO</t>
  </si>
  <si>
    <t>AUX0227</t>
  </si>
  <si>
    <t>RETIRADA DE FORRO DE TÁBUAS OU CHAPAS EM GERAL - PREGADAS</t>
  </si>
  <si>
    <t>AUX0228</t>
  </si>
  <si>
    <t>RETIRADA DE FORRO DE CHAPAS EM GERAL - APOIADAS</t>
  </si>
  <si>
    <t>AUX2326</t>
  </si>
  <si>
    <t>RETIRADA DE FORRO DE MADEIRA</t>
  </si>
  <si>
    <t>AUX2302</t>
  </si>
  <si>
    <t>RETIRADA DE FORRO MADEIRA INCLUSIVE TARUGAMENTO</t>
  </si>
  <si>
    <t>AUX2323</t>
  </si>
  <si>
    <t>RETIRADA DE TESTEIRA DE MADEIRA</t>
  </si>
  <si>
    <t>AUX1670</t>
  </si>
  <si>
    <t>AUX1671</t>
  </si>
  <si>
    <t>RETIRADA DE ENTARUGAMENTO DE FORRO</t>
  </si>
  <si>
    <t>AUX1672</t>
  </si>
  <si>
    <t>RETIRADA DE FORRO EM RÉGUAS DE PVC, INCLUSIVE PERFIS</t>
  </si>
  <si>
    <t>AUX1673</t>
  </si>
  <si>
    <t>RECOLOCAÇÃO DE FORROS EM RÉGUA DE PVC, INCLUSIVE PERFIS</t>
  </si>
  <si>
    <t>AUX1761</t>
  </si>
  <si>
    <t>FORRO EM MADEIRA CEDRINHO OU EQUIVALENTE, PARA AMBIENTES COMERCIAIS, INCLUSIVE ESTRUTURA DE FIXAÇÃO</t>
  </si>
  <si>
    <t>AUX1803</t>
  </si>
  <si>
    <t>ACABAMENTOS PARA FORRO RODA-FORRO EM MADEIRA CEDRINHO OU EQUIVALENTE</t>
  </si>
  <si>
    <t>AUX3428</t>
  </si>
  <si>
    <t>TABEIRA DE MADEIRA DE LEI, 1º QUALIDADE, 2,5X10,0CM PARA BEIRAL DE TELHADO</t>
  </si>
  <si>
    <t>AUX3429</t>
  </si>
  <si>
    <t>TABEIRA DE MADEIRA DE LEI, 1º QUALIDADE, 2,5X15CM PARA BEIRAL DE TELHADO</t>
  </si>
  <si>
    <t>AUX2747</t>
  </si>
  <si>
    <t>TABEIRA DE MADEIRA LEI, 1A QUALIDADE, 2,5X30,0CM PARA BEIRAL DE TELHADO</t>
  </si>
  <si>
    <t>AUX0003</t>
  </si>
  <si>
    <t>FORRO DE GESSO ACARTONADO TIPO FGA ARAMADO (FORNECIMENTO E INSTALAÇÃO)</t>
  </si>
  <si>
    <t>AUX0004</t>
  </si>
  <si>
    <t>FORRO DE GESSO ACARTONADO TIPO FGE ESTRUTURADO (FORNECIMENTO E INSTALAÇÃO)</t>
  </si>
  <si>
    <t>AUX3462</t>
  </si>
  <si>
    <t>FORRO DE PVC BRANCO ANTICHAMA</t>
  </si>
  <si>
    <t>AUX0002</t>
  </si>
  <si>
    <t>FORRO FIBRA MINERAL MODELADO ÚMIDA - ACABAMENTO SUPERFÍCIE PINTURA VINÍLICA A BASE DE LÁTEX BRANCA - ESPESSURA 13MM, NRC=0,50, CAC=MÍNIMO 35</t>
  </si>
  <si>
    <t>AUX3089</t>
  </si>
  <si>
    <t>FORRO DE FIBRA MINERAL EM PLACAS DE 1250 X 625 MM, E = 15 MM, BORDA RETA, COM PINTURA ANTIMOFO, APOIADO EM PERFIL DE AÇO GALVANIZADO COM 24 MM DE BASE - INSTALADO</t>
  </si>
  <si>
    <t>AUX3114</t>
  </si>
  <si>
    <t>FORRO ACÚSTICO EM PLACAS DE FIBRA MINERAL C/PERFIL "T" EM ALUMÍNIO - FORNECIMENTO E MONTAGEM</t>
  </si>
  <si>
    <t>AUX3325</t>
  </si>
  <si>
    <t>FORRO ACÚSTICO EM PLACA CIMENTÍCIA 6 MM COM ESTRUTURA METÁLICA E PINTURA ESMALTE</t>
  </si>
  <si>
    <t>AUX3345</t>
  </si>
  <si>
    <t>BEIRAL EM PLACA CIMENTICIA E = 6 MM, DE 1,20 X *2,50* M FIXADA EM ESTRUTURA METÁLICA</t>
  </si>
  <si>
    <t>AUX2504</t>
  </si>
  <si>
    <t>CORTE EM PAVIMENTO DE ASFALTO / CONCRETO, COM MÁQUINA E DISCO DIAMANTADO</t>
  </si>
  <si>
    <t>AUX2291</t>
  </si>
  <si>
    <t>DEMOLIÇÃO DE PISO CIMENTADO</t>
  </si>
  <si>
    <t>AUX2423</t>
  </si>
  <si>
    <t>DEMOLIÇÃO MANUAL DE PISO CIMENTADO SOBRE LASTRO DE CONCRETO</t>
  </si>
  <si>
    <t>AUX2293</t>
  </si>
  <si>
    <t>APICOAMENTO DE PISO CIMENTADO</t>
  </si>
  <si>
    <t>AUX1627</t>
  </si>
  <si>
    <t>APICOAMENTO MANUAL TOTAL DE PISO COM PONTEIRAS/TALHADEIRAS</t>
  </si>
  <si>
    <t>AUX0233</t>
  </si>
  <si>
    <t>DEMOLIÇÃO DE FIBRO-VINIL OU BORRACHA SINTÉTICA, INCLUSIVE ARGAMASSA DE REGULARIZAÇÃO</t>
  </si>
  <si>
    <t>AUX2305</t>
  </si>
  <si>
    <t>RETIRADA DE PISO VINILICO</t>
  </si>
  <si>
    <t>AUX0240</t>
  </si>
  <si>
    <t>RETIRADA DE FIBRO-VINIL</t>
  </si>
  <si>
    <t>AUX0242</t>
  </si>
  <si>
    <t>RECOLOCAÇÃO DE FIBRO-VINIL</t>
  </si>
  <si>
    <t>AUX1586</t>
  </si>
  <si>
    <t>RETIRADA DE PISO PAVIFLEX</t>
  </si>
  <si>
    <t>AUX1587</t>
  </si>
  <si>
    <t>RETIRADA DE CARPETE S/REAPROVEITAMENTO</t>
  </si>
  <si>
    <t>AUX2292</t>
  </si>
  <si>
    <t>ARRANCAMENTO DE CARPET</t>
  </si>
  <si>
    <t>AUX0234</t>
  </si>
  <si>
    <t>DEMOLIÇÃO DE RODAPÉS EM GERAL, INCLUSIVE ARGAMASSA DE ASSENTAMENTO</t>
  </si>
  <si>
    <t>AUX0235</t>
  </si>
  <si>
    <t>DEMOLIÇÃO DE DEGRAUS EM GERAL, INCLUSIVE ARGAMASSA DE ASSENTAMENTO</t>
  </si>
  <si>
    <t>AUX0229</t>
  </si>
  <si>
    <t>DEMOLIÇÃO DE ARGAMASSA, CERÂMICA OU SIMILAR INCLUSIVE ARGAMASSA DE REGULARIZAÇÃO</t>
  </si>
  <si>
    <t>AUX0028</t>
  </si>
  <si>
    <t>ENCERAMENTO E LUSTRAÇÃO DE REVESTIMENTOS E PISOS EM GERAL</t>
  </si>
  <si>
    <t>AUX1486</t>
  </si>
  <si>
    <t xml:space="preserve">RASPAGEM, CALAFETAGEM, APLICAÇÃO DE SYNTEKO ALTO BRILHO EM PISO DE MADEIRA </t>
  </si>
  <si>
    <t>M²</t>
  </si>
  <si>
    <t>AUX1607</t>
  </si>
  <si>
    <t>DEMOLIÇÃO DE PISO DE TÁBUAS DE PEROBA</t>
  </si>
  <si>
    <t>AUX1608</t>
  </si>
  <si>
    <t>DEMOLIÇÃO DE PISO E VIGAS DE MADEIRA</t>
  </si>
  <si>
    <t>AUX0230</t>
  </si>
  <si>
    <t>DEMOLIÇÃO DE TACOS DE MADEIRA, INCLUSIVE ARGAMASSA DE ASSENTAMENTO</t>
  </si>
  <si>
    <t>AUX0231</t>
  </si>
  <si>
    <t>DEMOLIÇÃO DE ASSOALHO DE MADEIRA, EXCLUSIVE VIGAMENTO</t>
  </si>
  <si>
    <t>AUX0232</t>
  </si>
  <si>
    <t>DEMOLIÇÃO DE ASSOALHO DE MADEIRA, INCLUSIVE VIGAMENTO</t>
  </si>
  <si>
    <t>AUX2290</t>
  </si>
  <si>
    <t>RETIRADA DE PISOS DE TACOS E PARQUETES DE MADEIRA</t>
  </si>
  <si>
    <t>AUX0237</t>
  </si>
  <si>
    <t>RETIRADA DE TACOS DE MADEIRA</t>
  </si>
  <si>
    <t>AUX0238</t>
  </si>
  <si>
    <t>RETIRADA DE SOALHO DE MADEIRA, EXCLUSIVE VIGAMENTO</t>
  </si>
  <si>
    <t>AUX0239</t>
  </si>
  <si>
    <t>RETIRADA DE SOALHO DE MADEIRA, INCLUSIVE VIGAMENTO</t>
  </si>
  <si>
    <t>AUX2322</t>
  </si>
  <si>
    <t>RETIRADA DE RODAPÉ DE MADEIRA</t>
  </si>
  <si>
    <t>AUX0241</t>
  </si>
  <si>
    <t>RETIRADA DE RODAPÉS DE MADEIRA, INCLUSIVE CORDÃO</t>
  </si>
  <si>
    <t>AUX0243</t>
  </si>
  <si>
    <t>RECOLOCAÇÃO DE RODAPÉS DE MADEIRA, INCLUSIVE CORDÃO</t>
  </si>
  <si>
    <t>AUX1674</t>
  </si>
  <si>
    <t>RECOLOCAÇÃO DE TACOS DE MADEIRA</t>
  </si>
  <si>
    <t>AUX1675</t>
  </si>
  <si>
    <t>RECOLOCAÇÃO DE SOALHO DE MADEIRA, EXCLUSIVE VIGAMENTO</t>
  </si>
  <si>
    <t>AUX1676</t>
  </si>
  <si>
    <t>RECOLOCAÇÃO DE SOALHO DE MADEIRA, INCLUSIVE VIGAMENTO</t>
  </si>
  <si>
    <t>AUX0244</t>
  </si>
  <si>
    <t>COLAGEM DE TACOS SOLTOS - COM FORNECIMENTO DE TACOS</t>
  </si>
  <si>
    <t>AUX0245</t>
  </si>
  <si>
    <t>COLAGEM DE TACOS SOLTOS - SEM FORNECIMENTO DE TACOS</t>
  </si>
  <si>
    <t>AUX0246</t>
  </si>
  <si>
    <t>REPREGAMENTO DE ASSOALHO DE MADEIRA</t>
  </si>
  <si>
    <t>AUX1960</t>
  </si>
  <si>
    <t>PREPARO DE PISO PARA RECEBER REVESTIMENTO EM TACO: NATA DE CIMENTO, COLA PVA E ÁGUA - FORNECIMENTO E APLICAÇÃO (2 DEMÃOS)</t>
  </si>
  <si>
    <t>AUX1147</t>
  </si>
  <si>
    <t>PISO EM COMPENSADO NAVAL 20 MM, FIXADO SOBRE ESTRUTURA METÁLICA (NÃO INCLUSA)</t>
  </si>
  <si>
    <t>AUX3170</t>
  </si>
  <si>
    <t>ESTRADO DE MADEIRA COM BARROTE 3"X3"</t>
  </si>
  <si>
    <t>AUX3351</t>
  </si>
  <si>
    <t>RODAPÉ CERÂMICO DE 7CM DE ALTURA COM PLACAS TIPO PORCELANATO DE DIMENSÕES 45X45CM</t>
  </si>
  <si>
    <t>AUX2503</t>
  </si>
  <si>
    <t>RODAPÉ CERÂMICO DE 7CM DE ALTURA COM PLACAS TIPO PORCELANATO DE DIMENSÕES 60X60CM</t>
  </si>
  <si>
    <t>AUX3521</t>
  </si>
  <si>
    <t>RODAPÉ CERÂMICO DE 10CM DE ALTURA COM PLACAS TIPO PORCELANATO DE DIMENSÕES 60X60CM</t>
  </si>
  <si>
    <t>AUX3167</t>
  </si>
  <si>
    <t>PISO VINÍLICO SEMI-FLEXÍVEL EM RÉGUA, ESPESSURA 4 MM, ENCAIXE CLICADO</t>
  </si>
  <si>
    <t>AUX1338</t>
  </si>
  <si>
    <t>CORTE EM PAVIMENTO DE ASFALTO/CONCRETO, COM MÁQUINA E DISCO DIAMANTADO</t>
  </si>
  <si>
    <t>AUX0184</t>
  </si>
  <si>
    <t>JUNTA PLÁSTICA PARA PISOS 3/4" X 1/8"</t>
  </si>
  <si>
    <t>AUX2787</t>
  </si>
  <si>
    <t>JUNTA DE DILATAÇÃO PLÁSTICA PARA PISOS, 10X4,5MM</t>
  </si>
  <si>
    <t>AUX3269</t>
  </si>
  <si>
    <t>JUNTA PLÁSTICA PARA PISOS 27 X 3 MM</t>
  </si>
  <si>
    <t>AUX0729</t>
  </si>
  <si>
    <t>AUX3186</t>
  </si>
  <si>
    <t>PAVIMENTAÇÃO ORNAMENTAL COM SEIXO ROLADO ESPALHADO</t>
  </si>
  <si>
    <t>AUX3255</t>
  </si>
  <si>
    <t>PAVIMENTAÇÃO COM BRITA GRANÍTICA Nº1, ESPALHADA, E=5,0CM</t>
  </si>
  <si>
    <t>PAVIMENTAÇÃO</t>
  </si>
  <si>
    <t>SINALIZAÇÃO HORIZONTAL/VERTICAL</t>
  </si>
  <si>
    <t>AUX0057</t>
  </si>
  <si>
    <t>DEMOLIÇÃO DE GUIAS DE CONCRETO</t>
  </si>
  <si>
    <t>AUX0058</t>
  </si>
  <si>
    <t>DEMOLIÇÃO DE SARJETAS DE CONCRETO</t>
  </si>
  <si>
    <t>AUX1620</t>
  </si>
  <si>
    <t>DEMOLIÇÃO DE SARJETA OU SARJETÃO DE CONCRETO</t>
  </si>
  <si>
    <t>AUX0064</t>
  </si>
  <si>
    <t>RETIRADA DE GUIAS DE CONCRETO</t>
  </si>
  <si>
    <t>AUX0082</t>
  </si>
  <si>
    <t>RECOLOCAÇÃO DE GUIAS DE CONCRETO</t>
  </si>
  <si>
    <t>AUX1560</t>
  </si>
  <si>
    <t>REMOÇÃO E REPOSIÇÃO DE MEIO-FIO</t>
  </si>
  <si>
    <t>AUX1589</t>
  </si>
  <si>
    <t>RETIRADA DE MEIO FIO DE PEDRA GRANÍTICA</t>
  </si>
  <si>
    <t>GALERIAS PLUVIAIS</t>
  </si>
  <si>
    <t>AUX1594</t>
  </si>
  <si>
    <t>RETIRADA DE PAVIMENTAÇÃO EM PASSEIO CIMENTADO</t>
  </si>
  <si>
    <t>AUX1621</t>
  </si>
  <si>
    <t>DEMOLIÇÃO DE SOLEIRAS, PEITORIS E DEGRAUS</t>
  </si>
  <si>
    <t>AUX1623</t>
  </si>
  <si>
    <t>POLIMENTO EM CONCRETO NIVELADO À LASER</t>
  </si>
  <si>
    <t>AUX1624</t>
  </si>
  <si>
    <t>POLIMENTO EM PISO INDUSTRIAL</t>
  </si>
  <si>
    <t>AUX1625</t>
  </si>
  <si>
    <t>POLIMENTO EM PISOS DE MÁRMORE</t>
  </si>
  <si>
    <t>AUX0200</t>
  </si>
  <si>
    <t>POLIMENTO DE PISOS</t>
  </si>
  <si>
    <t>AUX2427</t>
  </si>
  <si>
    <t>POLIMENTO DE PISO DE ALTA RESISTÊNCIA (EXISTENTE)</t>
  </si>
  <si>
    <t>AUX1962</t>
  </si>
  <si>
    <t>ACABAMENTO DE SUPERFÍCIE DE PISO DE CONCRETO COM DESEMPOLAMENTO MANUAL</t>
  </si>
  <si>
    <t>AUX2866</t>
  </si>
  <si>
    <t>ACABAMENTO DE SUPERFÍCIE DE PISO DE CONCRETO COM ALISAMENTO MANUAL E QUEIMA</t>
  </si>
  <si>
    <t>AUX3497</t>
  </si>
  <si>
    <t>PISO CIMENTADO COLORIDO, DIVERSAS CORES, TRAÇO 1:3, E=3 CM, COM JUNTA PLÁSTICA</t>
  </si>
  <si>
    <t>AUX3080</t>
  </si>
  <si>
    <t>PISO ALTA RESISTÊNCIA OU INDUSTRIAL DE 12MM, COMUM, COR CINZA, COM JUNTAS PLÁSTICAS, SEM POLIMENTO, EXCLUSIVE ARGAMASSA DE REGULARIZAÇÃO, APLICADO</t>
  </si>
  <si>
    <t>PISO INDUSTRIAL</t>
  </si>
  <si>
    <t>AUX1606</t>
  </si>
  <si>
    <t>DEMOLIÇÃO E REMOÇÃO MANUAL DE PAVIMENTO EM PARALELEPIPEDO E POLIÉDRICO</t>
  </si>
  <si>
    <t>AUX1609</t>
  </si>
  <si>
    <t>DEMOLIÇÃO DE DEGRAUS DE PEDRA</t>
  </si>
  <si>
    <t>AUX1846</t>
  </si>
  <si>
    <t>REMOÇÃO DE PISO EM PEDRA PORTUGUESA</t>
  </si>
  <si>
    <t>AUX1160</t>
  </si>
  <si>
    <t>REMOÇÃO DE PISO EM MÁRMORE</t>
  </si>
  <si>
    <t>AUX2327</t>
  </si>
  <si>
    <t>DEMOLIÇÃO DE PISO DE GRANITINA</t>
  </si>
  <si>
    <t>AUX2328</t>
  </si>
  <si>
    <t>DEMOLIÇÃO DE RODAPÉ DE GRANITINA</t>
  </si>
  <si>
    <t>AUX0186</t>
  </si>
  <si>
    <t>RESINA ACRÍLICA PARA PISO GRANILITE</t>
  </si>
  <si>
    <t>AUX0187</t>
  </si>
  <si>
    <t>RESINA EPÓXI PARA PISO GRANILITE</t>
  </si>
  <si>
    <t>AUX0188</t>
  </si>
  <si>
    <t>RESINA POLIURETANO PARA PISO GRANILITE</t>
  </si>
  <si>
    <t>AUX0236</t>
  </si>
  <si>
    <t>AUX1559</t>
  </si>
  <si>
    <t>REMOÇÃO E REPOSIÇÃO DE PAVIMENTAÇÃO A PARALELEPÍPEDO OU PRÉ-MOLDADO DE CONCRETO</t>
  </si>
  <si>
    <t>AUX1569</t>
  </si>
  <si>
    <t>REMOÇÃO E REPOSIÇÃO DE PISO EM PEDRA PORTUGUESA SOBRE CAMADA DE AREIA</t>
  </si>
  <si>
    <t>AUX0076</t>
  </si>
  <si>
    <t>RECOLOCAÇÃO DE PARALELEPÍPEDOS</t>
  </si>
  <si>
    <t>AUX0077</t>
  </si>
  <si>
    <t>RECOLOCAÇÃO DE PARALELEPÍPEDO COM AREIA RECICLADA</t>
  </si>
  <si>
    <t>AUX0078</t>
  </si>
  <si>
    <t>RECOLOCAÇÃO DE MOSAICO PORTUGUÊS SOBRE BASE DE CONCRETO COM ARGAMASSA</t>
  </si>
  <si>
    <t>AUX0079</t>
  </si>
  <si>
    <t>RECOLOCAÇÃO DE MOSAICO PORTUGUÊS SOBRE BASE DE AREIA</t>
  </si>
  <si>
    <t>AUX0080</t>
  </si>
  <si>
    <t>RECOLOCAÇÃO DE MOSAICO PORTUGUÊS SOBRE BASE DE CONCRETO COM AGREGADO RECICLADO</t>
  </si>
  <si>
    <t>AUX0081</t>
  </si>
  <si>
    <t>RECOLOCAÇÃO DE MOSAICO PORTUGUÊS SOBRE BASE DE AREIA RECICLADA</t>
  </si>
  <si>
    <t>AUX0061</t>
  </si>
  <si>
    <t>RETIRADA DE FORRAS DE PEDRAS NATURAIS (PISOS)</t>
  </si>
  <si>
    <t>AUX0062</t>
  </si>
  <si>
    <t>RETIRADA DE PARALELEPÍPEDOS</t>
  </si>
  <si>
    <t>AUX0063</t>
  </si>
  <si>
    <t>RETIRADA DE MOSAICO PORTUGUÊS</t>
  </si>
  <si>
    <t>AUX1593</t>
  </si>
  <si>
    <t>RETIRADA DE PAVIMENTAÇÃO EM PARALELEPÍPEDO OU PEDRA TOSCA</t>
  </si>
  <si>
    <t>AUX3047</t>
  </si>
  <si>
    <t>PISO FULGET (GRANITO LAVADO) MOLDADO IN LOCO (INCLUSO EXECUÇÃO)</t>
  </si>
  <si>
    <t>AUX2022</t>
  </si>
  <si>
    <t>PISO EM LAJOTA DE GRANITO RECONSTITUIDO COM CIMENTO, DIMENSÕES 40X40X3CM, ACABAMENTO POLIDO.</t>
  </si>
  <si>
    <t>AUX3520</t>
  </si>
  <si>
    <t>RODAPÉ EM GRANILITE, ALTURA 10CM. AF_09/2020</t>
  </si>
  <si>
    <t>AUX1433</t>
  </si>
  <si>
    <t>SOLEIRA EM GRANITO PRETO, LARGURA 15CM, ESPESSURA 2 CM</t>
  </si>
  <si>
    <t>AUX1737</t>
  </si>
  <si>
    <t>ASSENTAMENTO EM PASSEIO DE PISO INTERTRAVADO DE BLOCO RETANGULAR ESPESSURA 6 CM, SOBRE CAMADA DE 5 CM DE AREIA, INCLUSO REJUNTE DE PÓ DE PEDRA E COMPACTAÇÃO FINAL (NÃO INCLUSO PISO INTERTRAVADO)</t>
  </si>
  <si>
    <t>AUX0055</t>
  </si>
  <si>
    <t>DEMOLIÇÃO DE LAJOTAS DE CONCRETO</t>
  </si>
  <si>
    <t>AUX0060</t>
  </si>
  <si>
    <t>RETIRADA DE LAJOTAS PRÉ-MOLDADAS DE CONCRETO</t>
  </si>
  <si>
    <t>AUX1591</t>
  </si>
  <si>
    <t>RETIRADA DE PAVIMENTAÇÃO EM BLOCO DE CONCRETO</t>
  </si>
  <si>
    <t>AUX1592</t>
  </si>
  <si>
    <t>RETIRADA DE PAVIMENTAÇÃO BLOKRET C/ REMOÇÃO LATERAL</t>
  </si>
  <si>
    <t>AUX2984</t>
  </si>
  <si>
    <t>PISO DE CONCRETO INTERTRAVADO DRENANTE, ESPESSURA 8 CM</t>
  </si>
  <si>
    <t>AUX1963</t>
  </si>
  <si>
    <t>FINCADINHA DE CONCRETO 45X22,5X5 CM</t>
  </si>
  <si>
    <t>PISO PODOTÁTIL</t>
  </si>
  <si>
    <t>AUX0997</t>
  </si>
  <si>
    <t>PISO PODOTÁTIL, ALERTA OU DIRECIONAL, EM BORRACHA SINTÉTICA ASSENTES COM COLA</t>
  </si>
  <si>
    <t>AUX2770</t>
  </si>
  <si>
    <t>PISO TÁTIL ALERTA OU DIRECIONAL, DE BORRACHA, COLORIDO, 25 X 25 CM, E = 5 MM, ASSENTES COM COLA</t>
  </si>
  <si>
    <t>AUX0998</t>
  </si>
  <si>
    <t>PISO PODOTÁTIL, ALERTA OU DIRECIONAL, EM BORRACHA SINTÉTICA ASSENTES COM ARGAMASSA</t>
  </si>
  <si>
    <t>AUX2552</t>
  </si>
  <si>
    <t>PISO PODOTÁTIL, ALERTA OU DIRECIONAL, INTERTRAVADO 6CM - FORNEC. E INST.</t>
  </si>
  <si>
    <t>AUX2553</t>
  </si>
  <si>
    <t>PISO PODOTÁTIL, ALERTA OU DIRECIONAL, EM LADRILHO HIDRÁULICO, 20X20CM E=2CM - FORNEC. E INST.</t>
  </si>
  <si>
    <t>AUX3046</t>
  </si>
  <si>
    <t>PISO TÁTIL DIRECIONAL E/OU ALERTA, DE CONCRETO, COLORIDO, DIM 25X25 CM - FORNECIMENTO E INSTALAÇÃO</t>
  </si>
  <si>
    <t>AUX2554</t>
  </si>
  <si>
    <t>PISO PODOTÁTIL COLORIDO, ALERTA OU DIRECIONAL, CONCRETO VIBRO-PRENSADO, SELANTE ACRÍLICO, 40X40CM E=2,5CM, ASSENTADO COM ARGAMASSA- FORNEC. E INST.</t>
  </si>
  <si>
    <t>AUX2555</t>
  </si>
  <si>
    <t>PISO PODOTÁTIL COLORIDO, ALERTA OU DIRECIONAL, VIBRO-PRENSADO, 40X40CM E=2,5CM- FORNEC. E INST.</t>
  </si>
  <si>
    <t>AUX3140</t>
  </si>
  <si>
    <t>PISO TÁTIL ALERTA, ELEMENTOS EM INOX (100 PEÇAS/M), COLADO</t>
  </si>
  <si>
    <t>AUX3178</t>
  </si>
  <si>
    <t>PISO TÁTIL DIRECIONAL, ELEMENTOS EM INOX (12 PEÇAS/M), COLADO</t>
  </si>
  <si>
    <t>AUX3179</t>
  </si>
  <si>
    <t>PISO TÁTIL ALERTA, ELEMENTOS EM INOX (100 PEÇAS/M), PARAFUSADO</t>
  </si>
  <si>
    <t>AUX3180</t>
  </si>
  <si>
    <t>PISO TÁTIL DIRECIONAL, ELEMENTOS EM INOX (12 PEÇAS/M), PARAFUSADO</t>
  </si>
  <si>
    <t>AUX1961</t>
  </si>
  <si>
    <t>RAMPA PADRÃO PARA ACESSO DE DEFICIENTES A PASSEIO PÚBLICO, EM CONCRETO SIMPLES FCK=25 MPA, DESEMPOLADO</t>
  </si>
  <si>
    <t>AUX2899</t>
  </si>
  <si>
    <t>RAMPA PADRÃO PARA ACESSO DE DEFICIENTES A PASSEIO PÚBLICO, EM CONCRETO SIMPLES FCK=25 MPA, DESEMPOLADO, MEIO-FIO 4,20M (4,05M2)</t>
  </si>
  <si>
    <t>AUX0056</t>
  </si>
  <si>
    <t>DEMOLIÇÃO DE PAVIMENTAÇÃO ASFÁLTICA, CAPA E BASE - MANUAL</t>
  </si>
  <si>
    <t>AUX1590</t>
  </si>
  <si>
    <t>RETIRADA DE PAVIMENTAÇÃO ASFÁLTICA COM BASE EM PEDRA</t>
  </si>
  <si>
    <t>AUX0007</t>
  </si>
  <si>
    <t>REMOÇÃO DE AGUADA DE CAL OU TINTA A BASE DE CIMENTO - ESCOVA DE AÇO</t>
  </si>
  <si>
    <t>AUX0008</t>
  </si>
  <si>
    <t>REMOÇÃO DE PINTURA EM ALVENARIA E CONCRETO - LIXA</t>
  </si>
  <si>
    <t>AUX0009</t>
  </si>
  <si>
    <t>REMOÇÃO DE PINTURA EM ALVENARIA E CONCRETO - REMOVEDOR</t>
  </si>
  <si>
    <t>AUX1595</t>
  </si>
  <si>
    <t>REMOÇÃO DE PINTURA ANTIGA A CAL</t>
  </si>
  <si>
    <t>AUX1596</t>
  </si>
  <si>
    <t>REMOÇÃO DE PINTURA ANTIGA À TEMPERA</t>
  </si>
  <si>
    <t>AUX1597</t>
  </si>
  <si>
    <t>REMOÇÃO DE PINTURA À ÓLEO OU ESMALTE</t>
  </si>
  <si>
    <t>AUX1489</t>
  </si>
  <si>
    <t>REMOÇÃO DE PINTURA LÁTEX (RASPAGEM E/OU LIXAMENTO E/OU ESCOVAÇÃO)</t>
  </si>
  <si>
    <t>AUX0090</t>
  </si>
  <si>
    <t>REPINTURA DE FAIXAS ATÉ 10CM - BORRACHA CLORADA</t>
  </si>
  <si>
    <t>AUX0091</t>
  </si>
  <si>
    <t>REPINTURA DE FAIXAS ATÉ 10CM - EPÓXI</t>
  </si>
  <si>
    <t>AUX0206</t>
  </si>
  <si>
    <t>REMOÇÃO DE PINTURA EM CONCRETO - JATEAMENTO</t>
  </si>
  <si>
    <t>AUX1738</t>
  </si>
  <si>
    <t>REPINTURA DE ALVENARIA E CONCRETO COM TINTA ACRÍLICA COM RETOQUE DE MASSA</t>
  </si>
  <si>
    <t>AUX3341</t>
  </si>
  <si>
    <t>APLICAÇÃO E LIXAMENTO DE MASSA ACRÍLICA EM TETO, UMA DEMÃO</t>
  </si>
  <si>
    <t>AUX3470</t>
  </si>
  <si>
    <t>APLICAÇÃO E LIXAMENTO MANUAL DE MASSA ACRÍLICA, 1 DEMÃO</t>
  </si>
  <si>
    <t>AUX2816</t>
  </si>
  <si>
    <t>CAIAÇÃO EM TRÊS DEMÃOS EM PAREDES</t>
  </si>
  <si>
    <t>AUX2469</t>
  </si>
  <si>
    <t>SILICONE EM PAREDES DE CONCRETO OU TIJOLO CERÂMICO - 1 DEMÃO</t>
  </si>
  <si>
    <t>AUX2603</t>
  </si>
  <si>
    <t>HIDRO-REPELENTE A BASE DE SILICONE - CONCRETO OU ALVENARIA APARENTE (2 DEMÃOS)</t>
  </si>
  <si>
    <t>AUX2470</t>
  </si>
  <si>
    <t>PINTURA EM LOUSA INCL. PREPARO E RETOQUE DE MASSA</t>
  </si>
  <si>
    <t>AUX1524</t>
  </si>
  <si>
    <t>PINTURA DE ACABAMENTO COM APLICAÇÃO DE 01 DEMÃO DE VERNIZ ACRÍLICO PARA PROTEÇÃO DE SUPERFÍCIES EM CONCRETO APARENTE, MARCA FOSROC, REF DEKGUARD FS OU SIMILAR - FORNEC. E EXEC.</t>
  </si>
  <si>
    <t>AUX3051</t>
  </si>
  <si>
    <t>PINTURA DE ACABAMENTO COM APLICAÇÃO DE 01 DEMÃO DE VERNIZ ACRÍLICO</t>
  </si>
  <si>
    <t>AUX3468</t>
  </si>
  <si>
    <t>APLICAÇÃO MANUAL DE PINTURA COM TINTA LÁTEX, EM AMBIENTES INTERNOS, DUAS DEMÃOS</t>
  </si>
  <si>
    <t>AUX0189</t>
  </si>
  <si>
    <t>APLICAÇÃO DE TINTA ANTI-PICHAÇÃO - BASE SOLVENTE - 2 DEMÃOS (REMOÇÃO DA PICHAÇÃO SOMENTE A SECO OU COM ÁGUA E SABÃO)</t>
  </si>
  <si>
    <t>AUX2686</t>
  </si>
  <si>
    <t>TINTA ESMALTE SINTÉTICO - CONCRETO OU REBOCO COM MASSA CORRIDA</t>
  </si>
  <si>
    <t>AUX2460</t>
  </si>
  <si>
    <t>DEMARCAÇÃO E PINTURA DE FAIXAS ATÉ 10CM - BORRACHA CLORADA</t>
  </si>
  <si>
    <t>AUX3053</t>
  </si>
  <si>
    <t>DEMARCAÇÃO COM TINTA ACRÍLICA, 2 DEMÃOS, DE VAGA DE ESTACIONAMENTO PARA PORTADORES DE DEFICIÊNCIA FÍSICA</t>
  </si>
  <si>
    <t>AUX0015</t>
  </si>
  <si>
    <t>REMOÇÃO DE PINTURA EM ESQUADRIAS E PEÇAS DE SERRALHERIA - LIXA</t>
  </si>
  <si>
    <t>AUX0016</t>
  </si>
  <si>
    <t>REMOÇÃO DE PINTURA EM ESQUADRIAS E PEÇAS DE SERRALHERIA - REMOVEDOR</t>
  </si>
  <si>
    <t>AUX0207</t>
  </si>
  <si>
    <t>REMOÇÃO DE PINTURA EM ESTRUTURAS METÁLICAS - JATEAMENTO</t>
  </si>
  <si>
    <t>AUX2183</t>
  </si>
  <si>
    <t>PINTURA DE PROTEÇÃO SOBRE SUPERFÍCIES METÁLICAS COM APLICAÇÃO DE 01 DEMÃO DE GALVITE</t>
  </si>
  <si>
    <t>AUX2479</t>
  </si>
  <si>
    <t>APLICAÇÃO DE FUNDO FOSFATIZANTE (P/ AÇO GALVANIZADO) - 1 DEMÃO</t>
  </si>
  <si>
    <t>AUX2208</t>
  </si>
  <si>
    <t>PINTURA DE PROTEÇÃO SOBRE SUPERFÍCIES METÁLICAS COM APLICAÇÃO DE 01 DEMÃO DE TINTA EPOXI FUNDO ÓXIDO DE FERRO - R1</t>
  </si>
  <si>
    <t>AUX2209</t>
  </si>
  <si>
    <t>PINTURA DE ACABAMENTO EM SUPERFÍCIES METÁLICAS COM APLICAÇÃO DE 02 DEMÃOS DE TINTA ESMALTE EPOXI BRANCO, E = 35 MICRA P/ DEMÃO, APLICADO COM ROLO E PINCEL - R1</t>
  </si>
  <si>
    <t>AUX0011</t>
  </si>
  <si>
    <t>REMOÇÃO DE PINTURA EM ESQUADRIAS E FORROS DE MADEIRA - LIXA</t>
  </si>
  <si>
    <t>AUX0012</t>
  </si>
  <si>
    <t>REMOÇÃO DE PINTURA EM ESQUADRIAS E FORROS DE MADEIRA - REMOVEDOR</t>
  </si>
  <si>
    <t>AUX0013</t>
  </si>
  <si>
    <t>REMOÇÃO DE PINTURA EM RODAPÉS E MOLDURAS DE MADEIRA - LIXA</t>
  </si>
  <si>
    <t>AUX0014</t>
  </si>
  <si>
    <t>REMOÇÃO DE PINTURA EM RODAPÉS E MOLDURAS DE MADEIRA - REMOVEDOR</t>
  </si>
  <si>
    <t>AUX1864</t>
  </si>
  <si>
    <t>PREPARO DE SUPERFÍCIE COM LIXAMENTO E APLICAÇÃO DE 01 DEMÃO DE SELADOR ACRÍLICO</t>
  </si>
  <si>
    <t>AUX3463</t>
  </si>
  <si>
    <t>PINTURA ANTICHAMA (INTUMESCENTE) BRANCA, A BASE D'ÁGUA, PARA MADEIRA, 2 DEMÃOS</t>
  </si>
  <si>
    <t>AUX3464</t>
  </si>
  <si>
    <t>APLICAÇÃO DE VERNIZ ANTICHAMA  PARA MADEIRA, 2 DEMÃOS</t>
  </si>
  <si>
    <t>AUX0052</t>
  </si>
  <si>
    <t>DEMOLIÇÃO DE MURO DE ALVENARIA - H=1,80 À 2,00M</t>
  </si>
  <si>
    <t>AUX0053</t>
  </si>
  <si>
    <t>DEMOLIÇÃO DE ALAMBRADO DE TELA GALVANIZADA</t>
  </si>
  <si>
    <t>AUX2320</t>
  </si>
  <si>
    <t>DEMOLIÇÃO DE MURO DE ALVENARIA DE 1/2 VEZ INCLUSIVE BALDRAME, PILAR E CINTA</t>
  </si>
  <si>
    <t>AUX1553</t>
  </si>
  <si>
    <t>REMOÇÃO DE CERCAS</t>
  </si>
  <si>
    <t>AUX2284</t>
  </si>
  <si>
    <t>RETIRADA DE ALAMBRADO COM MOURÃO DE CONCRETO</t>
  </si>
  <si>
    <t>AUX2285</t>
  </si>
  <si>
    <t>RETIRADA DE TELA DE ALAMBRADO</t>
  </si>
  <si>
    <t>AUX2286</t>
  </si>
  <si>
    <t>RETIRADA DE MOURÃO DE CONCRETO</t>
  </si>
  <si>
    <t>AUX2287</t>
  </si>
  <si>
    <t>RETIRADA DE MURO PRE-FABRICADO H= 1,50 M</t>
  </si>
  <si>
    <t>AUX2288</t>
  </si>
  <si>
    <t>RETIRADA DE MURO PRE-FABRICADO H= 1,80 M</t>
  </si>
  <si>
    <t>AUX0059</t>
  </si>
  <si>
    <t>RETIRADA DE CERCA DE ARAME FARPADO, MOURÃO DE EUCALIPTO OU CONCRETO</t>
  </si>
  <si>
    <t>AUX0072</t>
  </si>
  <si>
    <t>RETIRADA DE ALAMBRADO EM TELA INCLUSIVE ESTRUTURA DE SUSTENTAÇÃO (FP.04=ALAMBRADO EM TUBO E TELA GALVANIZADA H=2,00 M)</t>
  </si>
  <si>
    <t>AUX2332</t>
  </si>
  <si>
    <t>RETIRADA DE ALAMBRADO COM TUBO DE F.G. E TELA</t>
  </si>
  <si>
    <t>AUX0073</t>
  </si>
  <si>
    <t>RETIRADA DE CERCA DE TELA GALVANIZADA E RESPECTIVOS MOURÕES (FC 04/05)</t>
  </si>
  <si>
    <t>AUX0075</t>
  </si>
  <si>
    <t>RECOLOCAÇÃO DE TELA E TIRANTE EM ALAMBRADO</t>
  </si>
  <si>
    <t>AUX0203</t>
  </si>
  <si>
    <t>RECOLOCAÇÃO DE CERCA DE TELA GALVANIZADA E RESPECTIVOS MOURÕES (FC 04/05)</t>
  </si>
  <si>
    <t>AUX2730</t>
  </si>
  <si>
    <t>RECOLOCAÇÃO DE PORTÃO DE FERRO PERFILADO TIPO PARQUE (GP5/GPM-1)</t>
  </si>
  <si>
    <t>AUX0196</t>
  </si>
  <si>
    <t>FERRO PERFILADO TRABALHADO</t>
  </si>
  <si>
    <t>AUX1734</t>
  </si>
  <si>
    <t>RECOLOCAÇÃO/INSTALAÇÃO DE PORTÃO EM FERRO</t>
  </si>
  <si>
    <t>AUX0071</t>
  </si>
  <si>
    <t>RETIRADA DE PORTÃO DE FERRO PERFILADO TIPO PQ (GP5/GPM1)</t>
  </si>
  <si>
    <t>AUX0074</t>
  </si>
  <si>
    <t>RETIRADA DE PORTÃO METÁLICO</t>
  </si>
  <si>
    <t>AUX3218</t>
  </si>
  <si>
    <t>KIT DE AUTOMATIZAÇÃO DE ABERTURA DE PORTAS DESLIZANTES, DE *4,40*M, INCLUSO INSTALAÇÃO, CENTRAL ELETRÔNICA COM INVERSOR DE FREQUÊNCIA, MOTORREDUTORES E KIT FERRAGEM</t>
  </si>
  <si>
    <t>AUX2738</t>
  </si>
  <si>
    <t>PORTÃO DE ABRIR EM GRADIL DE METALON REDONDO DE 3/4"  VERTICAL, COM REQUADRO, ACABAMENTO NATURAL - COMPLETO</t>
  </si>
  <si>
    <t>AUX1847</t>
  </si>
  <si>
    <t>PORTÃO EM TUBO DE AÇO GALVANIZADO COM QUADRO DE DN 1 1/4", E BARRAS VERTICAIS DE 1" A CADA 10CM - FORNEC. E INST.</t>
  </si>
  <si>
    <t>AUX1848</t>
  </si>
  <si>
    <t>PORTÃO EM TUBO DE FERRO GALVANIZADO COM QUADRO DE DN 2", E BARRAS VERTICAIS DE 1 1/2" A CADA 10CM - FORNEC. E INST.</t>
  </si>
  <si>
    <t>AUX2785</t>
  </si>
  <si>
    <t>PORTÃO EM TUBO DE FERRO GALVANIZADO, COM QUADRO Ø=2", CANTONEIRA 3/4" E TELA DE ARAME GALVANIZADO, MALHA 2", COM FECHADURA E DOBRADIÇAS</t>
  </si>
  <si>
    <t>AUX3402</t>
  </si>
  <si>
    <t>PORTÃO EM TUBO FERRO GALVANIZADO DE 2", DE ABRIR, TELA ONDULADA MALHA 1" FIO 10, INCLUSIVE DOBRADIÇAS E TRANCAS/FERROLHO</t>
  </si>
  <si>
    <t>AUX2551</t>
  </si>
  <si>
    <t>PORTÃO EM FERRO PERFILADO COM CHAPA, 2 FOLHAS, INCL. PINTURA FUNDO ANTICORROSIVO E ESMALTE SINTÉTICO PREMIUM - FORNEC. E INST.</t>
  </si>
  <si>
    <t>AUX1783</t>
  </si>
  <si>
    <t>PORTÃO DE CORRER EM CHAPA TIPO PAINEL LAMBRIL QUADRADO, COM PORTA SOCIAL COMPLETA INCLUÍDA, COM REQUADRO, ACABAMENTO NATURAL, COM TRILHOS E ROLDANAS - FORNEC. E INST.</t>
  </si>
  <si>
    <t>AUX3038</t>
  </si>
  <si>
    <t>PORTÃO EM AÇO REVESTIDO COM TELA ONDULADA 1", DE CORRER, INCLUSO PINTURA EPÓXI</t>
  </si>
  <si>
    <t>AUX3474</t>
  </si>
  <si>
    <t>PORTÃO EM TUBO FERRO GALVANIZADO DE 2", DE CORRER, TELA ONDULADA MALHA 1" FIO 10, NÃO INCLUSO TRILHO</t>
  </si>
  <si>
    <t>AUX3039</t>
  </si>
  <si>
    <t>TRILHO PARA FIXAÇÃO (PARTE INFERIOR) DE PORTA DE CORRER EM PERFIL "U", INCLUSIVE ROLDANAS</t>
  </si>
  <si>
    <t>AUX2726</t>
  </si>
  <si>
    <t>MURO DE PALITO DE CONCRETO H = 1,80 M - FORNEC. E INST.</t>
  </si>
  <si>
    <t>AUX2727</t>
  </si>
  <si>
    <t>MURO DE PALITO DE CONCRETO H = 2,00 M - FORNEC. E INST.</t>
  </si>
  <si>
    <t>AUX3507</t>
  </si>
  <si>
    <t>ALAMBRADO PARA QUADRA POLIESPORTIVA, ESTRUTURADO POR TUBOS DE AÇO GALVANIZADO ROSCÁVEIS, (VERTICAIS COM D= 2" E HORIZONTAIS COM D= 1. 1/2"). CONTÉM 3 LINHAS HORIZONTAIS (TOPO, INTERMED. COM H=2,10M E INFERIOR RENTE AO PISO). FECHAMENTO COM TELA DE ARAME GALVANIZADO, FIO 12 BWG E MALHA 8X8CM (SEM MURETA), CONTENDO 02 PORTÕES DE ACESSO (1,00M X 2,10M). FIXAÇÃO DAS VERTICAIS COM ESTACAS BROCA D=20CM, 2M DE PROFUNDIDADE. REFORÇO EM CADA FUNDO DO ALAMBRADO COM TIRANTE EM CABO DE AÇO 1/8", TRANÇADO NA TELA E ESTICADO, POR TRÁS DE CADA GOL.</t>
  </si>
  <si>
    <t>AUX1732</t>
  </si>
  <si>
    <t>TELA GALVANIZADA PARA ALAMBRADO - MALHA 2" FIO 12</t>
  </si>
  <si>
    <t>AUX1733</t>
  </si>
  <si>
    <t>TELA GALVANIZADA PARA ALAMBRADO - MALHA 2" FIO 14</t>
  </si>
  <si>
    <t>AUX3508</t>
  </si>
  <si>
    <t>PORTÃO NYLOFOR OU SIMILAR, 5,00X2,00M, AUTOMATIZADO COM CENTRAL TELEFÕNICA - FORNECIMENTO E MONTAGEM</t>
  </si>
  <si>
    <t>AUX1253</t>
  </si>
  <si>
    <t>PORTÃO PIVOTANTE NYLOFOR, COMPOSTO DE QUADRO, PAINÉIS E ACESSÓRIOS COM PINTURA ELETROSTÁTICA COM TINTA POLIESTER, NAS CORES VERDE OU BRANCA, COM POSTE EM AÇO REVESTIDO, COR VERDE OU BRANCA - FORNECIMENTO E MONTAGEM</t>
  </si>
  <si>
    <t>AUX1254</t>
  </si>
  <si>
    <t>PORTÃO DESLIZANTE NYLOFOR, COMPOSTO DE QUADRO, PAINÉIS E ACESSÓRIOS COM PINTURA ELETROSTÁTICA COM TINTA POLIESTER, NAS CORES VERDE OU BRANCA, COM POSTE EM AÇO REVESTIDO, COR VERDE OU BRANCA - FORNECIMENTO E MONTAGEM</t>
  </si>
  <si>
    <t>AUX3310</t>
  </si>
  <si>
    <t>PORTÃO DESLIZANTE NYLOFOR (4,00 X 2,10)M, AUTOMATIZADO - FORNECIMENTO E MONTAGEM</t>
  </si>
  <si>
    <t>AUX3340</t>
  </si>
  <si>
    <t>PORTÃO DESLIZANTE NYLOFOR (4,00 X 2,10)M, AUTOMATIZADO, COM CENTRAL TELEFÔNICA - FORNECIMENTO E MONTAGEM</t>
  </si>
  <si>
    <t>AUX3503</t>
  </si>
  <si>
    <t>PORTÃO DESLIZANTE NYLOFOR (4,00 X 1,80)M, AUTOMATIZADO - FORNECIMENTO E MONTAGEM</t>
  </si>
  <si>
    <t>AUX3504</t>
  </si>
  <si>
    <t>PORTÃO DESLIZANTE NYLOFOR (3,00 X 1,80)M, AUTOMATIZADO - FORNECIMENTO E MONTAGEM</t>
  </si>
  <si>
    <t>AUX1249</t>
  </si>
  <si>
    <t>GRADIL NYLOFOR 3D OU SIMILAR, MALHA 20X5CM, FIO 5 MM 250X103 CM, PINTURA BRANCA,VERDE OU PRETA, INCLUSIVE POSTES E ACESSÓRIOS</t>
  </si>
  <si>
    <t>AUX1252</t>
  </si>
  <si>
    <t>GRADIL NYLOFOR 3D OU SIMILAR, MALHA 20X5 CM, FIO 5 MM 250X153 CM, PINTURA BRANCA, VERDE OU PRETA, INCLUSIVE POSTES (SEÇÃO 60X40 E H=2,00 M) E ACESSÓRIOS</t>
  </si>
  <si>
    <t>AUX1251</t>
  </si>
  <si>
    <t>GRADIL NYLOFOR 3D OU SIMILAR, MALHA 20X5 CM, FIO 5 MM 250X203 CM, PINTURA BRANCA, VERDE OU PRETA, INCLUSIVE POSTES (SEÇÃO 60X40 E H=2,60 M) E ACESSÓRIOS</t>
  </si>
  <si>
    <t>AUX1250</t>
  </si>
  <si>
    <t>GRADIL NYLOFOR 3D OU SIMILAR, MALHA 20X5CM, FIO 5 MM 250X243 CM, PINTURA BRANCA,VERDE OU PRETA, INCLUSIVE POSTES (SEÇÃO 60X40 MM E H=3,20 M) E ACESSÓRIOS</t>
  </si>
  <si>
    <t>AUX3187</t>
  </si>
  <si>
    <t>GRADIL NYLOFOR, MALHA 20X5CM, FIO 4,30MM 250X203 CM, COM FIXADORES DE POLIAMIDA EM POSTE (SEÇÃO 60X40 MM  E H=2,50 M) CHUMBADOS EM BASE DE CONCRETO (EXCLUSIVE ESTA), REVESTIDOS EM POLIESTER POR PROCESSO DE PINTURA ELETROSTÁTICA (GRADIL E POSTE), NAS CORES VERDE OU BRANCA - FORNECIMENTO E INSTALAÇÃO</t>
  </si>
  <si>
    <t>AUX2986</t>
  </si>
  <si>
    <t>GUARDA-CORPO DE ALVENARIA H=1,10 M, COM PILARES 15X25CM A CADA 2,00 M, VIGA CINTA DE 15X10CM, (NÃO INCLUSO BALDRAME E ESTACA), INCLUSO REVESTIMENTO E PINTURA ACRÍLICA</t>
  </si>
  <si>
    <t>AUX1440</t>
  </si>
  <si>
    <t>PILAR 20X20CM, CA 20MPA, P/MURO DE DIVISA H=1,20M (PADRÃO 026)</t>
  </si>
  <si>
    <t>AUX1342</t>
  </si>
  <si>
    <t>PILAR 20X20CM, CA 20MPA, P/MURO DE DIVISA H=2,00M (PADRÃO 026)</t>
  </si>
  <si>
    <t>AUX1947</t>
  </si>
  <si>
    <t>PILAR 20X20CM, CA 20MPA, P/MURO DE DIVISA H=2,10M (PADRÃO 026)</t>
  </si>
  <si>
    <t>AUX2714</t>
  </si>
  <si>
    <t>PILAR 20X20CM, CA 20MPA, P/MURO DE DIVISA H=2,20M (PADRÃO 026)</t>
  </si>
  <si>
    <t>AUX1341</t>
  </si>
  <si>
    <t>PILAR 20X20CM, CA 20MPA, P/MURO DE DIVISA H=2,30M (PADRÃO 026)</t>
  </si>
  <si>
    <t>AUX1257</t>
  </si>
  <si>
    <t>PILAR 20X20CM, CA 20MPA, P/MURO DE DIVISA H=2,50M (PADRÃO 026)</t>
  </si>
  <si>
    <t>AUX2716</t>
  </si>
  <si>
    <t>VIGAS BALDRAME E SUPERIOR, 25X12CM, CA 20MPA E ALVENARIA EM TIJOLO FURADO 1/2 VEZ, SEM REVESTIMENTO, P/MURO DE DIVISA H=2M (PADRÃO 026), INCL. ESCAVAÇÃO, LASTRO DE CONCRETO E REATERRO</t>
  </si>
  <si>
    <t>AUX1948</t>
  </si>
  <si>
    <t>VIGAS BALDRAME E SUPERIOR, 25X12CM, CA 20MPA E ALVENARIA EM TIJOLO FURADO 1/2 VEZ, SEM REVESTIMENTO, P/MURO DE DIVISA H=2,1M (PADRÃO 026), INCL. ESCAVAÇÃO, LASTRO DE CONCRETO E REATERRO</t>
  </si>
  <si>
    <t>AUX2715</t>
  </si>
  <si>
    <t>VIGAS BALDRAME E SUPERIOR, 25X12CM, CA 20MPA E ALVENARIA EM TIJOLO FURADO 1/2 VEZ, SEM REVESTIMENTO, P/MURO DE DIVISA H=2,2M (PADRÃO 026), INCL. ESCAVAÇÃO, LASTRO DE CONCRETO E REATERRO</t>
  </si>
  <si>
    <t>AUX2717</t>
  </si>
  <si>
    <t>VIGAS BALDRAME E SUPERIOR, 25X12CM, CA 20MPA E ALVENARIA EM TIJOLO FURADO 1/2 VEZ, SEM REVESTIMENTO, P/MURO DE DIVISA H=2,3M (PADRÃO 026), INCL. ESCAVAÇÃO, LASTRO DE CONCRETO E REATERRO</t>
  </si>
  <si>
    <t>AUX1949</t>
  </si>
  <si>
    <t>VIGAS BALDRAME E SUPERIOR, 25X12CM, CA 20MPA E ALVENARIA EM TIJOLO FURADO 1/2 VEZ, SEM REVESTIMENTO, P/MURO DE DIVISA H=2,5M (PADRÃO 026), INCL. ESCAVAÇÃO, LASTRO DE CONCRETO E REATERRO</t>
  </si>
  <si>
    <t>AUX3618</t>
  </si>
  <si>
    <t>VIGAS BALDRAME E SUPERIOR, 25X12CM, CA 20MPA E ALVENARIA DE BLOCO DE CONCRETO, SEM REVESTIMENTO, P/MURO DE DIVISA H=2M (PADRÃO 026), INCL. ESCAVAÇÃO, LASTRO DE CONCRETO E REATERRO</t>
  </si>
  <si>
    <t>AUX2718</t>
  </si>
  <si>
    <t>VIGA BALDRAME, 25X12CM, CA 20MPA, P/MURO DE DIVISA (PADRÃO 026), INCL. ESCAVAÇÃO, LASTRO DE CONCRETO E REATERRO</t>
  </si>
  <si>
    <t>AUX2719</t>
  </si>
  <si>
    <t>VIGA SUPERIOR, 25X12CM, CA 20MPA E ALVENARIA EM TIJOLO FURADO 1/2 VEZ, SEM REVESTIMENTO, P/MURO DE DIVISA H=1,2M (PADRÃO 026)</t>
  </si>
  <si>
    <t>AUX2720</t>
  </si>
  <si>
    <t>VIGA SUPERIOR, 25X12CM, CA 20MPA E ALVENARIA EM TIJOLO FURADO 1/2 VEZ, SEM REVESTIMENTO, P/MURO DE DIVISA H=2M (PADRÃO 026)</t>
  </si>
  <si>
    <t>AUX2721</t>
  </si>
  <si>
    <t>VIGA SUPERIOR, 25X12CM, CA 20MPA E ALVENARIA EM TIJOLO FURADO 1/2 VEZ, SEM REVESTIMENTO, P/MURO DE DIVISA H=2,3M (PADRÃO 026)</t>
  </si>
  <si>
    <t>AUX2722</t>
  </si>
  <si>
    <t>VIGA SUPERIOR, 25X12CM, CA 20MPA E ALVENARIA EM TIJOLO FURADO 1/2 VEZ, SEM REVESTIMENTO, P/MURO DE DIVISA H=2,5M (PADRÃO 026)</t>
  </si>
  <si>
    <t>AUX3509</t>
  </si>
  <si>
    <t>EXECUÇÃO DE MURETA EM CONCRETO ARMADO, COM 15 CM DE ESPESSURA E 35 CM DE ALTURA.</t>
  </si>
  <si>
    <t>AUX0647</t>
  </si>
  <si>
    <t>LIMPEZA MANUAL GERAL INCLUSIVE REMOÇÃO DE COBERTURA VEGETAL - TRONCO ATÉ 10CM - SEM TRANSPORTE</t>
  </si>
  <si>
    <t>AUX0640</t>
  </si>
  <si>
    <t>LIMPEZA MECANIZADA GERAL, INCLUSIVE REMOÇÃO DA COBERTURA VEGETAL - TRONCOS COM DIÂMETRO ATÉ 10CM - SEM TRANSPORTE</t>
  </si>
  <si>
    <t>AUX0065</t>
  </si>
  <si>
    <t>RETIRADA DE BRINQUEDOS</t>
  </si>
  <si>
    <t>AUX0092</t>
  </si>
  <si>
    <t>RECOLOCAÇÃO DE GRAMA COM ADUBAÇÃO E COLOCAÇÃO DE TERRA VEGETAL</t>
  </si>
  <si>
    <t>AUX0093</t>
  </si>
  <si>
    <t>RECOLOCAÇÃO DE TERRA DE JARDIM ADUBADA</t>
  </si>
  <si>
    <t>AUX1756</t>
  </si>
  <si>
    <t>FORNECIMENTO E ESPALHAMENTO DE TERRA VEGETAL PREPARADA</t>
  </si>
  <si>
    <t>AUX0648</t>
  </si>
  <si>
    <t>DESTOCAMENTO MANUAL, INCLUSIVE REMOÇÃO DE RAÍZES - DIÂMETRO 10,01 À 30 CM</t>
  </si>
  <si>
    <t>AUX0641</t>
  </si>
  <si>
    <t>DESTOCAMENTO, INCLUSIVE REMOÇÃO DAS RAÍZES - DIÂMETROS DE 10,01 À 30CM</t>
  </si>
  <si>
    <t>AUX0642</t>
  </si>
  <si>
    <t>DESTOCAMENTO, INCLUSIVE REMOÇÃO DAS RAÍZES - DIÂMETRO 30,01 À 50 CM</t>
  </si>
  <si>
    <t>AUX0643</t>
  </si>
  <si>
    <t>DESTOCAMENTO, INCLUSIVE REMOÇÃO DAS RAÍZES - DIÂMETROS MAIORES QUE 50 CM</t>
  </si>
  <si>
    <t>AUX2954</t>
  </si>
  <si>
    <t>REMOÇÃO DE BANCO DE CONCRETO PRÉ-MOLDADO</t>
  </si>
  <si>
    <t>AUX1964</t>
  </si>
  <si>
    <t>PLANTIO DE ARBUSTO FLORÍFERO, H=*50 A 70* CM</t>
  </si>
  <si>
    <t>AUX1137</t>
  </si>
  <si>
    <t>PLANTA - PALMEIRA FÊNIX (PHOENIX ROEBELENII), FORNECIMENTO E PLANTIO</t>
  </si>
  <si>
    <t>AUX3192</t>
  </si>
  <si>
    <t>LIMITADOR DE GRAMA COM BORDA FINA, L=12,5CM</t>
  </si>
  <si>
    <t>AUX2639</t>
  </si>
  <si>
    <t>PLANTIO DE GRAMA EM PLACAS - GRAMA ESMERALDA, SÃO CARLOS OU CURITIBANA</t>
  </si>
  <si>
    <t>AUX3194</t>
  </si>
  <si>
    <t>CASCA DE PINUS, FORNECIMENTO E COLOCAÇÃO</t>
  </si>
  <si>
    <t>AUX3226</t>
  </si>
  <si>
    <t>POSTE DECORATIVO H=3M C/SUPORTE, EM AÇO GALVANIZADO, PARA 2 REFLETORES LED 100W, INCL. REFLETORES E BASE EM CONCRETO</t>
  </si>
  <si>
    <t>AUX3066</t>
  </si>
  <si>
    <t>POSTE DECORATIVO H=4M C/SUPORTE, EM AÇO GALVANIZADO, PARA 2 REFLETORES LED 100W, INCL. REFLETORES E BASE EM CONCRETO</t>
  </si>
  <si>
    <t>AUX3067</t>
  </si>
  <si>
    <t>POSTE DECORATIVO H=4M C/SUPORTE, EM AÇO GALVANIZADO, PARA 1 REFLETOR LED 100W, INCL. REFLETOR E BASE EM CONCRETO</t>
  </si>
  <si>
    <t>AUX3292</t>
  </si>
  <si>
    <t>POSTE METÁLICO CÔNICO H=7M C/SUPORTE, EM AÇO GALVANIZADO, PARA 1 REFLETORES LED 50W, INCL.REFLETORES E BASE EM CONCRETO</t>
  </si>
  <si>
    <t>AUX3393</t>
  </si>
  <si>
    <t>POSTE METÁLICO CÔNICO H=7M C/ SUPORTE PARA 1 LUMINÁRIA, EM AÇO GALVANIZADO, BASE EM CONCRETO, NÃO INCLUSO REFLETORES</t>
  </si>
  <si>
    <t>AUX3068</t>
  </si>
  <si>
    <t>POSTE METÁLICO CÔNICO H=10M C/SUPORTE, EM AÇO GALVANIZADO, PARA 4 REFLETORES LED 100W, INCL.REFLETORES E BASE EM CONCRETO</t>
  </si>
  <si>
    <t>AUX1134</t>
  </si>
  <si>
    <t>POSTE DECORATIVO COM 02 PÉTALAS, EM AÇO GALVANIZADO, DIFUSOR EM VIDRO TRANSPARENTE TEMPERADO, REF. PT-301/2 DA ALADIN OU SIMILAR, COM 3,00M, INCLUSIVE LÂMPADA VAPOR METÁLICO DE 150W,  BASE E27/E40 - FORNEC. E EXEC.</t>
  </si>
  <si>
    <t>AUX1862</t>
  </si>
  <si>
    <t>POSTE DECORATIVO COM 02 PÉTALAS, EM TUBO DE ALUMÍNIO COM DIFUSOR EM VIDRO LEITOSO BRILHANTE, COM 6,00 M, INCLUSIVE LÂMPADA VAPOR DE SÓDIO DE 250 W</t>
  </si>
  <si>
    <t>AUX3293</t>
  </si>
  <si>
    <t>POSTE DECORATIVO 2 PÉTALAS, EM AÇO GALVANIZADO COM DIFUSOR EM VIDRO TRANSPARENTE, COM 3M/4M, INCLUSIVE LÂMPADA DE LED 50W</t>
  </si>
  <si>
    <t>AUX2459</t>
  </si>
  <si>
    <t>MASTRO TRIPLO EM TUBO FERRO GALVANIZADO, ALT (ÚTIL)= 6M (3,80M X 2" + 2,20M X 1 1/2"), INCLUSIVE BASE DE CONCRETO CICLÓPICO</t>
  </si>
  <si>
    <t>AUX1509</t>
  </si>
  <si>
    <t>TABELA PARA BASQUETE EM COMPENSADO NAVAL, MEDINDO 1,80X1,20 M, INCUSIVE AROS FIXO DE METAL E REDES</t>
  </si>
  <si>
    <t>AUX1500</t>
  </si>
  <si>
    <t>ESTRUTURA METÁLICA FIXA, PARA TABELA EM AÇO COM ARO E CESTA PARA BASQUETE, PADRÃO OFICIAL, EM TUBO GALVANIZADO D=5" - INSTALADA</t>
  </si>
  <si>
    <t>AUX1538</t>
  </si>
  <si>
    <t>CONJUNTO PARA QUADRA DE  VOLEI COM POSTES EM TUBO DE AÇO GALVANIZADO 3", H= 255 CM, PINTURA EM TINTA ESMALTE SINTÉTICO, REDE DE NYLON COM 2 MM, MALHA 10 X10 CM E ANTENAS OFICIAIS EM FIBRA DE VIDRO</t>
  </si>
  <si>
    <t>AUX1499</t>
  </si>
  <si>
    <t>CONJUNTO PARA FUTSAL COM TRAVES OFICIAIS DE 3,00 X 2,00 M EM TUBO GALVANIZADO 3" COM REQUADRO EM TUBO DE 1", PINTURA EM PRIMER COM TINTA ESMALTE SINTÉTICO E REDES DE POLIETILENO FIO 4 MM</t>
  </si>
  <si>
    <t>AUX2206</t>
  </si>
  <si>
    <t xml:space="preserve">CADEIRA OFICIAL PARA ÁRBITRO DE VOLEI, TUBO 1 1/2" - RODAS </t>
  </si>
  <si>
    <t>AUX3183</t>
  </si>
  <si>
    <t>TRAVE PARA FUTEBOL DE CAMPO</t>
  </si>
  <si>
    <t>AUX3184</t>
  </si>
  <si>
    <t>REDE OFICIAL P/ FUTEBOL CAMPO, NYLON, FIO 3MM, MALHA 16, DIM: 7,5X2,5M</t>
  </si>
  <si>
    <t>AUX3219</t>
  </si>
  <si>
    <t>FORNECIMENTO E INSTALAÇÃO DE REDE DE PROTEÇÃO EM NYLON MALHA 10X10 CM PARA QUADRA DE ESPORTE</t>
  </si>
  <si>
    <t>AUX3534</t>
  </si>
  <si>
    <t>REMOÇÃO DE BANCO DE MADEIRA</t>
  </si>
  <si>
    <t>AUX1965</t>
  </si>
  <si>
    <t>BANCO DE CONCRETO SEM ENCOSTO 150X45 CM</t>
  </si>
  <si>
    <t>AUX2379</t>
  </si>
  <si>
    <t>BANCO EM CONCRETO APARENTE L=50CM</t>
  </si>
  <si>
    <t>AUX2701</t>
  </si>
  <si>
    <t>BANCO EM CONCRETO ARMADO (C-25), MOLDADO NO LOCAL, OBRA CEEP PEDRO BOARETTO NETO, CASCAVEL (PI 15.333.754-3)</t>
  </si>
  <si>
    <t>AUX3029</t>
  </si>
  <si>
    <t>BANCO EM CONCRETO ARMADO APARENTE (FCK=20MPA, CA-60), DIMENSÕES 2,70X0,50M H=35+5CM, C/ 3 BASES DE 10X30CM, CONFORME PROJETO PADRÃO, INCL. PINTURA C/ RESINA ACRÍLICA EM TODAS AS FACES</t>
  </si>
  <si>
    <t>AUX3030</t>
  </si>
  <si>
    <t>BANCO EM CONCRETO ARMADO APARENTE (FCK=20MPA, CA-60), DIMENSÕES 1,50X0,50M H=35+5CM, C/ 2 BASES DE 10X30CM, CONFORME PROJETO PADRÃO, INCL. PINTURA C/ RESINA ACRÍLICA EM TODAS AS FACES</t>
  </si>
  <si>
    <t>AUX3147</t>
  </si>
  <si>
    <t>BANCO EM MADEIRA COM JARDIM INTERNO 5,00X5,00, LARGURA DE 60 CM EM PEÇAS DE MAÇARANDUBA OU EQUIVALENTE, APOIOS EM ALVENARIA E MÃO-FRANCESAS INTERMEDIÁRIAS, NÃO INCLUSO ELEMENTOS DO JARDIM INTERNO</t>
  </si>
  <si>
    <t>AUX3320</t>
  </si>
  <si>
    <t>BANCO SIMPLES COM ASSENTO EM MADEIRA, DIM: 1500X300X387 MM, REF. NK1606, DA NILKO OU SIMILAR</t>
  </si>
  <si>
    <t>AUX3492</t>
  </si>
  <si>
    <t>RIPAMENTO EM MADEIRA *2,5X15* CM EM MAÇARANDUBA, ANGELIM OU EQUIVALENTE PARA ASSENTO EM BANCO DE CONCRETO</t>
  </si>
  <si>
    <t>AUX1966</t>
  </si>
  <si>
    <t>PAR DE BARRA MACIÇA 1/2" PARA BICICLETÁRIO TIPO U INVERTIDO CHUMBADO NO PISO</t>
  </si>
  <si>
    <t>AUX2983</t>
  </si>
  <si>
    <t>TUBO EM AÇO GALVANIZADO D=2" P/ BICICLETÁRIO, DIMENSÃO: H=75 CM, L=75 CM, FIXADO EM BASE DE CONCRETO, INCLUSO PINTURA DE FUNDO E ACABAMENTO C/ ESMALTE SINTÉTICO GRAFITE</t>
  </si>
  <si>
    <t>AUX1132</t>
  </si>
  <si>
    <t>FORNECIMENTO E MONTAGEM DE TELA DE SOMBREAMENTO, EM POLIETIILENO DE ALTA DENSIDADE, PARA COBERTURA DE ESTACIONAMENTO</t>
  </si>
  <si>
    <t>AUX3252</t>
  </si>
  <si>
    <t>TOLDO COM ESTRUTURA METÁLICA</t>
  </si>
  <si>
    <t>AUX1407</t>
  </si>
  <si>
    <t>TANQUE DE AREIA - GENÉRICO - FORNECIMENTO E APLICAÇÃO DE AREIA LAVADA - RV.11</t>
  </si>
  <si>
    <t>AUX1408</t>
  </si>
  <si>
    <t>TANQUE DE AREIA - GENÉRICO - BORDA BAIXA 60CM - RV.11</t>
  </si>
  <si>
    <t>AUX1409</t>
  </si>
  <si>
    <t>ESCORREGADOR COMPR=3,00M H=1,80M - ESTRUTURA METÁLICA</t>
  </si>
  <si>
    <t>AUX1410</t>
  </si>
  <si>
    <t>GANGORRA COM 3 PRANCHAS COMPR=3,00M H=0,70M - ESTRUTURA METÁLICA</t>
  </si>
  <si>
    <t>AUX1411</t>
  </si>
  <si>
    <t>ESCADA HORIZONTAL COMPR=1,80M H=1,80M - ESTRUTURA METÁLICA</t>
  </si>
  <si>
    <t>AUX1412</t>
  </si>
  <si>
    <t>GAIOLA LABIRINTO (1,5X1,5X2,0)M - ESTRUTURA METÁLICA</t>
  </si>
  <si>
    <t>AUX1413</t>
  </si>
  <si>
    <t>BALANÇO DE 3 LUGARES COM PNEUS COMPR=4,50M H=2,50M - ESTRUTURA METÁLICA</t>
  </si>
  <si>
    <t>AUX1414</t>
  </si>
  <si>
    <t>CARROSSEL PARA 20 LUGARES,  DIÂMETRO 2,20M, FORNECIMENTO E INSTALAÇÃO</t>
  </si>
  <si>
    <t>AUX0066</t>
  </si>
  <si>
    <t>RETIRADA DE PORTA-GIZ, INCLUSIVE SUPORTES</t>
  </si>
  <si>
    <t>AUX0083</t>
  </si>
  <si>
    <t>RECOLOCAÇÃO DE PORTA-GIZ, INCLUSIVE SUPORTES</t>
  </si>
  <si>
    <t>AUX3365</t>
  </si>
  <si>
    <t>RETIRADA DE QUADRO ESCOLAR</t>
  </si>
  <si>
    <t>AUX1906</t>
  </si>
  <si>
    <t>PORTA-GIZ DE MADEIRA, INCLUINDO SUPORTE, INCLUSO SELADOR E CERA</t>
  </si>
  <si>
    <t>AUX3145</t>
  </si>
  <si>
    <t>QUADRO VERDE, TAMANHO 5,35X1,32M, ÁREA ÚTIL 5,21X1,20M (QV), MOLDURA EM MADEIRA, REVESTIMENTO EM CHAPA DE LAMINADO MELAMÍNICO QUADRICULADO 1MM, TIPO LOUSALINE FIXADA SOBRE AGLOMERADO DE 15MM, INCLUSO SELADOR E CERA DA MOLDURA</t>
  </si>
  <si>
    <t>AUX2495</t>
  </si>
  <si>
    <t>QUADRO VERDE, TAMANHO 5,54X1,32M, ÁREA ÚTIL 5,40X1,20M (QV), MOLDURA EM MADEIRA, REVESTIMENTO EM CHAPA DE LAMINADO MELAMÍNICO QUADRICULADO 1MM, TIPO LOUSALINE FIXADA SOBRE AGLOMERADO DE 15MM, INCLUSO SELADOR E CERA DA MOLDURA</t>
  </si>
  <si>
    <t>AUX2885</t>
  </si>
  <si>
    <t>QUADRO VERDE, TAMANHO 6,41X1,32M, ÁREA ÚTIL 6,27X1,20M (QV), MOLDURA EM MADEIRA, REVESTIMENTO EM CHAPA DE LAMINADO MELAMÍNICO QUADRICULADO 1MM, TIPO LOUSALINE FIXADA SOBRE AGLOMERADO DE 15MM, INCLUSO SELADOR E CERA DA MOLDURA</t>
  </si>
  <si>
    <t>AUX3144</t>
  </si>
  <si>
    <t>QUADRO BRANCO, TAMANHO 4,50X1,32M, ÁREA ÚTIL 4,36X1,20M (QV), MOLDURA EM MADEIRA, REVESTIMENTO EM CHAPA DE LAMINADO MELAMÍNICO LISO, FIXADA SOBRE AGLOMERADO DE 15MM, INCLUSO SELADOR E CERA DA MOLDURA</t>
  </si>
  <si>
    <t>AUX3083</t>
  </si>
  <si>
    <t>QUADRO BRANCO, TAMANHO 5,35X1,32M, ÁREA ÚTIL 5,21X1,20M (QV), MOLDURA EM MADEIRA, REVESTIMENTO EM CHAPA DE LAMINADO MELAMÍNICO LISO, FIXADA SOBRE AGLOMERADO DE 15MM, INCLUSO SELADOR E CERA DA MOLDURA</t>
  </si>
  <si>
    <t>AUX3275</t>
  </si>
  <si>
    <t>QUADRO BRANCO, TAMANHO 6,41X1,32M, ÁREA ÚTIL 6,27X1,20M (QV), MOLDURA EM MADEIRA, REVESTIMENTO EM CHAPA DE LAMINADO MELAMÍNICO QUADRICULADO 1MM, TIPO LOUSALINE FIXADA SOBRE AGLOMERADO DE 15MM, INCLUSO SELADOR E CERA DA MOLDURA</t>
  </si>
  <si>
    <t>AUX1818</t>
  </si>
  <si>
    <t>QUADRO ESCOLAR PARA MURAL EM FELTRO VERDE</t>
  </si>
  <si>
    <t>AUX1752</t>
  </si>
  <si>
    <t>FIXADOR DE CARTAZES PARA SALA DE AULA *1,5 X 5* CM, MACARANDUBA, ANGELIM OU EQUIVALENTE DA REGIAO, INCLUSA PINTURA COM VERNIZ</t>
  </si>
  <si>
    <t>AUX1904</t>
  </si>
  <si>
    <t>FAIXA EM MADEIRA APARELHADA 2,5X7 CM PARA FIXAÇÃO DE CARTAZES</t>
  </si>
  <si>
    <t>AUX2480</t>
  </si>
  <si>
    <t>FAIXA EM MADEIRA DE LEI APARELHADA 2,5X10 CM PARA PROTEÇÃO DE PAREDE</t>
  </si>
  <si>
    <t>AUX0049</t>
  </si>
  <si>
    <t>FAIXA BATE-CARTEIRA PARA SALA DE AULA *2,5 X 15* CM, MACARANDUBA, ANGELIM OU EQUIVALENTE DA REGIAO, INCLUSA PINTURA COM VERNIZ</t>
  </si>
  <si>
    <t>AUX1750</t>
  </si>
  <si>
    <t>FAIXA EM MADEIRA APARELHADA 2,5X15 CM PARA PROTEÇÃO DE PAREDE</t>
  </si>
  <si>
    <t>AUX3319</t>
  </si>
  <si>
    <t>FAIXA EM MADEIRA APARELHADA 2,5X20 CM PARA PROTEÇÃO DE PAREDE</t>
  </si>
  <si>
    <t>AUX1751</t>
  </si>
  <si>
    <t>FAIXA EM MADEIRA APARELHADA 2,5X25 CM PARA PROTEÇÃO DE PAREDE</t>
  </si>
  <si>
    <t>AUX2792</t>
  </si>
  <si>
    <t>PLACA EM CONCRETO ARMADO PARA COIFA DA CAPELA, E=5CM, PADRÃO 25 FUNDEPAR</t>
  </si>
  <si>
    <t>AUX3272</t>
  </si>
  <si>
    <t>PLACA EM CONCRETO ARMADO PARA COIFA DA CAPELA, E=5CM, PADRÃO 23 FUNDEPAR</t>
  </si>
  <si>
    <t>AUX2791</t>
  </si>
  <si>
    <t>BANCADA PARA CAPELA DE CONCRETO ARMADO, 1,90X0,70M, E=5CM, REVESTIDA COM GRANITO E=2 CM, INCLUÍDO CINTAS 0,10X0,15M, PADRÃO 25 FUNDEPAR</t>
  </si>
  <si>
    <t>AUX3273</t>
  </si>
  <si>
    <t>BANCADA PARA CAPELA DE CONCRETO ARMADO, 1,90X0,70M, E=5CM, REVESTIDA COM GRANITO E=2 CM, INCLUÍDO CINTAS 0,10X0,15M, PADRÃO 23 FUNDEPAR</t>
  </si>
  <si>
    <t>AUX2793</t>
  </si>
  <si>
    <t>PORTA DE ABRIR 2 FOLHAS EM FERRO PERFILADO COM CHAPA 1,30X0,75M, INCLUSO PORTA CADEADO E PINTURA</t>
  </si>
  <si>
    <t>AUX2797</t>
  </si>
  <si>
    <t>JANELA GUILHOTINA EM ACRÍLICO E PARTE FIXA COM VIDRO 4MM, 1,30X0,60M, PARA CAPELA, INCLUSO PINTURA - PADRÃO 25 FUNDEPAR</t>
  </si>
  <si>
    <t>AUX3271</t>
  </si>
  <si>
    <t>JANELA GUILHOTINA EM ACRÍLICO E PARTE FIXA COM VIDRO 4MM, 1,30X0,60M, PARA CAPELA, INCLUSO PINTURA - PADRÃO 23 FUNDEPAR</t>
  </si>
  <si>
    <t>AUX2794</t>
  </si>
  <si>
    <t>EXAUSTOR 1 HP PARA COIFAS</t>
  </si>
  <si>
    <t>AUX2795</t>
  </si>
  <si>
    <t>DUTO EM CHAPA GALVANIZADA Nº18 COM DIÂM=30CM, PARA SISTEMA DE EXAUSTÃO</t>
  </si>
  <si>
    <t>AUX3506</t>
  </si>
  <si>
    <t>CARGA MECANIZADA DE ENTULHO</t>
  </si>
  <si>
    <t>AUX1727</t>
  </si>
  <si>
    <t>AUX2891</t>
  </si>
  <si>
    <t>LIMPEZA GERAL DA OBRA</t>
  </si>
  <si>
    <t>AUX1552</t>
  </si>
  <si>
    <t>LIMPEZA DE PISO EM ÁREA URBANIZADA</t>
  </si>
  <si>
    <t>AUX1749</t>
  </si>
  <si>
    <t>LIMPEZA DE PISOS E REVESTIMENTO DE ARGAMASSA, CERÂMICA OU PEDRAS NATURAIS</t>
  </si>
  <si>
    <t>AUX2894</t>
  </si>
  <si>
    <t>LIMPEZA E LAVAGEM DE PISO POR HIDROJATEAMENTO</t>
  </si>
  <si>
    <t>AUX0020</t>
  </si>
  <si>
    <t>LIMPEZA E LAVAGEM DE PAREDE COM REVESTIMENTO EM PASTILHA OU MATERIAL CERÂMICO POR HIDROJATEAMENTO COM REJUNTAMENTO</t>
  </si>
  <si>
    <t>AUX0021</t>
  </si>
  <si>
    <t>LIMPEZA DE CAIXA D'ÁGUA - ATÉ 1.000 LITROS</t>
  </si>
  <si>
    <t>AUX0022</t>
  </si>
  <si>
    <t>LIMPEZA DE CAIXA D'ÁGUA - DE 1.001 À 10.000 LITROS</t>
  </si>
  <si>
    <t>AUX0023</t>
  </si>
  <si>
    <t>LIMPEZA DE CAIXA D'ÁGUA - ACIMA DE 10.000 LITROS</t>
  </si>
  <si>
    <t>AUX0608</t>
  </si>
  <si>
    <t>LIMPEZA DO POSTO PRIMÁRIO E PINTURA DOS BARRAMENTOS</t>
  </si>
  <si>
    <t>AUX2892</t>
  </si>
  <si>
    <t>LIMPEZA DE VIDROS EM GERAL, INCLUSIVE CAIXILHO</t>
  </si>
  <si>
    <t>AUX2893</t>
  </si>
  <si>
    <t>LIMPEZA E LAVAGEM DE PAREDE POR HIDROJATEAMENTO, SEM REJUNTAMENTO</t>
  </si>
  <si>
    <t>AUX0005</t>
  </si>
  <si>
    <t>FITA ANTIDERRAPANTE, FAIXA COM LARGURA=5CM E ESPESSURA=2MM, APLICAÇÃO EM DEGRAU</t>
  </si>
  <si>
    <t>AUX2101</t>
  </si>
  <si>
    <t>ARGAMASSA INDUSTRIALIZADA AC-II, VOTOMASSA OU SIMILAR</t>
  </si>
  <si>
    <t>AUX2420</t>
  </si>
  <si>
    <t>ARGAMASSA INDUSTRIALIZADA AC-I, VOTOMASSA OU SIMILAR</t>
  </si>
  <si>
    <t>AUX3208</t>
  </si>
  <si>
    <t>ARGAMASSA DE CIMENTO E AREIA 1:3, COM ADITIVO BIANCO - 1 SACO DE CIMENTO 50KG / 3 PADIOLAS DE AREIA 0,35X0,45X0,23M / 6KG ADITIVO - CONFECCÇÃO MECÂNICA E TRANSPORTE</t>
  </si>
  <si>
    <t>AUX2425</t>
  </si>
  <si>
    <t>ARGAMASSA CIMENTO E AREIA TRAÇO T-1 (1:3) - 1 SACO CIMENTO 50KG / 3 PADIOLAS AREIA DIM. 0.35 X 0.45 X 0.23 M - CONFECÇÃO MECÂNICA E TRANSPORTE</t>
  </si>
  <si>
    <t>AUX3215</t>
  </si>
  <si>
    <t>CORDÃO DE SOLDA ELÉTRICA COM ELETRODO 7018/6018 - 4 MM</t>
  </si>
  <si>
    <t>CM</t>
  </si>
  <si>
    <t>AUX0806</t>
  </si>
  <si>
    <t>BOMBA PARA INCÊNDIO JOCKEY OU SIMILAR , 2CV - FORNEC. E INST.</t>
  </si>
  <si>
    <t>AUX0880</t>
  </si>
  <si>
    <t>BOMBA DE INCÊNDIO 5CV TRIFÁSICA 220V 50MCA 4M3/H</t>
  </si>
  <si>
    <t>AUX2875</t>
  </si>
  <si>
    <t>CONJUNTO MOTOR-BOMBA 80M3/H, 20MCA, 7,5CV, 3500RPM, 220/380V, TRIFÁSICO</t>
  </si>
  <si>
    <t>AUX2732</t>
  </si>
  <si>
    <t>MOTOBOMBA CENTRÍFUGA, PREVENÇÃO CONTRA INCÊNDIO, MOTOR 10 CV, TRIFÁSICO 220V - FORNEC. E INST.</t>
  </si>
  <si>
    <t>AUX2963</t>
  </si>
  <si>
    <t>MOTOBOMBA CENTRÍFUGA SUBMERSÍVEL, MARCA SCHNEIDER OU SIMILAR, MODELO BCS-C5,  MOTOR 1/2 CV, TRIFÁSICO 220V, RECALQUE 2",  HM = 2 A 8 M, Q = 10,3 A 18,5M3/H</t>
  </si>
  <si>
    <t>EQUIPAMENTO PARA PROTENSÃO</t>
  </si>
  <si>
    <t>TERMOFUSORA PARA TUBOS E CONEXÕES PPR</t>
  </si>
  <si>
    <t>EQUIPAMENTOS DIVERSOS</t>
  </si>
  <si>
    <t>AUX3308</t>
  </si>
  <si>
    <t>SERVIÇOS NOVOS - CLASSIFICAR NA RELAÇÃO ACIMA</t>
  </si>
  <si>
    <t>AUX3231</t>
  </si>
  <si>
    <t>AUX3232</t>
  </si>
  <si>
    <t>AUX3513</t>
  </si>
  <si>
    <t>LUVA PARA ELETRODUTO, AÇO GALVANIZADO,  (1'') - FORNEC. E INST.</t>
  </si>
  <si>
    <t>AUX3514</t>
  </si>
  <si>
    <t xml:space="preserve">ARMAÇÃO CA-50 MÉDIA BITOLA.  FORNECIMENTO, CORTE, DOBRA E COLOCAÇÃO. </t>
  </si>
  <si>
    <t>AUX3515</t>
  </si>
  <si>
    <t>AUX3516</t>
  </si>
  <si>
    <t>TUBO DE CONCRETO PARA REDES COLETORAS DE ÁGUAS PLUVIAIS, DIÂMETRO DE 200MM, JUNTA RÍGIDA, INSTALADO EM LOCAL COM BAIXO NÍVEL DE INTERFERÊNCIAS - FORNECIMENTO E ASSENTAMENTO. AF_12/2015</t>
  </si>
  <si>
    <t>AUX3552</t>
  </si>
  <si>
    <t>EXECUÇÃO DE MADEIRAMENTO EM MADEIRA DE LEI, ACABAMENTO SERRADO, C/ RIPÃO 4CM X 7CM E RIPA 5CM X 1,5CM, SEM FORNECIMENTO DE MATERIAIS</t>
  </si>
  <si>
    <t>AUX3553</t>
  </si>
  <si>
    <t>INSTALAÇÃO DE VASO SANITÁRIO SIFONADO -  FORNECIMENTO DE DOIS PARAFUSOS NIQUELADOS, ANEL DE VEDAÇÃO, ENGATE FLEXÍVEL</t>
  </si>
  <si>
    <t>AUX3554</t>
  </si>
  <si>
    <t>REMOÇÃO DE ACESSÓRIOS SANITÁRIOS</t>
  </si>
  <si>
    <t>AUX3555</t>
  </si>
  <si>
    <t>INSTALAÇÃO DE PAPELEIRA DE PAREDE - SEM FORNECIMENTO</t>
  </si>
  <si>
    <t>AUX3556</t>
  </si>
  <si>
    <t>INSTALAÇÃO SABONETEIRA DE PAREDE - SEM FORNECIMENTO</t>
  </si>
  <si>
    <t>AUX3557</t>
  </si>
  <si>
    <t>REMOÇÃO DE LAVATÓRIO</t>
  </si>
  <si>
    <t>AUX3558</t>
  </si>
  <si>
    <t xml:space="preserve">CAIXA ENTERRADA ELÉTRICA RETANGULAR, EM ALVENARIA COM BLOCOS DE CONCRETO, FUNDO COM BRITA, DIMENSÕES INTERNAS: 0,6X0,6X0,85 </t>
  </si>
  <si>
    <t>AUX3561</t>
  </si>
  <si>
    <t>CAIXA DE PASSAGEM TIPO CONDULETE 1 1/4", COM TAMPA - FORNEC. E INSTALAÇÃO</t>
  </si>
  <si>
    <t>AUX3563</t>
  </si>
  <si>
    <t>CAIXA DE PASSAGEM TIPO CONDULETE 3/4"</t>
  </si>
  <si>
    <t>AUX3564</t>
  </si>
  <si>
    <t>FORNECIMENTO E INSTALAÇÃO DE MINI RACK DE PAREDE 19" X 8U X 570MM</t>
  </si>
  <si>
    <t>AUX3565</t>
  </si>
  <si>
    <t>FORNECIMENTO E INSTALAÇÃO DE ESPELHO PARA CAIXA 4" X 2" COM 02 SAÍDA RJ-45</t>
  </si>
  <si>
    <t>AUX3567</t>
  </si>
  <si>
    <t>CAIXA DE PASSAGEM TIPO CONDULETE 1"</t>
  </si>
  <si>
    <t>AUX3569</t>
  </si>
  <si>
    <t>FORNECIMENTO E COLOCAÇÃO DE ANILHA PARA IDENTIFICAÇÃO</t>
  </si>
  <si>
    <t>AUX3570</t>
  </si>
  <si>
    <t>TAMPA FOFO SIMPLES 400X600MM</t>
  </si>
  <si>
    <t>AUX3572</t>
  </si>
  <si>
    <t>CAIXA EM CONCRETO ENTERRADO PARA ABRIGO DE HIDRÔMETRO, DIMENSÕES INTERNAS: 60X40X34CM, COM TAMPA FOFO, FORNECIMENTO E INSTALAÇÃO</t>
  </si>
  <si>
    <t>AUX3573</t>
  </si>
  <si>
    <t>ESTRUTURA METÁLICA PARA COBERTURA DE CHAPA METÁLICA  PARA EXTINTOR DE CENTRAL DE GLP,  INCLUSO 01 DEMÃO DE PINTURA DE FUNDO</t>
  </si>
  <si>
    <t>AUX3574</t>
  </si>
  <si>
    <t>COBERTURA DE CHAPA METÁLICA  PARA EXTINTOR DE CENTRAL DE GLP, DIMENSÃO: 1,00MX0,64M - INCLUSO PINTURA</t>
  </si>
  <si>
    <t>AUX3575</t>
  </si>
  <si>
    <t>(COMPOSIÇÃO REPRESENTATIVA) POÇO DE VISITA CIRCULAR PARA ESGOTO, EM ALVENARIA COM TIJOLOS CERÂMICOS MACIÇOS, DIÂMETRO INTERNO = 1,2 M, PROFUNDIDADE DE 2,50 A 3,00 M, INCLUINDO TAMPÃO DE FERRO FUNDIDO, DIÂMETRO DE 60 CM</t>
  </si>
  <si>
    <t>AUX3576</t>
  </si>
  <si>
    <t xml:space="preserve">CAIXA ENTERRADA HIDRÁULICA RETANGULAR, EM ALVENARIA COM BLOCOS DE CONCRETO, DIMENSÕES INTERNAS: 0,6X0,6X1,0 M, COM PERFIS METÁLICOS E TAMPA ARTICULADA EM GRELHA DE FERRO FUNDIDO (PADRÃO FUNDEPAR), INCL. CHAPISCO EXTERNO E INTERNO, EMBOÇO INTERNO. </t>
  </si>
  <si>
    <t>AUX3577</t>
  </si>
  <si>
    <t>FORNECIMENTO E ASSENTAMENTO DE NIPLE DUPLO DE FERRO GALVANIZADO D=1 1/4"  TUPY OU SIMILAR</t>
  </si>
  <si>
    <t>AUX3578</t>
  </si>
  <si>
    <t>ABRAÇADEIRA EM FITA DE AÇO 1, COM FECHO RÁPIDO</t>
  </si>
  <si>
    <t>AUX3579</t>
  </si>
  <si>
    <t xml:space="preserve">FORMA PLANA PARA ESTRUTURAS, EM COMPENSADO PLASTIFICADO DE 10MM, 02 USOS, INCLUSIVE ESCORAMENTO </t>
  </si>
  <si>
    <t>AUX3580</t>
  </si>
  <si>
    <t>GRELHA EM CANTONEIRA 1.3/4" X VERGALHÕES 5/8" ESPAÇADOS DE 4CM, L=0,22M</t>
  </si>
  <si>
    <t>AUX3581</t>
  </si>
  <si>
    <t>CANALETA PARA ESCOAMENTO DE ÁGUAS PLUVIAIS , LARGURA DE 20CM,  COM ENCAIXE PARA GRELHA, INCLUSIVE GRELHA METÁLICA, PINTURA TINTA ALQUÍDICA DE FUNDO E ESMALTE SINTÉTICO - FORNECIMENTO E INSTALAÇÃO</t>
  </si>
  <si>
    <t>AUX3582</t>
  </si>
  <si>
    <t>(COMPOSIÇÃO REPRESENTATIVA) POÇO DE VISITA CIRCULAR PARA ESGOTO, EM CONCRETO PRÉ-MOLDADO, DIÂMETRO INTERNO = 1,00 M, PROFUNDIDADE ATÉ 1,85 M, INCLUINDO TAMPÃO DE FERRO FUNDIDO, DIÂMETRO DE 60 CM</t>
  </si>
  <si>
    <t>AUX3583</t>
  </si>
  <si>
    <t>DRENO SUBSUPERFICIAL (SEÇÃO 0,30 X 0,30 M), COM TUBO DE PEAD CORRUGADO PERFURADO, DN 3,0"(76,20MM), ENCHIMENTO COM BRITA, ENVOLVIDO COM MANTA GEOTÊXTIL.</t>
  </si>
  <si>
    <t>AUX3584</t>
  </si>
  <si>
    <t>ADAPTADOR BSXRM 75 X 3" FORNEC. E INST.</t>
  </si>
  <si>
    <t>AUX3594</t>
  </si>
  <si>
    <t>PORTA EM ALUMÍNIO COM TELA ALUMÍNIO PARA ABRIGO DE GÁS, INCLUSO DOBRADIÇA, FERROLHO, FECHADURA, PINTURA - FORNEC. E INST.</t>
  </si>
  <si>
    <t>AUX3595</t>
  </si>
  <si>
    <t xml:space="preserve">GRADE EM ALUMÍNIO PARA ABRIGO DE GÁS, INCLUSO TELA ALUMÍNIO, CANTONEIRA ALUMÍNIO  1"X3/4" 1/8", BARRA CHATA ALUMÍNIO 1/8"X7/8" </t>
  </si>
  <si>
    <t>AUX3596</t>
  </si>
  <si>
    <t>GRADIL MÓVEL MODELO HORIZONTAL - TUBO EM AÇO, QUADRADO, 50X50MM NA HORIZONTAL, PINTURA - FORNEC. E INST.</t>
  </si>
  <si>
    <t>AUX3597</t>
  </si>
  <si>
    <t>GRADIL MODELO HORIZONTAL - TUBO EM AÇO, QUADRADO, 50X50MM NA HORIZONTAL, PINTURA  - FORNEC. E INST.</t>
  </si>
  <si>
    <t>AUX3598</t>
  </si>
  <si>
    <t xml:space="preserve">(COMPOSIÇÃO REPRESENTATIVA) ALVENARIA DE VEDAÇÃO DE BLOCOS CERÂMICOS FURADOS NA HORIZONTAL DE 14X9X19 CM E 9X9X19CM (ESPESSURA 25 CM, BLOCO DEITADO) E ARGAMASSA DE ASSENTAMENTO COM PREPARO EM BETONEIRA. </t>
  </si>
  <si>
    <t>AUX3621</t>
  </si>
  <si>
    <t>TERMINAL A COMPRESSÃO EM COBRE ESTANHADO PARA CABO 95 MM²</t>
  </si>
  <si>
    <t>AUX3622</t>
  </si>
  <si>
    <t>REGISTRO DE FECHO RÁPIDO 1/2" NPT</t>
  </si>
  <si>
    <t>AUX3623</t>
  </si>
  <si>
    <t>ABRAÇADEIRA EM FITA DE AÇO1", COM FECHO RÁPIDO</t>
  </si>
  <si>
    <t>AUX3624</t>
  </si>
  <si>
    <t>TÊ DE COBRE OU BRONZE, JUNTAS SOLDADAS, DIÂM = 15 MM (1/2")</t>
  </si>
  <si>
    <t>AUX3625</t>
  </si>
  <si>
    <t>PISO TÁTIL DIRECIONAL E DE ALERTA, EM CONCRETO COLORIDO, P/ DEFICIENTES VISUAIS, DIMENSÕES 30X30 CM, APLICADO COM ARGAMASSA INDUSTRIALIZADA AC-II, REJUNTADO, EXCLUSIVE REGULARIZAÇÃO DE BASE</t>
  </si>
  <si>
    <t>AUX3626</t>
  </si>
  <si>
    <t>CALHA EM CHAPA DE AÇO GALVANIZADO Nº 24, DESENVOLVIMENTO 40 CM (FUNDO=12 CM, LATERAIS=12 CM, BORDAS=2 CM)</t>
  </si>
  <si>
    <t>AUX3627</t>
  </si>
  <si>
    <t>CALHA EM CHAPA DE AÇO GALVANIZADO Nº 24, DESENVOLVIMENTO 25 CM</t>
  </si>
  <si>
    <t>AUX3636</t>
  </si>
  <si>
    <t>LUMINÁRIA DE EMERGÊNCIA, DE SOBREPOR, TIPO BLOCO AUTÔNOMO, COM AUTONOMIA DE 1H, MODELO LLE-LLEDDF, DA KBR OU SI</t>
  </si>
  <si>
    <t>AUX3637</t>
  </si>
  <si>
    <t>CABEÇOTE DE ALUMÍNIO DE 2"</t>
  </si>
  <si>
    <t>AUX3638</t>
  </si>
  <si>
    <t>TUBO DE DESCIDA PARA VÁLVULA DE DESCARGA, INCLUSIVE JOELHO</t>
  </si>
  <si>
    <t>AUX3639</t>
  </si>
  <si>
    <t>CAP DE PVC RÍGIDO SOLDÁVEL, MARORM, DIÂM = 32MM</t>
  </si>
  <si>
    <t>AUX3640</t>
  </si>
  <si>
    <t>CRUZETA DE PVC RÍGIDO SOLDÁVEL, MARROM, DIÂM = 50 MM</t>
  </si>
  <si>
    <t>AUX3641</t>
  </si>
  <si>
    <t>AUMENTO DE CAIXA DE INSPEÇÃO 60X60CM EM ALVENARIA TIJOLO FURADO 10CM, REVESTIDA COM CHAPISCO E EMBOÇO, INCL. ESCAVAÇÃO</t>
  </si>
  <si>
    <t>AUX3642</t>
  </si>
  <si>
    <t>ESTACA ESCAVADA MECANICAMENTE, Ø = 200 A 250 MM, COM CONCRETO 25 MPA, SEM ARMADURA</t>
  </si>
  <si>
    <t>AUX3643</t>
  </si>
  <si>
    <t>REVESTIMENTO E/OU FECHAMENTO COM CHAPA DE ACM, ALUMÍNIO COMPOSTO COM NÚCLEO DE POLIETILENO, E=0,03 MM</t>
  </si>
  <si>
    <t>AUX3644</t>
  </si>
  <si>
    <t>ESTRUTURA ESPACIAL DE ALUMÍNIO VÃO ATÉ 5 M</t>
  </si>
  <si>
    <t>AUX3645</t>
  </si>
  <si>
    <t>BANCADA DE CONCRETO ARMADO - ESPESSURA 50 MM</t>
  </si>
  <si>
    <t>AUX3646</t>
  </si>
  <si>
    <t>QUADRO BRANCO, TAMANHO 3,5X1,32M, ÁREA ÚTIL 3,36X1,25M (QB), MOLDURA EM MADEIRA, REVESTIMENTO EM CHAPA DE LAMINADO MELAMÍNICO QUADRICULADO 1MM, TIPO LOUSALINE FIXADA SOBRE AGLOMERADO DE 15MM, INCLUSO SELADOR E CERA DA MOLDURA</t>
  </si>
  <si>
    <t>AUX3647</t>
  </si>
  <si>
    <t>BANCADA DE CONCRETO ARMADO - ESPESSURA 30 MM</t>
  </si>
  <si>
    <t>AUX3648</t>
  </si>
  <si>
    <t>TORNEIRA ELÉTRICA VERSÁTIL, LORENZETTI OU SIMILAR</t>
  </si>
  <si>
    <t>AUX3649</t>
  </si>
  <si>
    <t>PORTA OU JANELA EM ALUMÍNIO, COR N/P/B,TIPO VENEZIANA, DE ABRIR OU CORRER, COMPLETA INCLUSIVE CAIXILHOS, DOBRADIÇAS OU ROLDANAS E FECHADURA</t>
  </si>
  <si>
    <t>AUX3650</t>
  </si>
  <si>
    <t>CAPELA DE EXAUSTÃO DE GASES EM FIBRA DE VIDRO, DE SOBREPOR, MEDIDAS EXTERNAS *60X60X52*</t>
  </si>
  <si>
    <t>AUX3651</t>
  </si>
  <si>
    <t>BASE EM MADEIRA PARA APOIO DE CAIXA D'ÁGUA CAP. 500~1.000L - REF. PROJETO REFORMA CE FAZENDA VELHA, ARAUCÁRIA</t>
  </si>
  <si>
    <t>AUX3652</t>
  </si>
  <si>
    <t>ALVENARIA DE VEDAÇÃO DE BLOCOS CERÂMICOS FURADOS NA VERTICAL DE 19X19X39 CM (ESPESSURA 19 CM) E ARGAMASSA DE ASSENTAMENTO COM ADIÇÃO DE IMPERMEABILIZANTE, PREPARO EM BETONEIRA</t>
  </si>
  <si>
    <t>AUX3653</t>
  </si>
  <si>
    <t>PORTA EM MADEIRA, LISA, SEMI-ÔCA, 80 X 210CM, COM VISOR DE VIDRO 4MM (20X120CM), INCLUSIVE BATENTES E FERRAGENS</t>
  </si>
  <si>
    <t>AUX3654</t>
  </si>
  <si>
    <t xml:space="preserve">KIT PORTA EM ALUMÍNIO DE ABRIR TIPO VENEZIANA COM GUARNIÇÃO, TARJETA LIVRE/OCUPADO, 0,80X1,65, FIXAÇÃO COM PARAFUSOS - FORNECIMENTO E INSTALAÇÃO. </t>
  </si>
  <si>
    <t>AUX3655</t>
  </si>
  <si>
    <t>PONTO TOMADA DE REDE RJ45 (1 MÓDULO) CAIXA SECA, C/ ELETRODUTO PVC RÍGIDO EMBUTIDO Ø 3/4"</t>
  </si>
  <si>
    <t>AUX3656</t>
  </si>
  <si>
    <t>PONTO TOMADA DE REDE RJ45 (2 MÓDULO) CAIXA SECA, C/ ELETRODUTO PVC RÍGIDO EMBUTIDO Ø 3/4"</t>
  </si>
  <si>
    <t>AUX3657</t>
  </si>
  <si>
    <t>PONTO DE ESGOTO COM TUBO DE PVC RÍGIDO SOLDÁVEL DE Ø 40 MM (LAVATÓRIOS, MICTÓRIOS, RALOS SIFONADOS, ETC...)</t>
  </si>
  <si>
    <t>AUX3658</t>
  </si>
  <si>
    <t xml:space="preserve">(COMPOSIÇÃO REPRESENTATIVA) ALVENARIA DE VEDAÇÃO DE BLOCOS CERÂMICOS FURADOS NA HORIZONTAL DE 14X9X19 CM E 9X9X19CM (ESPESSURA 25 CM, BLOCO DEITADO) E ARGAMASSA DE ASSENTAMENTO COM ADIÇÃO DE IMPERMEABILIZANTE,PREPARO EM BETONEIRA. </t>
  </si>
  <si>
    <t>AUX3659</t>
  </si>
  <si>
    <t>BANCADA EM AÇO INOX - 304, L=60CM, PARA CUBAS SIMPLES, CONCRETADA, ACABAMENTO LISO E POLIDO, ASSENTADA COM ARGAMASSA TRAÇO T-1(1:3), EXCLUSIVE CUBA, SIFÃO, VÁLVULA E TORNEIRA</t>
  </si>
  <si>
    <t>AUX3660</t>
  </si>
  <si>
    <t>AÇO CA - 60 Ø 4,2 A 9,5MM, INCLUSIVE CORTE, DOBRAGEM, MONTAGEM E COLOCACAO DE FERRAGENS NAS FORMAS, PARA SUPERESTRUTURAS E FUNDAÇÕES</t>
  </si>
  <si>
    <t>AUX3679</t>
  </si>
  <si>
    <t>BANCADA EM CONCRETO ARMADO 20 MPA E=2 CM, SOBRE APOIO DE ALVENARIA OU MÃO FRANCESA (NÃO INCLUSOS), REVESTIDA COM GRANITO CINZA POLIDO E=2 CM</t>
  </si>
  <si>
    <t>AUX3680</t>
  </si>
  <si>
    <t>GRELHA PRÉ-MOLDADA EM CONCRETO PARA CAIXA DE INSPEÇÃO</t>
  </si>
  <si>
    <t>AUX3681</t>
  </si>
  <si>
    <t>CAIXA DE INSPEÇÃO 60X60CM, PROFUNDIDADE=50CM, TAMPA EM GRELHA DE CONCRETO, EM ALVENARIA TIJOLO FURADO 10CM, REVESTIDA COM CHAPISCO E EMBOÇO, SOBRE BASE DE LASTRO DE CONCRETO E=20CM, INCL. ESCAVAÇÃO</t>
  </si>
  <si>
    <t>AUX3682</t>
  </si>
  <si>
    <t>CANALETA DE DRENAGEM EM CONCRETO, DIMENSÕES EXTERNAS 25X30 CM, COM TAMPA TIPO GRELHA DE CONCRETO, INCLUSIVE ESCAVAÇÃO MANUAL</t>
  </si>
  <si>
    <t>AUX3683</t>
  </si>
  <si>
    <t>CANALETA DE DRENAGEM EM CONCRETO, DIMENSÕES EXTERNAS 40X30 CM, COM TAMPA TIPO GRELHA DE CONCRETO, INCLUSIVE ESCAVAÇÃO MANUAL</t>
  </si>
  <si>
    <t>AUX3684</t>
  </si>
  <si>
    <t>MANÔMETRO 0 A 300 PSI, CONEXÃO 1/4" BSP - FORNECIMENTO E INSTALAÇÃO</t>
  </si>
  <si>
    <t>AUX3685</t>
  </si>
  <si>
    <t>PISO PODOTÁTIL, ALERTA OU DIRECIONAL, EM PORCELANATO, 25X25 CM, MARCA ELIANE ARQTEC OU EQUIVALENTE - FORNEC. E INST.</t>
  </si>
  <si>
    <t>AUX3686</t>
  </si>
  <si>
    <t>PISO PODOTÁTIL EM PORCELANATO, 25X25 CM - FORNEC. E INST.</t>
  </si>
  <si>
    <t>AUX3687</t>
  </si>
  <si>
    <t>GRADIL EM TELA MALHA 5X5 CM, PAINEL 250X200 CM, POSTE 40X60 MM, PADRÃO BELGO OU SIMILAR</t>
  </si>
  <si>
    <t>AUX3690</t>
  </si>
  <si>
    <t>PONTO DE ESGOTO COM TUBO DE PVC RÍGIDO SOLDÁVEL DE Ø 50 MM (PIAS DE COZINHA, MÁQUINAS DE LAVAR, ETC...)</t>
  </si>
  <si>
    <t>AUX3691</t>
  </si>
  <si>
    <t>PONTO DE ÁGUA FRIA EMBUTIDO, C/MATERIAL PVC RÍGIDO SOLDÁVEL Ø 60MM</t>
  </si>
  <si>
    <t>AUX3692</t>
  </si>
  <si>
    <t>VASO SANITÁRIO CONVENCIONAL, LINHA RAVENA P9, DECA OU SIMILAR, INCL. VÁLVULA DE DESCARGA CROMADA HYDRA OU SIMILAR, ASSENTO ASTRA TPK OU SIMILAR, CONJ. DE FIXAÇÃO DECA SP13 OU SIMILAR, ANEL DE VEDAÇÃO, TUBO DE LIGAÇÃO ACAB. CROMADO E ENGATE PLÁSTICO</t>
  </si>
  <si>
    <t>AUX3723</t>
  </si>
  <si>
    <t>BANCADA DE LABORATÓRIO EM GRANITO CINZA ANDORINHA 8,10X0,80M , APOIO EM ALVENARIA, COM SÓCULO, RODAPIA E TESTEIRA - BG24 PADRÃO FNDE</t>
  </si>
  <si>
    <t>AUX3724</t>
  </si>
  <si>
    <t>BANCADA DE LABORATÓRIO EM GRANITO CINZA ANDORINHA 5,00X0,60M , APOIO EM ALVENARIA, COM SÓCULO, TESTEIRA, 1 CUBA DE AÇO INOX 50X40X20 E TORNEIRA - BG26 PADRÃO FNDE</t>
  </si>
  <si>
    <t>AUX3725</t>
  </si>
  <si>
    <t>BANCADA DE LABORATÓRIO EM GRANITO CINZA ANDORINHA 4,05X0,80M , APOIO EM ALVENARIA, COM SÓCULO, RODAPIA E TESTEIRA - BG27 PADRÃO FNDE</t>
  </si>
  <si>
    <t>AUX3726</t>
  </si>
  <si>
    <t>BANCADA DE LABORATÓRIO EM GRANITO CINZA ANDORINHA 3,20X0,80M , APOIO EM ALVENARIA, COM SÓCULO, RODAPIA E TESTEIRA - BG35 PADRÃO FNDE</t>
  </si>
  <si>
    <t>AUX3727</t>
  </si>
  <si>
    <t>BANCADA DE LABORATÓRIO EM GRANITO CINZA ANDORINHA 3,00X0,60M , APOIO EM ALVENARIA, COM SÓCULO, TESTEIRA, 1 CUBA DE AÇO INOX 50X40X20 E TORNEIRA - BG36 PADRÃO FNDE</t>
  </si>
  <si>
    <t>AUX3728</t>
  </si>
  <si>
    <t>BANCADA DE LABORATÓRIO EM GRANITO CINZA ANDORINHA 3,60X0,80M , APOIO EM ALVENARIA, COM SÓCULO, RODAPIA E TESTEIRA, 2 CUBAS DE AÇO INOX 50X40X20 E TORNEIRAS - BG37 PADRÃO FNDE</t>
  </si>
  <si>
    <t>AUX3729</t>
  </si>
  <si>
    <t>BANCADA DE LABORATÓRIO EM MADEIRA EMBORRACHADA 2,30X0,80M , APOIO EM ALVENARIA, COM SÓCULO E RODAPIA - BB3 PADRÃO FNDE</t>
  </si>
  <si>
    <t>AUX3730</t>
  </si>
  <si>
    <t>BANCADA DE LABORATÓRIO EM CONCRETO POLIDO 4,00X0,80M , APOIO EM ALVENARIA, COM SÓCULO - BC2 PADRÃO FNDE</t>
  </si>
  <si>
    <t>AUX3731</t>
  </si>
  <si>
    <t>TANQUE EM CONCRETO 1,00X1,00M, H=0,90, REV. 3 FACES PASTILHA CERÂMICA, REV. INT. RESINA SINTÉTICA EPÓXI, COM TORNEIRA - TQ3 PADRÃO FNDE</t>
  </si>
  <si>
    <t>AUX3732</t>
  </si>
  <si>
    <t>TANQUE EM CONCRETO 1,40X0,90M, H=0,95, REV. EM CERÂMICA, COM 2 TORNEIRAS - TQ2 PADRÃO FNDE</t>
  </si>
  <si>
    <t>AUX3733</t>
  </si>
  <si>
    <t>BANCADA EM GRANITO CINZA ANDORINHA 3,00X0,65M , APOIO EM ALVENARIA,  COM SÓCULO, RODAPIA, TESTEIRA, TANQUE EM AÇO INOX 50X40X23 E TORNEIRA - BG17 PADRÃO FNDE</t>
  </si>
  <si>
    <t>AUX3734</t>
  </si>
  <si>
    <t>GUICHÊ G2 PADRÃO CEEP'S FNDE - PORTA DE ENROLAR INTERNA EM CHAPA PERFURADA 3,50X1,50 M SOBRE BANCADA DE GRANITO CINZA L=0,45 M</t>
  </si>
  <si>
    <t>AUX3735</t>
  </si>
  <si>
    <t>GUICHÊ G3 PADRÃO CEEP'S FNDE - PORTA DE ENROLAR INTERNA EM CHAPA PERFURADA 1,50X1,50 M SOBRE BANCADA DE GRANITO CINZA L=0,45 M</t>
  </si>
  <si>
    <t>AUX3736</t>
  </si>
  <si>
    <t>GUICHÊ G4 PADRÃO CEEP'S FNDE - PORTA DE ENROLAR INTERNA EM CHAPA PERFURADA 1,00X1,50 M SOBRE BANCADA DE GRANITO CINZA L=0,45 M</t>
  </si>
  <si>
    <t>REPAROS</t>
  </si>
  <si>
    <t>___________________________________</t>
  </si>
  <si>
    <t>nome do responsável</t>
  </si>
  <si>
    <t>O profissional signatário deste, abaixo identificado, concede ao DETRAN/PR a liberação dos direitos autorais relativos às composições de serviços por ele elaboradas correspondente a ART/RRT abaixo</t>
  </si>
  <si>
    <t>.</t>
  </si>
  <si>
    <t>1.3</t>
  </si>
  <si>
    <t>FABRICAÇÃO E INSTALAÇÃO DE TESOURA INTEIRA EM AÇO, VÃO DE 18 M, PARA TELHA ONDULADA DE FIBROCIMENTO, METÁLICA, PLÁSTICA OU TERMOACÚSTICA, INCLUSO IÇAMENTO</t>
  </si>
  <si>
    <t>SERVIÇO 92620 - EDITADO</t>
  </si>
  <si>
    <t>COMP 004</t>
  </si>
  <si>
    <t>COMP 005</t>
  </si>
  <si>
    <t>REMOÇÃO DE REFLETORES DE COBERTURA</t>
  </si>
  <si>
    <t>COMPOSIÇÃO PRÓPRIA</t>
  </si>
  <si>
    <t>COMP 006</t>
  </si>
  <si>
    <t>COMP 007</t>
  </si>
  <si>
    <t>COMP 008</t>
  </si>
  <si>
    <t>COMP 009</t>
  </si>
  <si>
    <t>COMP 010</t>
  </si>
  <si>
    <t>COMP 011</t>
  </si>
  <si>
    <t>COMP 012</t>
  </si>
  <si>
    <t>I0334</t>
  </si>
  <si>
    <t>CABIDE DE LOUÇA DE 1 GANCHO</t>
  </si>
  <si>
    <t>COMP 013</t>
  </si>
  <si>
    <t>UND.</t>
  </si>
  <si>
    <t>12838/ORSE</t>
  </si>
  <si>
    <t>Alarme Banheiro Pne Deficiente Físico Conforme Nbr 9050 com acionador</t>
  </si>
  <si>
    <t>COMP 014</t>
  </si>
  <si>
    <t>COMP 015</t>
  </si>
  <si>
    <t>77241/SIURB-INFRA</t>
  </si>
  <si>
    <t>TORNEIRA C/ ACIONAMENTO POR ALAVANCA (CLÍNICA) 1/2"</t>
  </si>
  <si>
    <t>COMP 016</t>
  </si>
  <si>
    <t>COMP 017</t>
  </si>
  <si>
    <t>COMP 018</t>
  </si>
  <si>
    <t>BARRA DE APOIO AÇO INOX TIPO C 25X25X25 CM, INSTALADA UMA EM CADA LATERAL DO LAVATÓRIO - FORNEC. E INST.</t>
  </si>
  <si>
    <t>PRED 1808</t>
  </si>
  <si>
    <t>BARRA DE APOIO EM AÇO INOX TIPO C, INSTALADO NA LATERAL DO LAVATÓRIO, 25X25X25CM</t>
  </si>
  <si>
    <t>COMP 019</t>
  </si>
  <si>
    <t>COMP 020</t>
  </si>
  <si>
    <t>COMP 021</t>
  </si>
  <si>
    <t>COMP 022</t>
  </si>
  <si>
    <t>COMP 023</t>
  </si>
  <si>
    <t>COMP 024</t>
  </si>
  <si>
    <t>COMP 025</t>
  </si>
  <si>
    <t>COMP 026</t>
  </si>
  <si>
    <t>COMP 027</t>
  </si>
  <si>
    <t>COMP 028</t>
  </si>
  <si>
    <t>COMP 029</t>
  </si>
  <si>
    <t>COMP 030</t>
  </si>
  <si>
    <t>COMP 031</t>
  </si>
  <si>
    <t>COMP 032</t>
  </si>
  <si>
    <t>COMP 033</t>
  </si>
  <si>
    <t>COMP 034</t>
  </si>
  <si>
    <t>COMP 035</t>
  </si>
  <si>
    <t>COMP 036</t>
  </si>
  <si>
    <t>COMP 037</t>
  </si>
  <si>
    <t>COMP 038</t>
  </si>
  <si>
    <t>COMP 039</t>
  </si>
  <si>
    <t>COMP 040</t>
  </si>
  <si>
    <t>COMP 041</t>
  </si>
  <si>
    <t>79722/SIURB-INFRA</t>
  </si>
  <si>
    <t>COMP 042</t>
  </si>
  <si>
    <t>COMP 043</t>
  </si>
  <si>
    <t>COMP 044</t>
  </si>
  <si>
    <t>AUX001</t>
  </si>
  <si>
    <t>COMP 045</t>
  </si>
  <si>
    <t>75606/SIURB</t>
  </si>
  <si>
    <t>COMP 046</t>
  </si>
  <si>
    <t>COMP 047</t>
  </si>
  <si>
    <t>COMP 048</t>
  </si>
  <si>
    <t>COMP 049</t>
  </si>
  <si>
    <t>COMP 050</t>
  </si>
  <si>
    <t>COMP 051</t>
  </si>
  <si>
    <t>COMP 052</t>
  </si>
  <si>
    <t>COMP 053</t>
  </si>
  <si>
    <t>COMP 054</t>
  </si>
  <si>
    <t>COMP 055</t>
  </si>
  <si>
    <t>COMP 056</t>
  </si>
  <si>
    <t>E029000508/EMBASA</t>
  </si>
  <si>
    <t>COMP 057</t>
  </si>
  <si>
    <t>COMP 058</t>
  </si>
  <si>
    <t>COMP 059</t>
  </si>
  <si>
    <t>COT 003</t>
  </si>
  <si>
    <t>COT 004</t>
  </si>
  <si>
    <t>COT 005</t>
  </si>
  <si>
    <t>COT 006</t>
  </si>
  <si>
    <t>COT 007</t>
  </si>
  <si>
    <t>COT 008</t>
  </si>
  <si>
    <t>COT 009</t>
  </si>
  <si>
    <t>COT 010</t>
  </si>
  <si>
    <t>COT 011</t>
  </si>
  <si>
    <t>COT 012</t>
  </si>
  <si>
    <t>19.12.2022</t>
  </si>
  <si>
    <t>10.02.2023</t>
  </si>
  <si>
    <t>APLICA FILME</t>
  </si>
  <si>
    <t>I9 COMUNICAÇÃO VISUAL</t>
  </si>
  <si>
    <t>COMUNICA SIGNS</t>
  </si>
  <si>
    <t>EMAIL</t>
  </si>
  <si>
    <t>daniel.capelosa@aplicafilme.com.br</t>
  </si>
  <si>
    <t>guilherme@i9cv.com.br</t>
  </si>
  <si>
    <t>comunicasignscuritiba@gmail.com</t>
  </si>
  <si>
    <t>ADESIVAGEM DA PORTA DE VIDRO</t>
  </si>
  <si>
    <t>ELETROBIT</t>
  </si>
  <si>
    <t>DCA</t>
  </si>
  <si>
    <t>TELCABOS</t>
  </si>
  <si>
    <t>eletrobit@eletrobit.com.br</t>
  </si>
  <si>
    <t>vendas@dcamericas.com.br</t>
  </si>
  <si>
    <t>telcabospr@telcabos.com.br</t>
  </si>
  <si>
    <t>TAMPA TERMINAL ABS 25 BRANCO STANDARD</t>
  </si>
  <si>
    <t>PERFIL DUPLO 25 D BRANCO LISO C/ 3MTS</t>
  </si>
  <si>
    <t>PERFIL DUPLO 45 D BRANCO LISO C/ 3MTS</t>
  </si>
  <si>
    <t>PERFIL TAMPA RANHURADA BRANCA C/ 3MTS</t>
  </si>
  <si>
    <t>CURVA V90 PRF 25 AL BRANCA</t>
  </si>
  <si>
    <t>ARREMATE DE PAREDE 25 BRANCO</t>
  </si>
  <si>
    <t>PORTA EQP 3 BLOCOS BRANCO</t>
  </si>
  <si>
    <t>BLOCO PEZZI CEGO BRANCO</t>
  </si>
  <si>
    <t>BLOCO PEZZI P RJ45 BRANCO</t>
  </si>
  <si>
    <t>INSTALAÇÃO DE PLUG DE PVC ROSÁVEL ÁGUA FRIA</t>
  </si>
  <si>
    <t>INSTALAÇÃO DE PLUG DE PVC P/ ESGOTO</t>
  </si>
  <si>
    <t xml:space="preserve">ANDAIME </t>
  </si>
  <si>
    <t>ALUGUEL DE CAÇAMBA METÁLICA - CAPACIDADE 4 M3 P/ ENTULHO DE ALVENARIA</t>
  </si>
  <si>
    <t xml:space="preserve"> DEMOLIÇÃO MANUAL DE PAVIMENTO ASFÁLTICO C/ TRANSPORTE ATÉ CAÇAMBA E CARGA</t>
  </si>
  <si>
    <t>TCPO</t>
  </si>
  <si>
    <t>EXECUÇÃO DE PAVIMENTO DE CONCRETO ARMADO (PCA), FCK = 30 MPA, CAMADA COM ESPESSURA DE 15 CM.</t>
  </si>
  <si>
    <t>SERVIÇO 97110 - EDITADO</t>
  </si>
  <si>
    <t>ARMAÇÃO PARA EXECUÇÃO DE RADIER, PISO DE CONCRETO OU LAJE SOBRE SOLO, COM USO DE TELA Q-113 E Q-159</t>
  </si>
  <si>
    <t>GRELHA DE FERRO FUNDIDO 30 X 100 CM - P/ CANALETA DE ÁGUA PLUVIAL</t>
  </si>
  <si>
    <t>REMOÇÃO DE COBERTURA PARA EXAMINADOR COM PILARES EM CONCRETO, SEM REAPROVEITAMENTO</t>
  </si>
  <si>
    <t>REMOÇÃO DE COBERTURA PARA EXAMINADOR COM PILARES METALICOS, SEM REAPROVEITAMENTO</t>
  </si>
  <si>
    <t>COBERTURA EXAMINADOR</t>
  </si>
  <si>
    <t>RETIRADA DE CONCERTINA</t>
  </si>
  <si>
    <t>ED-48449/SETOP TCPO</t>
  </si>
  <si>
    <t>ESCAVAÇÃO HORIZONTAL E MOVIMENTAÇÃO DE SOLO/ENTULHOS COM DESCARTE EM ÁREA LICENCIADA</t>
  </si>
  <si>
    <t>DESCARTE DE ENTULHO EM ATERRO COM EMISSAO DE COMPROVANTE</t>
  </si>
  <si>
    <t>DESLOCAMENTO DE ACESSÓRIOS, MÓVEIS, EQUIPAMENTOS E OUTROS COM PROTEÇÃO POR FITA CREPE E LONA PLÁSTICA. ÁREA INTERNA</t>
  </si>
  <si>
    <t>REFORÇO DE ARMADURA NEGATIVA EM QUINAS COM AÇO CA-50, DIÂMETRO 8,0 MM</t>
  </si>
  <si>
    <t>COBERTURA VISTORIA</t>
  </si>
  <si>
    <t>2.2</t>
  </si>
  <si>
    <t>2.3</t>
  </si>
  <si>
    <t>2.4</t>
  </si>
  <si>
    <t>2.5</t>
  </si>
  <si>
    <t>2.6</t>
  </si>
  <si>
    <t>2.7</t>
  </si>
  <si>
    <t>INSTALAÇÕES ELÉTRICAS</t>
  </si>
  <si>
    <t>REMOÇÃO DE APROX. 10% DA COBERTURA PARA TROCA DA TESOURA</t>
  </si>
  <si>
    <t>3.1</t>
  </si>
  <si>
    <t>3.2</t>
  </si>
  <si>
    <t>3.3</t>
  </si>
  <si>
    <t>3.4</t>
  </si>
  <si>
    <t>3.5</t>
  </si>
  <si>
    <t>3.6</t>
  </si>
  <si>
    <t>3.7</t>
  </si>
  <si>
    <t>3.8</t>
  </si>
  <si>
    <t>3.9</t>
  </si>
  <si>
    <t>BANHEIRO PCD</t>
  </si>
  <si>
    <t>4.1</t>
  </si>
  <si>
    <t>4.2</t>
  </si>
  <si>
    <t>BLOCO "C" ÁREA INTERNA</t>
  </si>
  <si>
    <t>5.1</t>
  </si>
  <si>
    <t>LAYOUT INTERNO</t>
  </si>
  <si>
    <t>BANHEIROS MASCULINO/FEMININO</t>
  </si>
  <si>
    <t>ENGATES + SIFÃO + ACESSÓRIOS + BARRAS</t>
  </si>
  <si>
    <t>NAS DIMENSÕES 40X15 CM</t>
  </si>
  <si>
    <t>ENTRE BANHEIROS, ONDE É LOCALIZADO O BEBEDOURO</t>
  </si>
  <si>
    <t>CARPETE DA SALA DE RECICLAGEM</t>
  </si>
  <si>
    <t>VIDRO QUEBRADO</t>
  </si>
  <si>
    <t>RECUPERAÇÃO DE JANELEIRO</t>
  </si>
  <si>
    <t>PAREDES E PISOS</t>
  </si>
  <si>
    <t>PAREDES</t>
  </si>
  <si>
    <t>PISOS</t>
  </si>
  <si>
    <t>BLOCO "C" ÁREA EXTERNA</t>
  </si>
  <si>
    <t>6.1.1</t>
  </si>
  <si>
    <t>6.1.2</t>
  </si>
  <si>
    <t>6.1.3</t>
  </si>
  <si>
    <t>6.1.4</t>
  </si>
  <si>
    <t>6.1.5</t>
  </si>
  <si>
    <t>6.1.6</t>
  </si>
  <si>
    <t>6.1.7</t>
  </si>
  <si>
    <t>6.1.8</t>
  </si>
  <si>
    <t>6.1.9</t>
  </si>
  <si>
    <t>LIMPEZA DE CALHAS DE CONCRETO</t>
  </si>
  <si>
    <t>CONSIDERANDO 50CM DE BASE + 1 LATERAL DE 40CM + 1 LATERAL DE 60CM</t>
  </si>
  <si>
    <t>BLOCO "AB" ÁREA INTERNA</t>
  </si>
  <si>
    <t>7.1</t>
  </si>
  <si>
    <t>VEDAR TUBULAÇÕES ONDE ERAM OS MICTÓRIOS</t>
  </si>
  <si>
    <t>BLOCO "AB" ÁREA EXTERNA</t>
  </si>
  <si>
    <t>8.1</t>
  </si>
  <si>
    <t>8.1.1</t>
  </si>
  <si>
    <t>8.1.2</t>
  </si>
  <si>
    <t>8.1.3</t>
  </si>
  <si>
    <t>8.1.4</t>
  </si>
  <si>
    <t>8.1.5</t>
  </si>
  <si>
    <t>8.1.6</t>
  </si>
  <si>
    <t>8.1.7</t>
  </si>
  <si>
    <t>8.1.8</t>
  </si>
  <si>
    <t>8.1.9</t>
  </si>
  <si>
    <t>8.1.10</t>
  </si>
  <si>
    <t>8.1.11</t>
  </si>
  <si>
    <t>8.1.14</t>
  </si>
  <si>
    <t>8.1.15</t>
  </si>
  <si>
    <t>REPARO DO REBOCO DANIFICADO ONDE TEM ENCONTRO DAS EDIFICAÇÕES</t>
  </si>
  <si>
    <t>CORRIGIR CALÇADA DO ESTACIONAMENTO</t>
  </si>
  <si>
    <t>PINTURA</t>
  </si>
  <si>
    <t>9.1</t>
  </si>
  <si>
    <t>PINTURA INTERNA</t>
  </si>
  <si>
    <t>9.1.1</t>
  </si>
  <si>
    <t>9.1.2</t>
  </si>
  <si>
    <t>9.1.3</t>
  </si>
  <si>
    <t>9.1.4</t>
  </si>
  <si>
    <t>9.1.5</t>
  </si>
  <si>
    <t>9.1.6</t>
  </si>
  <si>
    <t>ESTRUTURAS METÁLICAS</t>
  </si>
  <si>
    <t>JANELAS, GRADES E PORTÕES + ESTRUTURA E PILARES DAS COBERTURAS DE VISTORIA E COBERTURA PARA ALUNOS</t>
  </si>
  <si>
    <t>MUROS</t>
  </si>
  <si>
    <t>10.1</t>
  </si>
  <si>
    <t>10.2</t>
  </si>
  <si>
    <t>10.3</t>
  </si>
  <si>
    <t>10.4</t>
  </si>
  <si>
    <t>PISTA DE EXAMES PRÁTICOS - MOTO</t>
  </si>
  <si>
    <t>11.1</t>
  </si>
  <si>
    <t>20CM</t>
  </si>
  <si>
    <t xml:space="preserve">10CM </t>
  </si>
  <si>
    <t>PISTA DE EXAMES PRÁTICOS - BALIZA</t>
  </si>
  <si>
    <t>12.1</t>
  </si>
  <si>
    <t>12.2</t>
  </si>
  <si>
    <t>12.3</t>
  </si>
  <si>
    <t>12.4</t>
  </si>
  <si>
    <t>13.1</t>
  </si>
  <si>
    <t>13.2</t>
  </si>
  <si>
    <t>13.3</t>
  </si>
  <si>
    <t>13.4</t>
  </si>
  <si>
    <t>MUROS ENTORNO DA PISTA</t>
  </si>
  <si>
    <t>14.1</t>
  </si>
  <si>
    <t>14.2</t>
  </si>
  <si>
    <t>14.3</t>
  </si>
  <si>
    <t>14.4</t>
  </si>
  <si>
    <t>LIMPEZA FINAL</t>
  </si>
  <si>
    <t>X</t>
  </si>
  <si>
    <t>12ª Ciretran de Londrina</t>
  </si>
  <si>
    <t>Detran/PR</t>
  </si>
  <si>
    <t>Rua Suindara nº 334. Yara, Londrina/PR</t>
  </si>
  <si>
    <t>Detran</t>
  </si>
  <si>
    <t>3361-2357</t>
  </si>
  <si>
    <t>TODO O BLOCO E VEDAR COBETURA DA PORTA DE EXAMES PRÁTICOS</t>
  </si>
  <si>
    <t>6.1.10</t>
  </si>
  <si>
    <t>6.1.11</t>
  </si>
  <si>
    <t>Everton Nairnei</t>
  </si>
  <si>
    <t>Engenheiro Civil</t>
  </si>
  <si>
    <t>217025/D</t>
  </si>
  <si>
    <t>everton.nairnei@detran.pr.gov.br</t>
  </si>
  <si>
    <t>00840/ORSE</t>
  </si>
  <si>
    <t>03188/ORSE</t>
  </si>
  <si>
    <t>DIVISÓRIA NAVAL (PAINEL CEGO), E=35MM, COM PERFIS EM AÇO OU SIMILAR</t>
  </si>
  <si>
    <t>DIVISÓRIA NAVAL (PAINEL COM VIDRO), E=40MM, COM PERFIS EM AÇO OU SIMILAR</t>
  </si>
  <si>
    <t>FECHADURA TUBULAR LOCKWELL PARA DIVISÓRIA CHAVE/BOTÃO DE GIRAR, REF:41410N, COR PRETA, OU SIMILAR</t>
  </si>
  <si>
    <t>10423/ORSE</t>
  </si>
  <si>
    <t>und</t>
  </si>
  <si>
    <t>COMP 060</t>
  </si>
  <si>
    <t>COMP 061</t>
  </si>
  <si>
    <t>mês</t>
  </si>
  <si>
    <t>MÊS</t>
  </si>
  <si>
    <t>04299/ORSE</t>
  </si>
  <si>
    <t>ALUGUEL DE CONTAINER - ALMOXARIFADO SEM BANHEIRO - 6,00 X 2,40M</t>
  </si>
  <si>
    <t>1.4</t>
  </si>
  <si>
    <t>BLOCO "C"</t>
  </si>
  <si>
    <t>AR-CONDICIONADO</t>
  </si>
  <si>
    <t>REMOÇÃO DE AR CONDICIONADO/CORTINA DE AR E ACESSÓRIOS</t>
  </si>
  <si>
    <t>ORSE 12376 MARÇO 2023 - ADAPTADO</t>
  </si>
  <si>
    <t>COMP 062</t>
  </si>
  <si>
    <t>LG</t>
  </si>
  <si>
    <t>POLOAR</t>
  </si>
  <si>
    <t>STR</t>
  </si>
  <si>
    <t>https://www.lg.com/br/ar-condicionado-residencial/lg-s3-w12ja31a-1?srsltid=AfmBOord2Me_wZFoIowDJhGy9Xe2L_I-Bfi-Tsr6kQ9QgakJ5ITUhIE3Wy0</t>
  </si>
  <si>
    <t>https://www.poloar.com.br/ar-condicionado-split-hi-wall-lg-dual-inverter-voice-ai-12000-btu-h-quente-frio-220v-s3-w12ja31a/p?idsku=1252&amp;srsltid=AfmBOopYxlkSa-EYLKmr9WDIflqnt5VFbzzIH23ugEGZxz62wEW52YC6eSM</t>
  </si>
  <si>
    <t>https://www.strar.com.br/ar-condicionado-split-hi-wall-lg-dual-inverter-voice-ai-12000-btu-h-quente-frio-220v-s3-w12ja31a/p?idsku=1252&amp;srsltid=AfmBOoriBXtuDOhu-tvOX2qG8PazOCON_5bCnuROW5Ie7as_pIl3_5DyELI</t>
  </si>
  <si>
    <t>AR CONDICIONADO SPLIT INVERTER, HI-WALL (PAREDE), 12000 BTUS/H, CICLO QUENTE/FRIO</t>
  </si>
  <si>
    <t>COT 013</t>
  </si>
  <si>
    <t>AR CONDICIONADO SPLIT INVERTER, HI-WALL (PAREDE), 12.000 BTUS/H, CICLO QUENTE/FRIO - FORNECIMENTO E INSTALAÇÃO</t>
  </si>
  <si>
    <t>COMP 063</t>
  </si>
  <si>
    <t>AR CONDICIONADO SPLIT INVERTER, HI-WALL (PAREDE), 18000 BTUS/H, CICLO QUENTE/FRIO</t>
  </si>
  <si>
    <t>FRIGELAR</t>
  </si>
  <si>
    <t>https://www.frigelar.com.br/ar-condicionado-split-inverter-18000-btus-tcl-t-pro-high-wall-quente-frio-tac-18chtg1-inv-int-220v/p/kit9843?utm_source=google&amp;utm_medium=cpc&amp;utm_id=20821741649&amp;utm_campaign=h_g:Ar_Condicionado_Brasil_Linha_A_Geral&amp;utm_content=BrasilLinha_A_Geral&amp;gad_source=4&amp;gclid=EAIaIQobChMI9trguoL0gwMV-FRIAB2TAAOMEAQYASABEgKma_D_BwE</t>
  </si>
  <si>
    <t>WEBCONTINENTAL</t>
  </si>
  <si>
    <t>https://www.webcontinental.com.br/ar-condicionado-lg-voice-18000-btu-quente-frio-inverter-220v-010101001am1824225/p?gad_source=4&amp;gclid=EAIaIQobChMI9trguoL0gwMV-FRIAB2TAAOMEAQYAiABEgJ81PD_BwE</t>
  </si>
  <si>
    <t>ELECTROLUX</t>
  </si>
  <si>
    <t>https://loja.electrolux.com.br/ar-condicionado-electrolux-color-adapt-inverter-18-000-btus-quente-frio--ji18r-je18r-/p?idsku=310122806</t>
  </si>
  <si>
    <t>COT 014</t>
  </si>
  <si>
    <t>COMP 064</t>
  </si>
  <si>
    <t>AMAZON</t>
  </si>
  <si>
    <t>https://www.frigelar.com.br/ar-condicionado-split-24000-btus-tcl-hi-wall-quente-frio-tac-24chsa1-220v/p/kit8614?utm_source=google&amp;utm_medium=cpc&amp;utm_id=20590558219&amp;utm_campaign=h_g:Ar_Condicionado_Residencial_Linha_A_BR&amp;utm_content=Ar-condicionado-Residencial&amp;gad_source=4&amp;gclid=EAIaIQobChMIl-W3ooD0gwMV01pIAB2DPQTaEAQYAyABEgLiIvD_BwE</t>
  </si>
  <si>
    <t>https://www.webcontinental.com.br/ar-condicionado-split-inverter-philco-24000-btus-quente-frio-220v-pac24000iqfm9w/p?gad_source=4&amp;gclid=EAIaIQobChMIl-W3ooD0gwMV01pIAB2DPQTaEAQYBCABEgJJCPD_BwE</t>
  </si>
  <si>
    <t>https://www.amazon.com.br/Condicionado-Split-Inverter-Quente-TCL/dp/B0C325NQS4?source=ps-sl-shoppingads-lpcontext&amp;ref_=fplfs&amp;psc=1&amp;smid=A3YLFJOD2LS7S</t>
  </si>
  <si>
    <t>AR CONDICIONADO SPLIT INVERTER, HI-WALL (PAREDE), 24000 BTUS/H, CICLO QUENTE/FRIO</t>
  </si>
  <si>
    <t>COMP 065</t>
  </si>
  <si>
    <t>COT 015</t>
  </si>
  <si>
    <t>AR CONDICIONADO SPLIT INVERTER, HI-WALL (PAREDE), 24.000 BTUS/H, CICLO QUENTE/FRIO - FORNECIMENTO E INSTALAÇÃO</t>
  </si>
  <si>
    <t>COT 016</t>
  </si>
  <si>
    <t>LOJAS LONDRINA</t>
  </si>
  <si>
    <t>COMP 066</t>
  </si>
  <si>
    <t>TUBO EM COBRE FLEXÍVEL, DN 7/8", COM ISOLAMENTO, INSTALADO EM RAMAL DE ALIMENTAÇÃO DE AR CONDICIONADO COM CONDENSADORA INDIVIDUAL  FORNECIMENTO E INSTALAÇÃO</t>
  </si>
  <si>
    <t>SINAPI 103264 JANEIRO 2023 ADAPTADO</t>
  </si>
  <si>
    <t>I9080/SEINFRA</t>
  </si>
  <si>
    <t>TUBO DE COBRE FLEXÍVEL DN 7/8" - 22,23. CLASSE A</t>
  </si>
  <si>
    <t>COMP 067</t>
  </si>
  <si>
    <t>samatec</t>
  </si>
  <si>
    <t>FRIO PEÇAS</t>
  </si>
  <si>
    <t>Site</t>
  </si>
  <si>
    <t>https://www.frigelar.com.br/bomba-de-drenagem-de-agua-eos-mini-white-para-split-ate-24000-btus-220v/p/kit2265</t>
  </si>
  <si>
    <t>https://www.samatec.com.br/bomba-de-drenagem-da-agua-ar-arcondicionado-universal-split-220v/p</t>
  </si>
  <si>
    <t>https://www.friopecas.com.br/bomba-dreno-ar-condicionado-split-vix-13-litros-hora-220v/p</t>
  </si>
  <si>
    <t>BRASVID</t>
  </si>
  <si>
    <t>REFRIGERAÇÃO DUFRIO COMÉRCIO E IMPORTAÇÃO LTDA</t>
  </si>
  <si>
    <t>FRIGELAR COMÉRCIO E INDÚSTRIA LTDA</t>
  </si>
  <si>
    <t>MARKETPLACE</t>
  </si>
  <si>
    <t>https://www.brasvind.com.br/products/cortina-de-ar-100cm-vec1000c-manual-220v</t>
  </si>
  <si>
    <t>https://www.dufrio.com.br/cortina-de-ar-150m-dugold-branco-com-controle-a25-dg-3015fy-220v.html?origin=busca</t>
  </si>
  <si>
    <t>https://www.frigelar.com.br/cortina-de-ar-eos-150-cm-com-controle-remoto-ca1215c-220v/p/kit5635</t>
  </si>
  <si>
    <t>CORTINA DE AR 1,50m</t>
  </si>
  <si>
    <t>COT 017</t>
  </si>
  <si>
    <t>COT 018</t>
  </si>
  <si>
    <t>COMP 068</t>
  </si>
  <si>
    <t>CORTINA DE AR 150 CM COM CONTROLE REMOTO</t>
  </si>
  <si>
    <t>COMP 069</t>
  </si>
  <si>
    <t>COMPOSIÇÃO PRÓPRIA - BASE. TCPO</t>
  </si>
  <si>
    <t>COMP 070</t>
  </si>
  <si>
    <t>RECUPERAÇÃO DOS FUROS DEVIDO À RETIRADA DOS APARELHOS DE AR CONDICIONADO</t>
  </si>
  <si>
    <t>BLOCO "A/B"</t>
  </si>
  <si>
    <t>9.1.10</t>
  </si>
  <si>
    <t>9.1.12</t>
  </si>
  <si>
    <t>9.1.14</t>
  </si>
  <si>
    <t>CALÇADA EXTERNA</t>
  </si>
  <si>
    <t>PARA ARES-CONDICIONADO DE 12.000 E 18.000 BTUS</t>
  </si>
  <si>
    <t>PARA ARES-CONDICIONADO DE 24.000 BTUS</t>
  </si>
  <si>
    <t>PARA ARES-CONDICIONADO DE 60.000 BTUS</t>
  </si>
  <si>
    <t>PORTA PARA DIVISÓRIA NAVAL (0,80 X 2,10M), COM MIOLO EM VERMICULITA, INCLUSIVE FERRAGEM EM AÇO OU SIMILAR (FORNECIMENTO E INSTALAÇÃO)</t>
  </si>
  <si>
    <t>COMP 071</t>
  </si>
  <si>
    <t>10059/ORSE</t>
  </si>
  <si>
    <t>Porta para divisória Naval (0,80 x 2,10m), com miolo em vermiculita, inclusive ferragem em aço ou similar</t>
  </si>
  <si>
    <t>un</t>
  </si>
  <si>
    <t>REMOÇÃO E SUBSTITUIÇÃO DE ADESIVO DE PORTA PADRÃO DETRAN EM PORTA BLINDEX CONFORME PROJETO</t>
  </si>
  <si>
    <t>REMOÇÃO DE FORROS DE DRYWALL, PVC E FIBROMINERAL, DE FORMA MANUAL, COM REAPROVEITAMENTO.</t>
  </si>
  <si>
    <t>COMP 072</t>
  </si>
  <si>
    <t>REMOÇÃO DE CHAPAS E PERFIS DE DRYWALL, DE FORMA MANUAL, COM REAPROVEITAMENTO.</t>
  </si>
  <si>
    <t>COMP 073</t>
  </si>
  <si>
    <t>SALA DE RECICLAGEM</t>
  </si>
  <si>
    <t>PAREDES EXTERNA</t>
  </si>
  <si>
    <t>COMP 074</t>
  </si>
  <si>
    <t>BURACOS NOS MUROS</t>
  </si>
  <si>
    <t>8.1.12</t>
  </si>
  <si>
    <t>13.5</t>
  </si>
  <si>
    <t>13.6</t>
  </si>
  <si>
    <t>13.7</t>
  </si>
  <si>
    <t>13.8</t>
  </si>
  <si>
    <t>13.9</t>
  </si>
  <si>
    <t>13.10</t>
  </si>
  <si>
    <t>13.11</t>
  </si>
  <si>
    <t>13.12</t>
  </si>
  <si>
    <t>13.13</t>
  </si>
  <si>
    <t>13.14</t>
  </si>
  <si>
    <t>14.5</t>
  </si>
  <si>
    <t>CORTINA DE AR 100 CM COM CONTROLE REMOTO</t>
  </si>
  <si>
    <t>COMP 075</t>
  </si>
  <si>
    <t>DUFRIO</t>
  </si>
  <si>
    <t>BRASVIND</t>
  </si>
  <si>
    <t>https://www.frigelar.com.br/cortina-de-ar-eos-100-cm-com-controle-remoto-eos-cer10-220v/p/kit000749</t>
  </si>
  <si>
    <t>https://www.dufrio.com.br/cortina-de-ar-hulter-100-cm-com-controle-branca-220v.html</t>
  </si>
  <si>
    <t>CORTINA DE AR 100CM</t>
  </si>
  <si>
    <t>COT 019</t>
  </si>
  <si>
    <t>9.1.16</t>
  </si>
  <si>
    <t>COMP 076</t>
  </si>
  <si>
    <t>COT 020</t>
  </si>
  <si>
    <t>ELETROLUX</t>
  </si>
  <si>
    <t>https://www.amazon.com.br/Condicionado-LG-Inverter-Voice-Quente/dp/B0CHZ75V3V/ref=pd_lpo_sccl_3/132-4731771-0754467?pd_rd_w=YpGIe&amp;content-id=amzn1.sym.a30de6c8-8bc4-4cea-bc41-49d24a22e2dd&amp;pf_rd_p=a30de6c8-8bc4-4cea-bc41-49d24a22e2dd&amp;pf_rd_r=V1T55AS6GMXWDGNPSBJK&amp;pd_rd_wg=7vt8B&amp;pd_rd_r=ab037482-5f44-4ed3-8793-f6a46e5898a9&amp;pd_rd_i=B0CHZ75V3V&amp;psc=1</t>
  </si>
  <si>
    <t>https://www.lojaslondrina.com.br/produto/ar-condicionado-split-lg-9000-btus-dual-inverter-voice-quente-frio-220v-s4-w09aa31b/?gclid=EAIaIQobChMIp4W1qPvzgwMVLGNIAB2XewztEAQYBCABEgJzPvD_BwE</t>
  </si>
  <si>
    <t>https://loja.electrolux.com.br/ar-condicionado-electrolux-color-adapt-inverter-9-000-btus-quente-frio--ji09r-je09r-/p?idsku=310122649&amp;gad_source=4&amp;gclid=EAIaIQobChMIp4W1qPvzgwMVLGNIAB2XewztEAQYCyABEgJ8RfD_BwE</t>
  </si>
  <si>
    <t>AR CONDICIONADO SPLIT INVERTER, HI-WALL (PAREDE), 9000 BTUS/H, CICLO QUENTE/FRIO</t>
  </si>
  <si>
    <t>AR CONDICIONADO SPLIT INVERTER, HI-WALL (PAREDE), 9.000 BTUS/H, CICLO QUENTE/FRIO - FORNECIMENTO E INSTALAÇÃO</t>
  </si>
  <si>
    <t>COMP 077</t>
  </si>
  <si>
    <t>COT 021</t>
  </si>
  <si>
    <t>COT 022</t>
  </si>
  <si>
    <t>COT 023</t>
  </si>
  <si>
    <t>COT 024</t>
  </si>
  <si>
    <t>COT 025</t>
  </si>
  <si>
    <t>COMP 078</t>
  </si>
  <si>
    <t>CENTRALAR</t>
  </si>
  <si>
    <t>FRIOPEÇAS</t>
  </si>
  <si>
    <t>COMP 079</t>
  </si>
  <si>
    <t>AR CONDICIONADO SPLIT INVERTER PISO-TETO, 48.000 BTU/H, CLICLO QUENTE/FRIO - FORNECIMENTO E INSTALAÇÃO</t>
  </si>
  <si>
    <t>COMP 080</t>
  </si>
  <si>
    <t>Refrigeração Dufrio Comércio e impotação LTDA</t>
  </si>
  <si>
    <t>Polo Ar ar condicionado LTDA</t>
  </si>
  <si>
    <t>Web Continental LTDA</t>
  </si>
  <si>
    <t>https://www.dufrio.com.br/ar-condicionado-split-teto-inverter-hitachi-air-core-46000-btus-quente-frio-spc48b3iv-220v.html</t>
  </si>
  <si>
    <t>https://www.poloar.com.br/ar-condicionado-piso-teto-inverter-fujitsu-48000-btu-h-quente-frio-380v/p</t>
  </si>
  <si>
    <t>https://www.webcontinental.com.br/ar-condicionado-split-teto-inverter-lg-48000-btus-q-f-220v-avuw48gm2p0-awgzbrz/p?gclid=EAIaIQobChMI3cOFqI2g_wIVsSnUAR04Nw49EAQYAiABEgLdJvD_BwE</t>
  </si>
  <si>
    <t>AR CONDICIONADO SPLIT PISO TETO 48000 BTU/H QUENTE/FRIO INVERTER</t>
  </si>
  <si>
    <t>COMP 081</t>
  </si>
  <si>
    <t>COMP 082</t>
  </si>
  <si>
    <t>AR CONDICIONADO SPLIT INVERTER PISO-TETO, 42.000 BTU/H, CLICLO QUENTE/FRIO - FORNECIMENTO E INSTALAÇÃO</t>
  </si>
  <si>
    <t>https://www.centralar.com.br/p/ar-condicionado-split-teto-inverter-fujitsu-42000-btus-quente-frio-380v-3f-abbg45lrta?gad_source=1&amp;gclid=EAIaIQobChMIl_r_t5K_hAMVY0JIAB0IPQaOEAQYASABEgLzUvD_BwE</t>
  </si>
  <si>
    <t>https://www.poloar.com.br/ar-condicionado-teto-inverter-lg-47000-btus-quente-frio-220v-com-wifi/p?idsku=1285&amp;gad_source=1&amp;gclid=EAIaIQobChMIl_r_t5K_hAMVY0JIAB0IPQaOEAQYBiABEgLIGvD_BwE</t>
  </si>
  <si>
    <t>https://www.arcerto.com/produto/teto-fujitsu-inverter-42-000-btu-h-qf-r-410a-380v-3f/?gad_source=1&amp;gclid=EAIaIQobChMIl_r_t5K_hAMVY0JIAB0IPQaOEAQYDyABEgJ-XfD_BwE</t>
  </si>
  <si>
    <t>ARCERTO</t>
  </si>
  <si>
    <t>COMP 083</t>
  </si>
  <si>
    <t>COMP 084</t>
  </si>
  <si>
    <t>FORNECIMENTO E MONTAGEM DE CONCERTINA (DUPLA) EM ACO GALVANIZADO, COM ESPIRAL DE 300MM, D=2,76MM.</t>
  </si>
  <si>
    <t>3.10</t>
  </si>
  <si>
    <t>3.11</t>
  </si>
  <si>
    <t>3.12</t>
  </si>
  <si>
    <t>3.13</t>
  </si>
  <si>
    <t>3.14</t>
  </si>
  <si>
    <t>3.15</t>
  </si>
  <si>
    <t>3.16</t>
  </si>
  <si>
    <t>3.17</t>
  </si>
  <si>
    <t>3.18</t>
  </si>
  <si>
    <t>3.19</t>
  </si>
  <si>
    <t>3.20</t>
  </si>
  <si>
    <t>3.22</t>
  </si>
  <si>
    <t>3.23</t>
  </si>
  <si>
    <t>3.24</t>
  </si>
  <si>
    <t>3.25</t>
  </si>
  <si>
    <t>3.26</t>
  </si>
  <si>
    <t>3.27</t>
  </si>
  <si>
    <t>3.28</t>
  </si>
  <si>
    <t>3.29</t>
  </si>
  <si>
    <t>3.30</t>
  </si>
  <si>
    <t>3.31</t>
  </si>
  <si>
    <t>3.32</t>
  </si>
  <si>
    <t>3.33</t>
  </si>
  <si>
    <t>3.34</t>
  </si>
  <si>
    <t>3.35</t>
  </si>
  <si>
    <t>3.36</t>
  </si>
  <si>
    <t>4.1.1</t>
  </si>
  <si>
    <t>4.1.2</t>
  </si>
  <si>
    <t>4.1.3</t>
  </si>
  <si>
    <t>4.1.4</t>
  </si>
  <si>
    <t>4.1.5</t>
  </si>
  <si>
    <t>4.1.6</t>
  </si>
  <si>
    <t>4.1.7</t>
  </si>
  <si>
    <t>4.1.8</t>
  </si>
  <si>
    <t>4.1.9</t>
  </si>
  <si>
    <t>4.1.10</t>
  </si>
  <si>
    <t>4.1.11</t>
  </si>
  <si>
    <t>4.1.12</t>
  </si>
  <si>
    <t>4.1.13</t>
  </si>
  <si>
    <t>4.1.14</t>
  </si>
  <si>
    <t>4.1.15</t>
  </si>
  <si>
    <t>4.1.16</t>
  </si>
  <si>
    <t>4.1.17</t>
  </si>
  <si>
    <t>4.1.18</t>
  </si>
  <si>
    <t>4.1.19</t>
  </si>
  <si>
    <t>4.1.20</t>
  </si>
  <si>
    <t>4.1.21</t>
  </si>
  <si>
    <t>4.2.1</t>
  </si>
  <si>
    <t>4.2.2</t>
  </si>
  <si>
    <t>4.2.3</t>
  </si>
  <si>
    <t>4.2.4</t>
  </si>
  <si>
    <t>4.2.5</t>
  </si>
  <si>
    <t>4.2.6</t>
  </si>
  <si>
    <t>4.2.7</t>
  </si>
  <si>
    <t>4.2.8</t>
  </si>
  <si>
    <t>4.2.9</t>
  </si>
  <si>
    <t>4.2.10</t>
  </si>
  <si>
    <t>4.2.11</t>
  </si>
  <si>
    <t>4.2.12</t>
  </si>
  <si>
    <t>4.2.13</t>
  </si>
  <si>
    <t>4.2.14</t>
  </si>
  <si>
    <t>4.2.15</t>
  </si>
  <si>
    <t>4.2.16</t>
  </si>
  <si>
    <t>4.2.17</t>
  </si>
  <si>
    <t>4.2.18</t>
  </si>
  <si>
    <t>4.2.19</t>
  </si>
  <si>
    <t>4.2.20</t>
  </si>
  <si>
    <t>4.2.21</t>
  </si>
  <si>
    <t>4.2.22</t>
  </si>
  <si>
    <t>4.2.23</t>
  </si>
  <si>
    <t>4.2.24</t>
  </si>
  <si>
    <t>6.1.12</t>
  </si>
  <si>
    <t>6.1.13</t>
  </si>
  <si>
    <t>6.1.14</t>
  </si>
  <si>
    <t>6.1.15</t>
  </si>
  <si>
    <t>6.2.1</t>
  </si>
  <si>
    <t>6.2.2</t>
  </si>
  <si>
    <t>6.2.3</t>
  </si>
  <si>
    <t>6.2.4</t>
  </si>
  <si>
    <t>6.2.5</t>
  </si>
  <si>
    <t>6.2.6</t>
  </si>
  <si>
    <t>6.2.7</t>
  </si>
  <si>
    <t>6.2.8</t>
  </si>
  <si>
    <t>6.2.9</t>
  </si>
  <si>
    <t>6.2.10</t>
  </si>
  <si>
    <t>6.2.11</t>
  </si>
  <si>
    <t>6.2.12</t>
  </si>
  <si>
    <t>6.2.13</t>
  </si>
  <si>
    <t>6.2.14</t>
  </si>
  <si>
    <t>6.2.15</t>
  </si>
  <si>
    <t>6.2.16</t>
  </si>
  <si>
    <t>6.2.17</t>
  </si>
  <si>
    <t>6.2.18</t>
  </si>
  <si>
    <t>6.2.19</t>
  </si>
  <si>
    <t>6.2.20</t>
  </si>
  <si>
    <t>6.2.21</t>
  </si>
  <si>
    <t>6.2.22</t>
  </si>
  <si>
    <t>6.2.23</t>
  </si>
  <si>
    <t>6.2.24</t>
  </si>
  <si>
    <t>6.2.25</t>
  </si>
  <si>
    <t>6.2.26</t>
  </si>
  <si>
    <t>6.2.27</t>
  </si>
  <si>
    <t>8.1.13</t>
  </si>
  <si>
    <t>8.2</t>
  </si>
  <si>
    <t>8.2.1</t>
  </si>
  <si>
    <t>8.2.2</t>
  </si>
  <si>
    <t>8.2.3</t>
  </si>
  <si>
    <t>8.2.4</t>
  </si>
  <si>
    <t>8.2.5</t>
  </si>
  <si>
    <t>8.2.9</t>
  </si>
  <si>
    <t>8.2.10</t>
  </si>
  <si>
    <t>8.2.11</t>
  </si>
  <si>
    <t>8.2.12</t>
  </si>
  <si>
    <t>8.2.13</t>
  </si>
  <si>
    <t>8.2.14</t>
  </si>
  <si>
    <t>8.2.15</t>
  </si>
  <si>
    <t>8.2.16</t>
  </si>
  <si>
    <t>8.2.17</t>
  </si>
  <si>
    <t>8.2.18</t>
  </si>
  <si>
    <t>8.2.19</t>
  </si>
  <si>
    <t>9.6</t>
  </si>
  <si>
    <t>9.6.1</t>
  </si>
  <si>
    <t>9.6.2</t>
  </si>
  <si>
    <t>9.6.3</t>
  </si>
  <si>
    <t>9.6.4</t>
  </si>
  <si>
    <t>9.6.5</t>
  </si>
  <si>
    <t>9.6.6</t>
  </si>
  <si>
    <t>9.6.7</t>
  </si>
  <si>
    <t>9.6.8</t>
  </si>
  <si>
    <t>9.6.9</t>
  </si>
  <si>
    <t>9.6.10</t>
  </si>
  <si>
    <t>9.6.11</t>
  </si>
  <si>
    <t>9.6.12</t>
  </si>
  <si>
    <t>9.6.13</t>
  </si>
  <si>
    <t>9.6.16</t>
  </si>
  <si>
    <t>BOMBA DE DRENO PARA AR-CONDICIONADO ATE 24.000 BTUS</t>
  </si>
  <si>
    <t>COT 026</t>
  </si>
  <si>
    <t>BOMBA DE DRENO PARA AR-CONDICIONADO DE 30.000 A 60.000 BTUS</t>
  </si>
  <si>
    <t>https://www.frigelar.com.br/bomba-de-dreno-aspen-maxi-orange-30-litros-60000-btu-220v/p/kit1488</t>
  </si>
  <si>
    <t>https://www.eletrofrigor.com.br/produto/bomba-dreno-ar-condicionado-split-30000-a-60000-btus-220v-37-l-h-maxi-orange-aspen-pumps-298?gad_source=1&amp;gclid=EAIaIQobChMI9-3CxL7LhAMVlWFIAB3TnATMEAQYASABEgIkJ_D_BwE</t>
  </si>
  <si>
    <t>ELETROFRIGOR</t>
  </si>
  <si>
    <t>MEGAARSTORE</t>
  </si>
  <si>
    <t>https://www.megaarstore.com.br/produto/bomba-de-dreno-maxi-orange-30l-60000-btus-220v-301385.html?utm_source=Site&amp;utm_medium=GoogleShopping&amp;utm_campaign=GooglePMax&amp;gad_source=1&amp;gclid=EAIaIQobChMI9-3CxL7LhAMVlWFIAB3TnATMEAQYBCABEgIHJPD_BwE</t>
  </si>
  <si>
    <t>BOMBA DE DRENO PARA AR-CONDICIONADO DE 30.000 A 60.000 BTUS (FORNECIMENTO E INSTALAÇÃO).</t>
  </si>
  <si>
    <t>BOMBA DE DRENO PARA AR-CONDICIONADO ATE 24.000 BTUS (FORNECIMENTO E INSTALAÇÃO).</t>
  </si>
  <si>
    <t>9.1.18</t>
  </si>
  <si>
    <t>9.1.20</t>
  </si>
  <si>
    <t>9.1.22</t>
  </si>
  <si>
    <t>9.1.24</t>
  </si>
  <si>
    <t>9.1.26</t>
  </si>
  <si>
    <t>9.1.28</t>
  </si>
  <si>
    <t>9.1.30</t>
  </si>
  <si>
    <t>REMOÇÃO DE ELETRODUTOS APARENTES - ACIMA DE 2" - SEM REAPROVEITAMENTO</t>
  </si>
  <si>
    <t>Conector elétrico 2P p/fio 2,5mm2, WAGO ou simila</t>
  </si>
  <si>
    <t>13973/ORSE</t>
  </si>
  <si>
    <t xml:space="preserve">  HASTE DE ATERRAMENTO EM ACO COM 3,00 M DE COMPRIMENTO E DN = 5/8", REVESTIDA COM BAIXA CAMADA DE COBRE, INCLUSO CONECTOR  E CAIXA DE ATERRAMENTO - FORNECIMENTO E INSTALAÇÃO</t>
  </si>
  <si>
    <t>9.1.34</t>
  </si>
  <si>
    <t>9.1.36</t>
  </si>
  <si>
    <t>AUX2329 - SECID</t>
  </si>
  <si>
    <t>AUX1946 - SECID</t>
  </si>
  <si>
    <t>AUX2362 - SECID</t>
  </si>
  <si>
    <t>AUX2258 - SECID</t>
  </si>
  <si>
    <t>AUX1815 - SECID</t>
  </si>
  <si>
    <t>AUX2540 - SECID</t>
  </si>
  <si>
    <t>AUX2605 - SECID</t>
  </si>
  <si>
    <t>AUX 3132 - SECID</t>
  </si>
  <si>
    <t>AUX0558 - SECID</t>
  </si>
  <si>
    <t>AUX1587 - SECID</t>
  </si>
  <si>
    <t>AUX0221 - SECID</t>
  </si>
  <si>
    <t>AUX0248 - SECID</t>
  </si>
  <si>
    <t>AUX0563 - SECID</t>
  </si>
  <si>
    <t>AUX2298 - SECID</t>
  </si>
  <si>
    <t>AUX1978 - SECID - ADAPTADO</t>
  </si>
  <si>
    <t>AUX2291 - SECID</t>
  </si>
  <si>
    <t>AUX0646 - SECID</t>
  </si>
  <si>
    <t>AUX2820 - SECID</t>
  </si>
  <si>
    <t>AUX1890 - SECID</t>
  </si>
  <si>
    <t>SECID 92883 - ADAPTADO</t>
  </si>
  <si>
    <t>QD 01 - AR CONDICIONADO, ILUMINAÇÃO  E TOMADAS BLOCO "C"/PISTA/COBERTURA DE VISTORIA</t>
  </si>
  <si>
    <t>CAIXA DE DERIVAÇÃO</t>
  </si>
  <si>
    <t>QD 02 - COMPUTADORES BLOCO "C"</t>
  </si>
  <si>
    <t>9.2</t>
  </si>
  <si>
    <t>9.1.38</t>
  </si>
  <si>
    <t>QUADRO DE DISTRIBUICAO COM BARRAMENTO TRIFASICO, DE EMBUTIR, EM CHAPA DE ACO GALVANIZADO, PARA 48 DISJUNTORES DIN, 100 A - FORNECIMENTO E INSTALAÇÃO</t>
  </si>
  <si>
    <t>COMPOSIÇÃO PROPRIA</t>
  </si>
  <si>
    <t>QD 03 - AR CONDICIONADO BLOCO "A/B"</t>
  </si>
  <si>
    <t>9.2.1</t>
  </si>
  <si>
    <t>9.2.2</t>
  </si>
  <si>
    <t>9.2.3</t>
  </si>
  <si>
    <t>9.2.4</t>
  </si>
  <si>
    <t>9.2.5</t>
  </si>
  <si>
    <t>9.2.6</t>
  </si>
  <si>
    <t>9.2.7</t>
  </si>
  <si>
    <t>9.2.8</t>
  </si>
  <si>
    <t>9.2.9</t>
  </si>
  <si>
    <t>9.2.10</t>
  </si>
  <si>
    <t>9.2.12</t>
  </si>
  <si>
    <t>9.2.13</t>
  </si>
  <si>
    <t>9.2.15</t>
  </si>
  <si>
    <t>9.2.16</t>
  </si>
  <si>
    <t>9.2.17</t>
  </si>
  <si>
    <t>9.2.18</t>
  </si>
  <si>
    <t>9.2.19</t>
  </si>
  <si>
    <t>QD 04 - ILUMINAÇÃO BLOCO "A/B"</t>
  </si>
  <si>
    <t>9.1.40</t>
  </si>
  <si>
    <t>ABERTURA DE VALA PARA ELETRODUTO ENTERRADO</t>
  </si>
  <si>
    <t>PROTETOR DE SURTO 385V - 15KA</t>
  </si>
  <si>
    <t>9.3</t>
  </si>
  <si>
    <t>9.3.1</t>
  </si>
  <si>
    <t>9.3.2</t>
  </si>
  <si>
    <t>9.3.3</t>
  </si>
  <si>
    <t>9.3.4</t>
  </si>
  <si>
    <t>9.3.5</t>
  </si>
  <si>
    <t>9.3.6</t>
  </si>
  <si>
    <t>9.3.7</t>
  </si>
  <si>
    <t>9.3.8</t>
  </si>
  <si>
    <t>9.3.9</t>
  </si>
  <si>
    <t>9.3.10</t>
  </si>
  <si>
    <t>9.3.11</t>
  </si>
  <si>
    <t>9.3.12</t>
  </si>
  <si>
    <t>9.3.13</t>
  </si>
  <si>
    <t>9.3.14</t>
  </si>
  <si>
    <t>9.3.15</t>
  </si>
  <si>
    <t>9.3.16</t>
  </si>
  <si>
    <t>9.3.17</t>
  </si>
  <si>
    <t>9.3.18</t>
  </si>
  <si>
    <t>9.3.19</t>
  </si>
  <si>
    <t>9.2.11</t>
  </si>
  <si>
    <t>9.2.20</t>
  </si>
  <si>
    <t>9.2.21</t>
  </si>
  <si>
    <t xml:space="preserve"> LUMINÁRIA TIPO CALHA, DE SOBREPOR, COM 2 LÂMPADAS TUBULARES LED BIVOLT DE 18W, BASE G13 COM CONCTOR ELÉTRICO 2P WAGO OU SIMILAR - FORNECIMENTO E INSTALAÇÃO</t>
  </si>
  <si>
    <t>FECHAR VÃOS NA RETIRADA DOS QUADROS ELÉTRICOS E FUROS NAS LAGES E PAREDES DEVIDO A REMOÇÃO DE ITENS E FIAÇÃO</t>
  </si>
  <si>
    <t>9.1.42</t>
  </si>
  <si>
    <t>9.3.20</t>
  </si>
  <si>
    <t>9.1.44</t>
  </si>
  <si>
    <t>LIGAÇÃO QUADRO 03 AO QUADRO GERAL (2M) E ATERRAMENTO</t>
  </si>
  <si>
    <t>LIGAÇÃO QUADRO 04 AO QUADRO GERAL (2M)  E ATERRAMENTO</t>
  </si>
  <si>
    <t>LIGAÇÃO QUADRO 02 AO QUADRO GERAL E ATERRAMENTO</t>
  </si>
  <si>
    <t>QD 05 - COMPUTADORES BLOCO "A/B"</t>
  </si>
  <si>
    <t>AR CONDICIONADO SPLIT INVERTER, PISO-TETO, 52.000 BTUS/H, CICLO QUENTE/FRIO</t>
  </si>
  <si>
    <t>LEVEROS</t>
  </si>
  <si>
    <t>https://www.leveros.com.br/ar-condicionado-split-teto-lg-inverter-wifi-52000-btus-220v-monofasico/p?idsku=2029271&amp;gad_source=1&amp;gclid=EAIaIQobChMIopXr8cndhAMVYBqtBh33mQIFEAQYBCABEgIXofD_BwE</t>
  </si>
  <si>
    <t>https://www.poloar.com.br/ar-condicionado-teto-inverter-lg-52000-btu-h-quente-frio-220v-com-wi-fi/p?idsku=1286&amp;gad_source=1&amp;gclid=EAIaIQobChMIopXr8cndhAMVYBqtBh33mQIFEAQYBSABEgL0NfD_BwE</t>
  </si>
  <si>
    <t>https://www.leroymerlin.com.br/ar-condicionado-split-teto-inverter-lg-52000-btus-quente-frio-220v-monofasico-avnw60gm2p1-anwzbrz_1571729376?region=outros&amp;gad_source=1&amp;gclid=EAIaIQobChMIopXr8cndhAMVYBqtBh33mQIFEAQYBiABEgLGIvD_BwE</t>
  </si>
  <si>
    <t>LEROY MERLIN</t>
  </si>
  <si>
    <t>AR CONDICIONADO SPLIT INVERTER, PISO-TETO, 52.000 BTUS/H, CICLO QUENTE/FRIO - FORNECIMENTO E INSTALAÇÃO</t>
  </si>
  <si>
    <t>CLIMAFRIO</t>
  </si>
  <si>
    <t>TOTALAR</t>
  </si>
  <si>
    <t>ELETRODUTO DE PVC RIGIDO SOLDAVEL, CLASSE B, DE 20 MM, PARA CIRCUITOS TERMINAIS, INSTALADO EM PISO, SEM ESCAVAÇÃO - FORNECIMENTO E INSTALAÇÃO</t>
  </si>
  <si>
    <t>Cabo Interligação dos ar condicionado até 24.000 btus</t>
  </si>
  <si>
    <t>Cabo Interligação dos ar condicionado até 30.000 btus</t>
  </si>
  <si>
    <t>TOMADAS/LÓGICA E CANALETAS PARA ESTAÇÕES DE TRABALHO ISOLADAS - FORNECIMENTO E INSTALAÇÃO</t>
  </si>
  <si>
    <t>TOMADAS/LÓGICA E CANALETAS PARA ESTAÇÕES DE TRABALHO REVISÃO - FORNECIMENTO E INSTALAÇÃO</t>
  </si>
  <si>
    <t>TOMADAS/LÓGICA E CANALETAS PARA ESTAÇÕES DE TRABALHO ATENDIMENTO - FORNECIMENTO E INSTALAÇÃO</t>
  </si>
  <si>
    <t>TOMADAS/LÓGICA E CANALETAS PARA ESTAÇÕES PROVA ELETRONICA 3 MESAS - FORNECIMENTO E INSTALAÇÃO</t>
  </si>
  <si>
    <t>TOMADAS/LÓGICA E CANALETAS PARA ESTAÇÕES PROVA ELETRONICA 4 MESAS - FORNECIMENTO E INSTALAÇÃO</t>
  </si>
  <si>
    <t>TOMADAS/LÓGICA E CANALETAS PARA ESTAÇÕES PROVA ELETRONICA 7 MESAS - FORNECIMENTO E INSTALAÇÃO</t>
  </si>
  <si>
    <t>TOMADAS/LÓGICA E CANALETAS PARA IMPRESSORAS, TV'S E FRIGOBAR - FORNECIMENTO E INSTALAÇÃO</t>
  </si>
  <si>
    <t>8.1.16</t>
  </si>
  <si>
    <t>8.2.6</t>
  </si>
  <si>
    <t>8.2.7</t>
  </si>
  <si>
    <t>8.2.8</t>
  </si>
  <si>
    <t>9.1.8</t>
  </si>
  <si>
    <t>9.1.32</t>
  </si>
  <si>
    <t>9.2.14</t>
  </si>
  <si>
    <t>9.3.21</t>
  </si>
  <si>
    <t>9.4</t>
  </si>
  <si>
    <t>9.4.1</t>
  </si>
  <si>
    <t>9.4.2</t>
  </si>
  <si>
    <t>9.4.3</t>
  </si>
  <si>
    <t>9.4.4</t>
  </si>
  <si>
    <t>9.4.5</t>
  </si>
  <si>
    <t>9.4.6</t>
  </si>
  <si>
    <t>9.4.7</t>
  </si>
  <si>
    <t>9.4.8</t>
  </si>
  <si>
    <t>9.4.9</t>
  </si>
  <si>
    <t>9.4.10</t>
  </si>
  <si>
    <t>9.4.11</t>
  </si>
  <si>
    <t>9.4.12</t>
  </si>
  <si>
    <t>9.4.13</t>
  </si>
  <si>
    <t>9.4.14</t>
  </si>
  <si>
    <t>9.4.15</t>
  </si>
  <si>
    <t>9.4.16</t>
  </si>
  <si>
    <t>9.4.17</t>
  </si>
  <si>
    <t>9.4.18</t>
  </si>
  <si>
    <t>9.4.19</t>
  </si>
  <si>
    <t>9.4.20</t>
  </si>
  <si>
    <t>9.4.21</t>
  </si>
  <si>
    <t>9.4.22</t>
  </si>
  <si>
    <t>9.4.23</t>
  </si>
  <si>
    <t>9.4.24</t>
  </si>
  <si>
    <t>9.4.25</t>
  </si>
  <si>
    <t>9.4.26</t>
  </si>
  <si>
    <t>9.5</t>
  </si>
  <si>
    <t>9.5.1</t>
  </si>
  <si>
    <t>9.5.2</t>
  </si>
  <si>
    <t>9.5.3</t>
  </si>
  <si>
    <t>9.5.4</t>
  </si>
  <si>
    <t>9.5.5</t>
  </si>
  <si>
    <t>9.5.6</t>
  </si>
  <si>
    <t>9.5.7</t>
  </si>
  <si>
    <t>9.5.8</t>
  </si>
  <si>
    <t>9.5.12</t>
  </si>
  <si>
    <t>9.5.13</t>
  </si>
  <si>
    <t>9.5.14</t>
  </si>
  <si>
    <t>9.5.15</t>
  </si>
  <si>
    <t>9.5.16</t>
  </si>
  <si>
    <t>9.5.17</t>
  </si>
  <si>
    <t>9.5.18</t>
  </si>
  <si>
    <t>9.5.20</t>
  </si>
  <si>
    <t>9.5.21</t>
  </si>
  <si>
    <t>9.5.22</t>
  </si>
  <si>
    <t>9.5.23</t>
  </si>
  <si>
    <t>9.5.24</t>
  </si>
  <si>
    <t>9.5.25</t>
  </si>
  <si>
    <t>9.5.26</t>
  </si>
  <si>
    <t>9.5.27</t>
  </si>
  <si>
    <t>9.5.28</t>
  </si>
  <si>
    <t>9.5.29</t>
  </si>
  <si>
    <t>9.5.30</t>
  </si>
  <si>
    <t>9.5.31</t>
  </si>
  <si>
    <t>11.2</t>
  </si>
  <si>
    <t>11.3</t>
  </si>
  <si>
    <t>11.4</t>
  </si>
  <si>
    <t>ENTRADA DE ENERGIA ELÉTRICA, TRIFÁSICA, COM CAIXA DE EMBUTIR, POSTE 300 DAN, DISJUNTOR PARA CORRENTE DE 200 A, INSTALADA EM MURO</t>
  </si>
  <si>
    <t>SMOP/ELE/003</t>
  </si>
  <si>
    <t>FORNECIMENTO E INSTALAÇÃO DE POSTE DE CONCRETO PADRÃO COPEL H= 7,20 M 300 DAN</t>
  </si>
  <si>
    <t>9.6.14</t>
  </si>
  <si>
    <t>9.6.15</t>
  </si>
  <si>
    <t xml:space="preserve"> CABO DE REDE, PAR TRANCADO UTP, 4 PARES, CATEGORIA 6 (CAT 6), ISOLAMENTO PVC (LSZH) COM CERTIFICAÇÃO DE REDE LÓGICA - FORNECIMENTO E INSTALAÇÃO</t>
  </si>
  <si>
    <t>COMP 003</t>
  </si>
  <si>
    <t>REPARO EM ESTRUTURA DE CONCRETO COM ARGAMASSA POLIMÉRICA DE ALTO DESEMPENHO, E=2 CM</t>
  </si>
  <si>
    <t>INSTALADO NO PAVIMENTO PARA ILUMINAÇÃO DOS POSTES</t>
  </si>
  <si>
    <t>EXTRAVASORES</t>
  </si>
  <si>
    <t>6.1.16</t>
  </si>
  <si>
    <t>6.1.17</t>
  </si>
  <si>
    <t>6.1.18</t>
  </si>
  <si>
    <t>COPA</t>
  </si>
  <si>
    <t>COPA (PAREDES E INTERIO DA BANCADA)</t>
  </si>
  <si>
    <t>COMP 085</t>
  </si>
  <si>
    <t>4.1.22</t>
  </si>
  <si>
    <t>4.1.23</t>
  </si>
  <si>
    <t>4.1.24</t>
  </si>
  <si>
    <t>4.1.25</t>
  </si>
  <si>
    <t>COMP 086</t>
  </si>
  <si>
    <t>ADAPTAÇÃO DE TUBULAÇÃO DE GÁS, PONTO INTERNO E EXTERNO, DESLOCAMENTO DE FURO</t>
  </si>
  <si>
    <t>VB</t>
  </si>
  <si>
    <t>11827/ORSE</t>
  </si>
  <si>
    <t>Regulador de gás 2º estágio de 7 kg/h</t>
  </si>
  <si>
    <t>EXTRAVASORES CAIXA D'ÁGUA</t>
  </si>
  <si>
    <t>EXTRAVASORES CAIXA D'ÁGUA E LIGAÇÃO COM TORNEIRAS COPA E TANQUE</t>
  </si>
  <si>
    <t>TOMADAS/LÓGICA E CANALETAS PARA IMPRESSORAS E TV'S  BLOCO C - FORNECIMENTO E INSTALAÇÃO</t>
  </si>
  <si>
    <t>9.1.46</t>
  </si>
  <si>
    <t>9.1.48</t>
  </si>
  <si>
    <t>9.4.27</t>
  </si>
  <si>
    <t>9.5.9</t>
  </si>
  <si>
    <t>9.5.10</t>
  </si>
  <si>
    <t>9.5.11</t>
  </si>
  <si>
    <t>9.5.19</t>
  </si>
  <si>
    <t>COMP 087</t>
  </si>
  <si>
    <t>COMP 088</t>
  </si>
  <si>
    <t>7.2</t>
  </si>
  <si>
    <t>7.3</t>
  </si>
  <si>
    <t>7.4</t>
  </si>
  <si>
    <t>7.5</t>
  </si>
  <si>
    <t>7.6</t>
  </si>
  <si>
    <t>7.7</t>
  </si>
  <si>
    <t>7.8</t>
  </si>
  <si>
    <t>7.9</t>
  </si>
  <si>
    <t>7.10</t>
  </si>
  <si>
    <t>7.11</t>
  </si>
  <si>
    <t>7.12</t>
  </si>
  <si>
    <t>7.13</t>
  </si>
  <si>
    <t>7.14</t>
  </si>
  <si>
    <t>7.15</t>
  </si>
  <si>
    <t>7.16</t>
  </si>
  <si>
    <t>7.17</t>
  </si>
  <si>
    <t>7.18</t>
  </si>
  <si>
    <t>7.19</t>
  </si>
  <si>
    <t>7.20</t>
  </si>
  <si>
    <t>7.21</t>
  </si>
  <si>
    <t>7.22</t>
  </si>
  <si>
    <t>7.23</t>
  </si>
  <si>
    <t>7.24</t>
  </si>
  <si>
    <t>7.25</t>
  </si>
  <si>
    <t>7.26</t>
  </si>
  <si>
    <t>7.27</t>
  </si>
  <si>
    <t>5.2</t>
  </si>
  <si>
    <t>5.3</t>
  </si>
  <si>
    <t>5.4</t>
  </si>
  <si>
    <t>5.5</t>
  </si>
  <si>
    <t>5.6</t>
  </si>
  <si>
    <t>5.7</t>
  </si>
  <si>
    <t>5.8</t>
  </si>
  <si>
    <t>5.9</t>
  </si>
  <si>
    <t>5.10</t>
  </si>
  <si>
    <t>5.11</t>
  </si>
  <si>
    <t>5.12</t>
  </si>
  <si>
    <t>5.13</t>
  </si>
  <si>
    <t>5.14</t>
  </si>
  <si>
    <t>5.15</t>
  </si>
  <si>
    <t>5.16</t>
  </si>
  <si>
    <t>6.2.28</t>
  </si>
  <si>
    <t>17040/SIURB</t>
  </si>
  <si>
    <t>11595/ORSE</t>
  </si>
  <si>
    <t>PARAFUSO AUTO-ATARRAXANTE - CABEÇA PANELA - COM BUCHA DE NYLON S- 8 DIÂMETRO 5,5MM - COMPRIMENTO 50MM - FENDA SIMPLES</t>
  </si>
  <si>
    <t>Exaustor comercial 30 cm, 1/4 CV, 1695 RPM, 1200m³/h, 127/220V Venti-Delta ou similar</t>
  </si>
  <si>
    <t>EXAUSTOR COMERCIAL 30 CM, 1/4 CV, 1695 RPM, 1200M³/H, 127/220V VENTI-DELTA OU SIMILAR - FORNECIMENTO E INSTALAÇÃO</t>
  </si>
  <si>
    <t>COMP 089</t>
  </si>
  <si>
    <t>LIMPEZA DE CAIXA DE PASSAGEM OU DE GORDURA</t>
  </si>
  <si>
    <t>COMP 090</t>
  </si>
  <si>
    <t>COMP 091</t>
  </si>
  <si>
    <t>5.17</t>
  </si>
  <si>
    <t>5.18</t>
  </si>
  <si>
    <t>5.19</t>
  </si>
  <si>
    <t>Motor para portão deslizante biturbo, 800kg, abertura rápida - com controle</t>
  </si>
  <si>
    <t>Upper Seg</t>
  </si>
  <si>
    <t>COT 027</t>
  </si>
  <si>
    <t>COMP 092</t>
  </si>
  <si>
    <t>MOTOR PARA PORTÃO DESLIZANTE BITURBO, 800KG, ABERTURA RÁPIDA - COM CONTROLE</t>
  </si>
  <si>
    <t>https://www.tudoforte.com.br/motor-portao-rossi-dz4-sk-turbo-800kg-1/3-deslizante-automatico-de-correr-eletronico-com-abertura-rapida</t>
  </si>
  <si>
    <t>TUDO FORTE</t>
  </si>
  <si>
    <t>https://www.upperseg.com.br/automatizadores/rossi/deslizante-rossi/kit-motor-portao-eletronico-automatizador-rossi-1-3-hp-portao-deslizante-dz4-sk-rossi/</t>
  </si>
  <si>
    <t>https://www.topip.com.br/motor-deslizante-rossi-dz4-127v-800kg</t>
  </si>
  <si>
    <t>TOP IP</t>
  </si>
  <si>
    <t>9.4.28</t>
  </si>
  <si>
    <t>9.4.29</t>
  </si>
  <si>
    <t>9.4.30</t>
  </si>
  <si>
    <t>9.4.31</t>
  </si>
  <si>
    <t>PARA INSTALAÇÃO DOS PORTÕES</t>
  </si>
  <si>
    <t>3.37</t>
  </si>
  <si>
    <t>3.38</t>
  </si>
  <si>
    <t>3.39</t>
  </si>
  <si>
    <t>TELAS TECH</t>
  </si>
  <si>
    <t>FÁCIL PERCIANAS</t>
  </si>
  <si>
    <t>PERSIANET</t>
  </si>
  <si>
    <t>https://telastech.com.br/persolar3.html?gad_source=1&amp;gclid=EAIaIQobChMIyt7P46qShQMVj0VIAB15GAAeEAQYASABEgJi0vD_BwE</t>
  </si>
  <si>
    <t>https://www.facilpersianas.com.br/produto/persiana-rolo-tela-solar-3-branca-577?gad_source=1&amp;gclid=EAIaIQobChMIr-mfzKuShQMVrlZIAB1qJwoMEAYYAyABEgLp8_D_BwE</t>
  </si>
  <si>
    <t>https://www.persianet.com.br/rolo/tela-solar/Cortina-Rolo-Tela-Solar-3?produto=34266&amp;gad_source=1&amp;gclid=EAIaIQobChMIr-mfzKuShQMVrlZIAB1qJwoMEAYYBCABEgLW9vD_BwE</t>
  </si>
  <si>
    <t>COT 028</t>
  </si>
  <si>
    <t>COT 029</t>
  </si>
  <si>
    <t>COT 030</t>
  </si>
  <si>
    <t>COT 031</t>
  </si>
  <si>
    <t>COMP 093</t>
  </si>
  <si>
    <t>COMP 094</t>
  </si>
  <si>
    <t>4.1.26</t>
  </si>
  <si>
    <t>4.1.27</t>
  </si>
  <si>
    <t>4.1.28</t>
  </si>
  <si>
    <t>COMP 095</t>
  </si>
  <si>
    <t>6.1.19</t>
  </si>
  <si>
    <t>6.1.20</t>
  </si>
  <si>
    <t>6.1.21</t>
  </si>
  <si>
    <t>Persiana Rolô Solar Screen 3% 2,85x1,30m com bandô</t>
  </si>
  <si>
    <t>Persiana Rolô Solar Screen 3% 2,75x1,30m com bandô</t>
  </si>
  <si>
    <t>Persiana Rolô Solar Screen 3% 1,90x1,30m com bandô</t>
  </si>
  <si>
    <t>Persiana Rolô Solar Screen 3% 1,40x1,30m com bandô</t>
  </si>
  <si>
    <t>PERSIANA ROLÔ SOLAR SCREEN 3% 2,85X1,30M COM BANDÔ - FORNECIMENTO E INSTALAÇÃO</t>
  </si>
  <si>
    <t>PERSIANA ROLÔ SOLAR SCREEN 3% 2,75X1,30M COM BANDÔ - FORNECIMENTO E INSTALAÇÃO</t>
  </si>
  <si>
    <t>PERSIANA ROLÔ SOLAR SCREEN 3% 1,90X1,30M COM BANDÔ - FORNECIMENTO E INSTALAÇÃO</t>
  </si>
  <si>
    <t>PERSIANA ROLÔ SOLAR SCREEN 3% 1,40X1,30M COM BANDÔ - FORNECIMENTO E INSTALAÇÃO</t>
  </si>
  <si>
    <t>CURVA HZ90 SEPTO MOVEL 25 BRANCA</t>
  </si>
  <si>
    <t>MAT</t>
  </si>
  <si>
    <t>TOMADAS/LÓGICA E CANALETAS PARA ESTAÇÕES CONFIRMAÇÃO, RACK E TAA - FORNECIMENTO E INSTALAÇÃO</t>
  </si>
  <si>
    <t>ALVENARIA DE VEDACAO C/TIJOLO CERAMICO LAMINADO A VISTA C/e=15cm</t>
  </si>
  <si>
    <t>9.4.32</t>
  </si>
  <si>
    <t>9.4.33</t>
  </si>
  <si>
    <t>9.4.34</t>
  </si>
  <si>
    <t>10.5</t>
  </si>
  <si>
    <t>BANCADA GRANITO CINZA POLIDO 4,00 X 0,60 M, INCLUSO CUBA DE EMBUTIR FUNDA EM AÇO INOX (56X33X12  CM). APOIO EM ALVENARIA E SUPORTE MÃO FRANCESA 40KG,  COM SÓCULO, TESTEIRA,  VÁLVULA, ENGATE E TORNEIRA EM METAL CROMADO, SIFÃO EM PVC. FORNECIMENTO E INSTALAÇÃO</t>
  </si>
  <si>
    <t>6.1.22</t>
  </si>
  <si>
    <t>6.1.23</t>
  </si>
  <si>
    <t>DEMOLIÇÃO DE CONCRETO SIMPLES COM MARTELETE</t>
  </si>
  <si>
    <t>44496 - SINAPI</t>
  </si>
  <si>
    <t>Ponteiro para martelo rompedor, diametro = *28* mm, comprimento = *520* mm, e ncaixe sextavado</t>
  </si>
  <si>
    <t>RAMPA PARA EXAMES PRÁTICOS</t>
  </si>
  <si>
    <t>AUXILIAR 001</t>
  </si>
  <si>
    <t>AUX2718-PRED</t>
  </si>
  <si>
    <t>14.6</t>
  </si>
  <si>
    <t>9.4.35</t>
  </si>
  <si>
    <t>RETIRADA DE PARA RAIO</t>
  </si>
  <si>
    <t>RECOLOCAÇÃO DE PARA RAIO</t>
  </si>
  <si>
    <t>COMP 096</t>
  </si>
  <si>
    <t>COMP 097</t>
  </si>
  <si>
    <t>9.6.17</t>
  </si>
  <si>
    <t>9.6.18</t>
  </si>
  <si>
    <t>9.6.19</t>
  </si>
  <si>
    <t>9.6.20</t>
  </si>
  <si>
    <t>DA ENTRADA DE ENERGIA ATÉ O QD - G</t>
  </si>
  <si>
    <t>16.1</t>
  </si>
  <si>
    <t>16.2</t>
  </si>
  <si>
    <t>SINALIZAÇÃO DE EMERGENCIA /EXTINTORES</t>
  </si>
  <si>
    <t>COMP 098</t>
  </si>
  <si>
    <t>9.1.7</t>
  </si>
  <si>
    <t>9.1.9</t>
  </si>
  <si>
    <t>9.1.11</t>
  </si>
  <si>
    <t>9.1.13</t>
  </si>
  <si>
    <t>9.1.15</t>
  </si>
  <si>
    <t>9.1.17</t>
  </si>
  <si>
    <t>9.1.19</t>
  </si>
  <si>
    <t>9.1.21</t>
  </si>
  <si>
    <t>9.1.23</t>
  </si>
  <si>
    <t>9.1.25</t>
  </si>
  <si>
    <t>9.1.27</t>
  </si>
  <si>
    <t>9.1.29</t>
  </si>
  <si>
    <t>9.1.31</t>
  </si>
  <si>
    <t>9.1.33</t>
  </si>
  <si>
    <t>9.1.35</t>
  </si>
  <si>
    <t>9.1.37</t>
  </si>
  <si>
    <t>9.1.39</t>
  </si>
  <si>
    <t>9.1.41</t>
  </si>
  <si>
    <t>9.1.43</t>
  </si>
  <si>
    <t>9.1.45</t>
  </si>
  <si>
    <t>9.1.47</t>
  </si>
  <si>
    <t>9.1.49</t>
  </si>
  <si>
    <t>9.2.22</t>
  </si>
  <si>
    <t>9.3.22</t>
  </si>
  <si>
    <t>9.4.36</t>
  </si>
  <si>
    <t>9.6.21</t>
  </si>
  <si>
    <t>9.6.22</t>
  </si>
  <si>
    <t>9.6.23</t>
  </si>
  <si>
    <t>LIGAÇÃO QUADROS BLOCO C</t>
  </si>
  <si>
    <t>9.5.32</t>
  </si>
  <si>
    <t>https://www.centralar.com.br/p/ar-condicionado-split-hw-elgin-eco-inverter-ii-wifi-18000-btus-r-32-frio-220v-monofasico-45hjfi18c2wb.html</t>
  </si>
  <si>
    <t>https://www.poloar.com.br/ar-condicionado-split-hi-wall-samsung-digital-ultra-inverter-18-000-btu-h-quente-frio-220v-ar18bshzcwknaz/p</t>
  </si>
  <si>
    <t>https://www.friopecas.com.br/split-philco-hw-18k-220-2-qf-in-1027469/p</t>
  </si>
  <si>
    <t>AR CONDICIONADO SPLIT INVERTER, HI-WALL (PAREDE), 18.000 BTUS/H, CICLO QUENTE/FRIO - FORNECIMENTO E INSTALAÇÃO</t>
  </si>
  <si>
    <t>https://www.climario.com.br/split-lg-pt-30k-220-1-qf-inv-2/p</t>
  </si>
  <si>
    <t>AR CONDICIONADO SPLIT INVERTER, PISO TETO, 30.000 BTUS/H, CICLO QUENTE/FRIO</t>
  </si>
  <si>
    <t>https://www.strar.com.br/ar-condicionado-piso-teto-elgin-eco-inverter-30000-btu-h-quente-frio-220v-r-32/p?idsku=1367&amp;gad_source=1&amp;gclid=EAIaIQobChMIyZju5uCrhQMVhV5IAB2v6gdFEAQYAiABEgJy-vD_BwE</t>
  </si>
  <si>
    <t>https://www.poloar.com.br/ar-condicionado-teto-inverter-carrier-xpower-30-000-btu-h-quente-frio-220v-conectividade-wi-fi/p?idsku=1181&amp;gad_source=1&amp;gclid=EAIaIQobChMIyZju5uCrhQMVhV5IAB2v6gdFEAQYAyABEgJXvPD_BwE</t>
  </si>
  <si>
    <t>AR CONDICIONADO SPLIT INVERTER, PISO TETO, 30.000 BTUS/H, CICLO QUENTE/FRIO - FORNECIMENTO E INSTALAÇÃO</t>
  </si>
  <si>
    <t>9.5.33</t>
  </si>
  <si>
    <t>QD 06 - QUADRO GERAL, ENTRADA PADRÃO COPEL E PARA RAIOS</t>
  </si>
  <si>
    <t>8.2.20</t>
  </si>
  <si>
    <t>11.1.1</t>
  </si>
  <si>
    <t>11.1.2</t>
  </si>
  <si>
    <t>11.1.3</t>
  </si>
  <si>
    <t>11.1.4</t>
  </si>
  <si>
    <t>11.1.5</t>
  </si>
  <si>
    <t>11.1.6</t>
  </si>
  <si>
    <t>11.1.7</t>
  </si>
  <si>
    <t>11.2.1</t>
  </si>
  <si>
    <t>11.2.2</t>
  </si>
  <si>
    <t>11.2.3</t>
  </si>
  <si>
    <t>11.2.4</t>
  </si>
  <si>
    <t>11.2.5</t>
  </si>
  <si>
    <t>11.3.1</t>
  </si>
  <si>
    <t>11.3.2</t>
  </si>
  <si>
    <t>11.3.3</t>
  </si>
  <si>
    <t>11.3.4</t>
  </si>
  <si>
    <t>11.4.1</t>
  </si>
  <si>
    <t>11.4.2</t>
  </si>
  <si>
    <t>11.4.3</t>
  </si>
  <si>
    <t>11.4.4</t>
  </si>
  <si>
    <t>11.5</t>
  </si>
  <si>
    <t>11.5.1</t>
  </si>
  <si>
    <t>11.5.2</t>
  </si>
  <si>
    <t>13.15</t>
  </si>
  <si>
    <t>14.7</t>
  </si>
  <si>
    <t>14.8</t>
  </si>
  <si>
    <t>14.9</t>
  </si>
  <si>
    <t>14.10</t>
  </si>
  <si>
    <t>14.11</t>
  </si>
  <si>
    <t>14.12</t>
  </si>
  <si>
    <t>14.13</t>
  </si>
  <si>
    <t>14.14</t>
  </si>
  <si>
    <t>15.1</t>
  </si>
  <si>
    <t>15.2</t>
  </si>
  <si>
    <t>15.3</t>
  </si>
  <si>
    <t>15.4</t>
  </si>
  <si>
    <t>15.5</t>
  </si>
  <si>
    <t>15.6</t>
  </si>
  <si>
    <t>3.40</t>
  </si>
  <si>
    <t>4.2.25</t>
  </si>
  <si>
    <t>4.2.26</t>
  </si>
  <si>
    <t>4.2.27</t>
  </si>
  <si>
    <t>6.2.29</t>
  </si>
  <si>
    <t>6.2.30</t>
  </si>
  <si>
    <t>6.2.31</t>
  </si>
  <si>
    <t>6.2.32</t>
  </si>
  <si>
    <t>6.2.33</t>
  </si>
  <si>
    <t>6.2.34</t>
  </si>
  <si>
    <t>COT 032</t>
  </si>
  <si>
    <t>ARTE DESTAQUE</t>
  </si>
  <si>
    <t>https://www.artedestaque.com.br/envelopamento/adesivo-para-vidro-jateado-frosted?parceiro=6242&amp;gad_source=4&amp;gclid=EAIaIQobChMI7azH_KO1hQMValtIAB0T-QWfEAQYBSABEgKOJfD_BwE&amp;variant_id=9059</t>
  </si>
  <si>
    <t>https://www.kdcomprou.com.br/pelicula-insulfilm-residencial-decorativa/pelicula-insulfilm-residencial-jateado-vinil?parceiro=1977&amp;gad_source=4&amp;gclid=EAIaIQobChMI7azH_KO1hQMValtIAB0T-QWfEAQYAyABEgLvTPD_BwE&amp;variant_id=1481</t>
  </si>
  <si>
    <t>KD COMPROU</t>
  </si>
  <si>
    <t>EMPÓRIO DE ADESIVO</t>
  </si>
  <si>
    <t>https://www.emporiodoadesivo.com.br/adesivo-jateado-para-vidro-cristal-1-22m-x-1-00m?parceiro=4167&amp;srsltid=AfmBOooYYBdqqjgUj6FVv7RfVe5sgkpJ8r_kyNayt4ibkA7dlmpg5sEN_vY</t>
  </si>
  <si>
    <t>COMP 099</t>
  </si>
  <si>
    <t>Adesivo Jateado para Vidro</t>
  </si>
  <si>
    <t>ADESIVO JATEADO PARA VIDRO - FORNECIMENTO E INSTALAÇÃO</t>
  </si>
  <si>
    <t>6.1.24</t>
  </si>
  <si>
    <t>4.1.29</t>
  </si>
  <si>
    <t>10.6</t>
  </si>
  <si>
    <t>10.7</t>
  </si>
  <si>
    <t>10.8</t>
  </si>
  <si>
    <t>10.9</t>
  </si>
  <si>
    <t>10.10</t>
  </si>
  <si>
    <t>10.11</t>
  </si>
  <si>
    <t>10.12</t>
  </si>
  <si>
    <t>EXTINTOR CASA DE GÁS</t>
  </si>
  <si>
    <t>COT 033</t>
  </si>
  <si>
    <t>Suporte Para Extintor De Parede Ate 15kg Em Aço</t>
  </si>
  <si>
    <t>https://www.pegfer.com.br/MLB-3220811100-suporte-para-extintor-de-parede-ate-15kg-em-aco-_JM?variation=176722420283&amp;gad_source=1&amp;gclid=EAIaIQobChMI7IeT6NC3hQMVW1VIAB0f8AG1EAQYAyABEgLuo_D_BwE</t>
  </si>
  <si>
    <t>PEGFER</t>
  </si>
  <si>
    <t>ZEUS DO BRASIL</t>
  </si>
  <si>
    <t>https://lojazeusdobrasil.com.br/produtos/detalhes/suporte-de-parede-para-extintor/</t>
  </si>
  <si>
    <t>MULTI SEG</t>
  </si>
  <si>
    <t>https://www.multiseg.com.br/3728/suporte-de-parede-para-extintor-modelos-pqs-e-co2?srsltid=AfmBOorGTh-gEA3_37wb551jDPTaDHj39uIRlIwaMwAeXqQSeMsIjHXsaks</t>
  </si>
  <si>
    <t>SUPORTE PARA EXTINTOR DE PAREDE ATE 15KG EM AÇO - FORNECIMENTO E INSTALAÇÃO.</t>
  </si>
  <si>
    <t>3.41</t>
  </si>
  <si>
    <t>4.2.28</t>
  </si>
  <si>
    <t>6.2.35</t>
  </si>
  <si>
    <t>CALÇADAS ENTORNO DOS BLOCOS E EXTERNAS</t>
  </si>
  <si>
    <t>11.6</t>
  </si>
  <si>
    <t>11.6.1</t>
  </si>
  <si>
    <t>11.6.2</t>
  </si>
  <si>
    <t>11.6.3</t>
  </si>
  <si>
    <t>11.6.4</t>
  </si>
  <si>
    <t>11.6.5</t>
  </si>
  <si>
    <t>VAGAS DE ESTACIONAMENTO E DEMARCAÇÕES</t>
  </si>
  <si>
    <t>TOMADA PEZZI 20A 3P</t>
  </si>
  <si>
    <t>CONDULETE EM ALUMÍNIO, P/ ELETRODUTO ATÉ 1 1/2", COM TAMPA (MODELOS: T - X - TB - C - E - LB, LL - LR) - FORNECIMENTO E INSTALAÇÃO.</t>
  </si>
  <si>
    <t>10.13</t>
  </si>
  <si>
    <t xml:space="preserve">LUMINARIA DE TETO PLAFON/PLAFONIER EM PLASTICO COM BASE E27, POTENCIA MAXIMA 60 W (INCLUI LAMPADA LED 10W BIVOLT BRANCA) - FORNECIMENTO E INSTALÇÃO. </t>
  </si>
  <si>
    <t>INCLUSO PROIBIDO FUMAR</t>
  </si>
  <si>
    <t>6.1.25</t>
  </si>
  <si>
    <t>PLACA GÁS (GLP)</t>
  </si>
  <si>
    <t>COR VERMELHA</t>
  </si>
  <si>
    <t>VERMELHO</t>
  </si>
  <si>
    <t>10.14</t>
  </si>
  <si>
    <t>10.15</t>
  </si>
  <si>
    <t>MOTOR PARA PORTÃO DESLIZANTE BITURBO, 800KG, ABERTURA RÁPIDA COM CONTROLE, COM BASE DE FIXAÇÃO- FORNECIMENTO E INSTALAÇÃO</t>
  </si>
  <si>
    <t>12.5</t>
  </si>
  <si>
    <t>12.6</t>
  </si>
  <si>
    <t>O profissional signatário deste, abaixo identificado, concede ao DETRAN/PR a liberação dos direitos autorais relativos aos projetos por ele elaboradas correspondente a ART/RRT abaixo</t>
  </si>
  <si>
    <t>PR-22039/D</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</si>
</sst>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53">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sz val="11"/>
      <color indexed="8"/>
      <name val="Arial"/>
      <family val="2"/>
    </font>
    <font>
      <b/>
      <sz val="11"/>
      <color indexed="8"/>
      <name val="Calibri"/>
      <family val="2"/>
      <scheme val="minor"/>
    </font>
    <font>
      <b/>
      <sz val="11"/>
      <color indexed="8"/>
      <name val="Arial"/>
      <family val="2"/>
    </font>
    <font>
      <b/>
      <sz val="11"/>
      <color rgb="FFFF0000"/>
      <name val="Arial"/>
      <family val="2"/>
    </font>
    <font>
      <sz val="11"/>
      <color rgb="FF000000"/>
      <name val="Calibri"/>
      <family val="2"/>
      <charset val="1"/>
    </font>
    <font>
      <sz val="11"/>
      <color rgb="FF1F497D"/>
      <name val="Calibri"/>
      <family val="2"/>
      <charset val="1"/>
    </font>
    <font>
      <b/>
      <sz val="12"/>
      <color rgb="FF1F497D"/>
      <name val="Calibri"/>
      <family val="2"/>
      <charset val="1"/>
    </font>
    <font>
      <sz val="10"/>
      <color rgb="FF1F497D"/>
      <name val="Calibri"/>
      <family val="2"/>
      <charset val="1"/>
    </font>
    <font>
      <sz val="11"/>
      <name val="Calibri"/>
      <family val="2"/>
      <charset val="1"/>
    </font>
    <font>
      <sz val="10"/>
      <name val="Calibri"/>
      <family val="2"/>
      <charset val="1"/>
    </font>
    <font>
      <sz val="11"/>
      <color rgb="FFFF0000"/>
      <name val="Calibri"/>
      <family val="2"/>
      <charset val="1"/>
    </font>
    <font>
      <sz val="10"/>
      <color rgb="FFFF0000"/>
      <name val="Calibri"/>
      <family val="2"/>
      <charset val="1"/>
    </font>
    <font>
      <sz val="11"/>
      <color rgb="FF7030A0"/>
      <name val="Calibri"/>
      <family val="2"/>
      <charset val="1"/>
    </font>
    <font>
      <sz val="11"/>
      <color rgb="FFC00000"/>
      <name val="Calibri"/>
      <family val="2"/>
      <charset val="1"/>
    </font>
    <font>
      <b/>
      <sz val="11"/>
      <color rgb="FF1F497D"/>
      <name val="Calibri"/>
      <family val="2"/>
      <charset val="1"/>
    </font>
    <font>
      <b/>
      <sz val="10"/>
      <color rgb="FF1F497D"/>
      <name val="Calibri"/>
      <family val="2"/>
      <charset val="1"/>
    </font>
    <font>
      <sz val="8"/>
      <color rgb="FF1F497D"/>
      <name val="Calibri"/>
      <family val="2"/>
      <charset val="1"/>
    </font>
    <font>
      <sz val="11"/>
      <color rgb="FF604A7B"/>
      <name val="Calibri"/>
      <family val="2"/>
      <charset val="1"/>
    </font>
    <font>
      <sz val="8"/>
      <color rgb="FFC00000"/>
      <name val="Calibri"/>
      <family val="2"/>
      <charset val="1"/>
    </font>
    <font>
      <sz val="11"/>
      <color theme="0"/>
      <name val="Calibri"/>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
      <patternFill patternType="solid">
        <fgColor rgb="FFD9D9D9"/>
        <bgColor rgb="FFE4DFEC"/>
      </patternFill>
    </fill>
    <fill>
      <patternFill patternType="solid">
        <fgColor rgb="FFFFFFFF"/>
        <bgColor rgb="FFF2F2F2"/>
      </patternFill>
    </fill>
    <fill>
      <patternFill patternType="solid">
        <fgColor rgb="FF92D050"/>
        <bgColor indexed="64"/>
      </patternFill>
    </fill>
    <fill>
      <patternFill patternType="solid">
        <fgColor rgb="FF92D050"/>
        <bgColor indexed="26"/>
      </patternFill>
    </fill>
    <fill>
      <patternFill patternType="solid">
        <fgColor rgb="FFFFFF00"/>
        <bgColor indexed="64"/>
      </patternFill>
    </fill>
    <fill>
      <patternFill patternType="solid">
        <fgColor rgb="FFFFFFFF"/>
        <bgColor rgb="FF000000"/>
      </patternFill>
    </fill>
  </fills>
  <borders count="146">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dotted">
        <color auto="1"/>
      </right>
      <top style="thin">
        <color auto="1"/>
      </top>
      <bottom style="dotted">
        <color auto="1"/>
      </bottom>
      <diagonal/>
    </border>
    <border>
      <left style="dotted">
        <color auto="1"/>
      </left>
      <right style="dotted">
        <color auto="1"/>
      </right>
      <top style="thin">
        <color auto="1"/>
      </top>
      <bottom style="dotted">
        <color auto="1"/>
      </bottom>
      <diagonal/>
    </border>
    <border>
      <left style="thin">
        <color auto="1"/>
      </left>
      <right style="dotted">
        <color auto="1"/>
      </right>
      <top/>
      <bottom style="dotted">
        <color auto="1"/>
      </bottom>
      <diagonal/>
    </border>
    <border>
      <left style="dotted">
        <color auto="1"/>
      </left>
      <right style="dotted">
        <color auto="1"/>
      </right>
      <top/>
      <bottom style="dotted">
        <color auto="1"/>
      </bottom>
      <diagonal/>
    </border>
    <border>
      <left style="thin">
        <color auto="1"/>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right/>
      <top/>
      <bottom style="medium">
        <color auto="1"/>
      </bottom>
      <diagonal/>
    </border>
    <border>
      <left/>
      <right style="medium">
        <color auto="1"/>
      </right>
      <top/>
      <bottom style="medium">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hair">
        <color indexed="64"/>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260">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6" fillId="0" borderId="0"/>
    <xf numFmtId="0" fontId="14" fillId="0" borderId="0"/>
    <xf numFmtId="0" fontId="116"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4" fillId="0" borderId="0"/>
    <xf numFmtId="0" fontId="114" fillId="0" borderId="0"/>
    <xf numFmtId="0" fontId="114" fillId="0" borderId="0"/>
    <xf numFmtId="0" fontId="14" fillId="0" borderId="0"/>
    <xf numFmtId="0" fontId="114" fillId="0" borderId="0"/>
    <xf numFmtId="0" fontId="114" fillId="0" borderId="0"/>
    <xf numFmtId="0" fontId="14" fillId="0" borderId="0"/>
    <xf numFmtId="0" fontId="114" fillId="0" borderId="0"/>
    <xf numFmtId="0" fontId="114"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6" fillId="0" borderId="0"/>
    <xf numFmtId="0" fontId="6" fillId="0" borderId="0"/>
    <xf numFmtId="0" fontId="35" fillId="0" borderId="0"/>
    <xf numFmtId="0" fontId="35" fillId="0" borderId="0"/>
    <xf numFmtId="0" fontId="116" fillId="0" borderId="0"/>
    <xf numFmtId="0" fontId="6" fillId="0" borderId="0"/>
    <xf numFmtId="0" fontId="116" fillId="0" borderId="0"/>
    <xf numFmtId="0" fontId="6" fillId="0" borderId="0"/>
    <xf numFmtId="0" fontId="6" fillId="0" borderId="0"/>
    <xf numFmtId="0" fontId="6" fillId="0" borderId="0"/>
    <xf numFmtId="0" fontId="6" fillId="0" borderId="0"/>
    <xf numFmtId="0" fontId="6" fillId="0" borderId="0"/>
    <xf numFmtId="0" fontId="35" fillId="0" borderId="0"/>
    <xf numFmtId="0" fontId="11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3" fillId="0" borderId="0" applyFill="0" applyBorder="0" applyAlignment="0" applyProtection="0"/>
    <xf numFmtId="9" fontId="123" fillId="0" borderId="0" applyFill="0" applyBorder="0" applyAlignment="0" applyProtection="0"/>
    <xf numFmtId="0" fontId="4" fillId="1" borderId="8" applyFont="0" applyFill="0" applyBorder="0" applyAlignment="0">
      <alignment horizontal="center" vertical="center"/>
    </xf>
    <xf numFmtId="44" fontId="123"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3" fillId="0" borderId="0" applyFill="0" applyBorder="0" applyAlignment="0" applyProtection="0"/>
    <xf numFmtId="9" fontId="123" fillId="0" borderId="0" applyFill="0" applyBorder="0" applyAlignment="0" applyProtection="0"/>
    <xf numFmtId="0" fontId="6" fillId="0" borderId="0" applyNumberFormat="0" applyFont="0" applyFill="0" applyBorder="0" applyAlignment="0" applyProtection="0"/>
    <xf numFmtId="9" fontId="123"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3"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4" fillId="0" borderId="0"/>
    <xf numFmtId="10" fontId="5" fillId="48" borderId="98"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99"/>
    <xf numFmtId="0" fontId="14" fillId="51" borderId="99" applyNumberFormat="0" applyAlignment="0" applyProtection="0"/>
    <xf numFmtId="0" fontId="14" fillId="51" borderId="99" applyNumberFormat="0" applyAlignment="0" applyProtection="0"/>
    <xf numFmtId="0" fontId="6" fillId="12" borderId="99" applyNumberFormat="0" applyFont="0" applyAlignment="0" applyProtection="0"/>
    <xf numFmtId="0" fontId="6" fillId="12" borderId="99" applyNumberFormat="0" applyFont="0" applyAlignment="0" applyProtection="0"/>
    <xf numFmtId="0" fontId="14" fillId="51" borderId="99" applyNumberFormat="0" applyAlignment="0" applyProtection="0"/>
    <xf numFmtId="0" fontId="14" fillId="12" borderId="99" applyNumberFormat="0" applyFont="0" applyAlignment="0" applyProtection="0"/>
    <xf numFmtId="0" fontId="14" fillId="12" borderId="99" applyNumberFormat="0" applyFont="0" applyAlignment="0" applyProtection="0"/>
    <xf numFmtId="0" fontId="14" fillId="12" borderId="99" applyNumberFormat="0" applyFont="0" applyAlignment="0" applyProtection="0"/>
    <xf numFmtId="0" fontId="14" fillId="12" borderId="99" applyNumberFormat="0" applyFont="0" applyAlignment="0" applyProtection="0"/>
    <xf numFmtId="0" fontId="14" fillId="12" borderId="99" applyNumberFormat="0" applyFont="0" applyAlignment="0" applyProtection="0"/>
    <xf numFmtId="0" fontId="14" fillId="12" borderId="99" applyNumberFormat="0" applyFont="0" applyAlignment="0" applyProtection="0"/>
    <xf numFmtId="0" fontId="25" fillId="34" borderId="100"/>
    <xf numFmtId="0" fontId="25" fillId="34" borderId="100" applyNumberFormat="0" applyAlignment="0" applyProtection="0"/>
    <xf numFmtId="0" fontId="25" fillId="34" borderId="100" applyNumberFormat="0" applyAlignment="0" applyProtection="0"/>
    <xf numFmtId="0" fontId="25" fillId="33" borderId="100" applyNumberFormat="0" applyAlignment="0" applyProtection="0"/>
    <xf numFmtId="0" fontId="25" fillId="33" borderId="100" applyNumberFormat="0" applyAlignment="0" applyProtection="0"/>
    <xf numFmtId="0" fontId="25" fillId="34" borderId="100" applyNumberFormat="0" applyAlignment="0" applyProtection="0"/>
    <xf numFmtId="0" fontId="25" fillId="35" borderId="100" applyNumberFormat="0" applyAlignment="0" applyProtection="0"/>
    <xf numFmtId="0" fontId="25" fillId="35" borderId="100"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2"/>
    <xf numFmtId="0" fontId="30" fillId="0" borderId="102" applyNumberFormat="0" applyFill="0" applyAlignment="0" applyProtection="0"/>
    <xf numFmtId="0" fontId="30" fillId="0" borderId="102" applyNumberFormat="0" applyFill="0" applyAlignment="0" applyProtection="0"/>
    <xf numFmtId="0" fontId="30" fillId="0" borderId="101" applyNumberFormat="0" applyFill="0" applyAlignment="0" applyProtection="0"/>
    <xf numFmtId="0" fontId="30" fillId="0" borderId="101" applyNumberFormat="0" applyFill="0" applyAlignment="0" applyProtection="0"/>
    <xf numFmtId="0" fontId="30" fillId="0" borderId="102" applyNumberFormat="0" applyFill="0" applyAlignment="0" applyProtection="0"/>
    <xf numFmtId="0" fontId="30" fillId="0" borderId="102" applyNumberFormat="0" applyFill="0" applyAlignment="0" applyProtection="0"/>
    <xf numFmtId="0" fontId="30" fillId="0" borderId="102"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27" fillId="0" borderId="0"/>
    <xf numFmtId="43" fontId="35" fillId="0" borderId="0" applyFont="0" applyFill="0" applyBorder="0" applyAlignment="0" applyProtection="0"/>
    <xf numFmtId="0" fontId="116" fillId="0" borderId="0"/>
    <xf numFmtId="0" fontId="131" fillId="0" borderId="0"/>
    <xf numFmtId="0" fontId="132" fillId="0" borderId="0"/>
    <xf numFmtId="0" fontId="6" fillId="0" borderId="0"/>
    <xf numFmtId="0" fontId="137" fillId="0" borderId="0"/>
  </cellStyleXfs>
  <cellXfs count="1119">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applyBorder="1"/>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10" fillId="52" borderId="10" xfId="0" applyFont="1" applyFill="1" applyBorder="1" applyAlignment="1" applyProtection="1">
      <protection locked="0"/>
    </xf>
    <xf numFmtId="0" fontId="0" fillId="0" borderId="0" xfId="0" applyAlignment="1">
      <alignment horizontal="justify" vertical="justify"/>
    </xf>
    <xf numFmtId="0" fontId="0" fillId="0" borderId="0" xfId="0" applyBorder="1"/>
    <xf numFmtId="8" fontId="0" fillId="0" borderId="35" xfId="0" applyNumberFormat="1" applyBorder="1" applyAlignment="1">
      <alignment horizontal="center" vertical="center"/>
    </xf>
    <xf numFmtId="0" fontId="0" fillId="56" borderId="34" xfId="0" applyFill="1" applyBorder="1"/>
    <xf numFmtId="0" fontId="76" fillId="0" borderId="0" xfId="0" applyFont="1" applyAlignment="1">
      <alignment horizontal="center" vertical="justify"/>
    </xf>
    <xf numFmtId="2" fontId="81" fillId="57" borderId="34"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7" xfId="496" applyFill="1" applyBorder="1"/>
    <xf numFmtId="0" fontId="16" fillId="48" borderId="37" xfId="496" applyFill="1" applyBorder="1" applyAlignment="1"/>
    <xf numFmtId="0" fontId="16" fillId="48" borderId="38" xfId="496" applyFill="1" applyBorder="1"/>
    <xf numFmtId="0" fontId="16" fillId="48" borderId="0" xfId="496" applyFill="1" applyBorder="1"/>
    <xf numFmtId="0" fontId="16" fillId="48" borderId="0" xfId="496" applyFill="1" applyBorder="1" applyAlignment="1"/>
    <xf numFmtId="0" fontId="16" fillId="48" borderId="39" xfId="496" applyFill="1" applyBorder="1"/>
    <xf numFmtId="0" fontId="82" fillId="48" borderId="0" xfId="496" applyFont="1" applyFill="1" applyBorder="1" applyAlignment="1"/>
    <xf numFmtId="0" fontId="83" fillId="48" borderId="0" xfId="496" applyFont="1" applyFill="1" applyBorder="1" applyAlignment="1" applyProtection="1">
      <alignment horizontal="left"/>
      <protection locked="0"/>
    </xf>
    <xf numFmtId="0" fontId="16" fillId="48" borderId="40" xfId="496" applyFill="1" applyBorder="1"/>
    <xf numFmtId="0" fontId="16" fillId="48" borderId="41"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7" xfId="496" applyFill="1" applyBorder="1" applyAlignment="1">
      <alignment horizontal="center"/>
    </xf>
    <xf numFmtId="0" fontId="16" fillId="48" borderId="0" xfId="496" applyFill="1" applyBorder="1" applyAlignment="1">
      <alignment horizontal="center"/>
    </xf>
    <xf numFmtId="0" fontId="83" fillId="48" borderId="0" xfId="496" applyFont="1" applyFill="1" applyBorder="1" applyAlignment="1" applyProtection="1">
      <alignment horizontal="center"/>
      <protection locked="0"/>
    </xf>
    <xf numFmtId="0" fontId="4" fillId="48" borderId="38"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39"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7" xfId="496" applyFont="1" applyFill="1" applyBorder="1"/>
    <xf numFmtId="0" fontId="28" fillId="58" borderId="42" xfId="264" applyFont="1" applyFill="1" applyBorder="1" applyAlignment="1">
      <alignment horizontal="center" vertical="center" wrapText="1"/>
    </xf>
    <xf numFmtId="0" fontId="76" fillId="48" borderId="34" xfId="0" applyFont="1" applyFill="1" applyBorder="1" applyAlignment="1">
      <alignment horizontal="center" vertical="center"/>
    </xf>
    <xf numFmtId="0" fontId="76" fillId="48" borderId="34" xfId="0" applyFont="1" applyFill="1" applyBorder="1" applyAlignment="1">
      <alignment horizontal="center" vertical="justify"/>
    </xf>
    <xf numFmtId="0" fontId="0" fillId="48" borderId="34" xfId="0" applyFill="1" applyBorder="1" applyAlignment="1">
      <alignment horizontal="center" vertical="center"/>
    </xf>
    <xf numFmtId="2" fontId="0" fillId="48" borderId="34"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7" xfId="496" applyFont="1" applyFill="1" applyBorder="1" applyAlignment="1"/>
    <xf numFmtId="0" fontId="39" fillId="0" borderId="0" xfId="264" applyNumberFormat="1"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0" fillId="48" borderId="21" xfId="0" applyFont="1" applyFill="1" applyBorder="1" applyAlignment="1">
      <alignment horizontal="left"/>
    </xf>
    <xf numFmtId="0" fontId="84"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99" fillId="52" borderId="0" xfId="0" applyFont="1" applyFill="1" applyBorder="1" applyAlignment="1" applyProtection="1">
      <alignment vertical="center"/>
      <protection locked="0"/>
    </xf>
    <xf numFmtId="0" fontId="99" fillId="52" borderId="0" xfId="0" applyFont="1" applyFill="1" applyAlignment="1" applyProtection="1">
      <alignment vertical="center"/>
      <protection locked="0"/>
    </xf>
    <xf numFmtId="0" fontId="99" fillId="52" borderId="0" xfId="0" applyFont="1" applyFill="1" applyAlignment="1" applyProtection="1">
      <alignment horizontal="center" vertical="center"/>
      <protection locked="0"/>
    </xf>
    <xf numFmtId="2" fontId="99" fillId="52" borderId="0" xfId="0" applyNumberFormat="1" applyFont="1" applyFill="1" applyAlignment="1" applyProtection="1">
      <alignment horizontal="center" vertical="center"/>
      <protection locked="0"/>
    </xf>
    <xf numFmtId="10" fontId="99" fillId="52" borderId="0" xfId="0" applyNumberFormat="1" applyFont="1" applyFill="1" applyAlignment="1" applyProtection="1">
      <alignment vertical="center"/>
      <protection locked="0"/>
    </xf>
    <xf numFmtId="0" fontId="99" fillId="52" borderId="0" xfId="0" applyFont="1" applyFill="1" applyAlignment="1" applyProtection="1">
      <alignment vertical="justify" wrapText="1"/>
      <protection locked="0"/>
    </xf>
    <xf numFmtId="2" fontId="100" fillId="52" borderId="0" xfId="0" applyNumberFormat="1" applyFont="1" applyFill="1" applyAlignment="1" applyProtection="1">
      <alignment horizontal="right" vertical="center"/>
      <protection locked="0"/>
    </xf>
    <xf numFmtId="2" fontId="99" fillId="52" borderId="0" xfId="0" applyNumberFormat="1" applyFont="1" applyFill="1" applyAlignment="1" applyProtection="1">
      <alignment horizontal="right" vertical="center"/>
      <protection locked="0"/>
    </xf>
    <xf numFmtId="1" fontId="99" fillId="52" borderId="0" xfId="0" applyNumberFormat="1" applyFont="1" applyFill="1" applyAlignment="1" applyProtection="1">
      <alignment horizontal="center" vertical="center"/>
      <protection locked="0"/>
    </xf>
    <xf numFmtId="2" fontId="101" fillId="52" borderId="0" xfId="0" applyNumberFormat="1" applyFont="1" applyFill="1" applyAlignment="1" applyProtection="1">
      <alignment horizontal="right" vertical="center"/>
      <protection locked="0"/>
    </xf>
    <xf numFmtId="168" fontId="103" fillId="52" borderId="0" xfId="0" applyNumberFormat="1" applyFont="1" applyFill="1" applyBorder="1" applyAlignment="1" applyProtection="1">
      <alignment horizontal="center" vertical="center"/>
      <protection locked="0"/>
    </xf>
    <xf numFmtId="1" fontId="104" fillId="52" borderId="0" xfId="0" applyNumberFormat="1" applyFont="1" applyFill="1" applyBorder="1" applyAlignment="1" applyProtection="1">
      <alignment horizontal="center" vertical="center"/>
      <protection locked="0"/>
    </xf>
    <xf numFmtId="2" fontId="103" fillId="52" borderId="0" xfId="0" applyNumberFormat="1" applyFont="1" applyFill="1" applyBorder="1" applyAlignment="1" applyProtection="1">
      <alignment horizontal="center" vertical="center"/>
      <protection locked="0"/>
    </xf>
    <xf numFmtId="0" fontId="104" fillId="52" borderId="0" xfId="0" applyFont="1" applyFill="1" applyBorder="1" applyAlignment="1" applyProtection="1">
      <alignment vertical="center"/>
      <protection locked="0"/>
    </xf>
    <xf numFmtId="0" fontId="104" fillId="52" borderId="0" xfId="0" applyFont="1" applyFill="1" applyAlignment="1" applyProtection="1">
      <alignment vertical="center"/>
      <protection locked="0"/>
    </xf>
    <xf numFmtId="1" fontId="104" fillId="52" borderId="0" xfId="0" applyNumberFormat="1" applyFont="1" applyFill="1" applyAlignment="1" applyProtection="1">
      <alignment horizontal="center" vertical="center"/>
      <protection locked="0"/>
    </xf>
    <xf numFmtId="0" fontId="100" fillId="52" borderId="0" xfId="0" applyFont="1" applyFill="1" applyAlignment="1" applyProtection="1">
      <alignment horizontal="center" vertical="center"/>
      <protection locked="0"/>
    </xf>
    <xf numFmtId="2" fontId="104" fillId="52" borderId="0" xfId="0" applyNumberFormat="1" applyFont="1" applyFill="1" applyAlignment="1" applyProtection="1">
      <alignment horizontal="center" vertical="center"/>
      <protection locked="0"/>
    </xf>
    <xf numFmtId="49" fontId="103" fillId="52" borderId="0" xfId="0" applyNumberFormat="1" applyFont="1" applyFill="1" applyAlignment="1" applyProtection="1">
      <alignment horizontal="left" vertical="center"/>
      <protection locked="0"/>
    </xf>
    <xf numFmtId="169" fontId="100" fillId="52" borderId="0" xfId="0" applyNumberFormat="1" applyFont="1" applyFill="1" applyAlignment="1" applyProtection="1">
      <alignment horizontal="left" vertical="center"/>
      <protection locked="0"/>
    </xf>
    <xf numFmtId="2" fontId="100" fillId="52" borderId="0" xfId="0" applyNumberFormat="1" applyFont="1" applyFill="1" applyBorder="1" applyAlignment="1" applyProtection="1">
      <alignment horizontal="right" vertical="center"/>
      <protection locked="0"/>
    </xf>
    <xf numFmtId="10" fontId="103" fillId="52" borderId="0" xfId="0" applyNumberFormat="1" applyFont="1" applyFill="1" applyBorder="1" applyAlignment="1" applyProtection="1">
      <alignment horizontal="left" vertical="center"/>
      <protection locked="0"/>
    </xf>
    <xf numFmtId="0" fontId="100" fillId="52" borderId="0" xfId="0" applyFont="1" applyFill="1" applyBorder="1" applyAlignment="1" applyProtection="1">
      <alignment vertical="center"/>
      <protection locked="0"/>
    </xf>
    <xf numFmtId="0" fontId="100" fillId="52" borderId="0" xfId="0" applyFont="1" applyFill="1" applyAlignment="1" applyProtection="1">
      <alignment vertical="center"/>
      <protection locked="0"/>
    </xf>
    <xf numFmtId="169" fontId="100" fillId="52" borderId="0" xfId="0" applyNumberFormat="1" applyFont="1" applyFill="1" applyBorder="1" applyAlignment="1" applyProtection="1">
      <alignment horizontal="left" vertical="center"/>
      <protection locked="0"/>
    </xf>
    <xf numFmtId="10" fontId="100" fillId="52" borderId="0" xfId="0" applyNumberFormat="1" applyFont="1" applyFill="1" applyBorder="1" applyAlignment="1" applyProtection="1">
      <alignment vertical="center"/>
      <protection locked="0"/>
    </xf>
    <xf numFmtId="10" fontId="100" fillId="52" borderId="0" xfId="0" applyNumberFormat="1" applyFont="1" applyFill="1" applyBorder="1" applyAlignment="1" applyProtection="1">
      <alignment horizontal="right" vertical="center"/>
      <protection locked="0"/>
    </xf>
    <xf numFmtId="0" fontId="100" fillId="52" borderId="0" xfId="0" applyFont="1" applyFill="1" applyAlignment="1" applyProtection="1">
      <alignment horizontal="justify" vertical="center" wrapText="1"/>
      <protection locked="0"/>
    </xf>
    <xf numFmtId="2" fontId="100" fillId="52" borderId="0" xfId="0" applyNumberFormat="1" applyFont="1" applyFill="1" applyAlignment="1" applyProtection="1">
      <alignment horizontal="center" vertical="center"/>
      <protection locked="0"/>
    </xf>
    <xf numFmtId="10" fontId="104" fillId="52" borderId="0" xfId="0" applyNumberFormat="1" applyFont="1" applyFill="1" applyAlignment="1" applyProtection="1">
      <alignment vertical="center"/>
      <protection locked="0"/>
    </xf>
    <xf numFmtId="2" fontId="103" fillId="52" borderId="0" xfId="0" applyNumberFormat="1" applyFont="1" applyFill="1" applyBorder="1" applyAlignment="1" applyProtection="1">
      <alignment vertical="center"/>
      <protection locked="0"/>
    </xf>
    <xf numFmtId="2" fontId="101" fillId="52" borderId="46"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6" fillId="48" borderId="23" xfId="497" applyNumberFormat="1" applyFont="1" applyFill="1" applyBorder="1" applyAlignment="1" applyProtection="1">
      <alignment horizontal="right"/>
    </xf>
    <xf numFmtId="10" fontId="86" fillId="48" borderId="23" xfId="497" applyNumberFormat="1" applyFont="1" applyFill="1" applyBorder="1" applyAlignment="1" applyProtection="1">
      <alignment horizontal="left"/>
    </xf>
    <xf numFmtId="10" fontId="87" fillId="48" borderId="23" xfId="497" applyNumberFormat="1" applyFont="1" applyFill="1" applyBorder="1" applyAlignment="1" applyProtection="1">
      <alignment horizontal="right"/>
    </xf>
    <xf numFmtId="0" fontId="87" fillId="48" borderId="24" xfId="497" applyFont="1" applyFill="1" applyBorder="1" applyProtection="1"/>
    <xf numFmtId="0" fontId="14" fillId="48" borderId="0" xfId="497" applyFont="1" applyFill="1" applyBorder="1" applyProtection="1"/>
    <xf numFmtId="10" fontId="14" fillId="48" borderId="0" xfId="497" applyNumberFormat="1" applyFont="1" applyFill="1" applyProtection="1"/>
    <xf numFmtId="0" fontId="87" fillId="48" borderId="0" xfId="497" applyFont="1" applyFill="1" applyBorder="1" applyAlignment="1" applyProtection="1">
      <alignment horizontal="left" vertical="center"/>
    </xf>
    <xf numFmtId="0" fontId="87" fillId="48" borderId="0" xfId="497" applyFont="1" applyFill="1" applyBorder="1" applyAlignment="1" applyProtection="1">
      <alignment horizontal="right" vertical="center"/>
    </xf>
    <xf numFmtId="0" fontId="86" fillId="48" borderId="0" xfId="497" applyFont="1" applyFill="1" applyBorder="1" applyAlignment="1" applyProtection="1">
      <alignment horizontal="right" vertical="center"/>
    </xf>
    <xf numFmtId="176" fontId="87" fillId="48" borderId="21" xfId="497" quotePrefix="1" applyNumberFormat="1" applyFont="1" applyFill="1" applyBorder="1" applyAlignment="1" applyProtection="1">
      <alignment horizontal="center" vertical="top"/>
    </xf>
    <xf numFmtId="0" fontId="86" fillId="48" borderId="10" xfId="497" applyFont="1" applyFill="1" applyBorder="1" applyAlignment="1" applyProtection="1">
      <alignment horizontal="center" vertical="justify"/>
    </xf>
    <xf numFmtId="10" fontId="86" fillId="48" borderId="43" xfId="497" applyNumberFormat="1" applyFont="1" applyFill="1" applyBorder="1" applyAlignment="1" applyProtection="1">
      <alignment horizontal="centerContinuous"/>
    </xf>
    <xf numFmtId="176" fontId="88" fillId="48" borderId="22" xfId="497" quotePrefix="1" applyNumberFormat="1" applyFont="1" applyFill="1" applyBorder="1" applyAlignment="1" applyProtection="1">
      <alignment horizontal="center" vertical="top"/>
    </xf>
    <xf numFmtId="10" fontId="89" fillId="48" borderId="42" xfId="497" applyNumberFormat="1" applyFont="1" applyFill="1" applyBorder="1" applyAlignment="1" applyProtection="1">
      <alignment horizontal="right"/>
    </xf>
    <xf numFmtId="10" fontId="89" fillId="48" borderId="22" xfId="497" applyNumberFormat="1" applyFont="1" applyFill="1" applyBorder="1" applyAlignment="1" applyProtection="1">
      <alignment horizontal="center"/>
    </xf>
    <xf numFmtId="0" fontId="89" fillId="48" borderId="42" xfId="497" applyFont="1" applyFill="1" applyBorder="1" applyAlignment="1" applyProtection="1">
      <alignment horizontal="center" vertical="center"/>
    </xf>
    <xf numFmtId="0" fontId="88" fillId="48" borderId="0" xfId="497" applyFont="1" applyFill="1" applyBorder="1" applyProtection="1"/>
    <xf numFmtId="176" fontId="86" fillId="48" borderId="21" xfId="497" applyNumberFormat="1" applyFont="1" applyFill="1" applyBorder="1" applyAlignment="1" applyProtection="1">
      <alignment horizontal="center" vertical="center"/>
    </xf>
    <xf numFmtId="15" fontId="89" fillId="48" borderId="21" xfId="497" applyNumberFormat="1" applyFont="1" applyFill="1" applyBorder="1" applyAlignment="1" applyProtection="1">
      <alignment horizontal="center" vertical="center"/>
    </xf>
    <xf numFmtId="15" fontId="89" fillId="48" borderId="47"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6" fillId="48" borderId="26" xfId="497" applyNumberFormat="1" applyFont="1" applyFill="1" applyBorder="1" applyAlignment="1" applyProtection="1">
      <alignment horizontal="center" vertical="center"/>
    </xf>
    <xf numFmtId="15" fontId="89" fillId="48" borderId="26" xfId="497" applyNumberFormat="1" applyFont="1" applyFill="1" applyBorder="1" applyAlignment="1" applyProtection="1">
      <alignment horizontal="center" vertical="center"/>
    </xf>
    <xf numFmtId="15" fontId="89"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7" fillId="55" borderId="31" xfId="497" applyNumberFormat="1" applyFont="1" applyFill="1" applyBorder="1" applyAlignment="1" applyProtection="1">
      <alignment horizontal="center" vertical="center" wrapText="1"/>
    </xf>
    <xf numFmtId="10" fontId="84" fillId="48" borderId="31" xfId="497" applyNumberFormat="1" applyFont="1" applyFill="1" applyBorder="1" applyAlignment="1" applyProtection="1">
      <alignment horizontal="right" vertical="center" wrapText="1"/>
    </xf>
    <xf numFmtId="177" fontId="84" fillId="48" borderId="31" xfId="497" applyNumberFormat="1" applyFont="1" applyFill="1" applyBorder="1" applyAlignment="1" applyProtection="1">
      <alignment horizontal="right" vertical="center" wrapText="1"/>
    </xf>
    <xf numFmtId="10" fontId="84" fillId="55" borderId="31"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4" fillId="48" borderId="30" xfId="497" applyNumberFormat="1" applyFont="1" applyFill="1" applyBorder="1" applyAlignment="1" applyProtection="1">
      <alignment horizontal="right"/>
    </xf>
    <xf numFmtId="177" fontId="84" fillId="48" borderId="30" xfId="497" applyNumberFormat="1" applyFont="1" applyFill="1" applyBorder="1" applyAlignment="1" applyProtection="1">
      <alignment horizontal="right"/>
    </xf>
    <xf numFmtId="10" fontId="84" fillId="48" borderId="32" xfId="497" quotePrefix="1" applyNumberFormat="1" applyFont="1" applyFill="1" applyBorder="1" applyAlignment="1" applyProtection="1">
      <alignment horizontal="right"/>
    </xf>
    <xf numFmtId="177" fontId="84" fillId="48" borderId="32" xfId="497" applyNumberFormat="1" applyFont="1" applyFill="1" applyBorder="1" applyAlignment="1" applyProtection="1">
      <alignment horizontal="right"/>
      <protection locked="0"/>
    </xf>
    <xf numFmtId="0" fontId="84" fillId="48" borderId="32" xfId="497" applyFont="1" applyFill="1" applyBorder="1" applyProtection="1"/>
    <xf numFmtId="0" fontId="87" fillId="48" borderId="0" xfId="497" applyFont="1" applyFill="1" applyBorder="1" applyProtection="1"/>
    <xf numFmtId="176" fontId="87" fillId="48" borderId="0" xfId="497" applyNumberFormat="1" applyFont="1" applyFill="1" applyBorder="1" applyAlignment="1" applyProtection="1">
      <alignment horizontal="center" vertical="top"/>
    </xf>
    <xf numFmtId="0" fontId="87" fillId="48" borderId="0" xfId="497" applyFont="1" applyFill="1" applyBorder="1" applyAlignment="1" applyProtection="1">
      <alignment horizontal="left" vertical="justify"/>
    </xf>
    <xf numFmtId="10" fontId="87" fillId="48" borderId="0" xfId="497" applyNumberFormat="1" applyFont="1" applyFill="1" applyBorder="1" applyAlignment="1" applyProtection="1">
      <alignment horizontal="right"/>
    </xf>
    <xf numFmtId="177" fontId="87" fillId="48" borderId="0" xfId="497" applyNumberFormat="1" applyFont="1" applyFill="1" applyBorder="1" applyAlignment="1" applyProtection="1">
      <alignment horizontal="center"/>
    </xf>
    <xf numFmtId="10" fontId="87" fillId="48" borderId="0" xfId="497" applyNumberFormat="1" applyFont="1" applyFill="1" applyBorder="1" applyAlignment="1" applyProtection="1">
      <alignment horizontal="center"/>
    </xf>
    <xf numFmtId="177" fontId="87" fillId="48" borderId="0" xfId="497" applyNumberFormat="1" applyFont="1" applyFill="1" applyBorder="1" applyProtection="1"/>
    <xf numFmtId="177" fontId="87" fillId="48" borderId="0" xfId="497" quotePrefix="1" applyNumberFormat="1" applyFont="1" applyFill="1" applyBorder="1" applyAlignment="1" applyProtection="1">
      <alignment horizontal="center"/>
    </xf>
    <xf numFmtId="10" fontId="87"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94" fillId="53" borderId="19" xfId="264" applyFont="1" applyFill="1" applyBorder="1" applyAlignment="1" applyProtection="1"/>
    <xf numFmtId="0" fontId="94" fillId="53" borderId="0" xfId="264" applyFont="1" applyFill="1" applyBorder="1" applyAlignment="1" applyProtection="1"/>
    <xf numFmtId="0" fontId="94" fillId="53" borderId="50" xfId="418" applyFont="1" applyFill="1" applyBorder="1" applyAlignment="1" applyProtection="1"/>
    <xf numFmtId="0" fontId="81"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5" fillId="53" borderId="51" xfId="418" applyFont="1" applyFill="1" applyBorder="1" applyAlignment="1" applyProtection="1">
      <alignment horizontal="left"/>
    </xf>
    <xf numFmtId="0" fontId="35" fillId="53" borderId="20" xfId="418" applyFont="1" applyFill="1" applyBorder="1" applyAlignment="1" applyProtection="1"/>
    <xf numFmtId="0" fontId="96" fillId="53" borderId="20" xfId="418" applyFont="1" applyFill="1" applyBorder="1" applyAlignment="1" applyProtection="1">
      <alignment horizontal="center"/>
    </xf>
    <xf numFmtId="0" fontId="96" fillId="53" borderId="52"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6" fillId="53" borderId="53" xfId="418" applyFont="1" applyFill="1" applyBorder="1" applyAlignment="1" applyProtection="1">
      <alignment horizontal="center" vertical="center" wrapText="1"/>
    </xf>
    <xf numFmtId="0" fontId="106" fillId="53" borderId="54" xfId="418" applyFont="1" applyFill="1" applyBorder="1" applyAlignment="1" applyProtection="1">
      <alignment horizontal="center" vertical="center" wrapText="1"/>
    </xf>
    <xf numFmtId="0" fontId="106" fillId="53" borderId="45" xfId="418" applyFont="1" applyFill="1" applyBorder="1" applyAlignment="1" applyProtection="1">
      <alignment horizontal="center" vertical="center" wrapText="1"/>
    </xf>
    <xf numFmtId="0" fontId="94" fillId="53" borderId="0" xfId="264" applyFont="1" applyFill="1" applyBorder="1" applyAlignment="1" applyProtection="1">
      <alignment horizontal="center" vertical="center"/>
    </xf>
    <xf numFmtId="0" fontId="95" fillId="61" borderId="55" xfId="264" applyFont="1" applyFill="1" applyBorder="1" applyAlignment="1" applyProtection="1">
      <alignment horizontal="center" vertical="center"/>
    </xf>
    <xf numFmtId="197" fontId="94" fillId="53" borderId="56" xfId="418" applyNumberFormat="1" applyFont="1" applyFill="1" applyBorder="1" applyAlignment="1" applyProtection="1">
      <alignment horizontal="right" vertical="center"/>
    </xf>
    <xf numFmtId="198" fontId="95" fillId="53" borderId="57" xfId="264" applyNumberFormat="1" applyFont="1" applyFill="1" applyBorder="1" applyAlignment="1" applyProtection="1">
      <alignment vertical="center"/>
    </xf>
    <xf numFmtId="0" fontId="94" fillId="61" borderId="58" xfId="418" applyNumberFormat="1" applyFont="1" applyFill="1" applyBorder="1" applyAlignment="1" applyProtection="1">
      <alignment horizontal="center" vertical="center"/>
    </xf>
    <xf numFmtId="0" fontId="95" fillId="53" borderId="0" xfId="264" applyFont="1" applyFill="1" applyBorder="1" applyAlignment="1" applyProtection="1">
      <alignment vertical="center"/>
    </xf>
    <xf numFmtId="0" fontId="107" fillId="53" borderId="59" xfId="264" applyFont="1" applyFill="1" applyBorder="1" applyAlignment="1" applyProtection="1">
      <alignment horizontal="left" vertical="center" indent="2"/>
    </xf>
    <xf numFmtId="0" fontId="107" fillId="53" borderId="60" xfId="264" applyFont="1" applyFill="1" applyBorder="1" applyAlignment="1" applyProtection="1">
      <alignment vertical="center"/>
    </xf>
    <xf numFmtId="197" fontId="106" fillId="53" borderId="61" xfId="302" applyNumberFormat="1" applyFont="1" applyFill="1" applyBorder="1" applyAlignment="1" applyProtection="1">
      <alignment vertical="center"/>
    </xf>
    <xf numFmtId="197" fontId="108" fillId="53" borderId="61" xfId="302" applyNumberFormat="1" applyFont="1" applyFill="1" applyBorder="1" applyAlignment="1" applyProtection="1">
      <alignment vertical="center"/>
    </xf>
    <xf numFmtId="199" fontId="107" fillId="53" borderId="62" xfId="264" applyNumberFormat="1" applyFont="1" applyFill="1" applyBorder="1" applyAlignment="1" applyProtection="1">
      <alignment vertical="center"/>
    </xf>
    <xf numFmtId="0" fontId="94" fillId="53" borderId="0" xfId="418" applyFont="1" applyFill="1" applyAlignment="1" applyProtection="1">
      <alignment vertical="center"/>
    </xf>
    <xf numFmtId="0" fontId="35" fillId="53" borderId="0" xfId="264" applyFont="1" applyFill="1" applyBorder="1" applyAlignment="1" applyProtection="1">
      <alignment vertical="center"/>
    </xf>
    <xf numFmtId="10" fontId="106" fillId="62" borderId="61" xfId="302" applyNumberFormat="1" applyFont="1" applyFill="1" applyBorder="1" applyAlignment="1" applyProtection="1">
      <alignment horizontal="center" vertical="center"/>
    </xf>
    <xf numFmtId="197" fontId="106" fillId="47" borderId="61" xfId="302" applyNumberFormat="1" applyFont="1" applyFill="1" applyBorder="1" applyAlignment="1" applyProtection="1">
      <alignment horizontal="center" vertical="center"/>
    </xf>
    <xf numFmtId="197" fontId="106" fillId="47" borderId="62"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4" fillId="0" borderId="0" xfId="418" applyFont="1" applyBorder="1" applyProtection="1"/>
    <xf numFmtId="0" fontId="105" fillId="47" borderId="59" xfId="418" applyFont="1" applyFill="1" applyBorder="1" applyProtection="1"/>
    <xf numFmtId="0" fontId="105" fillId="47" borderId="60" xfId="418" applyFont="1" applyFill="1" applyBorder="1" applyProtection="1"/>
    <xf numFmtId="197" fontId="105" fillId="47" borderId="60" xfId="418" applyNumberFormat="1" applyFont="1" applyFill="1" applyBorder="1" applyProtection="1"/>
    <xf numFmtId="171" fontId="107" fillId="53" borderId="63" xfId="517" applyNumberFormat="1" applyFont="1" applyFill="1" applyBorder="1" applyAlignment="1" applyProtection="1">
      <alignment horizontal="left" vertical="center" indent="1"/>
    </xf>
    <xf numFmtId="171" fontId="9" fillId="53" borderId="64" xfId="517" applyNumberFormat="1" applyFont="1" applyFill="1" applyBorder="1" applyAlignment="1" applyProtection="1">
      <alignment horizontal="centerContinuous" vertical="center"/>
    </xf>
    <xf numFmtId="4" fontId="106" fillId="53" borderId="65" xfId="264" applyNumberFormat="1" applyFont="1" applyFill="1" applyBorder="1" applyAlignment="1" applyProtection="1">
      <alignment vertical="center"/>
    </xf>
    <xf numFmtId="0" fontId="10"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3" fillId="52" borderId="0" xfId="0" applyNumberFormat="1" applyFont="1" applyFill="1" applyBorder="1" applyAlignment="1" applyProtection="1">
      <alignment horizontal="center" vertical="center"/>
      <protection locked="0"/>
    </xf>
    <xf numFmtId="1" fontId="100" fillId="52" borderId="0" xfId="0" applyNumberFormat="1" applyFont="1" applyFill="1" applyAlignment="1" applyProtection="1">
      <alignment horizontal="center" vertical="center"/>
      <protection locked="0"/>
    </xf>
    <xf numFmtId="1" fontId="101" fillId="52" borderId="46"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2" xfId="264" applyNumberFormat="1" applyFont="1" applyFill="1" applyBorder="1" applyAlignment="1">
      <alignment horizontal="center" vertical="center" wrapText="1"/>
    </xf>
    <xf numFmtId="201" fontId="100"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79" fillId="48" borderId="25" xfId="497" applyNumberFormat="1" applyFont="1" applyFill="1" applyBorder="1" applyAlignment="1" applyProtection="1">
      <alignment horizontal="left" vertical="center"/>
    </xf>
    <xf numFmtId="49" fontId="79" fillId="48" borderId="25" xfId="497" applyNumberFormat="1" applyFont="1" applyFill="1" applyBorder="1" applyAlignment="1" applyProtection="1">
      <alignment horizontal="left" vertical="center"/>
    </xf>
    <xf numFmtId="192" fontId="79" fillId="48" borderId="25" xfId="497" applyNumberFormat="1" applyFont="1" applyFill="1" applyBorder="1" applyAlignment="1" applyProtection="1">
      <alignment horizontal="left" vertical="center"/>
    </xf>
    <xf numFmtId="171" fontId="87" fillId="55" borderId="34"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1"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2" fillId="52" borderId="0" xfId="0" applyFont="1" applyFill="1" applyBorder="1" applyAlignment="1" applyProtection="1">
      <alignment vertical="center" wrapText="1"/>
      <protection locked="0"/>
    </xf>
    <xf numFmtId="0" fontId="102" fillId="52" borderId="67" xfId="0" applyFont="1" applyFill="1" applyBorder="1" applyAlignment="1" applyProtection="1">
      <alignment vertical="center" wrapText="1"/>
      <protection locked="0"/>
    </xf>
    <xf numFmtId="0" fontId="102"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2" fontId="103" fillId="52" borderId="0" xfId="0" applyNumberFormat="1" applyFont="1" applyFill="1" applyAlignment="1" applyProtection="1">
      <alignment horizontal="left" vertical="center"/>
      <protection locked="0"/>
    </xf>
    <xf numFmtId="2" fontId="100" fillId="52" borderId="0" xfId="0" applyNumberFormat="1" applyFont="1" applyFill="1" applyBorder="1" applyAlignment="1" applyProtection="1">
      <alignment horizontal="left" vertical="center"/>
      <protection locked="0"/>
    </xf>
    <xf numFmtId="2" fontId="109" fillId="52" borderId="0" xfId="0" applyNumberFormat="1" applyFont="1" applyFill="1" applyBorder="1" applyAlignment="1" applyProtection="1">
      <alignment horizontal="right" vertical="center"/>
      <protection locked="0"/>
    </xf>
    <xf numFmtId="1" fontId="103" fillId="52" borderId="0" xfId="0" applyNumberFormat="1" applyFont="1" applyFill="1" applyBorder="1" applyAlignment="1" applyProtection="1">
      <alignment horizontal="left" vertical="center"/>
      <protection locked="0"/>
    </xf>
    <xf numFmtId="0" fontId="103" fillId="52" borderId="0" xfId="0" applyNumberFormat="1" applyFont="1" applyFill="1" applyBorder="1" applyAlignment="1" applyProtection="1">
      <alignment vertical="center"/>
      <protection locked="0"/>
    </xf>
    <xf numFmtId="0" fontId="103" fillId="52" borderId="0" xfId="0" applyNumberFormat="1" applyFont="1" applyFill="1" applyBorder="1" applyAlignment="1" applyProtection="1">
      <alignment horizontal="left" vertical="center"/>
      <protection locked="0"/>
    </xf>
    <xf numFmtId="0" fontId="109" fillId="57" borderId="9" xfId="0" applyFont="1" applyFill="1" applyBorder="1" applyAlignment="1">
      <alignment horizontal="center" vertical="center"/>
    </xf>
    <xf numFmtId="0" fontId="109" fillId="57" borderId="9" xfId="0" applyFont="1" applyFill="1" applyBorder="1" applyAlignment="1">
      <alignment horizontal="center" vertical="center" wrapText="1"/>
    </xf>
    <xf numFmtId="0" fontId="109"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0" fillId="52" borderId="0" xfId="0" applyFont="1" applyFill="1" applyAlignment="1" applyProtection="1">
      <alignment horizontal="right" vertical="center"/>
      <protection locked="0"/>
    </xf>
    <xf numFmtId="0" fontId="109"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1" fontId="109" fillId="52" borderId="0" xfId="0" applyNumberFormat="1" applyFont="1" applyFill="1" applyBorder="1" applyAlignment="1" applyProtection="1">
      <alignment horizontal="left" vertical="center" wrapText="1"/>
      <protection locked="0"/>
    </xf>
    <xf numFmtId="49" fontId="15" fillId="48" borderId="46" xfId="685" applyNumberFormat="1" applyFont="1" applyFill="1" applyBorder="1" applyAlignment="1" applyProtection="1">
      <alignment horizontal="center" vertical="center" wrapText="1"/>
    </xf>
    <xf numFmtId="49" fontId="104" fillId="52" borderId="0" xfId="0" applyNumberFormat="1" applyFont="1" applyFill="1" applyAlignment="1" applyProtection="1">
      <alignment horizontal="center" vertical="center"/>
      <protection locked="0"/>
    </xf>
    <xf numFmtId="49" fontId="99" fillId="52" borderId="0" xfId="0" applyNumberFormat="1" applyFont="1" applyFill="1" applyAlignment="1" applyProtection="1">
      <alignment horizontal="center" vertical="center"/>
      <protection locked="0"/>
    </xf>
    <xf numFmtId="179" fontId="97" fillId="63" borderId="9" xfId="461" applyNumberFormat="1" applyFont="1" applyFill="1" applyBorder="1" applyAlignment="1">
      <alignment horizontal="center" vertical="center" wrapText="1"/>
    </xf>
    <xf numFmtId="0" fontId="81" fillId="63" borderId="9" xfId="457" applyNumberFormat="1" applyFont="1" applyFill="1" applyBorder="1" applyAlignment="1">
      <alignment horizontal="left" vertical="center" wrapText="1"/>
    </xf>
    <xf numFmtId="0" fontId="81" fillId="63" borderId="9" xfId="457" applyFont="1" applyFill="1" applyBorder="1" applyAlignment="1">
      <alignment horizontal="center" vertical="center"/>
    </xf>
    <xf numFmtId="4" fontId="81" fillId="63" borderId="9" xfId="328" applyNumberFormat="1" applyFont="1" applyFill="1" applyBorder="1" applyAlignment="1">
      <alignment horizontal="center" vertical="center"/>
    </xf>
    <xf numFmtId="49" fontId="5" fillId="53" borderId="49"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67" fillId="59" borderId="69"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7" fillId="48" borderId="70" xfId="418" applyFont="1" applyFill="1" applyBorder="1" applyAlignment="1" applyProtection="1">
      <alignment horizontal="center"/>
    </xf>
    <xf numFmtId="0" fontId="30" fillId="48" borderId="34" xfId="0" applyFont="1" applyFill="1" applyBorder="1" applyAlignment="1">
      <alignment horizontal="center" vertical="center"/>
    </xf>
    <xf numFmtId="2" fontId="30" fillId="48" borderId="34"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5" fillId="48" borderId="21" xfId="0" applyFont="1" applyFill="1" applyBorder="1"/>
    <xf numFmtId="0" fontId="95" fillId="48" borderId="0" xfId="0" applyFont="1" applyFill="1" applyBorder="1"/>
    <xf numFmtId="0" fontId="95" fillId="48" borderId="25" xfId="0" applyFont="1" applyFill="1" applyBorder="1"/>
    <xf numFmtId="0" fontId="95" fillId="48" borderId="0" xfId="0" applyNumberFormat="1" applyFont="1" applyFill="1" applyBorder="1" applyAlignment="1">
      <alignment horizontal="justify" vertical="justify" wrapText="1" justifyLastLine="1"/>
    </xf>
    <xf numFmtId="0" fontId="95" fillId="48" borderId="26" xfId="0" applyFont="1" applyFill="1" applyBorder="1"/>
    <xf numFmtId="0" fontId="95" fillId="48" borderId="10" xfId="0" applyFont="1" applyFill="1" applyBorder="1"/>
    <xf numFmtId="0" fontId="95" fillId="48" borderId="27" xfId="0" applyFont="1" applyFill="1" applyBorder="1"/>
    <xf numFmtId="0" fontId="0" fillId="50" borderId="0" xfId="0" applyFill="1" applyBorder="1" applyAlignment="1" applyProtection="1">
      <alignment horizontal="left"/>
      <protection locked="0"/>
    </xf>
    <xf numFmtId="0" fontId="85" fillId="52" borderId="21" xfId="0" applyFont="1" applyFill="1" applyBorder="1" applyAlignment="1" applyProtection="1">
      <protection locked="0"/>
    </xf>
    <xf numFmtId="0" fontId="16" fillId="0" borderId="34"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0" fontId="95" fillId="48" borderId="0" xfId="0" applyFont="1" applyFill="1" applyBorder="1" applyAlignment="1">
      <alignment horizontal="center"/>
    </xf>
    <xf numFmtId="1" fontId="15" fillId="52" borderId="46" xfId="0" applyNumberFormat="1" applyFont="1" applyFill="1" applyBorder="1" applyAlignment="1" applyProtection="1">
      <alignment horizontal="center" vertical="center" wrapText="1"/>
      <protection locked="0"/>
    </xf>
    <xf numFmtId="2" fontId="15" fillId="52" borderId="46" xfId="0" applyNumberFormat="1" applyFont="1" applyFill="1" applyBorder="1" applyAlignment="1" applyProtection="1">
      <alignment horizontal="center" vertical="center" wrapText="1"/>
      <protection locked="0"/>
    </xf>
    <xf numFmtId="43" fontId="6" fillId="52" borderId="46" xfId="581" applyFont="1" applyFill="1" applyBorder="1" applyAlignment="1" applyProtection="1">
      <alignment horizontal="right" vertical="center" wrapText="1"/>
      <protection locked="0"/>
    </xf>
    <xf numFmtId="2" fontId="15" fillId="52" borderId="46" xfId="0" applyNumberFormat="1" applyFont="1" applyFill="1" applyBorder="1" applyAlignment="1" applyProtection="1">
      <alignment horizontal="left" vertical="justify" wrapText="1"/>
      <protection locked="0"/>
    </xf>
    <xf numFmtId="14" fontId="81" fillId="53" borderId="71" xfId="418" applyNumberFormat="1" applyFont="1" applyFill="1" applyBorder="1" applyAlignment="1" applyProtection="1">
      <alignment horizontal="left" indent="1"/>
    </xf>
    <xf numFmtId="0" fontId="95" fillId="53" borderId="71" xfId="418" applyFont="1" applyFill="1" applyBorder="1" applyAlignment="1" applyProtection="1">
      <alignment horizontal="left" indent="1"/>
    </xf>
    <xf numFmtId="171" fontId="97" fillId="53" borderId="71" xfId="418" applyNumberFormat="1" applyFont="1" applyFill="1" applyBorder="1" applyAlignment="1" applyProtection="1">
      <alignment horizontal="left" indent="1"/>
      <protection locked="0"/>
    </xf>
    <xf numFmtId="194" fontId="79" fillId="48" borderId="0" xfId="497" applyNumberFormat="1" applyFont="1" applyFill="1" applyBorder="1" applyAlignment="1" applyProtection="1">
      <alignment horizontal="left" vertical="center"/>
    </xf>
    <xf numFmtId="193" fontId="84" fillId="48" borderId="31" xfId="497" applyNumberFormat="1" applyFont="1" applyFill="1" applyBorder="1" applyAlignment="1" applyProtection="1">
      <alignment horizontal="right"/>
    </xf>
    <xf numFmtId="44" fontId="66" fillId="55" borderId="31" xfId="296" applyFont="1" applyFill="1" applyBorder="1" applyAlignment="1" applyProtection="1">
      <alignment horizontal="right"/>
    </xf>
    <xf numFmtId="10" fontId="84" fillId="48" borderId="30" xfId="497" applyNumberFormat="1" applyFont="1" applyFill="1" applyBorder="1" applyAlignment="1" applyProtection="1">
      <alignment horizontal="right" vertical="center" wrapText="1"/>
    </xf>
    <xf numFmtId="0" fontId="6" fillId="48" borderId="0" xfId="494" applyFont="1" applyFill="1" applyBorder="1"/>
    <xf numFmtId="0" fontId="16" fillId="48" borderId="0" xfId="494" applyFont="1" applyFill="1" applyBorder="1"/>
    <xf numFmtId="0" fontId="16" fillId="0" borderId="0" xfId="494" applyFont="1"/>
    <xf numFmtId="0" fontId="16" fillId="0" borderId="34" xfId="494" applyFont="1" applyBorder="1" applyAlignment="1">
      <alignment horizontal="center" vertical="center"/>
    </xf>
    <xf numFmtId="0" fontId="16" fillId="0" borderId="0" xfId="494" applyFont="1" applyAlignment="1">
      <alignment vertical="center"/>
    </xf>
    <xf numFmtId="0" fontId="16" fillId="54" borderId="34" xfId="494" applyFont="1" applyFill="1" applyBorder="1"/>
    <xf numFmtId="164" fontId="16" fillId="54" borderId="34" xfId="494" applyNumberFormat="1" applyFont="1" applyFill="1" applyBorder="1" applyAlignment="1">
      <alignment horizontal="center"/>
    </xf>
    <xf numFmtId="10" fontId="16" fillId="65" borderId="34" xfId="494" applyNumberFormat="1" applyFont="1" applyFill="1" applyBorder="1" applyAlignment="1">
      <alignment horizontal="center"/>
    </xf>
    <xf numFmtId="10" fontId="16" fillId="0" borderId="34" xfId="564" applyNumberFormat="1" applyFont="1" applyBorder="1" applyAlignment="1">
      <alignment horizontal="center"/>
    </xf>
    <xf numFmtId="10" fontId="16" fillId="65" borderId="34" xfId="564" applyNumberFormat="1" applyFont="1" applyFill="1" applyBorder="1" applyAlignment="1">
      <alignment horizontal="center"/>
    </xf>
    <xf numFmtId="0" fontId="16" fillId="54" borderId="34" xfId="494" applyFont="1" applyFill="1" applyBorder="1" applyAlignment="1">
      <alignment horizontal="left"/>
    </xf>
    <xf numFmtId="164" fontId="16" fillId="54" borderId="34" xfId="374" applyFont="1" applyFill="1" applyBorder="1" applyAlignment="1">
      <alignment horizontal="center"/>
    </xf>
    <xf numFmtId="10" fontId="16" fillId="54" borderId="34"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4" xfId="494" applyFont="1" applyBorder="1" applyAlignment="1">
      <alignment horizontal="left" indent="5"/>
    </xf>
    <xf numFmtId="0" fontId="16" fillId="48" borderId="25" xfId="494" applyFont="1" applyFill="1" applyBorder="1"/>
    <xf numFmtId="10" fontId="16" fillId="65" borderId="42" xfId="564" applyNumberFormat="1" applyFont="1" applyFill="1" applyBorder="1" applyAlignment="1">
      <alignment horizontal="center"/>
    </xf>
    <xf numFmtId="164" fontId="16" fillId="0" borderId="34" xfId="494" applyNumberFormat="1" applyFont="1" applyBorder="1" applyAlignment="1">
      <alignment horizontal="center"/>
    </xf>
    <xf numFmtId="0" fontId="16" fillId="0" borderId="34" xfId="494" applyFont="1" applyBorder="1"/>
    <xf numFmtId="10" fontId="16" fillId="65" borderId="34"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2" fillId="0" borderId="9" xfId="685" applyNumberFormat="1" applyFont="1" applyFill="1" applyBorder="1" applyAlignment="1" applyProtection="1">
      <alignment horizontal="center" vertical="center"/>
    </xf>
    <xf numFmtId="0" fontId="112" fillId="53" borderId="9" xfId="492" applyFont="1" applyFill="1" applyBorder="1" applyAlignment="1">
      <alignment horizontal="left" vertical="center" wrapText="1"/>
    </xf>
    <xf numFmtId="0" fontId="113" fillId="53" borderId="9" xfId="492" applyFont="1" applyFill="1" applyBorder="1" applyAlignment="1">
      <alignment horizontal="center" vertical="center" wrapText="1"/>
    </xf>
    <xf numFmtId="4" fontId="113" fillId="53" borderId="9" xfId="492" applyNumberFormat="1" applyFont="1" applyFill="1" applyBorder="1" applyAlignment="1">
      <alignment horizontal="right" vertical="center" wrapText="1"/>
    </xf>
    <xf numFmtId="0" fontId="99"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4" fillId="63" borderId="9" xfId="457" applyNumberFormat="1" applyFont="1" applyFill="1" applyBorder="1" applyAlignment="1">
      <alignment horizontal="center" vertical="center"/>
    </xf>
    <xf numFmtId="196" fontId="95" fillId="63" borderId="9" xfId="457" applyNumberFormat="1" applyFont="1" applyFill="1" applyBorder="1" applyAlignment="1">
      <alignment horizontal="right" vertical="center"/>
    </xf>
    <xf numFmtId="4" fontId="95" fillId="63" borderId="9" xfId="457" applyNumberFormat="1" applyFont="1" applyFill="1" applyBorder="1" applyAlignment="1">
      <alignment horizontal="center" vertical="center"/>
    </xf>
    <xf numFmtId="1" fontId="15" fillId="61" borderId="91" xfId="264" applyNumberFormat="1" applyFont="1" applyFill="1" applyBorder="1" applyAlignment="1">
      <alignment horizontal="center" vertical="center"/>
    </xf>
    <xf numFmtId="0" fontId="15" fillId="61" borderId="92" xfId="686" applyNumberFormat="1" applyFont="1" applyFill="1" applyBorder="1" applyAlignment="1" applyProtection="1">
      <alignment horizontal="center" vertical="center"/>
    </xf>
    <xf numFmtId="179" fontId="15" fillId="53" borderId="92" xfId="686" applyNumberFormat="1" applyFont="1" applyFill="1" applyBorder="1" applyAlignment="1" applyProtection="1">
      <alignment horizontal="center" vertical="center"/>
    </xf>
    <xf numFmtId="0" fontId="15" fillId="53" borderId="92" xfId="492" applyNumberFormat="1" applyFont="1" applyFill="1" applyBorder="1" applyAlignment="1">
      <alignment vertical="center" wrapText="1"/>
    </xf>
    <xf numFmtId="191" fontId="15" fillId="61" borderId="92" xfId="492" applyNumberFormat="1" applyFont="1" applyFill="1" applyBorder="1" applyAlignment="1">
      <alignment horizontal="center" vertical="center"/>
    </xf>
    <xf numFmtId="4" fontId="7" fillId="53" borderId="92" xfId="299" applyNumberFormat="1" applyFill="1" applyBorder="1" applyAlignment="1">
      <alignment horizontal="center" vertical="center" wrapText="1"/>
    </xf>
    <xf numFmtId="44" fontId="7" fillId="53" borderId="92" xfId="297" applyFont="1" applyFill="1" applyBorder="1" applyAlignment="1">
      <alignment horizontal="center" vertical="center" wrapText="1"/>
    </xf>
    <xf numFmtId="44" fontId="7" fillId="53" borderId="92" xfId="297" applyFont="1" applyFill="1" applyBorder="1" applyAlignment="1" applyProtection="1">
      <alignment horizontal="right" vertical="center"/>
    </xf>
    <xf numFmtId="0" fontId="76" fillId="0" borderId="33" xfId="0" applyFont="1" applyBorder="1" applyAlignment="1">
      <alignment horizontal="center" vertical="center"/>
    </xf>
    <xf numFmtId="0" fontId="76" fillId="56" borderId="73" xfId="0" applyFont="1" applyFill="1" applyBorder="1" applyAlignment="1">
      <alignment horizontal="center" wrapText="1"/>
    </xf>
    <xf numFmtId="0" fontId="77" fillId="0" borderId="35" xfId="0" applyFont="1" applyBorder="1" applyAlignment="1">
      <alignment horizontal="center" vertical="justify"/>
    </xf>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4" fontId="16" fillId="68" borderId="34" xfId="374" applyFont="1" applyFill="1" applyBorder="1" applyAlignment="1">
      <alignment horizontal="center"/>
    </xf>
    <xf numFmtId="10" fontId="16" fillId="68" borderId="34"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44" fontId="119" fillId="64" borderId="9" xfId="296" applyFont="1" applyFill="1" applyBorder="1" applyAlignment="1" applyProtection="1">
      <alignment vertical="center" wrapText="1"/>
    </xf>
    <xf numFmtId="44" fontId="119" fillId="64" borderId="9" xfId="296" applyFont="1" applyFill="1" applyBorder="1" applyAlignment="1" applyProtection="1">
      <alignment horizontal="right" vertical="center" wrapText="1"/>
      <protection locked="0"/>
    </xf>
    <xf numFmtId="1" fontId="119" fillId="52" borderId="66" xfId="0" applyNumberFormat="1" applyFont="1" applyFill="1" applyBorder="1" applyAlignment="1" applyProtection="1">
      <alignment horizontal="center" vertical="center" wrapText="1"/>
      <protection locked="0"/>
    </xf>
    <xf numFmtId="49" fontId="120" fillId="52" borderId="44" xfId="0" applyNumberFormat="1" applyFont="1" applyFill="1" applyBorder="1" applyAlignment="1" applyProtection="1">
      <alignment horizontal="center" vertical="center" wrapText="1"/>
      <protection locked="0"/>
    </xf>
    <xf numFmtId="0" fontId="119" fillId="52" borderId="44" xfId="0" applyFont="1" applyFill="1" applyBorder="1" applyAlignment="1" applyProtection="1">
      <alignment horizontal="center" vertical="center" wrapText="1"/>
      <protection locked="0"/>
    </xf>
    <xf numFmtId="2" fontId="119" fillId="52" borderId="44" xfId="0" applyNumberFormat="1" applyFont="1" applyFill="1" applyBorder="1" applyAlignment="1" applyProtection="1">
      <alignment horizontal="center" vertical="center" wrapText="1"/>
      <protection locked="0"/>
    </xf>
    <xf numFmtId="10" fontId="119" fillId="52" borderId="45" xfId="0" applyNumberFormat="1" applyFont="1" applyFill="1" applyBorder="1" applyAlignment="1" applyProtection="1">
      <alignment horizontal="center" vertical="center"/>
      <protection locked="0"/>
    </xf>
    <xf numFmtId="1" fontId="121" fillId="64" borderId="9" xfId="0" applyNumberFormat="1" applyFont="1" applyFill="1" applyBorder="1" applyAlignment="1" applyProtection="1">
      <alignment horizontal="center" vertical="center" wrapText="1"/>
      <protection locked="0"/>
    </xf>
    <xf numFmtId="1" fontId="121" fillId="65" borderId="9" xfId="685" applyNumberFormat="1" applyFont="1" applyFill="1" applyBorder="1" applyAlignment="1" applyProtection="1">
      <alignment horizontal="center" vertical="center" wrapText="1"/>
    </xf>
    <xf numFmtId="167" fontId="121" fillId="64" borderId="9" xfId="0" applyNumberFormat="1" applyFont="1" applyFill="1" applyBorder="1" applyAlignment="1" applyProtection="1">
      <alignment horizontal="left" vertical="justify" wrapText="1"/>
    </xf>
    <xf numFmtId="167" fontId="122" fillId="64" borderId="9" xfId="0" applyNumberFormat="1" applyFont="1" applyFill="1" applyBorder="1" applyAlignment="1" applyProtection="1">
      <alignment horizontal="center" vertical="center" wrapText="1"/>
    </xf>
    <xf numFmtId="2" fontId="122" fillId="64" borderId="9" xfId="0" applyNumberFormat="1" applyFont="1" applyFill="1" applyBorder="1" applyAlignment="1" applyProtection="1">
      <alignment horizontal="center" vertical="center" wrapText="1"/>
    </xf>
    <xf numFmtId="2" fontId="122" fillId="64" borderId="9" xfId="0" applyNumberFormat="1" applyFont="1" applyFill="1" applyBorder="1" applyAlignment="1" applyProtection="1">
      <alignment vertical="center" wrapText="1"/>
    </xf>
    <xf numFmtId="2" fontId="122" fillId="64" borderId="9" xfId="0" applyNumberFormat="1" applyFont="1" applyFill="1" applyBorder="1" applyAlignment="1" applyProtection="1">
      <alignment horizontal="right" vertical="center" wrapText="1"/>
    </xf>
    <xf numFmtId="1" fontId="122" fillId="52" borderId="46" xfId="0" applyNumberFormat="1" applyFont="1" applyFill="1" applyBorder="1" applyAlignment="1" applyProtection="1">
      <alignment horizontal="center" vertical="center" wrapText="1"/>
      <protection locked="0"/>
    </xf>
    <xf numFmtId="0" fontId="122" fillId="48" borderId="46" xfId="685" applyNumberFormat="1" applyFont="1" applyFill="1" applyBorder="1" applyAlignment="1" applyProtection="1">
      <alignment horizontal="center" vertical="center" wrapText="1"/>
    </xf>
    <xf numFmtId="2" fontId="122" fillId="52" borderId="46" xfId="0" applyNumberFormat="1" applyFont="1" applyFill="1" applyBorder="1" applyAlignment="1" applyProtection="1">
      <alignment horizontal="left" vertical="justify" wrapText="1"/>
    </xf>
    <xf numFmtId="2" fontId="122" fillId="52" borderId="46" xfId="0" applyNumberFormat="1" applyFont="1" applyFill="1" applyBorder="1" applyAlignment="1" applyProtection="1">
      <alignment horizontal="center" vertical="center" wrapText="1"/>
    </xf>
    <xf numFmtId="4" fontId="122" fillId="52" borderId="46" xfId="0" applyNumberFormat="1" applyFont="1" applyFill="1" applyBorder="1" applyAlignment="1" applyProtection="1">
      <alignment horizontal="center" vertical="center" wrapText="1"/>
    </xf>
    <xf numFmtId="4" fontId="122" fillId="52" borderId="46" xfId="0" applyNumberFormat="1" applyFont="1" applyFill="1" applyBorder="1" applyAlignment="1" applyProtection="1">
      <alignment horizontal="right" vertical="center" wrapText="1"/>
    </xf>
    <xf numFmtId="2" fontId="84" fillId="52" borderId="0" xfId="0" applyNumberFormat="1" applyFont="1" applyFill="1" applyAlignment="1" applyProtection="1">
      <alignment horizontal="right" vertical="center"/>
    </xf>
    <xf numFmtId="170" fontId="111" fillId="52" borderId="19" xfId="0" applyNumberFormat="1" applyFont="1" applyFill="1" applyBorder="1" applyAlignment="1" applyProtection="1">
      <alignment horizontal="left" vertical="center" wrapText="1"/>
    </xf>
    <xf numFmtId="17" fontId="84" fillId="68" borderId="31" xfId="497" applyNumberFormat="1" applyFont="1" applyFill="1" applyBorder="1" applyAlignment="1" applyProtection="1">
      <alignment horizontal="left" vertical="center" wrapText="1"/>
      <protection locked="0"/>
    </xf>
    <xf numFmtId="178" fontId="84" fillId="68" borderId="31"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79" fillId="48" borderId="0" xfId="497" applyNumberFormat="1" applyFont="1" applyFill="1" applyBorder="1" applyAlignment="1" applyProtection="1">
      <alignment horizontal="left" vertical="center"/>
    </xf>
    <xf numFmtId="0" fontId="15" fillId="53" borderId="92"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66"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4" xfId="0" applyFont="1" applyBorder="1" applyAlignment="1">
      <alignment horizontal="right"/>
    </xf>
    <xf numFmtId="0" fontId="76" fillId="0" borderId="95" xfId="0" applyFont="1" applyBorder="1" applyAlignment="1"/>
    <xf numFmtId="0" fontId="122" fillId="68" borderId="46"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16" fillId="68" borderId="0" xfId="494" applyFont="1" applyFill="1"/>
    <xf numFmtId="0" fontId="16" fillId="68" borderId="0" xfId="494" applyFont="1" applyFill="1" applyAlignment="1">
      <alignment horizontal="center"/>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6" fillId="48" borderId="47" xfId="497" applyNumberFormat="1" applyFont="1" applyFill="1" applyBorder="1" applyAlignment="1" applyProtection="1">
      <alignment horizontal="center" vertical="center"/>
    </xf>
    <xf numFmtId="15" fontId="86" fillId="48" borderId="48" xfId="497" applyNumberFormat="1" applyFont="1" applyFill="1" applyBorder="1" applyAlignment="1" applyProtection="1">
      <alignment horizontal="center" vertical="center"/>
    </xf>
    <xf numFmtId="4" fontId="14" fillId="0" borderId="0" xfId="264" applyNumberFormat="1" applyFont="1" applyAlignment="1" applyProtection="1">
      <alignment vertical="center" wrapText="1"/>
    </xf>
    <xf numFmtId="0" fontId="125"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7" fillId="55" borderId="87" xfId="497" applyNumberFormat="1" applyFont="1" applyFill="1" applyBorder="1" applyAlignment="1" applyProtection="1">
      <alignment horizontal="center" vertical="center" wrapText="1"/>
    </xf>
    <xf numFmtId="0" fontId="84" fillId="68" borderId="87" xfId="497" applyFont="1" applyFill="1" applyBorder="1" applyAlignment="1" applyProtection="1">
      <alignment horizontal="left" vertical="center" wrapText="1"/>
      <protection locked="0"/>
    </xf>
    <xf numFmtId="10" fontId="84" fillId="48" borderId="87" xfId="497" applyNumberFormat="1" applyFont="1" applyFill="1" applyBorder="1" applyAlignment="1" applyProtection="1">
      <alignment horizontal="right" vertical="center" wrapText="1"/>
    </xf>
    <xf numFmtId="4" fontId="84" fillId="48" borderId="32" xfId="497" applyNumberFormat="1" applyFont="1" applyFill="1" applyBorder="1" applyAlignment="1" applyProtection="1">
      <alignment horizontal="right"/>
    </xf>
    <xf numFmtId="0" fontId="38" fillId="60" borderId="9" xfId="492" applyFont="1" applyFill="1" applyBorder="1" applyAlignment="1">
      <alignment horizontal="center" vertical="center" wrapText="1"/>
    </xf>
    <xf numFmtId="0" fontId="0" fillId="48" borderId="68" xfId="0" applyFill="1" applyBorder="1" applyAlignment="1">
      <alignment wrapText="1"/>
    </xf>
    <xf numFmtId="0" fontId="0" fillId="48" borderId="71" xfId="0" applyFill="1" applyBorder="1" applyAlignment="1">
      <alignment wrapText="1"/>
    </xf>
    <xf numFmtId="0" fontId="0" fillId="48" borderId="52" xfId="0" applyFill="1" applyBorder="1" applyAlignment="1">
      <alignment wrapText="1"/>
    </xf>
    <xf numFmtId="0" fontId="15" fillId="61" borderId="93" xfId="686" applyNumberFormat="1" applyFont="1" applyFill="1" applyBorder="1" applyAlignment="1" applyProtection="1">
      <alignment horizontal="center" vertical="center" wrapText="1"/>
    </xf>
    <xf numFmtId="0" fontId="0" fillId="0" borderId="0" xfId="0" applyAlignment="1">
      <alignment wrapText="1"/>
    </xf>
    <xf numFmtId="0" fontId="11" fillId="50" borderId="98"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pplyProtection="1">
      <alignment horizontal="center" vertical="center"/>
    </xf>
    <xf numFmtId="0" fontId="66" fillId="52" borderId="0" xfId="0" applyFont="1" applyFill="1" applyAlignment="1" applyProtection="1">
      <alignment horizontal="center" vertical="center" wrapText="1"/>
      <protection locked="0"/>
    </xf>
    <xf numFmtId="4" fontId="28" fillId="58" borderId="42"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04" fillId="52" borderId="0" xfId="0" applyFont="1" applyFill="1" applyBorder="1" applyAlignment="1" applyProtection="1">
      <alignment horizontal="center" vertical="center"/>
      <protection locked="0"/>
    </xf>
    <xf numFmtId="0" fontId="100" fillId="52" borderId="0" xfId="0" applyFont="1" applyFill="1" applyBorder="1" applyAlignment="1" applyProtection="1">
      <alignment horizontal="center" vertical="center"/>
      <protection locked="0"/>
    </xf>
    <xf numFmtId="0" fontId="99" fillId="52" borderId="0" xfId="0" applyFont="1" applyFill="1" applyBorder="1" applyAlignment="1" applyProtection="1">
      <alignment horizontal="center" vertical="center"/>
      <protection locked="0"/>
    </xf>
    <xf numFmtId="0" fontId="80" fillId="52" borderId="104" xfId="0" applyFont="1" applyFill="1" applyBorder="1" applyAlignment="1" applyProtection="1">
      <alignment horizontal="center" vertical="center"/>
      <protection locked="0"/>
    </xf>
    <xf numFmtId="204" fontId="128" fillId="71" borderId="108" xfId="744" applyNumberFormat="1" applyFont="1" applyFill="1" applyBorder="1" applyAlignment="1" applyProtection="1">
      <alignment horizontal="right" vertical="center"/>
      <protection locked="0" hidden="1"/>
    </xf>
    <xf numFmtId="204" fontId="128" fillId="70" borderId="109" xfId="596" applyNumberFormat="1" applyFont="1" applyFill="1" applyBorder="1" applyAlignment="1" applyProtection="1">
      <alignment horizontal="right" vertical="center"/>
    </xf>
    <xf numFmtId="204" fontId="128" fillId="70" borderId="106" xfId="596" applyNumberFormat="1" applyFont="1" applyFill="1" applyBorder="1" applyAlignment="1" applyProtection="1">
      <alignment horizontal="right" vertical="center"/>
    </xf>
    <xf numFmtId="43" fontId="128" fillId="70" borderId="107" xfId="596" applyFont="1" applyFill="1" applyBorder="1" applyAlignment="1" applyProtection="1">
      <alignment horizontal="right" vertical="center"/>
    </xf>
    <xf numFmtId="43" fontId="128" fillId="70" borderId="110" xfId="596" applyFont="1" applyFill="1" applyBorder="1" applyAlignment="1" applyProtection="1">
      <alignment horizontal="right" vertical="center"/>
    </xf>
    <xf numFmtId="43" fontId="128" fillId="70" borderId="106" xfId="596" applyFont="1" applyFill="1" applyBorder="1" applyAlignment="1" applyProtection="1">
      <alignment horizontal="right" vertical="center"/>
    </xf>
    <xf numFmtId="1" fontId="121" fillId="70" borderId="49" xfId="596" applyNumberFormat="1" applyFont="1" applyFill="1" applyBorder="1" applyAlignment="1" applyProtection="1">
      <alignment vertical="center"/>
    </xf>
    <xf numFmtId="1" fontId="121" fillId="70" borderId="68" xfId="596" applyNumberFormat="1" applyFont="1" applyFill="1" applyBorder="1" applyAlignment="1" applyProtection="1">
      <alignment vertical="center"/>
    </xf>
    <xf numFmtId="1" fontId="121" fillId="70" borderId="49" xfId="596" applyNumberFormat="1" applyFont="1" applyFill="1" applyBorder="1" applyAlignment="1" applyProtection="1">
      <alignment horizontal="center" vertical="center"/>
    </xf>
    <xf numFmtId="1" fontId="121" fillId="70" borderId="68" xfId="596" applyNumberFormat="1" applyFont="1" applyFill="1" applyBorder="1" applyAlignment="1" applyProtection="1">
      <alignment horizontal="left" vertical="center"/>
    </xf>
    <xf numFmtId="205" fontId="121" fillId="70" borderId="49" xfId="596" applyNumberFormat="1" applyFont="1" applyFill="1" applyBorder="1" applyAlignment="1" applyProtection="1">
      <alignment horizontal="center" vertical="center"/>
    </xf>
    <xf numFmtId="205" fontId="121" fillId="70" borderId="19" xfId="596" applyNumberFormat="1" applyFont="1" applyFill="1" applyBorder="1" applyAlignment="1" applyProtection="1">
      <alignment horizontal="left" vertical="center"/>
    </xf>
    <xf numFmtId="205" fontId="121" fillId="70" borderId="52" xfId="596" applyNumberFormat="1" applyFont="1" applyFill="1" applyBorder="1" applyAlignment="1" applyProtection="1">
      <alignment horizontal="left" vertical="center"/>
      <protection locked="0"/>
    </xf>
    <xf numFmtId="14" fontId="122" fillId="70" borderId="105" xfId="596" applyNumberFormat="1" applyFont="1" applyFill="1" applyBorder="1" applyAlignment="1" applyProtection="1">
      <alignment horizontal="right" vertical="center"/>
    </xf>
    <xf numFmtId="14" fontId="122" fillId="70" borderId="20" xfId="596" applyNumberFormat="1" applyFont="1" applyFill="1" applyBorder="1" applyAlignment="1" applyProtection="1">
      <alignment horizontal="right" vertical="center"/>
    </xf>
    <xf numFmtId="14" fontId="122" fillId="70" borderId="111" xfId="596" applyNumberFormat="1" applyFont="1" applyFill="1" applyBorder="1" applyAlignment="1" applyProtection="1">
      <alignment horizontal="right" vertical="center"/>
    </xf>
    <xf numFmtId="4" fontId="129" fillId="68" borderId="69" xfId="417" applyNumberFormat="1" applyFont="1" applyFill="1" applyBorder="1" applyAlignment="1" applyProtection="1">
      <alignment horizontal="center" vertical="center"/>
      <protection hidden="1"/>
    </xf>
    <xf numFmtId="0" fontId="5" fillId="53" borderId="0" xfId="417" applyFont="1" applyFill="1" applyBorder="1" applyAlignment="1" applyProtection="1">
      <alignment horizontal="center" vertical="center"/>
      <protection hidden="1"/>
    </xf>
    <xf numFmtId="4" fontId="128" fillId="70" borderId="92" xfId="417" applyNumberFormat="1" applyFont="1" applyFill="1" applyBorder="1" applyAlignment="1" applyProtection="1">
      <alignment horizontal="right" vertical="center"/>
      <protection hidden="1"/>
    </xf>
    <xf numFmtId="0" fontId="80" fillId="52" borderId="105" xfId="0" applyFont="1" applyFill="1" applyBorder="1" applyAlignment="1" applyProtection="1">
      <alignment horizontal="center" vertical="center" wrapText="1"/>
      <protection locked="0"/>
    </xf>
    <xf numFmtId="14" fontId="122" fillId="72" borderId="20" xfId="596" applyNumberFormat="1" applyFont="1" applyFill="1" applyBorder="1" applyAlignment="1" applyProtection="1">
      <alignment horizontal="left" vertical="center"/>
    </xf>
    <xf numFmtId="205" fontId="130" fillId="70" borderId="111" xfId="596" applyNumberFormat="1" applyFont="1" applyFill="1" applyBorder="1" applyAlignment="1" applyProtection="1">
      <alignment horizontal="right" vertical="center"/>
      <protection locked="0"/>
    </xf>
    <xf numFmtId="14" fontId="121" fillId="70" borderId="52" xfId="596" applyNumberFormat="1" applyFont="1" applyFill="1" applyBorder="1" applyAlignment="1" applyProtection="1">
      <alignment horizontal="left" vertical="center"/>
    </xf>
    <xf numFmtId="0" fontId="6" fillId="48" borderId="0" xfId="494" applyFont="1" applyFill="1" applyBorder="1" applyAlignment="1">
      <alignment horizontal="center"/>
    </xf>
    <xf numFmtId="0" fontId="66" fillId="52" borderId="0" xfId="0" applyFont="1" applyFill="1" applyAlignment="1" applyProtection="1">
      <alignment horizontal="center" vertical="center" wrapText="1"/>
      <protection locked="0"/>
    </xf>
    <xf numFmtId="4" fontId="0" fillId="52" borderId="0" xfId="0" applyNumberFormat="1" applyFill="1" applyAlignment="1" applyProtection="1">
      <alignment vertical="center"/>
      <protection locked="0"/>
    </xf>
    <xf numFmtId="0" fontId="6" fillId="48" borderId="0" xfId="494" applyFont="1" applyFill="1" applyBorder="1" applyAlignment="1">
      <alignment horizontal="center"/>
    </xf>
    <xf numFmtId="0" fontId="81" fillId="53" borderId="19" xfId="418" applyFont="1" applyFill="1" applyBorder="1" applyAlignment="1" applyProtection="1">
      <alignment horizontal="center"/>
    </xf>
    <xf numFmtId="176" fontId="14" fillId="48" borderId="21" xfId="497" applyNumberFormat="1" applyFont="1" applyFill="1" applyBorder="1" applyAlignment="1" applyProtection="1">
      <alignment horizontal="center" vertical="top"/>
    </xf>
    <xf numFmtId="177" fontId="77" fillId="48" borderId="0" xfId="497" applyNumberFormat="1" applyFont="1" applyFill="1" applyBorder="1" applyAlignment="1" applyProtection="1">
      <alignment horizontal="left" vertic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0" fontId="4" fillId="0" borderId="0" xfId="264" applyFont="1" applyAlignment="1" applyProtection="1">
      <alignment horizontal="center" vertical="center" wrapText="1"/>
    </xf>
    <xf numFmtId="0" fontId="6" fillId="52" borderId="22" xfId="1258" applyFill="1" applyBorder="1" applyAlignment="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Alignment="1" applyProtection="1">
      <protection locked="0"/>
    </xf>
    <xf numFmtId="0" fontId="4" fillId="52" borderId="0" xfId="1258" applyFont="1" applyFill="1" applyBorder="1" applyAlignment="1" applyProtection="1">
      <alignment horizontal="left"/>
      <protection locked="0"/>
    </xf>
    <xf numFmtId="0" fontId="4" fillId="52" borderId="0" xfId="1258" applyFont="1" applyFill="1" applyBorder="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Border="1" applyProtection="1">
      <protection locked="0"/>
    </xf>
    <xf numFmtId="0" fontId="4" fillId="52" borderId="0" xfId="1258" applyFont="1" applyFill="1" applyBorder="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Border="1" applyAlignment="1" applyProtection="1">
      <alignment horizontal="left" vertical="center"/>
      <protection locked="0"/>
    </xf>
    <xf numFmtId="0" fontId="8" fillId="52" borderId="0" xfId="1258" applyFont="1" applyFill="1" applyBorder="1" applyAlignment="1" applyProtection="1">
      <alignment horizontal="center" vertical="center"/>
      <protection locked="0"/>
    </xf>
    <xf numFmtId="0" fontId="8" fillId="52" borderId="0" xfId="1258" applyFont="1" applyFill="1" applyBorder="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3" fillId="52" borderId="0" xfId="0" applyFont="1" applyFill="1" applyBorder="1" applyAlignment="1" applyProtection="1">
      <alignment horizontal="left"/>
      <protection locked="0"/>
    </xf>
    <xf numFmtId="0" fontId="134" fillId="52" borderId="0" xfId="0" applyFont="1" applyFill="1" applyBorder="1" applyAlignment="1" applyProtection="1">
      <alignment horizontal="right"/>
      <protection locked="0"/>
    </xf>
    <xf numFmtId="0" fontId="134" fillId="52" borderId="0" xfId="0" applyFont="1" applyFill="1" applyBorder="1" applyAlignment="1" applyProtection="1">
      <alignment horizontal="left"/>
    </xf>
    <xf numFmtId="0" fontId="135" fillId="52" borderId="0" xfId="0" applyFont="1" applyFill="1" applyBorder="1" applyAlignment="1" applyProtection="1">
      <alignment horizontal="left"/>
    </xf>
    <xf numFmtId="0" fontId="134" fillId="52" borderId="0" xfId="0" applyFont="1" applyFill="1" applyBorder="1" applyAlignment="1" applyProtection="1">
      <alignment horizontal="center"/>
    </xf>
    <xf numFmtId="0" fontId="11" fillId="48" borderId="0" xfId="494" applyFont="1" applyFill="1" applyBorder="1"/>
    <xf numFmtId="0" fontId="121" fillId="48" borderId="0" xfId="494" applyFont="1" applyFill="1" applyBorder="1"/>
    <xf numFmtId="0" fontId="122" fillId="48" borderId="0" xfId="494" applyFont="1" applyFill="1" applyBorder="1"/>
    <xf numFmtId="0" fontId="122" fillId="48" borderId="0" xfId="494" applyFont="1" applyFill="1" applyBorder="1" applyAlignment="1">
      <alignment horizontal="center"/>
    </xf>
    <xf numFmtId="0" fontId="10" fillId="53" borderId="113" xfId="418" applyFont="1" applyFill="1" applyBorder="1" applyAlignment="1" applyProtection="1"/>
    <xf numFmtId="1" fontId="66" fillId="52" borderId="0" xfId="0" applyNumberFormat="1" applyFont="1" applyFill="1" applyBorder="1" applyAlignment="1" applyProtection="1">
      <alignment horizontal="center" vertical="center"/>
      <protection locked="0"/>
    </xf>
    <xf numFmtId="49" fontId="80" fillId="52" borderId="0" xfId="0" applyNumberFormat="1" applyFont="1" applyFill="1" applyBorder="1" applyAlignment="1" applyProtection="1">
      <alignment horizontal="center" vertical="center"/>
      <protection locked="0"/>
    </xf>
    <xf numFmtId="168" fontId="66" fillId="52" borderId="0" xfId="0" applyNumberFormat="1" applyFont="1" applyFill="1" applyBorder="1" applyAlignment="1" applyProtection="1">
      <alignment horizontal="center" vertical="center" wrapText="1"/>
      <protection locked="0"/>
    </xf>
    <xf numFmtId="2" fontId="66"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right" vertical="center"/>
      <protection locked="0"/>
    </xf>
    <xf numFmtId="1" fontId="80" fillId="52" borderId="0" xfId="0" applyNumberFormat="1" applyFont="1" applyFill="1" applyAlignment="1" applyProtection="1">
      <alignment horizontal="center" vertical="center"/>
      <protection locked="0"/>
    </xf>
    <xf numFmtId="49" fontId="80" fillId="52" borderId="0" xfId="0" applyNumberFormat="1" applyFont="1" applyFill="1" applyAlignment="1" applyProtection="1">
      <alignment horizontal="center" vertical="center"/>
      <protection locked="0"/>
    </xf>
    <xf numFmtId="0" fontId="84" fillId="52" borderId="0" xfId="0" applyFont="1" applyFill="1" applyAlignment="1" applyProtection="1">
      <alignment horizontal="center" vertical="center"/>
    </xf>
    <xf numFmtId="2" fontId="80" fillId="52" borderId="0" xfId="0" applyNumberFormat="1" applyFont="1" applyFill="1" applyAlignment="1" applyProtection="1">
      <alignment horizontal="center" vertical="center"/>
    </xf>
    <xf numFmtId="2" fontId="66" fillId="52" borderId="0" xfId="0" applyNumberFormat="1" applyFont="1" applyFill="1" applyAlignment="1" applyProtection="1">
      <alignment horizontal="left" vertical="center"/>
    </xf>
    <xf numFmtId="1" fontId="84" fillId="52" borderId="0" xfId="0" applyNumberFormat="1" applyFont="1" applyFill="1" applyAlignment="1" applyProtection="1">
      <alignment horizontal="center" vertical="center"/>
      <protection locked="0"/>
    </xf>
    <xf numFmtId="169" fontId="84" fillId="52" borderId="0" xfId="0" applyNumberFormat="1" applyFont="1" applyFill="1" applyAlignment="1" applyProtection="1">
      <alignment horizontal="left" vertical="center"/>
    </xf>
    <xf numFmtId="2" fontId="84" fillId="52" borderId="0" xfId="0" applyNumberFormat="1" applyFont="1" applyFill="1" applyBorder="1" applyAlignment="1" applyProtection="1">
      <alignment horizontal="right" vertical="center"/>
    </xf>
    <xf numFmtId="2" fontId="84" fillId="52" borderId="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vertical="center"/>
    </xf>
    <xf numFmtId="2" fontId="84" fillId="52" borderId="0" xfId="0" applyNumberFormat="1" applyFont="1" applyFill="1" applyAlignment="1" applyProtection="1">
      <alignment horizontal="left" vertical="center"/>
    </xf>
    <xf numFmtId="2" fontId="84" fillId="52" borderId="19" xfId="0" applyNumberFormat="1" applyFont="1" applyFill="1" applyBorder="1" applyAlignment="1" applyProtection="1">
      <alignment horizontal="right" vertical="center"/>
    </xf>
    <xf numFmtId="1" fontId="66" fillId="52" borderId="19" xfId="0" applyNumberFormat="1" applyFont="1" applyFill="1" applyBorder="1" applyAlignment="1" applyProtection="1">
      <alignment horizontal="left" vertical="center"/>
    </xf>
    <xf numFmtId="201" fontId="84" fillId="52" borderId="115" xfId="0" applyNumberFormat="1" applyFont="1" applyFill="1" applyBorder="1" applyAlignment="1" applyProtection="1">
      <alignment horizontal="left" vertical="center" wrapText="1"/>
    </xf>
    <xf numFmtId="2" fontId="84" fillId="52" borderId="20" xfId="0" applyNumberFormat="1" applyFont="1" applyFill="1" applyBorder="1" applyAlignment="1" applyProtection="1">
      <alignment horizontal="right" vertical="center"/>
    </xf>
    <xf numFmtId="2" fontId="66" fillId="52" borderId="20" xfId="0" applyNumberFormat="1" applyFont="1" applyFill="1" applyBorder="1" applyAlignment="1" applyProtection="1">
      <alignment horizontal="left" vertical="center"/>
    </xf>
    <xf numFmtId="0" fontId="4" fillId="53" borderId="0" xfId="264" applyFont="1" applyFill="1" applyBorder="1" applyAlignment="1" applyProtection="1">
      <alignment horizontal="center" vertical="center" wrapText="1"/>
    </xf>
    <xf numFmtId="4" fontId="4" fillId="53" borderId="0" xfId="264" applyNumberFormat="1" applyFont="1" applyFill="1" applyBorder="1" applyAlignment="1" applyProtection="1">
      <alignment vertical="center" wrapText="1"/>
    </xf>
    <xf numFmtId="0" fontId="4" fillId="0" borderId="0" xfId="264" applyFont="1" applyBorder="1" applyAlignment="1" applyProtection="1">
      <alignment horizontal="center" vertical="center" wrapText="1"/>
    </xf>
    <xf numFmtId="0" fontId="14" fillId="68" borderId="0" xfId="264" applyFont="1" applyFill="1" applyBorder="1" applyAlignment="1" applyProtection="1">
      <alignment vertical="center" wrapText="1"/>
    </xf>
    <xf numFmtId="49" fontId="14" fillId="53" borderId="0" xfId="264" applyNumberFormat="1" applyFont="1" applyFill="1" applyAlignment="1" applyProtection="1">
      <alignment horizontal="center" vertical="center" wrapText="1"/>
    </xf>
    <xf numFmtId="49" fontId="5" fillId="53" borderId="114" xfId="686" applyNumberFormat="1" applyFont="1" applyFill="1" applyBorder="1" applyAlignment="1" applyProtection="1">
      <alignment horizontal="center" vertical="center"/>
    </xf>
    <xf numFmtId="179" fontId="5" fillId="53" borderId="115" xfId="686" applyNumberFormat="1" applyFont="1" applyFill="1" applyBorder="1" applyAlignment="1" applyProtection="1">
      <alignment horizontal="center" vertical="center"/>
    </xf>
    <xf numFmtId="0" fontId="38" fillId="48" borderId="115" xfId="0" applyNumberFormat="1" applyFont="1" applyFill="1" applyBorder="1" applyAlignment="1" applyProtection="1">
      <alignment horizontal="centerContinuous" vertical="center" wrapText="1"/>
      <protection locked="0"/>
    </xf>
    <xf numFmtId="0" fontId="86" fillId="48" borderId="115" xfId="497" applyFont="1" applyFill="1" applyBorder="1" applyAlignment="1" applyProtection="1">
      <alignment horizontal="center" vertical="center"/>
    </xf>
    <xf numFmtId="177" fontId="77" fillId="48" borderId="115" xfId="497" applyNumberFormat="1" applyFont="1" applyFill="1" applyBorder="1" applyAlignment="1" applyProtection="1">
      <alignment horizontal="left" vertical="center"/>
    </xf>
    <xf numFmtId="4" fontId="5" fillId="53" borderId="115" xfId="492" applyNumberFormat="1" applyFont="1" applyFill="1" applyBorder="1" applyAlignment="1">
      <alignment horizontal="center" vertical="center"/>
    </xf>
    <xf numFmtId="4" fontId="5" fillId="53" borderId="115" xfId="686" applyNumberFormat="1" applyFont="1" applyFill="1" applyBorder="1" applyAlignment="1" applyProtection="1">
      <alignment horizontal="center" vertical="center"/>
    </xf>
    <xf numFmtId="0" fontId="86" fillId="48" borderId="115" xfId="497" applyFont="1" applyFill="1" applyBorder="1" applyAlignment="1" applyProtection="1">
      <alignment horizontal="right" vertical="center"/>
    </xf>
    <xf numFmtId="192" fontId="79" fillId="48" borderId="115" xfId="497" applyNumberFormat="1" applyFont="1" applyFill="1" applyBorder="1" applyAlignment="1" applyProtection="1">
      <alignment horizontal="left" vertical="center"/>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4" fillId="0" borderId="0" xfId="264" applyNumberFormat="1" applyFont="1" applyAlignment="1" applyProtection="1">
      <alignment horizontal="center" vertical="center" wrapText="1"/>
    </xf>
    <xf numFmtId="0" fontId="84" fillId="52" borderId="0" xfId="0" applyFont="1" applyFill="1" applyAlignment="1" applyProtection="1">
      <alignment horizontal="right" vertical="center"/>
      <protection locked="0"/>
    </xf>
    <xf numFmtId="2" fontId="84" fillId="52" borderId="0" xfId="0" applyNumberFormat="1" applyFont="1" applyFill="1" applyBorder="1" applyAlignment="1" applyProtection="1">
      <alignment horizontal="right" vertical="center"/>
      <protection locked="0"/>
    </xf>
    <xf numFmtId="2" fontId="4" fillId="53" borderId="0" xfId="264" applyNumberFormat="1" applyFont="1" applyFill="1" applyBorder="1" applyAlignment="1" applyProtection="1">
      <alignment horizontal="center" vertical="center" wrapText="1"/>
    </xf>
    <xf numFmtId="0" fontId="4" fillId="48" borderId="0" xfId="264" applyFont="1" applyFill="1" applyBorder="1" applyAlignment="1" applyProtection="1">
      <alignment horizontal="center" vertical="center" wrapText="1"/>
    </xf>
    <xf numFmtId="2" fontId="4" fillId="48" borderId="25" xfId="264" applyNumberFormat="1" applyFont="1" applyFill="1" applyBorder="1" applyAlignment="1" applyProtection="1">
      <alignment horizontal="center" vertical="center" wrapText="1"/>
    </xf>
    <xf numFmtId="0" fontId="0" fillId="53" borderId="20" xfId="0" applyFill="1" applyBorder="1" applyAlignment="1" applyProtection="1">
      <alignment horizontal="center"/>
    </xf>
    <xf numFmtId="0" fontId="136" fillId="53" borderId="0" xfId="418" applyFont="1" applyFill="1" applyAlignment="1" applyProtection="1">
      <alignment vertical="center"/>
    </xf>
    <xf numFmtId="0" fontId="4" fillId="48" borderId="0" xfId="418" applyFont="1" applyFill="1" applyBorder="1" applyProtection="1"/>
    <xf numFmtId="0" fontId="97" fillId="53" borderId="53" xfId="418" applyFont="1" applyFill="1" applyBorder="1" applyAlignment="1" applyProtection="1">
      <alignment horizontal="center" vertical="center" wrapText="1"/>
    </xf>
    <xf numFmtId="0" fontId="97" fillId="53" borderId="54" xfId="418" applyFont="1" applyFill="1" applyBorder="1" applyAlignment="1" applyProtection="1">
      <alignment horizontal="center" vertical="center" wrapText="1"/>
    </xf>
    <xf numFmtId="0" fontId="97" fillId="53" borderId="45" xfId="418" applyFont="1" applyFill="1" applyBorder="1" applyAlignment="1" applyProtection="1">
      <alignment horizontal="center" vertical="center" wrapText="1"/>
    </xf>
    <xf numFmtId="197" fontId="97" fillId="53" borderId="9" xfId="302" applyNumberFormat="1" applyFont="1" applyFill="1" applyBorder="1" applyAlignment="1" applyProtection="1">
      <alignment vertical="center"/>
    </xf>
    <xf numFmtId="0" fontId="136" fillId="0" borderId="0" xfId="418" applyFont="1" applyAlignment="1" applyProtection="1">
      <alignment horizontal="right"/>
    </xf>
    <xf numFmtId="10" fontId="97" fillId="53" borderId="0" xfId="418" applyNumberFormat="1" applyFont="1" applyFill="1" applyBorder="1" applyAlignment="1" applyProtection="1">
      <alignment horizontal="center"/>
    </xf>
    <xf numFmtId="0" fontId="95" fillId="53" borderId="0" xfId="418" applyFont="1" applyFill="1" applyBorder="1" applyAlignment="1" applyProtection="1">
      <alignment horizontal="right"/>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138" fillId="73" borderId="120" xfId="1259" applyFont="1" applyFill="1" applyBorder="1" applyAlignment="1" applyProtection="1">
      <alignment horizontal="center" vertical="center"/>
    </xf>
    <xf numFmtId="0" fontId="139" fillId="73" borderId="121" xfId="1259" applyFont="1" applyFill="1" applyBorder="1" applyAlignment="1" applyProtection="1">
      <alignment horizontal="left" vertical="center" wrapText="1"/>
    </xf>
    <xf numFmtId="0" fontId="140" fillId="73" borderId="121" xfId="1259" applyFont="1" applyFill="1" applyBorder="1" applyAlignment="1" applyProtection="1">
      <alignment horizontal="center" vertical="center" wrapText="1"/>
    </xf>
    <xf numFmtId="2" fontId="140" fillId="73" borderId="121" xfId="1259" applyNumberFormat="1" applyFont="1" applyFill="1" applyBorder="1" applyAlignment="1" applyProtection="1">
      <alignment horizontal="right" vertical="center"/>
    </xf>
    <xf numFmtId="0" fontId="138" fillId="73" borderId="122" xfId="1259" applyFont="1" applyFill="1" applyBorder="1" applyAlignment="1" applyProtection="1">
      <alignment horizontal="center" vertical="center"/>
    </xf>
    <xf numFmtId="0" fontId="138" fillId="73" borderId="123" xfId="1259" applyFont="1" applyFill="1" applyBorder="1" applyAlignment="1" applyProtection="1">
      <alignment horizontal="left" vertical="center" wrapText="1"/>
    </xf>
    <xf numFmtId="0" fontId="140" fillId="73" borderId="123" xfId="1259" applyFont="1" applyFill="1" applyBorder="1" applyAlignment="1" applyProtection="1">
      <alignment horizontal="center" vertical="center" wrapText="1"/>
    </xf>
    <xf numFmtId="2" fontId="140" fillId="73" borderId="123" xfId="1259" applyNumberFormat="1" applyFont="1" applyFill="1" applyBorder="1" applyAlignment="1" applyProtection="1">
      <alignment horizontal="right" vertical="center"/>
    </xf>
    <xf numFmtId="0" fontId="138" fillId="0" borderId="124" xfId="1259" applyFont="1" applyBorder="1" applyAlignment="1" applyProtection="1">
      <alignment horizontal="center" vertical="center"/>
    </xf>
    <xf numFmtId="0" fontId="138" fillId="74" borderId="125" xfId="1259" applyFont="1" applyFill="1" applyBorder="1" applyAlignment="1" applyProtection="1">
      <alignment horizontal="left" vertical="center" wrapText="1"/>
    </xf>
    <xf numFmtId="0" fontId="140" fillId="74" borderId="125" xfId="1259" applyFont="1" applyFill="1" applyBorder="1" applyAlignment="1" applyProtection="1">
      <alignment horizontal="center" vertical="center" wrapText="1"/>
    </xf>
    <xf numFmtId="2" fontId="140" fillId="74" borderId="125" xfId="1259" applyNumberFormat="1" applyFont="1" applyFill="1" applyBorder="1" applyAlignment="1" applyProtection="1">
      <alignment horizontal="right" vertical="center"/>
    </xf>
    <xf numFmtId="0" fontId="138" fillId="74" borderId="125" xfId="1259" applyFont="1" applyFill="1" applyBorder="1" applyAlignment="1" applyProtection="1">
      <alignment vertical="center" wrapText="1"/>
    </xf>
    <xf numFmtId="179" fontId="141" fillId="74" borderId="124" xfId="1259" applyNumberFormat="1" applyFont="1" applyFill="1" applyBorder="1" applyAlignment="1" applyProtection="1">
      <alignment horizontal="center" vertical="center"/>
    </xf>
    <xf numFmtId="0" fontId="141" fillId="74" borderId="125" xfId="1259" applyFont="1" applyFill="1" applyBorder="1" applyAlignment="1" applyProtection="1">
      <alignment horizontal="left" vertical="center" wrapText="1"/>
    </xf>
    <xf numFmtId="0" fontId="142" fillId="74" borderId="125" xfId="1259" applyFont="1" applyFill="1" applyBorder="1" applyAlignment="1" applyProtection="1">
      <alignment horizontal="center" vertical="center" wrapText="1"/>
    </xf>
    <xf numFmtId="2" fontId="142" fillId="74" borderId="125" xfId="1259" applyNumberFormat="1" applyFont="1" applyFill="1" applyBorder="1" applyAlignment="1" applyProtection="1">
      <alignment horizontal="right" vertical="center"/>
    </xf>
    <xf numFmtId="0" fontId="138" fillId="73" borderId="124" xfId="1259" applyFont="1" applyFill="1" applyBorder="1" applyAlignment="1" applyProtection="1">
      <alignment horizontal="center" vertical="center"/>
    </xf>
    <xf numFmtId="0" fontId="139" fillId="73" borderId="125" xfId="1259" applyFont="1" applyFill="1" applyBorder="1" applyAlignment="1" applyProtection="1">
      <alignment horizontal="left" vertical="center" wrapText="1"/>
    </xf>
    <xf numFmtId="0" fontId="143" fillId="73" borderId="122" xfId="1259" applyFont="1" applyFill="1" applyBorder="1" applyAlignment="1" applyProtection="1">
      <alignment horizontal="center" vertical="center"/>
    </xf>
    <xf numFmtId="0" fontId="144" fillId="73" borderId="123" xfId="1259" applyFont="1" applyFill="1" applyBorder="1" applyAlignment="1" applyProtection="1">
      <alignment horizontal="center" vertical="center" wrapText="1"/>
    </xf>
    <xf numFmtId="2" fontId="144" fillId="73" borderId="123" xfId="1259" applyNumberFormat="1" applyFont="1" applyFill="1" applyBorder="1" applyAlignment="1" applyProtection="1">
      <alignment horizontal="right" vertical="center"/>
    </xf>
    <xf numFmtId="0" fontId="145" fillId="0" borderId="124" xfId="1259" applyFont="1" applyBorder="1" applyAlignment="1" applyProtection="1">
      <alignment horizontal="center" vertical="center"/>
    </xf>
    <xf numFmtId="0" fontId="138" fillId="73" borderId="125" xfId="1259" applyFont="1" applyFill="1" applyBorder="1" applyAlignment="1" applyProtection="1">
      <alignment horizontal="left" vertical="center" wrapText="1"/>
    </xf>
    <xf numFmtId="0" fontId="140" fillId="73" borderId="125" xfId="1259" applyFont="1" applyFill="1" applyBorder="1" applyAlignment="1" applyProtection="1">
      <alignment horizontal="center" vertical="center" wrapText="1"/>
    </xf>
    <xf numFmtId="2" fontId="140" fillId="73" borderId="125" xfId="1259" applyNumberFormat="1" applyFont="1" applyFill="1" applyBorder="1" applyAlignment="1" applyProtection="1">
      <alignment horizontal="right" vertical="center"/>
    </xf>
    <xf numFmtId="0" fontId="138" fillId="0" borderId="122" xfId="1259" applyFont="1" applyBorder="1" applyAlignment="1" applyProtection="1">
      <alignment horizontal="center" vertical="center"/>
    </xf>
    <xf numFmtId="179" fontId="141" fillId="74" borderId="122" xfId="1259" applyNumberFormat="1" applyFont="1" applyFill="1" applyBorder="1" applyAlignment="1" applyProtection="1">
      <alignment horizontal="center" vertical="center"/>
    </xf>
    <xf numFmtId="0" fontId="141" fillId="74" borderId="125" xfId="1259" applyFont="1" applyFill="1" applyBorder="1" applyAlignment="1" applyProtection="1">
      <alignment vertical="center" wrapText="1"/>
    </xf>
    <xf numFmtId="2" fontId="140" fillId="73" borderId="125" xfId="1259" applyNumberFormat="1" applyFont="1" applyFill="1" applyBorder="1" applyAlignment="1" applyProtection="1"/>
    <xf numFmtId="2" fontId="140" fillId="73" borderId="0" xfId="1259" applyNumberFormat="1" applyFont="1" applyFill="1" applyAlignment="1" applyProtection="1">
      <alignment horizontal="right" vertical="center"/>
    </xf>
    <xf numFmtId="179" fontId="141" fillId="0" borderId="124" xfId="1259" applyNumberFormat="1" applyFont="1" applyBorder="1" applyAlignment="1" applyProtection="1">
      <alignment horizontal="center" vertical="center"/>
    </xf>
    <xf numFmtId="0" fontId="147" fillId="73" borderId="124" xfId="1259" applyFont="1" applyFill="1" applyBorder="1" applyAlignment="1" applyProtection="1">
      <alignment horizontal="center" vertical="center"/>
    </xf>
    <xf numFmtId="0" fontId="148" fillId="73" borderId="125" xfId="1259" applyFont="1" applyFill="1" applyBorder="1" applyAlignment="1" applyProtection="1">
      <alignment horizontal="center" vertical="center" wrapText="1"/>
    </xf>
    <xf numFmtId="2" fontId="148" fillId="73" borderId="125" xfId="1259" applyNumberFormat="1" applyFont="1" applyFill="1" applyBorder="1" applyAlignment="1" applyProtection="1">
      <alignment horizontal="right" vertical="center"/>
    </xf>
    <xf numFmtId="0" fontId="148" fillId="73" borderId="123" xfId="1259" applyFont="1" applyFill="1" applyBorder="1" applyAlignment="1" applyProtection="1">
      <alignment horizontal="center" vertical="center" wrapText="1"/>
    </xf>
    <xf numFmtId="2" fontId="148" fillId="73" borderId="123" xfId="1259" applyNumberFormat="1" applyFont="1" applyFill="1" applyBorder="1" applyAlignment="1" applyProtection="1">
      <alignment horizontal="right" vertical="center"/>
    </xf>
    <xf numFmtId="0" fontId="149" fillId="73" borderId="125" xfId="1259" applyFont="1" applyFill="1" applyBorder="1" applyAlignment="1" applyProtection="1">
      <alignment horizontal="center" vertical="center" wrapText="1"/>
    </xf>
    <xf numFmtId="2" fontId="149" fillId="73" borderId="125" xfId="1259" applyNumberFormat="1" applyFont="1" applyFill="1" applyBorder="1" applyAlignment="1" applyProtection="1">
      <alignment horizontal="right" vertical="center"/>
    </xf>
    <xf numFmtId="0" fontId="150" fillId="73" borderId="125" xfId="1259" applyFont="1" applyFill="1" applyBorder="1" applyAlignment="1" applyProtection="1">
      <alignment horizontal="left" vertical="center" wrapText="1"/>
    </xf>
    <xf numFmtId="0" fontId="146" fillId="73" borderId="124" xfId="1259" applyFont="1" applyFill="1" applyBorder="1" applyAlignment="1" applyProtection="1">
      <alignment horizontal="center" vertical="center"/>
    </xf>
    <xf numFmtId="0" fontId="151" fillId="73" borderId="124" xfId="1259" applyFont="1" applyFill="1" applyBorder="1" applyAlignment="1" applyProtection="1">
      <alignment horizontal="center" vertical="center"/>
    </xf>
    <xf numFmtId="0" fontId="151" fillId="73" borderId="125" xfId="1259" applyFont="1" applyFill="1" applyBorder="1" applyAlignment="1" applyProtection="1">
      <alignment horizontal="center" vertical="center" wrapText="1"/>
    </xf>
    <xf numFmtId="2" fontId="151" fillId="73" borderId="125" xfId="1259" applyNumberFormat="1" applyFont="1" applyFill="1" applyBorder="1" applyAlignment="1" applyProtection="1">
      <alignment horizontal="right" vertical="center"/>
    </xf>
    <xf numFmtId="44" fontId="122" fillId="52" borderId="46" xfId="296" applyNumberFormat="1" applyFont="1" applyFill="1" applyBorder="1" applyAlignment="1" applyProtection="1">
      <alignment horizontal="center" vertical="center" wrapText="1"/>
      <protection locked="0"/>
    </xf>
    <xf numFmtId="2" fontId="15" fillId="0" borderId="46" xfId="0" applyNumberFormat="1" applyFont="1" applyFill="1" applyBorder="1" applyAlignment="1" applyProtection="1">
      <alignment horizontal="center" vertical="center" wrapText="1"/>
      <protection locked="0"/>
    </xf>
    <xf numFmtId="0" fontId="84" fillId="52" borderId="0" xfId="0" applyFont="1" applyFill="1" applyBorder="1" applyAlignment="1" applyProtection="1">
      <alignment horizontal="right" vertical="center"/>
      <protection locked="0"/>
    </xf>
    <xf numFmtId="0" fontId="0" fillId="0" borderId="26" xfId="0" applyBorder="1"/>
    <xf numFmtId="0" fontId="0" fillId="0" borderId="126" xfId="0" applyBorder="1"/>
    <xf numFmtId="0" fontId="152" fillId="0" borderId="127" xfId="0" applyFont="1" applyBorder="1"/>
    <xf numFmtId="204" fontId="128" fillId="71" borderId="90" xfId="744" applyNumberFormat="1" applyFont="1" applyFill="1" applyBorder="1" applyAlignment="1" applyProtection="1">
      <alignment horizontal="right" vertical="center"/>
      <protection locked="0" hidden="1"/>
    </xf>
    <xf numFmtId="204" fontId="128" fillId="70" borderId="0" xfId="596" applyNumberFormat="1" applyFont="1" applyFill="1" applyBorder="1" applyAlignment="1" applyProtection="1">
      <alignment horizontal="right" vertical="center"/>
    </xf>
    <xf numFmtId="204" fontId="128" fillId="70" borderId="114" xfId="596" applyNumberFormat="1" applyFont="1" applyFill="1" applyBorder="1" applyAlignment="1" applyProtection="1">
      <alignment horizontal="right" vertical="center"/>
    </xf>
    <xf numFmtId="43" fontId="128" fillId="70" borderId="0" xfId="596" applyFont="1" applyFill="1" applyBorder="1" applyAlignment="1" applyProtection="1">
      <alignment horizontal="right" vertical="center"/>
    </xf>
    <xf numFmtId="43" fontId="128" fillId="70" borderId="71" xfId="596" applyFont="1" applyFill="1" applyBorder="1" applyAlignment="1" applyProtection="1">
      <alignment horizontal="right" vertical="center"/>
    </xf>
    <xf numFmtId="43" fontId="128" fillId="70" borderId="114" xfId="596" applyFont="1" applyFill="1" applyBorder="1" applyAlignment="1" applyProtection="1">
      <alignment horizontal="right" vertical="center"/>
    </xf>
    <xf numFmtId="4" fontId="128" fillId="70" borderId="0" xfId="417" applyNumberFormat="1" applyFont="1" applyFill="1" applyBorder="1" applyAlignment="1" applyProtection="1">
      <alignment horizontal="right" vertical="center"/>
      <protection hidden="1"/>
    </xf>
    <xf numFmtId="0" fontId="102" fillId="52" borderId="128" xfId="0" applyFont="1" applyFill="1" applyBorder="1" applyAlignment="1" applyProtection="1">
      <alignment vertical="center" wrapText="1"/>
      <protection locked="0"/>
    </xf>
    <xf numFmtId="179" fontId="94" fillId="63" borderId="129" xfId="457" applyNumberFormat="1" applyFont="1" applyFill="1" applyBorder="1" applyAlignment="1">
      <alignment horizontal="center" vertical="center"/>
    </xf>
    <xf numFmtId="179" fontId="97" fillId="63" borderId="129" xfId="461" applyNumberFormat="1" applyFont="1" applyFill="1" applyBorder="1" applyAlignment="1">
      <alignment horizontal="center" vertical="center" wrapText="1"/>
    </xf>
    <xf numFmtId="0" fontId="81" fillId="63" borderId="129" xfId="457" applyNumberFormat="1" applyFont="1" applyFill="1" applyBorder="1" applyAlignment="1">
      <alignment horizontal="left" vertical="center" wrapText="1"/>
    </xf>
    <xf numFmtId="0" fontId="81" fillId="63" borderId="129" xfId="457" applyFont="1" applyFill="1" applyBorder="1" applyAlignment="1">
      <alignment horizontal="center" vertical="center"/>
    </xf>
    <xf numFmtId="196" fontId="95" fillId="63" borderId="129" xfId="457" applyNumberFormat="1" applyFont="1" applyFill="1" applyBorder="1" applyAlignment="1">
      <alignment horizontal="right" vertical="center"/>
    </xf>
    <xf numFmtId="4" fontId="95" fillId="63" borderId="129" xfId="457" applyNumberFormat="1" applyFont="1" applyFill="1" applyBorder="1" applyAlignment="1">
      <alignment horizontal="center" vertical="center"/>
    </xf>
    <xf numFmtId="4" fontId="81" fillId="63" borderId="129" xfId="328" applyNumberFormat="1" applyFont="1" applyFill="1" applyBorder="1" applyAlignment="1">
      <alignment horizontal="center" vertical="center"/>
    </xf>
    <xf numFmtId="0" fontId="38" fillId="60" borderId="129" xfId="492" applyFont="1" applyFill="1" applyBorder="1" applyAlignment="1">
      <alignment horizontal="center" vertical="center" wrapText="1"/>
    </xf>
    <xf numFmtId="4" fontId="4" fillId="53" borderId="92" xfId="777" applyNumberFormat="1" applyFill="1" applyBorder="1" applyAlignment="1">
      <alignment horizontal="center" vertical="center" wrapText="1"/>
    </xf>
    <xf numFmtId="44" fontId="4" fillId="53" borderId="92" xfId="297" applyFont="1" applyFill="1" applyBorder="1" applyAlignment="1">
      <alignment horizontal="center" vertical="center" wrapText="1"/>
    </xf>
    <xf numFmtId="179" fontId="94" fillId="75" borderId="129" xfId="457" applyNumberFormat="1" applyFont="1" applyFill="1" applyBorder="1" applyAlignment="1">
      <alignment horizontal="center" vertical="center"/>
    </xf>
    <xf numFmtId="179" fontId="97" fillId="75" borderId="129" xfId="461" applyNumberFormat="1" applyFont="1" applyFill="1" applyBorder="1" applyAlignment="1">
      <alignment horizontal="center" vertical="center" wrapText="1"/>
    </xf>
    <xf numFmtId="0" fontId="76" fillId="54" borderId="28" xfId="0" applyFont="1" applyFill="1" applyBorder="1" applyAlignment="1">
      <alignment horizontal="center"/>
    </xf>
    <xf numFmtId="0" fontId="76" fillId="54" borderId="29" xfId="0" applyFont="1" applyFill="1" applyBorder="1" applyAlignment="1">
      <alignment horizontal="center"/>
    </xf>
    <xf numFmtId="203" fontId="77" fillId="0" borderId="130" xfId="0" applyNumberFormat="1" applyFont="1" applyBorder="1" applyAlignment="1">
      <alignment horizontal="center"/>
    </xf>
    <xf numFmtId="203" fontId="77" fillId="0" borderId="131" xfId="0" applyNumberFormat="1" applyFont="1" applyBorder="1" applyAlignment="1">
      <alignment horizontal="center"/>
    </xf>
    <xf numFmtId="203" fontId="77" fillId="0" borderId="129" xfId="0" applyNumberFormat="1" applyFont="1" applyBorder="1" applyAlignment="1">
      <alignment horizontal="center"/>
    </xf>
    <xf numFmtId="0" fontId="76" fillId="0" borderId="130" xfId="0" applyFont="1" applyBorder="1" applyAlignment="1">
      <alignment horizontal="right"/>
    </xf>
    <xf numFmtId="0" fontId="76" fillId="0" borderId="132" xfId="0" applyFont="1" applyBorder="1" applyAlignment="1"/>
    <xf numFmtId="0" fontId="77" fillId="0" borderId="130" xfId="0" applyFont="1" applyBorder="1" applyAlignment="1">
      <alignment horizontal="center"/>
    </xf>
    <xf numFmtId="0" fontId="77" fillId="0" borderId="131" xfId="0" applyFont="1" applyBorder="1" applyAlignment="1">
      <alignment horizontal="center"/>
    </xf>
    <xf numFmtId="0" fontId="77" fillId="0" borderId="129" xfId="0" applyFont="1" applyBorder="1" applyAlignment="1">
      <alignment horizontal="center"/>
    </xf>
    <xf numFmtId="0" fontId="76" fillId="0" borderId="0" xfId="0" applyFont="1" applyAlignment="1">
      <alignment horizontal="right"/>
    </xf>
    <xf numFmtId="0" fontId="76" fillId="0" borderId="133" xfId="0" applyFont="1" applyBorder="1" applyAlignment="1">
      <alignment horizontal="right"/>
    </xf>
    <xf numFmtId="0" fontId="76" fillId="0" borderId="134" xfId="0" applyFont="1" applyBorder="1" applyAlignment="1"/>
    <xf numFmtId="0" fontId="55" fillId="0" borderId="135" xfId="287" applyBorder="1" applyAlignment="1" applyProtection="1">
      <alignment horizontal="center" wrapText="1"/>
    </xf>
    <xf numFmtId="0" fontId="55" fillId="0" borderId="0" xfId="287" applyAlignment="1" applyProtection="1">
      <alignment horizontal="center" vertical="center"/>
    </xf>
    <xf numFmtId="0" fontId="55" fillId="0" borderId="136" xfId="287" applyBorder="1" applyAlignment="1" applyProtection="1">
      <alignment horizontal="center"/>
    </xf>
    <xf numFmtId="0" fontId="76" fillId="56" borderId="34" xfId="0" applyFont="1" applyFill="1" applyBorder="1"/>
    <xf numFmtId="0" fontId="76" fillId="56" borderId="34" xfId="0" applyFont="1" applyFill="1" applyBorder="1" applyAlignment="1">
      <alignment horizontal="center"/>
    </xf>
    <xf numFmtId="8" fontId="76" fillId="55" borderId="36" xfId="0" applyNumberFormat="1" applyFont="1" applyFill="1" applyBorder="1" applyAlignment="1">
      <alignment horizontal="center" vertical="center"/>
    </xf>
    <xf numFmtId="14" fontId="77" fillId="0" borderId="130" xfId="0" applyNumberFormat="1" applyFont="1" applyBorder="1" applyAlignment="1">
      <alignment horizontal="center"/>
    </xf>
    <xf numFmtId="0" fontId="55" fillId="0" borderId="130" xfId="287" applyBorder="1" applyAlignment="1" applyProtection="1">
      <alignment horizontal="center"/>
    </xf>
    <xf numFmtId="0" fontId="55" fillId="0" borderId="131" xfId="287" applyBorder="1" applyAlignment="1" applyProtection="1">
      <alignment horizontal="center"/>
    </xf>
    <xf numFmtId="0" fontId="77" fillId="0" borderId="133" xfId="0" applyFont="1" applyBorder="1" applyAlignment="1">
      <alignment horizontal="center"/>
    </xf>
    <xf numFmtId="0" fontId="77" fillId="0" borderId="137" xfId="0" applyFont="1" applyBorder="1" applyAlignment="1">
      <alignment horizontal="center"/>
    </xf>
    <xf numFmtId="0" fontId="77" fillId="0" borderId="136" xfId="0" applyFont="1" applyBorder="1" applyAlignment="1">
      <alignment horizontal="center"/>
    </xf>
    <xf numFmtId="179" fontId="97" fillId="63" borderId="129" xfId="461" applyNumberFormat="1" applyFont="1" applyFill="1" applyBorder="1" applyAlignment="1">
      <alignment horizontal="left" vertical="center" wrapText="1"/>
    </xf>
    <xf numFmtId="0" fontId="81" fillId="75" borderId="129" xfId="457" applyNumberFormat="1" applyFont="1" applyFill="1" applyBorder="1" applyAlignment="1">
      <alignment horizontal="left" vertical="center" wrapText="1"/>
    </xf>
    <xf numFmtId="0" fontId="81" fillId="75" borderId="129" xfId="457" applyFont="1" applyFill="1" applyBorder="1" applyAlignment="1">
      <alignment horizontal="center" vertical="center"/>
    </xf>
    <xf numFmtId="196" fontId="95" fillId="75" borderId="129" xfId="457" applyNumberFormat="1" applyFont="1" applyFill="1" applyBorder="1" applyAlignment="1">
      <alignment horizontal="right" vertical="center"/>
    </xf>
    <xf numFmtId="4" fontId="95" fillId="75" borderId="129" xfId="457" applyNumberFormat="1" applyFont="1" applyFill="1" applyBorder="1" applyAlignment="1">
      <alignment horizontal="center" vertical="center"/>
    </xf>
    <xf numFmtId="4" fontId="81" fillId="75" borderId="129" xfId="328" applyNumberFormat="1" applyFont="1" applyFill="1" applyBorder="1" applyAlignment="1">
      <alignment horizontal="center" vertical="center"/>
    </xf>
    <xf numFmtId="0" fontId="38" fillId="76" borderId="129" xfId="492" applyFont="1" applyFill="1" applyBorder="1" applyAlignment="1">
      <alignment horizontal="center" vertical="center" wrapText="1"/>
    </xf>
    <xf numFmtId="1" fontId="121" fillId="64" borderId="129" xfId="0" applyNumberFormat="1" applyFont="1" applyFill="1" applyBorder="1" applyAlignment="1" applyProtection="1">
      <alignment horizontal="center" vertical="center" wrapText="1"/>
      <protection locked="0"/>
    </xf>
    <xf numFmtId="1" fontId="121" fillId="65" borderId="129" xfId="685" applyNumberFormat="1" applyFont="1" applyFill="1" applyBorder="1" applyAlignment="1" applyProtection="1">
      <alignment horizontal="center" vertical="center" wrapText="1"/>
    </xf>
    <xf numFmtId="167" fontId="121" fillId="64" borderId="129" xfId="0" applyNumberFormat="1" applyFont="1" applyFill="1" applyBorder="1" applyAlignment="1" applyProtection="1">
      <alignment horizontal="left" vertical="justify" wrapText="1"/>
    </xf>
    <xf numFmtId="167" fontId="122" fillId="64" borderId="129" xfId="0" applyNumberFormat="1" applyFont="1" applyFill="1" applyBorder="1" applyAlignment="1" applyProtection="1">
      <alignment horizontal="center" vertical="center" wrapText="1"/>
    </xf>
    <xf numFmtId="2" fontId="122" fillId="64" borderId="129" xfId="0" applyNumberFormat="1" applyFont="1" applyFill="1" applyBorder="1" applyAlignment="1" applyProtection="1">
      <alignment horizontal="center" vertical="center" wrapText="1"/>
    </xf>
    <xf numFmtId="2" fontId="122" fillId="64" borderId="129" xfId="0" applyNumberFormat="1" applyFont="1" applyFill="1" applyBorder="1" applyAlignment="1" applyProtection="1">
      <alignment vertical="center" wrapText="1"/>
    </xf>
    <xf numFmtId="2" fontId="122" fillId="64" borderId="129" xfId="0" applyNumberFormat="1" applyFont="1" applyFill="1" applyBorder="1" applyAlignment="1" applyProtection="1">
      <alignment horizontal="right" vertical="center" wrapText="1"/>
    </xf>
    <xf numFmtId="44" fontId="119" fillId="64" borderId="129" xfId="296" applyFont="1" applyFill="1" applyBorder="1" applyAlignment="1" applyProtection="1">
      <alignment vertical="center" wrapText="1"/>
    </xf>
    <xf numFmtId="4" fontId="122" fillId="52" borderId="46" xfId="0" applyNumberFormat="1" applyFont="1" applyFill="1" applyBorder="1" applyAlignment="1" applyProtection="1">
      <alignment horizontal="left" vertical="center" wrapText="1"/>
    </xf>
    <xf numFmtId="4" fontId="122" fillId="52" borderId="138" xfId="0" applyNumberFormat="1" applyFont="1" applyFill="1" applyBorder="1" applyAlignment="1" applyProtection="1">
      <alignment horizontal="left" vertical="center" wrapText="1"/>
    </xf>
    <xf numFmtId="0" fontId="122" fillId="77" borderId="46" xfId="685" applyNumberFormat="1" applyFont="1" applyFill="1" applyBorder="1" applyAlignment="1" applyProtection="1">
      <alignment horizontal="center" vertical="center" wrapText="1"/>
    </xf>
    <xf numFmtId="179" fontId="94" fillId="63" borderId="139" xfId="457" applyNumberFormat="1" applyFont="1" applyFill="1" applyBorder="1" applyAlignment="1">
      <alignment horizontal="center" vertical="center"/>
    </xf>
    <xf numFmtId="179" fontId="97" fillId="63" borderId="139" xfId="461" applyNumberFormat="1" applyFont="1" applyFill="1" applyBorder="1" applyAlignment="1">
      <alignment horizontal="center" vertical="center" wrapText="1"/>
    </xf>
    <xf numFmtId="179" fontId="97" fillId="63" borderId="139" xfId="461" applyNumberFormat="1" applyFont="1" applyFill="1" applyBorder="1" applyAlignment="1">
      <alignment horizontal="left" vertical="center" wrapText="1"/>
    </xf>
    <xf numFmtId="196" fontId="95" fillId="63" borderId="139" xfId="457" applyNumberFormat="1" applyFont="1" applyFill="1" applyBorder="1" applyAlignment="1">
      <alignment horizontal="right" vertical="center"/>
    </xf>
    <xf numFmtId="4" fontId="95" fillId="63" borderId="139" xfId="457" applyNumberFormat="1" applyFont="1" applyFill="1" applyBorder="1" applyAlignment="1">
      <alignment horizontal="center" vertical="center"/>
    </xf>
    <xf numFmtId="4" fontId="81" fillId="63" borderId="139" xfId="328" applyNumberFormat="1" applyFont="1" applyFill="1" applyBorder="1" applyAlignment="1">
      <alignment horizontal="center" vertical="center"/>
    </xf>
    <xf numFmtId="0" fontId="38" fillId="60" borderId="139" xfId="492" applyFont="1" applyFill="1" applyBorder="1" applyAlignment="1">
      <alignment horizontal="center" vertical="center" wrapText="1"/>
    </xf>
    <xf numFmtId="0" fontId="0" fillId="0" borderId="0" xfId="0" applyAlignment="1">
      <alignment vertical="center"/>
    </xf>
    <xf numFmtId="0" fontId="0" fillId="0" borderId="0" xfId="0" applyBorder="1" applyAlignment="1">
      <alignment vertical="center"/>
    </xf>
    <xf numFmtId="0" fontId="76" fillId="54" borderId="28" xfId="0" applyFont="1" applyFill="1" applyBorder="1" applyAlignment="1">
      <alignment horizontal="center" vertical="center"/>
    </xf>
    <xf numFmtId="0" fontId="76" fillId="54" borderId="29" xfId="0" applyFont="1" applyFill="1" applyBorder="1" applyAlignment="1">
      <alignment horizontal="center" vertical="center"/>
    </xf>
    <xf numFmtId="0" fontId="76" fillId="0" borderId="94" xfId="0" applyFont="1" applyBorder="1" applyAlignment="1">
      <alignment horizontal="right" vertical="center"/>
    </xf>
    <xf numFmtId="0" fontId="76" fillId="0" borderId="95" xfId="0" applyFont="1" applyBorder="1" applyAlignment="1">
      <alignment vertical="center"/>
    </xf>
    <xf numFmtId="203" fontId="77" fillId="0" borderId="130" xfId="0" applyNumberFormat="1" applyFont="1" applyBorder="1" applyAlignment="1">
      <alignment horizontal="center" vertical="center"/>
    </xf>
    <xf numFmtId="0" fontId="76" fillId="0" borderId="130" xfId="0" applyFont="1" applyBorder="1" applyAlignment="1">
      <alignment horizontal="right" vertical="center"/>
    </xf>
    <xf numFmtId="0" fontId="76" fillId="0" borderId="132" xfId="0" applyFont="1" applyBorder="1" applyAlignment="1">
      <alignment vertical="center"/>
    </xf>
    <xf numFmtId="0" fontId="77" fillId="0" borderId="130" xfId="0" applyFont="1" applyBorder="1" applyAlignment="1">
      <alignment horizontal="center" vertical="center"/>
    </xf>
    <xf numFmtId="0" fontId="77" fillId="0" borderId="131" xfId="0" applyFont="1" applyBorder="1" applyAlignment="1">
      <alignment horizontal="center" vertical="center"/>
    </xf>
    <xf numFmtId="0" fontId="77" fillId="0" borderId="139" xfId="0" applyFont="1" applyBorder="1" applyAlignment="1">
      <alignment horizontal="center" vertical="center"/>
    </xf>
    <xf numFmtId="0" fontId="76" fillId="0" borderId="0" xfId="0" applyFont="1" applyAlignment="1">
      <alignment horizontal="right" vertical="center"/>
    </xf>
    <xf numFmtId="0" fontId="76" fillId="0" borderId="133" xfId="0" applyFont="1" applyBorder="1" applyAlignment="1">
      <alignment horizontal="right" vertical="center"/>
    </xf>
    <xf numFmtId="0" fontId="76" fillId="0" borderId="134" xfId="0" applyFont="1" applyBorder="1" applyAlignment="1">
      <alignment vertical="center"/>
    </xf>
    <xf numFmtId="0" fontId="55" fillId="0" borderId="136" xfId="287" applyBorder="1" applyAlignment="1" applyProtection="1">
      <alignment horizontal="center" vertical="center" wrapText="1"/>
    </xf>
    <xf numFmtId="0" fontId="77" fillId="0" borderId="137" xfId="0" applyFont="1" applyBorder="1" applyAlignment="1">
      <alignment horizontal="center" vertical="center" wrapText="1"/>
    </xf>
    <xf numFmtId="0" fontId="76" fillId="56" borderId="73" xfId="0" applyFont="1" applyFill="1" applyBorder="1" applyAlignment="1">
      <alignment horizontal="center" vertical="center" wrapText="1"/>
    </xf>
    <xf numFmtId="0" fontId="76" fillId="56" borderId="34" xfId="0" applyFont="1" applyFill="1" applyBorder="1" applyAlignment="1">
      <alignment horizontal="center" vertical="center"/>
    </xf>
    <xf numFmtId="0" fontId="77" fillId="0" borderId="35" xfId="0" applyFont="1" applyBorder="1" applyAlignment="1">
      <alignment horizontal="center" vertical="center"/>
    </xf>
    <xf numFmtId="0" fontId="76" fillId="54" borderId="28" xfId="0" applyFont="1" applyFill="1" applyBorder="1" applyAlignment="1">
      <alignment horizontal="center" wrapText="1"/>
    </xf>
    <xf numFmtId="0" fontId="76" fillId="54" borderId="29" xfId="0" applyFont="1" applyFill="1" applyBorder="1" applyAlignment="1">
      <alignment horizontal="center" wrapText="1"/>
    </xf>
    <xf numFmtId="0" fontId="77" fillId="0" borderId="130" xfId="0" applyFont="1" applyBorder="1" applyAlignment="1">
      <alignment horizontal="center" wrapText="1"/>
    </xf>
    <xf numFmtId="0" fontId="77" fillId="0" borderId="131" xfId="0" applyFont="1" applyBorder="1" applyAlignment="1">
      <alignment horizontal="center" wrapText="1"/>
    </xf>
    <xf numFmtId="0" fontId="77" fillId="0" borderId="139" xfId="0" applyFont="1" applyBorder="1" applyAlignment="1">
      <alignment horizontal="center" wrapText="1"/>
    </xf>
    <xf numFmtId="0" fontId="77" fillId="0" borderId="133" xfId="0" applyFont="1" applyBorder="1" applyAlignment="1">
      <alignment horizontal="center" wrapText="1"/>
    </xf>
    <xf numFmtId="0" fontId="76" fillId="56" borderId="34" xfId="0" applyFont="1" applyFill="1" applyBorder="1" applyAlignment="1">
      <alignment horizontal="center" wrapText="1"/>
    </xf>
    <xf numFmtId="8" fontId="0" fillId="0" borderId="35" xfId="0" applyNumberFormat="1" applyBorder="1" applyAlignment="1">
      <alignment horizontal="center" vertical="center" wrapText="1"/>
    </xf>
    <xf numFmtId="0" fontId="55" fillId="0" borderId="133" xfId="287" applyBorder="1" applyAlignment="1" applyProtection="1">
      <alignment horizontal="center" wrapText="1"/>
    </xf>
    <xf numFmtId="0" fontId="55" fillId="0" borderId="137" xfId="287" applyBorder="1" applyAlignment="1" applyProtection="1">
      <alignment horizontal="center" wrapText="1"/>
    </xf>
    <xf numFmtId="0" fontId="81" fillId="63" borderId="139" xfId="457" applyFont="1" applyFill="1" applyBorder="1" applyAlignment="1">
      <alignment horizontal="center" vertical="center"/>
    </xf>
    <xf numFmtId="0" fontId="102" fillId="52" borderId="140" xfId="0" applyFont="1" applyFill="1" applyBorder="1" applyAlignment="1" applyProtection="1">
      <alignment vertical="center" wrapText="1"/>
      <protection locked="0"/>
    </xf>
    <xf numFmtId="179" fontId="94" fillId="63" borderId="141" xfId="457" applyNumberFormat="1" applyFont="1" applyFill="1" applyBorder="1" applyAlignment="1">
      <alignment horizontal="center" vertical="center"/>
    </xf>
    <xf numFmtId="179" fontId="97" fillId="63" borderId="141" xfId="461" applyNumberFormat="1" applyFont="1" applyFill="1" applyBorder="1" applyAlignment="1">
      <alignment horizontal="center" vertical="center" wrapText="1"/>
    </xf>
    <xf numFmtId="179" fontId="97" fillId="63" borderId="141" xfId="461" applyNumberFormat="1" applyFont="1" applyFill="1" applyBorder="1" applyAlignment="1">
      <alignment horizontal="left" vertical="center" wrapText="1"/>
    </xf>
    <xf numFmtId="196" fontId="95" fillId="63" borderId="141" xfId="457" applyNumberFormat="1" applyFont="1" applyFill="1" applyBorder="1" applyAlignment="1">
      <alignment horizontal="right" vertical="center"/>
    </xf>
    <xf numFmtId="4" fontId="95" fillId="63" borderId="141" xfId="457" applyNumberFormat="1" applyFont="1" applyFill="1" applyBorder="1" applyAlignment="1">
      <alignment horizontal="center" vertical="center"/>
    </xf>
    <xf numFmtId="1" fontId="122" fillId="0" borderId="46" xfId="0" applyNumberFormat="1" applyFont="1" applyFill="1" applyBorder="1" applyAlignment="1" applyProtection="1">
      <alignment horizontal="center" vertical="center" wrapText="1"/>
      <protection locked="0"/>
    </xf>
    <xf numFmtId="0" fontId="122" fillId="0" borderId="46" xfId="685" applyNumberFormat="1" applyFont="1" applyFill="1" applyBorder="1" applyAlignment="1" applyProtection="1">
      <alignment horizontal="center" vertical="center" wrapText="1"/>
    </xf>
    <xf numFmtId="2" fontId="122" fillId="0" borderId="46" xfId="0" applyNumberFormat="1" applyFont="1" applyFill="1" applyBorder="1" applyAlignment="1" applyProtection="1">
      <alignment horizontal="left" vertical="justify" wrapText="1"/>
    </xf>
    <xf numFmtId="2" fontId="122" fillId="0" borderId="46" xfId="0" applyNumberFormat="1" applyFont="1" applyFill="1" applyBorder="1" applyAlignment="1" applyProtection="1">
      <alignment horizontal="center" vertical="center" wrapText="1"/>
    </xf>
    <xf numFmtId="4" fontId="122" fillId="0" borderId="46" xfId="0" applyNumberFormat="1" applyFont="1" applyFill="1" applyBorder="1" applyAlignment="1" applyProtection="1">
      <alignment horizontal="center" vertical="center" wrapText="1"/>
    </xf>
    <xf numFmtId="4" fontId="122" fillId="0" borderId="46" xfId="0" applyNumberFormat="1" applyFont="1" applyFill="1" applyBorder="1" applyAlignment="1" applyProtection="1">
      <alignment horizontal="right" vertical="center" wrapText="1"/>
    </xf>
    <xf numFmtId="204" fontId="128" fillId="0" borderId="108" xfId="744" applyNumberFormat="1" applyFont="1" applyFill="1" applyBorder="1" applyAlignment="1" applyProtection="1">
      <alignment horizontal="right" vertical="center"/>
      <protection locked="0" hidden="1"/>
    </xf>
    <xf numFmtId="204" fontId="128" fillId="0" borderId="109" xfId="596" applyNumberFormat="1" applyFont="1" applyFill="1" applyBorder="1" applyAlignment="1" applyProtection="1">
      <alignment horizontal="right" vertical="center"/>
    </xf>
    <xf numFmtId="204" fontId="128" fillId="0" borderId="106" xfId="596" applyNumberFormat="1" applyFont="1" applyFill="1" applyBorder="1" applyAlignment="1" applyProtection="1">
      <alignment horizontal="right" vertical="center"/>
    </xf>
    <xf numFmtId="43" fontId="128" fillId="0" borderId="107" xfId="596" applyFont="1" applyFill="1" applyBorder="1" applyAlignment="1" applyProtection="1">
      <alignment horizontal="right" vertical="center"/>
    </xf>
    <xf numFmtId="43" fontId="128" fillId="0" borderId="110" xfId="596" applyFont="1" applyFill="1" applyBorder="1" applyAlignment="1" applyProtection="1">
      <alignment horizontal="right" vertical="center"/>
    </xf>
    <xf numFmtId="43" fontId="128" fillId="0" borderId="106" xfId="596" applyFont="1" applyFill="1" applyBorder="1" applyAlignment="1" applyProtection="1">
      <alignment horizontal="right" vertical="center"/>
    </xf>
    <xf numFmtId="0" fontId="5" fillId="0" borderId="0" xfId="417" applyFont="1" applyFill="1" applyBorder="1" applyAlignment="1" applyProtection="1">
      <alignment horizontal="center" vertical="center"/>
      <protection hidden="1"/>
    </xf>
    <xf numFmtId="4" fontId="128" fillId="0" borderId="92" xfId="417" applyNumberFormat="1" applyFont="1" applyFill="1" applyBorder="1" applyAlignment="1" applyProtection="1">
      <alignment horizontal="right" vertical="center"/>
      <protection hidden="1"/>
    </xf>
    <xf numFmtId="0" fontId="102" fillId="0" borderId="0" xfId="0" applyFont="1" applyFill="1" applyBorder="1" applyAlignment="1" applyProtection="1">
      <alignment vertical="center" wrapText="1"/>
      <protection locked="0"/>
    </xf>
    <xf numFmtId="0" fontId="102" fillId="0" borderId="67" xfId="0" applyFont="1" applyFill="1" applyBorder="1" applyAlignment="1" applyProtection="1">
      <alignment vertical="center" wrapText="1"/>
      <protection locked="0"/>
    </xf>
    <xf numFmtId="0" fontId="102" fillId="0" borderId="0" xfId="0" applyFont="1" applyFill="1" applyAlignment="1" applyProtection="1">
      <alignment vertical="center" wrapText="1"/>
      <protection locked="0"/>
    </xf>
    <xf numFmtId="2" fontId="122" fillId="52" borderId="46" xfId="0" applyNumberFormat="1" applyFont="1" applyFill="1" applyBorder="1" applyAlignment="1" applyProtection="1">
      <alignment horizontal="left" vertical="center" wrapText="1"/>
    </xf>
    <xf numFmtId="4" fontId="122" fillId="0" borderId="46" xfId="0" applyNumberFormat="1" applyFont="1" applyFill="1" applyBorder="1" applyAlignment="1" applyProtection="1">
      <alignment horizontal="left" vertical="center" wrapText="1"/>
    </xf>
    <xf numFmtId="0" fontId="102" fillId="0" borderId="128" xfId="0" applyFont="1" applyFill="1" applyBorder="1" applyAlignment="1" applyProtection="1">
      <alignment vertical="center" wrapText="1"/>
      <protection locked="0"/>
    </xf>
    <xf numFmtId="4" fontId="81" fillId="63" borderId="141" xfId="328" applyNumberFormat="1" applyFont="1" applyFill="1" applyBorder="1" applyAlignment="1">
      <alignment horizontal="center" vertical="center"/>
    </xf>
    <xf numFmtId="0" fontId="38" fillId="60" borderId="141" xfId="492" applyFont="1" applyFill="1" applyBorder="1" applyAlignment="1">
      <alignment horizontal="center" vertical="center" wrapText="1"/>
    </xf>
    <xf numFmtId="203" fontId="77" fillId="0" borderId="130" xfId="0" applyNumberFormat="1" applyFont="1" applyBorder="1" applyAlignment="1">
      <alignment horizontal="center" wrapText="1"/>
    </xf>
    <xf numFmtId="0" fontId="76" fillId="0" borderId="142" xfId="0" applyFont="1" applyBorder="1" applyAlignment="1"/>
    <xf numFmtId="0" fontId="77" fillId="0" borderId="130" xfId="0" applyFont="1" applyBorder="1" applyAlignment="1">
      <alignment horizontal="center" vertical="center" wrapText="1"/>
    </xf>
    <xf numFmtId="0" fontId="77" fillId="0" borderId="143" xfId="0" applyFont="1" applyBorder="1" applyAlignment="1">
      <alignment horizontal="center" wrapText="1"/>
    </xf>
    <xf numFmtId="0" fontId="77" fillId="0" borderId="141" xfId="0" applyFont="1" applyBorder="1" applyAlignment="1">
      <alignment horizontal="center" wrapText="1"/>
    </xf>
    <xf numFmtId="0" fontId="55" fillId="0" borderId="136" xfId="287" applyBorder="1" applyAlignment="1" applyProtection="1">
      <alignment horizontal="center" wrapText="1"/>
    </xf>
    <xf numFmtId="0" fontId="15" fillId="78" borderId="46" xfId="685" applyNumberFormat="1" applyFont="1" applyFill="1" applyBorder="1" applyAlignment="1" applyProtection="1">
      <alignment horizontal="center" vertical="center" wrapText="1"/>
    </xf>
    <xf numFmtId="0" fontId="55" fillId="0" borderId="137" xfId="287" applyBorder="1" applyAlignment="1" applyProtection="1">
      <alignment horizontal="center" vertical="center" wrapText="1"/>
    </xf>
    <xf numFmtId="0" fontId="77" fillId="0" borderId="143" xfId="0" applyFont="1" applyBorder="1" applyAlignment="1">
      <alignment horizontal="center" vertical="center"/>
    </xf>
    <xf numFmtId="0" fontId="77" fillId="0" borderId="141" xfId="0" applyFont="1" applyBorder="1" applyAlignment="1">
      <alignment horizontal="center" vertical="center"/>
    </xf>
    <xf numFmtId="0" fontId="77" fillId="0" borderId="141" xfId="0" applyFont="1" applyBorder="1" applyAlignment="1">
      <alignment horizontal="center" vertical="center" wrapText="1"/>
    </xf>
    <xf numFmtId="0" fontId="77" fillId="0" borderId="143" xfId="0" applyFont="1" applyBorder="1" applyAlignment="1">
      <alignment horizontal="center" vertical="center" wrapText="1"/>
    </xf>
    <xf numFmtId="0" fontId="55" fillId="0" borderId="133" xfId="287" applyBorder="1" applyAlignment="1" applyProtection="1">
      <alignment horizontal="center" vertical="center" wrapText="1"/>
    </xf>
    <xf numFmtId="2" fontId="66" fillId="0" borderId="0" xfId="0" applyNumberFormat="1" applyFont="1" applyFill="1" applyBorder="1" applyAlignment="1" applyProtection="1">
      <alignment horizontal="left" vertical="center"/>
      <protection locked="0"/>
    </xf>
    <xf numFmtId="10" fontId="104" fillId="52" borderId="0" xfId="0" applyNumberFormat="1" applyFont="1" applyFill="1" applyAlignment="1" applyProtection="1">
      <alignment horizontal="left" vertical="center"/>
      <protection locked="0"/>
    </xf>
    <xf numFmtId="44" fontId="119" fillId="64" borderId="9" xfId="296" applyFont="1" applyFill="1" applyBorder="1" applyAlignment="1" applyProtection="1">
      <alignment horizontal="left" vertical="center" wrapText="1"/>
    </xf>
    <xf numFmtId="44" fontId="119" fillId="64" borderId="129" xfId="296" applyFont="1" applyFill="1" applyBorder="1" applyAlignment="1" applyProtection="1">
      <alignment horizontal="left" vertical="center" wrapText="1"/>
    </xf>
    <xf numFmtId="10" fontId="99" fillId="52" borderId="0" xfId="0" applyNumberFormat="1" applyFont="1" applyFill="1" applyAlignment="1" applyProtection="1">
      <alignment horizontal="left" vertical="center"/>
      <protection locked="0"/>
    </xf>
    <xf numFmtId="14" fontId="77" fillId="0" borderId="130" xfId="0" applyNumberFormat="1" applyFont="1" applyBorder="1" applyAlignment="1">
      <alignment horizontal="center" wrapText="1"/>
    </xf>
    <xf numFmtId="0" fontId="81" fillId="63" borderId="141" xfId="457" applyNumberFormat="1" applyFont="1" applyFill="1" applyBorder="1" applyAlignment="1">
      <alignment horizontal="left" vertical="center" wrapText="1"/>
    </xf>
    <xf numFmtId="0" fontId="81" fillId="63" borderId="141" xfId="457" applyFont="1" applyFill="1" applyBorder="1" applyAlignment="1">
      <alignment horizontal="center" vertical="center"/>
    </xf>
    <xf numFmtId="191" fontId="0" fillId="0" borderId="0" xfId="0" applyNumberFormat="1"/>
    <xf numFmtId="0" fontId="15" fillId="48" borderId="46" xfId="685" applyNumberFormat="1" applyFont="1" applyFill="1" applyBorder="1" applyAlignment="1" applyProtection="1">
      <alignment horizontal="center" vertical="center" wrapText="1"/>
    </xf>
    <xf numFmtId="0" fontId="77" fillId="0" borderId="143" xfId="0" applyFont="1" applyBorder="1" applyAlignment="1">
      <alignment horizontal="center"/>
    </xf>
    <xf numFmtId="0" fontId="77" fillId="0" borderId="141" xfId="0" applyFont="1" applyBorder="1" applyAlignment="1">
      <alignment horizontal="center"/>
    </xf>
    <xf numFmtId="0" fontId="77" fillId="0" borderId="137" xfId="0" applyFont="1" applyBorder="1" applyAlignment="1">
      <alignment horizontal="center" wrapText="1"/>
    </xf>
    <xf numFmtId="0" fontId="77" fillId="0" borderId="136" xfId="0" applyFont="1" applyBorder="1" applyAlignment="1">
      <alignment horizontal="center" wrapText="1"/>
    </xf>
    <xf numFmtId="8" fontId="55" fillId="0" borderId="35" xfId="287" applyNumberFormat="1" applyBorder="1" applyAlignment="1" applyProtection="1">
      <alignment horizontal="center" vertical="center" wrapText="1"/>
    </xf>
    <xf numFmtId="179" fontId="94" fillId="75" borderId="141" xfId="457" applyNumberFormat="1" applyFont="1" applyFill="1" applyBorder="1" applyAlignment="1">
      <alignment horizontal="center" vertical="center"/>
    </xf>
    <xf numFmtId="179" fontId="97" fillId="75" borderId="141" xfId="461" applyNumberFormat="1" applyFont="1" applyFill="1" applyBorder="1" applyAlignment="1">
      <alignment horizontal="center" vertical="center" wrapText="1"/>
    </xf>
    <xf numFmtId="179" fontId="97" fillId="75" borderId="141" xfId="461" applyNumberFormat="1" applyFont="1" applyFill="1" applyBorder="1" applyAlignment="1">
      <alignment horizontal="left" vertical="center" wrapText="1"/>
    </xf>
    <xf numFmtId="196" fontId="95" fillId="75" borderId="141" xfId="457" applyNumberFormat="1" applyFont="1" applyFill="1" applyBorder="1" applyAlignment="1">
      <alignment horizontal="right" vertical="center"/>
    </xf>
    <xf numFmtId="4" fontId="95" fillId="75" borderId="141" xfId="457" applyNumberFormat="1" applyFont="1" applyFill="1" applyBorder="1" applyAlignment="1">
      <alignment horizontal="center" vertical="center"/>
    </xf>
    <xf numFmtId="4" fontId="81" fillId="75" borderId="141" xfId="328" applyNumberFormat="1" applyFont="1" applyFill="1" applyBorder="1" applyAlignment="1">
      <alignment horizontal="center" vertical="center"/>
    </xf>
    <xf numFmtId="0" fontId="38" fillId="76" borderId="141" xfId="492" applyFont="1" applyFill="1" applyBorder="1" applyAlignment="1">
      <alignment horizontal="center" vertical="center" wrapText="1"/>
    </xf>
    <xf numFmtId="4" fontId="122" fillId="52" borderId="90" xfId="0" applyNumberFormat="1" applyFont="1" applyFill="1" applyBorder="1" applyAlignment="1" applyProtection="1">
      <alignment horizontal="left" vertical="center" wrapText="1"/>
    </xf>
    <xf numFmtId="4" fontId="122" fillId="0" borderId="46" xfId="0" quotePrefix="1" applyNumberFormat="1" applyFont="1" applyFill="1" applyBorder="1" applyAlignment="1" applyProtection="1">
      <alignment horizontal="right" vertical="center" wrapText="1"/>
    </xf>
    <xf numFmtId="171" fontId="6" fillId="52" borderId="0" xfId="530" applyNumberFormat="1" applyFont="1" applyFill="1" applyAlignment="1" applyProtection="1">
      <alignment horizontal="right" vertical="center"/>
      <protection locked="0"/>
    </xf>
    <xf numFmtId="171" fontId="6" fillId="52" borderId="0" xfId="530" applyNumberFormat="1" applyFont="1" applyFill="1" applyBorder="1" applyAlignment="1" applyProtection="1">
      <alignment horizontal="right" vertical="center"/>
      <protection locked="0"/>
    </xf>
    <xf numFmtId="171" fontId="6" fillId="52" borderId="19" xfId="530" applyNumberFormat="1" applyFont="1" applyFill="1" applyBorder="1" applyAlignment="1" applyProtection="1">
      <alignment horizontal="right" vertical="center"/>
      <protection locked="0"/>
    </xf>
    <xf numFmtId="171" fontId="6" fillId="52" borderId="20" xfId="530" applyNumberFormat="1" applyFont="1" applyFill="1" applyBorder="1" applyAlignment="1" applyProtection="1">
      <alignment horizontal="right" vertical="center"/>
      <protection locked="0"/>
    </xf>
    <xf numFmtId="171" fontId="6" fillId="52" borderId="46" xfId="530" applyNumberFormat="1" applyFont="1" applyFill="1" applyBorder="1" applyAlignment="1" applyProtection="1">
      <alignment horizontal="center" vertical="center" wrapText="1"/>
      <protection locked="0"/>
    </xf>
    <xf numFmtId="171" fontId="6" fillId="52" borderId="46" xfId="530" applyNumberFormat="1" applyFont="1" applyFill="1" applyBorder="1" applyAlignment="1" applyProtection="1">
      <alignment horizontal="right" vertical="center" wrapText="1"/>
      <protection locked="0"/>
    </xf>
    <xf numFmtId="171" fontId="6" fillId="52" borderId="0" xfId="530" applyNumberFormat="1" applyFont="1" applyFill="1" applyAlignment="1" applyProtection="1">
      <alignment vertical="center"/>
      <protection locked="0"/>
    </xf>
    <xf numFmtId="197" fontId="10" fillId="48" borderId="0" xfId="418" applyNumberFormat="1" applyFont="1" applyFill="1" applyBorder="1" applyProtection="1"/>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199" fontId="106" fillId="62" borderId="61" xfId="302" applyNumberFormat="1" applyFont="1" applyFill="1" applyBorder="1" applyAlignment="1" applyProtection="1">
      <alignment horizontal="center" vertical="center"/>
    </xf>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126"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195" fontId="11" fillId="48" borderId="0" xfId="496" applyNumberFormat="1" applyFont="1" applyFill="1" applyBorder="1" applyAlignment="1">
      <alignment horizontal="left"/>
    </xf>
    <xf numFmtId="195" fontId="11" fillId="48" borderId="39"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39" xfId="496" applyNumberFormat="1" applyFont="1" applyFill="1" applyBorder="1" applyAlignment="1">
      <alignment horizontal="left"/>
    </xf>
    <xf numFmtId="0" fontId="10" fillId="48" borderId="37"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7"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39"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1"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10" fontId="11" fillId="69" borderId="98"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1"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16" fillId="0" borderId="34" xfId="494" applyFont="1" applyBorder="1" applyAlignment="1">
      <alignment horizontal="center" vertical="center"/>
    </xf>
    <xf numFmtId="0" fontId="16" fillId="0" borderId="43" xfId="494" applyFont="1" applyBorder="1" applyAlignment="1">
      <alignment horizontal="center"/>
    </xf>
    <xf numFmtId="0" fontId="16" fillId="0" borderId="72" xfId="494" applyFont="1" applyBorder="1" applyAlignment="1">
      <alignment horizontal="center"/>
    </xf>
    <xf numFmtId="0" fontId="16" fillId="0" borderId="73" xfId="494" applyFont="1" applyBorder="1" applyAlignment="1">
      <alignment horizontal="center"/>
    </xf>
    <xf numFmtId="0" fontId="7" fillId="54" borderId="43" xfId="494" applyFont="1" applyFill="1" applyBorder="1" applyAlignment="1">
      <alignment horizontal="center"/>
    </xf>
    <xf numFmtId="0" fontId="7" fillId="54" borderId="72" xfId="494" applyFont="1" applyFill="1" applyBorder="1" applyAlignment="1">
      <alignment horizontal="center"/>
    </xf>
    <xf numFmtId="0" fontId="7" fillId="54" borderId="73" xfId="494" applyFont="1" applyFill="1" applyBorder="1" applyAlignment="1">
      <alignment horizontal="center"/>
    </xf>
    <xf numFmtId="0" fontId="16" fillId="0" borderId="42" xfId="494" applyFont="1" applyBorder="1" applyAlignment="1">
      <alignment horizontal="center" vertical="center" wrapText="1"/>
    </xf>
    <xf numFmtId="0" fontId="16" fillId="0" borderId="48" xfId="494" applyFont="1" applyBorder="1" applyAlignment="1">
      <alignment horizontal="center" vertical="center" wrapText="1"/>
    </xf>
    <xf numFmtId="0" fontId="16" fillId="0" borderId="43" xfId="494" applyFont="1" applyBorder="1" applyAlignment="1">
      <alignment horizontal="left"/>
    </xf>
    <xf numFmtId="0" fontId="16" fillId="0" borderId="73" xfId="494" applyFont="1" applyBorder="1" applyAlignment="1">
      <alignment horizontal="left"/>
    </xf>
    <xf numFmtId="0" fontId="16" fillId="0" borderId="24" xfId="494" applyFont="1" applyBorder="1" applyAlignment="1">
      <alignment horizontal="left"/>
    </xf>
    <xf numFmtId="0" fontId="16" fillId="0" borderId="34" xfId="494" applyFont="1" applyBorder="1" applyAlignment="1">
      <alignment horizontal="center"/>
    </xf>
    <xf numFmtId="0" fontId="16" fillId="0" borderId="23" xfId="494" applyFont="1" applyBorder="1" applyAlignment="1">
      <alignment horizontal="center"/>
    </xf>
    <xf numFmtId="0" fontId="81" fillId="53" borderId="19" xfId="418" applyFont="1" applyFill="1" applyBorder="1" applyAlignment="1" applyProtection="1">
      <alignment horizontal="center"/>
    </xf>
    <xf numFmtId="0" fontId="81" fillId="53" borderId="68" xfId="418" applyFont="1" applyFill="1" applyBorder="1" applyAlignment="1" applyProtection="1">
      <alignment horizontal="center"/>
    </xf>
    <xf numFmtId="171" fontId="9" fillId="53" borderId="114"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1" xfId="517" applyNumberFormat="1" applyFont="1" applyFill="1" applyBorder="1" applyAlignment="1" applyProtection="1">
      <alignment horizontal="center" vertical="center" wrapText="1"/>
    </xf>
    <xf numFmtId="171" fontId="9" fillId="53" borderId="51" xfId="517" applyNumberFormat="1" applyFont="1" applyFill="1" applyBorder="1" applyAlignment="1" applyProtection="1">
      <alignment horizontal="center" vertical="center" wrapText="1"/>
    </xf>
    <xf numFmtId="171" fontId="9" fillId="53" borderId="115" xfId="517" applyNumberFormat="1" applyFont="1" applyFill="1" applyBorder="1" applyAlignment="1" applyProtection="1">
      <alignment horizontal="center" vertical="center" wrapText="1"/>
    </xf>
    <xf numFmtId="171" fontId="9" fillId="53" borderId="116" xfId="517" applyNumberFormat="1" applyFont="1" applyFill="1" applyBorder="1" applyAlignment="1" applyProtection="1">
      <alignment horizontal="center" vertical="center" wrapText="1"/>
    </xf>
    <xf numFmtId="0" fontId="106" fillId="53" borderId="49" xfId="418" applyFont="1" applyFill="1" applyBorder="1" applyAlignment="1" applyProtection="1">
      <alignment horizontal="center" vertical="center"/>
    </xf>
    <xf numFmtId="0" fontId="106" fillId="53" borderId="77" xfId="418" applyFont="1" applyFill="1" applyBorder="1" applyAlignment="1" applyProtection="1">
      <alignment horizontal="center" vertical="center"/>
    </xf>
    <xf numFmtId="0" fontId="94" fillId="53" borderId="78" xfId="418" applyFont="1" applyFill="1" applyBorder="1" applyAlignment="1" applyProtection="1">
      <alignment horizontal="left" vertical="center" wrapText="1"/>
    </xf>
    <xf numFmtId="0" fontId="94" fillId="53" borderId="79" xfId="418" applyFont="1" applyFill="1" applyBorder="1" applyAlignment="1" applyProtection="1">
      <alignment horizontal="left" vertical="center" wrapText="1"/>
    </xf>
    <xf numFmtId="0" fontId="94" fillId="53" borderId="80" xfId="418" applyFont="1" applyFill="1" applyBorder="1" applyAlignment="1" applyProtection="1">
      <alignment horizontal="left" vertical="center" wrapText="1"/>
    </xf>
    <xf numFmtId="0" fontId="81" fillId="53" borderId="0" xfId="418" applyFont="1" applyFill="1" applyBorder="1" applyAlignment="1" applyProtection="1">
      <alignment horizontal="left"/>
    </xf>
    <xf numFmtId="0" fontId="106" fillId="53" borderId="81" xfId="418" applyFont="1" applyFill="1" applyBorder="1" applyAlignment="1" applyProtection="1">
      <alignment horizontal="center" vertical="center" wrapText="1"/>
    </xf>
    <xf numFmtId="0" fontId="106" fillId="53" borderId="69" xfId="418" applyFont="1" applyFill="1" applyBorder="1" applyAlignment="1" applyProtection="1">
      <alignment horizontal="center" vertical="center" wrapText="1"/>
    </xf>
    <xf numFmtId="0" fontId="97" fillId="53" borderId="0" xfId="418" applyFont="1" applyFill="1" applyBorder="1" applyAlignment="1" applyProtection="1">
      <alignment horizontal="left"/>
    </xf>
    <xf numFmtId="0" fontId="97" fillId="53" borderId="71" xfId="418" applyFont="1" applyFill="1" applyBorder="1" applyAlignment="1" applyProtection="1">
      <alignment horizontal="left"/>
    </xf>
    <xf numFmtId="14" fontId="81" fillId="53" borderId="0" xfId="418" applyNumberFormat="1" applyFont="1" applyFill="1" applyBorder="1" applyAlignment="1" applyProtection="1">
      <alignment horizontal="left"/>
    </xf>
    <xf numFmtId="0" fontId="94" fillId="53" borderId="74" xfId="418" applyFont="1" applyFill="1" applyBorder="1" applyAlignment="1" applyProtection="1">
      <alignment horizontal="left" vertical="center" wrapText="1"/>
    </xf>
    <xf numFmtId="0" fontId="94" fillId="53" borderId="75" xfId="418" applyFont="1" applyFill="1" applyBorder="1" applyAlignment="1" applyProtection="1">
      <alignment horizontal="left" vertical="center" wrapText="1"/>
    </xf>
    <xf numFmtId="0" fontId="94" fillId="53" borderId="76" xfId="418" applyFont="1" applyFill="1" applyBorder="1" applyAlignment="1" applyProtection="1">
      <alignment horizontal="left" vertical="center" wrapText="1"/>
    </xf>
    <xf numFmtId="0" fontId="97" fillId="53" borderId="53" xfId="418" applyFont="1" applyFill="1" applyBorder="1" applyAlignment="1" applyProtection="1">
      <alignment horizontal="center" vertical="center" wrapText="1"/>
    </xf>
    <xf numFmtId="0" fontId="97" fillId="53" borderId="117" xfId="418" applyFont="1" applyFill="1" applyBorder="1" applyAlignment="1" applyProtection="1">
      <alignment horizontal="center" vertical="center" wrapText="1"/>
    </xf>
    <xf numFmtId="0" fontId="97" fillId="53" borderId="118" xfId="418" applyFont="1" applyFill="1" applyBorder="1" applyAlignment="1" applyProtection="1">
      <alignment horizontal="center" vertical="center" wrapText="1"/>
    </xf>
    <xf numFmtId="0" fontId="97" fillId="53" borderId="119" xfId="418" applyFont="1" applyFill="1" applyBorder="1" applyAlignment="1" applyProtection="1">
      <alignment horizontal="center" vertical="center" wrapText="1"/>
    </xf>
    <xf numFmtId="0" fontId="97" fillId="53" borderId="69" xfId="418" applyFont="1" applyFill="1" applyBorder="1" applyAlignment="1" applyProtection="1">
      <alignment horizontal="center" vertical="center" wrapText="1"/>
    </xf>
    <xf numFmtId="0" fontId="122" fillId="0" borderId="0" xfId="418" applyFont="1" applyAlignment="1" applyProtection="1">
      <alignment horizontal="center" vertical="center"/>
    </xf>
    <xf numFmtId="0" fontId="97" fillId="48" borderId="63" xfId="418" applyFont="1" applyFill="1" applyBorder="1" applyAlignment="1" applyProtection="1">
      <alignment horizontal="left"/>
    </xf>
    <xf numFmtId="0" fontId="97" fillId="48" borderId="64" xfId="418" applyFont="1" applyFill="1" applyBorder="1" applyAlignment="1" applyProtection="1">
      <alignment horizontal="left"/>
    </xf>
    <xf numFmtId="0" fontId="12" fillId="53" borderId="0" xfId="418" applyFont="1" applyFill="1" applyAlignment="1" applyProtection="1">
      <alignment horizontal="center" wrapText="1"/>
    </xf>
    <xf numFmtId="0" fontId="81" fillId="53" borderId="19" xfId="418" applyFont="1" applyFill="1" applyBorder="1" applyAlignment="1" applyProtection="1">
      <alignment horizontal="left"/>
    </xf>
    <xf numFmtId="14" fontId="81" fillId="53" borderId="19" xfId="418" applyNumberFormat="1" applyFont="1" applyFill="1" applyBorder="1" applyAlignment="1" applyProtection="1">
      <alignment horizontal="left"/>
    </xf>
    <xf numFmtId="0" fontId="106" fillId="53" borderId="81" xfId="418" applyFont="1" applyFill="1" applyBorder="1" applyAlignment="1" applyProtection="1">
      <alignment horizontal="center" vertical="center"/>
    </xf>
    <xf numFmtId="0" fontId="106" fillId="53" borderId="69" xfId="418" applyFont="1" applyFill="1" applyBorder="1" applyAlignment="1" applyProtection="1">
      <alignment horizontal="center" vertical="center"/>
    </xf>
    <xf numFmtId="0" fontId="106" fillId="53" borderId="53" xfId="418" applyFont="1" applyFill="1" applyBorder="1" applyAlignment="1" applyProtection="1">
      <alignment horizontal="center" vertical="center" wrapText="1"/>
    </xf>
    <xf numFmtId="0" fontId="106" fillId="53" borderId="82" xfId="418" applyFont="1" applyFill="1" applyBorder="1" applyAlignment="1" applyProtection="1">
      <alignment horizontal="center" vertical="center" wrapText="1"/>
    </xf>
    <xf numFmtId="0" fontId="106" fillId="53" borderId="83" xfId="418" applyFont="1" applyFill="1" applyBorder="1" applyAlignment="1" applyProtection="1">
      <alignment horizontal="center" vertical="center" wrapText="1"/>
    </xf>
    <xf numFmtId="0" fontId="106" fillId="53" borderId="49" xfId="418" applyFont="1" applyFill="1" applyBorder="1" applyAlignment="1" applyProtection="1">
      <alignment horizontal="center" vertical="center" wrapText="1"/>
    </xf>
    <xf numFmtId="0" fontId="106" fillId="53" borderId="19" xfId="418" applyFont="1" applyFill="1" applyBorder="1" applyAlignment="1" applyProtection="1">
      <alignment horizontal="center" vertical="center" wrapText="1"/>
    </xf>
    <xf numFmtId="0" fontId="106" fillId="53" borderId="68" xfId="418" applyFont="1" applyFill="1" applyBorder="1" applyAlignment="1" applyProtection="1">
      <alignment horizontal="center" vertical="center" wrapText="1"/>
    </xf>
    <xf numFmtId="0" fontId="106" fillId="53" borderId="51" xfId="418" applyFont="1" applyFill="1" applyBorder="1" applyAlignment="1" applyProtection="1">
      <alignment horizontal="center" vertical="center" wrapText="1"/>
    </xf>
    <xf numFmtId="0" fontId="106" fillId="53" borderId="20" xfId="418" applyFont="1" applyFill="1" applyBorder="1" applyAlignment="1" applyProtection="1">
      <alignment horizontal="center" vertical="center" wrapText="1"/>
    </xf>
    <xf numFmtId="0" fontId="106" fillId="53" borderId="52"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2" fontId="66" fillId="52" borderId="0" xfId="0" applyNumberFormat="1" applyFont="1" applyFill="1" applyAlignment="1" applyProtection="1">
      <alignment horizontal="left" vertical="center"/>
    </xf>
    <xf numFmtId="2" fontId="84" fillId="52" borderId="0" xfId="0" applyNumberFormat="1" applyFont="1" applyFill="1" applyBorder="1" applyAlignment="1" applyProtection="1">
      <alignment horizontal="left" vertical="center"/>
    </xf>
    <xf numFmtId="2" fontId="84" fillId="52" borderId="115" xfId="0" applyNumberFormat="1" applyFont="1" applyFill="1" applyBorder="1" applyAlignment="1" applyProtection="1">
      <alignment horizontal="left" vertical="center"/>
    </xf>
    <xf numFmtId="1" fontId="66" fillId="52" borderId="19" xfId="0" applyNumberFormat="1" applyFont="1" applyFill="1" applyBorder="1" applyAlignment="1" applyProtection="1">
      <alignment horizontal="left" vertical="center"/>
    </xf>
    <xf numFmtId="0" fontId="66" fillId="52" borderId="2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horizontal="left" vertical="center"/>
    </xf>
    <xf numFmtId="2" fontId="84" fillId="52" borderId="19" xfId="0" applyNumberFormat="1" applyFont="1" applyFill="1" applyBorder="1" applyAlignment="1" applyProtection="1">
      <alignment horizontal="left" vertical="center"/>
    </xf>
    <xf numFmtId="2" fontId="66" fillId="52" borderId="115" xfId="0" applyNumberFormat="1" applyFont="1" applyFill="1" applyBorder="1" applyAlignment="1" applyProtection="1">
      <alignment horizontal="left" vertical="center"/>
    </xf>
    <xf numFmtId="2" fontId="84" fillId="52" borderId="84"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205" fontId="121" fillId="70" borderId="113" xfId="596" applyNumberFormat="1" applyFont="1" applyFill="1" applyBorder="1" applyAlignment="1" applyProtection="1">
      <alignment horizontal="center" vertical="center"/>
    </xf>
    <xf numFmtId="205" fontId="121" fillId="70" borderId="112" xfId="596" applyNumberFormat="1" applyFont="1" applyFill="1" applyBorder="1" applyAlignment="1" applyProtection="1">
      <alignment horizontal="center" vertical="center"/>
    </xf>
    <xf numFmtId="0" fontId="5" fillId="70" borderId="104" xfId="417" applyFont="1" applyFill="1" applyBorder="1" applyAlignment="1" applyProtection="1">
      <alignment horizontal="center" vertical="center" wrapText="1"/>
      <protection hidden="1"/>
    </xf>
    <xf numFmtId="171" fontId="6" fillId="68" borderId="104" xfId="417" applyNumberFormat="1" applyFont="1" applyFill="1" applyBorder="1" applyAlignment="1" applyProtection="1">
      <alignment horizontal="center" vertical="center" wrapText="1"/>
      <protection hidden="1"/>
    </xf>
    <xf numFmtId="205" fontId="121" fillId="70" borderId="51" xfId="596" applyNumberFormat="1" applyFont="1" applyFill="1" applyBorder="1" applyAlignment="1" applyProtection="1">
      <alignment horizontal="center" vertical="center"/>
    </xf>
    <xf numFmtId="205" fontId="121" fillId="70" borderId="52" xfId="596" applyNumberFormat="1" applyFont="1" applyFill="1" applyBorder="1" applyAlignment="1" applyProtection="1">
      <alignment horizontal="center" vertical="center"/>
    </xf>
    <xf numFmtId="205" fontId="121" fillId="70" borderId="20" xfId="596" applyNumberFormat="1" applyFont="1" applyFill="1" applyBorder="1" applyAlignment="1" applyProtection="1">
      <alignment horizontal="center" vertical="center"/>
    </xf>
    <xf numFmtId="0" fontId="78" fillId="58" borderId="42" xfId="264" applyNumberFormat="1" applyFont="1" applyFill="1" applyBorder="1" applyAlignment="1">
      <alignment horizontal="center" vertical="center" wrapText="1"/>
    </xf>
    <xf numFmtId="0" fontId="78" fillId="58" borderId="47" xfId="264" applyNumberFormat="1" applyFont="1" applyFill="1" applyBorder="1" applyAlignment="1">
      <alignment horizontal="center" vertical="center" wrapText="1"/>
    </xf>
    <xf numFmtId="0" fontId="28" fillId="58" borderId="85" xfId="264" applyFont="1" applyFill="1" applyBorder="1" applyAlignment="1">
      <alignment horizontal="center" vertical="center" wrapText="1"/>
    </xf>
    <xf numFmtId="0" fontId="28" fillId="58" borderId="103" xfId="264" applyFont="1" applyFill="1" applyBorder="1" applyAlignment="1">
      <alignment horizontal="center" vertical="center" wrapText="1"/>
    </xf>
    <xf numFmtId="0" fontId="28" fillId="58" borderId="42" xfId="264" applyFont="1" applyFill="1" applyBorder="1" applyAlignment="1">
      <alignment horizontal="center" vertical="center" wrapText="1"/>
    </xf>
    <xf numFmtId="4" fontId="28" fillId="58" borderId="43" xfId="264" applyNumberFormat="1" applyFont="1" applyFill="1" applyBorder="1" applyAlignment="1">
      <alignment horizontal="center" vertical="center" wrapText="1"/>
    </xf>
    <xf numFmtId="4" fontId="28" fillId="58" borderId="72" xfId="264" applyNumberFormat="1" applyFont="1" applyFill="1" applyBorder="1" applyAlignment="1">
      <alignment horizontal="center" vertical="center" wrapText="1"/>
    </xf>
    <xf numFmtId="2" fontId="100" fillId="52" borderId="19" xfId="0" applyNumberFormat="1" applyFont="1" applyFill="1" applyBorder="1" applyAlignment="1" applyProtection="1">
      <alignment horizontal="left" vertical="center"/>
      <protection locked="0"/>
    </xf>
    <xf numFmtId="2" fontId="103" fillId="52" borderId="19" xfId="0" applyNumberFormat="1" applyFont="1" applyFill="1" applyBorder="1" applyAlignment="1" applyProtection="1">
      <alignment horizontal="left" vertical="center"/>
      <protection locked="0"/>
    </xf>
    <xf numFmtId="1" fontId="103" fillId="52" borderId="19" xfId="0" applyNumberFormat="1" applyFont="1" applyFill="1" applyBorder="1" applyAlignment="1" applyProtection="1">
      <alignment horizontal="left" vertical="center"/>
      <protection locked="0"/>
    </xf>
    <xf numFmtId="2" fontId="100" fillId="52" borderId="84" xfId="0" applyNumberFormat="1" applyFont="1" applyFill="1" applyBorder="1" applyAlignment="1" applyProtection="1">
      <alignment horizontal="left" vertical="center"/>
      <protection locked="0"/>
    </xf>
    <xf numFmtId="0" fontId="103" fillId="52" borderId="20" xfId="0" applyNumberFormat="1" applyFont="1" applyFill="1" applyBorder="1" applyAlignment="1" applyProtection="1">
      <alignment horizontal="left" vertical="center"/>
      <protection locked="0"/>
    </xf>
    <xf numFmtId="1" fontId="110"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left" vertical="center"/>
      <protection locked="0"/>
    </xf>
    <xf numFmtId="2" fontId="103" fillId="52" borderId="0" xfId="0" applyNumberFormat="1" applyFont="1" applyFill="1" applyBorder="1" applyAlignment="1" applyProtection="1">
      <alignment horizontal="left" vertical="center"/>
      <protection locked="0"/>
    </xf>
    <xf numFmtId="2" fontId="100" fillId="52" borderId="0" xfId="0" applyNumberFormat="1" applyFont="1" applyFill="1" applyBorder="1" applyAlignment="1" applyProtection="1">
      <alignment horizontal="left" vertical="center"/>
      <protection locked="0"/>
    </xf>
    <xf numFmtId="2" fontId="100" fillId="52" borderId="20" xfId="0" applyNumberFormat="1" applyFont="1" applyFill="1" applyBorder="1" applyAlignment="1" applyProtection="1">
      <alignment horizontal="left" vertical="center"/>
      <protection locked="0"/>
    </xf>
    <xf numFmtId="1" fontId="108" fillId="0" borderId="50" xfId="495" applyNumberFormat="1" applyFont="1" applyFill="1" applyBorder="1" applyAlignment="1" applyProtection="1">
      <alignment horizontal="center" vertical="center"/>
      <protection hidden="1"/>
    </xf>
    <xf numFmtId="1" fontId="108" fillId="0" borderId="0" xfId="495" applyNumberFormat="1" applyFont="1" applyFill="1" applyBorder="1" applyAlignment="1" applyProtection="1">
      <alignment horizontal="center" vertical="center"/>
      <protection hidden="1"/>
    </xf>
    <xf numFmtId="176" fontId="75" fillId="66" borderId="10" xfId="497" applyNumberFormat="1" applyFont="1" applyFill="1" applyBorder="1" applyAlignment="1" applyProtection="1">
      <alignment horizontal="center" vertical="center"/>
    </xf>
    <xf numFmtId="1" fontId="86" fillId="48" borderId="42" xfId="497" applyNumberFormat="1" applyFont="1" applyFill="1" applyBorder="1" applyAlignment="1" applyProtection="1">
      <alignment horizontal="center" vertical="center"/>
      <protection locked="0"/>
    </xf>
    <xf numFmtId="1" fontId="86" fillId="48" borderId="47" xfId="497" applyNumberFormat="1" applyFont="1" applyFill="1" applyBorder="1" applyAlignment="1" applyProtection="1">
      <alignment horizontal="center" vertical="center"/>
      <protection locked="0"/>
    </xf>
    <xf numFmtId="1" fontId="86" fillId="48" borderId="48" xfId="497" applyNumberFormat="1" applyFont="1" applyFill="1" applyBorder="1" applyAlignment="1" applyProtection="1">
      <alignment horizontal="center" vertical="center"/>
      <protection locked="0"/>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0" fillId="48" borderId="23" xfId="497" applyNumberFormat="1" applyFont="1" applyFill="1" applyBorder="1" applyAlignment="1" applyProtection="1">
      <alignment horizontal="center" vertical="center" wrapText="1"/>
    </xf>
    <xf numFmtId="10" fontId="90" fillId="48" borderId="0" xfId="497" applyNumberFormat="1" applyFont="1" applyFill="1" applyBorder="1" applyAlignment="1" applyProtection="1">
      <alignment horizontal="center" vertical="center" wrapText="1"/>
    </xf>
    <xf numFmtId="10" fontId="90" fillId="48" borderId="10" xfId="497" applyNumberFormat="1" applyFont="1" applyFill="1" applyBorder="1" applyAlignment="1" applyProtection="1">
      <alignment horizontal="center" vertical="center" wrapText="1"/>
    </xf>
    <xf numFmtId="49" fontId="91" fillId="48" borderId="30" xfId="497" applyNumberFormat="1" applyFont="1" applyFill="1" applyBorder="1" applyAlignment="1" applyProtection="1">
      <alignment horizontal="center" vertical="center"/>
    </xf>
    <xf numFmtId="49" fontId="91" fillId="48" borderId="32" xfId="497" applyNumberFormat="1" applyFont="1" applyFill="1" applyBorder="1" applyAlignment="1" applyProtection="1">
      <alignment horizontal="center" vertical="center"/>
    </xf>
    <xf numFmtId="10" fontId="90" fillId="48" borderId="42" xfId="497" applyNumberFormat="1" applyFont="1" applyFill="1" applyBorder="1" applyAlignment="1" applyProtection="1">
      <alignment horizontal="center" vertical="center" wrapText="1"/>
    </xf>
    <xf numFmtId="10" fontId="90" fillId="48" borderId="47" xfId="497" applyNumberFormat="1" applyFont="1" applyFill="1" applyBorder="1" applyAlignment="1" applyProtection="1">
      <alignment horizontal="center" vertical="center" wrapText="1"/>
    </xf>
    <xf numFmtId="10" fontId="90" fillId="48" borderId="48" xfId="497" applyNumberFormat="1" applyFont="1" applyFill="1" applyBorder="1" applyAlignment="1" applyProtection="1">
      <alignment horizontal="center" vertical="center" wrapText="1"/>
    </xf>
    <xf numFmtId="177" fontId="66" fillId="48" borderId="86" xfId="497" applyNumberFormat="1" applyFont="1" applyFill="1" applyBorder="1" applyAlignment="1" applyProtection="1">
      <alignment horizontal="right" vertical="center"/>
    </xf>
    <xf numFmtId="177" fontId="66" fillId="48" borderId="87" xfId="497" applyNumberFormat="1" applyFont="1" applyFill="1" applyBorder="1" applyAlignment="1" applyProtection="1">
      <alignment horizontal="right" vertical="center"/>
    </xf>
    <xf numFmtId="10" fontId="84" fillId="48" borderId="86" xfId="497" applyNumberFormat="1" applyFont="1" applyFill="1" applyBorder="1" applyAlignment="1" applyProtection="1">
      <alignment horizontal="right" vertical="center"/>
    </xf>
    <xf numFmtId="10" fontId="84" fillId="48" borderId="87" xfId="497" applyNumberFormat="1" applyFont="1" applyFill="1" applyBorder="1" applyAlignment="1" applyProtection="1">
      <alignment horizontal="right" vertical="center"/>
    </xf>
    <xf numFmtId="15" fontId="86" fillId="48" borderId="42" xfId="497" applyNumberFormat="1" applyFont="1" applyFill="1" applyBorder="1" applyAlignment="1" applyProtection="1">
      <alignment horizontal="center" vertical="center"/>
    </xf>
    <xf numFmtId="15" fontId="86" fillId="48" borderId="47" xfId="497" applyNumberFormat="1" applyFont="1" applyFill="1" applyBorder="1" applyAlignment="1" applyProtection="1">
      <alignment horizontal="center" vertical="center"/>
    </xf>
    <xf numFmtId="15" fontId="86" fillId="48" borderId="48" xfId="497" applyNumberFormat="1" applyFont="1" applyFill="1" applyBorder="1" applyAlignment="1" applyProtection="1">
      <alignment horizontal="center" vertical="center"/>
    </xf>
    <xf numFmtId="0" fontId="93" fillId="48" borderId="0" xfId="497" applyFont="1" applyFill="1" applyBorder="1" applyAlignment="1" applyProtection="1">
      <alignment horizontal="center" vertical="justify"/>
    </xf>
    <xf numFmtId="0" fontId="92" fillId="48" borderId="0" xfId="497" applyFont="1" applyFill="1" applyBorder="1" applyAlignment="1" applyProtection="1">
      <alignment horizontal="center" vertical="justify"/>
    </xf>
    <xf numFmtId="0" fontId="92" fillId="48" borderId="0" xfId="497" quotePrefix="1" applyFont="1" applyFill="1" applyBorder="1" applyAlignment="1" applyProtection="1">
      <alignment horizontal="center" vertical="justify"/>
    </xf>
    <xf numFmtId="165" fontId="66" fillId="48" borderId="86" xfId="687" applyNumberFormat="1" applyFont="1" applyFill="1" applyBorder="1" applyAlignment="1" applyProtection="1">
      <alignment horizontal="right" vertical="center"/>
      <protection locked="0"/>
    </xf>
    <xf numFmtId="165" fontId="66" fillId="48" borderId="87" xfId="687" applyNumberFormat="1" applyFont="1" applyFill="1" applyBorder="1" applyAlignment="1" applyProtection="1">
      <alignment horizontal="right" vertical="center"/>
      <protection locked="0"/>
    </xf>
    <xf numFmtId="177" fontId="84" fillId="48" borderId="86" xfId="497" applyNumberFormat="1" applyFont="1" applyFill="1" applyBorder="1" applyAlignment="1" applyProtection="1">
      <alignment horizontal="center"/>
    </xf>
    <xf numFmtId="177" fontId="84" fillId="48" borderId="87" xfId="497" applyNumberFormat="1" applyFont="1" applyFill="1" applyBorder="1" applyAlignment="1" applyProtection="1">
      <alignment horizontal="center"/>
    </xf>
    <xf numFmtId="49" fontId="91" fillId="48" borderId="31" xfId="497" applyNumberFormat="1" applyFont="1" applyFill="1" applyBorder="1" applyAlignment="1" applyProtection="1">
      <alignment horizontal="center" vertical="center"/>
    </xf>
    <xf numFmtId="49" fontId="90" fillId="48" borderId="88" xfId="497" applyNumberFormat="1" applyFont="1" applyFill="1" applyBorder="1" applyAlignment="1" applyProtection="1">
      <alignment horizontal="center" vertical="center"/>
    </xf>
    <xf numFmtId="49" fontId="90" fillId="48" borderId="89" xfId="497" applyNumberFormat="1" applyFont="1" applyFill="1" applyBorder="1" applyAlignment="1" applyProtection="1">
      <alignment horizontal="center" vertical="center"/>
    </xf>
    <xf numFmtId="0" fontId="97" fillId="48" borderId="19" xfId="0" applyNumberFormat="1" applyFont="1" applyFill="1" applyBorder="1" applyAlignment="1" applyProtection="1">
      <alignment horizontal="center" vertical="center" wrapText="1"/>
      <protection locked="0"/>
    </xf>
    <xf numFmtId="0" fontId="38" fillId="48" borderId="0" xfId="0" applyNumberFormat="1" applyFont="1" applyFill="1" applyBorder="1" applyAlignment="1" applyProtection="1">
      <alignment horizontal="center" vertical="center" wrapText="1"/>
      <protection locked="0"/>
    </xf>
    <xf numFmtId="177" fontId="77" fillId="48" borderId="0" xfId="497" applyNumberFormat="1" applyFont="1" applyFill="1" applyBorder="1" applyAlignment="1" applyProtection="1">
      <alignment horizontal="left" vertical="center"/>
    </xf>
    <xf numFmtId="1" fontId="66" fillId="59" borderId="53" xfId="686" applyNumberFormat="1" applyFont="1" applyFill="1" applyBorder="1" applyAlignment="1" applyProtection="1">
      <alignment horizontal="center" vertical="center"/>
    </xf>
    <xf numFmtId="1" fontId="66" fillId="59" borderId="82"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3" xfId="686" applyNumberFormat="1" applyFont="1" applyFill="1" applyBorder="1" applyAlignment="1" applyProtection="1">
      <alignment horizontal="center" vertical="center" wrapText="1"/>
    </xf>
    <xf numFmtId="4" fontId="66" fillId="59" borderId="82"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1" fontId="65" fillId="67" borderId="51"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1" xfId="492" applyNumberFormat="1" applyFont="1" applyFill="1" applyBorder="1" applyAlignment="1">
      <alignment horizontal="center" vertical="center" wrapText="1"/>
    </xf>
    <xf numFmtId="0" fontId="38" fillId="59" borderId="69" xfId="492" applyNumberFormat="1" applyFont="1" applyFill="1" applyBorder="1" applyAlignment="1">
      <alignment horizontal="center" vertical="center" wrapText="1"/>
    </xf>
    <xf numFmtId="0" fontId="66" fillId="59" borderId="90" xfId="492" applyFont="1" applyFill="1" applyBorder="1" applyAlignment="1">
      <alignment horizontal="center" vertical="center" wrapText="1"/>
    </xf>
    <xf numFmtId="0" fontId="66" fillId="59" borderId="69" xfId="492" applyFont="1" applyFill="1" applyBorder="1" applyAlignment="1">
      <alignment horizontal="center" vertical="center" wrapText="1"/>
    </xf>
    <xf numFmtId="191" fontId="66" fillId="59" borderId="90" xfId="492" applyNumberFormat="1" applyFont="1" applyFill="1" applyBorder="1" applyAlignment="1">
      <alignment horizontal="center" vertical="center" wrapText="1"/>
    </xf>
    <xf numFmtId="191" fontId="66" fillId="59" borderId="69" xfId="492" applyNumberFormat="1" applyFont="1" applyFill="1" applyBorder="1" applyAlignment="1">
      <alignment horizontal="center" vertical="center" wrapText="1"/>
    </xf>
    <xf numFmtId="4" fontId="66" fillId="59" borderId="90" xfId="492" applyNumberFormat="1" applyFont="1" applyFill="1" applyBorder="1" applyAlignment="1">
      <alignment horizontal="center" vertical="center" wrapText="1"/>
    </xf>
    <xf numFmtId="4" fontId="66" fillId="59" borderId="69" xfId="492" applyNumberFormat="1" applyFont="1" applyFill="1" applyBorder="1" applyAlignment="1">
      <alignment horizontal="center" vertical="center" wrapText="1"/>
    </xf>
    <xf numFmtId="2" fontId="67" fillId="59" borderId="81" xfId="686" applyNumberFormat="1" applyFont="1" applyFill="1" applyBorder="1" applyAlignment="1" applyProtection="1">
      <alignment horizontal="center" vertical="center" wrapText="1"/>
    </xf>
    <xf numFmtId="2" fontId="67" fillId="59" borderId="69" xfId="686" applyNumberFormat="1" applyFont="1" applyFill="1" applyBorder="1" applyAlignment="1" applyProtection="1">
      <alignment horizontal="center" vertical="center" wrapText="1"/>
    </xf>
    <xf numFmtId="0" fontId="77" fillId="0" borderId="144" xfId="0" applyFont="1" applyBorder="1" applyAlignment="1">
      <alignment horizontal="justify" vertical="justify"/>
    </xf>
    <xf numFmtId="0" fontId="77" fillId="0" borderId="72" xfId="0" applyFont="1" applyBorder="1" applyAlignment="1">
      <alignment horizontal="justify" vertical="justify"/>
    </xf>
    <xf numFmtId="0" fontId="77" fillId="0" borderId="145" xfId="0" applyFont="1" applyBorder="1" applyAlignment="1">
      <alignment horizontal="justify" vertical="justify"/>
    </xf>
    <xf numFmtId="0" fontId="77" fillId="0" borderId="35" xfId="0" applyFont="1" applyBorder="1" applyAlignment="1">
      <alignment horizontal="justify" vertical="justify"/>
    </xf>
    <xf numFmtId="0" fontId="30" fillId="55" borderId="96" xfId="0" applyFont="1" applyFill="1" applyBorder="1" applyAlignment="1">
      <alignment horizontal="center" vertical="center"/>
    </xf>
    <xf numFmtId="0" fontId="30" fillId="55" borderId="97" xfId="0" applyFont="1" applyFill="1" applyBorder="1" applyAlignment="1">
      <alignment horizontal="center" vertical="center"/>
    </xf>
    <xf numFmtId="0" fontId="30" fillId="55" borderId="36" xfId="0" applyFont="1" applyFill="1" applyBorder="1" applyAlignment="1">
      <alignment horizontal="center" vertical="center"/>
    </xf>
    <xf numFmtId="0" fontId="76" fillId="56" borderId="43" xfId="0" applyFont="1" applyFill="1" applyBorder="1" applyAlignment="1">
      <alignment horizontal="center"/>
    </xf>
    <xf numFmtId="0" fontId="76" fillId="56" borderId="72" xfId="0" applyFont="1" applyFill="1" applyBorder="1" applyAlignment="1">
      <alignment horizontal="center"/>
    </xf>
    <xf numFmtId="0" fontId="76" fillId="56" borderId="73" xfId="0" applyFont="1" applyFill="1" applyBorder="1" applyAlignment="1">
      <alignment horizontal="center"/>
    </xf>
    <xf numFmtId="0" fontId="76" fillId="56" borderId="43" xfId="0" applyFont="1" applyFill="1" applyBorder="1" applyAlignment="1">
      <alignment horizontal="center" vertical="center"/>
    </xf>
    <xf numFmtId="0" fontId="76" fillId="56" borderId="72" xfId="0" applyFont="1" applyFill="1" applyBorder="1" applyAlignment="1">
      <alignment horizontal="center" vertical="center"/>
    </xf>
    <xf numFmtId="0" fontId="76" fillId="56" borderId="73" xfId="0" applyFont="1" applyFill="1" applyBorder="1" applyAlignment="1">
      <alignment horizontal="center" vertical="center"/>
    </xf>
    <xf numFmtId="0" fontId="77" fillId="0" borderId="35" xfId="0" applyFont="1" applyBorder="1" applyAlignment="1">
      <alignment horizontal="justify" vertical="center"/>
    </xf>
    <xf numFmtId="179" fontId="65" fillId="67" borderId="43" xfId="495" applyNumberFormat="1" applyFont="1" applyFill="1" applyBorder="1" applyAlignment="1" applyProtection="1">
      <alignment horizontal="center" vertical="center"/>
      <protection hidden="1"/>
    </xf>
    <xf numFmtId="179" fontId="65" fillId="67" borderId="72"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0" fontId="0" fillId="68" borderId="23" xfId="0" applyFill="1" applyBorder="1" applyAlignment="1">
      <alignment horizontal="center" vertical="center"/>
    </xf>
    <xf numFmtId="0" fontId="0" fillId="68" borderId="0" xfId="0" applyFill="1" applyBorder="1" applyAlignment="1">
      <alignment horizontal="center" vertical="center"/>
    </xf>
    <xf numFmtId="0" fontId="95" fillId="48" borderId="0" xfId="0" applyFont="1" applyFill="1" applyBorder="1" applyAlignment="1">
      <alignment horizontal="center"/>
    </xf>
    <xf numFmtId="0" fontId="81" fillId="48" borderId="0" xfId="0" applyFont="1" applyFill="1" applyBorder="1" applyAlignment="1">
      <alignment horizontal="center"/>
    </xf>
    <xf numFmtId="0" fontId="95" fillId="48" borderId="0" xfId="0" applyNumberFormat="1" applyFont="1" applyFill="1" applyBorder="1" applyAlignment="1">
      <alignment horizontal="justify" vertical="justify" wrapText="1"/>
    </xf>
    <xf numFmtId="0" fontId="95" fillId="48" borderId="0" xfId="0" applyFont="1" applyFill="1" applyBorder="1" applyAlignment="1">
      <alignment horizontal="right"/>
    </xf>
    <xf numFmtId="1" fontId="95" fillId="48" borderId="0" xfId="0" applyNumberFormat="1" applyFont="1" applyFill="1" applyBorder="1" applyAlignment="1">
      <alignment horizontal="left"/>
    </xf>
    <xf numFmtId="0" fontId="95"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80" fillId="52" borderId="0" xfId="0" applyNumberFormat="1" applyFont="1" applyFill="1" applyBorder="1" applyAlignment="1" applyProtection="1">
      <alignment horizontal="left" vertical="center"/>
      <protection locked="0"/>
    </xf>
    <xf numFmtId="0" fontId="76" fillId="48" borderId="43" xfId="0" applyFont="1" applyFill="1" applyBorder="1" applyAlignment="1">
      <alignment horizontal="center"/>
    </xf>
    <xf numFmtId="0" fontId="76" fillId="48" borderId="72" xfId="0" applyFont="1" applyFill="1" applyBorder="1" applyAlignment="1">
      <alignment horizontal="center"/>
    </xf>
    <xf numFmtId="0" fontId="76" fillId="48" borderId="73" xfId="0" applyFont="1" applyFill="1" applyBorder="1" applyAlignment="1">
      <alignment horizont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0" fillId="52" borderId="0" xfId="0" applyNumberFormat="1" applyFont="1" applyFill="1" applyAlignment="1" applyProtection="1">
      <alignment horizontal="left" vertical="center"/>
      <protection locked="0"/>
    </xf>
    <xf numFmtId="168" fontId="66" fillId="52" borderId="0" xfId="0" applyNumberFormat="1" applyFont="1" applyFill="1" applyBorder="1" applyAlignment="1" applyProtection="1">
      <alignment horizontal="center" vertical="center"/>
      <protection locked="0"/>
    </xf>
    <xf numFmtId="168" fontId="103" fillId="52" borderId="0" xfId="0" applyNumberFormat="1" applyFont="1" applyFill="1" applyBorder="1" applyAlignment="1" applyProtection="1">
      <alignment horizontal="center" vertical="center"/>
      <protection locked="0"/>
    </xf>
    <xf numFmtId="1" fontId="103" fillId="52" borderId="0" xfId="0" applyNumberFormat="1" applyFont="1" applyFill="1" applyBorder="1" applyAlignment="1" applyProtection="1">
      <alignment horizontal="left" vertical="center"/>
      <protection locked="0"/>
    </xf>
    <xf numFmtId="0" fontId="103" fillId="52" borderId="0" xfId="0" applyNumberFormat="1" applyFont="1" applyFill="1" applyBorder="1" applyAlignment="1" applyProtection="1">
      <alignment horizontal="left" vertical="center"/>
      <protection locked="0"/>
    </xf>
    <xf numFmtId="0" fontId="0" fillId="63" borderId="53" xfId="0" applyFill="1" applyBorder="1" applyAlignment="1">
      <alignment horizontal="center" vertical="center"/>
    </xf>
    <xf numFmtId="0" fontId="0" fillId="63" borderId="82" xfId="0" applyFill="1" applyBorder="1" applyAlignment="1">
      <alignment horizontal="center" vertical="center"/>
    </xf>
    <xf numFmtId="0" fontId="0" fillId="63" borderId="83" xfId="0" applyFill="1" applyBorder="1" applyAlignment="1">
      <alignment horizontal="center" vertical="center"/>
    </xf>
    <xf numFmtId="0" fontId="66" fillId="52" borderId="0" xfId="0" applyFont="1" applyFill="1" applyAlignment="1" applyProtection="1">
      <alignment horizontal="center" vertical="center" wrapText="1"/>
      <protection locked="0"/>
    </xf>
    <xf numFmtId="0" fontId="103" fillId="52" borderId="0" xfId="0" applyFont="1" applyFill="1" applyAlignment="1" applyProtection="1">
      <alignment horizontal="center" vertical="center" wrapText="1"/>
      <protection locked="0"/>
    </xf>
    <xf numFmtId="2" fontId="100" fillId="52" borderId="0" xfId="0" applyNumberFormat="1" applyFont="1" applyFill="1" applyAlignment="1" applyProtection="1">
      <alignment horizontal="left" vertical="center"/>
      <protection locked="0"/>
    </xf>
    <xf numFmtId="2" fontId="109" fillId="52" borderId="20" xfId="0" applyNumberFormat="1" applyFont="1" applyFill="1" applyBorder="1" applyAlignment="1" applyProtection="1">
      <alignment horizontal="left" vertical="center"/>
      <protection locked="0"/>
    </xf>
    <xf numFmtId="0" fontId="109" fillId="57" borderId="9" xfId="0" applyFont="1" applyFill="1" applyBorder="1" applyAlignment="1">
      <alignment horizontal="center" vertical="center" wrapText="1"/>
    </xf>
    <xf numFmtId="0" fontId="80" fillId="57" borderId="9" xfId="0" applyFont="1" applyFill="1" applyBorder="1" applyAlignment="1">
      <alignment horizontal="center" vertical="center" wrapText="1"/>
    </xf>
    <xf numFmtId="0" fontId="109" fillId="57" borderId="9" xfId="0" applyFont="1" applyFill="1" applyBorder="1" applyAlignment="1">
      <alignment horizontal="center" vertical="center"/>
    </xf>
    <xf numFmtId="0" fontId="76" fillId="48" borderId="43" xfId="0" applyFont="1" applyFill="1" applyBorder="1" applyAlignment="1">
      <alignment horizontal="center" vertical="center"/>
    </xf>
    <xf numFmtId="0" fontId="76" fillId="48" borderId="72" xfId="0" applyFont="1" applyFill="1" applyBorder="1" applyAlignment="1">
      <alignment horizontal="center" vertical="center"/>
    </xf>
    <xf numFmtId="0" fontId="76" fillId="48" borderId="73" xfId="0" applyFont="1" applyFill="1" applyBorder="1" applyAlignment="1">
      <alignment horizontal="center" vertical="center"/>
    </xf>
    <xf numFmtId="0" fontId="0" fillId="48" borderId="23" xfId="0" applyFill="1" applyBorder="1" applyAlignment="1">
      <alignment horizontal="left" vertical="center"/>
    </xf>
    <xf numFmtId="0" fontId="30" fillId="48" borderId="43" xfId="0" applyFont="1" applyFill="1" applyBorder="1" applyAlignment="1">
      <alignment horizontal="center" vertical="center"/>
    </xf>
    <xf numFmtId="0" fontId="30" fillId="48" borderId="72" xfId="0" applyFont="1" applyFill="1" applyBorder="1" applyAlignment="1">
      <alignment horizontal="center" vertical="center"/>
    </xf>
    <xf numFmtId="0" fontId="30" fillId="48" borderId="73" xfId="0" applyFont="1" applyFill="1" applyBorder="1" applyAlignment="1">
      <alignment horizontal="center" vertical="center"/>
    </xf>
    <xf numFmtId="0" fontId="0" fillId="48" borderId="43" xfId="0" applyFill="1" applyBorder="1" applyAlignment="1">
      <alignment horizontal="left" vertical="center"/>
    </xf>
    <xf numFmtId="0" fontId="0" fillId="48" borderId="72" xfId="0" applyFill="1" applyBorder="1" applyAlignment="1">
      <alignment horizontal="left" vertical="center"/>
    </xf>
    <xf numFmtId="0" fontId="0" fillId="48" borderId="73" xfId="0" applyFill="1" applyBorder="1" applyAlignment="1">
      <alignment horizontal="left" vertical="center"/>
    </xf>
    <xf numFmtId="0" fontId="30" fillId="48" borderId="43" xfId="0" applyFont="1" applyFill="1" applyBorder="1" applyAlignment="1">
      <alignment horizontal="left" vertical="center"/>
    </xf>
    <xf numFmtId="0" fontId="30" fillId="48" borderId="72" xfId="0" applyFont="1" applyFill="1" applyBorder="1" applyAlignment="1">
      <alignment horizontal="left" vertical="center"/>
    </xf>
    <xf numFmtId="0" fontId="30" fillId="48" borderId="73"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3" xfId="0" applyFont="1" applyBorder="1" applyAlignment="1">
      <alignment horizontal="center"/>
    </xf>
    <xf numFmtId="0" fontId="30" fillId="0" borderId="72"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2" xfId="0" applyNumberFormat="1" applyFill="1" applyBorder="1" applyAlignment="1">
      <alignment horizontal="center" vertical="center"/>
    </xf>
    <xf numFmtId="2" fontId="0" fillId="48" borderId="48"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260">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 2 7 10" xfId="1259"/>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399">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b/>
        <i val="0"/>
      </font>
      <fill>
        <patternFill>
          <bgColor theme="3" tint="0.59996337778862885"/>
        </patternFill>
      </fill>
      <border>
        <left style="thin">
          <color auto="1"/>
        </left>
        <right style="thin">
          <color auto="1"/>
        </right>
        <top style="thin">
          <color auto="1"/>
        </top>
        <bottom style="thin">
          <color auto="1"/>
        </bottom>
        <vertical/>
        <horizontal/>
      </border>
    </dxf>
    <dxf>
      <font>
        <color rgb="FF9C0006"/>
      </font>
    </dxf>
    <dxf>
      <font>
        <color rgb="FF9C0006"/>
      </font>
    </dxf>
    <dxf>
      <font>
        <color rgb="FF9C0006"/>
      </font>
    </dxf>
    <dxf>
      <font>
        <color rgb="FF9C0006"/>
      </font>
    </dxf>
    <dxf>
      <font>
        <b/>
        <i val="0"/>
      </font>
      <fill>
        <patternFill>
          <bgColor theme="3" tint="0.59996337778862885"/>
        </patternFill>
      </fill>
      <border>
        <left style="thin">
          <color auto="1"/>
        </left>
        <right style="thin">
          <color auto="1"/>
        </right>
        <top style="thin">
          <color auto="1"/>
        </top>
        <bottom style="thin">
          <color auto="1"/>
        </bottom>
        <vertical/>
        <horizontal/>
      </border>
    </dxf>
    <dxf>
      <font>
        <b/>
        <i val="0"/>
      </font>
      <fill>
        <patternFill>
          <bgColor theme="3" tint="0.59996337778862885"/>
        </patternFill>
      </fill>
      <border>
        <left style="thin">
          <color auto="1"/>
        </left>
        <right style="thin">
          <color auto="1"/>
        </right>
        <top style="thin">
          <color auto="1"/>
        </top>
        <bottom style="thin">
          <color auto="1"/>
        </bottom>
        <vertical/>
        <horizontal/>
      </border>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b val="0"/>
        <i val="0"/>
      </font>
      <fill>
        <patternFill>
          <bgColor rgb="FFFF0000"/>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gradientFill degree="180">
          <stop position="0">
            <color theme="9" tint="0.80001220740379042"/>
          </stop>
          <stop position="1">
            <color theme="9" tint="-0.25098422193060094"/>
          </stop>
        </gradientFill>
      </fill>
    </dxf>
    <dxf>
      <fill>
        <gradientFill degree="180">
          <stop position="0">
            <color theme="6" tint="0.80001220740379042"/>
          </stop>
          <stop position="1">
            <color theme="6" tint="-0.25098422193060094"/>
          </stop>
        </gradientFill>
      </fill>
    </dxf>
    <dxf>
      <fill>
        <gradientFill degree="180">
          <stop position="0">
            <color theme="3" tint="0.80001220740379042"/>
          </stop>
          <stop position="1">
            <color theme="3" tint="0.40000610370189521"/>
          </stop>
        </gradient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6" tint="0.79998168889431442"/>
        </patternFill>
      </fill>
    </dxf>
    <dxf>
      <fill>
        <patternFill>
          <bgColor theme="6" tint="0.39994506668294322"/>
        </patternFill>
      </fill>
    </dxf>
    <dxf>
      <fill>
        <patternFill>
          <bgColor theme="6" tint="0.7999816888943144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6" tint="0.7999816888943144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6" tint="0.79998168889431442"/>
        </patternFill>
      </fill>
    </dxf>
    <dxf>
      <fill>
        <patternFill>
          <bgColor theme="6" tint="0.7999816888943144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6" tint="0.7999816888943144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6" tint="0.39994506668294322"/>
        </patternFill>
      </fill>
    </dxf>
    <dxf>
      <fill>
        <patternFill>
          <bgColor theme="6" tint="0.7999816888943144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6" tint="0.7999816888943144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6" tint="0.79998168889431442"/>
        </patternFill>
      </fill>
    </dxf>
    <dxf>
      <fill>
        <patternFill>
          <bgColor theme="6" tint="0.39994506668294322"/>
        </patternFill>
      </fill>
    </dxf>
    <dxf>
      <fill>
        <patternFill>
          <bgColor theme="6" tint="0.7999816888943144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6" tint="0.7999816888943144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6" tint="0.7999816888943144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6" tint="0.7999816888943144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6" tint="0.7999816888943144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3999450666829432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39994506668294322"/>
        </patternFill>
      </fill>
    </dxf>
    <dxf>
      <fill>
        <patternFill>
          <bgColor theme="6" tint="0.39994506668294322"/>
        </patternFill>
      </fill>
    </dxf>
    <dxf>
      <fill>
        <patternFill>
          <bgColor theme="6" tint="0.79998168889431442"/>
        </patternFill>
      </fill>
    </dxf>
    <dxf>
      <fill>
        <patternFill>
          <bgColor theme="6" tint="0.39994506668294322"/>
        </patternFill>
      </fill>
    </dxf>
    <dxf>
      <fill>
        <patternFill>
          <bgColor theme="6" tint="0.39994506668294322"/>
        </patternFill>
      </fill>
    </dxf>
    <dxf>
      <fill>
        <patternFill>
          <bgColor theme="6" tint="0.79998168889431442"/>
        </patternFill>
      </fill>
    </dxf>
    <dxf>
      <fill>
        <patternFill>
          <bgColor theme="6" tint="0.39994506668294322"/>
        </patternFill>
      </fill>
    </dxf>
    <dxf>
      <fill>
        <patternFill>
          <bgColor theme="6" tint="0.79998168889431442"/>
        </patternFill>
      </fill>
    </dxf>
    <dxf>
      <fill>
        <patternFill>
          <bgColor theme="6" tint="0.39994506668294322"/>
        </patternFill>
      </fill>
    </dxf>
    <dxf>
      <fill>
        <patternFill>
          <bgColor theme="6" tint="0.79998168889431442"/>
        </patternFill>
      </fill>
    </dxf>
    <dxf>
      <fill>
        <patternFill>
          <bgColor theme="6" tint="0.39994506668294322"/>
        </patternFill>
      </fill>
    </dxf>
    <dxf>
      <fill>
        <patternFill>
          <bgColor theme="6" tint="0.79998168889431442"/>
        </patternFill>
      </fill>
    </dxf>
    <dxf>
      <fill>
        <patternFill>
          <bgColor theme="6" tint="0.39994506668294322"/>
        </patternFill>
      </fill>
    </dxf>
    <dxf>
      <fill>
        <patternFill>
          <bgColor theme="6" tint="0.79998168889431442"/>
        </patternFill>
      </fill>
    </dxf>
    <dxf>
      <fill>
        <patternFill>
          <bgColor theme="6" tint="0.39994506668294322"/>
        </patternFill>
      </fill>
    </dxf>
    <dxf>
      <fill>
        <patternFill>
          <bgColor theme="6" tint="0.79998168889431442"/>
        </patternFill>
      </fill>
    </dxf>
    <dxf>
      <fill>
        <patternFill>
          <bgColor theme="6" tint="0.39994506668294322"/>
        </patternFill>
      </fill>
    </dxf>
    <dxf>
      <fill>
        <patternFill>
          <bgColor theme="6" tint="0.79998168889431442"/>
        </patternFill>
      </fill>
    </dxf>
    <dxf>
      <fill>
        <patternFill>
          <bgColor theme="6" tint="0.39994506668294322"/>
        </patternFill>
      </fill>
    </dxf>
    <dxf>
      <fill>
        <patternFill>
          <bgColor theme="6" tint="0.79998168889431442"/>
        </patternFill>
      </fill>
    </dxf>
    <dxf>
      <fill>
        <patternFill>
          <bgColor theme="6" tint="0.39994506668294322"/>
        </patternFill>
      </fill>
    </dxf>
    <dxf>
      <fill>
        <patternFill>
          <bgColor theme="6" tint="0.79998168889431442"/>
        </patternFill>
      </fill>
    </dxf>
    <dxf>
      <fill>
        <patternFill>
          <bgColor theme="6" tint="0.79998168889431442"/>
        </patternFill>
      </fill>
    </dxf>
    <dxf>
      <fill>
        <patternFill>
          <bgColor theme="6" tint="0.39994506668294322"/>
        </patternFill>
      </fill>
    </dxf>
    <dxf>
      <fill>
        <patternFill>
          <bgColor theme="6" tint="0.79998168889431442"/>
        </patternFill>
      </fill>
    </dxf>
    <dxf>
      <fill>
        <patternFill>
          <bgColor theme="6" tint="0.39994506668294322"/>
        </patternFill>
      </fill>
    </dxf>
    <dxf>
      <fill>
        <patternFill>
          <bgColor theme="6" tint="0.79998168889431442"/>
        </patternFill>
      </fill>
    </dxf>
    <dxf>
      <fill>
        <patternFill>
          <bgColor theme="6" tint="0.39994506668294322"/>
        </patternFill>
      </fill>
    </dxf>
    <dxf>
      <fill>
        <patternFill>
          <bgColor theme="6" tint="0.79998168889431442"/>
        </patternFill>
      </fill>
    </dxf>
    <dxf>
      <fill>
        <patternFill>
          <bgColor theme="6" tint="0.39994506668294322"/>
        </patternFill>
      </fill>
    </dxf>
    <dxf>
      <fill>
        <patternFill>
          <bgColor theme="6" tint="0.79998168889431442"/>
        </patternFill>
      </fill>
    </dxf>
    <dxf>
      <fill>
        <patternFill>
          <bgColor theme="6" tint="0.39994506668294322"/>
        </patternFill>
      </fill>
    </dxf>
    <dxf>
      <fill>
        <patternFill>
          <bgColor theme="6" tint="0.79998168889431442"/>
        </patternFill>
      </fill>
    </dxf>
    <dxf>
      <fill>
        <patternFill>
          <bgColor theme="6" tint="0.39994506668294322"/>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6"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COORDENAÇÃO DE PROJETOS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xdr:col>
      <xdr:colOff>119230</xdr:colOff>
      <xdr:row>4</xdr:row>
      <xdr:rowOff>129600</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799042</xdr:colOff>
      <xdr:row>0</xdr:row>
      <xdr:rowOff>58208</xdr:rowOff>
    </xdr:from>
    <xdr:to>
      <xdr:col>10</xdr:col>
      <xdr:colOff>1176443</xdr:colOff>
      <xdr:row>3</xdr:row>
      <xdr:rowOff>68792</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57592" y="58208"/>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81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9"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885824" y="9526"/>
          <a:ext cx="71532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spcBef>
              <a:spcPts val="600"/>
            </a:spcBef>
          </a:pPr>
          <a:r>
            <a:rPr lang="pt-BR" sz="1100" b="1" i="0" baseline="0">
              <a:effectLst/>
              <a:latin typeface="+mn-lt"/>
              <a:ea typeface="+mn-ea"/>
              <a:cs typeface="+mn-cs"/>
            </a:rPr>
            <a:t>COORDENAÇÃO DE PROJETOS E ORÇAMENTOS</a:t>
          </a:r>
          <a:endParaRPr lang="pt-BR">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581025</xdr:colOff>
      <xdr:row>0</xdr:row>
      <xdr:rowOff>123825</xdr:rowOff>
    </xdr:from>
    <xdr:to>
      <xdr:col>5</xdr:col>
      <xdr:colOff>581025</xdr:colOff>
      <xdr:row>0</xdr:row>
      <xdr:rowOff>800100</xdr:rowOff>
    </xdr:to>
    <xdr:sp macro="" textlink="" fLocksText="0">
      <xdr:nvSpPr>
        <xdr:cNvPr id="5"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581025" y="123825"/>
          <a:ext cx="3829050" cy="67627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1</xdr:col>
      <xdr:colOff>65830</xdr:colOff>
      <xdr:row>0</xdr:row>
      <xdr:rowOff>940200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342900</xdr:colOff>
      <xdr:row>0</xdr:row>
      <xdr:rowOff>28575</xdr:rowOff>
    </xdr:from>
    <xdr:to>
      <xdr:col>8</xdr:col>
      <xdr:colOff>0</xdr:colOff>
      <xdr:row>0</xdr:row>
      <xdr:rowOff>662305</xdr:rowOff>
    </xdr:to>
    <xdr:pic>
      <xdr:nvPicPr>
        <xdr:cNvPr id="7" name="Imagem 6"/>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7" r="64019"/>
        <a:stretch/>
      </xdr:blipFill>
      <xdr:spPr bwMode="auto">
        <a:xfrm>
          <a:off x="4171950" y="28575"/>
          <a:ext cx="1962150" cy="633730"/>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581025</xdr:colOff>
      <xdr:row>0</xdr:row>
      <xdr:rowOff>123825</xdr:rowOff>
    </xdr:from>
    <xdr:to>
      <xdr:col>5</xdr:col>
      <xdr:colOff>581025</xdr:colOff>
      <xdr:row>0</xdr:row>
      <xdr:rowOff>800100</xdr:rowOff>
    </xdr:to>
    <xdr:sp macro="" textlink="" fLocksText="0">
      <xdr:nvSpPr>
        <xdr:cNvPr id="2"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581025" y="123825"/>
          <a:ext cx="3829050" cy="67627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1</xdr:col>
      <xdr:colOff>65830</xdr:colOff>
      <xdr:row>0</xdr:row>
      <xdr:rowOff>940200</xdr:rowOff>
    </xdr:to>
    <xdr:pic>
      <xdr:nvPicPr>
        <xdr:cNvPr id="3" name="Imagem 2"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342900</xdr:colOff>
      <xdr:row>0</xdr:row>
      <xdr:rowOff>28575</xdr:rowOff>
    </xdr:from>
    <xdr:to>
      <xdr:col>8</xdr:col>
      <xdr:colOff>0</xdr:colOff>
      <xdr:row>0</xdr:row>
      <xdr:rowOff>662305</xdr:rowOff>
    </xdr:to>
    <xdr:pic>
      <xdr:nvPicPr>
        <xdr:cNvPr id="4" name="Imagem 3"/>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7" r="64019"/>
        <a:stretch/>
      </xdr:blipFill>
      <xdr:spPr bwMode="auto">
        <a:xfrm>
          <a:off x="4171950" y="28575"/>
          <a:ext cx="1962150" cy="633730"/>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7</xdr:col>
      <xdr:colOff>57150</xdr:colOff>
      <xdr:row>0</xdr:row>
      <xdr:rowOff>114300</xdr:rowOff>
    </xdr:from>
    <xdr:to>
      <xdr:col>9</xdr:col>
      <xdr:colOff>570189</xdr:colOff>
      <xdr:row>4</xdr:row>
      <xdr:rowOff>66675</xdr:rowOff>
    </xdr:to>
    <xdr:pic>
      <xdr:nvPicPr>
        <xdr:cNvPr id="6" name="Imagem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1425" y="114300"/>
          <a:ext cx="1732239" cy="6572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2"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JANEIRO/2023</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spcBef>
              <a:spcPts val="600"/>
            </a:spcBef>
          </a:pPr>
          <a:r>
            <a:rPr lang="pt-BR" sz="1100" b="1" i="0" baseline="0">
              <a:effectLst/>
              <a:latin typeface="+mn-lt"/>
              <a:ea typeface="+mn-ea"/>
              <a:cs typeface="+mn-cs"/>
            </a:rPr>
            <a:t>COORDENAÇÃO DE PROJETOS E ORÇAMENTOS</a:t>
          </a:r>
          <a:endParaRPr lang="pt-BR">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34076</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25327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a:p>
          <a:pPr algn="ctr" rtl="0">
            <a:spcBef>
              <a:spcPts val="600"/>
            </a:spcBef>
          </a:pPr>
          <a:r>
            <a:rPr lang="pt-BR" sz="1100" b="1" i="0" baseline="0">
              <a:effectLst/>
              <a:latin typeface="+mn-lt"/>
              <a:ea typeface="+mn-ea"/>
              <a:cs typeface="+mn-cs"/>
            </a:rPr>
            <a:t>COORDENAÇÃO DE PROJETOS E ORÇAMENTOS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9"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COORDENAÇÃO DE PROJETOS E ORÇAMENTOS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115725</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117693</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116681</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29056"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 xmlns:a16="http://schemas.microsoft.com/office/drawing/2014/main" id="{D2C6C178-38C4-44CC-99D3-66C8827949D7}"/>
            </a:ext>
          </a:extLst>
        </xdr:cNvPr>
        <xdr:cNvSpPr>
          <a:spLocks noChangeArrowheads="1"/>
        </xdr:cNvSpPr>
      </xdr:nvSpPr>
      <xdr:spPr bwMode="auto">
        <a:xfrm>
          <a:off x="638176" y="19050"/>
          <a:ext cx="6800849" cy="73342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 xmlns:a16="http://schemas.microsoft.com/office/drawing/2014/main" id="{2E048650-B8BB-4457-8E89-85D498A0A64F}"/>
            </a:ext>
          </a:extLst>
        </xdr:cNvPr>
        <xdr:cNvSpPr>
          <a:spLocks noChangeArrowheads="1"/>
        </xdr:cNvSpPr>
      </xdr:nvSpPr>
      <xdr:spPr bwMode="auto">
        <a:xfrm>
          <a:off x="704851" y="66675"/>
          <a:ext cx="4933950" cy="7239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28575</xdr:colOff>
      <xdr:row>2</xdr:row>
      <xdr:rowOff>47626</xdr:rowOff>
    </xdr:from>
    <xdr:to>
      <xdr:col>12</xdr:col>
      <xdr:colOff>17738</xdr:colOff>
      <xdr:row>4</xdr:row>
      <xdr:rowOff>123825</xdr:rowOff>
    </xdr:to>
    <xdr:pic>
      <xdr:nvPicPr>
        <xdr:cNvPr id="3" name="Imagem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44350" y="428626"/>
          <a:ext cx="1779863" cy="4571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39</xdr:row>
      <xdr:rowOff>0</xdr:rowOff>
    </xdr:from>
    <xdr:to>
      <xdr:col>1</xdr:col>
      <xdr:colOff>638175</xdr:colOff>
      <xdr:row>39</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xdr:from>
      <xdr:col>1</xdr:col>
      <xdr:colOff>800101</xdr:colOff>
      <xdr:row>1</xdr:row>
      <xdr:rowOff>76201</xdr:rowOff>
    </xdr:from>
    <xdr:to>
      <xdr:col>8</xdr:col>
      <xdr:colOff>476250</xdr:colOff>
      <xdr:row>6</xdr:row>
      <xdr:rowOff>152401</xdr:rowOff>
    </xdr:to>
    <xdr:sp macro="" textlink="" fLocksText="0">
      <xdr:nvSpPr>
        <xdr:cNvPr id="8"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1114426" y="390526"/>
          <a:ext cx="7419974" cy="106680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a:p>
          <a:pPr algn="ctr" rtl="0">
            <a:spcBef>
              <a:spcPts val="600"/>
            </a:spcBef>
          </a:pPr>
          <a:r>
            <a:rPr lang="pt-BR" sz="1100" b="1" i="0" baseline="0">
              <a:effectLst/>
              <a:latin typeface="+mn-lt"/>
              <a:ea typeface="+mn-ea"/>
              <a:cs typeface="+mn-cs"/>
            </a:rPr>
            <a:t>COORDENAÇÃO DE PROJETOS E ORÇAMENTOS</a:t>
          </a:r>
          <a:endParaRPr lang="pt-BR">
            <a:effectLst/>
          </a:endParaRPr>
        </a:p>
      </xdr:txBody>
    </xdr:sp>
    <xdr:clientData/>
  </xdr:twoCellAnchor>
  <xdr:twoCellAnchor editAs="oneCell">
    <xdr:from>
      <xdr:col>8</xdr:col>
      <xdr:colOff>457200</xdr:colOff>
      <xdr:row>1</xdr:row>
      <xdr:rowOff>133350</xdr:rowOff>
    </xdr:from>
    <xdr:to>
      <xdr:col>11</xdr:col>
      <xdr:colOff>827364</xdr:colOff>
      <xdr:row>5</xdr:row>
      <xdr:rowOff>99961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15350" y="447675"/>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verton.nairnei@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strar.com.br/ar-condicionado-split-hi-wall-lg-dual-inverter-voice-ai-12000-btu-h-quente-frio-220v-s3-w12ja31a/p?idsku=1252&amp;srsltid=AfmBOoriBXtuDOhu-tvOX2qG8PazOCON_5bCnuROW5Ie7as_pIl3_5DyELI" TargetMode="External"/><Relationship Id="rId18" Type="http://schemas.openxmlformats.org/officeDocument/2006/relationships/hyperlink" Target="https://www.friopecas.com.br/split-philco-hw-18k-220-2-qf-in-1027469/p" TargetMode="External"/><Relationship Id="rId26" Type="http://schemas.openxmlformats.org/officeDocument/2006/relationships/hyperlink" Target="https://www.leveros.com.br/ar-condicionado-split-teto-lg-inverter-wifi-52000-btus-220v-monofasico/p?idsku=2029271&amp;gad_source=1&amp;gclid=EAIaIQobChMIopXr8cndhAMVYBqtBh33mQIFEAQYBCABEgIXofD_BwE" TargetMode="External"/><Relationship Id="rId39" Type="http://schemas.openxmlformats.org/officeDocument/2006/relationships/hyperlink" Target="https://www.poloar.com.br/ar-condicionado-teto-inverter-carrier-xpower-30-000-btu-h-quente-frio-220v-conectividade-wi-fi/p?idsku=1181&amp;gad_source=1&amp;gclid=EAIaIQobChMIyZju5uCrhQMVhV5IAB2v6gdFEAQYAyABEgJXvPD_BwE" TargetMode="External"/><Relationship Id="rId21" Type="http://schemas.openxmlformats.org/officeDocument/2006/relationships/hyperlink" Target="https://www.poloar.com.br/ar-condicionado-teto-inverter-lg-47000-btus-quente-frio-220v-com-wifi/p?idsku=1285&amp;gad_source=1&amp;gclid=EAIaIQobChMIl_r_t5K_hAMVY0JIAB0IPQaOEAQYBiABEgLIGvD_BwE" TargetMode="External"/><Relationship Id="rId34" Type="http://schemas.openxmlformats.org/officeDocument/2006/relationships/hyperlink" Target="https://www.persianet.com.br/rolo/tela-solar/Cortina-Rolo-Tela-Solar-3?produto=34266&amp;gad_source=1&amp;gclid=EAIaIQobChMIr-mfzKuShQMVrlZIAB1qJwoMEAYYBCABEgLW9vD_BwE" TargetMode="External"/><Relationship Id="rId42" Type="http://schemas.openxmlformats.org/officeDocument/2006/relationships/drawing" Target="../drawings/drawing11.xml"/><Relationship Id="rId7" Type="http://schemas.openxmlformats.org/officeDocument/2006/relationships/hyperlink" Target="https://www.frigelar.com.br/bomba-de-drenagem-de-agua-eos-mini-white-para-split-ate-24000-btus-220v/p/kit2265" TargetMode="External"/><Relationship Id="rId2" Type="http://schemas.openxmlformats.org/officeDocument/2006/relationships/hyperlink" Target="mailto:comunicasignscuritiba@gmail.com" TargetMode="External"/><Relationship Id="rId16" Type="http://schemas.openxmlformats.org/officeDocument/2006/relationships/hyperlink" Target="https://www.webcontinental.com.br/ar-condicionado-split-inverter-philco-24000-btus-quente-frio-220v-pac24000iqfm9w/p?gad_source=4&amp;gclid=EAIaIQobChMIl-W3ooD0gwMV01pIAB2DPQTaEAQYBCABEgJJCPD_BwE" TargetMode="External"/><Relationship Id="rId20" Type="http://schemas.openxmlformats.org/officeDocument/2006/relationships/hyperlink" Target="https://www.webcontinental.com.br/ar-condicionado-split-teto-inverter-lg-48000-btus-q-f-220v-avuw48gm2p0-awgzbrz/p?gclid=EAIaIQobChMI3cOFqI2g_wIVsSnUAR04Nw49EAQYAiABEgLdJvD_BwE" TargetMode="External"/><Relationship Id="rId29" Type="http://schemas.openxmlformats.org/officeDocument/2006/relationships/hyperlink" Target="https://www.strar.com.br/ar-condicionado-piso-teto-elgin-eco-inverter-30000-btu-h-quente-frio-220v-r-32/p?idsku=1367&amp;gad_source=1&amp;gclid=EAIaIQobChMIyZju5uCrhQMVhV5IAB2v6gdFEAQYAiABEgJy-vD_BwE" TargetMode="External"/><Relationship Id="rId41" Type="http://schemas.openxmlformats.org/officeDocument/2006/relationships/printerSettings" Target="../printerSettings/printerSettings11.bin"/><Relationship Id="rId1" Type="http://schemas.openxmlformats.org/officeDocument/2006/relationships/hyperlink" Target="mailto:daniel.capelosa@aplicafilme.com.br" TargetMode="External"/><Relationship Id="rId6" Type="http://schemas.openxmlformats.org/officeDocument/2006/relationships/hyperlink" Target="mailto:telcabospr@telcabos.com.br" TargetMode="External"/><Relationship Id="rId11" Type="http://schemas.openxmlformats.org/officeDocument/2006/relationships/hyperlink" Target="https://www.lg.com/br/ar-condicionado-residencial/lg-s3-w12ja31a-1?srsltid=AfmBOord2Me_wZFoIowDJhGy9Xe2L_I-Bfi-Tsr6kQ9QgakJ5ITUhIE3Wy0" TargetMode="External"/><Relationship Id="rId24" Type="http://schemas.openxmlformats.org/officeDocument/2006/relationships/hyperlink" Target="https://www.frigelar.com.br/cortina-de-ar-eos-150-cm-com-controle-remoto-ca1215c-220v/p/kit5635" TargetMode="External"/><Relationship Id="rId32" Type="http://schemas.openxmlformats.org/officeDocument/2006/relationships/hyperlink" Target="https://telastech.com.br/persolar3.html?gad_source=1&amp;gclid=EAIaIQobChMIyt7P46qShQMVj0VIAB15GAAeEAQYASABEgJi0vD_BwE" TargetMode="External"/><Relationship Id="rId37" Type="http://schemas.openxmlformats.org/officeDocument/2006/relationships/hyperlink" Target="https://www.frigelar.com.br/bomba-de-dreno-aspen-maxi-orange-30-litros-60000-btu-220v/p/kit1488" TargetMode="External"/><Relationship Id="rId40" Type="http://schemas.openxmlformats.org/officeDocument/2006/relationships/hyperlink" Target="https://www.pegfer.com.br/MLB-3220811100-suporte-para-extintor-de-parede-ate-15kg-em-aco-_JM?variation=176722420283&amp;gad_source=1&amp;gclid=EAIaIQobChMI7IeT6NC3hQMVW1VIAB0f8AG1EAQYAyABEgLuo_D_BwE" TargetMode="External"/><Relationship Id="rId5" Type="http://schemas.openxmlformats.org/officeDocument/2006/relationships/hyperlink" Target="mailto:vendas@dcamericas.com.br" TargetMode="External"/><Relationship Id="rId15" Type="http://schemas.openxmlformats.org/officeDocument/2006/relationships/hyperlink" Target="https://loja.electrolux.com.br/ar-condicionado-electrolux-color-adapt-inverter-18-000-btus-quente-frio--ji18r-je18r-/p?idsku=310122806" TargetMode="External"/><Relationship Id="rId23" Type="http://schemas.openxmlformats.org/officeDocument/2006/relationships/hyperlink" Target="https://www.dufrio.com.br/cortina-de-ar-150m-dugold-branco-com-controle-a25-dg-3015fy-220v.html?origin=busca" TargetMode="External"/><Relationship Id="rId28" Type="http://schemas.openxmlformats.org/officeDocument/2006/relationships/hyperlink" Target="https://www.leroymerlin.com.br/ar-condicionado-split-teto-inverter-lg-52000-btus-quente-frio-220v-monofasico-avnw60gm2p1-anwzbrz_1571729376?region=outros&amp;gad_source=1&amp;gclid=EAIaIQobChMIopXr8cndhAMVYBqtBh33mQIFEAQYBiABEgLGIvD_BwE" TargetMode="External"/><Relationship Id="rId36" Type="http://schemas.openxmlformats.org/officeDocument/2006/relationships/hyperlink" Target="https://www.centralar.com.br/p/ar-condicionado-split-teto-inverter-fujitsu-42000-btus-quente-frio-380v-3f-abbg45lrta?gad_source=1&amp;gclid=EAIaIQobChMIl_r_t5K_hAMVY0JIAB0IPQaOEAQYASABEgLzUvD_BwE" TargetMode="External"/><Relationship Id="rId10" Type="http://schemas.openxmlformats.org/officeDocument/2006/relationships/hyperlink" Target="https://www.brasvind.com.br/products/cortina-de-ar-100cm-vec1000c-manual-220v" TargetMode="External"/><Relationship Id="rId19" Type="http://schemas.openxmlformats.org/officeDocument/2006/relationships/hyperlink" Target="https://www.dufrio.com.br/ar-condicionado-split-teto-inverter-hitachi-air-core-46000-btus-quente-frio-spc48b3iv-220v.html" TargetMode="External"/><Relationship Id="rId31" Type="http://schemas.openxmlformats.org/officeDocument/2006/relationships/hyperlink" Target="https://www.upperseg.com.br/automatizadores/rossi/deslizante-rossi/kit-motor-portao-eletronico-automatizador-rossi-1-3-hp-portao-deslizante-dz4-sk-rossi/" TargetMode="External"/><Relationship Id="rId44" Type="http://schemas.openxmlformats.org/officeDocument/2006/relationships/comments" Target="../comments7.xml"/><Relationship Id="rId4" Type="http://schemas.openxmlformats.org/officeDocument/2006/relationships/hyperlink" Target="mailto:eletrobit@eletrobit.com.br" TargetMode="External"/><Relationship Id="rId9" Type="http://schemas.openxmlformats.org/officeDocument/2006/relationships/hyperlink" Target="https://www.dufrio.com.br/cortina-de-ar-hulter-100-cm-com-controle-branca-220v.html" TargetMode="External"/><Relationship Id="rId14" Type="http://schemas.openxmlformats.org/officeDocument/2006/relationships/hyperlink" Target="https://www.webcontinental.com.br/ar-condicionado-lg-voice-18000-btu-quente-frio-inverter-220v-010101001am1824225/p?gad_source=4&amp;gclid=EAIaIQobChMI9trguoL0gwMV-FRIAB2TAAOMEAQYAiABEgJ81PD_BwE" TargetMode="External"/><Relationship Id="rId22" Type="http://schemas.openxmlformats.org/officeDocument/2006/relationships/hyperlink" Target="https://www.arcerto.com/produto/teto-fujitsu-inverter-42-000-btu-h-qf-r-410a-380v-3f/?gad_source=1&amp;gclid=EAIaIQobChMIl_r_t5K_hAMVY0JIAB0IPQaOEAQYDyABEgJ-XfD_BwE" TargetMode="External"/><Relationship Id="rId27" Type="http://schemas.openxmlformats.org/officeDocument/2006/relationships/hyperlink" Target="https://www.poloar.com.br/ar-condicionado-teto-inverter-lg-52000-btu-h-quente-frio-220v-com-wi-fi/p?idsku=1286&amp;gad_source=1&amp;gclid=EAIaIQobChMIopXr8cndhAMVYBqtBh33mQIFEAQYBSABEgL0NfD_BwE" TargetMode="External"/><Relationship Id="rId30" Type="http://schemas.openxmlformats.org/officeDocument/2006/relationships/hyperlink" Target="https://www.tudoforte.com.br/motor-portao-rossi-dz4-sk-turbo-800kg-1/3-deslizante-automatico-de-correr-eletronico-com-abertura-rapida" TargetMode="External"/><Relationship Id="rId35" Type="http://schemas.openxmlformats.org/officeDocument/2006/relationships/hyperlink" Target="https://www.poloar.com.br/ar-condicionado-piso-teto-inverter-fujitsu-48000-btu-h-quente-frio-380v/p" TargetMode="External"/><Relationship Id="rId43" Type="http://schemas.openxmlformats.org/officeDocument/2006/relationships/vmlDrawing" Target="../drawings/vmlDrawing8.vml"/><Relationship Id="rId8" Type="http://schemas.openxmlformats.org/officeDocument/2006/relationships/hyperlink" Target="https://www.samatec.com.br/bomba-de-drenagem-da-agua-ar-arcondicionado-universal-split-220v/p" TargetMode="External"/><Relationship Id="rId3" Type="http://schemas.openxmlformats.org/officeDocument/2006/relationships/hyperlink" Target="mailto:guilherme@i9cv.com.br" TargetMode="External"/><Relationship Id="rId12" Type="http://schemas.openxmlformats.org/officeDocument/2006/relationships/hyperlink" Target="https://www.poloar.com.br/ar-condicionado-split-hi-wall-lg-dual-inverter-voice-ai-12000-btu-h-quente-frio-220v-s3-w12ja31a/p?idsku=1252&amp;srsltid=AfmBOopYxlkSa-EYLKmr9WDIflqnt5VFbzzIH23ugEGZxz62wEW52YC6eSM" TargetMode="External"/><Relationship Id="rId17" Type="http://schemas.openxmlformats.org/officeDocument/2006/relationships/hyperlink" Target="https://www.centralar.com.br/p/ar-condicionado-split-hw-elgin-eco-inverter-ii-wifi-18000-btus-r-32-frio-220v-monofasico-45hjfi18c2wb.html" TargetMode="External"/><Relationship Id="rId25" Type="http://schemas.openxmlformats.org/officeDocument/2006/relationships/hyperlink" Target="https://www.friopecas.com.br/bomba-dreno-ar-condicionado-split-vix-13-litros-hora-220v/p" TargetMode="External"/><Relationship Id="rId33" Type="http://schemas.openxmlformats.org/officeDocument/2006/relationships/hyperlink" Target="https://www.facilpersianas.com.br/produto/persiana-rolo-tela-solar-3-branca-577?gad_source=1&amp;gclid=EAIaIQobChMIr-mfzKuShQMVrlZIAB1qJwoMEAYYAyABEgLp8_D_BwE" TargetMode="External"/><Relationship Id="rId38" Type="http://schemas.openxmlformats.org/officeDocument/2006/relationships/hyperlink" Target="https://www.climario.com.br/split-lg-pt-30k-220-1-qf-inv-2/p"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zoomScale="70" zoomScaleNormal="100" zoomScaleSheetLayoutView="70" workbookViewId="0">
      <selection activeCell="AD25" sqref="AD25"/>
    </sheetView>
  </sheetViews>
  <sheetFormatPr defaultRowHeight="15"/>
  <cols>
    <col min="1" max="4" width="9" style="63" customWidth="1"/>
    <col min="5" max="6" width="9" style="77" customWidth="1"/>
    <col min="7" max="7" width="18.85546875" style="77" customWidth="1"/>
    <col min="8" max="8" width="3.5703125" style="77" customWidth="1"/>
    <col min="9" max="9" width="2.85546875" style="77" customWidth="1"/>
    <col min="10" max="10" width="3.5703125" style="77" customWidth="1"/>
    <col min="11" max="11" width="3.5703125" style="64" customWidth="1"/>
    <col min="12" max="12" width="3.85546875" style="64" customWidth="1"/>
    <col min="13" max="13" width="3.5703125" style="64" customWidth="1"/>
    <col min="14" max="15" width="3.5703125" style="63" customWidth="1"/>
    <col min="16" max="17" width="9" style="63" customWidth="1"/>
    <col min="21" max="21" width="30" style="3" hidden="1" customWidth="1"/>
  </cols>
  <sheetData>
    <row r="2" spans="1:21">
      <c r="U2" s="295" t="s">
        <v>300</v>
      </c>
    </row>
    <row r="3" spans="1:21">
      <c r="U3" s="295" t="s">
        <v>301</v>
      </c>
    </row>
    <row r="4" spans="1:21">
      <c r="U4" s="295" t="s">
        <v>302</v>
      </c>
    </row>
    <row r="5" spans="1:21">
      <c r="U5" s="295" t="s">
        <v>303</v>
      </c>
    </row>
    <row r="6" spans="1:21">
      <c r="U6" s="295" t="s">
        <v>304</v>
      </c>
    </row>
    <row r="7" spans="1:21" ht="15.75" thickBot="1">
      <c r="A7" s="65"/>
      <c r="B7" s="65"/>
      <c r="C7" s="65"/>
      <c r="D7" s="65"/>
      <c r="E7" s="78"/>
      <c r="F7" s="78"/>
      <c r="G7" s="78"/>
      <c r="H7" s="78"/>
      <c r="I7" s="78"/>
      <c r="J7" s="78"/>
      <c r="K7" s="66"/>
      <c r="L7" s="66"/>
      <c r="M7" s="66"/>
      <c r="N7" s="65"/>
      <c r="O7" s="65"/>
      <c r="P7" s="65"/>
      <c r="U7" s="295" t="s">
        <v>305</v>
      </c>
    </row>
    <row r="8" spans="1:21" ht="15.75" thickTop="1">
      <c r="A8" s="67"/>
      <c r="B8" s="68"/>
      <c r="C8" s="68"/>
      <c r="D8" s="68"/>
      <c r="E8" s="79"/>
      <c r="F8" s="79"/>
      <c r="G8" s="79"/>
      <c r="H8" s="79"/>
      <c r="I8" s="79"/>
      <c r="J8" s="79"/>
      <c r="K8" s="69"/>
      <c r="L8" s="69"/>
      <c r="M8" s="69"/>
      <c r="N8" s="68"/>
      <c r="O8" s="68"/>
      <c r="P8" s="70"/>
      <c r="U8" s="295" t="s">
        <v>306</v>
      </c>
    </row>
    <row r="9" spans="1:21">
      <c r="A9" s="67"/>
      <c r="B9" s="68"/>
      <c r="C9" s="68"/>
      <c r="D9" s="68"/>
      <c r="E9" s="79"/>
      <c r="F9" s="79"/>
      <c r="G9" s="79"/>
      <c r="H9" s="79"/>
      <c r="I9" s="79"/>
      <c r="J9" s="79"/>
      <c r="K9" s="69"/>
      <c r="L9" s="69"/>
      <c r="M9" s="69"/>
      <c r="N9" s="68"/>
      <c r="O9" s="68"/>
      <c r="P9" s="70"/>
      <c r="U9" s="295" t="s">
        <v>307</v>
      </c>
    </row>
    <row r="10" spans="1:21" ht="15.75">
      <c r="A10" s="67"/>
      <c r="B10" s="89" t="s">
        <v>192</v>
      </c>
      <c r="C10" s="68"/>
      <c r="D10" s="68"/>
      <c r="E10" s="79"/>
      <c r="F10" s="79"/>
      <c r="G10" s="79"/>
      <c r="H10" s="79"/>
      <c r="I10" s="79"/>
      <c r="J10" s="79"/>
      <c r="K10" s="69"/>
      <c r="L10" s="69"/>
      <c r="M10" s="69"/>
      <c r="N10" s="68"/>
      <c r="O10" s="68"/>
      <c r="P10" s="70"/>
      <c r="U10" s="295" t="s">
        <v>308</v>
      </c>
    </row>
    <row r="11" spans="1:21" ht="15.75">
      <c r="A11" s="67"/>
      <c r="B11" s="90"/>
      <c r="C11" s="68"/>
      <c r="D11" s="68"/>
      <c r="E11" s="79"/>
      <c r="F11" s="79"/>
      <c r="G11" s="79"/>
      <c r="H11" s="79"/>
      <c r="I11" s="79"/>
      <c r="J11" s="79"/>
      <c r="K11" s="69"/>
      <c r="L11" s="69"/>
      <c r="M11" s="69"/>
      <c r="N11" s="68"/>
      <c r="O11" s="68"/>
      <c r="P11" s="70"/>
      <c r="U11" s="295" t="s">
        <v>309</v>
      </c>
    </row>
    <row r="12" spans="1:21" ht="16.5" thickBot="1">
      <c r="A12" s="67"/>
      <c r="B12" s="91" t="s">
        <v>183</v>
      </c>
      <c r="C12" s="65"/>
      <c r="D12" s="841" t="s">
        <v>19072</v>
      </c>
      <c r="E12" s="841"/>
      <c r="F12" s="841"/>
      <c r="G12" s="841"/>
      <c r="H12" s="841"/>
      <c r="I12" s="841"/>
      <c r="J12" s="841"/>
      <c r="K12" s="98" t="s">
        <v>182</v>
      </c>
      <c r="L12" s="98"/>
      <c r="M12" s="842" t="s">
        <v>19073</v>
      </c>
      <c r="N12" s="842"/>
      <c r="O12" s="842"/>
      <c r="P12" s="70"/>
      <c r="U12" s="295" t="s">
        <v>309</v>
      </c>
    </row>
    <row r="13" spans="1:21" ht="16.5" thickTop="1">
      <c r="A13" s="67"/>
      <c r="B13" s="90"/>
      <c r="C13" s="68"/>
      <c r="D13" s="68"/>
      <c r="E13" s="79"/>
      <c r="F13" s="79"/>
      <c r="G13" s="79"/>
      <c r="H13" s="79"/>
      <c r="I13" s="79"/>
      <c r="J13" s="79"/>
      <c r="K13" s="69"/>
      <c r="L13" s="69"/>
      <c r="M13" s="69"/>
      <c r="N13" s="68"/>
      <c r="O13" s="68"/>
      <c r="P13" s="70"/>
      <c r="U13" s="295" t="s">
        <v>310</v>
      </c>
    </row>
    <row r="14" spans="1:21" ht="16.5" thickBot="1">
      <c r="A14" s="67"/>
      <c r="B14" s="91" t="s">
        <v>188</v>
      </c>
      <c r="C14" s="65"/>
      <c r="D14" s="834" t="s">
        <v>19074</v>
      </c>
      <c r="E14" s="834"/>
      <c r="F14" s="834"/>
      <c r="G14" s="834"/>
      <c r="H14" s="834"/>
      <c r="I14" s="834"/>
      <c r="J14" s="834"/>
      <c r="K14" s="834"/>
      <c r="L14" s="834"/>
      <c r="M14" s="834"/>
      <c r="N14" s="834"/>
      <c r="O14" s="834"/>
      <c r="P14" s="70"/>
      <c r="U14" s="295" t="s">
        <v>311</v>
      </c>
    </row>
    <row r="15" spans="1:21" ht="16.5" thickTop="1">
      <c r="A15" s="67"/>
      <c r="B15" s="90"/>
      <c r="C15" s="68"/>
      <c r="D15" s="71"/>
      <c r="E15" s="80"/>
      <c r="F15" s="80"/>
      <c r="G15" s="80"/>
      <c r="H15" s="80"/>
      <c r="I15" s="80"/>
      <c r="J15" s="80"/>
      <c r="K15" s="72"/>
      <c r="L15" s="72"/>
      <c r="M15" s="72"/>
      <c r="N15" s="68"/>
      <c r="O15" s="68"/>
      <c r="P15" s="70"/>
      <c r="U15" s="295" t="s">
        <v>312</v>
      </c>
    </row>
    <row r="16" spans="1:21" ht="16.5" thickBot="1">
      <c r="A16" s="67"/>
      <c r="B16" s="91" t="s">
        <v>189</v>
      </c>
      <c r="C16" s="65"/>
      <c r="D16" s="834" t="s">
        <v>490</v>
      </c>
      <c r="E16" s="834"/>
      <c r="F16" s="834"/>
      <c r="G16" s="834"/>
      <c r="H16" s="848" t="s">
        <v>100</v>
      </c>
      <c r="I16" s="848"/>
      <c r="J16" s="848"/>
      <c r="K16" s="848"/>
      <c r="L16" s="848"/>
      <c r="M16" s="843">
        <f>IF('FOLHA FECHAMENTO'!G27&lt;&gt;" ",'FOLHA FECHAMENTO'!G27," ")</f>
        <v>2115673.4277670938</v>
      </c>
      <c r="N16" s="843"/>
      <c r="O16" s="843"/>
      <c r="P16" s="844"/>
      <c r="U16" s="295" t="s">
        <v>313</v>
      </c>
    </row>
    <row r="17" spans="1:21" ht="16.5" thickTop="1">
      <c r="A17" s="67"/>
      <c r="B17" s="90"/>
      <c r="C17" s="68"/>
      <c r="D17" s="71"/>
      <c r="E17" s="80"/>
      <c r="F17" s="80"/>
      <c r="G17" s="80"/>
      <c r="H17" s="80"/>
      <c r="I17" s="80"/>
      <c r="J17" s="80"/>
      <c r="K17" s="72"/>
      <c r="L17" s="72"/>
      <c r="M17" s="72"/>
      <c r="N17" s="68"/>
      <c r="O17" s="68"/>
      <c r="P17" s="70"/>
      <c r="U17" s="295" t="s">
        <v>314</v>
      </c>
    </row>
    <row r="18" spans="1:21" ht="16.5" thickBot="1">
      <c r="A18" s="67"/>
      <c r="B18" s="91" t="s">
        <v>184</v>
      </c>
      <c r="C18" s="65"/>
      <c r="D18" s="846">
        <v>3150</v>
      </c>
      <c r="E18" s="846"/>
      <c r="F18" s="846"/>
      <c r="G18" s="90"/>
      <c r="H18" s="845" t="s">
        <v>101</v>
      </c>
      <c r="I18" s="845"/>
      <c r="J18" s="845"/>
      <c r="K18" s="845"/>
      <c r="L18" s="845"/>
      <c r="M18" s="849">
        <f>IF(D18&lt;&gt;"",M16/D18," ")</f>
        <v>671.64235802129963</v>
      </c>
      <c r="N18" s="849"/>
      <c r="O18" s="849"/>
      <c r="P18" s="850"/>
      <c r="U18" s="295" t="s">
        <v>315</v>
      </c>
    </row>
    <row r="19" spans="1:21" ht="15.75" thickTop="1">
      <c r="A19" s="67"/>
      <c r="B19" s="68"/>
      <c r="C19" s="68"/>
      <c r="D19" s="68"/>
      <c r="E19" s="79"/>
      <c r="F19" s="79"/>
      <c r="G19" s="79"/>
      <c r="H19" s="79"/>
      <c r="I19" s="79"/>
      <c r="J19" s="79"/>
      <c r="K19" s="69"/>
      <c r="L19" s="69"/>
      <c r="M19" s="69"/>
      <c r="N19" s="68"/>
      <c r="O19" s="68"/>
      <c r="P19" s="70"/>
      <c r="U19" s="295" t="s">
        <v>316</v>
      </c>
    </row>
    <row r="20" spans="1:21" ht="16.5" thickBot="1">
      <c r="A20" s="67"/>
      <c r="B20" s="91" t="s">
        <v>2</v>
      </c>
      <c r="C20" s="65"/>
      <c r="D20" s="847">
        <v>45394</v>
      </c>
      <c r="E20" s="847"/>
      <c r="F20" s="847"/>
      <c r="G20" s="79"/>
      <c r="H20" s="79"/>
      <c r="I20" s="79"/>
      <c r="J20" s="79"/>
      <c r="K20" s="69"/>
      <c r="L20" s="69"/>
      <c r="M20" s="69"/>
      <c r="N20" s="68"/>
      <c r="O20" s="68"/>
      <c r="P20" s="70"/>
      <c r="U20" s="295" t="s">
        <v>317</v>
      </c>
    </row>
    <row r="21" spans="1:21" ht="15.75" thickTop="1">
      <c r="A21" s="67"/>
      <c r="B21" s="68"/>
      <c r="C21" s="68"/>
      <c r="D21" s="68"/>
      <c r="E21" s="79"/>
      <c r="F21" s="79"/>
      <c r="G21" s="79"/>
      <c r="H21" s="79"/>
      <c r="I21" s="79"/>
      <c r="J21" s="79"/>
      <c r="K21" s="69"/>
      <c r="L21" s="69"/>
      <c r="M21" s="69"/>
      <c r="N21" s="68"/>
      <c r="O21" s="68"/>
      <c r="P21" s="70"/>
      <c r="U21" s="295" t="s">
        <v>318</v>
      </c>
    </row>
    <row r="22" spans="1:21" ht="15.75">
      <c r="A22" s="67"/>
      <c r="B22" s="89" t="s">
        <v>193</v>
      </c>
      <c r="C22" s="76"/>
      <c r="D22" s="76"/>
      <c r="E22" s="79"/>
      <c r="F22" s="79"/>
      <c r="G22" s="79"/>
      <c r="H22" s="432"/>
      <c r="I22" s="432"/>
      <c r="J22" s="432"/>
      <c r="K22" s="69"/>
      <c r="L22" s="69"/>
      <c r="M22" s="839"/>
      <c r="N22" s="839"/>
      <c r="O22" s="839"/>
      <c r="P22" s="840"/>
      <c r="U22" s="295" t="s">
        <v>319</v>
      </c>
    </row>
    <row r="23" spans="1:21" ht="15.75">
      <c r="A23" s="67"/>
      <c r="B23" s="90"/>
      <c r="C23" s="68"/>
      <c r="D23" s="68"/>
      <c r="E23" s="79"/>
      <c r="F23" s="79"/>
      <c r="G23" s="79"/>
      <c r="H23" s="79"/>
      <c r="I23" s="79"/>
      <c r="J23" s="79"/>
      <c r="K23" s="69"/>
      <c r="L23" s="69"/>
      <c r="M23" s="69"/>
      <c r="N23" s="68"/>
      <c r="O23" s="68"/>
      <c r="P23" s="70"/>
      <c r="U23" s="295" t="s">
        <v>320</v>
      </c>
    </row>
    <row r="24" spans="1:21" ht="16.5" thickBot="1">
      <c r="A24" s="67"/>
      <c r="B24" s="91" t="s">
        <v>190</v>
      </c>
      <c r="C24" s="65"/>
      <c r="D24" s="834" t="s">
        <v>19080</v>
      </c>
      <c r="E24" s="834"/>
      <c r="F24" s="834"/>
      <c r="G24" s="834"/>
      <c r="H24" s="834"/>
      <c r="I24" s="834"/>
      <c r="J24" s="834"/>
      <c r="K24" s="834"/>
      <c r="L24" s="834"/>
      <c r="M24" s="834"/>
      <c r="N24" s="834"/>
      <c r="O24" s="834"/>
      <c r="P24" s="70"/>
      <c r="U24" s="295" t="s">
        <v>321</v>
      </c>
    </row>
    <row r="25" spans="1:21" ht="16.5" thickTop="1">
      <c r="A25" s="67"/>
      <c r="B25" s="90"/>
      <c r="C25" s="68"/>
      <c r="D25" s="68"/>
      <c r="E25" s="79"/>
      <c r="F25" s="79"/>
      <c r="G25" s="79"/>
      <c r="H25" s="79"/>
      <c r="I25" s="79"/>
      <c r="J25" s="79"/>
      <c r="K25" s="69"/>
      <c r="L25" s="69"/>
      <c r="M25" s="69"/>
      <c r="N25" s="68"/>
      <c r="O25" s="68"/>
      <c r="P25" s="70"/>
      <c r="U25" s="295" t="s">
        <v>322</v>
      </c>
    </row>
    <row r="26" spans="1:21" ht="16.5" thickBot="1">
      <c r="A26" s="67"/>
      <c r="B26" s="91" t="s">
        <v>191</v>
      </c>
      <c r="C26" s="65"/>
      <c r="D26" s="834" t="s">
        <v>19081</v>
      </c>
      <c r="E26" s="834"/>
      <c r="F26" s="834"/>
      <c r="G26" s="834"/>
      <c r="H26" s="834"/>
      <c r="I26" s="834"/>
      <c r="J26" s="834"/>
      <c r="K26" s="834"/>
      <c r="L26" s="834"/>
      <c r="M26" s="834"/>
      <c r="N26" s="834"/>
      <c r="O26" s="834"/>
      <c r="P26" s="70"/>
      <c r="U26" s="295" t="s">
        <v>323</v>
      </c>
    </row>
    <row r="27" spans="1:21" ht="16.5" thickTop="1">
      <c r="A27" s="67"/>
      <c r="B27" s="90"/>
      <c r="C27" s="68"/>
      <c r="D27" s="68"/>
      <c r="E27" s="79"/>
      <c r="F27" s="79"/>
      <c r="G27" s="79"/>
      <c r="H27" s="79"/>
      <c r="I27" s="79"/>
      <c r="J27" s="79"/>
      <c r="K27" s="69"/>
      <c r="L27" s="69"/>
      <c r="M27" s="69"/>
      <c r="N27" s="68"/>
      <c r="O27" s="68"/>
      <c r="P27" s="70"/>
      <c r="U27" s="295" t="s">
        <v>324</v>
      </c>
    </row>
    <row r="28" spans="1:21" ht="16.5" thickBot="1">
      <c r="A28" s="67"/>
      <c r="B28" s="91" t="s">
        <v>186</v>
      </c>
      <c r="C28" s="65"/>
      <c r="D28" s="834" t="s">
        <v>19082</v>
      </c>
      <c r="E28" s="834"/>
      <c r="F28" s="834"/>
      <c r="G28" s="834"/>
      <c r="H28" s="834"/>
      <c r="I28" s="834"/>
      <c r="J28" s="834"/>
      <c r="K28" s="834"/>
      <c r="L28" s="834"/>
      <c r="M28" s="834"/>
      <c r="N28" s="834"/>
      <c r="O28" s="834"/>
      <c r="P28" s="70"/>
      <c r="U28" s="295" t="s">
        <v>325</v>
      </c>
    </row>
    <row r="29" spans="1:21" ht="16.5" thickTop="1">
      <c r="A29" s="67"/>
      <c r="B29" s="90"/>
      <c r="C29" s="68"/>
      <c r="D29" s="68"/>
      <c r="E29" s="80"/>
      <c r="F29" s="80"/>
      <c r="G29" s="80"/>
      <c r="H29" s="80"/>
      <c r="I29" s="80"/>
      <c r="J29" s="80"/>
      <c r="K29" s="72"/>
      <c r="L29" s="72"/>
      <c r="M29" s="72"/>
      <c r="N29" s="68"/>
      <c r="O29" s="68"/>
      <c r="P29" s="70"/>
      <c r="U29" s="295" t="s">
        <v>326</v>
      </c>
    </row>
    <row r="30" spans="1:21" ht="16.5" thickBot="1">
      <c r="A30" s="67"/>
      <c r="B30" s="91" t="s">
        <v>187</v>
      </c>
      <c r="C30" s="65"/>
      <c r="D30" s="838">
        <v>1720242109911</v>
      </c>
      <c r="E30" s="838"/>
      <c r="F30" s="838"/>
      <c r="G30" s="838"/>
      <c r="H30" s="838"/>
      <c r="I30" s="838"/>
      <c r="J30" s="838"/>
      <c r="K30" s="838"/>
      <c r="L30" s="838"/>
      <c r="M30" s="838"/>
      <c r="N30" s="838"/>
      <c r="O30" s="838"/>
      <c r="P30" s="70"/>
      <c r="U30" s="295" t="s">
        <v>327</v>
      </c>
    </row>
    <row r="31" spans="1:21" ht="16.5" thickTop="1">
      <c r="A31" s="67"/>
      <c r="B31" s="90"/>
      <c r="C31" s="68"/>
      <c r="D31" s="68"/>
      <c r="E31" s="467"/>
      <c r="F31" s="79"/>
      <c r="G31" s="79"/>
      <c r="H31" s="79"/>
      <c r="I31" s="79"/>
      <c r="J31" s="79"/>
      <c r="K31" s="69"/>
      <c r="L31" s="69"/>
      <c r="M31" s="69"/>
      <c r="N31" s="68"/>
      <c r="O31" s="68"/>
      <c r="P31" s="70"/>
      <c r="U31" s="295" t="s">
        <v>328</v>
      </c>
    </row>
    <row r="32" spans="1:21" ht="16.5" thickBot="1">
      <c r="A32" s="67"/>
      <c r="B32" s="91" t="s">
        <v>185</v>
      </c>
      <c r="C32" s="65"/>
      <c r="D32" s="834" t="s">
        <v>19075</v>
      </c>
      <c r="E32" s="834"/>
      <c r="F32" s="834"/>
      <c r="G32" s="834"/>
      <c r="H32" s="834"/>
      <c r="I32" s="834"/>
      <c r="J32" s="834"/>
      <c r="K32" s="834"/>
      <c r="L32" s="834"/>
      <c r="M32" s="834"/>
      <c r="N32" s="834"/>
      <c r="O32" s="834"/>
      <c r="P32" s="70"/>
      <c r="U32" s="295" t="s">
        <v>329</v>
      </c>
    </row>
    <row r="33" spans="1:21" ht="16.5" thickTop="1">
      <c r="A33" s="67"/>
      <c r="B33" s="90"/>
      <c r="C33" s="68"/>
      <c r="D33" s="68"/>
      <c r="E33" s="79"/>
      <c r="F33" s="79"/>
      <c r="G33" s="79"/>
      <c r="H33" s="79"/>
      <c r="I33" s="79"/>
      <c r="J33" s="79"/>
      <c r="K33" s="69"/>
      <c r="L33" s="69"/>
      <c r="M33" s="69"/>
      <c r="N33" s="68"/>
      <c r="O33" s="68"/>
      <c r="P33" s="70"/>
      <c r="U33" s="295" t="s">
        <v>330</v>
      </c>
    </row>
    <row r="34" spans="1:21" ht="16.5" thickBot="1">
      <c r="A34" s="67"/>
      <c r="B34" s="91" t="s">
        <v>80</v>
      </c>
      <c r="C34" s="65"/>
      <c r="D34" s="834" t="s">
        <v>19076</v>
      </c>
      <c r="E34" s="834"/>
      <c r="F34" s="834"/>
      <c r="G34" s="834"/>
      <c r="H34" s="834"/>
      <c r="I34" s="834"/>
      <c r="J34" s="834"/>
      <c r="K34" s="834"/>
      <c r="L34" s="834"/>
      <c r="M34" s="834"/>
      <c r="N34" s="834"/>
      <c r="O34" s="834"/>
      <c r="P34" s="70"/>
      <c r="U34" s="295" t="s">
        <v>331</v>
      </c>
    </row>
    <row r="35" spans="1:21" ht="16.5" thickTop="1">
      <c r="A35" s="67"/>
      <c r="B35" s="90"/>
      <c r="C35" s="68"/>
      <c r="D35" s="68"/>
      <c r="E35" s="80"/>
      <c r="F35" s="80"/>
      <c r="G35" s="80"/>
      <c r="H35" s="80"/>
      <c r="I35" s="80"/>
      <c r="J35" s="80"/>
      <c r="K35" s="72"/>
      <c r="L35" s="72"/>
      <c r="M35" s="72"/>
      <c r="N35" s="68"/>
      <c r="O35" s="68"/>
      <c r="P35" s="70"/>
      <c r="U35" s="295" t="s">
        <v>332</v>
      </c>
    </row>
    <row r="36" spans="1:21" ht="16.5" thickBot="1">
      <c r="A36" s="67"/>
      <c r="B36" s="91" t="s">
        <v>102</v>
      </c>
      <c r="C36" s="65"/>
      <c r="D36" s="835" t="s">
        <v>19083</v>
      </c>
      <c r="E36" s="836"/>
      <c r="F36" s="836"/>
      <c r="G36" s="836"/>
      <c r="H36" s="836"/>
      <c r="I36" s="836"/>
      <c r="J36" s="836"/>
      <c r="K36" s="836"/>
      <c r="L36" s="836"/>
      <c r="M36" s="836"/>
      <c r="N36" s="836"/>
      <c r="O36" s="836"/>
      <c r="P36" s="70"/>
      <c r="U36" s="295" t="s">
        <v>333</v>
      </c>
    </row>
    <row r="37" spans="1:21" ht="15.75" thickTop="1">
      <c r="A37" s="67"/>
      <c r="B37" s="68"/>
      <c r="C37" s="68"/>
      <c r="D37" s="68"/>
      <c r="E37" s="79"/>
      <c r="F37" s="79"/>
      <c r="G37" s="79"/>
      <c r="H37" s="79"/>
      <c r="I37" s="79"/>
      <c r="J37" s="79"/>
      <c r="K37" s="69"/>
      <c r="L37" s="69"/>
      <c r="M37" s="69"/>
      <c r="N37" s="68"/>
      <c r="O37" s="68"/>
      <c r="P37" s="70"/>
      <c r="U37" s="295" t="s">
        <v>334</v>
      </c>
    </row>
    <row r="38" spans="1:21" ht="15.75">
      <c r="A38" s="67"/>
      <c r="B38" s="89" t="s">
        <v>287</v>
      </c>
      <c r="C38" s="68"/>
      <c r="D38" s="68"/>
      <c r="E38" s="79"/>
      <c r="F38" s="79"/>
      <c r="G38" s="79"/>
      <c r="H38" s="79"/>
      <c r="I38" s="79"/>
      <c r="J38" s="79"/>
      <c r="K38" s="69"/>
      <c r="L38" s="69"/>
      <c r="M38" s="69"/>
      <c r="N38" s="68"/>
      <c r="O38" s="68"/>
      <c r="P38" s="70"/>
      <c r="U38" s="295" t="s">
        <v>335</v>
      </c>
    </row>
    <row r="39" spans="1:21">
      <c r="A39" s="67"/>
      <c r="C39" s="68"/>
      <c r="D39" s="68"/>
      <c r="E39" s="79"/>
      <c r="F39" s="79"/>
      <c r="G39" s="79"/>
      <c r="H39" s="79"/>
      <c r="I39" s="79"/>
      <c r="J39" s="79"/>
      <c r="K39" s="69"/>
      <c r="L39" s="69"/>
      <c r="M39" s="69"/>
      <c r="N39" s="68"/>
      <c r="O39" s="68"/>
      <c r="P39" s="70"/>
      <c r="U39" s="295" t="s">
        <v>336</v>
      </c>
    </row>
    <row r="40" spans="1:21" ht="15.75">
      <c r="A40" s="67"/>
      <c r="B40" s="89" t="s">
        <v>194</v>
      </c>
      <c r="C40" s="82"/>
      <c r="D40" s="82"/>
      <c r="E40" s="83"/>
      <c r="F40" s="83"/>
      <c r="G40" s="83"/>
      <c r="H40" s="83" t="s">
        <v>195</v>
      </c>
      <c r="I40" s="83"/>
      <c r="J40" s="83"/>
      <c r="K40" s="83" t="s">
        <v>196</v>
      </c>
      <c r="L40" s="83"/>
      <c r="M40" s="83"/>
      <c r="N40" s="83" t="s">
        <v>197</v>
      </c>
      <c r="O40" s="83"/>
      <c r="P40" s="70"/>
      <c r="U40" s="295" t="s">
        <v>337</v>
      </c>
    </row>
    <row r="41" spans="1:21" ht="15.75">
      <c r="A41" s="67"/>
      <c r="B41" s="90"/>
      <c r="C41" s="68"/>
      <c r="D41" s="68"/>
      <c r="E41" s="79"/>
      <c r="F41" s="79"/>
      <c r="G41" s="79"/>
      <c r="H41" s="79"/>
      <c r="I41" s="79"/>
      <c r="J41" s="79"/>
      <c r="K41" s="69"/>
      <c r="L41" s="69"/>
      <c r="M41" s="69"/>
      <c r="N41" s="68"/>
      <c r="O41" s="68"/>
      <c r="P41" s="70"/>
      <c r="U41" s="295" t="s">
        <v>338</v>
      </c>
    </row>
    <row r="42" spans="1:21" s="86" customFormat="1" ht="15.75">
      <c r="A42" s="81"/>
      <c r="B42" s="90" t="s">
        <v>198</v>
      </c>
      <c r="C42" s="68"/>
      <c r="D42" s="68"/>
      <c r="E42" s="79"/>
      <c r="F42" s="79"/>
      <c r="G42" s="79"/>
      <c r="H42" s="468" t="s">
        <v>19071</v>
      </c>
      <c r="I42" s="79"/>
      <c r="J42" s="79"/>
      <c r="K42" s="468"/>
      <c r="L42" s="393"/>
      <c r="M42" s="393"/>
      <c r="N42" s="394"/>
      <c r="O42" s="395"/>
      <c r="P42" s="84"/>
      <c r="Q42" s="85"/>
      <c r="U42" s="295" t="s">
        <v>339</v>
      </c>
    </row>
    <row r="43" spans="1:21" ht="9.9499999999999993" customHeight="1">
      <c r="A43" s="67"/>
      <c r="B43" s="90"/>
      <c r="C43" s="68"/>
      <c r="D43" s="68"/>
      <c r="E43" s="79"/>
      <c r="F43" s="79"/>
      <c r="G43" s="79"/>
      <c r="H43" s="79"/>
      <c r="I43" s="79"/>
      <c r="J43" s="79"/>
      <c r="K43" s="79"/>
      <c r="L43" s="394"/>
      <c r="M43" s="394"/>
      <c r="N43" s="394"/>
      <c r="O43" s="395"/>
      <c r="P43" s="70"/>
      <c r="U43" s="295" t="s">
        <v>340</v>
      </c>
    </row>
    <row r="44" spans="1:21" ht="15.75">
      <c r="A44" s="67"/>
      <c r="B44" s="90" t="s">
        <v>199</v>
      </c>
      <c r="C44" s="68"/>
      <c r="D44" s="68"/>
      <c r="E44" s="79"/>
      <c r="F44" s="79"/>
      <c r="G44" s="79"/>
      <c r="H44" s="468" t="s">
        <v>19071</v>
      </c>
      <c r="I44" s="79"/>
      <c r="J44" s="79"/>
      <c r="K44" s="468"/>
      <c r="L44" s="79"/>
      <c r="M44" s="79"/>
      <c r="N44" s="79"/>
      <c r="O44" s="68"/>
      <c r="P44" s="70"/>
      <c r="U44" s="295" t="s">
        <v>340</v>
      </c>
    </row>
    <row r="45" spans="1:21" ht="9.9499999999999993" customHeight="1">
      <c r="A45" s="67"/>
      <c r="B45" s="90"/>
      <c r="C45" s="68"/>
      <c r="D45" s="68"/>
      <c r="E45" s="79"/>
      <c r="F45" s="79"/>
      <c r="G45" s="79"/>
      <c r="H45" s="79"/>
      <c r="I45" s="79"/>
      <c r="J45" s="79"/>
      <c r="K45" s="79"/>
      <c r="L45" s="79"/>
      <c r="M45" s="79"/>
      <c r="N45" s="79"/>
      <c r="O45" s="68"/>
      <c r="P45" s="70"/>
      <c r="U45" s="295" t="s">
        <v>340</v>
      </c>
    </row>
    <row r="46" spans="1:21" ht="15.75">
      <c r="A46" s="67"/>
      <c r="B46" s="90" t="s">
        <v>201</v>
      </c>
      <c r="C46" s="68"/>
      <c r="D46" s="68"/>
      <c r="E46" s="79"/>
      <c r="F46" s="79"/>
      <c r="G46" s="79"/>
      <c r="H46" s="468" t="s">
        <v>19071</v>
      </c>
      <c r="I46" s="79"/>
      <c r="J46" s="79"/>
      <c r="K46" s="468"/>
      <c r="L46" s="79"/>
      <c r="M46" s="79"/>
      <c r="N46" s="79"/>
      <c r="O46" s="68"/>
      <c r="P46" s="70"/>
      <c r="U46" s="295" t="s">
        <v>341</v>
      </c>
    </row>
    <row r="47" spans="1:21" ht="9.9499999999999993" customHeight="1">
      <c r="A47" s="67"/>
      <c r="P47" s="70"/>
      <c r="U47" s="295" t="s">
        <v>342</v>
      </c>
    </row>
    <row r="48" spans="1:21" ht="15.75">
      <c r="A48" s="67"/>
      <c r="B48" s="90" t="s">
        <v>200</v>
      </c>
      <c r="C48" s="68"/>
      <c r="D48" s="68"/>
      <c r="E48" s="79"/>
      <c r="F48" s="79"/>
      <c r="G48" s="79"/>
      <c r="H48" s="468" t="s">
        <v>19071</v>
      </c>
      <c r="I48" s="79"/>
      <c r="J48" s="79"/>
      <c r="K48" s="468"/>
      <c r="L48" s="79"/>
      <c r="M48" s="79"/>
      <c r="N48" s="468"/>
      <c r="O48" s="68"/>
      <c r="P48" s="70"/>
      <c r="U48" s="295" t="s">
        <v>343</v>
      </c>
    </row>
    <row r="49" spans="1:21" ht="9.9499999999999993" customHeight="1">
      <c r="A49" s="67"/>
      <c r="B49" s="90"/>
      <c r="C49" s="68"/>
      <c r="D49" s="68"/>
      <c r="E49" s="79"/>
      <c r="F49" s="79"/>
      <c r="G49" s="79"/>
      <c r="H49" s="79"/>
      <c r="I49" s="79"/>
      <c r="J49" s="79"/>
      <c r="K49" s="79"/>
      <c r="L49" s="79"/>
      <c r="M49" s="79"/>
      <c r="N49" s="79"/>
      <c r="O49" s="68"/>
      <c r="P49" s="70"/>
      <c r="U49" s="295" t="s">
        <v>344</v>
      </c>
    </row>
    <row r="50" spans="1:21" ht="15.75">
      <c r="A50" s="67"/>
      <c r="B50" s="90" t="s">
        <v>211</v>
      </c>
      <c r="C50" s="68"/>
      <c r="D50" s="68"/>
      <c r="E50" s="79"/>
      <c r="F50" s="79"/>
      <c r="G50" s="79"/>
      <c r="H50" s="468" t="s">
        <v>19071</v>
      </c>
      <c r="I50" s="79"/>
      <c r="J50" s="79"/>
      <c r="K50" s="468"/>
      <c r="L50" s="79"/>
      <c r="M50" s="79"/>
      <c r="N50" s="468"/>
      <c r="O50" s="68"/>
      <c r="P50" s="70"/>
      <c r="U50" s="295" t="s">
        <v>345</v>
      </c>
    </row>
    <row r="51" spans="1:21" ht="9.9499999999999993" customHeight="1">
      <c r="A51" s="67"/>
      <c r="P51" s="70"/>
      <c r="U51" s="295" t="s">
        <v>346</v>
      </c>
    </row>
    <row r="52" spans="1:21" ht="15.75">
      <c r="A52" s="67"/>
      <c r="B52" s="90" t="s">
        <v>205</v>
      </c>
      <c r="C52" s="68"/>
      <c r="D52" s="68"/>
      <c r="E52" s="79"/>
      <c r="F52" s="79"/>
      <c r="G52" s="79"/>
      <c r="H52" s="468" t="s">
        <v>19071</v>
      </c>
      <c r="I52" s="79"/>
      <c r="J52" s="79"/>
      <c r="K52" s="468"/>
      <c r="L52" s="79"/>
      <c r="M52" s="79"/>
      <c r="N52" s="468"/>
      <c r="O52" s="68"/>
      <c r="P52" s="70"/>
      <c r="U52" s="295" t="s">
        <v>347</v>
      </c>
    </row>
    <row r="53" spans="1:21" ht="9.9499999999999993" customHeight="1">
      <c r="A53" s="67"/>
      <c r="B53" s="90"/>
      <c r="C53" s="68"/>
      <c r="D53" s="68"/>
      <c r="E53" s="79"/>
      <c r="F53" s="79"/>
      <c r="G53" s="79"/>
      <c r="H53" s="79"/>
      <c r="I53" s="79"/>
      <c r="J53" s="79"/>
      <c r="K53" s="79"/>
      <c r="L53" s="79"/>
      <c r="M53" s="79"/>
      <c r="N53" s="79"/>
      <c r="O53" s="68"/>
      <c r="P53" s="70"/>
      <c r="U53" s="295" t="s">
        <v>348</v>
      </c>
    </row>
    <row r="54" spans="1:21" ht="15.75">
      <c r="A54" s="67"/>
      <c r="B54" s="90" t="s">
        <v>212</v>
      </c>
      <c r="C54" s="68"/>
      <c r="D54" s="68"/>
      <c r="E54" s="79"/>
      <c r="F54" s="79"/>
      <c r="G54" s="79"/>
      <c r="H54" s="468" t="s">
        <v>19071</v>
      </c>
      <c r="I54" s="79"/>
      <c r="J54" s="79"/>
      <c r="K54" s="468"/>
      <c r="L54" s="79"/>
      <c r="M54" s="79"/>
      <c r="N54" s="79"/>
      <c r="O54" s="68"/>
      <c r="P54" s="70"/>
      <c r="U54" s="295" t="s">
        <v>349</v>
      </c>
    </row>
    <row r="55" spans="1:21" ht="9.9499999999999993" customHeight="1">
      <c r="A55" s="67"/>
      <c r="B55" s="90"/>
      <c r="C55" s="68"/>
      <c r="D55" s="68"/>
      <c r="E55" s="79"/>
      <c r="F55" s="79"/>
      <c r="G55" s="79"/>
      <c r="H55" s="79"/>
      <c r="I55" s="79"/>
      <c r="J55" s="79"/>
      <c r="K55" s="79"/>
      <c r="L55" s="79"/>
      <c r="M55" s="79"/>
      <c r="N55" s="79"/>
      <c r="O55" s="68"/>
      <c r="P55" s="70"/>
      <c r="U55" s="295" t="s">
        <v>350</v>
      </c>
    </row>
    <row r="56" spans="1:21" ht="15.75">
      <c r="A56" s="67"/>
      <c r="B56" s="90" t="s">
        <v>208</v>
      </c>
      <c r="C56" s="68"/>
      <c r="D56" s="68"/>
      <c r="E56" s="79"/>
      <c r="F56" s="79"/>
      <c r="G56" s="79"/>
      <c r="H56" s="468" t="s">
        <v>19071</v>
      </c>
      <c r="I56" s="79"/>
      <c r="J56" s="79"/>
      <c r="K56" s="468"/>
      <c r="L56" s="79"/>
      <c r="M56" s="79"/>
      <c r="N56" s="79"/>
      <c r="O56" s="68"/>
      <c r="P56" s="70"/>
      <c r="U56" s="295" t="s">
        <v>351</v>
      </c>
    </row>
    <row r="57" spans="1:21" ht="9.9499999999999993" customHeight="1">
      <c r="A57" s="67"/>
      <c r="B57" s="90"/>
      <c r="C57" s="68"/>
      <c r="D57" s="68"/>
      <c r="E57" s="79"/>
      <c r="F57" s="79"/>
      <c r="G57" s="79"/>
      <c r="H57" s="79"/>
      <c r="I57" s="79"/>
      <c r="J57" s="79"/>
      <c r="K57" s="79"/>
      <c r="L57" s="79"/>
      <c r="M57" s="79"/>
      <c r="N57" s="79"/>
      <c r="O57" s="68"/>
      <c r="P57" s="70"/>
      <c r="U57" s="295" t="s">
        <v>352</v>
      </c>
    </row>
    <row r="58" spans="1:21" ht="15.75">
      <c r="A58" s="67"/>
      <c r="B58" s="90" t="s">
        <v>213</v>
      </c>
      <c r="C58" s="68"/>
      <c r="D58" s="68"/>
      <c r="E58" s="79"/>
      <c r="F58" s="79"/>
      <c r="G58" s="79"/>
      <c r="H58" s="468" t="s">
        <v>19071</v>
      </c>
      <c r="I58" s="79"/>
      <c r="J58" s="79"/>
      <c r="K58" s="468"/>
      <c r="L58" s="79"/>
      <c r="M58" s="79"/>
      <c r="N58" s="79"/>
      <c r="O58" s="68"/>
      <c r="P58" s="70"/>
      <c r="U58" s="295" t="s">
        <v>353</v>
      </c>
    </row>
    <row r="59" spans="1:21" ht="9.9499999999999993" customHeight="1">
      <c r="A59" s="67"/>
      <c r="B59" s="90"/>
      <c r="C59" s="68"/>
      <c r="D59" s="68"/>
      <c r="E59" s="79"/>
      <c r="F59" s="79"/>
      <c r="G59" s="79"/>
      <c r="H59" s="79"/>
      <c r="I59" s="79"/>
      <c r="J59" s="79"/>
      <c r="K59" s="79"/>
      <c r="L59" s="79"/>
      <c r="M59" s="79"/>
      <c r="N59" s="79"/>
      <c r="O59" s="68"/>
      <c r="P59" s="70"/>
      <c r="U59" s="295" t="s">
        <v>354</v>
      </c>
    </row>
    <row r="60" spans="1:21" ht="15.75">
      <c r="A60" s="67"/>
      <c r="B60" s="90" t="s">
        <v>210</v>
      </c>
      <c r="C60" s="68"/>
      <c r="D60" s="68"/>
      <c r="E60" s="79"/>
      <c r="F60" s="79"/>
      <c r="G60" s="79"/>
      <c r="H60" s="468"/>
      <c r="I60" s="79"/>
      <c r="J60" s="79"/>
      <c r="K60" s="468"/>
      <c r="L60" s="79"/>
      <c r="M60" s="79"/>
      <c r="N60" s="468" t="s">
        <v>19071</v>
      </c>
      <c r="O60" s="68"/>
      <c r="P60" s="70"/>
      <c r="U60" s="295" t="s">
        <v>355</v>
      </c>
    </row>
    <row r="61" spans="1:21" ht="9.9499999999999993" customHeight="1">
      <c r="A61" s="67"/>
      <c r="B61" s="90"/>
      <c r="C61" s="68"/>
      <c r="D61" s="68"/>
      <c r="E61" s="79"/>
      <c r="F61" s="79"/>
      <c r="G61" s="79"/>
      <c r="H61" s="79"/>
      <c r="I61" s="79"/>
      <c r="J61" s="79"/>
      <c r="K61" s="79"/>
      <c r="L61" s="79"/>
      <c r="M61" s="79"/>
      <c r="N61" s="79"/>
      <c r="O61" s="68"/>
      <c r="P61" s="70"/>
      <c r="U61" s="295" t="s">
        <v>356</v>
      </c>
    </row>
    <row r="62" spans="1:21" ht="15.75">
      <c r="A62" s="67"/>
      <c r="B62" s="90" t="s">
        <v>209</v>
      </c>
      <c r="C62" s="68"/>
      <c r="D62" s="68"/>
      <c r="E62" s="79"/>
      <c r="F62" s="79"/>
      <c r="G62" s="79"/>
      <c r="H62" s="468" t="s">
        <v>19071</v>
      </c>
      <c r="I62" s="79"/>
      <c r="J62" s="79"/>
      <c r="K62" s="468"/>
      <c r="L62" s="79"/>
      <c r="M62" s="79"/>
      <c r="N62" s="468"/>
      <c r="O62" s="68"/>
      <c r="P62" s="70"/>
      <c r="U62" s="295" t="s">
        <v>357</v>
      </c>
    </row>
    <row r="63" spans="1:21" ht="9.9499999999999993" customHeight="1">
      <c r="A63" s="67"/>
      <c r="B63" s="90"/>
      <c r="C63" s="68"/>
      <c r="D63" s="68"/>
      <c r="E63" s="79"/>
      <c r="F63" s="79"/>
      <c r="G63" s="79"/>
      <c r="H63" s="79"/>
      <c r="I63" s="79"/>
      <c r="J63" s="79"/>
      <c r="K63" s="79"/>
      <c r="L63" s="79"/>
      <c r="M63" s="79"/>
      <c r="N63" s="79"/>
      <c r="O63" s="68"/>
      <c r="P63" s="70"/>
      <c r="U63" s="295" t="s">
        <v>358</v>
      </c>
    </row>
    <row r="64" spans="1:21" ht="15.75">
      <c r="A64" s="67"/>
      <c r="B64" s="90" t="s">
        <v>214</v>
      </c>
      <c r="C64" s="68"/>
      <c r="D64" s="68"/>
      <c r="E64" s="79"/>
      <c r="F64" s="79"/>
      <c r="G64" s="79"/>
      <c r="H64" s="468" t="s">
        <v>19071</v>
      </c>
      <c r="I64" s="79"/>
      <c r="J64" s="79"/>
      <c r="K64" s="468"/>
      <c r="L64" s="79"/>
      <c r="M64" s="79"/>
      <c r="N64" s="468"/>
      <c r="O64" s="68"/>
      <c r="P64" s="70"/>
      <c r="U64" s="295" t="s">
        <v>359</v>
      </c>
    </row>
    <row r="65" spans="1:21" ht="9.9499999999999993" customHeight="1">
      <c r="A65" s="67"/>
      <c r="B65" s="90"/>
      <c r="C65" s="68"/>
      <c r="D65" s="68"/>
      <c r="E65" s="79"/>
      <c r="F65" s="79"/>
      <c r="G65" s="79"/>
      <c r="H65" s="79"/>
      <c r="I65" s="79"/>
      <c r="J65" s="79"/>
      <c r="K65" s="79"/>
      <c r="L65" s="79"/>
      <c r="M65" s="79"/>
      <c r="N65" s="79"/>
      <c r="O65" s="68"/>
      <c r="P65" s="70"/>
      <c r="U65" s="295" t="s">
        <v>360</v>
      </c>
    </row>
    <row r="66" spans="1:21" ht="15.75">
      <c r="A66" s="67"/>
      <c r="B66" s="90" t="s">
        <v>202</v>
      </c>
      <c r="C66" s="68"/>
      <c r="D66" s="68"/>
      <c r="E66" s="79"/>
      <c r="F66" s="79"/>
      <c r="G66" s="79"/>
      <c r="H66" s="468" t="s">
        <v>19071</v>
      </c>
      <c r="I66" s="79"/>
      <c r="J66" s="79"/>
      <c r="K66" s="468"/>
      <c r="L66" s="79"/>
      <c r="M66" s="79"/>
      <c r="N66" s="468"/>
      <c r="O66" s="68"/>
      <c r="P66" s="70"/>
      <c r="U66" s="295" t="s">
        <v>361</v>
      </c>
    </row>
    <row r="67" spans="1:21" ht="15.75">
      <c r="A67" s="67"/>
      <c r="B67" s="90" t="s">
        <v>14034</v>
      </c>
      <c r="C67" s="68"/>
      <c r="D67" s="68"/>
      <c r="E67" s="79"/>
      <c r="F67" s="79"/>
      <c r="G67" s="79"/>
      <c r="H67" s="79"/>
      <c r="I67" s="79"/>
      <c r="J67" s="79"/>
      <c r="K67" s="79"/>
      <c r="L67" s="79"/>
      <c r="M67" s="79"/>
      <c r="N67" s="79"/>
      <c r="O67" s="68"/>
      <c r="P67" s="70"/>
      <c r="U67" s="295" t="s">
        <v>362</v>
      </c>
    </row>
    <row r="68" spans="1:21" ht="9.9499999999999993" customHeight="1">
      <c r="A68" s="67"/>
      <c r="B68" s="90"/>
      <c r="C68" s="68"/>
      <c r="D68" s="68"/>
      <c r="E68" s="79"/>
      <c r="F68" s="79"/>
      <c r="G68" s="79"/>
      <c r="H68" s="79"/>
      <c r="I68" s="79"/>
      <c r="J68" s="79"/>
      <c r="K68" s="79"/>
      <c r="L68" s="79"/>
      <c r="M68" s="79"/>
      <c r="N68" s="79"/>
      <c r="O68" s="68"/>
      <c r="P68" s="70"/>
      <c r="U68" s="295" t="s">
        <v>363</v>
      </c>
    </row>
    <row r="69" spans="1:21" ht="15.75">
      <c r="A69" s="67"/>
      <c r="B69" s="90" t="s">
        <v>203</v>
      </c>
      <c r="C69" s="68"/>
      <c r="D69" s="68"/>
      <c r="E69" s="79"/>
      <c r="F69" s="79"/>
      <c r="G69" s="79"/>
      <c r="H69" s="468" t="s">
        <v>19071</v>
      </c>
      <c r="I69" s="79"/>
      <c r="J69" s="79"/>
      <c r="K69" s="468"/>
      <c r="L69" s="79"/>
      <c r="M69" s="79"/>
      <c r="N69" s="468"/>
      <c r="O69" s="68"/>
      <c r="P69" s="70"/>
      <c r="U69" s="295" t="s">
        <v>364</v>
      </c>
    </row>
    <row r="70" spans="1:21">
      <c r="A70" s="67"/>
      <c r="B70" s="75"/>
      <c r="C70" s="68"/>
      <c r="D70" s="68"/>
      <c r="E70" s="79"/>
      <c r="F70" s="79"/>
      <c r="G70" s="79"/>
      <c r="H70" s="79"/>
      <c r="I70" s="79"/>
      <c r="J70" s="79"/>
      <c r="K70" s="69"/>
      <c r="L70" s="69"/>
      <c r="M70" s="69"/>
      <c r="N70" s="68"/>
      <c r="O70" s="68"/>
      <c r="P70" s="70"/>
      <c r="U70" s="295" t="s">
        <v>365</v>
      </c>
    </row>
    <row r="71" spans="1:21">
      <c r="A71" s="67"/>
      <c r="B71" s="75"/>
      <c r="C71" s="68"/>
      <c r="D71" s="68"/>
      <c r="E71" s="79"/>
      <c r="F71" s="79"/>
      <c r="G71" s="79"/>
      <c r="H71" s="79"/>
      <c r="I71" s="79"/>
      <c r="J71" s="79"/>
      <c r="K71" s="69"/>
      <c r="L71" s="69"/>
      <c r="M71" s="69"/>
      <c r="N71" s="68"/>
      <c r="O71" s="68"/>
      <c r="P71" s="70"/>
      <c r="U71" s="295" t="s">
        <v>366</v>
      </c>
    </row>
    <row r="72" spans="1:21" ht="15.75" thickBot="1">
      <c r="A72" s="67"/>
      <c r="B72" s="87"/>
      <c r="C72" s="88"/>
      <c r="D72" s="88"/>
      <c r="E72" s="79"/>
      <c r="F72" s="79"/>
      <c r="G72" s="79"/>
      <c r="H72" s="79"/>
      <c r="I72" s="79"/>
      <c r="J72" s="79"/>
      <c r="K72" s="69"/>
      <c r="L72" s="69"/>
      <c r="M72" s="69"/>
      <c r="N72" s="68"/>
      <c r="O72" s="68"/>
      <c r="P72" s="70"/>
      <c r="U72" s="295" t="s">
        <v>367</v>
      </c>
    </row>
    <row r="73" spans="1:21">
      <c r="A73" s="67"/>
      <c r="B73" s="837" t="str">
        <f>IF(DADOS!$D$24&lt;&gt;"",DADOS!$D$24," ")</f>
        <v>Everton Nairnei</v>
      </c>
      <c r="C73" s="837"/>
      <c r="D73" s="837"/>
      <c r="E73" s="79"/>
      <c r="F73" s="79"/>
      <c r="G73" s="79"/>
      <c r="H73" s="79"/>
      <c r="I73" s="79"/>
      <c r="J73" s="79"/>
      <c r="K73" s="69"/>
      <c r="L73" s="69"/>
      <c r="M73" s="69"/>
      <c r="N73" s="68"/>
      <c r="O73" s="68"/>
      <c r="P73" s="70"/>
      <c r="U73" s="295" t="s">
        <v>368</v>
      </c>
    </row>
    <row r="74" spans="1:21">
      <c r="A74" s="67"/>
      <c r="B74" s="832" t="s">
        <v>204</v>
      </c>
      <c r="C74" s="832"/>
      <c r="D74" s="832"/>
      <c r="E74" s="79"/>
      <c r="F74" s="79"/>
      <c r="G74" s="79"/>
      <c r="H74" s="833"/>
      <c r="I74" s="833"/>
      <c r="J74" s="833"/>
      <c r="K74" s="833"/>
      <c r="L74" s="833"/>
      <c r="M74" s="833"/>
      <c r="N74" s="833"/>
      <c r="O74" s="833"/>
      <c r="P74" s="70"/>
      <c r="U74" s="295" t="s">
        <v>369</v>
      </c>
    </row>
    <row r="75" spans="1:21">
      <c r="A75" s="67"/>
      <c r="B75" s="832" t="s">
        <v>169</v>
      </c>
      <c r="C75" s="832"/>
      <c r="D75" s="832"/>
      <c r="E75" s="79"/>
      <c r="F75" s="79"/>
      <c r="G75" s="79"/>
      <c r="H75" s="833"/>
      <c r="I75" s="833"/>
      <c r="J75" s="833"/>
      <c r="K75" s="833"/>
      <c r="L75" s="833"/>
      <c r="M75" s="833"/>
      <c r="N75" s="833"/>
      <c r="O75" s="833"/>
      <c r="P75" s="70"/>
      <c r="U75" s="295" t="s">
        <v>370</v>
      </c>
    </row>
    <row r="76" spans="1:21" ht="15.75" thickBot="1">
      <c r="A76" s="73"/>
      <c r="B76" s="65"/>
      <c r="C76" s="65"/>
      <c r="D76" s="65"/>
      <c r="E76" s="78"/>
      <c r="F76" s="78"/>
      <c r="G76" s="78"/>
      <c r="H76" s="78"/>
      <c r="I76" s="78"/>
      <c r="J76" s="78"/>
      <c r="K76" s="66"/>
      <c r="L76" s="66"/>
      <c r="M76" s="66"/>
      <c r="N76" s="65"/>
      <c r="O76" s="65"/>
      <c r="P76" s="74"/>
      <c r="U76" s="295" t="s">
        <v>371</v>
      </c>
    </row>
    <row r="77" spans="1:21" ht="15.75" thickTop="1">
      <c r="U77" s="295" t="s">
        <v>372</v>
      </c>
    </row>
    <row r="78" spans="1:21">
      <c r="U78" s="295" t="s">
        <v>373</v>
      </c>
    </row>
    <row r="79" spans="1:21">
      <c r="U79" s="295" t="s">
        <v>374</v>
      </c>
    </row>
    <row r="80" spans="1:21">
      <c r="U80" s="295" t="s">
        <v>375</v>
      </c>
    </row>
    <row r="81" spans="21:21">
      <c r="U81" s="295" t="s">
        <v>376</v>
      </c>
    </row>
    <row r="82" spans="21:21">
      <c r="U82" s="295" t="s">
        <v>377</v>
      </c>
    </row>
    <row r="83" spans="21:21">
      <c r="U83" s="295" t="s">
        <v>378</v>
      </c>
    </row>
    <row r="84" spans="21:21">
      <c r="U84" s="295" t="s">
        <v>379</v>
      </c>
    </row>
    <row r="85" spans="21:21">
      <c r="U85" s="295" t="s">
        <v>380</v>
      </c>
    </row>
    <row r="86" spans="21:21">
      <c r="U86" s="295" t="s">
        <v>381</v>
      </c>
    </row>
    <row r="87" spans="21:21">
      <c r="U87" s="295" t="s">
        <v>382</v>
      </c>
    </row>
    <row r="88" spans="21:21">
      <c r="U88" s="295" t="s">
        <v>383</v>
      </c>
    </row>
    <row r="89" spans="21:21">
      <c r="U89" s="295" t="s">
        <v>384</v>
      </c>
    </row>
    <row r="90" spans="21:21">
      <c r="U90" s="295" t="s">
        <v>385</v>
      </c>
    </row>
    <row r="91" spans="21:21">
      <c r="U91" s="295" t="s">
        <v>386</v>
      </c>
    </row>
    <row r="92" spans="21:21">
      <c r="U92" s="295" t="s">
        <v>387</v>
      </c>
    </row>
    <row r="93" spans="21:21">
      <c r="U93" s="295" t="s">
        <v>388</v>
      </c>
    </row>
    <row r="94" spans="21:21">
      <c r="U94" s="295" t="s">
        <v>389</v>
      </c>
    </row>
    <row r="95" spans="21:21">
      <c r="U95" s="295" t="s">
        <v>390</v>
      </c>
    </row>
    <row r="96" spans="21:21">
      <c r="U96" s="295" t="s">
        <v>391</v>
      </c>
    </row>
    <row r="97" spans="21:21">
      <c r="U97" s="295" t="s">
        <v>392</v>
      </c>
    </row>
    <row r="98" spans="21:21">
      <c r="U98" s="295" t="s">
        <v>393</v>
      </c>
    </row>
    <row r="99" spans="21:21">
      <c r="U99" s="295" t="s">
        <v>394</v>
      </c>
    </row>
    <row r="100" spans="21:21">
      <c r="U100" s="295" t="s">
        <v>395</v>
      </c>
    </row>
    <row r="101" spans="21:21">
      <c r="U101" s="295" t="s">
        <v>396</v>
      </c>
    </row>
    <row r="102" spans="21:21">
      <c r="U102" s="295" t="s">
        <v>397</v>
      </c>
    </row>
    <row r="103" spans="21:21">
      <c r="U103" s="295" t="s">
        <v>398</v>
      </c>
    </row>
    <row r="104" spans="21:21">
      <c r="U104" s="295" t="s">
        <v>399</v>
      </c>
    </row>
    <row r="105" spans="21:21">
      <c r="U105" s="295" t="s">
        <v>400</v>
      </c>
    </row>
    <row r="106" spans="21:21">
      <c r="U106" s="295" t="s">
        <v>401</v>
      </c>
    </row>
    <row r="107" spans="21:21">
      <c r="U107" s="295" t="s">
        <v>402</v>
      </c>
    </row>
    <row r="108" spans="21:21">
      <c r="U108" s="295" t="s">
        <v>403</v>
      </c>
    </row>
    <row r="109" spans="21:21">
      <c r="U109" s="295" t="s">
        <v>404</v>
      </c>
    </row>
    <row r="110" spans="21:21">
      <c r="U110" s="295" t="s">
        <v>405</v>
      </c>
    </row>
    <row r="111" spans="21:21">
      <c r="U111" s="295" t="s">
        <v>406</v>
      </c>
    </row>
    <row r="112" spans="21:21">
      <c r="U112" s="295" t="s">
        <v>407</v>
      </c>
    </row>
    <row r="113" spans="21:21">
      <c r="U113" s="295" t="s">
        <v>408</v>
      </c>
    </row>
    <row r="114" spans="21:21">
      <c r="U114" s="295" t="s">
        <v>409</v>
      </c>
    </row>
    <row r="115" spans="21:21">
      <c r="U115" s="295" t="s">
        <v>410</v>
      </c>
    </row>
    <row r="116" spans="21:21">
      <c r="U116" s="295" t="s">
        <v>411</v>
      </c>
    </row>
    <row r="117" spans="21:21">
      <c r="U117" s="295" t="s">
        <v>412</v>
      </c>
    </row>
    <row r="118" spans="21:21">
      <c r="U118" s="295" t="s">
        <v>413</v>
      </c>
    </row>
    <row r="119" spans="21:21">
      <c r="U119" s="295" t="s">
        <v>414</v>
      </c>
    </row>
    <row r="120" spans="21:21">
      <c r="U120" s="295" t="s">
        <v>415</v>
      </c>
    </row>
    <row r="121" spans="21:21">
      <c r="U121" s="295" t="s">
        <v>416</v>
      </c>
    </row>
    <row r="122" spans="21:21">
      <c r="U122" s="295" t="s">
        <v>417</v>
      </c>
    </row>
    <row r="123" spans="21:21">
      <c r="U123" s="295" t="s">
        <v>418</v>
      </c>
    </row>
    <row r="124" spans="21:21">
      <c r="U124" s="295" t="s">
        <v>419</v>
      </c>
    </row>
    <row r="125" spans="21:21">
      <c r="U125" s="295" t="s">
        <v>420</v>
      </c>
    </row>
    <row r="126" spans="21:21">
      <c r="U126" s="295" t="s">
        <v>421</v>
      </c>
    </row>
    <row r="127" spans="21:21">
      <c r="U127" s="295" t="s">
        <v>422</v>
      </c>
    </row>
    <row r="128" spans="21:21">
      <c r="U128" s="295" t="s">
        <v>423</v>
      </c>
    </row>
    <row r="129" spans="21:21">
      <c r="U129" s="295" t="s">
        <v>424</v>
      </c>
    </row>
    <row r="130" spans="21:21">
      <c r="U130" s="295" t="s">
        <v>425</v>
      </c>
    </row>
    <row r="131" spans="21:21">
      <c r="U131" s="295" t="s">
        <v>426</v>
      </c>
    </row>
    <row r="132" spans="21:21">
      <c r="U132" s="295" t="s">
        <v>427</v>
      </c>
    </row>
    <row r="133" spans="21:21">
      <c r="U133" s="295" t="s">
        <v>428</v>
      </c>
    </row>
    <row r="134" spans="21:21">
      <c r="U134" s="295" t="s">
        <v>429</v>
      </c>
    </row>
    <row r="135" spans="21:21">
      <c r="U135" s="295" t="s">
        <v>430</v>
      </c>
    </row>
    <row r="136" spans="21:21">
      <c r="U136" s="295" t="s">
        <v>431</v>
      </c>
    </row>
    <row r="137" spans="21:21">
      <c r="U137" s="295" t="s">
        <v>432</v>
      </c>
    </row>
    <row r="138" spans="21:21">
      <c r="U138" s="295" t="s">
        <v>433</v>
      </c>
    </row>
    <row r="139" spans="21:21">
      <c r="U139" s="295" t="s">
        <v>434</v>
      </c>
    </row>
    <row r="140" spans="21:21">
      <c r="U140" s="295" t="s">
        <v>435</v>
      </c>
    </row>
    <row r="141" spans="21:21">
      <c r="U141" s="295" t="s">
        <v>436</v>
      </c>
    </row>
    <row r="142" spans="21:21">
      <c r="U142" s="295" t="s">
        <v>437</v>
      </c>
    </row>
    <row r="143" spans="21:21">
      <c r="U143" s="295" t="s">
        <v>438</v>
      </c>
    </row>
    <row r="144" spans="21:21">
      <c r="U144" s="295" t="s">
        <v>439</v>
      </c>
    </row>
    <row r="145" spans="21:21">
      <c r="U145" s="295" t="s">
        <v>440</v>
      </c>
    </row>
    <row r="146" spans="21:21">
      <c r="U146" s="295" t="s">
        <v>441</v>
      </c>
    </row>
    <row r="147" spans="21:21">
      <c r="U147" s="295" t="s">
        <v>442</v>
      </c>
    </row>
    <row r="148" spans="21:21">
      <c r="U148" s="295" t="s">
        <v>443</v>
      </c>
    </row>
    <row r="149" spans="21:21">
      <c r="U149" s="295" t="s">
        <v>444</v>
      </c>
    </row>
    <row r="150" spans="21:21">
      <c r="U150" s="295" t="s">
        <v>445</v>
      </c>
    </row>
    <row r="151" spans="21:21">
      <c r="U151" s="295" t="s">
        <v>446</v>
      </c>
    </row>
    <row r="152" spans="21:21">
      <c r="U152" s="295" t="s">
        <v>447</v>
      </c>
    </row>
    <row r="153" spans="21:21">
      <c r="U153" s="295" t="s">
        <v>448</v>
      </c>
    </row>
    <row r="154" spans="21:21">
      <c r="U154" s="295" t="s">
        <v>449</v>
      </c>
    </row>
    <row r="155" spans="21:21">
      <c r="U155" s="295" t="s">
        <v>450</v>
      </c>
    </row>
    <row r="156" spans="21:21">
      <c r="U156" s="295" t="s">
        <v>451</v>
      </c>
    </row>
    <row r="157" spans="21:21">
      <c r="U157" s="295" t="s">
        <v>452</v>
      </c>
    </row>
    <row r="158" spans="21:21">
      <c r="U158" s="295" t="s">
        <v>453</v>
      </c>
    </row>
    <row r="159" spans="21:21">
      <c r="U159" s="295" t="s">
        <v>454</v>
      </c>
    </row>
    <row r="160" spans="21:21">
      <c r="U160" s="295" t="s">
        <v>455</v>
      </c>
    </row>
    <row r="161" spans="21:21">
      <c r="U161" s="295" t="s">
        <v>456</v>
      </c>
    </row>
    <row r="162" spans="21:21">
      <c r="U162" s="295" t="s">
        <v>457</v>
      </c>
    </row>
    <row r="163" spans="21:21">
      <c r="U163" s="295" t="s">
        <v>458</v>
      </c>
    </row>
    <row r="164" spans="21:21">
      <c r="U164" s="295" t="s">
        <v>459</v>
      </c>
    </row>
    <row r="165" spans="21:21">
      <c r="U165" s="295" t="s">
        <v>460</v>
      </c>
    </row>
    <row r="166" spans="21:21">
      <c r="U166" s="295" t="s">
        <v>461</v>
      </c>
    </row>
    <row r="167" spans="21:21">
      <c r="U167" s="295" t="s">
        <v>462</v>
      </c>
    </row>
    <row r="168" spans="21:21">
      <c r="U168" s="295" t="s">
        <v>463</v>
      </c>
    </row>
    <row r="169" spans="21:21">
      <c r="U169" s="295" t="s">
        <v>464</v>
      </c>
    </row>
    <row r="170" spans="21:21">
      <c r="U170" s="295" t="s">
        <v>465</v>
      </c>
    </row>
    <row r="171" spans="21:21">
      <c r="U171" s="295" t="s">
        <v>466</v>
      </c>
    </row>
    <row r="172" spans="21:21">
      <c r="U172" s="295" t="s">
        <v>467</v>
      </c>
    </row>
    <row r="173" spans="21:21">
      <c r="U173" s="295" t="s">
        <v>468</v>
      </c>
    </row>
    <row r="174" spans="21:21">
      <c r="U174" s="295" t="s">
        <v>469</v>
      </c>
    </row>
    <row r="175" spans="21:21">
      <c r="U175" s="295" t="s">
        <v>470</v>
      </c>
    </row>
    <row r="176" spans="21:21">
      <c r="U176" s="295" t="s">
        <v>471</v>
      </c>
    </row>
    <row r="177" spans="21:21">
      <c r="U177" s="295" t="s">
        <v>472</v>
      </c>
    </row>
    <row r="178" spans="21:21">
      <c r="U178" s="295" t="s">
        <v>473</v>
      </c>
    </row>
    <row r="179" spans="21:21">
      <c r="U179" s="295" t="s">
        <v>474</v>
      </c>
    </row>
    <row r="180" spans="21:21">
      <c r="U180" s="295" t="s">
        <v>475</v>
      </c>
    </row>
    <row r="181" spans="21:21">
      <c r="U181" s="295" t="s">
        <v>476</v>
      </c>
    </row>
    <row r="182" spans="21:21">
      <c r="U182" s="295" t="s">
        <v>477</v>
      </c>
    </row>
    <row r="183" spans="21:21">
      <c r="U183" s="295" t="s">
        <v>478</v>
      </c>
    </row>
    <row r="184" spans="21:21">
      <c r="U184" s="295" t="s">
        <v>479</v>
      </c>
    </row>
    <row r="185" spans="21:21">
      <c r="U185" s="295" t="s">
        <v>480</v>
      </c>
    </row>
    <row r="186" spans="21:21">
      <c r="U186" s="295" t="s">
        <v>481</v>
      </c>
    </row>
    <row r="187" spans="21:21">
      <c r="U187" s="295" t="s">
        <v>482</v>
      </c>
    </row>
    <row r="188" spans="21:21">
      <c r="U188" s="295" t="s">
        <v>483</v>
      </c>
    </row>
    <row r="189" spans="21:21">
      <c r="U189" s="295" t="s">
        <v>484</v>
      </c>
    </row>
    <row r="190" spans="21:21">
      <c r="U190" s="295" t="s">
        <v>485</v>
      </c>
    </row>
    <row r="191" spans="21:21">
      <c r="U191" s="295" t="s">
        <v>486</v>
      </c>
    </row>
    <row r="192" spans="21:21">
      <c r="U192" s="295" t="s">
        <v>487</v>
      </c>
    </row>
    <row r="193" spans="21:21">
      <c r="U193" s="295" t="s">
        <v>488</v>
      </c>
    </row>
    <row r="194" spans="21:21">
      <c r="U194" s="295" t="s">
        <v>489</v>
      </c>
    </row>
    <row r="195" spans="21:21">
      <c r="U195" s="295" t="s">
        <v>490</v>
      </c>
    </row>
    <row r="196" spans="21:21">
      <c r="U196" s="295" t="s">
        <v>491</v>
      </c>
    </row>
    <row r="197" spans="21:21">
      <c r="U197" s="295" t="s">
        <v>492</v>
      </c>
    </row>
    <row r="198" spans="21:21">
      <c r="U198" s="295" t="s">
        <v>493</v>
      </c>
    </row>
    <row r="199" spans="21:21">
      <c r="U199" s="295" t="s">
        <v>494</v>
      </c>
    </row>
    <row r="200" spans="21:21">
      <c r="U200" s="295" t="s">
        <v>495</v>
      </c>
    </row>
    <row r="201" spans="21:21">
      <c r="U201" s="295" t="s">
        <v>496</v>
      </c>
    </row>
    <row r="202" spans="21:21">
      <c r="U202" s="295" t="s">
        <v>497</v>
      </c>
    </row>
    <row r="203" spans="21:21">
      <c r="U203" s="295" t="s">
        <v>498</v>
      </c>
    </row>
    <row r="204" spans="21:21">
      <c r="U204" s="295" t="s">
        <v>499</v>
      </c>
    </row>
    <row r="205" spans="21:21">
      <c r="U205" s="295" t="s">
        <v>500</v>
      </c>
    </row>
    <row r="206" spans="21:21">
      <c r="U206" s="295" t="s">
        <v>501</v>
      </c>
    </row>
    <row r="207" spans="21:21">
      <c r="U207" s="295" t="s">
        <v>502</v>
      </c>
    </row>
    <row r="208" spans="21:21">
      <c r="U208" s="295" t="s">
        <v>503</v>
      </c>
    </row>
    <row r="209" spans="21:21">
      <c r="U209" s="295" t="s">
        <v>504</v>
      </c>
    </row>
    <row r="210" spans="21:21">
      <c r="U210" s="295" t="s">
        <v>505</v>
      </c>
    </row>
    <row r="211" spans="21:21">
      <c r="U211" s="295" t="s">
        <v>506</v>
      </c>
    </row>
    <row r="212" spans="21:21">
      <c r="U212" s="295" t="s">
        <v>507</v>
      </c>
    </row>
    <row r="213" spans="21:21">
      <c r="U213" s="295" t="s">
        <v>508</v>
      </c>
    </row>
    <row r="214" spans="21:21">
      <c r="U214" s="295" t="s">
        <v>509</v>
      </c>
    </row>
    <row r="215" spans="21:21">
      <c r="U215" s="295" t="s">
        <v>510</v>
      </c>
    </row>
    <row r="216" spans="21:21">
      <c r="U216" s="295" t="s">
        <v>511</v>
      </c>
    </row>
    <row r="217" spans="21:21">
      <c r="U217" s="295" t="s">
        <v>512</v>
      </c>
    </row>
    <row r="218" spans="21:21">
      <c r="U218" s="295" t="s">
        <v>513</v>
      </c>
    </row>
    <row r="219" spans="21:21">
      <c r="U219" s="295" t="s">
        <v>514</v>
      </c>
    </row>
    <row r="220" spans="21:21">
      <c r="U220" s="295" t="s">
        <v>515</v>
      </c>
    </row>
    <row r="221" spans="21:21">
      <c r="U221" s="295" t="s">
        <v>516</v>
      </c>
    </row>
    <row r="222" spans="21:21">
      <c r="U222" s="295" t="s">
        <v>517</v>
      </c>
    </row>
    <row r="223" spans="21:21">
      <c r="U223" s="295" t="s">
        <v>518</v>
      </c>
    </row>
    <row r="224" spans="21:21">
      <c r="U224" s="295" t="s">
        <v>519</v>
      </c>
    </row>
    <row r="225" spans="21:21">
      <c r="U225" s="295" t="s">
        <v>520</v>
      </c>
    </row>
    <row r="226" spans="21:21">
      <c r="U226" s="295" t="s">
        <v>521</v>
      </c>
    </row>
    <row r="227" spans="21:21">
      <c r="U227" s="295" t="s">
        <v>522</v>
      </c>
    </row>
    <row r="228" spans="21:21">
      <c r="U228" s="295" t="s">
        <v>523</v>
      </c>
    </row>
    <row r="229" spans="21:21">
      <c r="U229" s="295" t="s">
        <v>524</v>
      </c>
    </row>
    <row r="230" spans="21:21">
      <c r="U230" s="295" t="s">
        <v>525</v>
      </c>
    </row>
    <row r="231" spans="21:21">
      <c r="U231" s="295" t="s">
        <v>526</v>
      </c>
    </row>
    <row r="232" spans="21:21">
      <c r="U232" s="295" t="s">
        <v>527</v>
      </c>
    </row>
    <row r="233" spans="21:21">
      <c r="U233" s="295" t="s">
        <v>528</v>
      </c>
    </row>
    <row r="234" spans="21:21">
      <c r="U234" s="295" t="s">
        <v>529</v>
      </c>
    </row>
    <row r="235" spans="21:21">
      <c r="U235" s="295" t="s">
        <v>530</v>
      </c>
    </row>
    <row r="236" spans="21:21">
      <c r="U236" s="295" t="s">
        <v>531</v>
      </c>
    </row>
    <row r="237" spans="21:21" ht="24">
      <c r="U237" s="295" t="s">
        <v>532</v>
      </c>
    </row>
    <row r="238" spans="21:21">
      <c r="U238" s="295" t="s">
        <v>533</v>
      </c>
    </row>
    <row r="239" spans="21:21">
      <c r="U239" s="295" t="s">
        <v>534</v>
      </c>
    </row>
    <row r="240" spans="21:21">
      <c r="U240" s="295" t="s">
        <v>535</v>
      </c>
    </row>
    <row r="241" spans="21:21">
      <c r="U241" s="295" t="s">
        <v>536</v>
      </c>
    </row>
    <row r="242" spans="21:21">
      <c r="U242" s="295" t="s">
        <v>537</v>
      </c>
    </row>
    <row r="243" spans="21:21">
      <c r="U243" s="295" t="s">
        <v>538</v>
      </c>
    </row>
    <row r="244" spans="21:21">
      <c r="U244" s="295" t="s">
        <v>539</v>
      </c>
    </row>
    <row r="245" spans="21:21">
      <c r="U245" s="295" t="s">
        <v>540</v>
      </c>
    </row>
    <row r="246" spans="21:21">
      <c r="U246" s="295" t="s">
        <v>541</v>
      </c>
    </row>
    <row r="247" spans="21:21">
      <c r="U247" s="295" t="s">
        <v>542</v>
      </c>
    </row>
    <row r="248" spans="21:21">
      <c r="U248" s="295" t="s">
        <v>543</v>
      </c>
    </row>
    <row r="249" spans="21:21">
      <c r="U249" s="295" t="s">
        <v>544</v>
      </c>
    </row>
    <row r="250" spans="21:21">
      <c r="U250" s="295" t="s">
        <v>545</v>
      </c>
    </row>
    <row r="251" spans="21:21">
      <c r="U251" s="295" t="s">
        <v>546</v>
      </c>
    </row>
    <row r="252" spans="21:21">
      <c r="U252" s="295" t="s">
        <v>547</v>
      </c>
    </row>
    <row r="253" spans="21:21">
      <c r="U253" s="295" t="s">
        <v>548</v>
      </c>
    </row>
    <row r="254" spans="21:21">
      <c r="U254" s="295" t="s">
        <v>549</v>
      </c>
    </row>
    <row r="255" spans="21:21">
      <c r="U255" s="295" t="s">
        <v>550</v>
      </c>
    </row>
    <row r="256" spans="21:21">
      <c r="U256" s="295" t="s">
        <v>551</v>
      </c>
    </row>
    <row r="257" spans="21:21">
      <c r="U257" s="295" t="s">
        <v>552</v>
      </c>
    </row>
    <row r="258" spans="21:21">
      <c r="U258" s="295" t="s">
        <v>553</v>
      </c>
    </row>
    <row r="259" spans="21:21">
      <c r="U259" s="295" t="s">
        <v>554</v>
      </c>
    </row>
    <row r="260" spans="21:21">
      <c r="U260" s="295" t="s">
        <v>555</v>
      </c>
    </row>
    <row r="261" spans="21:21">
      <c r="U261" s="295" t="s">
        <v>556</v>
      </c>
    </row>
    <row r="262" spans="21:21">
      <c r="U262" s="295" t="s">
        <v>557</v>
      </c>
    </row>
    <row r="263" spans="21:21">
      <c r="U263" s="295" t="s">
        <v>558</v>
      </c>
    </row>
    <row r="264" spans="21:21">
      <c r="U264" s="295" t="s">
        <v>559</v>
      </c>
    </row>
    <row r="265" spans="21:21">
      <c r="U265" s="295" t="s">
        <v>560</v>
      </c>
    </row>
    <row r="266" spans="21:21">
      <c r="U266" s="295" t="s">
        <v>561</v>
      </c>
    </row>
    <row r="267" spans="21:21">
      <c r="U267" s="295" t="s">
        <v>562</v>
      </c>
    </row>
    <row r="268" spans="21:21">
      <c r="U268" s="295" t="s">
        <v>563</v>
      </c>
    </row>
    <row r="269" spans="21:21">
      <c r="U269" s="295" t="s">
        <v>564</v>
      </c>
    </row>
    <row r="270" spans="21:21">
      <c r="U270" s="295" t="s">
        <v>565</v>
      </c>
    </row>
    <row r="271" spans="21:21">
      <c r="U271" s="295" t="s">
        <v>566</v>
      </c>
    </row>
    <row r="272" spans="21:21">
      <c r="U272" s="295" t="s">
        <v>567</v>
      </c>
    </row>
    <row r="273" spans="21:21">
      <c r="U273" s="295" t="s">
        <v>568</v>
      </c>
    </row>
    <row r="274" spans="21:21">
      <c r="U274" s="295" t="s">
        <v>569</v>
      </c>
    </row>
    <row r="275" spans="21:21">
      <c r="U275" s="295" t="s">
        <v>570</v>
      </c>
    </row>
    <row r="276" spans="21:21">
      <c r="U276" s="295" t="s">
        <v>571</v>
      </c>
    </row>
    <row r="277" spans="21:21">
      <c r="U277" s="295" t="s">
        <v>572</v>
      </c>
    </row>
    <row r="278" spans="21:21">
      <c r="U278" s="295" t="s">
        <v>573</v>
      </c>
    </row>
    <row r="279" spans="21:21">
      <c r="U279" s="295" t="s">
        <v>574</v>
      </c>
    </row>
    <row r="280" spans="21:21">
      <c r="U280" s="295" t="s">
        <v>575</v>
      </c>
    </row>
    <row r="281" spans="21:21">
      <c r="U281" s="295" t="s">
        <v>576</v>
      </c>
    </row>
    <row r="282" spans="21:21">
      <c r="U282" s="295" t="s">
        <v>577</v>
      </c>
    </row>
    <row r="283" spans="21:21">
      <c r="U283" s="295" t="s">
        <v>578</v>
      </c>
    </row>
    <row r="284" spans="21:21">
      <c r="U284" s="295" t="s">
        <v>579</v>
      </c>
    </row>
    <row r="285" spans="21:21">
      <c r="U285" s="295" t="s">
        <v>580</v>
      </c>
    </row>
    <row r="286" spans="21:21">
      <c r="U286" s="295" t="s">
        <v>581</v>
      </c>
    </row>
    <row r="287" spans="21:21">
      <c r="U287" s="295" t="s">
        <v>582</v>
      </c>
    </row>
    <row r="288" spans="21:21">
      <c r="U288" s="295" t="s">
        <v>583</v>
      </c>
    </row>
    <row r="289" spans="21:21">
      <c r="U289" s="295" t="s">
        <v>584</v>
      </c>
    </row>
    <row r="290" spans="21:21">
      <c r="U290" s="295" t="s">
        <v>585</v>
      </c>
    </row>
    <row r="291" spans="21:21">
      <c r="U291" s="295" t="s">
        <v>586</v>
      </c>
    </row>
    <row r="292" spans="21:21">
      <c r="U292" s="295" t="s">
        <v>587</v>
      </c>
    </row>
    <row r="293" spans="21:21">
      <c r="U293" s="295" t="s">
        <v>588</v>
      </c>
    </row>
    <row r="294" spans="21:21">
      <c r="U294" s="295" t="s">
        <v>589</v>
      </c>
    </row>
    <row r="295" spans="21:21">
      <c r="U295" s="295" t="s">
        <v>590</v>
      </c>
    </row>
    <row r="296" spans="21:21">
      <c r="U296" s="295" t="s">
        <v>591</v>
      </c>
    </row>
    <row r="297" spans="21:21">
      <c r="U297" s="295" t="s">
        <v>592</v>
      </c>
    </row>
    <row r="298" spans="21:21">
      <c r="U298" s="295" t="s">
        <v>593</v>
      </c>
    </row>
    <row r="299" spans="21:21">
      <c r="U299" s="295" t="s">
        <v>594</v>
      </c>
    </row>
    <row r="300" spans="21:21">
      <c r="U300" s="295" t="s">
        <v>595</v>
      </c>
    </row>
    <row r="301" spans="21:21">
      <c r="U301" s="295" t="s">
        <v>596</v>
      </c>
    </row>
    <row r="302" spans="21:21">
      <c r="U302" s="295" t="s">
        <v>597</v>
      </c>
    </row>
    <row r="303" spans="21:21">
      <c r="U303" s="295" t="s">
        <v>598</v>
      </c>
    </row>
    <row r="304" spans="21:21">
      <c r="U304" s="295" t="s">
        <v>599</v>
      </c>
    </row>
    <row r="305" spans="21:21">
      <c r="U305" s="295" t="s">
        <v>600</v>
      </c>
    </row>
    <row r="306" spans="21:21">
      <c r="U306" s="295" t="s">
        <v>601</v>
      </c>
    </row>
    <row r="307" spans="21:21">
      <c r="U307" s="295" t="s">
        <v>602</v>
      </c>
    </row>
    <row r="308" spans="21:21">
      <c r="U308" s="295" t="s">
        <v>603</v>
      </c>
    </row>
    <row r="309" spans="21:21">
      <c r="U309" s="295" t="s">
        <v>604</v>
      </c>
    </row>
    <row r="310" spans="21:21">
      <c r="U310" s="295" t="s">
        <v>605</v>
      </c>
    </row>
    <row r="311" spans="21:21">
      <c r="U311" s="295" t="s">
        <v>606</v>
      </c>
    </row>
    <row r="312" spans="21:21">
      <c r="U312" s="295" t="s">
        <v>607</v>
      </c>
    </row>
    <row r="313" spans="21:21">
      <c r="U313" s="295" t="s">
        <v>608</v>
      </c>
    </row>
    <row r="314" spans="21:21">
      <c r="U314" s="295" t="s">
        <v>609</v>
      </c>
    </row>
    <row r="315" spans="21:21">
      <c r="U315" s="295" t="s">
        <v>610</v>
      </c>
    </row>
    <row r="316" spans="21:21">
      <c r="U316" s="295" t="s">
        <v>611</v>
      </c>
    </row>
    <row r="317" spans="21:21">
      <c r="U317" s="295" t="s">
        <v>612</v>
      </c>
    </row>
    <row r="318" spans="21:21">
      <c r="U318" s="295" t="s">
        <v>613</v>
      </c>
    </row>
    <row r="319" spans="21:21">
      <c r="U319" s="295" t="s">
        <v>614</v>
      </c>
    </row>
    <row r="320" spans="21:21">
      <c r="U320" s="295" t="s">
        <v>615</v>
      </c>
    </row>
    <row r="321" spans="21:21">
      <c r="U321" s="295" t="s">
        <v>616</v>
      </c>
    </row>
    <row r="322" spans="21:21">
      <c r="U322" s="295" t="s">
        <v>617</v>
      </c>
    </row>
    <row r="323" spans="21:21">
      <c r="U323" s="295" t="s">
        <v>618</v>
      </c>
    </row>
    <row r="324" spans="21:21">
      <c r="U324" s="295" t="s">
        <v>619</v>
      </c>
    </row>
    <row r="325" spans="21:21" ht="24">
      <c r="U325" s="295" t="s">
        <v>620</v>
      </c>
    </row>
    <row r="326" spans="21:21">
      <c r="U326" s="295" t="s">
        <v>621</v>
      </c>
    </row>
    <row r="327" spans="21:21">
      <c r="U327" s="295" t="s">
        <v>622</v>
      </c>
    </row>
    <row r="328" spans="21:21">
      <c r="U328" s="295" t="s">
        <v>623</v>
      </c>
    </row>
    <row r="329" spans="21:21">
      <c r="U329" s="295" t="s">
        <v>624</v>
      </c>
    </row>
    <row r="330" spans="21:21">
      <c r="U330" s="295" t="s">
        <v>625</v>
      </c>
    </row>
    <row r="331" spans="21:21">
      <c r="U331" s="295" t="s">
        <v>626</v>
      </c>
    </row>
    <row r="332" spans="21:21">
      <c r="U332" s="295" t="s">
        <v>627</v>
      </c>
    </row>
    <row r="333" spans="21:21">
      <c r="U333" s="295" t="s">
        <v>628</v>
      </c>
    </row>
    <row r="334" spans="21:21">
      <c r="U334" s="295" t="s">
        <v>629</v>
      </c>
    </row>
    <row r="335" spans="21:21">
      <c r="U335" s="295" t="s">
        <v>630</v>
      </c>
    </row>
    <row r="336" spans="21:21">
      <c r="U336" s="295" t="s">
        <v>631</v>
      </c>
    </row>
    <row r="337" spans="21:21">
      <c r="U337" s="295" t="s">
        <v>632</v>
      </c>
    </row>
    <row r="338" spans="21:21">
      <c r="U338" s="295" t="s">
        <v>633</v>
      </c>
    </row>
    <row r="339" spans="21:21">
      <c r="U339" s="295" t="s">
        <v>634</v>
      </c>
    </row>
    <row r="340" spans="21:21">
      <c r="U340" s="295" t="s">
        <v>635</v>
      </c>
    </row>
    <row r="341" spans="21:21">
      <c r="U341" s="295" t="s">
        <v>636</v>
      </c>
    </row>
    <row r="342" spans="21:21">
      <c r="U342" s="295" t="s">
        <v>637</v>
      </c>
    </row>
    <row r="343" spans="21:21">
      <c r="U343" s="295" t="s">
        <v>638</v>
      </c>
    </row>
    <row r="344" spans="21:21">
      <c r="U344" s="295" t="s">
        <v>639</v>
      </c>
    </row>
    <row r="345" spans="21:21">
      <c r="U345" s="295" t="s">
        <v>640</v>
      </c>
    </row>
    <row r="346" spans="21:21">
      <c r="U346" s="295" t="s">
        <v>641</v>
      </c>
    </row>
    <row r="347" spans="21:21">
      <c r="U347" s="295" t="s">
        <v>642</v>
      </c>
    </row>
    <row r="348" spans="21:21">
      <c r="U348" s="295" t="s">
        <v>643</v>
      </c>
    </row>
    <row r="349" spans="21:21">
      <c r="U349" s="295" t="s">
        <v>644</v>
      </c>
    </row>
    <row r="350" spans="21:21">
      <c r="U350" s="295" t="s">
        <v>645</v>
      </c>
    </row>
    <row r="351" spans="21:21">
      <c r="U351" s="295" t="s">
        <v>646</v>
      </c>
    </row>
    <row r="352" spans="21:21">
      <c r="U352" s="295" t="s">
        <v>647</v>
      </c>
    </row>
    <row r="353" spans="21:21">
      <c r="U353" s="295" t="s">
        <v>648</v>
      </c>
    </row>
    <row r="354" spans="21:21">
      <c r="U354" s="295" t="s">
        <v>649</v>
      </c>
    </row>
    <row r="355" spans="21:21">
      <c r="U355" s="295" t="s">
        <v>650</v>
      </c>
    </row>
    <row r="356" spans="21:21">
      <c r="U356" s="295" t="s">
        <v>651</v>
      </c>
    </row>
    <row r="357" spans="21:21">
      <c r="U357" s="295" t="s">
        <v>652</v>
      </c>
    </row>
    <row r="358" spans="21:21">
      <c r="U358" s="295" t="s">
        <v>653</v>
      </c>
    </row>
    <row r="359" spans="21:21">
      <c r="U359" s="295" t="s">
        <v>654</v>
      </c>
    </row>
    <row r="360" spans="21:21">
      <c r="U360" s="295" t="s">
        <v>655</v>
      </c>
    </row>
    <row r="361" spans="21:21">
      <c r="U361" s="295" t="s">
        <v>656</v>
      </c>
    </row>
    <row r="362" spans="21:21">
      <c r="U362" s="295" t="s">
        <v>657</v>
      </c>
    </row>
    <row r="363" spans="21:21">
      <c r="U363" s="295" t="s">
        <v>658</v>
      </c>
    </row>
    <row r="364" spans="21:21">
      <c r="U364" s="295" t="s">
        <v>659</v>
      </c>
    </row>
    <row r="365" spans="21:21">
      <c r="U365" s="295" t="s">
        <v>660</v>
      </c>
    </row>
    <row r="366" spans="21:21">
      <c r="U366" s="295" t="s">
        <v>661</v>
      </c>
    </row>
    <row r="367" spans="21:21">
      <c r="U367" s="295" t="s">
        <v>662</v>
      </c>
    </row>
    <row r="368" spans="21:21">
      <c r="U368" s="295" t="s">
        <v>663</v>
      </c>
    </row>
    <row r="369" spans="21:21">
      <c r="U369" s="295" t="s">
        <v>664</v>
      </c>
    </row>
    <row r="370" spans="21:21">
      <c r="U370" s="295" t="s">
        <v>665</v>
      </c>
    </row>
    <row r="371" spans="21:21">
      <c r="U371" s="295" t="s">
        <v>666</v>
      </c>
    </row>
    <row r="372" spans="21:21">
      <c r="U372" s="295" t="s">
        <v>667</v>
      </c>
    </row>
    <row r="373" spans="21:21">
      <c r="U373" s="295" t="s">
        <v>668</v>
      </c>
    </row>
    <row r="374" spans="21:21">
      <c r="U374" s="295" t="s">
        <v>669</v>
      </c>
    </row>
    <row r="375" spans="21:21">
      <c r="U375" s="295" t="s">
        <v>670</v>
      </c>
    </row>
    <row r="376" spans="21:21">
      <c r="U376" s="295" t="s">
        <v>671</v>
      </c>
    </row>
    <row r="377" spans="21:21">
      <c r="U377" s="295" t="s">
        <v>672</v>
      </c>
    </row>
    <row r="378" spans="21:21">
      <c r="U378" s="295" t="s">
        <v>673</v>
      </c>
    </row>
    <row r="379" spans="21:21">
      <c r="U379" s="295" t="s">
        <v>674</v>
      </c>
    </row>
    <row r="380" spans="21:21">
      <c r="U380" s="295" t="s">
        <v>675</v>
      </c>
    </row>
    <row r="381" spans="21:21">
      <c r="U381" s="295" t="s">
        <v>676</v>
      </c>
    </row>
    <row r="382" spans="21:21">
      <c r="U382" s="295" t="s">
        <v>677</v>
      </c>
    </row>
    <row r="383" spans="21:21">
      <c r="U383" s="295" t="s">
        <v>678</v>
      </c>
    </row>
    <row r="384" spans="21:21">
      <c r="U384" s="295" t="s">
        <v>679</v>
      </c>
    </row>
    <row r="385" spans="21:21">
      <c r="U385" s="295" t="s">
        <v>680</v>
      </c>
    </row>
    <row r="386" spans="21:21">
      <c r="U386" s="295" t="s">
        <v>681</v>
      </c>
    </row>
    <row r="387" spans="21:21">
      <c r="U387" s="295" t="s">
        <v>682</v>
      </c>
    </row>
    <row r="388" spans="21:21">
      <c r="U388" s="295" t="s">
        <v>683</v>
      </c>
    </row>
    <row r="389" spans="21:21">
      <c r="U389" s="295" t="s">
        <v>684</v>
      </c>
    </row>
    <row r="390" spans="21:21">
      <c r="U390" s="295" t="s">
        <v>685</v>
      </c>
    </row>
    <row r="391" spans="21:21">
      <c r="U391" s="295" t="s">
        <v>686</v>
      </c>
    </row>
    <row r="392" spans="21:21">
      <c r="U392" s="295" t="s">
        <v>687</v>
      </c>
    </row>
    <row r="393" spans="21:21">
      <c r="U393" s="295" t="s">
        <v>688</v>
      </c>
    </row>
    <row r="394" spans="21:21">
      <c r="U394" s="295" t="s">
        <v>689</v>
      </c>
    </row>
    <row r="395" spans="21:21">
      <c r="U395" s="295" t="s">
        <v>690</v>
      </c>
    </row>
    <row r="396" spans="21:21">
      <c r="U396" s="295" t="s">
        <v>691</v>
      </c>
    </row>
    <row r="397" spans="21:21">
      <c r="U397" s="295" t="s">
        <v>692</v>
      </c>
    </row>
    <row r="398" spans="21:21">
      <c r="U398" s="295" t="s">
        <v>693</v>
      </c>
    </row>
    <row r="399" spans="21:21">
      <c r="U399" s="295" t="s">
        <v>694</v>
      </c>
    </row>
    <row r="400" spans="21:21">
      <c r="U400" s="295" t="s">
        <v>695</v>
      </c>
    </row>
    <row r="401" spans="21:21">
      <c r="U401" s="295" t="s">
        <v>696</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disablePrompts="1"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N746"/>
  <sheetViews>
    <sheetView view="pageBreakPreview" zoomScaleNormal="90" zoomScaleSheetLayoutView="100" workbookViewId="0">
      <pane ySplit="8" topLeftCell="A574" activePane="bottomLeft" state="frozen"/>
      <selection pane="bottomLeft" activeCell="H602" sqref="H602"/>
    </sheetView>
  </sheetViews>
  <sheetFormatPr defaultRowHeight="15"/>
  <cols>
    <col min="1" max="1" width="12.7109375" style="308" customWidth="1"/>
    <col min="2" max="3" width="12.7109375" style="27" customWidth="1"/>
    <col min="4" max="4" width="70.7109375" style="207" customWidth="1"/>
    <col min="5" max="5" width="10.7109375" style="30" customWidth="1"/>
    <col min="6" max="6" width="10.7109375" style="35" customWidth="1"/>
    <col min="7" max="7" width="9.140625" style="109" bestFit="1" customWidth="1"/>
    <col min="8" max="9" width="14.7109375" style="272" customWidth="1"/>
    <col min="10" max="10" width="14.7109375" style="110" customWidth="1"/>
    <col min="11" max="11" width="18.42578125" style="464" customWidth="1"/>
    <col min="14" max="14" width="9.5703125" bestFit="1" customWidth="1"/>
  </cols>
  <sheetData>
    <row r="1" spans="1:11" ht="19.5" customHeight="1">
      <c r="A1" s="305"/>
      <c r="B1" s="1020" t="s">
        <v>83</v>
      </c>
      <c r="C1" s="1020"/>
      <c r="D1" s="1020"/>
      <c r="E1" s="33"/>
      <c r="F1" s="34"/>
      <c r="G1" s="270"/>
      <c r="H1" s="271"/>
      <c r="I1" s="271"/>
      <c r="J1" s="107"/>
      <c r="K1" s="460"/>
    </row>
    <row r="2" spans="1:11" ht="19.5" customHeight="1">
      <c r="A2" s="570"/>
      <c r="B2" s="1021" t="s">
        <v>14029</v>
      </c>
      <c r="C2" s="1021"/>
      <c r="D2" s="1021"/>
      <c r="E2" s="168" t="s">
        <v>136</v>
      </c>
      <c r="F2" s="1022" t="str">
        <f>IF(DADOS!$D$12&lt;&gt;"",DADOS!$D$12," ")</f>
        <v>12ª Ciretran de Londrina</v>
      </c>
      <c r="G2" s="1022"/>
      <c r="H2" s="1022"/>
      <c r="I2" s="168" t="s">
        <v>139</v>
      </c>
      <c r="J2" s="337">
        <f>IF(DADOS!D20&lt;&gt;"",DADOS!D20," ")</f>
        <v>45394</v>
      </c>
      <c r="K2" s="461"/>
    </row>
    <row r="3" spans="1:11" ht="19.5" customHeight="1">
      <c r="A3" s="570"/>
      <c r="B3" s="1021" t="s">
        <v>14030</v>
      </c>
      <c r="C3" s="1021"/>
      <c r="D3" s="1021"/>
      <c r="E3" s="168" t="s">
        <v>152</v>
      </c>
      <c r="F3" s="1022" t="str">
        <f>IF(DADOS!$D$16&lt;&gt;"",DADOS!$D$16," ")</f>
        <v>LONDRINA</v>
      </c>
      <c r="G3" s="1022"/>
      <c r="I3" s="168" t="s">
        <v>713</v>
      </c>
      <c r="J3" s="506" t="str">
        <f>IF('FOLHA FECHAMENTO'!$K$10&lt;&gt;"",'FOLHA FECHAMENTO'!$K$10," ")</f>
        <v>REPAROS</v>
      </c>
      <c r="K3" s="461"/>
    </row>
    <row r="4" spans="1:11" ht="19.5" customHeight="1">
      <c r="A4" s="570"/>
      <c r="B4" s="1021" t="s">
        <v>14037</v>
      </c>
      <c r="C4" s="1021"/>
      <c r="D4" s="1021"/>
      <c r="E4" s="168" t="s">
        <v>70</v>
      </c>
      <c r="F4" s="1022" t="str">
        <f>IF(DADOS!$D$32&lt;&gt;"",DADOS!$D$32," ")</f>
        <v>Detran</v>
      </c>
      <c r="G4" s="1022"/>
      <c r="H4" s="1022"/>
      <c r="I4" s="168" t="s">
        <v>272</v>
      </c>
      <c r="J4" s="426" t="str">
        <f>IF(DADOS!D24&lt;&gt;"",DADOS!D24," ")</f>
        <v>Everton Nairnei</v>
      </c>
      <c r="K4" s="461"/>
    </row>
    <row r="5" spans="1:11">
      <c r="A5" s="306"/>
      <c r="B5" s="571"/>
      <c r="C5" s="571"/>
      <c r="D5" s="572"/>
      <c r="E5" s="573"/>
      <c r="F5" s="574"/>
      <c r="G5" s="575"/>
      <c r="H5" s="576"/>
      <c r="I5" s="577"/>
      <c r="J5" s="578"/>
      <c r="K5" s="462"/>
    </row>
    <row r="6" spans="1:11" ht="17.25">
      <c r="A6" s="1030" t="s">
        <v>296</v>
      </c>
      <c r="B6" s="1031"/>
      <c r="C6" s="1031"/>
      <c r="D6" s="1031"/>
      <c r="E6" s="1031"/>
      <c r="F6" s="1031"/>
      <c r="G6" s="1031"/>
      <c r="H6" s="1031"/>
      <c r="I6" s="1031"/>
      <c r="J6" s="1031"/>
      <c r="K6" s="1031"/>
    </row>
    <row r="7" spans="1:11" ht="15" customHeight="1">
      <c r="A7" s="1023" t="s">
        <v>84</v>
      </c>
      <c r="B7" s="1024"/>
      <c r="C7" s="1025" t="s">
        <v>295</v>
      </c>
      <c r="D7" s="1032" t="s">
        <v>85</v>
      </c>
      <c r="E7" s="1034" t="s">
        <v>86</v>
      </c>
      <c r="F7" s="1036" t="s">
        <v>87</v>
      </c>
      <c r="G7" s="1038" t="s">
        <v>88</v>
      </c>
      <c r="H7" s="1027" t="s">
        <v>150</v>
      </c>
      <c r="I7" s="1028"/>
      <c r="J7" s="1029"/>
      <c r="K7" s="1040" t="s">
        <v>89</v>
      </c>
    </row>
    <row r="8" spans="1:11" ht="24" customHeight="1">
      <c r="A8" s="307" t="s">
        <v>11</v>
      </c>
      <c r="B8" s="269" t="s">
        <v>294</v>
      </c>
      <c r="C8" s="1026"/>
      <c r="D8" s="1033"/>
      <c r="E8" s="1035"/>
      <c r="F8" s="1037"/>
      <c r="G8" s="1039"/>
      <c r="H8" s="108" t="s">
        <v>181</v>
      </c>
      <c r="I8" s="108" t="s">
        <v>148</v>
      </c>
      <c r="J8" s="108" t="s">
        <v>133</v>
      </c>
      <c r="K8" s="1041"/>
    </row>
    <row r="9" spans="1:11" s="86" customFormat="1" ht="30">
      <c r="A9" s="379"/>
      <c r="B9" s="379"/>
      <c r="C9" s="301" t="s">
        <v>298</v>
      </c>
      <c r="D9" s="302" t="s">
        <v>11771</v>
      </c>
      <c r="E9" s="303" t="s">
        <v>99</v>
      </c>
      <c r="F9" s="380"/>
      <c r="G9" s="381"/>
      <c r="H9" s="304">
        <f>TRUNC(SUM(H10:H15),2)</f>
        <v>346.83</v>
      </c>
      <c r="I9" s="304">
        <f>TRUNC(SUM(I10:I15),2)</f>
        <v>51.11</v>
      </c>
      <c r="J9" s="304">
        <f>H9+I9</f>
        <v>397.94</v>
      </c>
      <c r="K9" s="459" t="s">
        <v>11778</v>
      </c>
    </row>
    <row r="10" spans="1:11" s="29" customFormat="1">
      <c r="A10" s="382">
        <v>88262</v>
      </c>
      <c r="B10" s="383"/>
      <c r="C10" s="384" t="str">
        <f>IF(A10&lt;&gt;"","Serv.Aux",IF(B10&lt;&gt;"","MAT",""))</f>
        <v>Serv.Aux</v>
      </c>
      <c r="D10" s="385" t="str">
        <f>IF($B10="",IFERROR(VLOOKUP($A10,SERVIÇOS!$A:$F,2,0),IFERROR(VLOOKUP($A10,$C:$J,2,0),"")),IFERROR(VLOOKUP($B10,INSUMOS!$A:$D,2,0),IFERROR(VLOOKUP($B10,COTAÇÕES!$A:$J,2,0),"")))</f>
        <v>CARPINTEIRO DE FORMAS COM ENCARGOS COMPLEMENTARES</v>
      </c>
      <c r="E10" s="427" t="str">
        <f>IF($B10="",IFERROR(VLOOKUP($A10,SERVIÇOS!$A:$F,3,0),IFERROR(VLOOKUP($A10,$C:$J,3,0),"")),IFERROR(VLOOKUP($B10,INSUMOS!$A:$D,3,0),IFERROR(VLOOKUP($B10,COTAÇÕES!$A:$J,5,0),"")))</f>
        <v>H</v>
      </c>
      <c r="F10" s="386">
        <v>1</v>
      </c>
      <c r="G10" s="387">
        <f>IF($B10="",IFERROR(VLOOKUP($A10,SERVIÇOS!$A:$F,6,0),IFERROR(VLOOKUP($A10,$C:$J,8,0),"")),IFERROR(VLOOKUP($B10,INSUMOS!$A:$D,4,0),IFERROR(VLOOKUP($B10,COTAÇÕES!$A:$J,9,0),"")))</f>
        <v>28.76</v>
      </c>
      <c r="H10" s="388">
        <f>TRUNC(IF($B10="",IFERROR(VLOOKUP($A10,SERVIÇOS!$A:$F,4,0),IFERROR(VLOOKUP($A10,$C:$J,6,0),)),IFERROR(VLOOKUP($B10,INSUMOS!$A:$D,4,0),IFERROR(VLOOKUP($B10,COTAÇÕES!$A:$J,9,0),)))*$F10,2)</f>
        <v>7.69</v>
      </c>
      <c r="I10" s="388">
        <f>TRUNC(IF($B10="",IFERROR(VLOOKUP($A10,SERVIÇOS!$A:$F,5,0),IFERROR(VLOOKUP($A10,$C:$J,7,0),)),0)*$F10,2)</f>
        <v>21.07</v>
      </c>
      <c r="J10" s="389">
        <f t="shared" ref="J10:J11" si="0">H10+I10</f>
        <v>28.76</v>
      </c>
      <c r="K10" s="463"/>
    </row>
    <row r="11" spans="1:11" s="29" customFormat="1">
      <c r="A11" s="382">
        <v>88316</v>
      </c>
      <c r="B11" s="383"/>
      <c r="C11" s="384" t="str">
        <f t="shared" ref="C11:C59" si="1">IF(A11&lt;&gt;"","Serv.Aux",IF(B11&lt;&gt;"","MAT",""))</f>
        <v>Serv.Aux</v>
      </c>
      <c r="D11" s="385" t="str">
        <f>IF($B11="",IFERROR(VLOOKUP($A11,SERVIÇOS!$A:$F,2,0),IFERROR(VLOOKUP($A11,$C:$J,2,0),"")),IFERROR(VLOOKUP($B11,INSUMOS!$A:$D,2,0),IFERROR(VLOOKUP($B11,COTAÇÕES!$A:$J,2,0),"")))</f>
        <v>SERVENTE COM ENCARGOS COMPLEMENTARES</v>
      </c>
      <c r="E11" s="427" t="str">
        <f>IF($B11="",IFERROR(VLOOKUP($A11,SERVIÇOS!$A:$F,3,0),IFERROR(VLOOKUP($A11,$C:$J,3,0),"")),IFERROR(VLOOKUP($B11,INSUMOS!$A:$D,3,0),IFERROR(VLOOKUP($B11,COTAÇÕES!$A:$J,5,0),"")))</f>
        <v>H</v>
      </c>
      <c r="F11" s="386">
        <v>2</v>
      </c>
      <c r="G11" s="387">
        <f>IF($B11="",IFERROR(VLOOKUP($A11,SERVIÇOS!$A:$F,6,0),IFERROR(VLOOKUP($A11,$C:$J,8,0),"")),IFERROR(VLOOKUP($B11,INSUMOS!$A:$D,4,0),IFERROR(VLOOKUP($B11,COTAÇÕES!$A:$J,9,0),"")))</f>
        <v>22.72</v>
      </c>
      <c r="H11" s="388">
        <f>TRUNC(IF($B11="",IFERROR(VLOOKUP($A11,SERVIÇOS!$A:$F,4,0),IFERROR(VLOOKUP($A11,$C:$J,6,0),)),IFERROR(VLOOKUP($B11,INSUMOS!$A:$D,4,0),IFERROR(VLOOKUP($B11,COTAÇÕES!$A:$J,9,0),)))*$F11,2)</f>
        <v>15.4</v>
      </c>
      <c r="I11" s="388">
        <f>TRUNC(IF($B11="",IFERROR(VLOOKUP($A11,SERVIÇOS!$A:$F,5,0),IFERROR(VLOOKUP($A11,$C:$J,7,0),)),0)*$F11,2)</f>
        <v>30.04</v>
      </c>
      <c r="J11" s="389">
        <f t="shared" si="0"/>
        <v>45.44</v>
      </c>
      <c r="K11" s="463"/>
    </row>
    <row r="12" spans="1:11" s="29" customFormat="1">
      <c r="A12" s="382"/>
      <c r="B12" s="383">
        <v>4513</v>
      </c>
      <c r="C12" s="384" t="str">
        <f t="shared" si="1"/>
        <v>MAT</v>
      </c>
      <c r="D12" s="385" t="str">
        <f>IF($B12="",IFERROR(VLOOKUP($A12,SERVIÇOS!$A:$F,2,0),IFERROR(VLOOKUP($A12,$C:$J,2,0),"")),IFERROR(VLOOKUP($B12,INSUMOS!$A:$D,2,0),IFERROR(VLOOKUP($B12,COTAÇÕES!$A:$J,2,0),"")))</f>
        <v>CAIBRO 5 X 5 CM EM PINUS, MISTA OU EQUIVALENTE DA REGIAO - BRUTA</v>
      </c>
      <c r="E12" s="427" t="str">
        <f>IF($B12="",IFERROR(VLOOKUP($A12,SERVIÇOS!$A:$F,3,0),IFERROR(VLOOKUP($A12,$C:$J,3,0),"")),IFERROR(VLOOKUP($B12,INSUMOS!$A:$D,3,0),IFERROR(VLOOKUP($B12,COTAÇÕES!$A:$J,5,0),"")))</f>
        <v xml:space="preserve">M     </v>
      </c>
      <c r="F12" s="386">
        <v>4</v>
      </c>
      <c r="G12" s="387">
        <f>IF($B12="",IFERROR(VLOOKUP($A12,SERVIÇOS!$A:$F,6,0),IFERROR(VLOOKUP($A12,$C:$J,8,0),"")),IFERROR(VLOOKUP($B12,INSUMOS!$A:$D,4,0),IFERROR(VLOOKUP($B12,COTAÇÕES!$A:$J,9,0),"")))</f>
        <v>4.7699999999999996</v>
      </c>
      <c r="H12" s="388">
        <f>TRUNC(IF($B12="",IFERROR(VLOOKUP($A12,SERVIÇOS!$A:$F,4,0),IFERROR(VLOOKUP($A12,$C:$J,6,0),)),IFERROR(VLOOKUP($B12,INSUMOS!$A:$D,4,0),IFERROR(VLOOKUP($B12,COTAÇÕES!$A:$J,9,0),)))*$F12,2)</f>
        <v>19.079999999999998</v>
      </c>
      <c r="I12" s="388">
        <f>TRUNC(IF($B12="",IFERROR(VLOOKUP($A12,SERVIÇOS!$A:$F,5,0),IFERROR(VLOOKUP($A12,$C:$J,7,0),)),0)*$F12,2)</f>
        <v>0</v>
      </c>
      <c r="J12" s="389">
        <f t="shared" ref="J12:J28" si="2">H12+I12</f>
        <v>19.079999999999998</v>
      </c>
      <c r="K12" s="463"/>
    </row>
    <row r="13" spans="1:11" s="29" customFormat="1" ht="30">
      <c r="A13" s="382"/>
      <c r="B13" s="383">
        <v>4813</v>
      </c>
      <c r="C13" s="384" t="str">
        <f t="shared" si="1"/>
        <v>MAT</v>
      </c>
      <c r="D13" s="385" t="str">
        <f>IF($B13="",IFERROR(VLOOKUP($A13,SERVIÇOS!$A:$F,2,0),IFERROR(VLOOKUP($A13,$C:$J,2,0),"")),IFERROR(VLOOKUP($B13,INSUMOS!$A:$D,2,0),IFERROR(VLOOKUP($B13,COTAÇÕES!$A:$J,2,0),"")))</f>
        <v>PLACA DE OBRA (PARA CONSTRUCAO CIVIL) EM CHAPA GALVANIZADA *N. 22*, ADESIVADA, DE *2,4 X 1,2* M (SEM POSTES PARA FIXACAO)</v>
      </c>
      <c r="E13" s="427" t="str">
        <f>IF($B13="",IFERROR(VLOOKUP($A13,SERVIÇOS!$A:$F,3,0),IFERROR(VLOOKUP($A13,$C:$J,3,0),"")),IFERROR(VLOOKUP($B13,INSUMOS!$A:$D,3,0),IFERROR(VLOOKUP($B13,COTAÇÕES!$A:$J,5,0),"")))</f>
        <v xml:space="preserve">M2    </v>
      </c>
      <c r="F13" s="386">
        <v>1</v>
      </c>
      <c r="G13" s="387">
        <f>IF($B13="",IFERROR(VLOOKUP($A13,SERVIÇOS!$A:$F,6,0),IFERROR(VLOOKUP($A13,$C:$J,8,0),"")),IFERROR(VLOOKUP($B13,INSUMOS!$A:$D,4,0),IFERROR(VLOOKUP($B13,COTAÇÕES!$A:$J,9,0),"")))</f>
        <v>300</v>
      </c>
      <c r="H13" s="388">
        <f>TRUNC(IF($B13="",IFERROR(VLOOKUP($A13,SERVIÇOS!$A:$F,4,0),IFERROR(VLOOKUP($A13,$C:$J,6,0),)),IFERROR(VLOOKUP($B13,INSUMOS!$A:$D,4,0),IFERROR(VLOOKUP($B13,COTAÇÕES!$A:$J,9,0),)))*$F13,2)</f>
        <v>300</v>
      </c>
      <c r="I13" s="388">
        <f>TRUNC(IF($B13="",IFERROR(VLOOKUP($A13,SERVIÇOS!$A:$F,5,0),IFERROR(VLOOKUP($A13,$C:$J,7,0),)),0)*$F13,2)</f>
        <v>0</v>
      </c>
      <c r="J13" s="389">
        <f t="shared" si="2"/>
        <v>300</v>
      </c>
      <c r="K13" s="463"/>
    </row>
    <row r="14" spans="1:11" s="29" customFormat="1" ht="30">
      <c r="A14" s="382"/>
      <c r="B14" s="383">
        <v>4512</v>
      </c>
      <c r="C14" s="384" t="str">
        <f t="shared" si="1"/>
        <v>MAT</v>
      </c>
      <c r="D14" s="385" t="str">
        <f>IF($B14="",IFERROR(VLOOKUP($A14,SERVIÇOS!$A:$F,2,0),IFERROR(VLOOKUP($A14,$C:$J,2,0),"")),IFERROR(VLOOKUP($B14,INSUMOS!$A:$D,2,0),IFERROR(VLOOKUP($B14,COTAÇÕES!$A:$J,2,0),"")))</f>
        <v>SARRAFO *2,5 X 5* CM EM PINUS, MISTA OU EQUIVALENTE DA REGIAO - BRUTA</v>
      </c>
      <c r="E14" s="427" t="str">
        <f>IF($B14="",IFERROR(VLOOKUP($A14,SERVIÇOS!$A:$F,3,0),IFERROR(VLOOKUP($A14,$C:$J,3,0),"")),IFERROR(VLOOKUP($B14,INSUMOS!$A:$D,3,0),IFERROR(VLOOKUP($B14,COTAÇÕES!$A:$J,5,0),"")))</f>
        <v xml:space="preserve">M     </v>
      </c>
      <c r="F14" s="386">
        <v>1</v>
      </c>
      <c r="G14" s="387">
        <f>IF($B14="",IFERROR(VLOOKUP($A14,SERVIÇOS!$A:$F,6,0),IFERROR(VLOOKUP($A14,$C:$J,8,0),"")),IFERROR(VLOOKUP($B14,INSUMOS!$A:$D,4,0),IFERROR(VLOOKUP($B14,COTAÇÕES!$A:$J,9,0),"")))</f>
        <v>1.64</v>
      </c>
      <c r="H14" s="388">
        <f>TRUNC(IF($B14="",IFERROR(VLOOKUP($A14,SERVIÇOS!$A:$F,4,0),IFERROR(VLOOKUP($A14,$C:$J,6,0),)),IFERROR(VLOOKUP($B14,INSUMOS!$A:$D,4,0),IFERROR(VLOOKUP($B14,COTAÇÕES!$A:$J,9,0),)))*$F14,2)</f>
        <v>1.64</v>
      </c>
      <c r="I14" s="388">
        <f>TRUNC(IF($B14="",IFERROR(VLOOKUP($A14,SERVIÇOS!$A:$F,5,0),IFERROR(VLOOKUP($A14,$C:$J,7,0),)),0)*$F14,2)</f>
        <v>0</v>
      </c>
      <c r="J14" s="389">
        <f t="shared" si="2"/>
        <v>1.64</v>
      </c>
      <c r="K14" s="463"/>
    </row>
    <row r="15" spans="1:11" s="29" customFormat="1">
      <c r="A15" s="382"/>
      <c r="B15" s="383">
        <v>5075</v>
      </c>
      <c r="C15" s="384" t="str">
        <f t="shared" si="1"/>
        <v>MAT</v>
      </c>
      <c r="D15" s="385" t="str">
        <f>IF($B15="",IFERROR(VLOOKUP($A15,SERVIÇOS!$A:$F,2,0),IFERROR(VLOOKUP($A15,$C:$J,2,0),"")),IFERROR(VLOOKUP($B15,INSUMOS!$A:$D,2,0),IFERROR(VLOOKUP($B15,COTAÇÕES!$A:$J,2,0),"")))</f>
        <v>PREGO DE ACO POLIDO COM CABECA 18 X 30 (2 3/4 X 10)</v>
      </c>
      <c r="E15" s="427" t="str">
        <f>IF($B15="",IFERROR(VLOOKUP($A15,SERVIÇOS!$A:$F,3,0),IFERROR(VLOOKUP($A15,$C:$J,3,0),"")),IFERROR(VLOOKUP($B15,INSUMOS!$A:$D,3,0),IFERROR(VLOOKUP($B15,COTAÇÕES!$A:$J,5,0),"")))</f>
        <v xml:space="preserve">KG    </v>
      </c>
      <c r="F15" s="386">
        <v>0.15</v>
      </c>
      <c r="G15" s="387">
        <f>IF($B15="",IFERROR(VLOOKUP($A15,SERVIÇOS!$A:$F,6,0),IFERROR(VLOOKUP($A15,$C:$J,8,0),"")),IFERROR(VLOOKUP($B15,INSUMOS!$A:$D,4,0),IFERROR(VLOOKUP($B15,COTAÇÕES!$A:$J,9,0),"")))</f>
        <v>20.190000000000001</v>
      </c>
      <c r="H15" s="388">
        <f>TRUNC(IF($B15="",IFERROR(VLOOKUP($A15,SERVIÇOS!$A:$F,4,0),IFERROR(VLOOKUP($A15,$C:$J,6,0),)),IFERROR(VLOOKUP($B15,INSUMOS!$A:$D,4,0),IFERROR(VLOOKUP($B15,COTAÇÕES!$A:$J,9,0),)))*$F15,2)</f>
        <v>3.02</v>
      </c>
      <c r="I15" s="388">
        <f>TRUNC(IF($B15="",IFERROR(VLOOKUP($A15,SERVIÇOS!$A:$F,5,0),IFERROR(VLOOKUP($A15,$C:$J,7,0),)),0)*$F15,2)</f>
        <v>0</v>
      </c>
      <c r="J15" s="389">
        <f t="shared" si="2"/>
        <v>3.02</v>
      </c>
      <c r="K15" s="463"/>
    </row>
    <row r="16" spans="1:11" s="29" customFormat="1" ht="47.25">
      <c r="A16" s="662"/>
      <c r="B16" s="662"/>
      <c r="C16" s="663" t="s">
        <v>299</v>
      </c>
      <c r="D16" s="664" t="s">
        <v>18842</v>
      </c>
      <c r="E16" s="665" t="s">
        <v>99</v>
      </c>
      <c r="F16" s="666"/>
      <c r="G16" s="667"/>
      <c r="H16" s="668">
        <f>TRUNC(SUM(H17:H22),2)</f>
        <v>2956.3</v>
      </c>
      <c r="I16" s="668">
        <f>TRUNC(SUM(I17:I22),2)</f>
        <v>307.70999999999998</v>
      </c>
      <c r="J16" s="668">
        <f>H16+I16</f>
        <v>3264.01</v>
      </c>
      <c r="K16" s="669" t="s">
        <v>18843</v>
      </c>
    </row>
    <row r="17" spans="1:11" s="29" customFormat="1" ht="30">
      <c r="A17" s="382"/>
      <c r="B17" s="383">
        <v>4777</v>
      </c>
      <c r="C17" s="384" t="str">
        <f t="shared" si="1"/>
        <v>MAT</v>
      </c>
      <c r="D17" s="385" t="str">
        <f>IF($B17="",IFERROR(VLOOKUP($A17,SERVIÇOS!$A:$F,2,0),IFERROR(VLOOKUP($A17,$C:$J,2,0),"")),IFERROR(VLOOKUP($B17,INSUMOS!$A:$D,2,0),IFERROR(VLOOKUP($B17,COTAÇÕES!$A:$J,2,0),"")))</f>
        <v>CANTONEIRA ACO ABAS IGUAIS (QUALQUER BITOLA), ESPESSURA ENTRE 1/8" E 1/4"</v>
      </c>
      <c r="E17" s="427" t="str">
        <f>IF($B17="",IFERROR(VLOOKUP($A17,SERVIÇOS!$A:$F,3,0),IFERROR(VLOOKUP($A17,$C:$J,3,0),"")),IFERROR(VLOOKUP($B17,INSUMOS!$A:$D,3,0),IFERROR(VLOOKUP($B17,COTAÇÕES!$A:$J,5,0),"")))</f>
        <v xml:space="preserve">KG    </v>
      </c>
      <c r="F17" s="386">
        <v>80.790000000000006</v>
      </c>
      <c r="G17" s="387">
        <f>IF($B17="",IFERROR(VLOOKUP($A17,SERVIÇOS!$A:$F,6,0),IFERROR(VLOOKUP($A17,$C:$J,8,0),"")),IFERROR(VLOOKUP($B17,INSUMOS!$A:$D,4,0),IFERROR(VLOOKUP($B17,COTAÇÕES!$A:$J,9,0),"")))</f>
        <v>9.39</v>
      </c>
      <c r="H17" s="388">
        <f>TRUNC(IF($B17="",IFERROR(VLOOKUP($A17,SERVIÇOS!$A:$F,4,0),IFERROR(VLOOKUP($A17,$C:$J,6,0),)),IFERROR(VLOOKUP($B17,INSUMOS!$A:$D,4,0),IFERROR(VLOOKUP($B17,COTAÇÕES!$A:$J,9,0),)))*$F17,2)</f>
        <v>758.61</v>
      </c>
      <c r="I17" s="388">
        <f>TRUNC(IF($B17="",IFERROR(VLOOKUP($A17,SERVIÇOS!$A:$F,5,0),IFERROR(VLOOKUP($A17,$C:$J,7,0),)),0)*$F17,2)</f>
        <v>0</v>
      </c>
      <c r="J17" s="389">
        <f t="shared" si="2"/>
        <v>758.61</v>
      </c>
      <c r="K17" s="463"/>
    </row>
    <row r="18" spans="1:11" s="29" customFormat="1">
      <c r="A18" s="382"/>
      <c r="B18" s="383">
        <v>10997</v>
      </c>
      <c r="C18" s="384" t="str">
        <f t="shared" si="1"/>
        <v>MAT</v>
      </c>
      <c r="D18" s="385" t="str">
        <f>IF($B18="",IFERROR(VLOOKUP($A18,SERVIÇOS!$A:$F,2,0),IFERROR(VLOOKUP($A18,$C:$J,2,0),"")),IFERROR(VLOOKUP($B18,INSUMOS!$A:$D,2,0),IFERROR(VLOOKUP($B18,COTAÇÕES!$A:$J,2,0),"")))</f>
        <v>ELETRODO REVESTIDO AWS - E7018, DIAMETRO IGUAL A 4,00 MM</v>
      </c>
      <c r="E18" s="427" t="str">
        <f>IF($B18="",IFERROR(VLOOKUP($A18,SERVIÇOS!$A:$F,3,0),IFERROR(VLOOKUP($A18,$C:$J,3,0),"")),IFERROR(VLOOKUP($B18,INSUMOS!$A:$D,3,0),IFERROR(VLOOKUP($B18,COTAÇÕES!$A:$J,5,0),"")))</f>
        <v xml:space="preserve">KG    </v>
      </c>
      <c r="F18" s="386">
        <v>0.78300000000000003</v>
      </c>
      <c r="G18" s="387">
        <f>IF($B18="",IFERROR(VLOOKUP($A18,SERVIÇOS!$A:$F,6,0),IFERROR(VLOOKUP($A18,$C:$J,8,0),"")),IFERROR(VLOOKUP($B18,INSUMOS!$A:$D,4,0),IFERROR(VLOOKUP($B18,COTAÇÕES!$A:$J,9,0),"")))</f>
        <v>38.5</v>
      </c>
      <c r="H18" s="388">
        <f>TRUNC(IF($B18="",IFERROR(VLOOKUP($A18,SERVIÇOS!$A:$F,4,0),IFERROR(VLOOKUP($A18,$C:$J,6,0),)),IFERROR(VLOOKUP($B18,INSUMOS!$A:$D,4,0),IFERROR(VLOOKUP($B18,COTAÇÕES!$A:$J,9,0),)))*$F18,2)</f>
        <v>30.14</v>
      </c>
      <c r="I18" s="388">
        <f>TRUNC(IF($B18="",IFERROR(VLOOKUP($A18,SERVIÇOS!$A:$F,5,0),IFERROR(VLOOKUP($A18,$C:$J,7,0),)),0)*$F18,2)</f>
        <v>0</v>
      </c>
      <c r="J18" s="389">
        <f t="shared" si="2"/>
        <v>30.14</v>
      </c>
      <c r="K18" s="463"/>
    </row>
    <row r="19" spans="1:11" s="29" customFormat="1" ht="30">
      <c r="A19" s="382"/>
      <c r="B19" s="383">
        <v>40598</v>
      </c>
      <c r="C19" s="384" t="str">
        <f t="shared" si="1"/>
        <v>MAT</v>
      </c>
      <c r="D19" s="385" t="str">
        <f>IF($B19="",IFERROR(VLOOKUP($A19,SERVIÇOS!$A:$F,2,0),IFERROR(VLOOKUP($A19,$C:$J,2,0),"")),IFERROR(VLOOKUP($B19,INSUMOS!$A:$D,2,0),IFERROR(VLOOKUP($B19,COTAÇÕES!$A:$J,2,0),"")))</f>
        <v>PERFIL UDC ("U" DOBRADO DE CHAPA) SIMPLES DE ACO LAMINADO, GALVANIZADO, ASTM A36, 127 X 50 MM, E= 3 MM</v>
      </c>
      <c r="E19" s="427" t="str">
        <f>IF($B19="",IFERROR(VLOOKUP($A19,SERVIÇOS!$A:$F,3,0),IFERROR(VLOOKUP($A19,$C:$J,3,0),"")),IFERROR(VLOOKUP($B19,INSUMOS!$A:$D,3,0),IFERROR(VLOOKUP($B19,COTAÇÕES!$A:$J,5,0),"")))</f>
        <v xml:space="preserve">KG    </v>
      </c>
      <c r="F19" s="386">
        <v>200.07</v>
      </c>
      <c r="G19" s="387">
        <f>IF($B19="",IFERROR(VLOOKUP($A19,SERVIÇOS!$A:$F,6,0),IFERROR(VLOOKUP($A19,$C:$J,8,0),"")),IFERROR(VLOOKUP($B19,INSUMOS!$A:$D,4,0),IFERROR(VLOOKUP($B19,COTAÇÕES!$A:$J,9,0),"")))</f>
        <v>9.8800000000000008</v>
      </c>
      <c r="H19" s="388">
        <f>TRUNC(IF($B19="",IFERROR(VLOOKUP($A19,SERVIÇOS!$A:$F,4,0),IFERROR(VLOOKUP($A19,$C:$J,6,0),)),IFERROR(VLOOKUP($B19,INSUMOS!$A:$D,4,0),IFERROR(VLOOKUP($B19,COTAÇÕES!$A:$J,9,0),)))*$F19,2)</f>
        <v>1976.69</v>
      </c>
      <c r="I19" s="388">
        <f>TRUNC(IF($B19="",IFERROR(VLOOKUP($A19,SERVIÇOS!$A:$F,5,0),IFERROR(VLOOKUP($A19,$C:$J,7,0),)),0)*$F19,2)</f>
        <v>0</v>
      </c>
      <c r="J19" s="389">
        <f t="shared" si="2"/>
        <v>1976.69</v>
      </c>
      <c r="K19" s="463"/>
    </row>
    <row r="20" spans="1:11" s="29" customFormat="1">
      <c r="A20" s="382">
        <v>88278</v>
      </c>
      <c r="B20" s="383"/>
      <c r="C20" s="384" t="str">
        <f t="shared" si="1"/>
        <v>Serv.Aux</v>
      </c>
      <c r="D20" s="385" t="str">
        <f>IF($B20="",IFERROR(VLOOKUP($A20,SERVIÇOS!$A:$F,2,0),IFERROR(VLOOKUP($A20,$C:$J,2,0),"")),IFERROR(VLOOKUP($B20,INSUMOS!$A:$D,2,0),IFERROR(VLOOKUP($B20,COTAÇÕES!$A:$J,2,0),"")))</f>
        <v>MONTADOR DE ESTRUTURA METÁLICA COM ENCARGOS COMPLEMENTARES</v>
      </c>
      <c r="E20" s="427" t="str">
        <f>IF($B20="",IFERROR(VLOOKUP($A20,SERVIÇOS!$A:$F,3,0),IFERROR(VLOOKUP($A20,$C:$J,3,0),"")),IFERROR(VLOOKUP($B20,INSUMOS!$A:$D,3,0),IFERROR(VLOOKUP($B20,COTAÇÕES!$A:$J,5,0),"")))</f>
        <v>H</v>
      </c>
      <c r="F20" s="386">
        <v>4.266</v>
      </c>
      <c r="G20" s="387">
        <f>IF($B20="",IFERROR(VLOOKUP($A20,SERVIÇOS!$A:$F,6,0),IFERROR(VLOOKUP($A20,$C:$J,8,0),"")),IFERROR(VLOOKUP($B20,INSUMOS!$A:$D,4,0),IFERROR(VLOOKUP($B20,COTAÇÕES!$A:$J,9,0),"")))</f>
        <v>26.35</v>
      </c>
      <c r="H20" s="388">
        <f>TRUNC(IF($B20="",IFERROR(VLOOKUP($A20,SERVIÇOS!$A:$F,4,0),IFERROR(VLOOKUP($A20,$C:$J,6,0),)),IFERROR(VLOOKUP($B20,INSUMOS!$A:$D,4,0),IFERROR(VLOOKUP($B20,COTAÇÕES!$A:$J,9,0),)))*$F20,2)</f>
        <v>28.53</v>
      </c>
      <c r="I20" s="388">
        <f>TRUNC(IF($B20="",IFERROR(VLOOKUP($A20,SERVIÇOS!$A:$F,5,0),IFERROR(VLOOKUP($A20,$C:$J,7,0),)),0)*$F20,2)</f>
        <v>83.86</v>
      </c>
      <c r="J20" s="389">
        <f t="shared" si="2"/>
        <v>112.39</v>
      </c>
      <c r="K20" s="463"/>
    </row>
    <row r="21" spans="1:11" s="29" customFormat="1">
      <c r="A21" s="382">
        <v>88316</v>
      </c>
      <c r="B21" s="383"/>
      <c r="C21" s="384" t="str">
        <f t="shared" si="1"/>
        <v>Serv.Aux</v>
      </c>
      <c r="D21" s="385" t="str">
        <f>IF($B21="",IFERROR(VLOOKUP($A21,SERVIÇOS!$A:$F,2,0),IFERROR(VLOOKUP($A21,$C:$J,2,0),"")),IFERROR(VLOOKUP($B21,INSUMOS!$A:$D,2,0),IFERROR(VLOOKUP($B21,COTAÇÕES!$A:$J,2,0),"")))</f>
        <v>SERVENTE COM ENCARGOS COMPLEMENTARES</v>
      </c>
      <c r="E21" s="427" t="str">
        <f>IF($B21="",IFERROR(VLOOKUP($A21,SERVIÇOS!$A:$F,3,0),IFERROR(VLOOKUP($A21,$C:$J,3,0),"")),IFERROR(VLOOKUP($B21,INSUMOS!$A:$D,3,0),IFERROR(VLOOKUP($B21,COTAÇÕES!$A:$J,5,0),"")))</f>
        <v>H</v>
      </c>
      <c r="F21" s="386">
        <v>0.98399999999999999</v>
      </c>
      <c r="G21" s="387">
        <f>IF($B21="",IFERROR(VLOOKUP($A21,SERVIÇOS!$A:$F,6,0),IFERROR(VLOOKUP($A21,$C:$J,8,0),"")),IFERROR(VLOOKUP($B21,INSUMOS!$A:$D,4,0),IFERROR(VLOOKUP($B21,COTAÇÕES!$A:$J,9,0),"")))</f>
        <v>22.72</v>
      </c>
      <c r="H21" s="388">
        <f>TRUNC(IF($B21="",IFERROR(VLOOKUP($A21,SERVIÇOS!$A:$F,4,0),IFERROR(VLOOKUP($A21,$C:$J,6,0),)),IFERROR(VLOOKUP($B21,INSUMOS!$A:$D,4,0),IFERROR(VLOOKUP($B21,COTAÇÕES!$A:$J,9,0),)))*$F21,2)</f>
        <v>7.57</v>
      </c>
      <c r="I21" s="388">
        <f>TRUNC(IF($B21="",IFERROR(VLOOKUP($A21,SERVIÇOS!$A:$F,5,0),IFERROR(VLOOKUP($A21,$C:$J,7,0),)),0)*$F21,2)</f>
        <v>14.77</v>
      </c>
      <c r="J21" s="389">
        <f t="shared" si="2"/>
        <v>22.34</v>
      </c>
      <c r="K21" s="463"/>
    </row>
    <row r="22" spans="1:11" s="29" customFormat="1" ht="30">
      <c r="A22" s="382">
        <v>92258</v>
      </c>
      <c r="B22" s="383"/>
      <c r="C22" s="384" t="str">
        <f t="shared" si="1"/>
        <v>Serv.Aux</v>
      </c>
      <c r="D22" s="385" t="str">
        <f>IF($B22="",IFERROR(VLOOKUP($A22,SERVIÇOS!$A:$F,2,0),IFERROR(VLOOKUP($A22,$C:$J,2,0),"")),IFERROR(VLOOKUP($B22,INSUMOS!$A:$D,2,0),IFERROR(VLOOKUP($B22,COTAÇÕES!$A:$J,2,0),"")))</f>
        <v>INSTALAÇÃO DE TESOURA (INTEIRA OU MEIA), EM AÇO, PARA VÃOS MAIORES OU IGUAIS A 10,0 M E MENORES QUE 12,0 M, INCLUSO IÇAMENTO. AF_07/2019</v>
      </c>
      <c r="E22" s="427" t="str">
        <f>IF($B22="",IFERROR(VLOOKUP($A22,SERVIÇOS!$A:$F,3,0),IFERROR(VLOOKUP($A22,$C:$J,3,0),"")),IFERROR(VLOOKUP($B22,INSUMOS!$A:$D,3,0),IFERROR(VLOOKUP($B22,COTAÇÕES!$A:$J,5,0),"")))</f>
        <v>UN</v>
      </c>
      <c r="F22" s="386">
        <v>1</v>
      </c>
      <c r="G22" s="387">
        <f>IF($B22="",IFERROR(VLOOKUP($A22,SERVIÇOS!$A:$F,6,0),IFERROR(VLOOKUP($A22,$C:$J,8,0),"")),IFERROR(VLOOKUP($B22,INSUMOS!$A:$D,4,0),IFERROR(VLOOKUP($B22,COTAÇÕES!$A:$J,9,0),"")))</f>
        <v>363.84</v>
      </c>
      <c r="H22" s="388">
        <f>TRUNC(IF($B22="",IFERROR(VLOOKUP($A22,SERVIÇOS!$A:$F,4,0),IFERROR(VLOOKUP($A22,$C:$J,6,0),)),IFERROR(VLOOKUP($B22,INSUMOS!$A:$D,4,0),IFERROR(VLOOKUP($B22,COTAÇÕES!$A:$J,9,0),)))*$F22,2)</f>
        <v>154.76</v>
      </c>
      <c r="I22" s="388">
        <f>TRUNC(IF($B22="",IFERROR(VLOOKUP($A22,SERVIÇOS!$A:$F,5,0),IFERROR(VLOOKUP($A22,$C:$J,7,0),)),0)*$F22,2)</f>
        <v>209.08</v>
      </c>
      <c r="J22" s="389">
        <f t="shared" si="2"/>
        <v>363.84000000000003</v>
      </c>
      <c r="K22" s="463"/>
    </row>
    <row r="23" spans="1:11" s="29" customFormat="1" ht="15.75">
      <c r="A23" s="662"/>
      <c r="B23" s="662"/>
      <c r="C23" s="663" t="s">
        <v>19570</v>
      </c>
      <c r="D23" s="664" t="s">
        <v>14732</v>
      </c>
      <c r="E23" s="665" t="s">
        <v>5421</v>
      </c>
      <c r="F23" s="666"/>
      <c r="G23" s="667"/>
      <c r="H23" s="668">
        <f>TRUNC(SUM(H24),2)</f>
        <v>3.08</v>
      </c>
      <c r="I23" s="668">
        <f>TRUNC(SUM(I24),2)</f>
        <v>6</v>
      </c>
      <c r="J23" s="668">
        <f>H23+I23</f>
        <v>9.08</v>
      </c>
      <c r="K23" s="669" t="s">
        <v>19398</v>
      </c>
    </row>
    <row r="24" spans="1:11" s="29" customFormat="1">
      <c r="A24" s="382">
        <v>88316</v>
      </c>
      <c r="B24" s="383"/>
      <c r="C24" s="384" t="str">
        <f t="shared" si="1"/>
        <v>Serv.Aux</v>
      </c>
      <c r="D24" s="385" t="str">
        <f>IF($B24="",IFERROR(VLOOKUP($A24,SERVIÇOS!$A:$F,2,0),IFERROR(VLOOKUP($A24,$C:$J,2,0),"")),IFERROR(VLOOKUP($B24,INSUMOS!$A:$D,2,0),IFERROR(VLOOKUP($B24,COTAÇÕES!$A:$J,2,0),"")))</f>
        <v>SERVENTE COM ENCARGOS COMPLEMENTARES</v>
      </c>
      <c r="E24" s="427" t="str">
        <f>IF($B24="",IFERROR(VLOOKUP($A24,SERVIÇOS!$A:$F,3,0),IFERROR(VLOOKUP($A24,$C:$J,3,0),"")),IFERROR(VLOOKUP($B24,INSUMOS!$A:$D,3,0),IFERROR(VLOOKUP($B24,COTAÇÕES!$A:$J,5,0),"")))</f>
        <v>H</v>
      </c>
      <c r="F24" s="386">
        <v>0.4</v>
      </c>
      <c r="G24" s="387">
        <f>IF($B24="",IFERROR(VLOOKUP($A24,SERVIÇOS!$A:$F,6,0),IFERROR(VLOOKUP($A24,$C:$J,8,0),"")),IFERROR(VLOOKUP($B24,INSUMOS!$A:$D,4,0),IFERROR(VLOOKUP($B24,COTAÇÕES!$A:$J,9,0),"")))</f>
        <v>22.72</v>
      </c>
      <c r="H24" s="388">
        <f>TRUNC(IF($B24="",IFERROR(VLOOKUP($A24,SERVIÇOS!$A:$F,4,0),IFERROR(VLOOKUP($A24,$C:$J,6,0),)),IFERROR(VLOOKUP($B24,INSUMOS!$A:$D,4,0),IFERROR(VLOOKUP($B24,COTAÇÕES!$A:$J,9,0),)))*$F24,2)</f>
        <v>3.08</v>
      </c>
      <c r="I24" s="388">
        <f>TRUNC(IF($B24="",IFERROR(VLOOKUP($A24,SERVIÇOS!$A:$F,5,0),IFERROR(VLOOKUP($A24,$C:$J,7,0),)),0)*$F24,2)</f>
        <v>6</v>
      </c>
      <c r="J24" s="389">
        <f t="shared" si="2"/>
        <v>9.08</v>
      </c>
      <c r="K24" s="463"/>
    </row>
    <row r="25" spans="1:11" s="29" customFormat="1" ht="30">
      <c r="A25" s="662"/>
      <c r="B25" s="662"/>
      <c r="C25" s="663" t="s">
        <v>18844</v>
      </c>
      <c r="D25" s="664" t="s">
        <v>18846</v>
      </c>
      <c r="E25" s="665" t="s">
        <v>5390</v>
      </c>
      <c r="F25" s="666"/>
      <c r="G25" s="667"/>
      <c r="H25" s="668">
        <f>TRUNC(SUM(H26:H28),2)</f>
        <v>198.92</v>
      </c>
      <c r="I25" s="668">
        <f>TRUNC(SUM(I26:I28),2)</f>
        <v>9.7899999999999991</v>
      </c>
      <c r="J25" s="668">
        <f>H25+I25</f>
        <v>208.70999999999998</v>
      </c>
      <c r="K25" s="669" t="s">
        <v>18847</v>
      </c>
    </row>
    <row r="26" spans="1:11" s="29" customFormat="1">
      <c r="A26" s="382">
        <v>88264</v>
      </c>
      <c r="B26" s="383"/>
      <c r="C26" s="384" t="str">
        <f t="shared" si="1"/>
        <v>Serv.Aux</v>
      </c>
      <c r="D26" s="385" t="str">
        <f>IF($B26="",IFERROR(VLOOKUP($A26,SERVIÇOS!$A:$F,2,0),IFERROR(VLOOKUP($A26,$C:$J,2,0),"")),IFERROR(VLOOKUP($B26,INSUMOS!$A:$D,2,0),IFERROR(VLOOKUP($B26,COTAÇÕES!$A:$J,2,0),"")))</f>
        <v>ELETRICISTA COM ENCARGOS COMPLEMENTARES</v>
      </c>
      <c r="E26" s="427" t="str">
        <f>IF($B26="",IFERROR(VLOOKUP($A26,SERVIÇOS!$A:$F,3,0),IFERROR(VLOOKUP($A26,$C:$J,3,0),"")),IFERROR(VLOOKUP($B26,INSUMOS!$A:$D,3,0),IFERROR(VLOOKUP($B26,COTAÇÕES!$A:$J,5,0),"")))</f>
        <v>H</v>
      </c>
      <c r="F26" s="386">
        <v>0.3</v>
      </c>
      <c r="G26" s="387">
        <f>IF($B26="",IFERROR(VLOOKUP($A26,SERVIÇOS!$A:$F,6,0),IFERROR(VLOOKUP($A26,$C:$J,8,0),"")),IFERROR(VLOOKUP($B26,INSUMOS!$A:$D,4,0),IFERROR(VLOOKUP($B26,COTAÇÕES!$A:$J,9,0),"")))</f>
        <v>29.49</v>
      </c>
      <c r="H26" s="388">
        <f>TRUNC(IF($B26="",IFERROR(VLOOKUP($A26,SERVIÇOS!$A:$F,4,0),IFERROR(VLOOKUP($A26,$C:$J,6,0),)),IFERROR(VLOOKUP($B26,INSUMOS!$A:$D,4,0),IFERROR(VLOOKUP($B26,COTAÇÕES!$A:$J,9,0),)))*$F26,2)</f>
        <v>2.35</v>
      </c>
      <c r="I26" s="388">
        <f>TRUNC(IF($B26="",IFERROR(VLOOKUP($A26,SERVIÇOS!$A:$F,5,0),IFERROR(VLOOKUP($A26,$C:$J,7,0),)),0)*$F26,2)</f>
        <v>6.48</v>
      </c>
      <c r="J26" s="389">
        <f t="shared" si="2"/>
        <v>8.83</v>
      </c>
      <c r="K26" s="463"/>
    </row>
    <row r="27" spans="1:11" s="29" customFormat="1">
      <c r="A27" s="382">
        <v>88247</v>
      </c>
      <c r="B27" s="383"/>
      <c r="C27" s="384" t="str">
        <f t="shared" si="1"/>
        <v>Serv.Aux</v>
      </c>
      <c r="D27" s="385" t="str">
        <f>IF($B27="",IFERROR(VLOOKUP($A27,SERVIÇOS!$A:$F,2,0),IFERROR(VLOOKUP($A27,$C:$J,2,0),"")),IFERROR(VLOOKUP($B27,INSUMOS!$A:$D,2,0),IFERROR(VLOOKUP($B27,COTAÇÕES!$A:$J,2,0),"")))</f>
        <v>AUXILIAR DE ELETRICISTA COM ENCARGOS COMPLEMENTARES</v>
      </c>
      <c r="E27" s="427" t="str">
        <f>IF($B27="",IFERROR(VLOOKUP($A27,SERVIÇOS!$A:$F,3,0),IFERROR(VLOOKUP($A27,$C:$J,3,0),"")),IFERROR(VLOOKUP($B27,INSUMOS!$A:$D,3,0),IFERROR(VLOOKUP($B27,COTAÇÕES!$A:$J,5,0),"")))</f>
        <v>H</v>
      </c>
      <c r="F27" s="386">
        <v>0.2</v>
      </c>
      <c r="G27" s="387">
        <f>IF($B27="",IFERROR(VLOOKUP($A27,SERVIÇOS!$A:$F,6,0),IFERROR(VLOOKUP($A27,$C:$J,8,0),"")),IFERROR(VLOOKUP($B27,INSUMOS!$A:$D,4,0),IFERROR(VLOOKUP($B27,COTAÇÕES!$A:$J,9,0),"")))</f>
        <v>24.41</v>
      </c>
      <c r="H27" s="388">
        <f>TRUNC(IF($B27="",IFERROR(VLOOKUP($A27,SERVIÇOS!$A:$F,4,0),IFERROR(VLOOKUP($A27,$C:$J,6,0),)),IFERROR(VLOOKUP($B27,INSUMOS!$A:$D,4,0),IFERROR(VLOOKUP($B27,COTAÇÕES!$A:$J,9,0),)))*$F27,2)</f>
        <v>1.57</v>
      </c>
      <c r="I27" s="388">
        <f>TRUNC(IF($B27="",IFERROR(VLOOKUP($A27,SERVIÇOS!$A:$F,5,0),IFERROR(VLOOKUP($A27,$C:$J,7,0),)),0)*$F27,2)</f>
        <v>3.31</v>
      </c>
      <c r="J27" s="389">
        <f t="shared" si="2"/>
        <v>4.88</v>
      </c>
      <c r="K27" s="463"/>
    </row>
    <row r="28" spans="1:11" s="29" customFormat="1" ht="30">
      <c r="A28" s="382" t="s">
        <v>14119</v>
      </c>
      <c r="B28" s="383"/>
      <c r="C28" s="384" t="str">
        <f t="shared" si="1"/>
        <v>Serv.Aux</v>
      </c>
      <c r="D28" s="385" t="str">
        <f>IF($B28="",IFERROR(VLOOKUP($A28,SERVIÇOS!$A:$F,2,0),IFERROR(VLOOKUP($A28,$C:$J,2,0),"")),IFERROR(VLOOKUP($B28,INSUMOS!$A:$D,2,0),IFERROR(VLOOKUP($B28,COTAÇÕES!$A:$J,2,0),"")))</f>
        <v>LOCAÇÃO DE ANDAIME METÁLICO TUBULAR DE ENCAIXE, TIPO DE TORRE, COM LARGURA DE 1 ATÉ 1,5 M E ALTURA DE *1,00* M</v>
      </c>
      <c r="E28" s="427" t="str">
        <f>IF($B28="",IFERROR(VLOOKUP($A28,SERVIÇOS!$A:$F,3,0),IFERROR(VLOOKUP($A28,$C:$J,3,0),"")),IFERROR(VLOOKUP($B28,INSUMOS!$A:$D,3,0),IFERROR(VLOOKUP($B28,COTAÇÕES!$A:$J,5,0),"")))</f>
        <v>MXMÊS</v>
      </c>
      <c r="F28" s="386">
        <v>10</v>
      </c>
      <c r="G28" s="387">
        <f>IF($B28="",IFERROR(VLOOKUP($A28,SERVIÇOS!$A:$F,6,0),IFERROR(VLOOKUP($A28,$C:$J,8,0),"")),IFERROR(VLOOKUP($B28,INSUMOS!$A:$D,4,0),IFERROR(VLOOKUP($B28,COTAÇÕES!$A:$J,9,0),"")))</f>
        <v>19.5</v>
      </c>
      <c r="H28" s="388">
        <f>TRUNC(IF($B28="",IFERROR(VLOOKUP($A28,SERVIÇOS!$A:$F,4,0),IFERROR(VLOOKUP($A28,$C:$J,6,0),)),IFERROR(VLOOKUP($B28,INSUMOS!$A:$D,4,0),IFERROR(VLOOKUP($B28,COTAÇÕES!$A:$J,9,0),)))*$F28,2)</f>
        <v>195</v>
      </c>
      <c r="I28" s="388">
        <f>TRUNC(IF($B28="",IFERROR(VLOOKUP($A28,SERVIÇOS!$A:$F,5,0),IFERROR(VLOOKUP($A28,$C:$J,7,0),)),0)*$F28,2)</f>
        <v>0</v>
      </c>
      <c r="J28" s="389">
        <f t="shared" si="2"/>
        <v>195</v>
      </c>
      <c r="K28" s="463"/>
    </row>
    <row r="29" spans="1:11" s="29" customFormat="1" ht="31.5">
      <c r="A29" s="662"/>
      <c r="B29" s="662"/>
      <c r="C29" s="663" t="s">
        <v>18845</v>
      </c>
      <c r="D29" s="664" t="s">
        <v>19392</v>
      </c>
      <c r="E29" s="665" t="s">
        <v>5421</v>
      </c>
      <c r="F29" s="666"/>
      <c r="G29" s="667"/>
      <c r="H29" s="668">
        <f>TRUNC(SUM(H30:H31),2)</f>
        <v>3.14</v>
      </c>
      <c r="I29" s="668">
        <f>TRUNC(SUM(I30:I31),2)</f>
        <v>7.63</v>
      </c>
      <c r="J29" s="668">
        <f>H29+I29</f>
        <v>10.77</v>
      </c>
      <c r="K29" s="669" t="s">
        <v>18847</v>
      </c>
    </row>
    <row r="30" spans="1:11" s="29" customFormat="1">
      <c r="A30" s="382">
        <v>88264</v>
      </c>
      <c r="B30" s="383"/>
      <c r="C30" s="384" t="str">
        <f t="shared" si="1"/>
        <v>Serv.Aux</v>
      </c>
      <c r="D30" s="385" t="str">
        <f>IF($B30="",IFERROR(VLOOKUP($A30,SERVIÇOS!$A:$F,2,0),IFERROR(VLOOKUP($A30,$C:$J,2,0),"")),IFERROR(VLOOKUP($B30,INSUMOS!$A:$D,2,0),IFERROR(VLOOKUP($B30,COTAÇÕES!$A:$J,2,0),"")))</f>
        <v>ELETRICISTA COM ENCARGOS COMPLEMENTARES</v>
      </c>
      <c r="E30" s="427" t="str">
        <f>IF($B30="",IFERROR(VLOOKUP($A30,SERVIÇOS!$A:$F,3,0),IFERROR(VLOOKUP($A30,$C:$J,3,0),"")),IFERROR(VLOOKUP($B30,INSUMOS!$A:$D,3,0),IFERROR(VLOOKUP($B30,COTAÇÕES!$A:$J,5,0),"")))</f>
        <v>H</v>
      </c>
      <c r="F30" s="386">
        <v>0.2</v>
      </c>
      <c r="G30" s="387">
        <f>IF($B30="",IFERROR(VLOOKUP($A30,SERVIÇOS!$A:$F,6,0),IFERROR(VLOOKUP($A30,$C:$J,8,0),"")),IFERROR(VLOOKUP($B30,INSUMOS!$A:$D,4,0),IFERROR(VLOOKUP($B30,COTAÇÕES!$A:$J,9,0),"")))</f>
        <v>29.49</v>
      </c>
      <c r="H30" s="388">
        <f>TRUNC(IF($B30="",IFERROR(VLOOKUP($A30,SERVIÇOS!$A:$F,4,0),IFERROR(VLOOKUP($A30,$C:$J,6,0),)),IFERROR(VLOOKUP($B30,INSUMOS!$A:$D,4,0),IFERROR(VLOOKUP($B30,COTAÇÕES!$A:$J,9,0),)))*$F30,2)</f>
        <v>1.57</v>
      </c>
      <c r="I30" s="388">
        <f>TRUNC(IF($B30="",IFERROR(VLOOKUP($A30,SERVIÇOS!$A:$F,5,0),IFERROR(VLOOKUP($A30,$C:$J,7,0),)),0)*$F30,2)</f>
        <v>4.32</v>
      </c>
      <c r="J30" s="389">
        <f t="shared" ref="J30:J74" si="3">H30+I30</f>
        <v>5.8900000000000006</v>
      </c>
      <c r="K30" s="463"/>
    </row>
    <row r="31" spans="1:11" s="29" customFormat="1">
      <c r="A31" s="382">
        <v>88247</v>
      </c>
      <c r="B31" s="383"/>
      <c r="C31" s="384" t="str">
        <f t="shared" si="1"/>
        <v>Serv.Aux</v>
      </c>
      <c r="D31" s="385" t="str">
        <f>IF($B31="",IFERROR(VLOOKUP($A31,SERVIÇOS!$A:$F,2,0),IFERROR(VLOOKUP($A31,$C:$J,2,0),"")),IFERROR(VLOOKUP($B31,INSUMOS!$A:$D,2,0),IFERROR(VLOOKUP($B31,COTAÇÕES!$A:$J,2,0),"")))</f>
        <v>AUXILIAR DE ELETRICISTA COM ENCARGOS COMPLEMENTARES</v>
      </c>
      <c r="E31" s="427" t="str">
        <f>IF($B31="",IFERROR(VLOOKUP($A31,SERVIÇOS!$A:$F,3,0),IFERROR(VLOOKUP($A31,$C:$J,3,0),"")),IFERROR(VLOOKUP($B31,INSUMOS!$A:$D,3,0),IFERROR(VLOOKUP($B31,COTAÇÕES!$A:$J,5,0),"")))</f>
        <v>H</v>
      </c>
      <c r="F31" s="386">
        <v>0.2</v>
      </c>
      <c r="G31" s="387">
        <f>IF($B31="",IFERROR(VLOOKUP($A31,SERVIÇOS!$A:$F,6,0),IFERROR(VLOOKUP($A31,$C:$J,8,0),"")),IFERROR(VLOOKUP($B31,INSUMOS!$A:$D,4,0),IFERROR(VLOOKUP($B31,COTAÇÕES!$A:$J,9,0),"")))</f>
        <v>24.41</v>
      </c>
      <c r="H31" s="388">
        <f>TRUNC(IF($B31="",IFERROR(VLOOKUP($A31,SERVIÇOS!$A:$F,4,0),IFERROR(VLOOKUP($A31,$C:$J,6,0),)),IFERROR(VLOOKUP($B31,INSUMOS!$A:$D,4,0),IFERROR(VLOOKUP($B31,COTAÇÕES!$A:$J,9,0),)))*$F31,2)</f>
        <v>1.57</v>
      </c>
      <c r="I31" s="388">
        <f>TRUNC(IF($B31="",IFERROR(VLOOKUP($A31,SERVIÇOS!$A:$F,5,0),IFERROR(VLOOKUP($A31,$C:$J,7,0),)),0)*$F31,2)</f>
        <v>3.31</v>
      </c>
      <c r="J31" s="389">
        <f t="shared" si="3"/>
        <v>4.88</v>
      </c>
      <c r="K31" s="463"/>
    </row>
    <row r="32" spans="1:11" s="29" customFormat="1" ht="31.5">
      <c r="A32" s="662"/>
      <c r="B32" s="662"/>
      <c r="C32" s="663" t="s">
        <v>18848</v>
      </c>
      <c r="D32" s="664" t="s">
        <v>17469</v>
      </c>
      <c r="E32" s="665" t="s">
        <v>99</v>
      </c>
      <c r="F32" s="666"/>
      <c r="G32" s="667"/>
      <c r="H32" s="668">
        <f>TRUNC(SUM(H33:H36),2)</f>
        <v>700.35</v>
      </c>
      <c r="I32" s="668">
        <f>TRUNC(SUM(I33:I36),2)</f>
        <v>117.9</v>
      </c>
      <c r="J32" s="668">
        <f>H32+I32</f>
        <v>818.25</v>
      </c>
      <c r="K32" s="669" t="s">
        <v>19399</v>
      </c>
    </row>
    <row r="33" spans="1:11" s="29" customFormat="1" ht="30">
      <c r="A33" s="382"/>
      <c r="B33" s="383">
        <v>11795</v>
      </c>
      <c r="C33" s="384" t="str">
        <f t="shared" si="1"/>
        <v>MAT</v>
      </c>
      <c r="D33" s="385" t="str">
        <f>IF($B33="",IFERROR(VLOOKUP($A33,SERVIÇOS!$A:$F,2,0),IFERROR(VLOOKUP($A33,$C:$J,2,0),"")),IFERROR(VLOOKUP($B33,INSUMOS!$A:$D,2,0),IFERROR(VLOOKUP($B33,COTAÇÕES!$A:$J,2,0),"")))</f>
        <v>GRANITO PARA BANCADA, POLIDO, TIPO ANDORINHA/ QUARTZ/ CASTELO/ CORUMBA OU OUTROS EQUIVALENTES DA REGIAO, E=  *2,5* CM</v>
      </c>
      <c r="E33" s="427" t="str">
        <f>IF($B33="",IFERROR(VLOOKUP($A33,SERVIÇOS!$A:$F,3,0),IFERROR(VLOOKUP($A33,$C:$J,3,0),"")),IFERROR(VLOOKUP($B33,INSUMOS!$A:$D,3,0),IFERROR(VLOOKUP($B33,COTAÇÕES!$A:$J,5,0),"")))</f>
        <v xml:space="preserve">M2    </v>
      </c>
      <c r="F33" s="386">
        <v>1</v>
      </c>
      <c r="G33" s="387">
        <f>IF($B33="",IFERROR(VLOOKUP($A33,SERVIÇOS!$A:$F,6,0),IFERROR(VLOOKUP($A33,$C:$J,8,0),"")),IFERROR(VLOOKUP($B33,INSUMOS!$A:$D,4,0),IFERROR(VLOOKUP($B33,COTAÇÕES!$A:$J,9,0),"")))</f>
        <v>618.86</v>
      </c>
      <c r="H33" s="388">
        <f>TRUNC(IF($B33="",IFERROR(VLOOKUP($A33,SERVIÇOS!$A:$F,4,0),IFERROR(VLOOKUP($A33,$C:$J,6,0),)),IFERROR(VLOOKUP($B33,INSUMOS!$A:$D,4,0),IFERROR(VLOOKUP($B33,COTAÇÕES!$A:$J,9,0),)))*$F33,2)</f>
        <v>618.86</v>
      </c>
      <c r="I33" s="388">
        <f>TRUNC(IF($B33="",IFERROR(VLOOKUP($A33,SERVIÇOS!$A:$F,5,0),IFERROR(VLOOKUP($A33,$C:$J,7,0),)),0)*$F33,2)</f>
        <v>0</v>
      </c>
      <c r="J33" s="389">
        <f t="shared" si="3"/>
        <v>618.86</v>
      </c>
      <c r="K33" s="463"/>
    </row>
    <row r="34" spans="1:11" s="29" customFormat="1">
      <c r="A34" s="382">
        <v>88309</v>
      </c>
      <c r="B34" s="383"/>
      <c r="C34" s="384" t="str">
        <f t="shared" si="1"/>
        <v>Serv.Aux</v>
      </c>
      <c r="D34" s="385" t="str">
        <f>IF($B34="",IFERROR(VLOOKUP($A34,SERVIÇOS!$A:$F,2,0),IFERROR(VLOOKUP($A34,$C:$J,2,0),"")),IFERROR(VLOOKUP($B34,INSUMOS!$A:$D,2,0),IFERROR(VLOOKUP($B34,COTAÇÕES!$A:$J,2,0),"")))</f>
        <v>PEDREIRO COM ENCARGOS COMPLEMENTARES</v>
      </c>
      <c r="E34" s="427" t="str">
        <f>IF($B34="",IFERROR(VLOOKUP($A34,SERVIÇOS!$A:$F,3,0),IFERROR(VLOOKUP($A34,$C:$J,3,0),"")),IFERROR(VLOOKUP($B34,INSUMOS!$A:$D,3,0),IFERROR(VLOOKUP($B34,COTAÇÕES!$A:$J,5,0),"")))</f>
        <v>H</v>
      </c>
      <c r="F34" s="386">
        <v>3</v>
      </c>
      <c r="G34" s="387">
        <f>IF($B34="",IFERROR(VLOOKUP($A34,SERVIÇOS!$A:$F,6,0),IFERROR(VLOOKUP($A34,$C:$J,8,0),"")),IFERROR(VLOOKUP($B34,INSUMOS!$A:$D,4,0),IFERROR(VLOOKUP($B34,COTAÇÕES!$A:$J,9,0),"")))</f>
        <v>29.15</v>
      </c>
      <c r="H34" s="388">
        <f>TRUNC(IF($B34="",IFERROR(VLOOKUP($A34,SERVIÇOS!$A:$F,4,0),IFERROR(VLOOKUP($A34,$C:$J,6,0),)),IFERROR(VLOOKUP($B34,INSUMOS!$A:$D,4,0),IFERROR(VLOOKUP($B34,COTAÇÕES!$A:$J,9,0),)))*$F34,2)</f>
        <v>23.61</v>
      </c>
      <c r="I34" s="388">
        <f>TRUNC(IF($B34="",IFERROR(VLOOKUP($A34,SERVIÇOS!$A:$F,5,0),IFERROR(VLOOKUP($A34,$C:$J,7,0),)),0)*$F34,2)</f>
        <v>63.84</v>
      </c>
      <c r="J34" s="389">
        <f t="shared" si="3"/>
        <v>87.45</v>
      </c>
      <c r="K34" s="463"/>
    </row>
    <row r="35" spans="1:11" s="29" customFormat="1">
      <c r="A35" s="382">
        <v>88316</v>
      </c>
      <c r="B35" s="383"/>
      <c r="C35" s="384" t="str">
        <f t="shared" si="1"/>
        <v>Serv.Aux</v>
      </c>
      <c r="D35" s="385" t="str">
        <f>IF($B35="",IFERROR(VLOOKUP($A35,SERVIÇOS!$A:$F,2,0),IFERROR(VLOOKUP($A35,$C:$J,2,0),"")),IFERROR(VLOOKUP($B35,INSUMOS!$A:$D,2,0),IFERROR(VLOOKUP($B35,COTAÇÕES!$A:$J,2,0),"")))</f>
        <v>SERVENTE COM ENCARGOS COMPLEMENTARES</v>
      </c>
      <c r="E35" s="427" t="str">
        <f>IF($B35="",IFERROR(VLOOKUP($A35,SERVIÇOS!$A:$F,3,0),IFERROR(VLOOKUP($A35,$C:$J,3,0),"")),IFERROR(VLOOKUP($B35,INSUMOS!$A:$D,3,0),IFERROR(VLOOKUP($B35,COTAÇÕES!$A:$J,5,0),"")))</f>
        <v>H</v>
      </c>
      <c r="F35" s="386">
        <v>3</v>
      </c>
      <c r="G35" s="387">
        <f>IF($B35="",IFERROR(VLOOKUP($A35,SERVIÇOS!$A:$F,6,0),IFERROR(VLOOKUP($A35,$C:$J,8,0),"")),IFERROR(VLOOKUP($B35,INSUMOS!$A:$D,4,0),IFERROR(VLOOKUP($B35,COTAÇÕES!$A:$J,9,0),"")))</f>
        <v>22.72</v>
      </c>
      <c r="H35" s="388">
        <f>TRUNC(IF($B35="",IFERROR(VLOOKUP($A35,SERVIÇOS!$A:$F,4,0),IFERROR(VLOOKUP($A35,$C:$J,6,0),)),IFERROR(VLOOKUP($B35,INSUMOS!$A:$D,4,0),IFERROR(VLOOKUP($B35,COTAÇÕES!$A:$J,9,0),)))*$F35,2)</f>
        <v>23.1</v>
      </c>
      <c r="I35" s="388">
        <f>TRUNC(IF($B35="",IFERROR(VLOOKUP($A35,SERVIÇOS!$A:$F,5,0),IFERROR(VLOOKUP($A35,$C:$J,7,0),)),0)*$F35,2)</f>
        <v>45.06</v>
      </c>
      <c r="J35" s="389">
        <f t="shared" si="3"/>
        <v>68.16</v>
      </c>
      <c r="K35" s="463"/>
    </row>
    <row r="36" spans="1:11" s="29" customFormat="1" ht="30">
      <c r="A36" s="382">
        <v>88629</v>
      </c>
      <c r="B36" s="383"/>
      <c r="C36" s="384" t="str">
        <f t="shared" si="1"/>
        <v>Serv.Aux</v>
      </c>
      <c r="D36" s="385" t="str">
        <f>IF($B36="",IFERROR(VLOOKUP($A36,SERVIÇOS!$A:$F,2,0),IFERROR(VLOOKUP($A36,$C:$J,2,0),"")),IFERROR(VLOOKUP($B36,INSUMOS!$A:$D,2,0),IFERROR(VLOOKUP($B36,COTAÇÕES!$A:$J,2,0),"")))</f>
        <v>ARGAMASSA TRAÇO 1:3 (EM VOLUME DE CIMENTO E AREIA MÉDIA ÚMIDA), PREPARO MANUAL. AF_08/2019</v>
      </c>
      <c r="E36" s="427" t="str">
        <f>IF($B36="",IFERROR(VLOOKUP($A36,SERVIÇOS!$A:$F,3,0),IFERROR(VLOOKUP($A36,$C:$J,3,0),"")),IFERROR(VLOOKUP($B36,INSUMOS!$A:$D,3,0),IFERROR(VLOOKUP($B36,COTAÇÕES!$A:$J,5,0),"")))</f>
        <v>M3</v>
      </c>
      <c r="F36" s="386">
        <v>7.0000000000000007E-2</v>
      </c>
      <c r="G36" s="387">
        <f>IF($B36="",IFERROR(VLOOKUP($A36,SERVIÇOS!$A:$F,6,0),IFERROR(VLOOKUP($A36,$C:$J,8,0),"")),IFERROR(VLOOKUP($B36,INSUMOS!$A:$D,4,0),IFERROR(VLOOKUP($B36,COTAÇÕES!$A:$J,9,0),"")))</f>
        <v>625.6</v>
      </c>
      <c r="H36" s="388">
        <f>TRUNC(IF($B36="",IFERROR(VLOOKUP($A36,SERVIÇOS!$A:$F,4,0),IFERROR(VLOOKUP($A36,$C:$J,6,0),)),IFERROR(VLOOKUP($B36,INSUMOS!$A:$D,4,0),IFERROR(VLOOKUP($B36,COTAÇÕES!$A:$J,9,0),)))*$F36,2)</f>
        <v>34.78</v>
      </c>
      <c r="I36" s="388">
        <f>TRUNC(IF($B36="",IFERROR(VLOOKUP($A36,SERVIÇOS!$A:$F,5,0),IFERROR(VLOOKUP($A36,$C:$J,7,0),)),0)*$F36,2)</f>
        <v>9</v>
      </c>
      <c r="J36" s="389">
        <f t="shared" si="3"/>
        <v>43.78</v>
      </c>
      <c r="K36" s="463"/>
    </row>
    <row r="37" spans="1:11" s="29" customFormat="1" ht="15.75">
      <c r="A37" s="662"/>
      <c r="B37" s="662"/>
      <c r="C37" s="663" t="s">
        <v>18849</v>
      </c>
      <c r="D37" s="664" t="s">
        <v>17592</v>
      </c>
      <c r="E37" s="665" t="s">
        <v>1</v>
      </c>
      <c r="F37" s="666"/>
      <c r="G37" s="667"/>
      <c r="H37" s="668">
        <f>TRUNC(SUM(H38:H42),2)</f>
        <v>29.5</v>
      </c>
      <c r="I37" s="668">
        <f>TRUNC(SUM(I38:I42),2)</f>
        <v>39.92</v>
      </c>
      <c r="J37" s="668">
        <f>H37+I37</f>
        <v>69.42</v>
      </c>
      <c r="K37" s="669" t="s">
        <v>19400</v>
      </c>
    </row>
    <row r="38" spans="1:11" s="29" customFormat="1">
      <c r="A38" s="382">
        <v>88309</v>
      </c>
      <c r="B38" s="383"/>
      <c r="C38" s="384" t="str">
        <f t="shared" si="1"/>
        <v>Serv.Aux</v>
      </c>
      <c r="D38" s="385" t="str">
        <f>IF($B38="",IFERROR(VLOOKUP($A38,SERVIÇOS!$A:$F,2,0),IFERROR(VLOOKUP($A38,$C:$J,2,0),"")),IFERROR(VLOOKUP($B38,INSUMOS!$A:$D,2,0),IFERROR(VLOOKUP($B38,COTAÇÕES!$A:$J,2,0),"")))</f>
        <v>PEDREIRO COM ENCARGOS COMPLEMENTARES</v>
      </c>
      <c r="E38" s="427" t="str">
        <f>IF($B38="",IFERROR(VLOOKUP($A38,SERVIÇOS!$A:$F,3,0),IFERROR(VLOOKUP($A38,$C:$J,3,0),"")),IFERROR(VLOOKUP($B38,INSUMOS!$A:$D,3,0),IFERROR(VLOOKUP($B38,COTAÇÕES!$A:$J,5,0),"")))</f>
        <v>H</v>
      </c>
      <c r="F38" s="386">
        <v>1.1000000000000001</v>
      </c>
      <c r="G38" s="387">
        <f>IF($B38="",IFERROR(VLOOKUP($A38,SERVIÇOS!$A:$F,6,0),IFERROR(VLOOKUP($A38,$C:$J,8,0),"")),IFERROR(VLOOKUP($B38,INSUMOS!$A:$D,4,0),IFERROR(VLOOKUP($B38,COTAÇÕES!$A:$J,9,0),"")))</f>
        <v>29.15</v>
      </c>
      <c r="H38" s="388">
        <f>TRUNC(IF($B38="",IFERROR(VLOOKUP($A38,SERVIÇOS!$A:$F,4,0),IFERROR(VLOOKUP($A38,$C:$J,6,0),)),IFERROR(VLOOKUP($B38,INSUMOS!$A:$D,4,0),IFERROR(VLOOKUP($B38,COTAÇÕES!$A:$J,9,0),)))*$F38,2)</f>
        <v>8.65</v>
      </c>
      <c r="I38" s="388">
        <f>TRUNC(IF($B38="",IFERROR(VLOOKUP($A38,SERVIÇOS!$A:$F,5,0),IFERROR(VLOOKUP($A38,$C:$J,7,0),)),0)*$F38,2)</f>
        <v>23.4</v>
      </c>
      <c r="J38" s="389">
        <f t="shared" si="3"/>
        <v>32.049999999999997</v>
      </c>
      <c r="K38" s="463"/>
    </row>
    <row r="39" spans="1:11" s="29" customFormat="1">
      <c r="A39" s="382">
        <v>88316</v>
      </c>
      <c r="B39" s="383"/>
      <c r="C39" s="384" t="str">
        <f t="shared" si="1"/>
        <v>Serv.Aux</v>
      </c>
      <c r="D39" s="385" t="str">
        <f>IF($B39="",IFERROR(VLOOKUP($A39,SERVIÇOS!$A:$F,2,0),IFERROR(VLOOKUP($A39,$C:$J,2,0),"")),IFERROR(VLOOKUP($B39,INSUMOS!$A:$D,2,0),IFERROR(VLOOKUP($B39,COTAÇÕES!$A:$J,2,0),"")))</f>
        <v>SERVENTE COM ENCARGOS COMPLEMENTARES</v>
      </c>
      <c r="E39" s="427" t="str">
        <f>IF($B39="",IFERROR(VLOOKUP($A39,SERVIÇOS!$A:$F,3,0),IFERROR(VLOOKUP($A39,$C:$J,3,0),"")),IFERROR(VLOOKUP($B39,INSUMOS!$A:$D,3,0),IFERROR(VLOOKUP($B39,COTAÇÕES!$A:$J,5,0),"")))</f>
        <v>H</v>
      </c>
      <c r="F39" s="386">
        <v>1.1000000000000001</v>
      </c>
      <c r="G39" s="387">
        <f>IF($B39="",IFERROR(VLOOKUP($A39,SERVIÇOS!$A:$F,6,0),IFERROR(VLOOKUP($A39,$C:$J,8,0),"")),IFERROR(VLOOKUP($B39,INSUMOS!$A:$D,4,0),IFERROR(VLOOKUP($B39,COTAÇÕES!$A:$J,9,0),"")))</f>
        <v>22.72</v>
      </c>
      <c r="H39" s="388">
        <f>TRUNC(IF($B39="",IFERROR(VLOOKUP($A39,SERVIÇOS!$A:$F,4,0),IFERROR(VLOOKUP($A39,$C:$J,6,0),)),IFERROR(VLOOKUP($B39,INSUMOS!$A:$D,4,0),IFERROR(VLOOKUP($B39,COTAÇÕES!$A:$J,9,0),)))*$F39,2)</f>
        <v>8.4700000000000006</v>
      </c>
      <c r="I39" s="388">
        <f>TRUNC(IF($B39="",IFERROR(VLOOKUP($A39,SERVIÇOS!$A:$F,5,0),IFERROR(VLOOKUP($A39,$C:$J,7,0),)),0)*$F39,2)</f>
        <v>16.52</v>
      </c>
      <c r="J39" s="389">
        <f t="shared" si="3"/>
        <v>24.990000000000002</v>
      </c>
      <c r="K39" s="463"/>
    </row>
    <row r="40" spans="1:11" s="29" customFormat="1" ht="30">
      <c r="A40" s="382"/>
      <c r="B40" s="383">
        <v>367</v>
      </c>
      <c r="C40" s="384" t="str">
        <f t="shared" si="1"/>
        <v>MAT</v>
      </c>
      <c r="D40" s="385" t="str">
        <f>IF($B40="",IFERROR(VLOOKUP($A40,SERVIÇOS!$A:$F,2,0),IFERROR(VLOOKUP($A40,$C:$J,2,0),"")),IFERROR(VLOOKUP($B40,INSUMOS!$A:$D,2,0),IFERROR(VLOOKUP($B40,COTAÇÕES!$A:$J,2,0),"")))</f>
        <v>AREIA GROSSA - POSTO JAZIDA/FORNECEDOR (RETIRADO NA JAZIDA, SEM TRANSPORTE)</v>
      </c>
      <c r="E40" s="427" t="str">
        <f>IF($B40="",IFERROR(VLOOKUP($A40,SERVIÇOS!$A:$F,3,0),IFERROR(VLOOKUP($A40,$C:$J,3,0),"")),IFERROR(VLOOKUP($B40,INSUMOS!$A:$D,3,0),IFERROR(VLOOKUP($B40,COTAÇÕES!$A:$J,5,0),"")))</f>
        <v xml:space="preserve">M3    </v>
      </c>
      <c r="F40" s="386">
        <v>5.0000000000000001E-4</v>
      </c>
      <c r="G40" s="387">
        <f>IF($B40="",IFERROR(VLOOKUP($A40,SERVIÇOS!$A:$F,6,0),IFERROR(VLOOKUP($A40,$C:$J,8,0),"")),IFERROR(VLOOKUP($B40,INSUMOS!$A:$D,4,0),IFERROR(VLOOKUP($B40,COTAÇÕES!$A:$J,9,0),"")))</f>
        <v>87.88</v>
      </c>
      <c r="H40" s="388">
        <f>TRUNC(IF($B40="",IFERROR(VLOOKUP($A40,SERVIÇOS!$A:$F,4,0),IFERROR(VLOOKUP($A40,$C:$J,6,0),)),IFERROR(VLOOKUP($B40,INSUMOS!$A:$D,4,0),IFERROR(VLOOKUP($B40,COTAÇÕES!$A:$J,9,0),)))*$F40,2)</f>
        <v>0.04</v>
      </c>
      <c r="I40" s="388">
        <f>TRUNC(IF($B40="",IFERROR(VLOOKUP($A40,SERVIÇOS!$A:$F,5,0),IFERROR(VLOOKUP($A40,$C:$J,7,0),)),0)*$F40,2)</f>
        <v>0</v>
      </c>
      <c r="J40" s="389">
        <f t="shared" si="3"/>
        <v>0.04</v>
      </c>
      <c r="K40" s="463"/>
    </row>
    <row r="41" spans="1:11" s="29" customFormat="1">
      <c r="A41" s="382"/>
      <c r="B41" s="383" t="s">
        <v>18855</v>
      </c>
      <c r="C41" s="384" t="str">
        <f t="shared" si="1"/>
        <v>MAT</v>
      </c>
      <c r="D41" s="385" t="s">
        <v>18856</v>
      </c>
      <c r="E41" s="427" t="s">
        <v>5390</v>
      </c>
      <c r="F41" s="386">
        <v>1</v>
      </c>
      <c r="G41" s="670">
        <v>11.91</v>
      </c>
      <c r="H41" s="671">
        <f>G41*F41</f>
        <v>11.91</v>
      </c>
      <c r="I41" s="388">
        <f>TRUNC(IF($B41="",IFERROR(VLOOKUP($A41,SERVIÇOS!$A:$F,5,0),IFERROR(VLOOKUP($A41,$C:$J,7,0),)),0)*$F41,2)</f>
        <v>0</v>
      </c>
      <c r="J41" s="389">
        <f t="shared" si="3"/>
        <v>11.91</v>
      </c>
      <c r="K41" s="463"/>
    </row>
    <row r="42" spans="1:11" s="29" customFormat="1">
      <c r="A42" s="382"/>
      <c r="B42" s="383">
        <v>1379</v>
      </c>
      <c r="C42" s="384" t="str">
        <f t="shared" si="1"/>
        <v>MAT</v>
      </c>
      <c r="D42" s="385" t="str">
        <f>IF($B42="",IFERROR(VLOOKUP($A42,SERVIÇOS!$A:$F,2,0),IFERROR(VLOOKUP($A42,$C:$J,2,0),"")),IFERROR(VLOOKUP($B42,INSUMOS!$A:$D,2,0),IFERROR(VLOOKUP($B42,COTAÇÕES!$A:$J,2,0),"")))</f>
        <v>CIMENTO PORTLAND COMPOSTO CP II-32</v>
      </c>
      <c r="E42" s="427" t="str">
        <f>IF($B42="",IFERROR(VLOOKUP($A42,SERVIÇOS!$A:$F,3,0),IFERROR(VLOOKUP($A42,$C:$J,3,0),"")),IFERROR(VLOOKUP($B42,INSUMOS!$A:$D,3,0),IFERROR(VLOOKUP($B42,COTAÇÕES!$A:$J,5,0),"")))</f>
        <v xml:space="preserve">KG    </v>
      </c>
      <c r="F42" s="386">
        <v>0.62</v>
      </c>
      <c r="G42" s="387">
        <f>IF($B42="",IFERROR(VLOOKUP($A42,SERVIÇOS!$A:$F,6,0),IFERROR(VLOOKUP($A42,$C:$J,8,0),"")),IFERROR(VLOOKUP($B42,INSUMOS!$A:$D,4,0),IFERROR(VLOOKUP($B42,COTAÇÕES!$A:$J,9,0),"")))</f>
        <v>0.7</v>
      </c>
      <c r="H42" s="388">
        <f>TRUNC(IF($B42="",IFERROR(VLOOKUP($A42,SERVIÇOS!$A:$F,4,0),IFERROR(VLOOKUP($A42,$C:$J,6,0),)),IFERROR(VLOOKUP($B42,INSUMOS!$A:$D,4,0),IFERROR(VLOOKUP($B42,COTAÇÕES!$A:$J,9,0),)))*$F42,2)</f>
        <v>0.43</v>
      </c>
      <c r="I42" s="388">
        <f>TRUNC(IF($B42="",IFERROR(VLOOKUP($A42,SERVIÇOS!$A:$F,5,0),IFERROR(VLOOKUP($A42,$C:$J,7,0),)),0)*$F42,2)</f>
        <v>0</v>
      </c>
      <c r="J42" s="389">
        <f t="shared" si="3"/>
        <v>0.43</v>
      </c>
      <c r="K42" s="463"/>
    </row>
    <row r="43" spans="1:11" s="29" customFormat="1" ht="31.5">
      <c r="A43" s="662"/>
      <c r="B43" s="662"/>
      <c r="C43" s="663" t="s">
        <v>18850</v>
      </c>
      <c r="D43" s="664" t="s">
        <v>16491</v>
      </c>
      <c r="E43" s="665" t="s">
        <v>18858</v>
      </c>
      <c r="F43" s="666"/>
      <c r="G43" s="667"/>
      <c r="H43" s="668">
        <f>TRUNC(SUM(H44:H46),2)</f>
        <v>462.5</v>
      </c>
      <c r="I43" s="668">
        <f>TRUNC(SUM(I44:I46),2)</f>
        <v>6.22</v>
      </c>
      <c r="J43" s="668">
        <f>H43+I43</f>
        <v>468.72</v>
      </c>
      <c r="K43" s="669" t="s">
        <v>19401</v>
      </c>
    </row>
    <row r="44" spans="1:11" s="29" customFormat="1">
      <c r="A44" s="382"/>
      <c r="B44" s="383" t="s">
        <v>18859</v>
      </c>
      <c r="C44" s="384" t="str">
        <f t="shared" si="1"/>
        <v>MAT</v>
      </c>
      <c r="D44" s="385" t="s">
        <v>18860</v>
      </c>
      <c r="E44" s="427" t="s">
        <v>86</v>
      </c>
      <c r="F44" s="386">
        <v>1</v>
      </c>
      <c r="G44" s="670">
        <v>459.87</v>
      </c>
      <c r="H44" s="671">
        <f>F44*G44</f>
        <v>459.87</v>
      </c>
      <c r="I44" s="388">
        <f>TRUNC(IF($B44="",IFERROR(VLOOKUP($A44,SERVIÇOS!$A:$F,5,0),IFERROR(VLOOKUP($A44,$C:$J,7,0),)),0)*$F44,2)</f>
        <v>0</v>
      </c>
      <c r="J44" s="389">
        <f t="shared" si="3"/>
        <v>459.87</v>
      </c>
      <c r="K44" s="463"/>
    </row>
    <row r="45" spans="1:11" s="29" customFormat="1">
      <c r="A45" s="382">
        <v>88264</v>
      </c>
      <c r="B45" s="383"/>
      <c r="C45" s="384" t="str">
        <f t="shared" si="1"/>
        <v>Serv.Aux</v>
      </c>
      <c r="D45" s="385" t="str">
        <f>IF($B45="",IFERROR(VLOOKUP($A45,SERVIÇOS!$A:$F,2,0),IFERROR(VLOOKUP($A45,$C:$J,2,0),"")),IFERROR(VLOOKUP($B45,INSUMOS!$A:$D,2,0),IFERROR(VLOOKUP($B45,COTAÇÕES!$A:$J,2,0),"")))</f>
        <v>ELETRICISTA COM ENCARGOS COMPLEMENTARES</v>
      </c>
      <c r="E45" s="427" t="str">
        <f>IF($B45="",IFERROR(VLOOKUP($A45,SERVIÇOS!$A:$F,3,0),IFERROR(VLOOKUP($A45,$C:$J,3,0),"")),IFERROR(VLOOKUP($B45,INSUMOS!$A:$D,3,0),IFERROR(VLOOKUP($B45,COTAÇÕES!$A:$J,5,0),"")))</f>
        <v>H</v>
      </c>
      <c r="F45" s="386">
        <v>0.17</v>
      </c>
      <c r="G45" s="387">
        <f>IF($B45="",IFERROR(VLOOKUP($A45,SERVIÇOS!$A:$F,6,0),IFERROR(VLOOKUP($A45,$C:$J,8,0),"")),IFERROR(VLOOKUP($B45,INSUMOS!$A:$D,4,0),IFERROR(VLOOKUP($B45,COTAÇÕES!$A:$J,9,0),"")))</f>
        <v>29.49</v>
      </c>
      <c r="H45" s="388">
        <f>TRUNC(IF($B45="",IFERROR(VLOOKUP($A45,SERVIÇOS!$A:$F,4,0),IFERROR(VLOOKUP($A45,$C:$J,6,0),)),IFERROR(VLOOKUP($B45,INSUMOS!$A:$D,4,0),IFERROR(VLOOKUP($B45,COTAÇÕES!$A:$J,9,0),)))*$F45,2)</f>
        <v>1.33</v>
      </c>
      <c r="I45" s="388">
        <f>TRUNC(IF($B45="",IFERROR(VLOOKUP($A45,SERVIÇOS!$A:$F,5,0),IFERROR(VLOOKUP($A45,$C:$J,7,0),)),0)*$F45,2)</f>
        <v>3.67</v>
      </c>
      <c r="J45" s="389">
        <f t="shared" si="3"/>
        <v>5</v>
      </c>
      <c r="K45" s="463"/>
    </row>
    <row r="46" spans="1:11" s="29" customFormat="1">
      <c r="A46" s="382">
        <v>88316</v>
      </c>
      <c r="B46" s="383"/>
      <c r="C46" s="384" t="str">
        <f t="shared" si="1"/>
        <v>Serv.Aux</v>
      </c>
      <c r="D46" s="385" t="str">
        <f>IF($B46="",IFERROR(VLOOKUP($A46,SERVIÇOS!$A:$F,2,0),IFERROR(VLOOKUP($A46,$C:$J,2,0),"")),IFERROR(VLOOKUP($B46,INSUMOS!$A:$D,2,0),IFERROR(VLOOKUP($B46,COTAÇÕES!$A:$J,2,0),"")))</f>
        <v>SERVENTE COM ENCARGOS COMPLEMENTARES</v>
      </c>
      <c r="E46" s="427" t="str">
        <f>IF($B46="",IFERROR(VLOOKUP($A46,SERVIÇOS!$A:$F,3,0),IFERROR(VLOOKUP($A46,$C:$J,3,0),"")),IFERROR(VLOOKUP($B46,INSUMOS!$A:$D,3,0),IFERROR(VLOOKUP($B46,COTAÇÕES!$A:$J,5,0),"")))</f>
        <v>H</v>
      </c>
      <c r="F46" s="386">
        <v>0.17</v>
      </c>
      <c r="G46" s="387">
        <f>IF($B46="",IFERROR(VLOOKUP($A46,SERVIÇOS!$A:$F,6,0),IFERROR(VLOOKUP($A46,$C:$J,8,0),"")),IFERROR(VLOOKUP($B46,INSUMOS!$A:$D,4,0),IFERROR(VLOOKUP($B46,COTAÇÕES!$A:$J,9,0),"")))</f>
        <v>22.72</v>
      </c>
      <c r="H46" s="388">
        <f>TRUNC(IF($B46="",IFERROR(VLOOKUP($A46,SERVIÇOS!$A:$F,4,0),IFERROR(VLOOKUP($A46,$C:$J,6,0),)),IFERROR(VLOOKUP($B46,INSUMOS!$A:$D,4,0),IFERROR(VLOOKUP($B46,COTAÇÕES!$A:$J,9,0),)))*$F46,2)</f>
        <v>1.3</v>
      </c>
      <c r="I46" s="388">
        <f>TRUNC(IF($B46="",IFERROR(VLOOKUP($A46,SERVIÇOS!$A:$F,5,0),IFERROR(VLOOKUP($A46,$C:$J,7,0),)),0)*$F46,2)</f>
        <v>2.5499999999999998</v>
      </c>
      <c r="J46" s="389">
        <f t="shared" si="3"/>
        <v>3.8499999999999996</v>
      </c>
      <c r="K46" s="463"/>
    </row>
    <row r="47" spans="1:11" s="29" customFormat="1" ht="31.5">
      <c r="A47" s="662"/>
      <c r="B47" s="662"/>
      <c r="C47" s="663" t="s">
        <v>18851</v>
      </c>
      <c r="D47" s="664" t="s">
        <v>17597</v>
      </c>
      <c r="E47" s="665" t="s">
        <v>1</v>
      </c>
      <c r="F47" s="666"/>
      <c r="G47" s="667"/>
      <c r="H47" s="668">
        <f>TRUNC(SUM(H48:H49),2)</f>
        <v>46.42</v>
      </c>
      <c r="I47" s="668">
        <f>TRUNC(SUM(I48:I49),2)</f>
        <v>7.44</v>
      </c>
      <c r="J47" s="668">
        <f>H47+I47</f>
        <v>53.86</v>
      </c>
      <c r="K47" s="669" t="s">
        <v>19402</v>
      </c>
    </row>
    <row r="48" spans="1:11" s="29" customFormat="1">
      <c r="A48" s="382"/>
      <c r="B48" s="383">
        <v>37401</v>
      </c>
      <c r="C48" s="384" t="str">
        <f t="shared" si="1"/>
        <v>MAT</v>
      </c>
      <c r="D48" s="385" t="str">
        <f>IF($B48="",IFERROR(VLOOKUP($A48,SERVIÇOS!$A:$F,2,0),IFERROR(VLOOKUP($A48,$C:$J,2,0),"")),IFERROR(VLOOKUP($B48,INSUMOS!$A:$D,2,0),IFERROR(VLOOKUP($B48,COTAÇÕES!$A:$J,2,0),"")))</f>
        <v>TOALHEIRO PLASTICO TIPO DISPENSER PARA PAPEL TOALHA INTERFOLHADO</v>
      </c>
      <c r="E48" s="427" t="str">
        <f>IF($B48="",IFERROR(VLOOKUP($A48,SERVIÇOS!$A:$F,3,0),IFERROR(VLOOKUP($A48,$C:$J,3,0),"")),IFERROR(VLOOKUP($B48,INSUMOS!$A:$D,3,0),IFERROR(VLOOKUP($B48,COTAÇÕES!$A:$J,5,0),"")))</f>
        <v xml:space="preserve">UN    </v>
      </c>
      <c r="F48" s="386">
        <v>1</v>
      </c>
      <c r="G48" s="387">
        <f>IF($B48="",IFERROR(VLOOKUP($A48,SERVIÇOS!$A:$F,6,0),IFERROR(VLOOKUP($A48,$C:$J,8,0),"")),IFERROR(VLOOKUP($B48,INSUMOS!$A:$D,4,0),IFERROR(VLOOKUP($B48,COTAÇÕES!$A:$J,9,0),"")))</f>
        <v>43.67</v>
      </c>
      <c r="H48" s="388">
        <f>TRUNC(IF($B48="",IFERROR(VLOOKUP($A48,SERVIÇOS!$A:$F,4,0),IFERROR(VLOOKUP($A48,$C:$J,6,0),)),IFERROR(VLOOKUP($B48,INSUMOS!$A:$D,4,0),IFERROR(VLOOKUP($B48,COTAÇÕES!$A:$J,9,0),)))*$F48,2)</f>
        <v>43.67</v>
      </c>
      <c r="I48" s="388">
        <f>TRUNC(IF($B48="",IFERROR(VLOOKUP($A48,SERVIÇOS!$A:$F,5,0),IFERROR(VLOOKUP($A48,$C:$J,7,0),)),0)*$F48,2)</f>
        <v>0</v>
      </c>
      <c r="J48" s="389">
        <f t="shared" si="3"/>
        <v>43.67</v>
      </c>
      <c r="K48" s="463"/>
    </row>
    <row r="49" spans="1:11" s="29" customFormat="1">
      <c r="A49" s="382">
        <v>88309</v>
      </c>
      <c r="B49" s="383"/>
      <c r="C49" s="384" t="str">
        <f t="shared" si="1"/>
        <v>Serv.Aux</v>
      </c>
      <c r="D49" s="385" t="str">
        <f>IF($B49="",IFERROR(VLOOKUP($A49,SERVIÇOS!$A:$F,2,0),IFERROR(VLOOKUP($A49,$C:$J,2,0),"")),IFERROR(VLOOKUP($B49,INSUMOS!$A:$D,2,0),IFERROR(VLOOKUP($B49,COTAÇÕES!$A:$J,2,0),"")))</f>
        <v>PEDREIRO COM ENCARGOS COMPLEMENTARES</v>
      </c>
      <c r="E49" s="427" t="str">
        <f>IF($B49="",IFERROR(VLOOKUP($A49,SERVIÇOS!$A:$F,3,0),IFERROR(VLOOKUP($A49,$C:$J,3,0),"")),IFERROR(VLOOKUP($B49,INSUMOS!$A:$D,3,0),IFERROR(VLOOKUP($B49,COTAÇÕES!$A:$J,5,0),"")))</f>
        <v>H</v>
      </c>
      <c r="F49" s="386">
        <v>0.35</v>
      </c>
      <c r="G49" s="387">
        <f>IF($B49="",IFERROR(VLOOKUP($A49,SERVIÇOS!$A:$F,6,0),IFERROR(VLOOKUP($A49,$C:$J,8,0),"")),IFERROR(VLOOKUP($B49,INSUMOS!$A:$D,4,0),IFERROR(VLOOKUP($B49,COTAÇÕES!$A:$J,9,0),"")))</f>
        <v>29.15</v>
      </c>
      <c r="H49" s="388">
        <f>TRUNC(IF($B49="",IFERROR(VLOOKUP($A49,SERVIÇOS!$A:$F,4,0),IFERROR(VLOOKUP($A49,$C:$J,6,0),)),IFERROR(VLOOKUP($B49,INSUMOS!$A:$D,4,0),IFERROR(VLOOKUP($B49,COTAÇÕES!$A:$J,9,0),)))*$F49,2)</f>
        <v>2.75</v>
      </c>
      <c r="I49" s="388">
        <f>TRUNC(IF($B49="",IFERROR(VLOOKUP($A49,SERVIÇOS!$A:$F,5,0),IFERROR(VLOOKUP($A49,$C:$J,7,0),)),0)*$F49,2)</f>
        <v>7.44</v>
      </c>
      <c r="J49" s="389">
        <f t="shared" si="3"/>
        <v>10.190000000000001</v>
      </c>
      <c r="K49" s="463"/>
    </row>
    <row r="50" spans="1:11" s="29" customFormat="1" ht="31.5">
      <c r="A50" s="662"/>
      <c r="B50" s="662"/>
      <c r="C50" s="663" t="s">
        <v>18852</v>
      </c>
      <c r="D50" s="664" t="s">
        <v>17560</v>
      </c>
      <c r="E50" s="665" t="s">
        <v>18858</v>
      </c>
      <c r="F50" s="666"/>
      <c r="G50" s="667"/>
      <c r="H50" s="668">
        <f>TRUNC(SUM(H51:H54),2)</f>
        <v>205.83</v>
      </c>
      <c r="I50" s="668">
        <f>TRUNC(SUM(I51:I54),2)</f>
        <v>4.3099999999999996</v>
      </c>
      <c r="J50" s="668">
        <f t="shared" si="3"/>
        <v>210.14000000000001</v>
      </c>
      <c r="K50" s="669" t="s">
        <v>19403</v>
      </c>
    </row>
    <row r="51" spans="1:11" s="29" customFormat="1" ht="30">
      <c r="A51" s="382">
        <v>88267</v>
      </c>
      <c r="B51" s="383"/>
      <c r="C51" s="384" t="str">
        <f t="shared" si="1"/>
        <v>Serv.Aux</v>
      </c>
      <c r="D51" s="385" t="str">
        <f>IF($B51="",IFERROR(VLOOKUP($A51,SERVIÇOS!$A:$F,2,0),IFERROR(VLOOKUP($A51,$C:$J,2,0),"")),IFERROR(VLOOKUP($B51,INSUMOS!$A:$D,2,0),IFERROR(VLOOKUP($B51,COTAÇÕES!$A:$J,2,0),"")))</f>
        <v>ENCANADOR OU BOMBEIRO HIDRÁULICO COM ENCARGOS COMPLEMENTARES</v>
      </c>
      <c r="E51" s="427" t="str">
        <f>IF($B51="",IFERROR(VLOOKUP($A51,SERVIÇOS!$A:$F,3,0),IFERROR(VLOOKUP($A51,$C:$J,3,0),"")),IFERROR(VLOOKUP($B51,INSUMOS!$A:$D,3,0),IFERROR(VLOOKUP($B51,COTAÇÕES!$A:$J,5,0),"")))</f>
        <v>H</v>
      </c>
      <c r="F51" s="386">
        <v>0.16669999999999999</v>
      </c>
      <c r="G51" s="387">
        <f>IF($B51="",IFERROR(VLOOKUP($A51,SERVIÇOS!$A:$F,6,0),IFERROR(VLOOKUP($A51,$C:$J,8,0),"")),IFERROR(VLOOKUP($B51,INSUMOS!$A:$D,4,0),IFERROR(VLOOKUP($B51,COTAÇÕES!$A:$J,9,0),"")))</f>
        <v>28.4</v>
      </c>
      <c r="H51" s="388">
        <f>TRUNC(IF($B51="",IFERROR(VLOOKUP($A51,SERVIÇOS!$A:$F,4,0),IFERROR(VLOOKUP($A51,$C:$J,6,0),)),IFERROR(VLOOKUP($B51,INSUMOS!$A:$D,4,0),IFERROR(VLOOKUP($B51,COTAÇÕES!$A:$J,9,0),)))*$F51,2)</f>
        <v>1.19</v>
      </c>
      <c r="I51" s="388">
        <f>TRUNC(IF($B51="",IFERROR(VLOOKUP($A51,SERVIÇOS!$A:$F,5,0),IFERROR(VLOOKUP($A51,$C:$J,7,0),)),0)*$F51,2)</f>
        <v>3.53</v>
      </c>
      <c r="J51" s="389">
        <f t="shared" si="3"/>
        <v>4.72</v>
      </c>
      <c r="K51" s="463"/>
    </row>
    <row r="52" spans="1:11" s="29" customFormat="1">
      <c r="A52" s="382">
        <v>88316</v>
      </c>
      <c r="B52" s="383"/>
      <c r="C52" s="384" t="str">
        <f t="shared" si="1"/>
        <v>Serv.Aux</v>
      </c>
      <c r="D52" s="385" t="str">
        <f>IF($B52="",IFERROR(VLOOKUP($A52,SERVIÇOS!$A:$F,2,0),IFERROR(VLOOKUP($A52,$C:$J,2,0),"")),IFERROR(VLOOKUP($B52,INSUMOS!$A:$D,2,0),IFERROR(VLOOKUP($B52,COTAÇÕES!$A:$J,2,0),"")))</f>
        <v>SERVENTE COM ENCARGOS COMPLEMENTARES</v>
      </c>
      <c r="E52" s="427" t="str">
        <f>IF($B52="",IFERROR(VLOOKUP($A52,SERVIÇOS!$A:$F,3,0),IFERROR(VLOOKUP($A52,$C:$J,3,0),"")),IFERROR(VLOOKUP($B52,INSUMOS!$A:$D,3,0),IFERROR(VLOOKUP($B52,COTAÇÕES!$A:$J,5,0),"")))</f>
        <v>H</v>
      </c>
      <c r="F52" s="386">
        <v>5.2499999999999998E-2</v>
      </c>
      <c r="G52" s="387">
        <f>IF($B52="",IFERROR(VLOOKUP($A52,SERVIÇOS!$A:$F,6,0),IFERROR(VLOOKUP($A52,$C:$J,8,0),"")),IFERROR(VLOOKUP($B52,INSUMOS!$A:$D,4,0),IFERROR(VLOOKUP($B52,COTAÇÕES!$A:$J,9,0),"")))</f>
        <v>22.72</v>
      </c>
      <c r="H52" s="388">
        <f>TRUNC(IF($B52="",IFERROR(VLOOKUP($A52,SERVIÇOS!$A:$F,4,0),IFERROR(VLOOKUP($A52,$C:$J,6,0),)),IFERROR(VLOOKUP($B52,INSUMOS!$A:$D,4,0),IFERROR(VLOOKUP($B52,COTAÇÕES!$A:$J,9,0),)))*$F52,2)</f>
        <v>0.4</v>
      </c>
      <c r="I52" s="388">
        <f>TRUNC(IF($B52="",IFERROR(VLOOKUP($A52,SERVIÇOS!$A:$F,5,0),IFERROR(VLOOKUP($A52,$C:$J,7,0),)),0)*$F52,2)</f>
        <v>0.78</v>
      </c>
      <c r="J52" s="389">
        <f t="shared" si="3"/>
        <v>1.1800000000000002</v>
      </c>
      <c r="K52" s="463"/>
    </row>
    <row r="53" spans="1:11" s="29" customFormat="1">
      <c r="A53" s="382"/>
      <c r="B53" s="383">
        <v>3146</v>
      </c>
      <c r="C53" s="384" t="str">
        <f t="shared" si="1"/>
        <v>MAT</v>
      </c>
      <c r="D53" s="385" t="str">
        <f>IF($B53="",IFERROR(VLOOKUP($A53,SERVIÇOS!$A:$F,2,0),IFERROR(VLOOKUP($A53,$C:$J,2,0),"")),IFERROR(VLOOKUP($B53,INSUMOS!$A:$D,2,0),IFERROR(VLOOKUP($B53,COTAÇÕES!$A:$J,2,0),"")))</f>
        <v>FITA VEDA ROSCA EM ROLOS DE 18 MM X 10 M (L X C)</v>
      </c>
      <c r="E53" s="427" t="str">
        <f>IF($B53="",IFERROR(VLOOKUP($A53,SERVIÇOS!$A:$F,3,0),IFERROR(VLOOKUP($A53,$C:$J,3,0),"")),IFERROR(VLOOKUP($B53,INSUMOS!$A:$D,3,0),IFERROR(VLOOKUP($B53,COTAÇÕES!$A:$J,5,0),"")))</f>
        <v xml:space="preserve">UN    </v>
      </c>
      <c r="F53" s="386">
        <v>2.1000000000000001E-2</v>
      </c>
      <c r="G53" s="387">
        <f>IF($B53="",IFERROR(VLOOKUP($A53,SERVIÇOS!$A:$F,6,0),IFERROR(VLOOKUP($A53,$C:$J,8,0),"")),IFERROR(VLOOKUP($B53,INSUMOS!$A:$D,4,0),IFERROR(VLOOKUP($B53,COTAÇÕES!$A:$J,9,0),"")))</f>
        <v>4.8</v>
      </c>
      <c r="H53" s="388">
        <f>TRUNC(IF($B53="",IFERROR(VLOOKUP($A53,SERVIÇOS!$A:$F,4,0),IFERROR(VLOOKUP($A53,$C:$J,6,0),)),IFERROR(VLOOKUP($B53,INSUMOS!$A:$D,4,0),IFERROR(VLOOKUP($B53,COTAÇÕES!$A:$J,9,0),)))*$F53,2)</f>
        <v>0.1</v>
      </c>
      <c r="I53" s="388">
        <f>TRUNC(IF($B53="",IFERROR(VLOOKUP($A53,SERVIÇOS!$A:$F,5,0),IFERROR(VLOOKUP($A53,$C:$J,7,0),)),0)*$F53,2)</f>
        <v>0</v>
      </c>
      <c r="J53" s="389">
        <f t="shared" si="3"/>
        <v>0.1</v>
      </c>
      <c r="K53" s="463"/>
    </row>
    <row r="54" spans="1:11" s="29" customFormat="1">
      <c r="A54" s="382"/>
      <c r="B54" s="383" t="s">
        <v>18863</v>
      </c>
      <c r="C54" s="384" t="str">
        <f t="shared" si="1"/>
        <v>MAT</v>
      </c>
      <c r="D54" s="385" t="s">
        <v>18864</v>
      </c>
      <c r="E54" s="427" t="s">
        <v>18858</v>
      </c>
      <c r="F54" s="386">
        <v>1</v>
      </c>
      <c r="G54" s="670">
        <v>204.14</v>
      </c>
      <c r="H54" s="671">
        <f>F54*G54</f>
        <v>204.14</v>
      </c>
      <c r="I54" s="388">
        <f>TRUNC(IF($B54="",IFERROR(VLOOKUP($A54,SERVIÇOS!$A:$F,5,0),IFERROR(VLOOKUP($A54,$C:$J,7,0),)),0)*$F54,2)</f>
        <v>0</v>
      </c>
      <c r="J54" s="389">
        <f t="shared" si="3"/>
        <v>204.14</v>
      </c>
      <c r="K54" s="463"/>
    </row>
    <row r="55" spans="1:11" s="29" customFormat="1" ht="15.75">
      <c r="A55" s="662"/>
      <c r="B55" s="662"/>
      <c r="C55" s="663" t="s">
        <v>18853</v>
      </c>
      <c r="D55" s="664" t="s">
        <v>15179</v>
      </c>
      <c r="E55" s="665" t="s">
        <v>99</v>
      </c>
      <c r="F55" s="666"/>
      <c r="G55" s="667"/>
      <c r="H55" s="668">
        <f>TRUNC(SUM(H56:H57),2)</f>
        <v>373.37</v>
      </c>
      <c r="I55" s="668">
        <f>TRUNC(SUM(I56:I57),2)</f>
        <v>21.44</v>
      </c>
      <c r="J55" s="668">
        <f t="shared" si="3"/>
        <v>394.81</v>
      </c>
      <c r="K55" s="669" t="s">
        <v>19404</v>
      </c>
    </row>
    <row r="56" spans="1:11" s="29" customFormat="1">
      <c r="A56" s="382"/>
      <c r="B56" s="383">
        <v>11186</v>
      </c>
      <c r="C56" s="384" t="str">
        <f t="shared" si="1"/>
        <v>MAT</v>
      </c>
      <c r="D56" s="385" t="str">
        <f>IF($B56="",IFERROR(VLOOKUP($A56,SERVIÇOS!$A:$F,2,0),IFERROR(VLOOKUP($A56,$C:$J,2,0),"")),IFERROR(VLOOKUP($B56,INSUMOS!$A:$D,2,0),IFERROR(VLOOKUP($B56,COTAÇÕES!$A:$J,2,0),"")))</f>
        <v>ESPELHO CRISTAL E = 4 MM</v>
      </c>
      <c r="E56" s="427" t="str">
        <f>IF($B56="",IFERROR(VLOOKUP($A56,SERVIÇOS!$A:$F,3,0),IFERROR(VLOOKUP($A56,$C:$J,3,0),"")),IFERROR(VLOOKUP($B56,INSUMOS!$A:$D,3,0),IFERROR(VLOOKUP($B56,COTAÇÕES!$A:$J,5,0),"")))</f>
        <v xml:space="preserve">M2    </v>
      </c>
      <c r="F56" s="386">
        <v>1</v>
      </c>
      <c r="G56" s="387">
        <f>IF($B56="",IFERROR(VLOOKUP($A56,SERVIÇOS!$A:$F,6,0),IFERROR(VLOOKUP($A56,$C:$J,8,0),"")),IFERROR(VLOOKUP($B56,INSUMOS!$A:$D,4,0),IFERROR(VLOOKUP($B56,COTAÇÕES!$A:$J,9,0),"")))</f>
        <v>365.5</v>
      </c>
      <c r="H56" s="388">
        <f>TRUNC(IF($B56="",IFERROR(VLOOKUP($A56,SERVIÇOS!$A:$F,4,0),IFERROR(VLOOKUP($A56,$C:$J,6,0),)),IFERROR(VLOOKUP($B56,INSUMOS!$A:$D,4,0),IFERROR(VLOOKUP($B56,COTAÇÕES!$A:$J,9,0),)))*$F56,2)</f>
        <v>365.5</v>
      </c>
      <c r="I56" s="388">
        <f>TRUNC(IF($B56="",IFERROR(VLOOKUP($A56,SERVIÇOS!$A:$F,5,0),IFERROR(VLOOKUP($A56,$C:$J,7,0),)),0)*$F56,2)</f>
        <v>0</v>
      </c>
      <c r="J56" s="389">
        <f t="shared" si="3"/>
        <v>365.5</v>
      </c>
      <c r="K56" s="463"/>
    </row>
    <row r="57" spans="1:11" s="29" customFormat="1">
      <c r="A57" s="382">
        <v>88325</v>
      </c>
      <c r="B57" s="383"/>
      <c r="C57" s="384" t="str">
        <f t="shared" si="1"/>
        <v>Serv.Aux</v>
      </c>
      <c r="D57" s="385" t="str">
        <f>IF($B57="",IFERROR(VLOOKUP($A57,SERVIÇOS!$A:$F,2,0),IFERROR(VLOOKUP($A57,$C:$J,2,0),"")),IFERROR(VLOOKUP($B57,INSUMOS!$A:$D,2,0),IFERROR(VLOOKUP($B57,COTAÇÕES!$A:$J,2,0),"")))</f>
        <v>VIDRACEIRO COM ENCARGOS COMPLEMENTARES</v>
      </c>
      <c r="E57" s="427" t="str">
        <f>IF($B57="",IFERROR(VLOOKUP($A57,SERVIÇOS!$A:$F,3,0),IFERROR(VLOOKUP($A57,$C:$J,3,0),"")),IFERROR(VLOOKUP($B57,INSUMOS!$A:$D,3,0),IFERROR(VLOOKUP($B57,COTAÇÕES!$A:$J,5,0),"")))</f>
        <v>H</v>
      </c>
      <c r="F57" s="386">
        <v>1</v>
      </c>
      <c r="G57" s="387">
        <f>IF($B57="",IFERROR(VLOOKUP($A57,SERVIÇOS!$A:$F,6,0),IFERROR(VLOOKUP($A57,$C:$J,8,0),"")),IFERROR(VLOOKUP($B57,INSUMOS!$A:$D,4,0),IFERROR(VLOOKUP($B57,COTAÇÕES!$A:$J,9,0),"")))</f>
        <v>29.31</v>
      </c>
      <c r="H57" s="388">
        <f>TRUNC(IF($B57="",IFERROR(VLOOKUP($A57,SERVIÇOS!$A:$F,4,0),IFERROR(VLOOKUP($A57,$C:$J,6,0),)),IFERROR(VLOOKUP($B57,INSUMOS!$A:$D,4,0),IFERROR(VLOOKUP($B57,COTAÇÕES!$A:$J,9,0),)))*$F57,2)</f>
        <v>7.87</v>
      </c>
      <c r="I57" s="388">
        <f>TRUNC(IF($B57="",IFERROR(VLOOKUP($A57,SERVIÇOS!$A:$F,5,0),IFERROR(VLOOKUP($A57,$C:$J,7,0),)),0)*$F57,2)</f>
        <v>21.44</v>
      </c>
      <c r="J57" s="389">
        <f t="shared" si="3"/>
        <v>29.310000000000002</v>
      </c>
      <c r="K57" s="463"/>
    </row>
    <row r="58" spans="1:11" s="29" customFormat="1" ht="30">
      <c r="A58" s="662"/>
      <c r="B58" s="662"/>
      <c r="C58" s="663" t="s">
        <v>18854</v>
      </c>
      <c r="D58" s="664" t="s">
        <v>3613</v>
      </c>
      <c r="E58" s="665" t="s">
        <v>18858</v>
      </c>
      <c r="F58" s="666"/>
      <c r="G58" s="667"/>
      <c r="H58" s="668">
        <f>TRUNC(SUM(H59:H61),2)</f>
        <v>46.7</v>
      </c>
      <c r="I58" s="668">
        <f>TRUNC(SUM(I59:I61),2)</f>
        <v>8.19</v>
      </c>
      <c r="J58" s="668">
        <f>H58+I58</f>
        <v>54.89</v>
      </c>
      <c r="K58" s="669" t="s">
        <v>18847</v>
      </c>
    </row>
    <row r="59" spans="1:11">
      <c r="A59" s="382"/>
      <c r="B59" s="383">
        <v>37400</v>
      </c>
      <c r="C59" s="384" t="str">
        <f t="shared" si="1"/>
        <v>MAT</v>
      </c>
      <c r="D59" s="385" t="str">
        <f>IF($B59="",IFERROR(VLOOKUP($A59,SERVIÇOS!$A:$F,2,0),IFERROR(VLOOKUP($A59,$C:$J,2,0),"")),IFERROR(VLOOKUP($B59,INSUMOS!$A:$D,2,0),IFERROR(VLOOKUP($B59,COTAÇÕES!$A:$J,2,0),"")))</f>
        <v>PAPELEIRA PLASTICA TIPO DISPENSER PARA PAPEL HIGIENICO ROLAO</v>
      </c>
      <c r="E59" s="427" t="str">
        <f>IF($B59="",IFERROR(VLOOKUP($A59,SERVIÇOS!$A:$F,3,0),IFERROR(VLOOKUP($A59,$C:$J,3,0),"")),IFERROR(VLOOKUP($B59,INSUMOS!$A:$D,3,0),IFERROR(VLOOKUP($B59,COTAÇÕES!$A:$J,5,0),"")))</f>
        <v xml:space="preserve">UN    </v>
      </c>
      <c r="F59" s="386">
        <v>1</v>
      </c>
      <c r="G59" s="387">
        <f>IF($B59="",IFERROR(VLOOKUP($A59,SERVIÇOS!$A:$F,6,0),IFERROR(VLOOKUP($A59,$C:$J,8,0),"")),IFERROR(VLOOKUP($B59,INSUMOS!$A:$D,4,0),IFERROR(VLOOKUP($B59,COTAÇÕES!$A:$J,9,0),"")))</f>
        <v>43.67</v>
      </c>
      <c r="H59" s="388">
        <f>TRUNC(IF($B59="",IFERROR(VLOOKUP($A59,SERVIÇOS!$A:$F,4,0),IFERROR(VLOOKUP($A59,$C:$J,6,0),)),IFERROR(VLOOKUP($B59,INSUMOS!$A:$D,4,0),IFERROR(VLOOKUP($B59,COTAÇÕES!$A:$J,9,0),)))*$F59,2)</f>
        <v>43.67</v>
      </c>
      <c r="I59" s="388">
        <f>TRUNC(IF($B59="",IFERROR(VLOOKUP($A59,SERVIÇOS!$A:$F,5,0),IFERROR(VLOOKUP($A59,$C:$J,7,0),)),0)*$F59,2)</f>
        <v>0</v>
      </c>
      <c r="J59" s="389">
        <f t="shared" si="3"/>
        <v>43.67</v>
      </c>
      <c r="K59" s="463"/>
    </row>
    <row r="60" spans="1:11" ht="30">
      <c r="A60" s="383">
        <v>88267</v>
      </c>
      <c r="B60" s="383"/>
      <c r="C60" s="384" t="str">
        <f t="shared" ref="C60:C106" si="4">IF(A60&lt;&gt;"","Serv.Aux",IF(B60&lt;&gt;"","MAT",""))</f>
        <v>Serv.Aux</v>
      </c>
      <c r="D60" s="385" t="str">
        <f>IF($B60="",IFERROR(VLOOKUP($A60,SERVIÇOS!$A:$F,2,0),IFERROR(VLOOKUP($A60,$C:$J,2,0),"")),IFERROR(VLOOKUP($B60,INSUMOS!$A:$D,2,0),IFERROR(VLOOKUP($B60,COTAÇÕES!$A:$J,2,0),"")))</f>
        <v>ENCANADOR OU BOMBEIRO HIDRÁULICO COM ENCARGOS COMPLEMENTARES</v>
      </c>
      <c r="E60" s="427" t="str">
        <f>IF($B60="",IFERROR(VLOOKUP($A60,SERVIÇOS!$A:$F,3,0),IFERROR(VLOOKUP($A60,$C:$J,3,0),"")),IFERROR(VLOOKUP($B60,INSUMOS!$A:$D,3,0),IFERROR(VLOOKUP($B60,COTAÇÕES!$A:$J,5,0),"")))</f>
        <v>H</v>
      </c>
      <c r="F60" s="386">
        <v>0.31619999999999998</v>
      </c>
      <c r="G60" s="387">
        <f>IF($B60="",IFERROR(VLOOKUP($A60,SERVIÇOS!$A:$F,6,0),IFERROR(VLOOKUP($A60,$C:$J,8,0),"")),IFERROR(VLOOKUP($B60,INSUMOS!$A:$D,4,0),IFERROR(VLOOKUP($B60,COTAÇÕES!$A:$J,9,0),"")))</f>
        <v>28.4</v>
      </c>
      <c r="H60" s="388">
        <f>TRUNC(IF($B60="",IFERROR(VLOOKUP($A60,SERVIÇOS!$A:$F,4,0),IFERROR(VLOOKUP($A60,$C:$J,6,0),)),IFERROR(VLOOKUP($B60,INSUMOS!$A:$D,4,0),IFERROR(VLOOKUP($B60,COTAÇÕES!$A:$J,9,0),)))*$F60,2)</f>
        <v>2.27</v>
      </c>
      <c r="I60" s="388">
        <f>TRUNC(IF($B60="",IFERROR(VLOOKUP($A60,SERVIÇOS!$A:$F,5,0),IFERROR(VLOOKUP($A60,$C:$J,7,0),)),0)*$F60,2)</f>
        <v>6.7</v>
      </c>
      <c r="J60" s="389">
        <f t="shared" si="3"/>
        <v>8.9700000000000006</v>
      </c>
      <c r="K60" s="463"/>
    </row>
    <row r="61" spans="1:11">
      <c r="A61" s="383">
        <v>88316</v>
      </c>
      <c r="B61" s="383"/>
      <c r="C61" s="384" t="str">
        <f t="shared" si="4"/>
        <v>Serv.Aux</v>
      </c>
      <c r="D61" s="385" t="str">
        <f>IF($B61="",IFERROR(VLOOKUP($A61,SERVIÇOS!$A:$F,2,0),IFERROR(VLOOKUP($A61,$C:$J,2,0),"")),IFERROR(VLOOKUP($B61,INSUMOS!$A:$D,2,0),IFERROR(VLOOKUP($B61,COTAÇÕES!$A:$J,2,0),"")))</f>
        <v>SERVENTE COM ENCARGOS COMPLEMENTARES</v>
      </c>
      <c r="E61" s="427" t="str">
        <f>IF($B61="",IFERROR(VLOOKUP($A61,SERVIÇOS!$A:$F,3,0),IFERROR(VLOOKUP($A61,$C:$J,3,0),"")),IFERROR(VLOOKUP($B61,INSUMOS!$A:$D,3,0),IFERROR(VLOOKUP($B61,COTAÇÕES!$A:$J,5,0),"")))</f>
        <v>H</v>
      </c>
      <c r="F61" s="386">
        <v>9.9599999999999994E-2</v>
      </c>
      <c r="G61" s="387">
        <f>IF($B61="",IFERROR(VLOOKUP($A61,SERVIÇOS!$A:$F,6,0),IFERROR(VLOOKUP($A61,$C:$J,8,0),"")),IFERROR(VLOOKUP($B61,INSUMOS!$A:$D,4,0),IFERROR(VLOOKUP($B61,COTAÇÕES!$A:$J,9,0),"")))</f>
        <v>22.72</v>
      </c>
      <c r="H61" s="388">
        <f>TRUNC(IF($B61="",IFERROR(VLOOKUP($A61,SERVIÇOS!$A:$F,4,0),IFERROR(VLOOKUP($A61,$C:$J,6,0),)),IFERROR(VLOOKUP($B61,INSUMOS!$A:$D,4,0),IFERROR(VLOOKUP($B61,COTAÇÕES!$A:$J,9,0),)))*$F61,2)</f>
        <v>0.76</v>
      </c>
      <c r="I61" s="388">
        <f>TRUNC(IF($B61="",IFERROR(VLOOKUP($A61,SERVIÇOS!$A:$F,5,0),IFERROR(VLOOKUP($A61,$C:$J,7,0),)),0)*$F61,2)</f>
        <v>1.49</v>
      </c>
      <c r="J61" s="389">
        <f t="shared" si="3"/>
        <v>2.25</v>
      </c>
      <c r="K61" s="463"/>
    </row>
    <row r="62" spans="1:11" ht="31.5">
      <c r="A62" s="662"/>
      <c r="B62" s="662"/>
      <c r="C62" s="663" t="s">
        <v>18857</v>
      </c>
      <c r="D62" s="664" t="s">
        <v>18868</v>
      </c>
      <c r="E62" s="665" t="s">
        <v>14886</v>
      </c>
      <c r="F62" s="666"/>
      <c r="G62" s="667"/>
      <c r="H62" s="668">
        <f>TRUNC(SUM(H63:H65),2)</f>
        <v>179.93</v>
      </c>
      <c r="I62" s="668">
        <f>TRUNC(SUM(I63:I65),2)</f>
        <v>37.92</v>
      </c>
      <c r="J62" s="668">
        <f t="shared" si="3"/>
        <v>217.85000000000002</v>
      </c>
      <c r="K62" s="669" t="s">
        <v>19405</v>
      </c>
    </row>
    <row r="63" spans="1:11" ht="30">
      <c r="A63" s="382"/>
      <c r="B63" s="383" t="s">
        <v>18869</v>
      </c>
      <c r="C63" s="384" t="str">
        <f t="shared" si="4"/>
        <v>MAT</v>
      </c>
      <c r="D63" s="385" t="s">
        <v>18870</v>
      </c>
      <c r="E63" s="427" t="s">
        <v>18858</v>
      </c>
      <c r="F63" s="386">
        <v>1</v>
      </c>
      <c r="G63" s="670">
        <v>165.05</v>
      </c>
      <c r="H63" s="671">
        <f>F63*G63</f>
        <v>165.05</v>
      </c>
      <c r="I63" s="388">
        <f>TRUNC(IF($B63="",IFERROR(VLOOKUP($A63,SERVIÇOS!$A:$F,5,0),IFERROR(VLOOKUP($A63,$C:$J,7,0),)),0)*$F63,2)</f>
        <v>0</v>
      </c>
      <c r="J63" s="389">
        <f t="shared" si="3"/>
        <v>165.05</v>
      </c>
      <c r="K63" s="463"/>
    </row>
    <row r="64" spans="1:11">
      <c r="A64" s="382">
        <v>88309</v>
      </c>
      <c r="B64" s="383"/>
      <c r="C64" s="384" t="str">
        <f t="shared" si="4"/>
        <v>Serv.Aux</v>
      </c>
      <c r="D64" s="385" t="str">
        <f>IF($B64="",IFERROR(VLOOKUP($A64,SERVIÇOS!$A:$F,2,0),IFERROR(VLOOKUP($A64,$C:$J,2,0),"")),IFERROR(VLOOKUP($B64,INSUMOS!$A:$D,2,0),IFERROR(VLOOKUP($B64,COTAÇÕES!$A:$J,2,0),"")))</f>
        <v>PEDREIRO COM ENCARGOS COMPLEMENTARES</v>
      </c>
      <c r="E64" s="427" t="str">
        <f>IF($B64="",IFERROR(VLOOKUP($A64,SERVIÇOS!$A:$F,3,0),IFERROR(VLOOKUP($A64,$C:$J,3,0),"")),IFERROR(VLOOKUP($B64,INSUMOS!$A:$D,3,0),IFERROR(VLOOKUP($B64,COTAÇÕES!$A:$J,5,0),"")))</f>
        <v>H</v>
      </c>
      <c r="F64" s="386">
        <v>1.5</v>
      </c>
      <c r="G64" s="387">
        <f>IF($B64="",IFERROR(VLOOKUP($A64,SERVIÇOS!$A:$F,6,0),IFERROR(VLOOKUP($A64,$C:$J,8,0),"")),IFERROR(VLOOKUP($B64,INSUMOS!$A:$D,4,0),IFERROR(VLOOKUP($B64,COTAÇÕES!$A:$J,9,0),"")))</f>
        <v>29.15</v>
      </c>
      <c r="H64" s="388">
        <f>TRUNC(IF($B64="",IFERROR(VLOOKUP($A64,SERVIÇOS!$A:$F,4,0),IFERROR(VLOOKUP($A64,$C:$J,6,0),)),IFERROR(VLOOKUP($B64,INSUMOS!$A:$D,4,0),IFERROR(VLOOKUP($B64,COTAÇÕES!$A:$J,9,0),)))*$F64,2)</f>
        <v>11.8</v>
      </c>
      <c r="I64" s="388">
        <f>TRUNC(IF($B64="",IFERROR(VLOOKUP($A64,SERVIÇOS!$A:$F,5,0),IFERROR(VLOOKUP($A64,$C:$J,7,0),)),0)*$F64,2)</f>
        <v>31.92</v>
      </c>
      <c r="J64" s="389">
        <f t="shared" si="3"/>
        <v>43.72</v>
      </c>
      <c r="K64" s="463"/>
    </row>
    <row r="65" spans="1:11">
      <c r="A65" s="382">
        <v>88316</v>
      </c>
      <c r="B65" s="383"/>
      <c r="C65" s="384" t="str">
        <f t="shared" si="4"/>
        <v>Serv.Aux</v>
      </c>
      <c r="D65" s="385" t="str">
        <f>IF($B65="",IFERROR(VLOOKUP($A65,SERVIÇOS!$A:$F,2,0),IFERROR(VLOOKUP($A65,$C:$J,2,0),"")),IFERROR(VLOOKUP($B65,INSUMOS!$A:$D,2,0),IFERROR(VLOOKUP($B65,COTAÇÕES!$A:$J,2,0),"")))</f>
        <v>SERVENTE COM ENCARGOS COMPLEMENTARES</v>
      </c>
      <c r="E65" s="427" t="str">
        <f>IF($B65="",IFERROR(VLOOKUP($A65,SERVIÇOS!$A:$F,3,0),IFERROR(VLOOKUP($A65,$C:$J,3,0),"")),IFERROR(VLOOKUP($B65,INSUMOS!$A:$D,3,0),IFERROR(VLOOKUP($B65,COTAÇÕES!$A:$J,5,0),"")))</f>
        <v>H</v>
      </c>
      <c r="F65" s="386">
        <v>0.4</v>
      </c>
      <c r="G65" s="387">
        <f>IF($B65="",IFERROR(VLOOKUP($A65,SERVIÇOS!$A:$F,6,0),IFERROR(VLOOKUP($A65,$C:$J,8,0),"")),IFERROR(VLOOKUP($B65,INSUMOS!$A:$D,4,0),IFERROR(VLOOKUP($B65,COTAÇÕES!$A:$J,9,0),"")))</f>
        <v>22.72</v>
      </c>
      <c r="H65" s="388">
        <f>TRUNC(IF($B65="",IFERROR(VLOOKUP($A65,SERVIÇOS!$A:$F,4,0),IFERROR(VLOOKUP($A65,$C:$J,6,0),)),IFERROR(VLOOKUP($B65,INSUMOS!$A:$D,4,0),IFERROR(VLOOKUP($B65,COTAÇÕES!$A:$J,9,0),)))*$F65,2)</f>
        <v>3.08</v>
      </c>
      <c r="I65" s="388">
        <f>TRUNC(IF($B65="",IFERROR(VLOOKUP($A65,SERVIÇOS!$A:$F,5,0),IFERROR(VLOOKUP($A65,$C:$J,7,0),)),0)*$F65,2)</f>
        <v>6</v>
      </c>
      <c r="J65" s="389">
        <f t="shared" si="3"/>
        <v>9.08</v>
      </c>
      <c r="K65" s="463"/>
    </row>
    <row r="66" spans="1:11" ht="15.75">
      <c r="A66" s="662"/>
      <c r="B66" s="662"/>
      <c r="C66" s="663" t="s">
        <v>18861</v>
      </c>
      <c r="D66" s="664" t="s">
        <v>16993</v>
      </c>
      <c r="E66" s="665" t="s">
        <v>86</v>
      </c>
      <c r="F66" s="666"/>
      <c r="G66" s="667"/>
      <c r="H66" s="668">
        <f>TRUNC(SUM(H67:H68),2)</f>
        <v>29.09</v>
      </c>
      <c r="I66" s="668">
        <f>TRUNC(SUM(I67:I68),2)</f>
        <v>84.87</v>
      </c>
      <c r="J66" s="668">
        <f>H66+I66</f>
        <v>113.96000000000001</v>
      </c>
      <c r="K66" s="669" t="s">
        <v>19406</v>
      </c>
    </row>
    <row r="67" spans="1:11">
      <c r="A67" s="382">
        <v>88309</v>
      </c>
      <c r="B67" s="383"/>
      <c r="C67" s="384" t="str">
        <f t="shared" si="4"/>
        <v>Serv.Aux</v>
      </c>
      <c r="D67" s="385" t="str">
        <f>IF($B67="",IFERROR(VLOOKUP($A67,SERVIÇOS!$A:$F,2,0),IFERROR(VLOOKUP($A67,$C:$J,2,0),"")),IFERROR(VLOOKUP($B67,INSUMOS!$A:$D,2,0),IFERROR(VLOOKUP($B67,COTAÇÕES!$A:$J,2,0),"")))</f>
        <v>PEDREIRO COM ENCARGOS COMPLEMENTARES</v>
      </c>
      <c r="E67" s="427" t="str">
        <f>IF($B67="",IFERROR(VLOOKUP($A67,SERVIÇOS!$A:$F,3,0),IFERROR(VLOOKUP($A67,$C:$J,3,0),"")),IFERROR(VLOOKUP($B67,INSUMOS!$A:$D,3,0),IFERROR(VLOOKUP($B67,COTAÇÕES!$A:$J,5,0),"")))</f>
        <v>H</v>
      </c>
      <c r="F67" s="386">
        <v>0.5</v>
      </c>
      <c r="G67" s="387">
        <f>IF($B67="",IFERROR(VLOOKUP($A67,SERVIÇOS!$A:$F,6,0),IFERROR(VLOOKUP($A67,$C:$J,8,0),"")),IFERROR(VLOOKUP($B67,INSUMOS!$A:$D,4,0),IFERROR(VLOOKUP($B67,COTAÇÕES!$A:$J,9,0),"")))</f>
        <v>29.15</v>
      </c>
      <c r="H67" s="388">
        <f>TRUNC(IF($B67="",IFERROR(VLOOKUP($A67,SERVIÇOS!$A:$F,4,0),IFERROR(VLOOKUP($A67,$C:$J,6,0),)),IFERROR(VLOOKUP($B67,INSUMOS!$A:$D,4,0),IFERROR(VLOOKUP($B67,COTAÇÕES!$A:$J,9,0),)))*$F67,2)</f>
        <v>3.93</v>
      </c>
      <c r="I67" s="388">
        <f>TRUNC(IF($B67="",IFERROR(VLOOKUP($A67,SERVIÇOS!$A:$F,5,0),IFERROR(VLOOKUP($A67,$C:$J,7,0),)),0)*$F67,2)</f>
        <v>10.64</v>
      </c>
      <c r="J67" s="389">
        <f t="shared" si="3"/>
        <v>14.57</v>
      </c>
      <c r="K67" s="463"/>
    </row>
    <row r="68" spans="1:11" ht="30">
      <c r="A68" s="382">
        <v>88267</v>
      </c>
      <c r="B68" s="383"/>
      <c r="C68" s="384" t="str">
        <f t="shared" si="4"/>
        <v>Serv.Aux</v>
      </c>
      <c r="D68" s="385" t="str">
        <f>IF($B68="",IFERROR(VLOOKUP($A68,SERVIÇOS!$A:$F,2,0),IFERROR(VLOOKUP($A68,$C:$J,2,0),"")),IFERROR(VLOOKUP($B68,INSUMOS!$A:$D,2,0),IFERROR(VLOOKUP($B68,COTAÇÕES!$A:$J,2,0),"")))</f>
        <v>ENCANADOR OU BOMBEIRO HIDRÁULICO COM ENCARGOS COMPLEMENTARES</v>
      </c>
      <c r="E68" s="427" t="str">
        <f>IF($B68="",IFERROR(VLOOKUP($A68,SERVIÇOS!$A:$F,3,0),IFERROR(VLOOKUP($A68,$C:$J,3,0),"")),IFERROR(VLOOKUP($B68,INSUMOS!$A:$D,3,0),IFERROR(VLOOKUP($B68,COTAÇÕES!$A:$J,5,0),"")))</f>
        <v>H</v>
      </c>
      <c r="F68" s="386">
        <v>3.5</v>
      </c>
      <c r="G68" s="387">
        <f>IF($B68="",IFERROR(VLOOKUP($A68,SERVIÇOS!$A:$F,6,0),IFERROR(VLOOKUP($A68,$C:$J,8,0),"")),IFERROR(VLOOKUP($B68,INSUMOS!$A:$D,4,0),IFERROR(VLOOKUP($B68,COTAÇÕES!$A:$J,9,0),"")))</f>
        <v>28.4</v>
      </c>
      <c r="H68" s="388">
        <f>TRUNC(IF($B68="",IFERROR(VLOOKUP($A68,SERVIÇOS!$A:$F,4,0),IFERROR(VLOOKUP($A68,$C:$J,6,0),)),IFERROR(VLOOKUP($B68,INSUMOS!$A:$D,4,0),IFERROR(VLOOKUP($B68,COTAÇÕES!$A:$J,9,0),)))*$F68,2)</f>
        <v>25.16</v>
      </c>
      <c r="I68" s="388">
        <f>TRUNC(IF($B68="",IFERROR(VLOOKUP($A68,SERVIÇOS!$A:$F,5,0),IFERROR(VLOOKUP($A68,$C:$J,7,0),)),0)*$F68,2)</f>
        <v>74.23</v>
      </c>
      <c r="J68" s="389">
        <f t="shared" si="3"/>
        <v>99.39</v>
      </c>
      <c r="K68" s="463"/>
    </row>
    <row r="69" spans="1:11" ht="31.5">
      <c r="A69" s="662"/>
      <c r="B69" s="662"/>
      <c r="C69" s="663" t="s">
        <v>18862</v>
      </c>
      <c r="D69" s="664" t="s">
        <v>14418</v>
      </c>
      <c r="E69" s="665" t="s">
        <v>99</v>
      </c>
      <c r="F69" s="666"/>
      <c r="G69" s="667"/>
      <c r="H69" s="668">
        <f>TRUNC(SUM(H70),2)</f>
        <v>3.08</v>
      </c>
      <c r="I69" s="668">
        <f>TRUNC(SUM(I70),2)</f>
        <v>6</v>
      </c>
      <c r="J69" s="668">
        <f>H69+I69</f>
        <v>9.08</v>
      </c>
      <c r="K69" s="669" t="s">
        <v>18847</v>
      </c>
    </row>
    <row r="70" spans="1:11">
      <c r="A70" s="382">
        <v>88316</v>
      </c>
      <c r="B70" s="383"/>
      <c r="C70" s="384" t="str">
        <f t="shared" si="4"/>
        <v>Serv.Aux</v>
      </c>
      <c r="D70" s="385" t="str">
        <f>IF($B70="",IFERROR(VLOOKUP($A70,SERVIÇOS!$A:$F,2,0),IFERROR(VLOOKUP($A70,$C:$J,2,0),"")),IFERROR(VLOOKUP($B70,INSUMOS!$A:$D,2,0),IFERROR(VLOOKUP($B70,COTAÇÕES!$A:$J,2,0),"")))</f>
        <v>SERVENTE COM ENCARGOS COMPLEMENTARES</v>
      </c>
      <c r="E70" s="427" t="str">
        <f>IF($B70="",IFERROR(VLOOKUP($A70,SERVIÇOS!$A:$F,3,0),IFERROR(VLOOKUP($A70,$C:$J,3,0),"")),IFERROR(VLOOKUP($B70,INSUMOS!$A:$D,3,0),IFERROR(VLOOKUP($B70,COTAÇÕES!$A:$J,5,0),"")))</f>
        <v>H</v>
      </c>
      <c r="F70" s="386">
        <v>0.4</v>
      </c>
      <c r="G70" s="387">
        <f>IF($B70="",IFERROR(VLOOKUP($A70,SERVIÇOS!$A:$F,6,0),IFERROR(VLOOKUP($A70,$C:$J,8,0),"")),IFERROR(VLOOKUP($B70,INSUMOS!$A:$D,4,0),IFERROR(VLOOKUP($B70,COTAÇÕES!$A:$J,9,0),"")))</f>
        <v>22.72</v>
      </c>
      <c r="H70" s="388">
        <f>TRUNC(IF($B70="",IFERROR(VLOOKUP($A70,SERVIÇOS!$A:$F,4,0),IFERROR(VLOOKUP($A70,$C:$J,6,0),)),IFERROR(VLOOKUP($B70,INSUMOS!$A:$D,4,0),IFERROR(VLOOKUP($B70,COTAÇÕES!$A:$J,9,0),)))*$F70,2)</f>
        <v>3.08</v>
      </c>
      <c r="I70" s="388">
        <f>TRUNC(IF($B70="",IFERROR(VLOOKUP($A70,SERVIÇOS!$A:$F,5,0),IFERROR(VLOOKUP($A70,$C:$J,7,0),)),0)*$F70,2)</f>
        <v>6</v>
      </c>
      <c r="J70" s="389">
        <f t="shared" si="3"/>
        <v>9.08</v>
      </c>
      <c r="K70" s="463"/>
    </row>
    <row r="71" spans="1:11" ht="31.5">
      <c r="A71" s="662"/>
      <c r="B71" s="662"/>
      <c r="C71" s="663" t="s">
        <v>18865</v>
      </c>
      <c r="D71" s="664" t="s">
        <v>19086</v>
      </c>
      <c r="E71" s="665" t="s">
        <v>99</v>
      </c>
      <c r="F71" s="666"/>
      <c r="G71" s="667"/>
      <c r="H71" s="668">
        <f>TRUNC(SUM(H72:H74),2)</f>
        <v>111.52</v>
      </c>
      <c r="I71" s="668">
        <f>TRUNC(SUM(I72:I74),2)</f>
        <v>27.04</v>
      </c>
      <c r="J71" s="668">
        <f>H71+I71</f>
        <v>138.56</v>
      </c>
      <c r="K71" s="663" t="s">
        <v>18847</v>
      </c>
    </row>
    <row r="72" spans="1:11">
      <c r="A72" s="382"/>
      <c r="B72" s="383" t="s">
        <v>19084</v>
      </c>
      <c r="C72" s="384" t="str">
        <f t="shared" si="4"/>
        <v>MAT</v>
      </c>
      <c r="D72" s="385" t="s">
        <v>19086</v>
      </c>
      <c r="E72" s="427" t="s">
        <v>18018</v>
      </c>
      <c r="F72" s="386">
        <v>1</v>
      </c>
      <c r="G72" s="670">
        <v>100</v>
      </c>
      <c r="H72" s="671">
        <f>G72*F72</f>
        <v>100</v>
      </c>
      <c r="I72" s="388">
        <f>TRUNC(IF($B72="",IFERROR(VLOOKUP($A72,SERVIÇOS!$A:$F,5,0),IFERROR(VLOOKUP($A72,$C:$J,7,0),)),0)*$F72,2)</f>
        <v>0</v>
      </c>
      <c r="J72" s="389">
        <f t="shared" si="3"/>
        <v>100</v>
      </c>
      <c r="K72" s="463"/>
    </row>
    <row r="73" spans="1:11">
      <c r="A73" s="382">
        <v>88261</v>
      </c>
      <c r="B73" s="383"/>
      <c r="C73" s="384" t="str">
        <f t="shared" si="4"/>
        <v>Serv.Aux</v>
      </c>
      <c r="D73" s="385" t="str">
        <f>IF($B73="",IFERROR(VLOOKUP($A73,SERVIÇOS!$A:$F,2,0),IFERROR(VLOOKUP($A73,$C:$J,2,0),"")),IFERROR(VLOOKUP($B73,INSUMOS!$A:$D,2,0),IFERROR(VLOOKUP($B73,COTAÇÕES!$A:$J,2,0),"")))</f>
        <v>CARPINTEIRO DE ESQUADRIA COM ENCARGOS COMPLEMENTARES</v>
      </c>
      <c r="E73" s="427" t="str">
        <f>IF($B73="",IFERROR(VLOOKUP($A73,SERVIÇOS!$A:$F,3,0),IFERROR(VLOOKUP($A73,$C:$J,3,0),"")),IFERROR(VLOOKUP($B73,INSUMOS!$A:$D,3,0),IFERROR(VLOOKUP($B73,COTAÇÕES!$A:$J,5,0),"")))</f>
        <v>H</v>
      </c>
      <c r="F73" s="386">
        <v>0.75</v>
      </c>
      <c r="G73" s="387">
        <f>IF($B73="",IFERROR(VLOOKUP($A73,SERVIÇOS!$A:$F,6,0),IFERROR(VLOOKUP($A73,$C:$J,8,0),"")),IFERROR(VLOOKUP($B73,INSUMOS!$A:$D,4,0),IFERROR(VLOOKUP($B73,COTAÇÕES!$A:$J,9,0),"")))</f>
        <v>27.59</v>
      </c>
      <c r="H73" s="388">
        <f>TRUNC(IF($B73="",IFERROR(VLOOKUP($A73,SERVIÇOS!$A:$F,4,0),IFERROR(VLOOKUP($A73,$C:$J,6,0),)),IFERROR(VLOOKUP($B73,INSUMOS!$A:$D,4,0),IFERROR(VLOOKUP($B73,COTAÇÕES!$A:$J,9,0),)))*$F73,2)</f>
        <v>5.76</v>
      </c>
      <c r="I73" s="388">
        <f>TRUNC(IF($B73="",IFERROR(VLOOKUP($A73,SERVIÇOS!$A:$F,5,0),IFERROR(VLOOKUP($A73,$C:$J,7,0),)),0)*$F73,2)</f>
        <v>14.92</v>
      </c>
      <c r="J73" s="389">
        <f t="shared" si="3"/>
        <v>20.68</v>
      </c>
      <c r="K73" s="463"/>
    </row>
    <row r="74" spans="1:11">
      <c r="A74" s="382">
        <v>88239</v>
      </c>
      <c r="B74" s="383"/>
      <c r="C74" s="384" t="str">
        <f t="shared" si="4"/>
        <v>Serv.Aux</v>
      </c>
      <c r="D74" s="385" t="str">
        <f>IF($B74="",IFERROR(VLOOKUP($A74,SERVIÇOS!$A:$F,2,0),IFERROR(VLOOKUP($A74,$C:$J,2,0),"")),IFERROR(VLOOKUP($B74,INSUMOS!$A:$D,2,0),IFERROR(VLOOKUP($B74,COTAÇÕES!$A:$J,2,0),"")))</f>
        <v>AJUDANTE DE CARPINTEIRO COM ENCARGOS COMPLEMENTARES</v>
      </c>
      <c r="E74" s="427" t="str">
        <f>IF($B74="",IFERROR(VLOOKUP($A74,SERVIÇOS!$A:$F,3,0),IFERROR(VLOOKUP($A74,$C:$J,3,0),"")),IFERROR(VLOOKUP($B74,INSUMOS!$A:$D,3,0),IFERROR(VLOOKUP($B74,COTAÇÕES!$A:$J,5,0),"")))</f>
        <v>H</v>
      </c>
      <c r="F74" s="386">
        <v>0.75</v>
      </c>
      <c r="G74" s="387">
        <f>IF($B74="",IFERROR(VLOOKUP($A74,SERVIÇOS!$A:$F,6,0),IFERROR(VLOOKUP($A74,$C:$J,8,0),"")),IFERROR(VLOOKUP($B74,INSUMOS!$A:$D,4,0),IFERROR(VLOOKUP($B74,COTAÇÕES!$A:$J,9,0),"")))</f>
        <v>23.86</v>
      </c>
      <c r="H74" s="388">
        <f>TRUNC(IF($B74="",IFERROR(VLOOKUP($A74,SERVIÇOS!$A:$F,4,0),IFERROR(VLOOKUP($A74,$C:$J,6,0),)),IFERROR(VLOOKUP($B74,INSUMOS!$A:$D,4,0),IFERROR(VLOOKUP($B74,COTAÇÕES!$A:$J,9,0),)))*$F74,2)</f>
        <v>5.76</v>
      </c>
      <c r="I74" s="388">
        <f>TRUNC(IF($B74="",IFERROR(VLOOKUP($A74,SERVIÇOS!$A:$F,5,0),IFERROR(VLOOKUP($A74,$C:$J,7,0),)),0)*$F74,2)</f>
        <v>12.12</v>
      </c>
      <c r="J74" s="389">
        <f t="shared" si="3"/>
        <v>17.88</v>
      </c>
      <c r="K74" s="463"/>
    </row>
    <row r="75" spans="1:11" ht="31.5">
      <c r="A75" s="662"/>
      <c r="B75" s="662"/>
      <c r="C75" s="663" t="s">
        <v>18866</v>
      </c>
      <c r="D75" s="664" t="s">
        <v>19087</v>
      </c>
      <c r="E75" s="665" t="s">
        <v>99</v>
      </c>
      <c r="F75" s="666"/>
      <c r="G75" s="667"/>
      <c r="H75" s="668">
        <f>TRUNC(SUM(H76:H78),2)</f>
        <v>141.52000000000001</v>
      </c>
      <c r="I75" s="668">
        <f>TRUNC(SUM(I76:I78),2)</f>
        <v>27.04</v>
      </c>
      <c r="J75" s="668">
        <f>H75+I75</f>
        <v>168.56</v>
      </c>
      <c r="K75" s="663" t="s">
        <v>18847</v>
      </c>
    </row>
    <row r="76" spans="1:11" ht="30">
      <c r="A76" s="382"/>
      <c r="B76" s="383" t="s">
        <v>19085</v>
      </c>
      <c r="C76" s="384" t="str">
        <f t="shared" si="4"/>
        <v>MAT</v>
      </c>
      <c r="D76" s="385" t="s">
        <v>19087</v>
      </c>
      <c r="E76" s="427" t="s">
        <v>18018</v>
      </c>
      <c r="F76" s="386">
        <v>1</v>
      </c>
      <c r="G76" s="670">
        <v>130</v>
      </c>
      <c r="H76" s="671">
        <f>G76*F76</f>
        <v>130</v>
      </c>
      <c r="I76" s="388">
        <f>TRUNC(IF($B76="",IFERROR(VLOOKUP($A76,SERVIÇOS!$A:$F,5,0),IFERROR(VLOOKUP($A76,$C:$J,7,0),)),0)*$F76,2)</f>
        <v>0</v>
      </c>
      <c r="J76" s="389">
        <f t="shared" ref="J76:J117" si="5">H76+I76</f>
        <v>130</v>
      </c>
      <c r="K76" s="463"/>
    </row>
    <row r="77" spans="1:11">
      <c r="A77" s="382">
        <v>88261</v>
      </c>
      <c r="B77" s="383"/>
      <c r="C77" s="384" t="str">
        <f t="shared" si="4"/>
        <v>Serv.Aux</v>
      </c>
      <c r="D77" s="385" t="str">
        <f>IF($B77="",IFERROR(VLOOKUP($A77,SERVIÇOS!$A:$F,2,0),IFERROR(VLOOKUP($A77,$C:$J,2,0),"")),IFERROR(VLOOKUP($B77,INSUMOS!$A:$D,2,0),IFERROR(VLOOKUP($B77,COTAÇÕES!$A:$J,2,0),"")))</f>
        <v>CARPINTEIRO DE ESQUADRIA COM ENCARGOS COMPLEMENTARES</v>
      </c>
      <c r="E77" s="427" t="str">
        <f>IF($B77="",IFERROR(VLOOKUP($A77,SERVIÇOS!$A:$F,3,0),IFERROR(VLOOKUP($A77,$C:$J,3,0),"")),IFERROR(VLOOKUP($B77,INSUMOS!$A:$D,3,0),IFERROR(VLOOKUP($B77,COTAÇÕES!$A:$J,5,0),"")))</f>
        <v>H</v>
      </c>
      <c r="F77" s="386">
        <v>0.75</v>
      </c>
      <c r="G77" s="387">
        <f>IF($B77="",IFERROR(VLOOKUP($A77,SERVIÇOS!$A:$F,6,0),IFERROR(VLOOKUP($A77,$C:$J,8,0),"")),IFERROR(VLOOKUP($B77,INSUMOS!$A:$D,4,0),IFERROR(VLOOKUP($B77,COTAÇÕES!$A:$J,9,0),"")))</f>
        <v>27.59</v>
      </c>
      <c r="H77" s="388">
        <f>TRUNC(IF($B77="",IFERROR(VLOOKUP($A77,SERVIÇOS!$A:$F,4,0),IFERROR(VLOOKUP($A77,$C:$J,6,0),)),IFERROR(VLOOKUP($B77,INSUMOS!$A:$D,4,0),IFERROR(VLOOKUP($B77,COTAÇÕES!$A:$J,9,0),)))*$F77,2)</f>
        <v>5.76</v>
      </c>
      <c r="I77" s="388">
        <f>TRUNC(IF($B77="",IFERROR(VLOOKUP($A77,SERVIÇOS!$A:$F,5,0),IFERROR(VLOOKUP($A77,$C:$J,7,0),)),0)*$F77,2)</f>
        <v>14.92</v>
      </c>
      <c r="J77" s="389">
        <f t="shared" si="5"/>
        <v>20.68</v>
      </c>
      <c r="K77" s="463"/>
    </row>
    <row r="78" spans="1:11">
      <c r="A78" s="382">
        <v>88239</v>
      </c>
      <c r="B78" s="383"/>
      <c r="C78" s="384" t="str">
        <f t="shared" si="4"/>
        <v>Serv.Aux</v>
      </c>
      <c r="D78" s="385" t="str">
        <f>IF($B78="",IFERROR(VLOOKUP($A78,SERVIÇOS!$A:$F,2,0),IFERROR(VLOOKUP($A78,$C:$J,2,0),"")),IFERROR(VLOOKUP($B78,INSUMOS!$A:$D,2,0),IFERROR(VLOOKUP($B78,COTAÇÕES!$A:$J,2,0),"")))</f>
        <v>AJUDANTE DE CARPINTEIRO COM ENCARGOS COMPLEMENTARES</v>
      </c>
      <c r="E78" s="427" t="str">
        <f>IF($B78="",IFERROR(VLOOKUP($A78,SERVIÇOS!$A:$F,3,0),IFERROR(VLOOKUP($A78,$C:$J,3,0),"")),IFERROR(VLOOKUP($B78,INSUMOS!$A:$D,3,0),IFERROR(VLOOKUP($B78,COTAÇÕES!$A:$J,5,0),"")))</f>
        <v>H</v>
      </c>
      <c r="F78" s="386">
        <v>0.75</v>
      </c>
      <c r="G78" s="387">
        <f>IF($B78="",IFERROR(VLOOKUP($A78,SERVIÇOS!$A:$F,6,0),IFERROR(VLOOKUP($A78,$C:$J,8,0),"")),IFERROR(VLOOKUP($B78,INSUMOS!$A:$D,4,0),IFERROR(VLOOKUP($B78,COTAÇÕES!$A:$J,9,0),"")))</f>
        <v>23.86</v>
      </c>
      <c r="H78" s="388">
        <f>TRUNC(IF($B78="",IFERROR(VLOOKUP($A78,SERVIÇOS!$A:$F,4,0),IFERROR(VLOOKUP($A78,$C:$J,6,0),)),IFERROR(VLOOKUP($B78,INSUMOS!$A:$D,4,0),IFERROR(VLOOKUP($B78,COTAÇÕES!$A:$J,9,0),)))*$F78,2)</f>
        <v>5.76</v>
      </c>
      <c r="I78" s="388">
        <f>TRUNC(IF($B78="",IFERROR(VLOOKUP($A78,SERVIÇOS!$A:$F,5,0),IFERROR(VLOOKUP($A78,$C:$J,7,0),)),0)*$F78,2)</f>
        <v>12.12</v>
      </c>
      <c r="J78" s="389">
        <f t="shared" si="5"/>
        <v>17.88</v>
      </c>
      <c r="K78" s="463"/>
    </row>
    <row r="79" spans="1:11" ht="15.75">
      <c r="A79" s="662"/>
      <c r="B79" s="662"/>
      <c r="C79" s="663" t="s">
        <v>18867</v>
      </c>
      <c r="D79" s="664" t="s">
        <v>18005</v>
      </c>
      <c r="E79" s="665" t="s">
        <v>99</v>
      </c>
      <c r="F79" s="666"/>
      <c r="G79" s="667"/>
      <c r="H79" s="668">
        <f>TRUNC(SUM(H80),2)</f>
        <v>1.92</v>
      </c>
      <c r="I79" s="668">
        <f>TRUNC(SUM(I80),2)</f>
        <v>3.75</v>
      </c>
      <c r="J79" s="668">
        <f>H79+I79</f>
        <v>5.67</v>
      </c>
      <c r="K79" s="669" t="s">
        <v>19407</v>
      </c>
    </row>
    <row r="80" spans="1:11">
      <c r="A80" s="382">
        <v>88316</v>
      </c>
      <c r="B80" s="383"/>
      <c r="C80" s="384" t="str">
        <f t="shared" si="4"/>
        <v>Serv.Aux</v>
      </c>
      <c r="D80" s="385" t="str">
        <f>IF($B80="",IFERROR(VLOOKUP($A80,SERVIÇOS!$A:$F,2,0),IFERROR(VLOOKUP($A80,$C:$J,2,0),"")),IFERROR(VLOOKUP($B80,INSUMOS!$A:$D,2,0),IFERROR(VLOOKUP($B80,COTAÇÕES!$A:$J,2,0),"")))</f>
        <v>SERVENTE COM ENCARGOS COMPLEMENTARES</v>
      </c>
      <c r="E80" s="427" t="str">
        <f>IF($B80="",IFERROR(VLOOKUP($A80,SERVIÇOS!$A:$F,3,0),IFERROR(VLOOKUP($A80,$C:$J,3,0),"")),IFERROR(VLOOKUP($B80,INSUMOS!$A:$D,3,0),IFERROR(VLOOKUP($B80,COTAÇÕES!$A:$J,5,0),"")))</f>
        <v>H</v>
      </c>
      <c r="F80" s="386">
        <v>0.25</v>
      </c>
      <c r="G80" s="387">
        <f>IF($B80="",IFERROR(VLOOKUP($A80,SERVIÇOS!$A:$F,6,0),IFERROR(VLOOKUP($A80,$C:$J,8,0),"")),IFERROR(VLOOKUP($B80,INSUMOS!$A:$D,4,0),IFERROR(VLOOKUP($B80,COTAÇÕES!$A:$J,9,0),"")))</f>
        <v>22.72</v>
      </c>
      <c r="H80" s="388">
        <f>TRUNC(IF($B80="",IFERROR(VLOOKUP($A80,SERVIÇOS!$A:$F,4,0),IFERROR(VLOOKUP($A80,$C:$J,6,0),)),IFERROR(VLOOKUP($B80,INSUMOS!$A:$D,4,0),IFERROR(VLOOKUP($B80,COTAÇÕES!$A:$J,9,0),)))*$F80,2)</f>
        <v>1.92</v>
      </c>
      <c r="I80" s="388">
        <f>TRUNC(IF($B80="",IFERROR(VLOOKUP($A80,SERVIÇOS!$A:$F,5,0),IFERROR(VLOOKUP($A80,$C:$J,7,0),)),0)*$F80,2)</f>
        <v>3.75</v>
      </c>
      <c r="J80" s="389">
        <f t="shared" si="5"/>
        <v>5.67</v>
      </c>
      <c r="K80" s="463"/>
    </row>
    <row r="81" spans="1:11" ht="15.75">
      <c r="A81" s="662"/>
      <c r="B81" s="662"/>
      <c r="C81" s="663" t="s">
        <v>18871</v>
      </c>
      <c r="D81" s="664" t="s">
        <v>17858</v>
      </c>
      <c r="E81" s="665" t="s">
        <v>5421</v>
      </c>
      <c r="F81" s="666"/>
      <c r="G81" s="667"/>
      <c r="H81" s="668">
        <f>TRUNC(SUM(H82:H85),2)</f>
        <v>17.64</v>
      </c>
      <c r="I81" s="668">
        <f>TRUNC(SUM(I82:I85),2)</f>
        <v>29.84</v>
      </c>
      <c r="J81" s="668">
        <f>H81+I81</f>
        <v>47.480000000000004</v>
      </c>
      <c r="K81" s="669" t="s">
        <v>19408</v>
      </c>
    </row>
    <row r="82" spans="1:11">
      <c r="A82" s="382">
        <v>88309</v>
      </c>
      <c r="B82" s="383"/>
      <c r="C82" s="384" t="str">
        <f t="shared" si="4"/>
        <v>Serv.Aux</v>
      </c>
      <c r="D82" s="385" t="str">
        <f>IF($B82="",IFERROR(VLOOKUP($A82,SERVIÇOS!$A:$F,2,0),IFERROR(VLOOKUP($A82,$C:$J,2,0),"")),IFERROR(VLOOKUP($B82,INSUMOS!$A:$D,2,0),IFERROR(VLOOKUP($B82,COTAÇÕES!$A:$J,2,0),"")))</f>
        <v>PEDREIRO COM ENCARGOS COMPLEMENTARES</v>
      </c>
      <c r="E82" s="427" t="str">
        <f>IF($B82="",IFERROR(VLOOKUP($A82,SERVIÇOS!$A:$F,3,0),IFERROR(VLOOKUP($A82,$C:$J,3,0),"")),IFERROR(VLOOKUP($B82,INSUMOS!$A:$D,3,0),IFERROR(VLOOKUP($B82,COTAÇÕES!$A:$J,5,0),"")))</f>
        <v>H</v>
      </c>
      <c r="F82" s="386">
        <v>0.8</v>
      </c>
      <c r="G82" s="387">
        <f>IF($B82="",IFERROR(VLOOKUP($A82,SERVIÇOS!$A:$F,6,0),IFERROR(VLOOKUP($A82,$C:$J,8,0),"")),IFERROR(VLOOKUP($B82,INSUMOS!$A:$D,4,0),IFERROR(VLOOKUP($B82,COTAÇÕES!$A:$J,9,0),"")))</f>
        <v>29.15</v>
      </c>
      <c r="H82" s="388">
        <f>TRUNC(IF($B82="",IFERROR(VLOOKUP($A82,SERVIÇOS!$A:$F,4,0),IFERROR(VLOOKUP($A82,$C:$J,6,0),)),IFERROR(VLOOKUP($B82,INSUMOS!$A:$D,4,0),IFERROR(VLOOKUP($B82,COTAÇÕES!$A:$J,9,0),)))*$F82,2)</f>
        <v>6.29</v>
      </c>
      <c r="I82" s="388">
        <f>TRUNC(IF($B82="",IFERROR(VLOOKUP($A82,SERVIÇOS!$A:$F,5,0),IFERROR(VLOOKUP($A82,$C:$J,7,0),)),0)*$F82,2)</f>
        <v>17.02</v>
      </c>
      <c r="J82" s="389">
        <f t="shared" si="5"/>
        <v>23.31</v>
      </c>
      <c r="K82" s="463"/>
    </row>
    <row r="83" spans="1:11">
      <c r="A83" s="382">
        <v>88316</v>
      </c>
      <c r="B83" s="383"/>
      <c r="C83" s="384" t="str">
        <f t="shared" si="4"/>
        <v>Serv.Aux</v>
      </c>
      <c r="D83" s="385" t="str">
        <f>IF($B83="",IFERROR(VLOOKUP($A83,SERVIÇOS!$A:$F,2,0),IFERROR(VLOOKUP($A83,$C:$J,2,0),"")),IFERROR(VLOOKUP($B83,INSUMOS!$A:$D,2,0),IFERROR(VLOOKUP($B83,COTAÇÕES!$A:$J,2,0),"")))</f>
        <v>SERVENTE COM ENCARGOS COMPLEMENTARES</v>
      </c>
      <c r="E83" s="427" t="str">
        <f>IF($B83="",IFERROR(VLOOKUP($A83,SERVIÇOS!$A:$F,3,0),IFERROR(VLOOKUP($A83,$C:$J,3,0),"")),IFERROR(VLOOKUP($B83,INSUMOS!$A:$D,3,0),IFERROR(VLOOKUP($B83,COTAÇÕES!$A:$J,5,0),"")))</f>
        <v>H</v>
      </c>
      <c r="F83" s="386">
        <v>0.76</v>
      </c>
      <c r="G83" s="387">
        <f>IF($B83="",IFERROR(VLOOKUP($A83,SERVIÇOS!$A:$F,6,0),IFERROR(VLOOKUP($A83,$C:$J,8,0),"")),IFERROR(VLOOKUP($B83,INSUMOS!$A:$D,4,0),IFERROR(VLOOKUP($B83,COTAÇÕES!$A:$J,9,0),"")))</f>
        <v>22.72</v>
      </c>
      <c r="H83" s="388">
        <f>TRUNC(IF($B83="",IFERROR(VLOOKUP($A83,SERVIÇOS!$A:$F,4,0),IFERROR(VLOOKUP($A83,$C:$J,6,0),)),IFERROR(VLOOKUP($B83,INSUMOS!$A:$D,4,0),IFERROR(VLOOKUP($B83,COTAÇÕES!$A:$J,9,0),)))*$F83,2)</f>
        <v>5.85</v>
      </c>
      <c r="I83" s="388">
        <f>TRUNC(IF($B83="",IFERROR(VLOOKUP($A83,SERVIÇOS!$A:$F,5,0),IFERROR(VLOOKUP($A83,$C:$J,7,0),)),0)*$F83,2)</f>
        <v>11.41</v>
      </c>
      <c r="J83" s="389">
        <f t="shared" si="5"/>
        <v>17.259999999999998</v>
      </c>
      <c r="K83" s="463"/>
    </row>
    <row r="84" spans="1:11" ht="45">
      <c r="A84" s="382">
        <v>87369</v>
      </c>
      <c r="B84" s="383"/>
      <c r="C84" s="384" t="str">
        <f t="shared" si="4"/>
        <v>Serv.Aux</v>
      </c>
      <c r="D84" s="385" t="str">
        <f>IF($B84="",IFERROR(VLOOKUP($A84,SERVIÇOS!$A:$F,2,0),IFERROR(VLOOKUP($A84,$C:$J,2,0),"")),IFERROR(VLOOKUP($B84,INSUMOS!$A:$D,2,0),IFERROR(VLOOKUP($B84,COTAÇÕES!$A:$J,2,0),"")))</f>
        <v>ARGAMASSA TRAÇO 1:2:8 (EM VOLUME DE CIMENTO, CAL E AREIA MÉDIA ÚMIDA) PARA EMBOÇO/MASSA ÚNICA/ASSENTAMENTO DE ALVENARIA DE VEDAÇÃO, PREPARO MANUAL. AF_08/2019</v>
      </c>
      <c r="E84" s="427" t="str">
        <f>IF($B84="",IFERROR(VLOOKUP($A84,SERVIÇOS!$A:$F,3,0),IFERROR(VLOOKUP($A84,$C:$J,3,0),"")),IFERROR(VLOOKUP($B84,INSUMOS!$A:$D,3,0),IFERROR(VLOOKUP($B84,COTAÇÕES!$A:$J,5,0),"")))</f>
        <v>M3</v>
      </c>
      <c r="F84" s="386">
        <v>4.0000000000000001E-3</v>
      </c>
      <c r="G84" s="387">
        <f>IF($B84="",IFERROR(VLOOKUP($A84,SERVIÇOS!$A:$F,6,0),IFERROR(VLOOKUP($A84,$C:$J,8,0),"")),IFERROR(VLOOKUP($B84,INSUMOS!$A:$D,4,0),IFERROR(VLOOKUP($B84,COTAÇÕES!$A:$J,9,0),"")))</f>
        <v>605.63</v>
      </c>
      <c r="H84" s="388">
        <f>TRUNC(IF($B84="",IFERROR(VLOOKUP($A84,SERVIÇOS!$A:$F,4,0),IFERROR(VLOOKUP($A84,$C:$J,6,0),)),IFERROR(VLOOKUP($B84,INSUMOS!$A:$D,4,0),IFERROR(VLOOKUP($B84,COTAÇÕES!$A:$J,9,0),)))*$F84,2)</f>
        <v>1.75</v>
      </c>
      <c r="I84" s="388">
        <f>TRUNC(IF($B84="",IFERROR(VLOOKUP($A84,SERVIÇOS!$A:$F,5,0),IFERROR(VLOOKUP($A84,$C:$J,7,0),)),0)*$F84,2)</f>
        <v>0.66</v>
      </c>
      <c r="J84" s="389">
        <f t="shared" si="5"/>
        <v>2.41</v>
      </c>
      <c r="K84" s="463"/>
    </row>
    <row r="85" spans="1:11">
      <c r="A85" s="382">
        <v>92883</v>
      </c>
      <c r="B85" s="383"/>
      <c r="C85" s="384" t="str">
        <f t="shared" si="4"/>
        <v>Serv.Aux</v>
      </c>
      <c r="D85" s="385" t="str">
        <f>IF($B85="",IFERROR(VLOOKUP($A85,SERVIÇOS!$A:$F,2,0),IFERROR(VLOOKUP($A85,$C:$J,2,0),"")),IFERROR(VLOOKUP($B85,INSUMOS!$A:$D,2,0),IFERROR(VLOOKUP($B85,COTAÇÕES!$A:$J,2,0),"")))</f>
        <v>ARMAÇÃO UTILIZANDO AÇO CA-25 DE 8,0 MM - MONTAGEM. AF_06/2022</v>
      </c>
      <c r="E85" s="427" t="str">
        <f>IF($B85="",IFERROR(VLOOKUP($A85,SERVIÇOS!$A:$F,3,0),IFERROR(VLOOKUP($A85,$C:$J,3,0),"")),IFERROR(VLOOKUP($B85,INSUMOS!$A:$D,3,0),IFERROR(VLOOKUP($B85,COTAÇÕES!$A:$J,5,0),"")))</f>
        <v>KG</v>
      </c>
      <c r="F85" s="386">
        <v>0.35</v>
      </c>
      <c r="G85" s="387">
        <f>IF($B85="",IFERROR(VLOOKUP($A85,SERVIÇOS!$A:$F,6,0),IFERROR(VLOOKUP($A85,$C:$J,8,0),"")),IFERROR(VLOOKUP($B85,INSUMOS!$A:$D,4,0),IFERROR(VLOOKUP($B85,COTAÇÕES!$A:$J,9,0),"")))</f>
        <v>12.89</v>
      </c>
      <c r="H85" s="388">
        <f>TRUNC(IF($B85="",IFERROR(VLOOKUP($A85,SERVIÇOS!$A:$F,4,0),IFERROR(VLOOKUP($A85,$C:$J,6,0),)),IFERROR(VLOOKUP($B85,INSUMOS!$A:$D,4,0),IFERROR(VLOOKUP($B85,COTAÇÕES!$A:$J,9,0),)))*$F85,2)</f>
        <v>3.75</v>
      </c>
      <c r="I85" s="388">
        <f>TRUNC(IF($B85="",IFERROR(VLOOKUP($A85,SERVIÇOS!$A:$F,5,0),IFERROR(VLOOKUP($A85,$C:$J,7,0),)),0)*$F85,2)</f>
        <v>0.75</v>
      </c>
      <c r="J85" s="389">
        <f t="shared" si="5"/>
        <v>4.5</v>
      </c>
      <c r="K85" s="463"/>
    </row>
    <row r="86" spans="1:11" ht="31.5">
      <c r="A86" s="662"/>
      <c r="B86" s="662"/>
      <c r="C86" s="663" t="s">
        <v>18872</v>
      </c>
      <c r="D86" s="664" t="s">
        <v>19173</v>
      </c>
      <c r="E86" s="665" t="s">
        <v>18858</v>
      </c>
      <c r="F86" s="666"/>
      <c r="G86" s="667"/>
      <c r="H86" s="668">
        <f>TRUNC(SUM(H87:H88),2)</f>
        <v>815.92</v>
      </c>
      <c r="I86" s="668">
        <f>TRUNC(SUM(I87:I88),2)</f>
        <v>3.75</v>
      </c>
      <c r="J86" s="668">
        <f>H86+I86</f>
        <v>819.67</v>
      </c>
      <c r="K86" s="669" t="s">
        <v>18847</v>
      </c>
    </row>
    <row r="87" spans="1:11">
      <c r="A87" s="382">
        <v>88316</v>
      </c>
      <c r="B87" s="383"/>
      <c r="C87" s="384" t="str">
        <f t="shared" si="4"/>
        <v>Serv.Aux</v>
      </c>
      <c r="D87" s="385" t="str">
        <f>IF($B87="",IFERROR(VLOOKUP($A87,SERVIÇOS!$A:$F,2,0),IFERROR(VLOOKUP($A87,$C:$J,2,0),"")),IFERROR(VLOOKUP($B87,INSUMOS!$A:$D,2,0),IFERROR(VLOOKUP($B87,COTAÇÕES!$A:$J,2,0),"")))</f>
        <v>SERVENTE COM ENCARGOS COMPLEMENTARES</v>
      </c>
      <c r="E87" s="427" t="str">
        <f>IF($B87="",IFERROR(VLOOKUP($A87,SERVIÇOS!$A:$F,3,0),IFERROR(VLOOKUP($A87,$C:$J,3,0),"")),IFERROR(VLOOKUP($B87,INSUMOS!$A:$D,3,0),IFERROR(VLOOKUP($B87,COTAÇÕES!$A:$J,5,0),"")))</f>
        <v>H</v>
      </c>
      <c r="F87" s="386">
        <v>0.25</v>
      </c>
      <c r="G87" s="387">
        <f>IF($B87="",IFERROR(VLOOKUP($A87,SERVIÇOS!$A:$F,6,0),IFERROR(VLOOKUP($A87,$C:$J,8,0),"")),IFERROR(VLOOKUP($B87,INSUMOS!$A:$D,4,0),IFERROR(VLOOKUP($B87,COTAÇÕES!$A:$J,9,0),"")))</f>
        <v>22.72</v>
      </c>
      <c r="H87" s="388">
        <f>TRUNC(IF($B87="",IFERROR(VLOOKUP($A87,SERVIÇOS!$A:$F,4,0),IFERROR(VLOOKUP($A87,$C:$J,6,0),)),IFERROR(VLOOKUP($B87,INSUMOS!$A:$D,4,0),IFERROR(VLOOKUP($B87,COTAÇÕES!$A:$J,9,0),)))*$F87,2)</f>
        <v>1.92</v>
      </c>
      <c r="I87" s="388">
        <f>TRUNC(IF($B87="",IFERROR(VLOOKUP($A87,SERVIÇOS!$A:$F,5,0),IFERROR(VLOOKUP($A87,$C:$J,7,0),)),0)*$F87,2)</f>
        <v>3.75</v>
      </c>
      <c r="J87" s="389">
        <f t="shared" si="5"/>
        <v>5.67</v>
      </c>
      <c r="K87" s="463"/>
    </row>
    <row r="88" spans="1:11">
      <c r="A88" s="382"/>
      <c r="B88" s="383" t="str">
        <f>COTAÇÕES!$A$14</f>
        <v>COT 001</v>
      </c>
      <c r="C88" s="384" t="str">
        <f t="shared" si="4"/>
        <v>MAT</v>
      </c>
      <c r="D88" s="385" t="str">
        <f>IF($B88="",IFERROR(VLOOKUP($A88,SERVIÇOS!$A:$F,2,0),IFERROR(VLOOKUP($A88,$C:$J,2,0),"")),IFERROR(VLOOKUP($B88,INSUMOS!$A:$D,2,0),IFERROR(VLOOKUP($B88,COTAÇÕES!$A:$J,2,0),"")))</f>
        <v>ADESIVAGEM DA PORTA DE VIDRO</v>
      </c>
      <c r="E88" s="427" t="str">
        <f>IF($B88="",IFERROR(VLOOKUP($A88,SERVIÇOS!$A:$F,3,0),IFERROR(VLOOKUP($A88,$C:$J,3,0),"")),IFERROR(VLOOKUP($B88,INSUMOS!$A:$D,3,0),IFERROR(VLOOKUP($B88,COTAÇÕES!$A:$J,5,0),"")))</f>
        <v>UND.</v>
      </c>
      <c r="F88" s="386">
        <v>1.1000000000000001</v>
      </c>
      <c r="G88" s="387">
        <f>IF($B88="",IFERROR(VLOOKUP($A88,SERVIÇOS!$A:$F,6,0),IFERROR(VLOOKUP($A88,$C:$J,8,0),"")),IFERROR(VLOOKUP($B88,INSUMOS!$A:$D,4,0),IFERROR(VLOOKUP($B88,COTAÇÕES!$A:$J,9,0),"")))</f>
        <v>740</v>
      </c>
      <c r="H88" s="388">
        <f>TRUNC(IF($B88="",IFERROR(VLOOKUP($A88,SERVIÇOS!$A:$F,4,0),IFERROR(VLOOKUP($A88,$C:$J,6,0),)),IFERROR(VLOOKUP($B88,INSUMOS!$A:$D,4,0),IFERROR(VLOOKUP($B88,COTAÇÕES!$A:$J,9,0),)))*$F88,2)</f>
        <v>814</v>
      </c>
      <c r="I88" s="388">
        <f>TRUNC(IF($B88="",IFERROR(VLOOKUP($A88,SERVIÇOS!$A:$F,5,0),IFERROR(VLOOKUP($A88,$C:$J,7,0),)),0)*$F88,2)</f>
        <v>0</v>
      </c>
      <c r="J88" s="389">
        <f t="shared" si="5"/>
        <v>814</v>
      </c>
      <c r="K88" s="463"/>
    </row>
    <row r="89" spans="1:11" ht="15.75">
      <c r="A89" s="662"/>
      <c r="B89" s="662"/>
      <c r="C89" s="663" t="s">
        <v>18873</v>
      </c>
      <c r="D89" s="664" t="s">
        <v>14813</v>
      </c>
      <c r="E89" s="665" t="s">
        <v>99</v>
      </c>
      <c r="F89" s="666"/>
      <c r="G89" s="667"/>
      <c r="H89" s="668">
        <f>TRUNC(SUM(H90),2)</f>
        <v>1.3</v>
      </c>
      <c r="I89" s="668">
        <f>TRUNC(SUM(I90),2)</f>
        <v>3.38</v>
      </c>
      <c r="J89" s="668">
        <f>H89+I89</f>
        <v>4.68</v>
      </c>
      <c r="K89" s="669" t="s">
        <v>19404</v>
      </c>
    </row>
    <row r="90" spans="1:11">
      <c r="A90" s="382">
        <v>88261</v>
      </c>
      <c r="B90" s="383"/>
      <c r="C90" s="384" t="str">
        <f t="shared" si="4"/>
        <v>Serv.Aux</v>
      </c>
      <c r="D90" s="385" t="str">
        <f>IF($B90="",IFERROR(VLOOKUP($A90,SERVIÇOS!$A:$F,2,0),IFERROR(VLOOKUP($A90,$C:$J,2,0),"")),IFERROR(VLOOKUP($B90,INSUMOS!$A:$D,2,0),IFERROR(VLOOKUP($B90,COTAÇÕES!$A:$J,2,0),"")))</f>
        <v>CARPINTEIRO DE ESQUADRIA COM ENCARGOS COMPLEMENTARES</v>
      </c>
      <c r="E90" s="427" t="str">
        <f>IF($B90="",IFERROR(VLOOKUP($A90,SERVIÇOS!$A:$F,3,0),IFERROR(VLOOKUP($A90,$C:$J,3,0),"")),IFERROR(VLOOKUP($B90,INSUMOS!$A:$D,3,0),IFERROR(VLOOKUP($B90,COTAÇÕES!$A:$J,5,0),"")))</f>
        <v>H</v>
      </c>
      <c r="F90" s="386">
        <v>0.17</v>
      </c>
      <c r="G90" s="387">
        <f>IF($B90="",IFERROR(VLOOKUP($A90,SERVIÇOS!$A:$F,6,0),IFERROR(VLOOKUP($A90,$C:$J,8,0),"")),IFERROR(VLOOKUP($B90,INSUMOS!$A:$D,4,0),IFERROR(VLOOKUP($B90,COTAÇÕES!$A:$J,9,0),"")))</f>
        <v>27.59</v>
      </c>
      <c r="H90" s="388">
        <f>TRUNC(IF($B90="",IFERROR(VLOOKUP($A90,SERVIÇOS!$A:$F,4,0),IFERROR(VLOOKUP($A90,$C:$J,6,0),)),IFERROR(VLOOKUP($B90,INSUMOS!$A:$D,4,0),IFERROR(VLOOKUP($B90,COTAÇÕES!$A:$J,9,0),)))*$F90,2)</f>
        <v>1.3</v>
      </c>
      <c r="I90" s="388">
        <f>TRUNC(IF($B90="",IFERROR(VLOOKUP($A90,SERVIÇOS!$A:$F,5,0),IFERROR(VLOOKUP($A90,$C:$J,7,0),)),0)*$F90,2)</f>
        <v>3.38</v>
      </c>
      <c r="J90" s="389">
        <f t="shared" si="5"/>
        <v>4.68</v>
      </c>
      <c r="K90" s="463"/>
    </row>
    <row r="91" spans="1:11" ht="31.5">
      <c r="A91" s="662"/>
      <c r="B91" s="662"/>
      <c r="C91" s="663" t="s">
        <v>18874</v>
      </c>
      <c r="D91" s="664" t="s">
        <v>14871</v>
      </c>
      <c r="E91" s="665" t="s">
        <v>99</v>
      </c>
      <c r="F91" s="666"/>
      <c r="G91" s="667"/>
      <c r="H91" s="668">
        <f>TRUNC(SUM(H92),2)</f>
        <v>23.61</v>
      </c>
      <c r="I91" s="668">
        <f>TRUNC(SUM(I92),2)</f>
        <v>64.319999999999993</v>
      </c>
      <c r="J91" s="668">
        <f>H91+I91</f>
        <v>87.929999999999993</v>
      </c>
      <c r="K91" s="669" t="s">
        <v>19409</v>
      </c>
    </row>
    <row r="92" spans="1:11">
      <c r="A92" s="382">
        <v>88325</v>
      </c>
      <c r="B92" s="383"/>
      <c r="C92" s="384" t="str">
        <f t="shared" si="4"/>
        <v>Serv.Aux</v>
      </c>
      <c r="D92" s="385" t="str">
        <f>IF($B92="",IFERROR(VLOOKUP($A92,SERVIÇOS!$A:$F,2,0),IFERROR(VLOOKUP($A92,$C:$J,2,0),"")),IFERROR(VLOOKUP($B92,INSUMOS!$A:$D,2,0),IFERROR(VLOOKUP($B92,COTAÇÕES!$A:$J,2,0),"")))</f>
        <v>VIDRACEIRO COM ENCARGOS COMPLEMENTARES</v>
      </c>
      <c r="E92" s="427" t="str">
        <f>IF($B92="",IFERROR(VLOOKUP($A92,SERVIÇOS!$A:$F,3,0),IFERROR(VLOOKUP($A92,$C:$J,3,0),"")),IFERROR(VLOOKUP($B92,INSUMOS!$A:$D,3,0),IFERROR(VLOOKUP($B92,COTAÇÕES!$A:$J,5,0),"")))</f>
        <v>H</v>
      </c>
      <c r="F92" s="386">
        <v>3</v>
      </c>
      <c r="G92" s="387">
        <f>IF($B92="",IFERROR(VLOOKUP($A92,SERVIÇOS!$A:$F,6,0),IFERROR(VLOOKUP($A92,$C:$J,8,0),"")),IFERROR(VLOOKUP($B92,INSUMOS!$A:$D,4,0),IFERROR(VLOOKUP($B92,COTAÇÕES!$A:$J,9,0),"")))</f>
        <v>29.31</v>
      </c>
      <c r="H92" s="388">
        <f>TRUNC(IF($B92="",IFERROR(VLOOKUP($A92,SERVIÇOS!$A:$F,4,0),IFERROR(VLOOKUP($A92,$C:$J,6,0),)),IFERROR(VLOOKUP($B92,INSUMOS!$A:$D,4,0),IFERROR(VLOOKUP($B92,COTAÇÕES!$A:$J,9,0),)))*$F92,2)</f>
        <v>23.61</v>
      </c>
      <c r="I92" s="388">
        <f>TRUNC(IF($B92="",IFERROR(VLOOKUP($A92,SERVIÇOS!$A:$F,5,0),IFERROR(VLOOKUP($A92,$C:$J,7,0),)),0)*$F92,2)</f>
        <v>64.319999999999993</v>
      </c>
      <c r="J92" s="389">
        <f t="shared" si="5"/>
        <v>87.929999999999993</v>
      </c>
      <c r="K92" s="463"/>
    </row>
    <row r="93" spans="1:11" ht="15.75">
      <c r="A93" s="662"/>
      <c r="B93" s="662"/>
      <c r="C93" s="663" t="s">
        <v>18875</v>
      </c>
      <c r="D93" s="664" t="s">
        <v>14873</v>
      </c>
      <c r="E93" s="665" t="s">
        <v>99</v>
      </c>
      <c r="F93" s="666"/>
      <c r="G93" s="667"/>
      <c r="H93" s="668">
        <f>TRUNC(SUM(H94:H95),2)</f>
        <v>31.96</v>
      </c>
      <c r="I93" s="668">
        <f>TRUNC(SUM(I94:I95),2)</f>
        <v>42.88</v>
      </c>
      <c r="J93" s="668">
        <f>H93+I93</f>
        <v>74.84</v>
      </c>
      <c r="K93" s="669" t="s">
        <v>19409</v>
      </c>
    </row>
    <row r="94" spans="1:11">
      <c r="A94" s="382">
        <v>88325</v>
      </c>
      <c r="B94" s="383"/>
      <c r="C94" s="384" t="str">
        <f t="shared" si="4"/>
        <v>Serv.Aux</v>
      </c>
      <c r="D94" s="385" t="str">
        <f>IF($B94="",IFERROR(VLOOKUP($A94,SERVIÇOS!$A:$F,2,0),IFERROR(VLOOKUP($A94,$C:$J,2,0),"")),IFERROR(VLOOKUP($B94,INSUMOS!$A:$D,2,0),IFERROR(VLOOKUP($B94,COTAÇÕES!$A:$J,2,0),"")))</f>
        <v>VIDRACEIRO COM ENCARGOS COMPLEMENTARES</v>
      </c>
      <c r="E94" s="427" t="str">
        <f>IF($B94="",IFERROR(VLOOKUP($A94,SERVIÇOS!$A:$F,3,0),IFERROR(VLOOKUP($A94,$C:$J,3,0),"")),IFERROR(VLOOKUP($B94,INSUMOS!$A:$D,3,0),IFERROR(VLOOKUP($B94,COTAÇÕES!$A:$J,5,0),"")))</f>
        <v>H</v>
      </c>
      <c r="F94" s="386">
        <v>2</v>
      </c>
      <c r="G94" s="387">
        <f>IF($B94="",IFERROR(VLOOKUP($A94,SERVIÇOS!$A:$F,6,0),IFERROR(VLOOKUP($A94,$C:$J,8,0),"")),IFERROR(VLOOKUP($B94,INSUMOS!$A:$D,4,0),IFERROR(VLOOKUP($B94,COTAÇÕES!$A:$J,9,0),"")))</f>
        <v>29.31</v>
      </c>
      <c r="H94" s="388">
        <f>TRUNC(IF($B94="",IFERROR(VLOOKUP($A94,SERVIÇOS!$A:$F,4,0),IFERROR(VLOOKUP($A94,$C:$J,6,0),)),IFERROR(VLOOKUP($B94,INSUMOS!$A:$D,4,0),IFERROR(VLOOKUP($B94,COTAÇÕES!$A:$J,9,0),)))*$F94,2)</f>
        <v>15.74</v>
      </c>
      <c r="I94" s="388">
        <f>TRUNC(IF($B94="",IFERROR(VLOOKUP($A94,SERVIÇOS!$A:$F,5,0),IFERROR(VLOOKUP($A94,$C:$J,7,0),)),0)*$F94,2)</f>
        <v>42.88</v>
      </c>
      <c r="J94" s="389">
        <f t="shared" si="5"/>
        <v>58.620000000000005</v>
      </c>
      <c r="K94" s="463"/>
    </row>
    <row r="95" spans="1:11">
      <c r="A95" s="382"/>
      <c r="B95" s="383">
        <v>10498</v>
      </c>
      <c r="C95" s="384" t="str">
        <f t="shared" si="4"/>
        <v>MAT</v>
      </c>
      <c r="D95" s="385" t="str">
        <f>IF($B95="",IFERROR(VLOOKUP($A95,SERVIÇOS!$A:$F,2,0),IFERROR(VLOOKUP($A95,$C:$J,2,0),"")),IFERROR(VLOOKUP($B95,INSUMOS!$A:$D,2,0),IFERROR(VLOOKUP($B95,COTAÇÕES!$A:$J,2,0),"")))</f>
        <v>MASSA PARA VIDRO</v>
      </c>
      <c r="E95" s="427" t="str">
        <f>IF($B95="",IFERROR(VLOOKUP($A95,SERVIÇOS!$A:$F,3,0),IFERROR(VLOOKUP($A95,$C:$J,3,0),"")),IFERROR(VLOOKUP($B95,INSUMOS!$A:$D,3,0),IFERROR(VLOOKUP($B95,COTAÇÕES!$A:$J,5,0),"")))</f>
        <v xml:space="preserve">KG    </v>
      </c>
      <c r="F95" s="386">
        <v>2</v>
      </c>
      <c r="G95" s="387">
        <f>IF($B95="",IFERROR(VLOOKUP($A95,SERVIÇOS!$A:$F,6,0),IFERROR(VLOOKUP($A95,$C:$J,8,0),"")),IFERROR(VLOOKUP($B95,INSUMOS!$A:$D,4,0),IFERROR(VLOOKUP($B95,COTAÇÕES!$A:$J,9,0),"")))</f>
        <v>8.11</v>
      </c>
      <c r="H95" s="388">
        <f>TRUNC(IF($B95="",IFERROR(VLOOKUP($A95,SERVIÇOS!$A:$F,4,0),IFERROR(VLOOKUP($A95,$C:$J,6,0),)),IFERROR(VLOOKUP($B95,INSUMOS!$A:$D,4,0),IFERROR(VLOOKUP($B95,COTAÇÕES!$A:$J,9,0),)))*$F95,2)</f>
        <v>16.22</v>
      </c>
      <c r="I95" s="388">
        <f>TRUNC(IF($B95="",IFERROR(VLOOKUP($A95,SERVIÇOS!$A:$F,5,0),IFERROR(VLOOKUP($A95,$C:$J,7,0),)),0)*$F95,2)</f>
        <v>0</v>
      </c>
      <c r="J95" s="389">
        <f t="shared" si="5"/>
        <v>16.22</v>
      </c>
      <c r="K95" s="463"/>
    </row>
    <row r="96" spans="1:11" ht="30">
      <c r="A96" s="662"/>
      <c r="B96" s="662"/>
      <c r="C96" s="663" t="s">
        <v>18876</v>
      </c>
      <c r="D96" s="664" t="s">
        <v>14255</v>
      </c>
      <c r="E96" s="665" t="s">
        <v>5435</v>
      </c>
      <c r="F96" s="666"/>
      <c r="G96" s="667"/>
      <c r="H96" s="668">
        <f>TRUNC(SUM(H97:H98),2)</f>
        <v>24.05</v>
      </c>
      <c r="I96" s="668">
        <f>TRUNC(SUM(I97:I98),2)</f>
        <v>53.44</v>
      </c>
      <c r="J96" s="668">
        <f>H96+I96</f>
        <v>77.489999999999995</v>
      </c>
      <c r="K96" s="669" t="s">
        <v>18847</v>
      </c>
    </row>
    <row r="97" spans="1:11">
      <c r="A97" s="382">
        <v>88309</v>
      </c>
      <c r="B97" s="383"/>
      <c r="C97" s="384" t="str">
        <f t="shared" si="4"/>
        <v>Serv.Aux</v>
      </c>
      <c r="D97" s="385" t="str">
        <f>IF($B97="",IFERROR(VLOOKUP($A97,SERVIÇOS!$A:$F,2,0),IFERROR(VLOOKUP($A97,$C:$J,2,0),"")),IFERROR(VLOOKUP($B97,INSUMOS!$A:$D,2,0),IFERROR(VLOOKUP($B97,COTAÇÕES!$A:$J,2,0),"")))</f>
        <v>PEDREIRO COM ENCARGOS COMPLEMENTARES</v>
      </c>
      <c r="E97" s="427" t="str">
        <f>IF($B97="",IFERROR(VLOOKUP($A97,SERVIÇOS!$A:$F,3,0),IFERROR(VLOOKUP($A97,$C:$J,3,0),"")),IFERROR(VLOOKUP($B97,INSUMOS!$A:$D,3,0),IFERROR(VLOOKUP($B97,COTAÇÕES!$A:$J,5,0),"")))</f>
        <v>H</v>
      </c>
      <c r="F97" s="386">
        <v>1.1000000000000001</v>
      </c>
      <c r="G97" s="387">
        <f>IF($B97="",IFERROR(VLOOKUP($A97,SERVIÇOS!$A:$F,6,0),IFERROR(VLOOKUP($A97,$C:$J,8,0),"")),IFERROR(VLOOKUP($B97,INSUMOS!$A:$D,4,0),IFERROR(VLOOKUP($B97,COTAÇÕES!$A:$J,9,0),"")))</f>
        <v>29.15</v>
      </c>
      <c r="H97" s="388">
        <f>TRUNC(IF($B97="",IFERROR(VLOOKUP($A97,SERVIÇOS!$A:$F,4,0),IFERROR(VLOOKUP($A97,$C:$J,6,0),)),IFERROR(VLOOKUP($B97,INSUMOS!$A:$D,4,0),IFERROR(VLOOKUP($B97,COTAÇÕES!$A:$J,9,0),)))*$F97,2)</f>
        <v>8.65</v>
      </c>
      <c r="I97" s="388">
        <f>TRUNC(IF($B97="",IFERROR(VLOOKUP($A97,SERVIÇOS!$A:$F,5,0),IFERROR(VLOOKUP($A97,$C:$J,7,0),)),0)*$F97,2)</f>
        <v>23.4</v>
      </c>
      <c r="J97" s="389">
        <f t="shared" si="5"/>
        <v>32.049999999999997</v>
      </c>
      <c r="K97" s="463"/>
    </row>
    <row r="98" spans="1:11">
      <c r="A98" s="382">
        <v>88316</v>
      </c>
      <c r="B98" s="383"/>
      <c r="C98" s="384" t="str">
        <f t="shared" si="4"/>
        <v>Serv.Aux</v>
      </c>
      <c r="D98" s="385" t="str">
        <f>IF($B98="",IFERROR(VLOOKUP($A98,SERVIÇOS!$A:$F,2,0),IFERROR(VLOOKUP($A98,$C:$J,2,0),"")),IFERROR(VLOOKUP($B98,INSUMOS!$A:$D,2,0),IFERROR(VLOOKUP($B98,COTAÇÕES!$A:$J,2,0),"")))</f>
        <v>SERVENTE COM ENCARGOS COMPLEMENTARES</v>
      </c>
      <c r="E98" s="427" t="str">
        <f>IF($B98="",IFERROR(VLOOKUP($A98,SERVIÇOS!$A:$F,3,0),IFERROR(VLOOKUP($A98,$C:$J,3,0),"")),IFERROR(VLOOKUP($B98,INSUMOS!$A:$D,3,0),IFERROR(VLOOKUP($B98,COTAÇÕES!$A:$J,5,0),"")))</f>
        <v>H</v>
      </c>
      <c r="F98" s="386">
        <v>2</v>
      </c>
      <c r="G98" s="387">
        <f>IF($B98="",IFERROR(VLOOKUP($A98,SERVIÇOS!$A:$F,6,0),IFERROR(VLOOKUP($A98,$C:$J,8,0),"")),IFERROR(VLOOKUP($B98,INSUMOS!$A:$D,4,0),IFERROR(VLOOKUP($B98,COTAÇÕES!$A:$J,9,0),"")))</f>
        <v>22.72</v>
      </c>
      <c r="H98" s="388">
        <f>TRUNC(IF($B98="",IFERROR(VLOOKUP($A98,SERVIÇOS!$A:$F,4,0),IFERROR(VLOOKUP($A98,$C:$J,6,0),)),IFERROR(VLOOKUP($B98,INSUMOS!$A:$D,4,0),IFERROR(VLOOKUP($B98,COTAÇÕES!$A:$J,9,0),)))*$F98,2)</f>
        <v>15.4</v>
      </c>
      <c r="I98" s="388">
        <f>TRUNC(IF($B98="",IFERROR(VLOOKUP($A98,SERVIÇOS!$A:$F,5,0),IFERROR(VLOOKUP($A98,$C:$J,7,0),)),0)*$F98,2)</f>
        <v>30.04</v>
      </c>
      <c r="J98" s="389">
        <f t="shared" si="5"/>
        <v>45.44</v>
      </c>
      <c r="K98" s="463"/>
    </row>
    <row r="99" spans="1:11" ht="30">
      <c r="A99" s="662"/>
      <c r="B99" s="662"/>
      <c r="C99" s="663" t="s">
        <v>18877</v>
      </c>
      <c r="D99" s="664" t="s">
        <v>18951</v>
      </c>
      <c r="E99" s="665" t="s">
        <v>5390</v>
      </c>
      <c r="F99" s="666"/>
      <c r="G99" s="667"/>
      <c r="H99" s="668">
        <f>TRUNC(SUM(H100:H101),2)</f>
        <v>15.49</v>
      </c>
      <c r="I99" s="668">
        <f>TRUNC(SUM(I100:I101),2)</f>
        <v>2.12</v>
      </c>
      <c r="J99" s="668">
        <f>H99+I99</f>
        <v>17.61</v>
      </c>
      <c r="K99" s="669" t="s">
        <v>18847</v>
      </c>
    </row>
    <row r="100" spans="1:11">
      <c r="A100" s="382"/>
      <c r="B100" s="383">
        <v>4893</v>
      </c>
      <c r="C100" s="384" t="str">
        <f t="shared" si="4"/>
        <v>MAT</v>
      </c>
      <c r="D100" s="385" t="str">
        <f>IF($B100="",IFERROR(VLOOKUP($A100,SERVIÇOS!$A:$F,2,0),IFERROR(VLOOKUP($A100,$C:$J,2,0),"")),IFERROR(VLOOKUP($B100,INSUMOS!$A:$D,2,0),IFERROR(VLOOKUP($B100,COTAÇÕES!$A:$J,2,0),"")))</f>
        <v>PLUG OU BUJAO DE FERRO GALVANIZADO, DE 1 1/2"</v>
      </c>
      <c r="E100" s="427" t="str">
        <f>IF($B100="",IFERROR(VLOOKUP($A100,SERVIÇOS!$A:$F,3,0),IFERROR(VLOOKUP($A100,$C:$J,3,0),"")),IFERROR(VLOOKUP($B100,INSUMOS!$A:$D,3,0),IFERROR(VLOOKUP($B100,COTAÇÕES!$A:$J,5,0),"")))</f>
        <v xml:space="preserve">UN    </v>
      </c>
      <c r="F100" s="386">
        <v>1</v>
      </c>
      <c r="G100" s="387">
        <f>IF($B100="",IFERROR(VLOOKUP($A100,SERVIÇOS!$A:$F,6,0),IFERROR(VLOOKUP($A100,$C:$J,8,0),"")),IFERROR(VLOOKUP($B100,INSUMOS!$A:$D,4,0),IFERROR(VLOOKUP($B100,COTAÇÕES!$A:$J,9,0),"")))</f>
        <v>14.78</v>
      </c>
      <c r="H100" s="388">
        <f>TRUNC(IF($B100="",IFERROR(VLOOKUP($A100,SERVIÇOS!$A:$F,4,0),IFERROR(VLOOKUP($A100,$C:$J,6,0),)),IFERROR(VLOOKUP($B100,INSUMOS!$A:$D,4,0),IFERROR(VLOOKUP($B100,COTAÇÕES!$A:$J,9,0),)))*$F100,2)</f>
        <v>14.78</v>
      </c>
      <c r="I100" s="388">
        <f>TRUNC(IF($B100="",IFERROR(VLOOKUP($A100,SERVIÇOS!$A:$F,5,0),IFERROR(VLOOKUP($A100,$C:$J,7,0),)),0)*$F100,2)</f>
        <v>0</v>
      </c>
      <c r="J100" s="389">
        <f t="shared" si="5"/>
        <v>14.78</v>
      </c>
      <c r="K100" s="463"/>
    </row>
    <row r="101" spans="1:11" ht="30">
      <c r="A101" s="382">
        <v>88267</v>
      </c>
      <c r="B101" s="383"/>
      <c r="C101" s="384" t="str">
        <f t="shared" si="4"/>
        <v>Serv.Aux</v>
      </c>
      <c r="D101" s="385" t="str">
        <f>IF($B101="",IFERROR(VLOOKUP($A101,SERVIÇOS!$A:$F,2,0),IFERROR(VLOOKUP($A101,$C:$J,2,0),"")),IFERROR(VLOOKUP($B101,INSUMOS!$A:$D,2,0),IFERROR(VLOOKUP($B101,COTAÇÕES!$A:$J,2,0),"")))</f>
        <v>ENCANADOR OU BOMBEIRO HIDRÁULICO COM ENCARGOS COMPLEMENTARES</v>
      </c>
      <c r="E101" s="427" t="str">
        <f>IF($B101="",IFERROR(VLOOKUP($A101,SERVIÇOS!$A:$F,3,0),IFERROR(VLOOKUP($A101,$C:$J,3,0),"")),IFERROR(VLOOKUP($B101,INSUMOS!$A:$D,3,0),IFERROR(VLOOKUP($B101,COTAÇÕES!$A:$J,5,0),"")))</f>
        <v>H</v>
      </c>
      <c r="F101" s="386">
        <v>0.1</v>
      </c>
      <c r="G101" s="387">
        <f>IF($B101="",IFERROR(VLOOKUP($A101,SERVIÇOS!$A:$F,6,0),IFERROR(VLOOKUP($A101,$C:$J,8,0),"")),IFERROR(VLOOKUP($B101,INSUMOS!$A:$D,4,0),IFERROR(VLOOKUP($B101,COTAÇÕES!$A:$J,9,0),"")))</f>
        <v>28.4</v>
      </c>
      <c r="H101" s="388">
        <f>TRUNC(IF($B101="",IFERROR(VLOOKUP($A101,SERVIÇOS!$A:$F,4,0),IFERROR(VLOOKUP($A101,$C:$J,6,0),)),IFERROR(VLOOKUP($B101,INSUMOS!$A:$D,4,0),IFERROR(VLOOKUP($B101,COTAÇÕES!$A:$J,9,0),)))*$F101,2)</f>
        <v>0.71</v>
      </c>
      <c r="I101" s="388">
        <f>TRUNC(IF($B101="",IFERROR(VLOOKUP($A101,SERVIÇOS!$A:$F,5,0),IFERROR(VLOOKUP($A101,$C:$J,7,0),)),0)*$F101,2)</f>
        <v>2.12</v>
      </c>
      <c r="J101" s="389">
        <f t="shared" si="5"/>
        <v>2.83</v>
      </c>
      <c r="K101" s="463"/>
    </row>
    <row r="102" spans="1:11" ht="30">
      <c r="A102" s="662"/>
      <c r="B102" s="662"/>
      <c r="C102" s="663" t="s">
        <v>18878</v>
      </c>
      <c r="D102" s="664" t="s">
        <v>18952</v>
      </c>
      <c r="E102" s="665" t="s">
        <v>5390</v>
      </c>
      <c r="F102" s="666"/>
      <c r="G102" s="667"/>
      <c r="H102" s="668">
        <f>TRUNC(SUM(H103:H104),2)</f>
        <v>25.1</v>
      </c>
      <c r="I102" s="668">
        <f>TRUNC(SUM(I103:I104),2)</f>
        <v>2.12</v>
      </c>
      <c r="J102" s="668">
        <f>H102+I102</f>
        <v>27.220000000000002</v>
      </c>
      <c r="K102" s="669" t="s">
        <v>18847</v>
      </c>
    </row>
    <row r="103" spans="1:11">
      <c r="A103" s="382"/>
      <c r="B103" s="383">
        <v>4907</v>
      </c>
      <c r="C103" s="384" t="str">
        <f t="shared" si="4"/>
        <v>MAT</v>
      </c>
      <c r="D103" s="385" t="str">
        <f>IF($B103="",IFERROR(VLOOKUP($A103,SERVIÇOS!$A:$F,2,0),IFERROR(VLOOKUP($A103,$C:$J,2,0),"")),IFERROR(VLOOKUP($B103,INSUMOS!$A:$D,2,0),IFERROR(VLOOKUP($B103,COTAÇÕES!$A:$J,2,0),"")))</f>
        <v>PLUG PVC, JE, DN 100 MM, PARA REDE COLETORA ESGOTO</v>
      </c>
      <c r="E103" s="427" t="str">
        <f>IF($B103="",IFERROR(VLOOKUP($A103,SERVIÇOS!$A:$F,3,0),IFERROR(VLOOKUP($A103,$C:$J,3,0),"")),IFERROR(VLOOKUP($B103,INSUMOS!$A:$D,3,0),IFERROR(VLOOKUP($B103,COTAÇÕES!$A:$J,5,0),"")))</f>
        <v xml:space="preserve">UN    </v>
      </c>
      <c r="F103" s="386">
        <v>1</v>
      </c>
      <c r="G103" s="387">
        <f>IF($B103="",IFERROR(VLOOKUP($A103,SERVIÇOS!$A:$F,6,0),IFERROR(VLOOKUP($A103,$C:$J,8,0),"")),IFERROR(VLOOKUP($B103,INSUMOS!$A:$D,4,0),IFERROR(VLOOKUP($B103,COTAÇÕES!$A:$J,9,0),"")))</f>
        <v>24.39</v>
      </c>
      <c r="H103" s="388">
        <f>TRUNC(IF($B103="",IFERROR(VLOOKUP($A103,SERVIÇOS!$A:$F,4,0),IFERROR(VLOOKUP($A103,$C:$J,6,0),)),IFERROR(VLOOKUP($B103,INSUMOS!$A:$D,4,0),IFERROR(VLOOKUP($B103,COTAÇÕES!$A:$J,9,0),)))*$F103,2)</f>
        <v>24.39</v>
      </c>
      <c r="I103" s="388">
        <f>TRUNC(IF($B103="",IFERROR(VLOOKUP($A103,SERVIÇOS!$A:$F,5,0),IFERROR(VLOOKUP($A103,$C:$J,7,0),)),0)*$F103,2)</f>
        <v>0</v>
      </c>
      <c r="J103" s="389">
        <f t="shared" si="5"/>
        <v>24.39</v>
      </c>
      <c r="K103" s="463"/>
    </row>
    <row r="104" spans="1:11" ht="30">
      <c r="A104" s="382">
        <v>88267</v>
      </c>
      <c r="B104" s="383"/>
      <c r="C104" s="384" t="str">
        <f t="shared" si="4"/>
        <v>Serv.Aux</v>
      </c>
      <c r="D104" s="385" t="str">
        <f>IF($B104="",IFERROR(VLOOKUP($A104,SERVIÇOS!$A:$F,2,0),IFERROR(VLOOKUP($A104,$C:$J,2,0),"")),IFERROR(VLOOKUP($B104,INSUMOS!$A:$D,2,0),IFERROR(VLOOKUP($B104,COTAÇÕES!$A:$J,2,0),"")))</f>
        <v>ENCANADOR OU BOMBEIRO HIDRÁULICO COM ENCARGOS COMPLEMENTARES</v>
      </c>
      <c r="E104" s="427" t="str">
        <f>IF($B104="",IFERROR(VLOOKUP($A104,SERVIÇOS!$A:$F,3,0),IFERROR(VLOOKUP($A104,$C:$J,3,0),"")),IFERROR(VLOOKUP($B104,INSUMOS!$A:$D,3,0),IFERROR(VLOOKUP($B104,COTAÇÕES!$A:$J,5,0),"")))</f>
        <v>H</v>
      </c>
      <c r="F104" s="386">
        <v>0.1</v>
      </c>
      <c r="G104" s="387">
        <f>IF($B104="",IFERROR(VLOOKUP($A104,SERVIÇOS!$A:$F,6,0),IFERROR(VLOOKUP($A104,$C:$J,8,0),"")),IFERROR(VLOOKUP($B104,INSUMOS!$A:$D,4,0),IFERROR(VLOOKUP($B104,COTAÇÕES!$A:$J,9,0),"")))</f>
        <v>28.4</v>
      </c>
      <c r="H104" s="388">
        <f>TRUNC(IF($B104="",IFERROR(VLOOKUP($A104,SERVIÇOS!$A:$F,4,0),IFERROR(VLOOKUP($A104,$C:$J,6,0),)),IFERROR(VLOOKUP($B104,INSUMOS!$A:$D,4,0),IFERROR(VLOOKUP($B104,COTAÇÕES!$A:$J,9,0),)))*$F104,2)</f>
        <v>0.71</v>
      </c>
      <c r="I104" s="388">
        <f>TRUNC(IF($B104="",IFERROR(VLOOKUP($A104,SERVIÇOS!$A:$F,5,0),IFERROR(VLOOKUP($A104,$C:$J,7,0),)),0)*$F104,2)</f>
        <v>2.12</v>
      </c>
      <c r="J104" s="389">
        <f t="shared" si="5"/>
        <v>2.83</v>
      </c>
      <c r="K104" s="463"/>
    </row>
    <row r="105" spans="1:11" ht="15.75">
      <c r="A105" s="662"/>
      <c r="B105" s="662"/>
      <c r="C105" s="663" t="s">
        <v>18879</v>
      </c>
      <c r="D105" s="664" t="s">
        <v>14734</v>
      </c>
      <c r="E105" s="665" t="s">
        <v>5421</v>
      </c>
      <c r="F105" s="666"/>
      <c r="G105" s="667"/>
      <c r="H105" s="668">
        <f>TRUNC(SUM(H106),2)</f>
        <v>1.79</v>
      </c>
      <c r="I105" s="668">
        <f>TRUNC(SUM(I106),2)</f>
        <v>5.3</v>
      </c>
      <c r="J105" s="668">
        <f>H105+I105</f>
        <v>7.09</v>
      </c>
      <c r="K105" s="669" t="s">
        <v>19410</v>
      </c>
    </row>
    <row r="106" spans="1:11" ht="30">
      <c r="A106" s="382">
        <v>88267</v>
      </c>
      <c r="B106" s="383"/>
      <c r="C106" s="384" t="str">
        <f t="shared" si="4"/>
        <v>Serv.Aux</v>
      </c>
      <c r="D106" s="385" t="str">
        <f>IF($B106="",IFERROR(VLOOKUP($A106,SERVIÇOS!$A:$F,2,0),IFERROR(VLOOKUP($A106,$C:$J,2,0),"")),IFERROR(VLOOKUP($B106,INSUMOS!$A:$D,2,0),IFERROR(VLOOKUP($B106,COTAÇÕES!$A:$J,2,0),"")))</f>
        <v>ENCANADOR OU BOMBEIRO HIDRÁULICO COM ENCARGOS COMPLEMENTARES</v>
      </c>
      <c r="E106" s="427" t="str">
        <f>IF($B106="",IFERROR(VLOOKUP($A106,SERVIÇOS!$A:$F,3,0),IFERROR(VLOOKUP($A106,$C:$J,3,0),"")),IFERROR(VLOOKUP($B106,INSUMOS!$A:$D,3,0),IFERROR(VLOOKUP($B106,COTAÇÕES!$A:$J,5,0),"")))</f>
        <v>H</v>
      </c>
      <c r="F106" s="386">
        <v>0.25</v>
      </c>
      <c r="G106" s="387">
        <f>IF($B106="",IFERROR(VLOOKUP($A106,SERVIÇOS!$A:$F,6,0),IFERROR(VLOOKUP($A106,$C:$J,8,0),"")),IFERROR(VLOOKUP($B106,INSUMOS!$A:$D,4,0),IFERROR(VLOOKUP($B106,COTAÇÕES!$A:$J,9,0),"")))</f>
        <v>28.4</v>
      </c>
      <c r="H106" s="388">
        <f>TRUNC(IF($B106="",IFERROR(VLOOKUP($A106,SERVIÇOS!$A:$F,4,0),IFERROR(VLOOKUP($A106,$C:$J,6,0),)),IFERROR(VLOOKUP($B106,INSUMOS!$A:$D,4,0),IFERROR(VLOOKUP($B106,COTAÇÕES!$A:$J,9,0),)))*$F106,2)</f>
        <v>1.79</v>
      </c>
      <c r="I106" s="388">
        <f>TRUNC(IF($B106="",IFERROR(VLOOKUP($A106,SERVIÇOS!$A:$F,5,0),IFERROR(VLOOKUP($A106,$C:$J,7,0),)),0)*$F106,2)</f>
        <v>5.3</v>
      </c>
      <c r="J106" s="389">
        <f t="shared" si="5"/>
        <v>7.09</v>
      </c>
      <c r="K106" s="463"/>
    </row>
    <row r="107" spans="1:11" ht="15.75">
      <c r="A107" s="662"/>
      <c r="B107" s="662"/>
      <c r="C107" s="663" t="s">
        <v>18880</v>
      </c>
      <c r="D107" s="664" t="s">
        <v>14732</v>
      </c>
      <c r="E107" s="665" t="s">
        <v>5421</v>
      </c>
      <c r="F107" s="666"/>
      <c r="G107" s="667"/>
      <c r="H107" s="668">
        <f>TRUNC(SUM(H108),2)</f>
        <v>3.08</v>
      </c>
      <c r="I107" s="668">
        <f>TRUNC(SUM(I108),2)</f>
        <v>6</v>
      </c>
      <c r="J107" s="668">
        <f>H107+I107</f>
        <v>9.08</v>
      </c>
      <c r="K107" s="669" t="s">
        <v>19398</v>
      </c>
    </row>
    <row r="108" spans="1:11">
      <c r="A108" s="382">
        <v>88316</v>
      </c>
      <c r="B108" s="383"/>
      <c r="C108" s="384" t="str">
        <f t="shared" ref="C108:C155" si="6">IF(A108&lt;&gt;"","Serv.Aux",IF(B108&lt;&gt;"","MAT",""))</f>
        <v>Serv.Aux</v>
      </c>
      <c r="D108" s="385" t="str">
        <f>IF($B108="",IFERROR(VLOOKUP($A108,SERVIÇOS!$A:$F,2,0),IFERROR(VLOOKUP($A108,$C:$J,2,0),"")),IFERROR(VLOOKUP($B108,INSUMOS!$A:$D,2,0),IFERROR(VLOOKUP($B108,COTAÇÕES!$A:$J,2,0),"")))</f>
        <v>SERVENTE COM ENCARGOS COMPLEMENTARES</v>
      </c>
      <c r="E108" s="427" t="str">
        <f>IF($B108="",IFERROR(VLOOKUP($A108,SERVIÇOS!$A:$F,3,0),IFERROR(VLOOKUP($A108,$C:$J,3,0),"")),IFERROR(VLOOKUP($B108,INSUMOS!$A:$D,3,0),IFERROR(VLOOKUP($B108,COTAÇÕES!$A:$J,5,0),"")))</f>
        <v>H</v>
      </c>
      <c r="F108" s="386">
        <v>0.4</v>
      </c>
      <c r="G108" s="387">
        <f>IF($B108="",IFERROR(VLOOKUP($A108,SERVIÇOS!$A:$F,6,0),IFERROR(VLOOKUP($A108,$C:$J,8,0),"")),IFERROR(VLOOKUP($B108,INSUMOS!$A:$D,4,0),IFERROR(VLOOKUP($B108,COTAÇÕES!$A:$J,9,0),"")))</f>
        <v>22.72</v>
      </c>
      <c r="H108" s="388">
        <f>TRUNC(IF($B108="",IFERROR(VLOOKUP($A108,SERVIÇOS!$A:$F,4,0),IFERROR(VLOOKUP($A108,$C:$J,6,0),)),IFERROR(VLOOKUP($B108,INSUMOS!$A:$D,4,0),IFERROR(VLOOKUP($B108,COTAÇÕES!$A:$J,9,0),)))*$F108,2)</f>
        <v>3.08</v>
      </c>
      <c r="I108" s="388">
        <f>TRUNC(IF($B108="",IFERROR(VLOOKUP($A108,SERVIÇOS!$A:$F,5,0),IFERROR(VLOOKUP($A108,$C:$J,7,0),)),0)*$F108,2)</f>
        <v>6</v>
      </c>
      <c r="J108" s="389">
        <f t="shared" si="5"/>
        <v>9.08</v>
      </c>
      <c r="K108" s="463"/>
    </row>
    <row r="109" spans="1:11" ht="30">
      <c r="A109" s="662"/>
      <c r="B109" s="662"/>
      <c r="C109" s="663" t="s">
        <v>18881</v>
      </c>
      <c r="D109" s="699" t="s">
        <v>18953</v>
      </c>
      <c r="E109" s="663" t="s">
        <v>3055</v>
      </c>
      <c r="F109" s="666"/>
      <c r="G109" s="667"/>
      <c r="H109" s="668">
        <f>TRUNC(SUM(H110:H111),2)</f>
        <v>20.73</v>
      </c>
      <c r="I109" s="668">
        <f>TRUNC(SUM(I110:I111),2)</f>
        <v>2.4</v>
      </c>
      <c r="J109" s="668">
        <f t="shared" si="5"/>
        <v>23.13</v>
      </c>
      <c r="K109" s="669" t="s">
        <v>19412</v>
      </c>
    </row>
    <row r="110" spans="1:11">
      <c r="A110" s="382">
        <v>88316</v>
      </c>
      <c r="B110" s="383"/>
      <c r="C110" s="384" t="str">
        <f t="shared" si="6"/>
        <v>Serv.Aux</v>
      </c>
      <c r="D110" s="385" t="str">
        <f>IF($B110="",IFERROR(VLOOKUP($A110,SERVIÇOS!$A:$F,2,0),IFERROR(VLOOKUP($A110,$C:$J,2,0),"")),IFERROR(VLOOKUP($B110,INSUMOS!$A:$D,2,0),IFERROR(VLOOKUP($B110,COTAÇÕES!$A:$J,2,0),"")))</f>
        <v>SERVENTE COM ENCARGOS COMPLEMENTARES</v>
      </c>
      <c r="E110" s="427" t="str">
        <f>IF($B110="",IFERROR(VLOOKUP($A110,SERVIÇOS!$A:$F,3,0),IFERROR(VLOOKUP($A110,$C:$J,3,0),"")),IFERROR(VLOOKUP($B110,INSUMOS!$A:$D,3,0),IFERROR(VLOOKUP($B110,COTAÇÕES!$A:$J,5,0),"")))</f>
        <v>H</v>
      </c>
      <c r="F110" s="386">
        <v>0.16</v>
      </c>
      <c r="G110" s="387">
        <f>IF($B110="",IFERROR(VLOOKUP($A110,SERVIÇOS!$A:$F,6,0),IFERROR(VLOOKUP($A110,$C:$J,8,0),"")),IFERROR(VLOOKUP($B110,INSUMOS!$A:$D,4,0),IFERROR(VLOOKUP($B110,COTAÇÕES!$A:$J,9,0),"")))</f>
        <v>22.72</v>
      </c>
      <c r="H110" s="388">
        <f>TRUNC(IF($B110="",IFERROR(VLOOKUP($A110,SERVIÇOS!$A:$F,4,0),IFERROR(VLOOKUP($A110,$C:$J,6,0),)),IFERROR(VLOOKUP($B110,INSUMOS!$A:$D,4,0),IFERROR(VLOOKUP($B110,COTAÇÕES!$A:$J,9,0),)))*$F110,2)</f>
        <v>1.23</v>
      </c>
      <c r="I110" s="388">
        <f>TRUNC(IF($B110="",IFERROR(VLOOKUP($A110,SERVIÇOS!$A:$F,5,0),IFERROR(VLOOKUP($A110,$C:$J,7,0),)),0)*$F110,2)</f>
        <v>2.4</v>
      </c>
      <c r="J110" s="389">
        <f t="shared" si="5"/>
        <v>3.63</v>
      </c>
      <c r="K110" s="463"/>
    </row>
    <row r="111" spans="1:11" ht="60">
      <c r="A111" s="382"/>
      <c r="B111" s="383">
        <v>10527</v>
      </c>
      <c r="C111" s="384" t="str">
        <f t="shared" si="6"/>
        <v>MAT</v>
      </c>
      <c r="D111" s="385" t="str">
        <f>IF($B111="",IFERROR(VLOOKUP($A111,SERVIÇOS!$A:$F,2,0),IFERROR(VLOOKUP($A111,$C:$J,2,0),"")),IFERROR(VLOOKUP($B111,INSUMOS!$A:$D,2,0),IFERROR(VLOOKUP($B111,COTAÇÕES!$A:$J,2,0),"")))</f>
        <v>LOCACAO DE ANDAIME METALICO TUBULAR DE ENCAIXE, TIPO DE TORRE, CADA PAINEL COM LARGURA DE 1 ATE 1,5 M E ALTURA DE *1,00* M, INCLUINDO DIAGONAL, BARRAS DE LIGACAO, SAPATAS OU RODIZIOS E DEMAIS ITENS NECESSARIOS A MONTAGEM (NAO INCLUI INSTALACAO)</v>
      </c>
      <c r="E111" s="427" t="str">
        <f>IF($B111="",IFERROR(VLOOKUP($A111,SERVIÇOS!$A:$F,3,0),IFERROR(VLOOKUP($A111,$C:$J,3,0),"")),IFERROR(VLOOKUP($B111,INSUMOS!$A:$D,3,0),IFERROR(VLOOKUP($B111,COTAÇÕES!$A:$J,5,0),"")))</f>
        <v xml:space="preserve">MXMES </v>
      </c>
      <c r="F111" s="386">
        <v>1</v>
      </c>
      <c r="G111" s="387">
        <f>IF($B111="",IFERROR(VLOOKUP($A111,SERVIÇOS!$A:$F,6,0),IFERROR(VLOOKUP($A111,$C:$J,8,0),"")),IFERROR(VLOOKUP($B111,INSUMOS!$A:$D,4,0),IFERROR(VLOOKUP($B111,COTAÇÕES!$A:$J,9,0),"")))</f>
        <v>19.5</v>
      </c>
      <c r="H111" s="388">
        <f>TRUNC(IF($B111="",IFERROR(VLOOKUP($A111,SERVIÇOS!$A:$F,4,0),IFERROR(VLOOKUP($A111,$C:$J,6,0),)),IFERROR(VLOOKUP($B111,INSUMOS!$A:$D,4,0),IFERROR(VLOOKUP($B111,COTAÇÕES!$A:$J,9,0),)))*$F111,2)</f>
        <v>19.5</v>
      </c>
      <c r="I111" s="388">
        <f>TRUNC(IF($B111="",IFERROR(VLOOKUP($A111,SERVIÇOS!$A:$F,5,0),IFERROR(VLOOKUP($A111,$C:$J,7,0),)),0)*$F111,2)</f>
        <v>0</v>
      </c>
      <c r="J111" s="389">
        <f t="shared" si="5"/>
        <v>19.5</v>
      </c>
      <c r="K111" s="463"/>
    </row>
    <row r="112" spans="1:11" ht="15.75">
      <c r="A112" s="662"/>
      <c r="B112" s="662"/>
      <c r="C112" s="663" t="s">
        <v>18882</v>
      </c>
      <c r="D112" s="699" t="s">
        <v>17987</v>
      </c>
      <c r="E112" s="663" t="s">
        <v>99</v>
      </c>
      <c r="F112" s="666"/>
      <c r="G112" s="667"/>
      <c r="H112" s="668">
        <f>TRUNC(SUM(H113:H114),2)</f>
        <v>4.63</v>
      </c>
      <c r="I112" s="668">
        <f>TRUNC(SUM(I113:I114),2)</f>
        <v>9.6300000000000008</v>
      </c>
      <c r="J112" s="668">
        <f t="shared" si="5"/>
        <v>14.260000000000002</v>
      </c>
      <c r="K112" s="669" t="s">
        <v>19413</v>
      </c>
    </row>
    <row r="113" spans="1:11">
      <c r="A113" s="382">
        <v>88316</v>
      </c>
      <c r="B113" s="383"/>
      <c r="C113" s="384" t="str">
        <f t="shared" si="6"/>
        <v>Serv.Aux</v>
      </c>
      <c r="D113" s="385" t="str">
        <f>IF($B113="",IFERROR(VLOOKUP($A113,SERVIÇOS!$A:$F,2,0),IFERROR(VLOOKUP($A113,$C:$J,2,0),"")),IFERROR(VLOOKUP($B113,INSUMOS!$A:$D,2,0),IFERROR(VLOOKUP($B113,COTAÇÕES!$A:$J,2,0),"")))</f>
        <v>SERVENTE COM ENCARGOS COMPLEMENTARES</v>
      </c>
      <c r="E113" s="427" t="str">
        <f>IF($B113="",IFERROR(VLOOKUP($A113,SERVIÇOS!$A:$F,3,0),IFERROR(VLOOKUP($A113,$C:$J,3,0),"")),IFERROR(VLOOKUP($B113,INSUMOS!$A:$D,3,0),IFERROR(VLOOKUP($B113,COTAÇÕES!$A:$J,5,0),"")))</f>
        <v>H</v>
      </c>
      <c r="F113" s="386">
        <v>0.5</v>
      </c>
      <c r="G113" s="387">
        <f>IF($B113="",IFERROR(VLOOKUP($A113,SERVIÇOS!$A:$F,6,0),IFERROR(VLOOKUP($A113,$C:$J,8,0),"")),IFERROR(VLOOKUP($B113,INSUMOS!$A:$D,4,0),IFERROR(VLOOKUP($B113,COTAÇÕES!$A:$J,9,0),"")))</f>
        <v>22.72</v>
      </c>
      <c r="H113" s="388">
        <f>TRUNC(IF($B113="",IFERROR(VLOOKUP($A113,SERVIÇOS!$A:$F,4,0),IFERROR(VLOOKUP($A113,$C:$J,6,0),)),IFERROR(VLOOKUP($B113,INSUMOS!$A:$D,4,0),IFERROR(VLOOKUP($B113,COTAÇÕES!$A:$J,9,0),)))*$F113,2)</f>
        <v>3.85</v>
      </c>
      <c r="I113" s="388">
        <f>TRUNC(IF($B113="",IFERROR(VLOOKUP($A113,SERVIÇOS!$A:$F,5,0),IFERROR(VLOOKUP($A113,$C:$J,7,0),)),0)*$F113,2)</f>
        <v>7.51</v>
      </c>
      <c r="J113" s="389">
        <f t="shared" si="5"/>
        <v>11.36</v>
      </c>
      <c r="K113" s="463"/>
    </row>
    <row r="114" spans="1:11">
      <c r="A114" s="382">
        <v>88309</v>
      </c>
      <c r="B114" s="383"/>
      <c r="C114" s="384" t="str">
        <f t="shared" si="6"/>
        <v>Serv.Aux</v>
      </c>
      <c r="D114" s="385" t="str">
        <f>IF($B114="",IFERROR(VLOOKUP($A114,SERVIÇOS!$A:$F,2,0),IFERROR(VLOOKUP($A114,$C:$J,2,0),"")),IFERROR(VLOOKUP($B114,INSUMOS!$A:$D,2,0),IFERROR(VLOOKUP($B114,COTAÇÕES!$A:$J,2,0),"")))</f>
        <v>PEDREIRO COM ENCARGOS COMPLEMENTARES</v>
      </c>
      <c r="E114" s="427" t="str">
        <f>IF($B114="",IFERROR(VLOOKUP($A114,SERVIÇOS!$A:$F,3,0),IFERROR(VLOOKUP($A114,$C:$J,3,0),"")),IFERROR(VLOOKUP($B114,INSUMOS!$A:$D,3,0),IFERROR(VLOOKUP($B114,COTAÇÕES!$A:$J,5,0),"")))</f>
        <v>H</v>
      </c>
      <c r="F114" s="386">
        <v>0.1</v>
      </c>
      <c r="G114" s="387">
        <f>IF($B114="",IFERROR(VLOOKUP($A114,SERVIÇOS!$A:$F,6,0),IFERROR(VLOOKUP($A114,$C:$J,8,0),"")),IFERROR(VLOOKUP($B114,INSUMOS!$A:$D,4,0),IFERROR(VLOOKUP($B114,COTAÇÕES!$A:$J,9,0),"")))</f>
        <v>29.15</v>
      </c>
      <c r="H114" s="388">
        <f>TRUNC(IF($B114="",IFERROR(VLOOKUP($A114,SERVIÇOS!$A:$F,4,0),IFERROR(VLOOKUP($A114,$C:$J,6,0),)),IFERROR(VLOOKUP($B114,INSUMOS!$A:$D,4,0),IFERROR(VLOOKUP($B114,COTAÇÕES!$A:$J,9,0),)))*$F114,2)</f>
        <v>0.78</v>
      </c>
      <c r="I114" s="388">
        <f>TRUNC(IF($B114="",IFERROR(VLOOKUP($A114,SERVIÇOS!$A:$F,5,0),IFERROR(VLOOKUP($A114,$C:$J,7,0),)),0)*$F114,2)</f>
        <v>2.12</v>
      </c>
      <c r="J114" s="389">
        <f t="shared" si="5"/>
        <v>2.9000000000000004</v>
      </c>
      <c r="K114" s="463"/>
    </row>
    <row r="115" spans="1:11" ht="31.5">
      <c r="A115" s="662"/>
      <c r="B115" s="662"/>
      <c r="C115" s="663" t="s">
        <v>18883</v>
      </c>
      <c r="D115" s="699" t="s">
        <v>14129</v>
      </c>
      <c r="E115" s="665" t="s">
        <v>5435</v>
      </c>
      <c r="F115" s="666"/>
      <c r="G115" s="667"/>
      <c r="H115" s="668">
        <f>TRUNC(SUM(H116:H117),2)</f>
        <v>96.59</v>
      </c>
      <c r="I115" s="668">
        <f>TRUNC(SUM(I116:I117),2)</f>
        <v>18.02</v>
      </c>
      <c r="J115" s="668">
        <f t="shared" si="5"/>
        <v>114.61</v>
      </c>
      <c r="K115" s="669" t="s">
        <v>19414</v>
      </c>
    </row>
    <row r="116" spans="1:11" ht="30">
      <c r="A116" s="382"/>
      <c r="B116" s="383" t="s">
        <v>18894</v>
      </c>
      <c r="C116" s="384" t="str">
        <f t="shared" si="6"/>
        <v>MAT</v>
      </c>
      <c r="D116" s="385" t="s">
        <v>18954</v>
      </c>
      <c r="E116" s="427" t="s">
        <v>18858</v>
      </c>
      <c r="F116" s="386">
        <v>0.25</v>
      </c>
      <c r="G116" s="670">
        <v>349.43</v>
      </c>
      <c r="H116" s="671">
        <f>G116*F116</f>
        <v>87.357500000000002</v>
      </c>
      <c r="I116" s="388">
        <f>TRUNC(IF($B116="",IFERROR(VLOOKUP($A116,SERVIÇOS!$A:$F,5,0),IFERROR(VLOOKUP($A116,$C:$J,7,0),)),0)*$F116,2)</f>
        <v>0</v>
      </c>
      <c r="J116" s="389">
        <f t="shared" si="5"/>
        <v>87.357500000000002</v>
      </c>
      <c r="K116" s="463"/>
    </row>
    <row r="117" spans="1:11">
      <c r="A117" s="382">
        <v>88316</v>
      </c>
      <c r="B117" s="383"/>
      <c r="C117" s="384" t="str">
        <f t="shared" si="6"/>
        <v>Serv.Aux</v>
      </c>
      <c r="D117" s="385" t="str">
        <f>IF($B117="",IFERROR(VLOOKUP($A117,SERVIÇOS!$A:$F,2,0),IFERROR(VLOOKUP($A117,$C:$J,2,0),"")),IFERROR(VLOOKUP($B117,INSUMOS!$A:$D,2,0),IFERROR(VLOOKUP($B117,COTAÇÕES!$A:$J,2,0),"")))</f>
        <v>SERVENTE COM ENCARGOS COMPLEMENTARES</v>
      </c>
      <c r="E117" s="427" t="str">
        <f>IF($B117="",IFERROR(VLOOKUP($A117,SERVIÇOS!$A:$F,3,0),IFERROR(VLOOKUP($A117,$C:$J,3,0),"")),IFERROR(VLOOKUP($B117,INSUMOS!$A:$D,3,0),IFERROR(VLOOKUP($B117,COTAÇÕES!$A:$J,5,0),"")))</f>
        <v>H</v>
      </c>
      <c r="F117" s="386">
        <v>1.2</v>
      </c>
      <c r="G117" s="387">
        <f>IF($B117="",IFERROR(VLOOKUP($A117,SERVIÇOS!$A:$F,6,0),IFERROR(VLOOKUP($A117,$C:$J,8,0),"")),IFERROR(VLOOKUP($B117,INSUMOS!$A:$D,4,0),IFERROR(VLOOKUP($B117,COTAÇÕES!$A:$J,9,0),"")))</f>
        <v>22.72</v>
      </c>
      <c r="H117" s="388">
        <f>TRUNC(IF($B117="",IFERROR(VLOOKUP($A117,SERVIÇOS!$A:$F,4,0),IFERROR(VLOOKUP($A117,$C:$J,6,0),)),IFERROR(VLOOKUP($B117,INSUMOS!$A:$D,4,0),IFERROR(VLOOKUP($B117,COTAÇÕES!$A:$J,9,0),)))*$F117,2)</f>
        <v>9.24</v>
      </c>
      <c r="I117" s="388">
        <f>TRUNC(IF($B117="",IFERROR(VLOOKUP($A117,SERVIÇOS!$A:$F,5,0),IFERROR(VLOOKUP($A117,$C:$J,7,0),)),0)*$F117,2)</f>
        <v>18.02</v>
      </c>
      <c r="J117" s="389">
        <f t="shared" si="5"/>
        <v>27.259999999999998</v>
      </c>
      <c r="K117" s="463"/>
    </row>
    <row r="118" spans="1:11" ht="31.5">
      <c r="A118" s="662"/>
      <c r="B118" s="662"/>
      <c r="C118" s="663" t="s">
        <v>18884</v>
      </c>
      <c r="D118" s="664" t="s">
        <v>18955</v>
      </c>
      <c r="E118" s="665" t="s">
        <v>99</v>
      </c>
      <c r="F118" s="666"/>
      <c r="G118" s="667"/>
      <c r="H118" s="668">
        <f>TRUNC(SUM(H119:H120),2)</f>
        <v>2.64</v>
      </c>
      <c r="I118" s="668">
        <f>TRUNC(SUM(I119:I120),2)</f>
        <v>5.34</v>
      </c>
      <c r="J118" s="668">
        <f>H118+I118</f>
        <v>7.98</v>
      </c>
      <c r="K118" s="669" t="s">
        <v>18956</v>
      </c>
    </row>
    <row r="119" spans="1:11">
      <c r="A119" s="382">
        <v>88316</v>
      </c>
      <c r="B119" s="383"/>
      <c r="C119" s="384" t="str">
        <f t="shared" si="6"/>
        <v>Serv.Aux</v>
      </c>
      <c r="D119" s="385" t="str">
        <f>IF($B119="",IFERROR(VLOOKUP($A119,SERVIÇOS!$A:$F,2,0),IFERROR(VLOOKUP($A119,$C:$J,2,0),"")),IFERROR(VLOOKUP($B119,INSUMOS!$A:$D,2,0),IFERROR(VLOOKUP($B119,COTAÇÕES!$A:$J,2,0),"")))</f>
        <v>SERVENTE COM ENCARGOS COMPLEMENTARES</v>
      </c>
      <c r="E119" s="427" t="str">
        <f>IF($B119="",IFERROR(VLOOKUP($A119,SERVIÇOS!$A:$F,3,0),IFERROR(VLOOKUP($A119,$C:$J,3,0),"")),IFERROR(VLOOKUP($B119,INSUMOS!$A:$D,3,0),IFERROR(VLOOKUP($B119,COTAÇÕES!$A:$J,5,0),"")))</f>
        <v>H</v>
      </c>
      <c r="F119" s="386">
        <v>0.312</v>
      </c>
      <c r="G119" s="387">
        <f>IF($B119="",IFERROR(VLOOKUP($A119,SERVIÇOS!$A:$F,6,0),IFERROR(VLOOKUP($A119,$C:$J,8,0),"")),IFERROR(VLOOKUP($B119,INSUMOS!$A:$D,4,0),IFERROR(VLOOKUP($B119,COTAÇÕES!$A:$J,9,0),"")))</f>
        <v>22.72</v>
      </c>
      <c r="H119" s="388">
        <f>TRUNC(IF($B119="",IFERROR(VLOOKUP($A119,SERVIÇOS!$A:$F,4,0),IFERROR(VLOOKUP($A119,$C:$J,6,0),)),IFERROR(VLOOKUP($B119,INSUMOS!$A:$D,4,0),IFERROR(VLOOKUP($B119,COTAÇÕES!$A:$J,9,0),)))*$F119,2)</f>
        <v>2.4</v>
      </c>
      <c r="I119" s="388">
        <f>TRUNC(IF($B119="",IFERROR(VLOOKUP($A119,SERVIÇOS!$A:$F,5,0),IFERROR(VLOOKUP($A119,$C:$J,7,0),)),0)*$F119,2)</f>
        <v>4.68</v>
      </c>
      <c r="J119" s="389">
        <f t="shared" ref="J119:J155" si="7">H119+I119</f>
        <v>7.08</v>
      </c>
      <c r="K119" s="463"/>
    </row>
    <row r="120" spans="1:11">
      <c r="A120" s="382">
        <v>88309</v>
      </c>
      <c r="B120" s="383"/>
      <c r="C120" s="384" t="str">
        <f t="shared" si="6"/>
        <v>Serv.Aux</v>
      </c>
      <c r="D120" s="385" t="str">
        <f>IF($B120="",IFERROR(VLOOKUP($A120,SERVIÇOS!$A:$F,2,0),IFERROR(VLOOKUP($A120,$C:$J,2,0),"")),IFERROR(VLOOKUP($B120,INSUMOS!$A:$D,2,0),IFERROR(VLOOKUP($B120,COTAÇÕES!$A:$J,2,0),"")))</f>
        <v>PEDREIRO COM ENCARGOS COMPLEMENTARES</v>
      </c>
      <c r="E120" s="427" t="str">
        <f>IF($B120="",IFERROR(VLOOKUP($A120,SERVIÇOS!$A:$F,3,0),IFERROR(VLOOKUP($A120,$C:$J,3,0),"")),IFERROR(VLOOKUP($B120,INSUMOS!$A:$D,3,0),IFERROR(VLOOKUP($B120,COTAÇÕES!$A:$J,5,0),"")))</f>
        <v>H</v>
      </c>
      <c r="F120" s="386">
        <v>3.1199999999999999E-2</v>
      </c>
      <c r="G120" s="387">
        <f>IF($B120="",IFERROR(VLOOKUP($A120,SERVIÇOS!$A:$F,6,0),IFERROR(VLOOKUP($A120,$C:$J,8,0),"")),IFERROR(VLOOKUP($B120,INSUMOS!$A:$D,4,0),IFERROR(VLOOKUP($B120,COTAÇÕES!$A:$J,9,0),"")))</f>
        <v>29.15</v>
      </c>
      <c r="H120" s="388">
        <f>TRUNC(IF($B120="",IFERROR(VLOOKUP($A120,SERVIÇOS!$A:$F,4,0),IFERROR(VLOOKUP($A120,$C:$J,6,0),)),IFERROR(VLOOKUP($B120,INSUMOS!$A:$D,4,0),IFERROR(VLOOKUP($B120,COTAÇÕES!$A:$J,9,0),)))*$F120,2)</f>
        <v>0.24</v>
      </c>
      <c r="I120" s="388">
        <f>TRUNC(IF($B120="",IFERROR(VLOOKUP($A120,SERVIÇOS!$A:$F,5,0),IFERROR(VLOOKUP($A120,$C:$J,7,0),)),0)*$F120,2)</f>
        <v>0.66</v>
      </c>
      <c r="J120" s="389">
        <f t="shared" si="7"/>
        <v>0.9</v>
      </c>
      <c r="K120" s="463"/>
    </row>
    <row r="121" spans="1:11" ht="15.75">
      <c r="A121" s="662"/>
      <c r="B121" s="662"/>
      <c r="C121" s="663" t="s">
        <v>18885</v>
      </c>
      <c r="D121" s="664" t="s">
        <v>14255</v>
      </c>
      <c r="E121" s="663" t="s">
        <v>5435</v>
      </c>
      <c r="F121" s="666"/>
      <c r="G121" s="667"/>
      <c r="H121" s="668">
        <f>TRUNC(SUM(H122:H123),2)</f>
        <v>93.03</v>
      </c>
      <c r="I121" s="668">
        <f>TRUNC(SUM(I122:I123),2)</f>
        <v>188.92</v>
      </c>
      <c r="J121" s="668">
        <f>H121+I121</f>
        <v>281.95</v>
      </c>
      <c r="K121" s="669" t="s">
        <v>19411</v>
      </c>
    </row>
    <row r="122" spans="1:11">
      <c r="A122" s="382">
        <v>88316</v>
      </c>
      <c r="B122" s="383"/>
      <c r="C122" s="384" t="str">
        <f t="shared" si="6"/>
        <v>Serv.Aux</v>
      </c>
      <c r="D122" s="385" t="str">
        <f>IF($B122="",IFERROR(VLOOKUP($A122,SERVIÇOS!$A:$F,2,0),IFERROR(VLOOKUP($A122,$C:$J,2,0),"")),IFERROR(VLOOKUP($B122,INSUMOS!$A:$D,2,0),IFERROR(VLOOKUP($B122,COTAÇÕES!$A:$J,2,0),"")))</f>
        <v>SERVENTE COM ENCARGOS COMPLEMENTARES</v>
      </c>
      <c r="E122" s="427" t="str">
        <f>IF($B122="",IFERROR(VLOOKUP($A122,SERVIÇOS!$A:$F,3,0),IFERROR(VLOOKUP($A122,$C:$J,3,0),"")),IFERROR(VLOOKUP($B122,INSUMOS!$A:$D,3,0),IFERROR(VLOOKUP($B122,COTAÇÕES!$A:$J,5,0),"")))</f>
        <v>H</v>
      </c>
      <c r="F122" s="386">
        <v>10.8</v>
      </c>
      <c r="G122" s="387">
        <f>IF($B122="",IFERROR(VLOOKUP($A122,SERVIÇOS!$A:$F,6,0),IFERROR(VLOOKUP($A122,$C:$J,8,0),"")),IFERROR(VLOOKUP($B122,INSUMOS!$A:$D,4,0),IFERROR(VLOOKUP($B122,COTAÇÕES!$A:$J,9,0),"")))</f>
        <v>22.72</v>
      </c>
      <c r="H122" s="388">
        <f>TRUNC(IF($B122="",IFERROR(VLOOKUP($A122,SERVIÇOS!$A:$F,4,0),IFERROR(VLOOKUP($A122,$C:$J,6,0),)),IFERROR(VLOOKUP($B122,INSUMOS!$A:$D,4,0),IFERROR(VLOOKUP($B122,COTAÇÕES!$A:$J,9,0),)))*$F122,2)</f>
        <v>83.16</v>
      </c>
      <c r="I122" s="388">
        <f>TRUNC(IF($B122="",IFERROR(VLOOKUP($A122,SERVIÇOS!$A:$F,5,0),IFERROR(VLOOKUP($A122,$C:$J,7,0),)),0)*$F122,2)</f>
        <v>162.21</v>
      </c>
      <c r="J122" s="389">
        <f t="shared" si="7"/>
        <v>245.37</v>
      </c>
      <c r="K122" s="463"/>
    </row>
    <row r="123" spans="1:11">
      <c r="A123" s="382">
        <v>88309</v>
      </c>
      <c r="B123" s="383"/>
      <c r="C123" s="384" t="str">
        <f t="shared" si="6"/>
        <v>Serv.Aux</v>
      </c>
      <c r="D123" s="385" t="str">
        <f>IF($B123="",IFERROR(VLOOKUP($A123,SERVIÇOS!$A:$F,2,0),IFERROR(VLOOKUP($A123,$C:$J,2,0),"")),IFERROR(VLOOKUP($B123,INSUMOS!$A:$D,2,0),IFERROR(VLOOKUP($B123,COTAÇÕES!$A:$J,2,0),"")))</f>
        <v>PEDREIRO COM ENCARGOS COMPLEMENTARES</v>
      </c>
      <c r="E123" s="427" t="str">
        <f>IF($B123="",IFERROR(VLOOKUP($A123,SERVIÇOS!$A:$F,3,0),IFERROR(VLOOKUP($A123,$C:$J,3,0),"")),IFERROR(VLOOKUP($B123,INSUMOS!$A:$D,3,0),IFERROR(VLOOKUP($B123,COTAÇÕES!$A:$J,5,0),"")))</f>
        <v>H</v>
      </c>
      <c r="F123" s="386">
        <v>1.2554000000000001</v>
      </c>
      <c r="G123" s="387">
        <f>IF($B123="",IFERROR(VLOOKUP($A123,SERVIÇOS!$A:$F,6,0),IFERROR(VLOOKUP($A123,$C:$J,8,0),"")),IFERROR(VLOOKUP($B123,INSUMOS!$A:$D,4,0),IFERROR(VLOOKUP($B123,COTAÇÕES!$A:$J,9,0),"")))</f>
        <v>29.15</v>
      </c>
      <c r="H123" s="388">
        <f>TRUNC(IF($B123="",IFERROR(VLOOKUP($A123,SERVIÇOS!$A:$F,4,0),IFERROR(VLOOKUP($A123,$C:$J,6,0),)),IFERROR(VLOOKUP($B123,INSUMOS!$A:$D,4,0),IFERROR(VLOOKUP($B123,COTAÇÕES!$A:$J,9,0),)))*$F123,2)</f>
        <v>9.8699999999999992</v>
      </c>
      <c r="I123" s="388">
        <f>TRUNC(IF($B123="",IFERROR(VLOOKUP($A123,SERVIÇOS!$A:$F,5,0),IFERROR(VLOOKUP($A123,$C:$J,7,0),)),0)*$F123,2)</f>
        <v>26.71</v>
      </c>
      <c r="J123" s="389">
        <f t="shared" si="7"/>
        <v>36.58</v>
      </c>
      <c r="K123" s="463"/>
    </row>
    <row r="124" spans="1:11" ht="31.5">
      <c r="A124" s="662"/>
      <c r="B124" s="662"/>
      <c r="C124" s="663" t="s">
        <v>18886</v>
      </c>
      <c r="D124" s="664" t="s">
        <v>18957</v>
      </c>
      <c r="E124" s="665" t="s">
        <v>99</v>
      </c>
      <c r="F124" s="666"/>
      <c r="G124" s="667"/>
      <c r="H124" s="668">
        <f>TRUNC(SUM(H125:H140),2)</f>
        <v>184.2</v>
      </c>
      <c r="I124" s="668">
        <f>TRUNC(SUM(I125:I140),2)</f>
        <v>13.64</v>
      </c>
      <c r="J124" s="668">
        <f>H124+I124</f>
        <v>197.83999999999997</v>
      </c>
      <c r="K124" s="669" t="s">
        <v>18958</v>
      </c>
    </row>
    <row r="125" spans="1:11" ht="30">
      <c r="A125" s="382"/>
      <c r="B125" s="383">
        <v>4517</v>
      </c>
      <c r="C125" s="384" t="str">
        <f t="shared" si="6"/>
        <v>MAT</v>
      </c>
      <c r="D125" s="385" t="str">
        <f>IF($B125="",IFERROR(VLOOKUP($A125,SERVIÇOS!$A:$F,2,0),IFERROR(VLOOKUP($A125,$C:$J,2,0),"")),IFERROR(VLOOKUP($B125,INSUMOS!$A:$D,2,0),IFERROR(VLOOKUP($B125,COTAÇÕES!$A:$J,2,0),"")))</f>
        <v>SARRAFO *2,5 X 7,5* CM EM PINUS, MISTA OU EQUIVALENTE DA REGIAO - BRUTA</v>
      </c>
      <c r="E125" s="427" t="str">
        <f>IF($B125="",IFERROR(VLOOKUP($A125,SERVIÇOS!$A:$F,3,0),IFERROR(VLOOKUP($A125,$C:$J,3,0),"")),IFERROR(VLOOKUP($B125,INSUMOS!$A:$D,3,0),IFERROR(VLOOKUP($B125,COTAÇÕES!$A:$J,5,0),"")))</f>
        <v xml:space="preserve">M     </v>
      </c>
      <c r="F125" s="386">
        <v>0.16669999999999999</v>
      </c>
      <c r="G125" s="387">
        <f>IF($B125="",IFERROR(VLOOKUP($A125,SERVIÇOS!$A:$F,6,0),IFERROR(VLOOKUP($A125,$C:$J,8,0),"")),IFERROR(VLOOKUP($B125,INSUMOS!$A:$D,4,0),IFERROR(VLOOKUP($B125,COTAÇÕES!$A:$J,9,0),"")))</f>
        <v>2.37</v>
      </c>
      <c r="H125" s="388">
        <f>TRUNC(IF($B125="",IFERROR(VLOOKUP($A125,SERVIÇOS!$A:$F,4,0),IFERROR(VLOOKUP($A125,$C:$J,6,0),)),IFERROR(VLOOKUP($B125,INSUMOS!$A:$D,4,0),IFERROR(VLOOKUP($B125,COTAÇÕES!$A:$J,9,0),)))*$F125,2)</f>
        <v>0.39</v>
      </c>
      <c r="I125" s="388">
        <f>TRUNC(IF($B125="",IFERROR(VLOOKUP($A125,SERVIÇOS!$A:$F,5,0),IFERROR(VLOOKUP($A125,$C:$J,7,0),)),0)*$F125,2)</f>
        <v>0</v>
      </c>
      <c r="J125" s="389">
        <f t="shared" si="7"/>
        <v>0.39</v>
      </c>
      <c r="K125" s="463"/>
    </row>
    <row r="126" spans="1:11">
      <c r="A126" s="382"/>
      <c r="B126" s="383">
        <v>5069</v>
      </c>
      <c r="C126" s="384" t="str">
        <f t="shared" si="6"/>
        <v>MAT</v>
      </c>
      <c r="D126" s="385" t="str">
        <f>IF($B126="",IFERROR(VLOOKUP($A126,SERVIÇOS!$A:$F,2,0),IFERROR(VLOOKUP($A126,$C:$J,2,0),"")),IFERROR(VLOOKUP($B126,INSUMOS!$A:$D,2,0),IFERROR(VLOOKUP($B126,COTAÇÕES!$A:$J,2,0),"")))</f>
        <v>PREGO DE ACO POLIDO COM CABECA 17 X 27 (2 1/2 X 11)</v>
      </c>
      <c r="E126" s="427" t="str">
        <f>IF($B126="",IFERROR(VLOOKUP($A126,SERVIÇOS!$A:$F,3,0),IFERROR(VLOOKUP($A126,$C:$J,3,0),"")),IFERROR(VLOOKUP($B126,INSUMOS!$A:$D,3,0),IFERROR(VLOOKUP($B126,COTAÇÕES!$A:$J,5,0),"")))</f>
        <v xml:space="preserve">KG    </v>
      </c>
      <c r="F126" s="386">
        <v>6.7000000000000002E-3</v>
      </c>
      <c r="G126" s="387">
        <f>IF($B126="",IFERROR(VLOOKUP($A126,SERVIÇOS!$A:$F,6,0),IFERROR(VLOOKUP($A126,$C:$J,8,0),"")),IFERROR(VLOOKUP($B126,INSUMOS!$A:$D,4,0),IFERROR(VLOOKUP($B126,COTAÇÕES!$A:$J,9,0),"")))</f>
        <v>20.58</v>
      </c>
      <c r="H126" s="388">
        <f>TRUNC(IF($B126="",IFERROR(VLOOKUP($A126,SERVIÇOS!$A:$F,4,0),IFERROR(VLOOKUP($A126,$C:$J,6,0),)),IFERROR(VLOOKUP($B126,INSUMOS!$A:$D,4,0),IFERROR(VLOOKUP($B126,COTAÇÕES!$A:$J,9,0),)))*$F126,2)</f>
        <v>0.13</v>
      </c>
      <c r="I126" s="388">
        <f>TRUNC(IF($B126="",IFERROR(VLOOKUP($A126,SERVIÇOS!$A:$F,5,0),IFERROR(VLOOKUP($A126,$C:$J,7,0),)),0)*$F126,2)</f>
        <v>0</v>
      </c>
      <c r="J126" s="389">
        <f t="shared" si="7"/>
        <v>0.13</v>
      </c>
      <c r="K126" s="463"/>
    </row>
    <row r="127" spans="1:11" ht="30">
      <c r="A127" s="382"/>
      <c r="B127" s="383">
        <v>6189</v>
      </c>
      <c r="C127" s="384" t="str">
        <f t="shared" si="6"/>
        <v>MAT</v>
      </c>
      <c r="D127" s="385" t="str">
        <f>IF($B127="",IFERROR(VLOOKUP($A127,SERVIÇOS!$A:$F,2,0),IFERROR(VLOOKUP($A127,$C:$J,2,0),"")),IFERROR(VLOOKUP($B127,INSUMOS!$A:$D,2,0),IFERROR(VLOOKUP($B127,COTAÇÕES!$A:$J,2,0),"")))</f>
        <v>TABUA NAO APARELHADA *2,5 X 30* CM, EM MACARANDUBA, ANGELIM OU EQUIVALENTE DA REGIAO - BRUTA</v>
      </c>
      <c r="E127" s="427" t="str">
        <f>IF($B127="",IFERROR(VLOOKUP($A127,SERVIÇOS!$A:$F,3,0),IFERROR(VLOOKUP($A127,$C:$J,3,0),"")),IFERROR(VLOOKUP($B127,INSUMOS!$A:$D,3,0),IFERROR(VLOOKUP($B127,COTAÇÕES!$A:$J,5,0),"")))</f>
        <v xml:space="preserve">M     </v>
      </c>
      <c r="F127" s="386">
        <v>2.0799999999999999E-2</v>
      </c>
      <c r="G127" s="387">
        <f>IF($B127="",IFERROR(VLOOKUP($A127,SERVIÇOS!$A:$F,6,0),IFERROR(VLOOKUP($A127,$C:$J,8,0),"")),IFERROR(VLOOKUP($B127,INSUMOS!$A:$D,4,0),IFERROR(VLOOKUP($B127,COTAÇÕES!$A:$J,9,0),"")))</f>
        <v>35.68</v>
      </c>
      <c r="H127" s="388">
        <f>TRUNC(IF($B127="",IFERROR(VLOOKUP($A127,SERVIÇOS!$A:$F,4,0),IFERROR(VLOOKUP($A127,$C:$J,6,0),)),IFERROR(VLOOKUP($B127,INSUMOS!$A:$D,4,0),IFERROR(VLOOKUP($B127,COTAÇÕES!$A:$J,9,0),)))*$F127,2)</f>
        <v>0.74</v>
      </c>
      <c r="I127" s="388">
        <f>TRUNC(IF($B127="",IFERROR(VLOOKUP($A127,SERVIÇOS!$A:$F,5,0),IFERROR(VLOOKUP($A127,$C:$J,7,0),)),0)*$F127,2)</f>
        <v>0</v>
      </c>
      <c r="J127" s="389">
        <f t="shared" si="7"/>
        <v>0.74</v>
      </c>
      <c r="K127" s="463"/>
    </row>
    <row r="128" spans="1:11" ht="30">
      <c r="A128" s="382"/>
      <c r="B128" s="383">
        <v>1525</v>
      </c>
      <c r="C128" s="384" t="str">
        <f t="shared" si="6"/>
        <v>MAT</v>
      </c>
      <c r="D128" s="385" t="str">
        <f>IF($B128="",IFERROR(VLOOKUP($A128,SERVIÇOS!$A:$F,2,0),IFERROR(VLOOKUP($A128,$C:$J,2,0),"")),IFERROR(VLOOKUP($B128,INSUMOS!$A:$D,2,0),IFERROR(VLOOKUP($B128,COTAÇÕES!$A:$J,2,0),"")))</f>
        <v>CONCRETO USINADO BOMBEAVEL, CLASSE DE RESISTENCIA C30, COM BRITA 0 E 1, SLUMP = 100 +/- 20 MM, INCLUI SERVICO DE BOMBEAMENTO (NBR 8953)</v>
      </c>
      <c r="E128" s="427" t="str">
        <f>IF($B128="",IFERROR(VLOOKUP($A128,SERVIÇOS!$A:$F,3,0),IFERROR(VLOOKUP($A128,$C:$J,3,0),"")),IFERROR(VLOOKUP($B128,INSUMOS!$A:$D,3,0),IFERROR(VLOOKUP($B128,COTAÇÕES!$A:$J,5,0),"")))</f>
        <v xml:space="preserve">M3    </v>
      </c>
      <c r="F128" s="386">
        <v>0.15</v>
      </c>
      <c r="G128" s="387">
        <f>IF($B128="",IFERROR(VLOOKUP($A128,SERVIÇOS!$A:$F,6,0),IFERROR(VLOOKUP($A128,$C:$J,8,0),"")),IFERROR(VLOOKUP($B128,INSUMOS!$A:$D,4,0),IFERROR(VLOOKUP($B128,COTAÇÕES!$A:$J,9,0),"")))</f>
        <v>467.29</v>
      </c>
      <c r="H128" s="388">
        <f>TRUNC(IF($B128="",IFERROR(VLOOKUP($A128,SERVIÇOS!$A:$F,4,0),IFERROR(VLOOKUP($A128,$C:$J,6,0),)),IFERROR(VLOOKUP($B128,INSUMOS!$A:$D,4,0),IFERROR(VLOOKUP($B128,COTAÇÕES!$A:$J,9,0),)))*$F128,2)</f>
        <v>70.09</v>
      </c>
      <c r="I128" s="388">
        <f>TRUNC(IF($B128="",IFERROR(VLOOKUP($A128,SERVIÇOS!$A:$F,5,0),IFERROR(VLOOKUP($A128,$C:$J,7,0),)),0)*$F128,2)</f>
        <v>0</v>
      </c>
      <c r="J128" s="389">
        <f t="shared" si="7"/>
        <v>70.09</v>
      </c>
      <c r="K128" s="463"/>
    </row>
    <row r="129" spans="1:11" ht="30">
      <c r="A129" s="382"/>
      <c r="B129" s="383">
        <v>42409</v>
      </c>
      <c r="C129" s="384" t="str">
        <f t="shared" si="6"/>
        <v>MAT</v>
      </c>
      <c r="D129" s="385" t="str">
        <f>IF($B129="",IFERROR(VLOOKUP($A129,SERVIÇOS!$A:$F,2,0),IFERROR(VLOOKUP($A129,$C:$J,2,0),"")),IFERROR(VLOOKUP($B129,INSUMOS!$A:$D,2,0),IFERROR(VLOOKUP($B129,COTAÇÕES!$A:$J,2,0),"")))</f>
        <v>AGENTE DE CURA, PROTETOR DA EVAPORACAO DA AGUA DE HIDRATACAO DO CONCRETO</v>
      </c>
      <c r="E129" s="427" t="str">
        <f>IF($B129="",IFERROR(VLOOKUP($A129,SERVIÇOS!$A:$F,3,0),IFERROR(VLOOKUP($A129,$C:$J,3,0),"")),IFERROR(VLOOKUP($B129,INSUMOS!$A:$D,3,0),IFERROR(VLOOKUP($B129,COTAÇÕES!$A:$J,5,0),"")))</f>
        <v xml:space="preserve">KG    </v>
      </c>
      <c r="F129" s="386">
        <v>0.4</v>
      </c>
      <c r="G129" s="387">
        <f>IF($B129="",IFERROR(VLOOKUP($A129,SERVIÇOS!$A:$F,6,0),IFERROR(VLOOKUP($A129,$C:$J,8,0),"")),IFERROR(VLOOKUP($B129,INSUMOS!$A:$D,4,0),IFERROR(VLOOKUP($B129,COTAÇÕES!$A:$J,9,0),"")))</f>
        <v>10.56</v>
      </c>
      <c r="H129" s="388">
        <f>TRUNC(IF($B129="",IFERROR(VLOOKUP($A129,SERVIÇOS!$A:$F,4,0),IFERROR(VLOOKUP($A129,$C:$J,6,0),)),IFERROR(VLOOKUP($B129,INSUMOS!$A:$D,4,0),IFERROR(VLOOKUP($B129,COTAÇÕES!$A:$J,9,0),)))*$F129,2)</f>
        <v>4.22</v>
      </c>
      <c r="I129" s="388">
        <f>TRUNC(IF($B129="",IFERROR(VLOOKUP($A129,SERVIÇOS!$A:$F,5,0),IFERROR(VLOOKUP($A129,$C:$J,7,0),)),0)*$F129,2)</f>
        <v>0</v>
      </c>
      <c r="J129" s="389">
        <f t="shared" si="7"/>
        <v>4.22</v>
      </c>
      <c r="K129" s="463"/>
    </row>
    <row r="130" spans="1:11" ht="30">
      <c r="A130" s="382"/>
      <c r="B130" s="383">
        <v>39315</v>
      </c>
      <c r="C130" s="384" t="str">
        <f t="shared" si="6"/>
        <v>MAT</v>
      </c>
      <c r="D130" s="385" t="str">
        <f>IF($B130="",IFERROR(VLOOKUP($A130,SERVIÇOS!$A:$F,2,0),IFERROR(VLOOKUP($A130,$C:$J,2,0),"")),IFERROR(VLOOKUP($B130,INSUMOS!$A:$D,2,0),IFERROR(VLOOKUP($B130,COTAÇÕES!$A:$J,2,0),"")))</f>
        <v>ESPACADOR / DISTANCIADOR TIPO GARRA DUPLA, EM PLASTICO, COBRIMENTO *20* MM, PARA FERRAGENS DE LAJES E FUNDO DE VIGAS</v>
      </c>
      <c r="E130" s="427" t="str">
        <f>IF($B130="",IFERROR(VLOOKUP($A130,SERVIÇOS!$A:$F,3,0),IFERROR(VLOOKUP($A130,$C:$J,3,0),"")),IFERROR(VLOOKUP($B130,INSUMOS!$A:$D,3,0),IFERROR(VLOOKUP($B130,COTAÇÕES!$A:$J,5,0),"")))</f>
        <v xml:space="preserve">UN    </v>
      </c>
      <c r="F130" s="386">
        <v>5</v>
      </c>
      <c r="G130" s="387">
        <f>IF($B130="",IFERROR(VLOOKUP($A130,SERVIÇOS!$A:$F,6,0),IFERROR(VLOOKUP($A130,$C:$J,8,0),"")),IFERROR(VLOOKUP($B130,INSUMOS!$A:$D,4,0),IFERROR(VLOOKUP($B130,COTAÇÕES!$A:$J,9,0),"")))</f>
        <v>0.35</v>
      </c>
      <c r="H130" s="388">
        <f>TRUNC(IF($B130="",IFERROR(VLOOKUP($A130,SERVIÇOS!$A:$F,4,0),IFERROR(VLOOKUP($A130,$C:$J,6,0),)),IFERROR(VLOOKUP($B130,INSUMOS!$A:$D,4,0),IFERROR(VLOOKUP($B130,COTAÇÕES!$A:$J,9,0),)))*$F130,2)</f>
        <v>1.75</v>
      </c>
      <c r="I130" s="388">
        <f>TRUNC(IF($B130="",IFERROR(VLOOKUP($A130,SERVIÇOS!$A:$F,5,0),IFERROR(VLOOKUP($A130,$C:$J,7,0),)),0)*$F130,2)</f>
        <v>0</v>
      </c>
      <c r="J130" s="389">
        <f t="shared" si="7"/>
        <v>1.75</v>
      </c>
      <c r="K130" s="463"/>
    </row>
    <row r="131" spans="1:11">
      <c r="A131" s="382">
        <v>88262</v>
      </c>
      <c r="B131" s="383"/>
      <c r="C131" s="384" t="str">
        <f t="shared" si="6"/>
        <v>Serv.Aux</v>
      </c>
      <c r="D131" s="385" t="str">
        <f>IF($B131="",IFERROR(VLOOKUP($A131,SERVIÇOS!$A:$F,2,0),IFERROR(VLOOKUP($A131,$C:$J,2,0),"")),IFERROR(VLOOKUP($B131,INSUMOS!$A:$D,2,0),IFERROR(VLOOKUP($B131,COTAÇÕES!$A:$J,2,0),"")))</f>
        <v>CARPINTEIRO DE FORMAS COM ENCARGOS COMPLEMENTARES</v>
      </c>
      <c r="E131" s="427" t="str">
        <f>IF($B131="",IFERROR(VLOOKUP($A131,SERVIÇOS!$A:$F,3,0),IFERROR(VLOOKUP($A131,$C:$J,3,0),"")),IFERROR(VLOOKUP($B131,INSUMOS!$A:$D,3,0),IFERROR(VLOOKUP($B131,COTAÇÕES!$A:$J,5,0),"")))</f>
        <v>H</v>
      </c>
      <c r="F131" s="386">
        <v>5.74E-2</v>
      </c>
      <c r="G131" s="387">
        <f>IF($B131="",IFERROR(VLOOKUP($A131,SERVIÇOS!$A:$F,6,0),IFERROR(VLOOKUP($A131,$C:$J,8,0),"")),IFERROR(VLOOKUP($B131,INSUMOS!$A:$D,4,0),IFERROR(VLOOKUP($B131,COTAÇÕES!$A:$J,9,0),"")))</f>
        <v>28.76</v>
      </c>
      <c r="H131" s="388">
        <f>TRUNC(IF($B131="",IFERROR(VLOOKUP($A131,SERVIÇOS!$A:$F,4,0),IFERROR(VLOOKUP($A131,$C:$J,6,0),)),IFERROR(VLOOKUP($B131,INSUMOS!$A:$D,4,0),IFERROR(VLOOKUP($B131,COTAÇÕES!$A:$J,9,0),)))*$F131,2)</f>
        <v>0.44</v>
      </c>
      <c r="I131" s="388">
        <f>TRUNC(IF($B131="",IFERROR(VLOOKUP($A131,SERVIÇOS!$A:$F,5,0),IFERROR(VLOOKUP($A131,$C:$J,7,0),)),0)*$F131,2)</f>
        <v>1.2</v>
      </c>
      <c r="J131" s="389">
        <f t="shared" si="7"/>
        <v>1.64</v>
      </c>
      <c r="K131" s="463"/>
    </row>
    <row r="132" spans="1:11">
      <c r="A132" s="382">
        <v>88309</v>
      </c>
      <c r="B132" s="383"/>
      <c r="C132" s="384" t="str">
        <f t="shared" si="6"/>
        <v>Serv.Aux</v>
      </c>
      <c r="D132" s="385" t="str">
        <f>IF($B132="",IFERROR(VLOOKUP($A132,SERVIÇOS!$A:$F,2,0),IFERROR(VLOOKUP($A132,$C:$J,2,0),"")),IFERROR(VLOOKUP($B132,INSUMOS!$A:$D,2,0),IFERROR(VLOOKUP($B132,COTAÇÕES!$A:$J,2,0),"")))</f>
        <v>PEDREIRO COM ENCARGOS COMPLEMENTARES</v>
      </c>
      <c r="E132" s="427" t="str">
        <f>IF($B132="",IFERROR(VLOOKUP($A132,SERVIÇOS!$A:$F,3,0),IFERROR(VLOOKUP($A132,$C:$J,3,0),"")),IFERROR(VLOOKUP($B132,INSUMOS!$A:$D,3,0),IFERROR(VLOOKUP($B132,COTAÇÕES!$A:$J,5,0),"")))</f>
        <v>H</v>
      </c>
      <c r="F132" s="386">
        <v>0.1003</v>
      </c>
      <c r="G132" s="387">
        <f>IF($B132="",IFERROR(VLOOKUP($A132,SERVIÇOS!$A:$F,6,0),IFERROR(VLOOKUP($A132,$C:$J,8,0),"")),IFERROR(VLOOKUP($B132,INSUMOS!$A:$D,4,0),IFERROR(VLOOKUP($B132,COTAÇÕES!$A:$J,9,0),"")))</f>
        <v>29.15</v>
      </c>
      <c r="H132" s="388">
        <f>TRUNC(IF($B132="",IFERROR(VLOOKUP($A132,SERVIÇOS!$A:$F,4,0),IFERROR(VLOOKUP($A132,$C:$J,6,0),)),IFERROR(VLOOKUP($B132,INSUMOS!$A:$D,4,0),IFERROR(VLOOKUP($B132,COTAÇÕES!$A:$J,9,0),)))*$F132,2)</f>
        <v>0.78</v>
      </c>
      <c r="I132" s="388">
        <f>TRUNC(IF($B132="",IFERROR(VLOOKUP($A132,SERVIÇOS!$A:$F,5,0),IFERROR(VLOOKUP($A132,$C:$J,7,0),)),0)*$F132,2)</f>
        <v>2.13</v>
      </c>
      <c r="J132" s="389">
        <f t="shared" si="7"/>
        <v>2.91</v>
      </c>
      <c r="K132" s="463"/>
    </row>
    <row r="133" spans="1:11">
      <c r="A133" s="382">
        <v>88316</v>
      </c>
      <c r="B133" s="383"/>
      <c r="C133" s="384" t="str">
        <f t="shared" si="6"/>
        <v>Serv.Aux</v>
      </c>
      <c r="D133" s="385" t="str">
        <f>IF($B133="",IFERROR(VLOOKUP($A133,SERVIÇOS!$A:$F,2,0),IFERROR(VLOOKUP($A133,$C:$J,2,0),"")),IFERROR(VLOOKUP($B133,INSUMOS!$A:$D,2,0),IFERROR(VLOOKUP($B133,COTAÇÕES!$A:$J,2,0),"")))</f>
        <v>SERVENTE COM ENCARGOS COMPLEMENTARES</v>
      </c>
      <c r="E133" s="427" t="str">
        <f>IF($B133="",IFERROR(VLOOKUP($A133,SERVIÇOS!$A:$F,3,0),IFERROR(VLOOKUP($A133,$C:$J,3,0),"")),IFERROR(VLOOKUP($B133,INSUMOS!$A:$D,3,0),IFERROR(VLOOKUP($B133,COTAÇÕES!$A:$J,5,0),"")))</f>
        <v>H</v>
      </c>
      <c r="F133" s="386">
        <v>0.18859999999999999</v>
      </c>
      <c r="G133" s="387">
        <f>IF($B133="",IFERROR(VLOOKUP($A133,SERVIÇOS!$A:$F,6,0),IFERROR(VLOOKUP($A133,$C:$J,8,0),"")),IFERROR(VLOOKUP($B133,INSUMOS!$A:$D,4,0),IFERROR(VLOOKUP($B133,COTAÇÕES!$A:$J,9,0),"")))</f>
        <v>22.72</v>
      </c>
      <c r="H133" s="388">
        <f>TRUNC(IF($B133="",IFERROR(VLOOKUP($A133,SERVIÇOS!$A:$F,4,0),IFERROR(VLOOKUP($A133,$C:$J,6,0),)),IFERROR(VLOOKUP($B133,INSUMOS!$A:$D,4,0),IFERROR(VLOOKUP($B133,COTAÇÕES!$A:$J,9,0),)))*$F133,2)</f>
        <v>1.45</v>
      </c>
      <c r="I133" s="388">
        <f>TRUNC(IF($B133="",IFERROR(VLOOKUP($A133,SERVIÇOS!$A:$F,5,0),IFERROR(VLOOKUP($A133,$C:$J,7,0),)),0)*$F133,2)</f>
        <v>2.83</v>
      </c>
      <c r="J133" s="389">
        <f t="shared" si="7"/>
        <v>4.28</v>
      </c>
      <c r="K133" s="463"/>
    </row>
    <row r="134" spans="1:11" ht="30">
      <c r="A134" s="382">
        <v>95270</v>
      </c>
      <c r="B134" s="383"/>
      <c r="C134" s="384" t="str">
        <f t="shared" si="6"/>
        <v>Serv.Aux</v>
      </c>
      <c r="D134" s="385" t="str">
        <f>IF($B134="",IFERROR(VLOOKUP($A134,SERVIÇOS!$A:$F,2,0),IFERROR(VLOOKUP($A134,$C:$J,2,0),"")),IFERROR(VLOOKUP($B134,INSUMOS!$A:$D,2,0),IFERROR(VLOOKUP($B134,COTAÇÕES!$A:$J,2,0),"")))</f>
        <v>RÉGUA VIBRATÓRIA DUPLA PARA CONCRETO, PESO DE 60KG, COMPRIMENTO 4 M, COM MOTOR A GASOLINA, POTÊNCIA 5,5 HP - CHP DIURNO. AF_09/2016</v>
      </c>
      <c r="E134" s="427" t="str">
        <f>IF($B134="",IFERROR(VLOOKUP($A134,SERVIÇOS!$A:$F,3,0),IFERROR(VLOOKUP($A134,$C:$J,3,0),"")),IFERROR(VLOOKUP($B134,INSUMOS!$A:$D,3,0),IFERROR(VLOOKUP($B134,COTAÇÕES!$A:$J,5,0),"")))</f>
        <v>CHP</v>
      </c>
      <c r="F134" s="386">
        <v>1.2200000000000001E-2</v>
      </c>
      <c r="G134" s="387">
        <f>IF($B134="",IFERROR(VLOOKUP($A134,SERVIÇOS!$A:$F,6,0),IFERROR(VLOOKUP($A134,$C:$J,8,0),"")),IFERROR(VLOOKUP($B134,INSUMOS!$A:$D,4,0),IFERROR(VLOOKUP($B134,COTAÇÕES!$A:$J,9,0),"")))</f>
        <v>8.52</v>
      </c>
      <c r="H134" s="388">
        <f>TRUNC(IF($B134="",IFERROR(VLOOKUP($A134,SERVIÇOS!$A:$F,4,0),IFERROR(VLOOKUP($A134,$C:$J,6,0),)),IFERROR(VLOOKUP($B134,INSUMOS!$A:$D,4,0),IFERROR(VLOOKUP($B134,COTAÇÕES!$A:$J,9,0),)))*$F134,2)</f>
        <v>0.1</v>
      </c>
      <c r="I134" s="388">
        <f>TRUNC(IF($B134="",IFERROR(VLOOKUP($A134,SERVIÇOS!$A:$F,5,0),IFERROR(VLOOKUP($A134,$C:$J,7,0),)),0)*$F134,2)</f>
        <v>0</v>
      </c>
      <c r="J134" s="389">
        <f t="shared" si="7"/>
        <v>0.1</v>
      </c>
      <c r="K134" s="463"/>
    </row>
    <row r="135" spans="1:11" ht="30">
      <c r="A135" s="382" t="s">
        <v>18898</v>
      </c>
      <c r="B135" s="383"/>
      <c r="C135" s="384" t="str">
        <f t="shared" si="6"/>
        <v>Serv.Aux</v>
      </c>
      <c r="D135" s="385" t="str">
        <f>IF($B135="",IFERROR(VLOOKUP($A135,SERVIÇOS!$A:$F,2,0),IFERROR(VLOOKUP($A135,$C:$J,2,0),"")),IFERROR(VLOOKUP($B135,INSUMOS!$A:$D,2,0),IFERROR(VLOOKUP($B135,COTAÇÕES!$A:$J,2,0),"")))</f>
        <v>ARMAÇÃO PARA EXECUÇÃO DE RADIER, PISO DE CONCRETO OU LAJE SOBRE SOLO, COM USO DE TELA Q-113 E Q-159</v>
      </c>
      <c r="E135" s="427" t="str">
        <f>IF($B135="",IFERROR(VLOOKUP($A135,SERVIÇOS!$A:$F,3,0),IFERROR(VLOOKUP($A135,$C:$J,3,0),"")),IFERROR(VLOOKUP($B135,INSUMOS!$A:$D,3,0),IFERROR(VLOOKUP($B135,COTAÇÕES!$A:$J,5,0),"")))</f>
        <v>M2</v>
      </c>
      <c r="F135" s="386">
        <v>1</v>
      </c>
      <c r="G135" s="387">
        <f>IF($B135="",IFERROR(VLOOKUP($A135,SERVIÇOS!$A:$F,6,0),IFERROR(VLOOKUP($A135,$C:$J,8,0),"")),IFERROR(VLOOKUP($B135,INSUMOS!$A:$D,4,0),IFERROR(VLOOKUP($B135,COTAÇÕES!$A:$J,9,0),"")))</f>
        <v>85.210000000000008</v>
      </c>
      <c r="H135" s="388">
        <f>TRUNC(IF($B135="",IFERROR(VLOOKUP($A135,SERVIÇOS!$A:$F,4,0),IFERROR(VLOOKUP($A135,$C:$J,6,0),)),IFERROR(VLOOKUP($B135,INSUMOS!$A:$D,4,0),IFERROR(VLOOKUP($B135,COTAÇÕES!$A:$J,9,0),)))*$F135,2)</f>
        <v>83.65</v>
      </c>
      <c r="I135" s="388">
        <f>TRUNC(IF($B135="",IFERROR(VLOOKUP($A135,SERVIÇOS!$A:$F,5,0),IFERROR(VLOOKUP($A135,$C:$J,7,0),)),0)*$F135,2)</f>
        <v>1.56</v>
      </c>
      <c r="J135" s="389">
        <f t="shared" si="7"/>
        <v>85.210000000000008</v>
      </c>
      <c r="K135" s="463"/>
    </row>
    <row r="136" spans="1:11" ht="30">
      <c r="A136" s="382">
        <v>97113</v>
      </c>
      <c r="B136" s="383"/>
      <c r="C136" s="384" t="str">
        <f t="shared" si="6"/>
        <v>Serv.Aux</v>
      </c>
      <c r="D136" s="385" t="str">
        <f>IF($B136="",IFERROR(VLOOKUP($A136,SERVIÇOS!$A:$F,2,0),IFERROR(VLOOKUP($A136,$C:$J,2,0),"")),IFERROR(VLOOKUP($B136,INSUMOS!$A:$D,2,0),IFERROR(VLOOKUP($B136,COTAÇÕES!$A:$J,2,0),"")))</f>
        <v>APLICAÇÃO DE LONA PLÁSTICA PARA EXECUÇÃO DE PAVIMENTOS DE CONCRETO. AF_04/2022</v>
      </c>
      <c r="E136" s="427" t="str">
        <f>IF($B136="",IFERROR(VLOOKUP($A136,SERVIÇOS!$A:$F,3,0),IFERROR(VLOOKUP($A136,$C:$J,3,0),"")),IFERROR(VLOOKUP($B136,INSUMOS!$A:$D,3,0),IFERROR(VLOOKUP($B136,COTAÇÕES!$A:$J,5,0),"")))</f>
        <v>M2</v>
      </c>
      <c r="F136" s="386">
        <v>1.1000000000000001</v>
      </c>
      <c r="G136" s="387">
        <f>IF($B136="",IFERROR(VLOOKUP($A136,SERVIÇOS!$A:$F,6,0),IFERROR(VLOOKUP($A136,$C:$J,8,0),"")),IFERROR(VLOOKUP($B136,INSUMOS!$A:$D,4,0),IFERROR(VLOOKUP($B136,COTAÇÕES!$A:$J,9,0),"")))</f>
        <v>3.13</v>
      </c>
      <c r="H136" s="388">
        <f>TRUNC(IF($B136="",IFERROR(VLOOKUP($A136,SERVIÇOS!$A:$F,4,0),IFERROR(VLOOKUP($A136,$C:$J,6,0),)),IFERROR(VLOOKUP($B136,INSUMOS!$A:$D,4,0),IFERROR(VLOOKUP($B136,COTAÇÕES!$A:$J,9,0),)))*$F136,2)</f>
        <v>3.24</v>
      </c>
      <c r="I136" s="388">
        <f>TRUNC(IF($B136="",IFERROR(VLOOKUP($A136,SERVIÇOS!$A:$F,5,0),IFERROR(VLOOKUP($A136,$C:$J,7,0),)),0)*$F136,2)</f>
        <v>0.19</v>
      </c>
      <c r="J136" s="389">
        <f t="shared" si="7"/>
        <v>3.43</v>
      </c>
      <c r="K136" s="463"/>
    </row>
    <row r="137" spans="1:11" ht="30">
      <c r="A137" s="382">
        <v>97114</v>
      </c>
      <c r="B137" s="383"/>
      <c r="C137" s="384" t="str">
        <f t="shared" si="6"/>
        <v>Serv.Aux</v>
      </c>
      <c r="D137" s="385" t="str">
        <f>IF($B137="",IFERROR(VLOOKUP($A137,SERVIÇOS!$A:$F,2,0),IFERROR(VLOOKUP($A137,$C:$J,2,0),"")),IFERROR(VLOOKUP($B137,INSUMOS!$A:$D,2,0),IFERROR(VLOOKUP($B137,COTAÇÕES!$A:$J,2,0),"")))</f>
        <v>EXECUÇÃO DE JUNTAS DE CONTRAÇÃO PARA PAVIMENTOS DE CONCRETO. AF_04/2022</v>
      </c>
      <c r="E137" s="427" t="str">
        <f>IF($B137="",IFERROR(VLOOKUP($A137,SERVIÇOS!$A:$F,3,0),IFERROR(VLOOKUP($A137,$C:$J,3,0),"")),IFERROR(VLOOKUP($B137,INSUMOS!$A:$D,3,0),IFERROR(VLOOKUP($B137,COTAÇÕES!$A:$J,5,0),"")))</f>
        <v>M</v>
      </c>
      <c r="F137" s="386">
        <v>0.16500000000000001</v>
      </c>
      <c r="G137" s="387">
        <f>IF($B137="",IFERROR(VLOOKUP($A137,SERVIÇOS!$A:$F,6,0),IFERROR(VLOOKUP($A137,$C:$J,8,0),"")),IFERROR(VLOOKUP($B137,INSUMOS!$A:$D,4,0),IFERROR(VLOOKUP($B137,COTAÇÕES!$A:$J,9,0),"")))</f>
        <v>0.39</v>
      </c>
      <c r="H137" s="388">
        <f>TRUNC(IF($B137="",IFERROR(VLOOKUP($A137,SERVIÇOS!$A:$F,4,0),IFERROR(VLOOKUP($A137,$C:$J,6,0),)),IFERROR(VLOOKUP($B137,INSUMOS!$A:$D,4,0),IFERROR(VLOOKUP($B137,COTAÇÕES!$A:$J,9,0),)))*$F137,2)</f>
        <v>0</v>
      </c>
      <c r="I137" s="388">
        <f>TRUNC(IF($B137="",IFERROR(VLOOKUP($A137,SERVIÇOS!$A:$F,5,0),IFERROR(VLOOKUP($A137,$C:$J,7,0),)),0)*$F137,2)</f>
        <v>0.05</v>
      </c>
      <c r="J137" s="389">
        <f t="shared" si="7"/>
        <v>0.05</v>
      </c>
      <c r="K137" s="463"/>
    </row>
    <row r="138" spans="1:11" ht="30">
      <c r="A138" s="382">
        <v>98576</v>
      </c>
      <c r="B138" s="383"/>
      <c r="C138" s="384" t="str">
        <f t="shared" si="6"/>
        <v>Serv.Aux</v>
      </c>
      <c r="D138" s="385" t="str">
        <f>IF($B138="",IFERROR(VLOOKUP($A138,SERVIÇOS!$A:$F,2,0),IFERROR(VLOOKUP($A138,$C:$J,2,0),"")),IFERROR(VLOOKUP($B138,INSUMOS!$A:$D,2,0),IFERROR(VLOOKUP($B138,COTAÇÕES!$A:$J,2,0),"")))</f>
        <v>TRATAMENTO DE JUNTA DE DILATAÇÃO COM MANTA ASFÁLTICA ADERIDA COM MAÇARICO. AF_06/2018</v>
      </c>
      <c r="E138" s="427" t="str">
        <f>IF($B138="",IFERROR(VLOOKUP($A138,SERVIÇOS!$A:$F,3,0),IFERROR(VLOOKUP($A138,$C:$J,3,0),"")),IFERROR(VLOOKUP($B138,INSUMOS!$A:$D,3,0),IFERROR(VLOOKUP($B138,COTAÇÕES!$A:$J,5,0),"")))</f>
        <v>M</v>
      </c>
      <c r="F138" s="386">
        <v>0.16500000000000001</v>
      </c>
      <c r="G138" s="387">
        <f>IF($B138="",IFERROR(VLOOKUP($A138,SERVIÇOS!$A:$F,6,0),IFERROR(VLOOKUP($A138,$C:$J,8,0),"")),IFERROR(VLOOKUP($B138,INSUMOS!$A:$D,4,0),IFERROR(VLOOKUP($B138,COTAÇÕES!$A:$J,9,0),"")))</f>
        <v>22.27</v>
      </c>
      <c r="H138" s="388">
        <f>TRUNC(IF($B138="",IFERROR(VLOOKUP($A138,SERVIÇOS!$A:$F,4,0),IFERROR(VLOOKUP($A138,$C:$J,6,0),)),IFERROR(VLOOKUP($B138,INSUMOS!$A:$D,4,0),IFERROR(VLOOKUP($B138,COTAÇÕES!$A:$J,9,0),)))*$F138,2)</f>
        <v>3.56</v>
      </c>
      <c r="I138" s="388">
        <f>TRUNC(IF($B138="",IFERROR(VLOOKUP($A138,SERVIÇOS!$A:$F,5,0),IFERROR(VLOOKUP($A138,$C:$J,7,0),)),0)*$F138,2)</f>
        <v>0.1</v>
      </c>
      <c r="J138" s="389">
        <f t="shared" si="7"/>
        <v>3.66</v>
      </c>
      <c r="K138" s="463"/>
    </row>
    <row r="139" spans="1:11" ht="30">
      <c r="A139" s="382">
        <v>97115</v>
      </c>
      <c r="B139" s="383"/>
      <c r="C139" s="384" t="str">
        <f t="shared" si="6"/>
        <v>Serv.Aux</v>
      </c>
      <c r="D139" s="385" t="str">
        <f>IF($B139="",IFERROR(VLOOKUP($A139,SERVIÇOS!$A:$F,2,0),IFERROR(VLOOKUP($A139,$C:$J,2,0),"")),IFERROR(VLOOKUP($B139,INSUMOS!$A:$D,2,0),IFERROR(VLOOKUP($B139,COTAÇÕES!$A:$J,2,0),"")))</f>
        <v>APLICAÇÃO DE GRAXA EM BARRAS DE TRANSFERÊNCIA PARA EXECUÇÃO DE PAVIMENTO DE CONCRETO. AF_04/2022</v>
      </c>
      <c r="E139" s="427" t="str">
        <f>IF($B139="",IFERROR(VLOOKUP($A139,SERVIÇOS!$A:$F,3,0),IFERROR(VLOOKUP($A139,$C:$J,3,0),"")),IFERROR(VLOOKUP($B139,INSUMOS!$A:$D,3,0),IFERROR(VLOOKUP($B139,COTAÇÕES!$A:$J,5,0),"")))</f>
        <v>KG</v>
      </c>
      <c r="F139" s="386">
        <v>2.12E-2</v>
      </c>
      <c r="G139" s="387">
        <f>IF($B139="",IFERROR(VLOOKUP($A139,SERVIÇOS!$A:$F,6,0),IFERROR(VLOOKUP($A139,$C:$J,8,0),"")),IFERROR(VLOOKUP($B139,INSUMOS!$A:$D,4,0),IFERROR(VLOOKUP($B139,COTAÇÕES!$A:$J,9,0),"")))</f>
        <v>45.63</v>
      </c>
      <c r="H139" s="388">
        <f>TRUNC(IF($B139="",IFERROR(VLOOKUP($A139,SERVIÇOS!$A:$F,4,0),IFERROR(VLOOKUP($A139,$C:$J,6,0),)),IFERROR(VLOOKUP($B139,INSUMOS!$A:$D,4,0),IFERROR(VLOOKUP($B139,COTAÇÕES!$A:$J,9,0),)))*$F139,2)</f>
        <v>0.76</v>
      </c>
      <c r="I139" s="388">
        <f>TRUNC(IF($B139="",IFERROR(VLOOKUP($A139,SERVIÇOS!$A:$F,5,0),IFERROR(VLOOKUP($A139,$C:$J,7,0),)),0)*$F139,2)</f>
        <v>0.2</v>
      </c>
      <c r="J139" s="389">
        <f t="shared" si="7"/>
        <v>0.96</v>
      </c>
      <c r="K139" s="463"/>
    </row>
    <row r="140" spans="1:11" ht="30">
      <c r="A140" s="382">
        <v>97116</v>
      </c>
      <c r="B140" s="383"/>
      <c r="C140" s="384" t="str">
        <f t="shared" si="6"/>
        <v>Serv.Aux</v>
      </c>
      <c r="D140" s="385" t="str">
        <f>IF($B140="",IFERROR(VLOOKUP($A140,SERVIÇOS!$A:$F,2,0),IFERROR(VLOOKUP($A140,$C:$J,2,0),"")),IFERROR(VLOOKUP($B140,INSUMOS!$A:$D,2,0),IFERROR(VLOOKUP($B140,COTAÇÕES!$A:$J,2,0),"")))</f>
        <v>BARRAS DE TRANSFERÊNCIA, AÇO CA-25 DE 16,0 MM, PARA EXECUÇÃO DE PAVIMENTO DE CONCRETO  FORNECIMENTO E INSTALAÇÃO. AF_04/2022</v>
      </c>
      <c r="E140" s="427" t="str">
        <f>IF($B140="",IFERROR(VLOOKUP($A140,SERVIÇOS!$A:$F,3,0),IFERROR(VLOOKUP($A140,$C:$J,3,0),"")),IFERROR(VLOOKUP($B140,INSUMOS!$A:$D,3,0),IFERROR(VLOOKUP($B140,COTAÇÕES!$A:$J,5,0),"")))</f>
        <v>KG</v>
      </c>
      <c r="F140" s="386">
        <v>0.73299999999999998</v>
      </c>
      <c r="G140" s="387">
        <f>IF($B140="",IFERROR(VLOOKUP($A140,SERVIÇOS!$A:$F,6,0),IFERROR(VLOOKUP($A140,$C:$J,8,0),"")),IFERROR(VLOOKUP($B140,INSUMOS!$A:$D,4,0),IFERROR(VLOOKUP($B140,COTAÇÕES!$A:$J,9,0),"")))</f>
        <v>24.95</v>
      </c>
      <c r="H140" s="388">
        <f>TRUNC(IF($B140="",IFERROR(VLOOKUP($A140,SERVIÇOS!$A:$F,4,0),IFERROR(VLOOKUP($A140,$C:$J,6,0),)),IFERROR(VLOOKUP($B140,INSUMOS!$A:$D,4,0),IFERROR(VLOOKUP($B140,COTAÇÕES!$A:$J,9,0),)))*$F140,2)</f>
        <v>12.9</v>
      </c>
      <c r="I140" s="388">
        <f>TRUNC(IF($B140="",IFERROR(VLOOKUP($A140,SERVIÇOS!$A:$F,5,0),IFERROR(VLOOKUP($A140,$C:$J,7,0),)),0)*$F140,2)</f>
        <v>5.38</v>
      </c>
      <c r="J140" s="389">
        <f t="shared" si="7"/>
        <v>18.28</v>
      </c>
      <c r="K140" s="463"/>
    </row>
    <row r="141" spans="1:11" ht="31.5">
      <c r="A141" s="672"/>
      <c r="B141" s="672"/>
      <c r="C141" s="673" t="s">
        <v>18898</v>
      </c>
      <c r="D141" s="700" t="s">
        <v>18959</v>
      </c>
      <c r="E141" s="701" t="s">
        <v>99</v>
      </c>
      <c r="F141" s="702"/>
      <c r="G141" s="703"/>
      <c r="H141" s="704">
        <f>TRUNC(SUM(H142:H146),2)</f>
        <v>83.65</v>
      </c>
      <c r="I141" s="704">
        <f>TRUNC(SUM(I142:I146),2)</f>
        <v>1.56</v>
      </c>
      <c r="J141" s="704">
        <f t="shared" si="7"/>
        <v>85.210000000000008</v>
      </c>
      <c r="K141" s="705" t="s">
        <v>18847</v>
      </c>
    </row>
    <row r="142" spans="1:11" ht="30">
      <c r="A142" s="382"/>
      <c r="B142" s="383">
        <v>7156</v>
      </c>
      <c r="C142" s="384" t="str">
        <f t="shared" si="6"/>
        <v>MAT</v>
      </c>
      <c r="D142" s="385" t="str">
        <f>IF($B142="",IFERROR(VLOOKUP($A142,SERVIÇOS!$A:$F,2,0),IFERROR(VLOOKUP($A142,$C:$J,2,0),"")),IFERROR(VLOOKUP($B142,INSUMOS!$A:$D,2,0),IFERROR(VLOOKUP($B142,COTAÇÕES!$A:$J,2,0),"")))</f>
        <v>TELA DE ACO SOLDADA NERVURADA, CA-60, Q-196, (3,11 KG/M2), DIAMETRO DO FIO = 5,0 MM, LARGURA = 2,45 M, ESPACAMENTO DA MALHA = 10 X 10 CM</v>
      </c>
      <c r="E142" s="427" t="str">
        <f>IF($B142="",IFERROR(VLOOKUP($A142,SERVIÇOS!$A:$F,3,0),IFERROR(VLOOKUP($A142,$C:$J,3,0),"")),IFERROR(VLOOKUP($B142,INSUMOS!$A:$D,3,0),IFERROR(VLOOKUP($B142,COTAÇÕES!$A:$J,5,0),"")))</f>
        <v xml:space="preserve">M2    </v>
      </c>
      <c r="F142" s="386">
        <v>2.2400000000000002</v>
      </c>
      <c r="G142" s="387">
        <f>IF($B142="",IFERROR(VLOOKUP($A142,SERVIÇOS!$A:$F,6,0),IFERROR(VLOOKUP($A142,$C:$J,8,0),"")),IFERROR(VLOOKUP($B142,INSUMOS!$A:$D,4,0),IFERROR(VLOOKUP($B142,COTAÇÕES!$A:$J,9,0),"")))</f>
        <v>35.03</v>
      </c>
      <c r="H142" s="388">
        <f>TRUNC(IF($B142="",IFERROR(VLOOKUP($A142,SERVIÇOS!$A:$F,4,0),IFERROR(VLOOKUP($A142,$C:$J,6,0),)),IFERROR(VLOOKUP($B142,INSUMOS!$A:$D,4,0),IFERROR(VLOOKUP($B142,COTAÇÕES!$A:$J,9,0),)))*$F142,2)</f>
        <v>78.459999999999994</v>
      </c>
      <c r="I142" s="388">
        <f>TRUNC(IF($B142="",IFERROR(VLOOKUP($A142,SERVIÇOS!$A:$F,5,0),IFERROR(VLOOKUP($A142,$C:$J,7,0),)),0)*$F142,2)</f>
        <v>0</v>
      </c>
      <c r="J142" s="389">
        <f t="shared" si="7"/>
        <v>78.459999999999994</v>
      </c>
      <c r="K142" s="463"/>
    </row>
    <row r="143" spans="1:11" ht="30">
      <c r="A143" s="382"/>
      <c r="B143" s="383">
        <v>43132</v>
      </c>
      <c r="C143" s="384" t="str">
        <f t="shared" si="6"/>
        <v>MAT</v>
      </c>
      <c r="D143" s="385" t="str">
        <f>IF($B143="",IFERROR(VLOOKUP($A143,SERVIÇOS!$A:$F,2,0),IFERROR(VLOOKUP($A143,$C:$J,2,0),"")),IFERROR(VLOOKUP($B143,INSUMOS!$A:$D,2,0),IFERROR(VLOOKUP($B143,COTAÇÕES!$A:$J,2,0),"")))</f>
        <v>ARAME RECOZIDO 16 BWG, D = 1,65 MM (0,016 KG/M) OU 18 BWG, D = 1,25 MM (0,01 KG/M)</v>
      </c>
      <c r="E143" s="427" t="str">
        <f>IF($B143="",IFERROR(VLOOKUP($A143,SERVIÇOS!$A:$F,3,0),IFERROR(VLOOKUP($A143,$C:$J,3,0),"")),IFERROR(VLOOKUP($B143,INSUMOS!$A:$D,3,0),IFERROR(VLOOKUP($B143,COTAÇÕES!$A:$J,5,0),"")))</f>
        <v xml:space="preserve">KG    </v>
      </c>
      <c r="F143" s="386">
        <v>2.1999999999999999E-2</v>
      </c>
      <c r="G143" s="387">
        <f>IF($B143="",IFERROR(VLOOKUP($A143,SERVIÇOS!$A:$F,6,0),IFERROR(VLOOKUP($A143,$C:$J,8,0),"")),IFERROR(VLOOKUP($B143,INSUMOS!$A:$D,4,0),IFERROR(VLOOKUP($B143,COTAÇÕES!$A:$J,9,0),"")))</f>
        <v>26.23</v>
      </c>
      <c r="H143" s="388">
        <f>TRUNC(IF($B143="",IFERROR(VLOOKUP($A143,SERVIÇOS!$A:$F,4,0),IFERROR(VLOOKUP($A143,$C:$J,6,0),)),IFERROR(VLOOKUP($B143,INSUMOS!$A:$D,4,0),IFERROR(VLOOKUP($B143,COTAÇÕES!$A:$J,9,0),)))*$F143,2)</f>
        <v>0.56999999999999995</v>
      </c>
      <c r="I143" s="388">
        <f>TRUNC(IF($B143="",IFERROR(VLOOKUP($A143,SERVIÇOS!$A:$F,5,0),IFERROR(VLOOKUP($A143,$C:$J,7,0),)),0)*$F143,2)</f>
        <v>0</v>
      </c>
      <c r="J143" s="389">
        <f t="shared" si="7"/>
        <v>0.56999999999999995</v>
      </c>
      <c r="K143" s="463"/>
    </row>
    <row r="144" spans="1:11" ht="45">
      <c r="A144" s="382"/>
      <c r="B144" s="383">
        <v>42407</v>
      </c>
      <c r="C144" s="384" t="str">
        <f t="shared" si="6"/>
        <v>MAT</v>
      </c>
      <c r="D144" s="385" t="str">
        <f>IF($B144="",IFERROR(VLOOKUP($A144,SERVIÇOS!$A:$F,2,0),IFERROR(VLOOKUP($A144,$C:$J,2,0),"")),IFERROR(VLOOKUP($B144,INSUMOS!$A:$D,2,0),IFERROR(VLOOKUP($B144,COTAÇÕES!$A:$J,2,0),"")))</f>
        <v>TRELICA NERVURADA (ESPACADOR), ALTURA = 120,0 MM, DIAMETRO DOS BANZOS INFERIORES E SUPERIOR = 6,0 MM, DIAMETRO DA DIAGONAL = 4,2 MM</v>
      </c>
      <c r="E144" s="427" t="str">
        <f>IF($B144="",IFERROR(VLOOKUP($A144,SERVIÇOS!$A:$F,3,0),IFERROR(VLOOKUP($A144,$C:$J,3,0),"")),IFERROR(VLOOKUP($B144,INSUMOS!$A:$D,3,0),IFERROR(VLOOKUP($B144,COTAÇÕES!$A:$J,5,0),"")))</f>
        <v xml:space="preserve">M     </v>
      </c>
      <c r="F144" s="386">
        <v>0.5</v>
      </c>
      <c r="G144" s="387">
        <f>IF($B144="",IFERROR(VLOOKUP($A144,SERVIÇOS!$A:$F,6,0),IFERROR(VLOOKUP($A144,$C:$J,8,0),"")),IFERROR(VLOOKUP($B144,INSUMOS!$A:$D,4,0),IFERROR(VLOOKUP($B144,COTAÇÕES!$A:$J,9,0),"")))</f>
        <v>7.99</v>
      </c>
      <c r="H144" s="388">
        <f>TRUNC(IF($B144="",IFERROR(VLOOKUP($A144,SERVIÇOS!$A:$F,4,0),IFERROR(VLOOKUP($A144,$C:$J,6,0),)),IFERROR(VLOOKUP($B144,INSUMOS!$A:$D,4,0),IFERROR(VLOOKUP($B144,COTAÇÕES!$A:$J,9,0),)))*$F144,2)</f>
        <v>3.99</v>
      </c>
      <c r="I144" s="388">
        <f>TRUNC(IF($B144="",IFERROR(VLOOKUP($A144,SERVIÇOS!$A:$F,5,0),IFERROR(VLOOKUP($A144,$C:$J,7,0),)),0)*$F144,2)</f>
        <v>0</v>
      </c>
      <c r="J144" s="389">
        <f t="shared" si="7"/>
        <v>3.99</v>
      </c>
      <c r="K144" s="463"/>
    </row>
    <row r="145" spans="1:11">
      <c r="A145" s="382">
        <v>88238</v>
      </c>
      <c r="B145" s="383"/>
      <c r="C145" s="384" t="str">
        <f t="shared" si="6"/>
        <v>Serv.Aux</v>
      </c>
      <c r="D145" s="385" t="str">
        <f>IF($B145="",IFERROR(VLOOKUP($A145,SERVIÇOS!$A:$F,2,0),IFERROR(VLOOKUP($A145,$C:$J,2,0),"")),IFERROR(VLOOKUP($B145,INSUMOS!$A:$D,2,0),IFERROR(VLOOKUP($B145,COTAÇÕES!$A:$J,2,0),"")))</f>
        <v>AJUDANTE DE ARMADOR COM ENCARGOS COMPLEMENTARES</v>
      </c>
      <c r="E145" s="427" t="str">
        <f>IF($B145="",IFERROR(VLOOKUP($A145,SERVIÇOS!$A:$F,3,0),IFERROR(VLOOKUP($A145,$C:$J,3,0),"")),IFERROR(VLOOKUP($B145,INSUMOS!$A:$D,3,0),IFERROR(VLOOKUP($B145,COTAÇÕES!$A:$J,5,0),"")))</f>
        <v>H</v>
      </c>
      <c r="F145" s="386">
        <v>2.1999999999999999E-2</v>
      </c>
      <c r="G145" s="387">
        <f>IF($B145="",IFERROR(VLOOKUP($A145,SERVIÇOS!$A:$F,6,0),IFERROR(VLOOKUP($A145,$C:$J,8,0),"")),IFERROR(VLOOKUP($B145,INSUMOS!$A:$D,4,0),IFERROR(VLOOKUP($B145,COTAÇÕES!$A:$J,9,0),"")))</f>
        <v>22.72</v>
      </c>
      <c r="H145" s="388">
        <f>TRUNC(IF($B145="",IFERROR(VLOOKUP($A145,SERVIÇOS!$A:$F,4,0),IFERROR(VLOOKUP($A145,$C:$J,6,0),)),IFERROR(VLOOKUP($B145,INSUMOS!$A:$D,4,0),IFERROR(VLOOKUP($B145,COTAÇÕES!$A:$J,9,0),)))*$F145,2)</f>
        <v>0.17</v>
      </c>
      <c r="I145" s="388">
        <f>TRUNC(IF($B145="",IFERROR(VLOOKUP($A145,SERVIÇOS!$A:$F,5,0),IFERROR(VLOOKUP($A145,$C:$J,7,0),)),0)*$F145,2)</f>
        <v>0.32</v>
      </c>
      <c r="J145" s="389">
        <f t="shared" si="7"/>
        <v>0.49</v>
      </c>
      <c r="K145" s="463"/>
    </row>
    <row r="146" spans="1:11">
      <c r="A146" s="383">
        <v>88245</v>
      </c>
      <c r="B146" s="383"/>
      <c r="C146" s="384" t="str">
        <f t="shared" si="6"/>
        <v>Serv.Aux</v>
      </c>
      <c r="D146" s="385" t="str">
        <f>IF($B146="",IFERROR(VLOOKUP($A146,SERVIÇOS!$A:$F,2,0),IFERROR(VLOOKUP($A146,$C:$J,2,0),"")),IFERROR(VLOOKUP($B146,INSUMOS!$A:$D,2,0),IFERROR(VLOOKUP($B146,COTAÇÕES!$A:$J,2,0),"")))</f>
        <v>ARMADOR COM ENCARGOS COMPLEMENTARES</v>
      </c>
      <c r="E146" s="427" t="str">
        <f>IF($B146="",IFERROR(VLOOKUP($A146,SERVIÇOS!$A:$F,3,0),IFERROR(VLOOKUP($A146,$C:$J,3,0),"")),IFERROR(VLOOKUP($B146,INSUMOS!$A:$D,3,0),IFERROR(VLOOKUP($B146,COTAÇÕES!$A:$J,5,0),"")))</f>
        <v>H</v>
      </c>
      <c r="F146" s="386">
        <v>5.8999999999999997E-2</v>
      </c>
      <c r="G146" s="387">
        <f>IF($B146="",IFERROR(VLOOKUP($A146,SERVIÇOS!$A:$F,6,0),IFERROR(VLOOKUP($A146,$C:$J,8,0),"")),IFERROR(VLOOKUP($B146,INSUMOS!$A:$D,4,0),IFERROR(VLOOKUP($B146,COTAÇÕES!$A:$J,9,0),"")))</f>
        <v>28.94</v>
      </c>
      <c r="H146" s="388">
        <f>TRUNC(IF($B146="",IFERROR(VLOOKUP($A146,SERVIÇOS!$A:$F,4,0),IFERROR(VLOOKUP($A146,$C:$J,6,0),)),IFERROR(VLOOKUP($B146,INSUMOS!$A:$D,4,0),IFERROR(VLOOKUP($B146,COTAÇÕES!$A:$J,9,0),)))*$F146,2)</f>
        <v>0.46</v>
      </c>
      <c r="I146" s="388">
        <f>TRUNC(IF($B146="",IFERROR(VLOOKUP($A146,SERVIÇOS!$A:$F,5,0),IFERROR(VLOOKUP($A146,$C:$J,7,0),)),0)*$F146,2)</f>
        <v>1.24</v>
      </c>
      <c r="J146" s="389">
        <f t="shared" si="7"/>
        <v>1.7</v>
      </c>
      <c r="K146" s="463"/>
    </row>
    <row r="147" spans="1:11" ht="15.75">
      <c r="A147" s="662"/>
      <c r="B147" s="662"/>
      <c r="C147" s="663" t="s">
        <v>18887</v>
      </c>
      <c r="D147" s="664" t="s">
        <v>17795</v>
      </c>
      <c r="E147" s="665" t="s">
        <v>5421</v>
      </c>
      <c r="F147" s="666"/>
      <c r="G147" s="667"/>
      <c r="H147" s="668">
        <f>TRUNC(SUM(H148:H150),2)</f>
        <v>208.84</v>
      </c>
      <c r="I147" s="668">
        <f>TRUNC(SUM(I148:I150),2)</f>
        <v>7.25</v>
      </c>
      <c r="J147" s="668">
        <f>H147+I147</f>
        <v>216.09</v>
      </c>
      <c r="K147" s="669" t="s">
        <v>19415</v>
      </c>
    </row>
    <row r="148" spans="1:11">
      <c r="A148" s="382">
        <v>88316</v>
      </c>
      <c r="B148" s="383"/>
      <c r="C148" s="384" t="str">
        <f t="shared" si="6"/>
        <v>Serv.Aux</v>
      </c>
      <c r="D148" s="385" t="str">
        <f>IF($B148="",IFERROR(VLOOKUP($A148,SERVIÇOS!$A:$F,2,0),IFERROR(VLOOKUP($A148,$C:$J,2,0),"")),IFERROR(VLOOKUP($B148,INSUMOS!$A:$D,2,0),IFERROR(VLOOKUP($B148,COTAÇÕES!$A:$J,2,0),"")))</f>
        <v>SERVENTE COM ENCARGOS COMPLEMENTARES</v>
      </c>
      <c r="E148" s="427" t="str">
        <f>IF($B148="",IFERROR(VLOOKUP($A148,SERVIÇOS!$A:$F,3,0),IFERROR(VLOOKUP($A148,$C:$J,3,0),"")),IFERROR(VLOOKUP($B148,INSUMOS!$A:$D,3,0),IFERROR(VLOOKUP($B148,COTAÇÕES!$A:$J,5,0),"")))</f>
        <v>H</v>
      </c>
      <c r="F148" s="386">
        <v>0.2</v>
      </c>
      <c r="G148" s="387">
        <f>IF($B148="",IFERROR(VLOOKUP($A148,SERVIÇOS!$A:$F,6,0),IFERROR(VLOOKUP($A148,$C:$J,8,0),"")),IFERROR(VLOOKUP($B148,INSUMOS!$A:$D,4,0),IFERROR(VLOOKUP($B148,COTAÇÕES!$A:$J,9,0),"")))</f>
        <v>22.72</v>
      </c>
      <c r="H148" s="388">
        <f>TRUNC(IF($B148="",IFERROR(VLOOKUP($A148,SERVIÇOS!$A:$F,4,0),IFERROR(VLOOKUP($A148,$C:$J,6,0),)),IFERROR(VLOOKUP($B148,INSUMOS!$A:$D,4,0),IFERROR(VLOOKUP($B148,COTAÇÕES!$A:$J,9,0),)))*$F148,2)</f>
        <v>1.54</v>
      </c>
      <c r="I148" s="388">
        <f>TRUNC(IF($B148="",IFERROR(VLOOKUP($A148,SERVIÇOS!$A:$F,5,0),IFERROR(VLOOKUP($A148,$C:$J,7,0),)),0)*$F148,2)</f>
        <v>3</v>
      </c>
      <c r="J148" s="389">
        <f t="shared" si="7"/>
        <v>4.54</v>
      </c>
      <c r="K148" s="463"/>
    </row>
    <row r="149" spans="1:11">
      <c r="A149" s="382">
        <v>88309</v>
      </c>
      <c r="B149" s="383"/>
      <c r="C149" s="384" t="str">
        <f t="shared" si="6"/>
        <v>Serv.Aux</v>
      </c>
      <c r="D149" s="385" t="str">
        <f>IF($B149="",IFERROR(VLOOKUP($A149,SERVIÇOS!$A:$F,2,0),IFERROR(VLOOKUP($A149,$C:$J,2,0),"")),IFERROR(VLOOKUP($B149,INSUMOS!$A:$D,2,0),IFERROR(VLOOKUP($B149,COTAÇÕES!$A:$J,2,0),"")))</f>
        <v>PEDREIRO COM ENCARGOS COMPLEMENTARES</v>
      </c>
      <c r="E149" s="427" t="str">
        <f>IF($B149="",IFERROR(VLOOKUP($A149,SERVIÇOS!$A:$F,3,0),IFERROR(VLOOKUP($A149,$C:$J,3,0),"")),IFERROR(VLOOKUP($B149,INSUMOS!$A:$D,3,0),IFERROR(VLOOKUP($B149,COTAÇÕES!$A:$J,5,0),"")))</f>
        <v>H</v>
      </c>
      <c r="F149" s="386">
        <v>0.2</v>
      </c>
      <c r="G149" s="387">
        <f>IF($B149="",IFERROR(VLOOKUP($A149,SERVIÇOS!$A:$F,6,0),IFERROR(VLOOKUP($A149,$C:$J,8,0),"")),IFERROR(VLOOKUP($B149,INSUMOS!$A:$D,4,0),IFERROR(VLOOKUP($B149,COTAÇÕES!$A:$J,9,0),"")))</f>
        <v>29.15</v>
      </c>
      <c r="H149" s="388">
        <f>TRUNC(IF($B149="",IFERROR(VLOOKUP($A149,SERVIÇOS!$A:$F,4,0),IFERROR(VLOOKUP($A149,$C:$J,6,0),)),IFERROR(VLOOKUP($B149,INSUMOS!$A:$D,4,0),IFERROR(VLOOKUP($B149,COTAÇÕES!$A:$J,9,0),)))*$F149,2)</f>
        <v>1.57</v>
      </c>
      <c r="I149" s="388">
        <f>TRUNC(IF($B149="",IFERROR(VLOOKUP($A149,SERVIÇOS!$A:$F,5,0),IFERROR(VLOOKUP($A149,$C:$J,7,0),)),0)*$F149,2)</f>
        <v>4.25</v>
      </c>
      <c r="J149" s="389">
        <f t="shared" si="7"/>
        <v>5.82</v>
      </c>
      <c r="K149" s="463"/>
    </row>
    <row r="150" spans="1:11">
      <c r="A150" s="382"/>
      <c r="B150" s="383" t="s">
        <v>18900</v>
      </c>
      <c r="C150" s="384" t="str">
        <f t="shared" si="6"/>
        <v>MAT</v>
      </c>
      <c r="D150" s="385" t="s">
        <v>18960</v>
      </c>
      <c r="E150" s="427" t="s">
        <v>5421</v>
      </c>
      <c r="F150" s="386">
        <v>1</v>
      </c>
      <c r="G150" s="670">
        <v>205.73</v>
      </c>
      <c r="H150" s="671">
        <f>G150*F150</f>
        <v>205.73</v>
      </c>
      <c r="I150" s="388">
        <f>TRUNC(IF($B150="",IFERROR(VLOOKUP($A150,SERVIÇOS!$A:$F,5,0),IFERROR(VLOOKUP($A150,$C:$J,7,0),)),0)*$F150,2)</f>
        <v>0</v>
      </c>
      <c r="J150" s="389">
        <f t="shared" si="7"/>
        <v>205.73</v>
      </c>
      <c r="K150" s="463"/>
    </row>
    <row r="151" spans="1:11" ht="31.5">
      <c r="A151" s="662"/>
      <c r="B151" s="662"/>
      <c r="C151" s="663" t="s">
        <v>18888</v>
      </c>
      <c r="D151" s="699" t="s">
        <v>18961</v>
      </c>
      <c r="E151" s="663" t="s">
        <v>5390</v>
      </c>
      <c r="F151" s="666"/>
      <c r="G151" s="667"/>
      <c r="H151" s="668">
        <f>TRUNC(SUM(H152:H155),2)</f>
        <v>358.26</v>
      </c>
      <c r="I151" s="668">
        <f>TRUNC(SUM(I152:I155),2)</f>
        <v>328.51</v>
      </c>
      <c r="J151" s="668">
        <f>H151+I151</f>
        <v>686.77</v>
      </c>
      <c r="K151" s="669" t="s">
        <v>18847</v>
      </c>
    </row>
    <row r="152" spans="1:11" ht="30">
      <c r="A152" s="382">
        <v>97647</v>
      </c>
      <c r="B152" s="383"/>
      <c r="C152" s="384" t="str">
        <f t="shared" si="6"/>
        <v>Serv.Aux</v>
      </c>
      <c r="D152" s="385" t="str">
        <f>IF($B152="",IFERROR(VLOOKUP($A152,SERVIÇOS!$A:$F,2,0),IFERROR(VLOOKUP($A152,$C:$J,2,0),"")),IFERROR(VLOOKUP($B152,INSUMOS!$A:$D,2,0),IFERROR(VLOOKUP($B152,COTAÇÕES!$A:$J,2,0),"")))</f>
        <v>REMOÇÃO DE TELHAS, DE FIBROCIMENTO, METÁLICA E CERÂMICA, DE FORMA MANUAL, SEM REAPROVEITAMENTO. AF_12/2017</v>
      </c>
      <c r="E152" s="427" t="str">
        <f>IF($B152="",IFERROR(VLOOKUP($A152,SERVIÇOS!$A:$F,3,0),IFERROR(VLOOKUP($A152,$C:$J,3,0),"")),IFERROR(VLOOKUP($B152,INSUMOS!$A:$D,3,0),IFERROR(VLOOKUP($B152,COTAÇÕES!$A:$J,5,0),"")))</f>
        <v>M2</v>
      </c>
      <c r="F152" s="386">
        <v>5</v>
      </c>
      <c r="G152" s="387">
        <f>IF($B152="",IFERROR(VLOOKUP($A152,SERVIÇOS!$A:$F,6,0),IFERROR(VLOOKUP($A152,$C:$J,8,0),"")),IFERROR(VLOOKUP($B152,INSUMOS!$A:$D,4,0),IFERROR(VLOOKUP($B152,COTAÇÕES!$A:$J,9,0),"")))</f>
        <v>3.6</v>
      </c>
      <c r="H152" s="388">
        <f>TRUNC(IF($B152="",IFERROR(VLOOKUP($A152,SERVIÇOS!$A:$F,4,0),IFERROR(VLOOKUP($A152,$C:$J,6,0),)),IFERROR(VLOOKUP($B152,INSUMOS!$A:$D,4,0),IFERROR(VLOOKUP($B152,COTAÇÕES!$A:$J,9,0),)))*$F152,2)</f>
        <v>5.4</v>
      </c>
      <c r="I152" s="388">
        <f>TRUNC(IF($B152="",IFERROR(VLOOKUP($A152,SERVIÇOS!$A:$F,5,0),IFERROR(VLOOKUP($A152,$C:$J,7,0),)),0)*$F152,2)</f>
        <v>12.6</v>
      </c>
      <c r="J152" s="389">
        <f t="shared" si="7"/>
        <v>18</v>
      </c>
      <c r="K152" s="463"/>
    </row>
    <row r="153" spans="1:11" ht="30">
      <c r="A153" s="382">
        <v>97655</v>
      </c>
      <c r="B153" s="383"/>
      <c r="C153" s="384" t="str">
        <f t="shared" si="6"/>
        <v>Serv.Aux</v>
      </c>
      <c r="D153" s="385" t="str">
        <f>IF($B153="",IFERROR(VLOOKUP($A153,SERVIÇOS!$A:$F,2,0),IFERROR(VLOOKUP($A153,$C:$J,2,0),"")),IFERROR(VLOOKUP($B153,INSUMOS!$A:$D,2,0),IFERROR(VLOOKUP($B153,COTAÇÕES!$A:$J,2,0),"")))</f>
        <v>REMOÇÃO DE TRAMA METÁLICA PARA COBERTURA, DE FORMA MANUAL, SEM REAPROVEITAMENTO. AF_12/2017</v>
      </c>
      <c r="E153" s="427" t="str">
        <f>IF($B153="",IFERROR(VLOOKUP($A153,SERVIÇOS!$A:$F,3,0),IFERROR(VLOOKUP($A153,$C:$J,3,0),"")),IFERROR(VLOOKUP($B153,INSUMOS!$A:$D,3,0),IFERROR(VLOOKUP($B153,COTAÇÕES!$A:$J,5,0),"")))</f>
        <v>M2</v>
      </c>
      <c r="F153" s="386">
        <v>5</v>
      </c>
      <c r="G153" s="387">
        <f>IF($B153="",IFERROR(VLOOKUP($A153,SERVIÇOS!$A:$F,6,0),IFERROR(VLOOKUP($A153,$C:$J,8,0),"")),IFERROR(VLOOKUP($B153,INSUMOS!$A:$D,4,0),IFERROR(VLOOKUP($B153,COTAÇÕES!$A:$J,9,0),"")))</f>
        <v>31.84</v>
      </c>
      <c r="H153" s="388">
        <f>TRUNC(IF($B153="",IFERROR(VLOOKUP($A153,SERVIÇOS!$A:$F,4,0),IFERROR(VLOOKUP($A153,$C:$J,6,0),)),IFERROR(VLOOKUP($B153,INSUMOS!$A:$D,4,0),IFERROR(VLOOKUP($B153,COTAÇÕES!$A:$J,9,0),)))*$F153,2)</f>
        <v>99.1</v>
      </c>
      <c r="I153" s="388">
        <f>TRUNC(IF($B153="",IFERROR(VLOOKUP($A153,SERVIÇOS!$A:$F,5,0),IFERROR(VLOOKUP($A153,$C:$J,7,0),)),0)*$F153,2)</f>
        <v>60.1</v>
      </c>
      <c r="J153" s="389">
        <f t="shared" si="7"/>
        <v>159.19999999999999</v>
      </c>
      <c r="K153" s="463"/>
    </row>
    <row r="154" spans="1:11" ht="30">
      <c r="A154" s="382">
        <v>97656</v>
      </c>
      <c r="B154" s="383"/>
      <c r="C154" s="384" t="str">
        <f t="shared" si="6"/>
        <v>Serv.Aux</v>
      </c>
      <c r="D154" s="385" t="str">
        <f>IF($B154="",IFERROR(VLOOKUP($A154,SERVIÇOS!$A:$F,2,0),IFERROR(VLOOKUP($A154,$C:$J,2,0),"")),IFERROR(VLOOKUP($B154,INSUMOS!$A:$D,2,0),IFERROR(VLOOKUP($B154,COTAÇÕES!$A:$J,2,0),"")))</f>
        <v>REMOÇÃO DE TESOURAS METÁLICAS, COM VÃO MENOR QUE 8M, DE FORMA MANUAL, SEM REAPROVEITAMENTO. AF_12/2017</v>
      </c>
      <c r="E154" s="427" t="str">
        <f>IF($B154="",IFERROR(VLOOKUP($A154,SERVIÇOS!$A:$F,3,0),IFERROR(VLOOKUP($A154,$C:$J,3,0),"")),IFERROR(VLOOKUP($B154,INSUMOS!$A:$D,3,0),IFERROR(VLOOKUP($B154,COTAÇÕES!$A:$J,5,0),"")))</f>
        <v>UN</v>
      </c>
      <c r="F154" s="386">
        <v>1</v>
      </c>
      <c r="G154" s="387">
        <f>IF($B154="",IFERROR(VLOOKUP($A154,SERVIÇOS!$A:$F,6,0),IFERROR(VLOOKUP($A154,$C:$J,8,0),"")),IFERROR(VLOOKUP($B154,INSUMOS!$A:$D,4,0),IFERROR(VLOOKUP($B154,COTAÇÕES!$A:$J,9,0),"")))</f>
        <v>298.51</v>
      </c>
      <c r="H154" s="388">
        <f>TRUNC(IF($B154="",IFERROR(VLOOKUP($A154,SERVIÇOS!$A:$F,4,0),IFERROR(VLOOKUP($A154,$C:$J,6,0),)),IFERROR(VLOOKUP($B154,INSUMOS!$A:$D,4,0),IFERROR(VLOOKUP($B154,COTAÇÕES!$A:$J,9,0),)))*$F154,2)</f>
        <v>170.77</v>
      </c>
      <c r="I154" s="388">
        <f>TRUNC(IF($B154="",IFERROR(VLOOKUP($A154,SERVIÇOS!$A:$F,5,0),IFERROR(VLOOKUP($A154,$C:$J,7,0),)),0)*$F154,2)</f>
        <v>127.74</v>
      </c>
      <c r="J154" s="389">
        <f t="shared" si="7"/>
        <v>298.51</v>
      </c>
      <c r="K154" s="463"/>
    </row>
    <row r="155" spans="1:11" ht="30">
      <c r="A155" s="382">
        <v>97627</v>
      </c>
      <c r="B155" s="383"/>
      <c r="C155" s="384" t="str">
        <f t="shared" si="6"/>
        <v>Serv.Aux</v>
      </c>
      <c r="D155" s="385" t="str">
        <f>IF($B155="",IFERROR(VLOOKUP($A155,SERVIÇOS!$A:$F,2,0),IFERROR(VLOOKUP($A155,$C:$J,2,0),"")),IFERROR(VLOOKUP($B155,INSUMOS!$A:$D,2,0),IFERROR(VLOOKUP($B155,COTAÇÕES!$A:$J,2,0),"")))</f>
        <v>DEMOLIÇÃO DE PILARES E VIGAS EM CONCRETO ARMADO, DE FORMA MECANIZADA COM MARTELETE, SEM REAPROVEITAMENTO. AF_12/2017</v>
      </c>
      <c r="E155" s="427" t="str">
        <f>IF($B155="",IFERROR(VLOOKUP($A155,SERVIÇOS!$A:$F,3,0),IFERROR(VLOOKUP($A155,$C:$J,3,0),"")),IFERROR(VLOOKUP($B155,INSUMOS!$A:$D,3,0),IFERROR(VLOOKUP($B155,COTAÇÕES!$A:$J,5,0),"")))</f>
        <v>M3</v>
      </c>
      <c r="F155" s="386">
        <v>0.7</v>
      </c>
      <c r="G155" s="387">
        <f>IF($B155="",IFERROR(VLOOKUP($A155,SERVIÇOS!$A:$F,6,0),IFERROR(VLOOKUP($A155,$C:$J,8,0),"")),IFERROR(VLOOKUP($B155,INSUMOS!$A:$D,4,0),IFERROR(VLOOKUP($B155,COTAÇÕES!$A:$J,9,0),"")))</f>
        <v>301.52999999999997</v>
      </c>
      <c r="H155" s="388">
        <f>TRUNC(IF($B155="",IFERROR(VLOOKUP($A155,SERVIÇOS!$A:$F,4,0),IFERROR(VLOOKUP($A155,$C:$J,6,0),)),IFERROR(VLOOKUP($B155,INSUMOS!$A:$D,4,0),IFERROR(VLOOKUP($B155,COTAÇÕES!$A:$J,9,0),)))*$F155,2)</f>
        <v>82.99</v>
      </c>
      <c r="I155" s="388">
        <f>TRUNC(IF($B155="",IFERROR(VLOOKUP($A155,SERVIÇOS!$A:$F,5,0),IFERROR(VLOOKUP($A155,$C:$J,7,0),)),0)*$F155,2)</f>
        <v>128.07</v>
      </c>
      <c r="J155" s="389">
        <f t="shared" si="7"/>
        <v>211.06</v>
      </c>
      <c r="K155" s="463"/>
    </row>
    <row r="156" spans="1:11" ht="31.5">
      <c r="A156" s="662"/>
      <c r="B156" s="662"/>
      <c r="C156" s="663" t="s">
        <v>18889</v>
      </c>
      <c r="D156" s="699" t="s">
        <v>18962</v>
      </c>
      <c r="E156" s="663" t="s">
        <v>5390</v>
      </c>
      <c r="F156" s="666"/>
      <c r="G156" s="667"/>
      <c r="H156" s="668">
        <f>TRUNC(SUM(H157:H159),2)</f>
        <v>295.08999999999997</v>
      </c>
      <c r="I156" s="668">
        <f>TRUNC(SUM(I157:I159),2)</f>
        <v>212.46</v>
      </c>
      <c r="J156" s="668">
        <f>H156+I156</f>
        <v>507.54999999999995</v>
      </c>
      <c r="K156" s="669" t="s">
        <v>18847</v>
      </c>
    </row>
    <row r="157" spans="1:11" ht="30">
      <c r="A157" s="382">
        <v>97647</v>
      </c>
      <c r="B157" s="383"/>
      <c r="C157" s="384" t="str">
        <f t="shared" ref="C157:C227" si="8">IF(A157&lt;&gt;"","Serv.Aux",IF(B157&lt;&gt;"","MAT",""))</f>
        <v>Serv.Aux</v>
      </c>
      <c r="D157" s="385" t="str">
        <f>IF($B157="",IFERROR(VLOOKUP($A157,SERVIÇOS!$A:$F,2,0),IFERROR(VLOOKUP($A157,$C:$J,2,0),"")),IFERROR(VLOOKUP($B157,INSUMOS!$A:$D,2,0),IFERROR(VLOOKUP($B157,COTAÇÕES!$A:$J,2,0),"")))</f>
        <v>REMOÇÃO DE TELHAS, DE FIBROCIMENTO, METÁLICA E CERÂMICA, DE FORMA MANUAL, SEM REAPROVEITAMENTO. AF_12/2017</v>
      </c>
      <c r="E157" s="427" t="str">
        <f>IF($B157="",IFERROR(VLOOKUP($A157,SERVIÇOS!$A:$F,3,0),IFERROR(VLOOKUP($A157,$C:$J,3,0),"")),IFERROR(VLOOKUP($B157,INSUMOS!$A:$D,3,0),IFERROR(VLOOKUP($B157,COTAÇÕES!$A:$J,5,0),"")))</f>
        <v>M2</v>
      </c>
      <c r="F157" s="386">
        <v>5</v>
      </c>
      <c r="G157" s="387">
        <f>IF($B157="",IFERROR(VLOOKUP($A157,SERVIÇOS!$A:$F,6,0),IFERROR(VLOOKUP($A157,$C:$J,8,0),"")),IFERROR(VLOOKUP($B157,INSUMOS!$A:$D,4,0),IFERROR(VLOOKUP($B157,COTAÇÕES!$A:$J,9,0),"")))</f>
        <v>3.6</v>
      </c>
      <c r="H157" s="388">
        <f>TRUNC(IF($B157="",IFERROR(VLOOKUP($A157,SERVIÇOS!$A:$F,4,0),IFERROR(VLOOKUP($A157,$C:$J,6,0),)),IFERROR(VLOOKUP($B157,INSUMOS!$A:$D,4,0),IFERROR(VLOOKUP($B157,COTAÇÕES!$A:$J,9,0),)))*$F157,2)</f>
        <v>5.4</v>
      </c>
      <c r="I157" s="388">
        <f>TRUNC(IF($B157="",IFERROR(VLOOKUP($A157,SERVIÇOS!$A:$F,5,0),IFERROR(VLOOKUP($A157,$C:$J,7,0),)),0)*$F157,2)</f>
        <v>12.6</v>
      </c>
      <c r="J157" s="389">
        <f t="shared" ref="J157:J227" si="9">H157+I157</f>
        <v>18</v>
      </c>
      <c r="K157" s="463"/>
    </row>
    <row r="158" spans="1:11" ht="30">
      <c r="A158" s="382">
        <v>97655</v>
      </c>
      <c r="B158" s="383"/>
      <c r="C158" s="384" t="str">
        <f t="shared" si="8"/>
        <v>Serv.Aux</v>
      </c>
      <c r="D158" s="385" t="str">
        <f>IF($B158="",IFERROR(VLOOKUP($A158,SERVIÇOS!$A:$F,2,0),IFERROR(VLOOKUP($A158,$C:$J,2,0),"")),IFERROR(VLOOKUP($B158,INSUMOS!$A:$D,2,0),IFERROR(VLOOKUP($B158,COTAÇÕES!$A:$J,2,0),"")))</f>
        <v>REMOÇÃO DE TRAMA METÁLICA PARA COBERTURA, DE FORMA MANUAL, SEM REAPROVEITAMENTO. AF_12/2017</v>
      </c>
      <c r="E158" s="427" t="str">
        <f>IF($B158="",IFERROR(VLOOKUP($A158,SERVIÇOS!$A:$F,3,0),IFERROR(VLOOKUP($A158,$C:$J,3,0),"")),IFERROR(VLOOKUP($B158,INSUMOS!$A:$D,3,0),IFERROR(VLOOKUP($B158,COTAÇÕES!$A:$J,5,0),"")))</f>
        <v>M2</v>
      </c>
      <c r="F158" s="386">
        <v>6</v>
      </c>
      <c r="G158" s="387">
        <f>IF($B158="",IFERROR(VLOOKUP($A158,SERVIÇOS!$A:$F,6,0),IFERROR(VLOOKUP($A158,$C:$J,8,0),"")),IFERROR(VLOOKUP($B158,INSUMOS!$A:$D,4,0),IFERROR(VLOOKUP($B158,COTAÇÕES!$A:$J,9,0),"")))</f>
        <v>31.84</v>
      </c>
      <c r="H158" s="388">
        <f>TRUNC(IF($B158="",IFERROR(VLOOKUP($A158,SERVIÇOS!$A:$F,4,0),IFERROR(VLOOKUP($A158,$C:$J,6,0),)),IFERROR(VLOOKUP($B158,INSUMOS!$A:$D,4,0),IFERROR(VLOOKUP($B158,COTAÇÕES!$A:$J,9,0),)))*$F158,2)</f>
        <v>118.92</v>
      </c>
      <c r="I158" s="388">
        <f>TRUNC(IF($B158="",IFERROR(VLOOKUP($A158,SERVIÇOS!$A:$F,5,0),IFERROR(VLOOKUP($A158,$C:$J,7,0),)),0)*$F158,2)</f>
        <v>72.12</v>
      </c>
      <c r="J158" s="389">
        <f t="shared" si="9"/>
        <v>191.04000000000002</v>
      </c>
      <c r="K158" s="463"/>
    </row>
    <row r="159" spans="1:11" ht="30">
      <c r="A159" s="382">
        <v>97656</v>
      </c>
      <c r="B159" s="383"/>
      <c r="C159" s="384" t="str">
        <f t="shared" si="8"/>
        <v>Serv.Aux</v>
      </c>
      <c r="D159" s="385" t="str">
        <f>IF($B159="",IFERROR(VLOOKUP($A159,SERVIÇOS!$A:$F,2,0),IFERROR(VLOOKUP($A159,$C:$J,2,0),"")),IFERROR(VLOOKUP($B159,INSUMOS!$A:$D,2,0),IFERROR(VLOOKUP($B159,COTAÇÕES!$A:$J,2,0),"")))</f>
        <v>REMOÇÃO DE TESOURAS METÁLICAS, COM VÃO MENOR QUE 8M, DE FORMA MANUAL, SEM REAPROVEITAMENTO. AF_12/2017</v>
      </c>
      <c r="E159" s="427" t="str">
        <f>IF($B159="",IFERROR(VLOOKUP($A159,SERVIÇOS!$A:$F,3,0),IFERROR(VLOOKUP($A159,$C:$J,3,0),"")),IFERROR(VLOOKUP($B159,INSUMOS!$A:$D,3,0),IFERROR(VLOOKUP($B159,COTAÇÕES!$A:$J,5,0),"")))</f>
        <v>UN</v>
      </c>
      <c r="F159" s="386">
        <v>1</v>
      </c>
      <c r="G159" s="387">
        <f>IF($B159="",IFERROR(VLOOKUP($A159,SERVIÇOS!$A:$F,6,0),IFERROR(VLOOKUP($A159,$C:$J,8,0),"")),IFERROR(VLOOKUP($B159,INSUMOS!$A:$D,4,0),IFERROR(VLOOKUP($B159,COTAÇÕES!$A:$J,9,0),"")))</f>
        <v>298.51</v>
      </c>
      <c r="H159" s="388">
        <f>TRUNC(IF($B159="",IFERROR(VLOOKUP($A159,SERVIÇOS!$A:$F,4,0),IFERROR(VLOOKUP($A159,$C:$J,6,0),)),IFERROR(VLOOKUP($B159,INSUMOS!$A:$D,4,0),IFERROR(VLOOKUP($B159,COTAÇÕES!$A:$J,9,0),)))*$F159,2)</f>
        <v>170.77</v>
      </c>
      <c r="I159" s="388">
        <f>TRUNC(IF($B159="",IFERROR(VLOOKUP($A159,SERVIÇOS!$A:$F,5,0),IFERROR(VLOOKUP($A159,$C:$J,7,0),)),0)*$F159,2)</f>
        <v>127.74</v>
      </c>
      <c r="J159" s="389">
        <f t="shared" si="9"/>
        <v>298.51</v>
      </c>
      <c r="K159" s="463"/>
    </row>
    <row r="160" spans="1:11" ht="30">
      <c r="A160" s="662"/>
      <c r="B160" s="662"/>
      <c r="C160" s="663" t="s">
        <v>18890</v>
      </c>
      <c r="D160" s="699" t="s">
        <v>18963</v>
      </c>
      <c r="E160" s="663" t="s">
        <v>5390</v>
      </c>
      <c r="F160" s="666"/>
      <c r="G160" s="667"/>
      <c r="H160" s="668">
        <f>TRUNC(SUM(H161:H180),2)</f>
        <v>14538.68</v>
      </c>
      <c r="I160" s="668">
        <f>TRUNC(SUM(I161:I180),2)</f>
        <v>1437.63</v>
      </c>
      <c r="J160" s="668">
        <f>H160+I160</f>
        <v>15976.310000000001</v>
      </c>
      <c r="K160" s="669" t="s">
        <v>18847</v>
      </c>
    </row>
    <row r="161" spans="1:11" ht="30">
      <c r="A161" s="382" t="s">
        <v>14495</v>
      </c>
      <c r="B161" s="383"/>
      <c r="C161" s="384" t="str">
        <f t="shared" si="8"/>
        <v>Serv.Aux</v>
      </c>
      <c r="D161" s="385" t="str">
        <f>IF($B161="",IFERROR(VLOOKUP($A161,SERVIÇOS!$A:$F,2,0),IFERROR(VLOOKUP($A161,$C:$J,2,0),"")),IFERROR(VLOOKUP($B161,INSUMOS!$A:$D,2,0),IFERROR(VLOOKUP($B161,COTAÇÕES!$A:$J,2,0),"")))</f>
        <v>CHAPA POLICARBONATO COMPACTO ESP.= 6MM, COM PERFIL ESTRUTURAL - FORNEC. E INST.</v>
      </c>
      <c r="E161" s="427" t="str">
        <f>IF($B161="",IFERROR(VLOOKUP($A161,SERVIÇOS!$A:$F,3,0),IFERROR(VLOOKUP($A161,$C:$J,3,0),"")),IFERROR(VLOOKUP($B161,INSUMOS!$A:$D,3,0),IFERROR(VLOOKUP($B161,COTAÇÕES!$A:$J,5,0),"")))</f>
        <v>M2</v>
      </c>
      <c r="F161" s="386">
        <v>15.09</v>
      </c>
      <c r="G161" s="387">
        <f>IF($B161="",IFERROR(VLOOKUP($A161,SERVIÇOS!$A:$F,6,0),IFERROR(VLOOKUP($A161,$C:$J,8,0),"")),IFERROR(VLOOKUP($B161,INSUMOS!$A:$D,4,0),IFERROR(VLOOKUP($B161,COTAÇÕES!$A:$J,9,0),"")))</f>
        <v>661.62</v>
      </c>
      <c r="H161" s="388">
        <f>TRUNC(IF($B161="",IFERROR(VLOOKUP($A161,SERVIÇOS!$A:$F,4,0),IFERROR(VLOOKUP($A161,$C:$J,6,0),)),IFERROR(VLOOKUP($B161,INSUMOS!$A:$D,4,0),IFERROR(VLOOKUP($B161,COTAÇÕES!$A:$J,9,0),)))*$F161,2)</f>
        <v>9603.27</v>
      </c>
      <c r="I161" s="388">
        <f>TRUNC(IF($B161="",IFERROR(VLOOKUP($A161,SERVIÇOS!$A:$F,5,0),IFERROR(VLOOKUP($A161,$C:$J,7,0),)),0)*$F161,2)</f>
        <v>380.56</v>
      </c>
      <c r="J161" s="389">
        <f t="shared" si="9"/>
        <v>9983.83</v>
      </c>
      <c r="K161" s="463"/>
    </row>
    <row r="162" spans="1:11" ht="30">
      <c r="A162" s="382"/>
      <c r="B162" s="383">
        <v>40535</v>
      </c>
      <c r="C162" s="384" t="str">
        <f t="shared" si="8"/>
        <v>MAT</v>
      </c>
      <c r="D162" s="385" t="str">
        <f>IF($B162="",IFERROR(VLOOKUP($A162,SERVIÇOS!$A:$F,2,0),IFERROR(VLOOKUP($A162,$C:$J,2,0),"")),IFERROR(VLOOKUP($B162,INSUMOS!$A:$D,2,0),IFERROR(VLOOKUP($B162,COTAÇÕES!$A:$J,2,0),"")))</f>
        <v>PERFIL "U" SIMPLES DE ACO GALVANIZADO DOBRADO 75 X *40* MM, E = 2,65 MM</v>
      </c>
      <c r="E162" s="427" t="str">
        <f>IF($B162="",IFERROR(VLOOKUP($A162,SERVIÇOS!$A:$F,3,0),IFERROR(VLOOKUP($A162,$C:$J,3,0),"")),IFERROR(VLOOKUP($B162,INSUMOS!$A:$D,3,0),IFERROR(VLOOKUP($B162,COTAÇÕES!$A:$J,5,0),"")))</f>
        <v xml:space="preserve">KG    </v>
      </c>
      <c r="F162" s="386">
        <v>62.5</v>
      </c>
      <c r="G162" s="387">
        <f>IF($B162="",IFERROR(VLOOKUP($A162,SERVIÇOS!$A:$F,6,0),IFERROR(VLOOKUP($A162,$C:$J,8,0),"")),IFERROR(VLOOKUP($B162,INSUMOS!$A:$D,4,0),IFERROR(VLOOKUP($B162,COTAÇÕES!$A:$J,9,0),"")))</f>
        <v>10.130000000000001</v>
      </c>
      <c r="H162" s="388">
        <f>TRUNC(IF($B162="",IFERROR(VLOOKUP($A162,SERVIÇOS!$A:$F,4,0),IFERROR(VLOOKUP($A162,$C:$J,6,0),)),IFERROR(VLOOKUP($B162,INSUMOS!$A:$D,4,0),IFERROR(VLOOKUP($B162,COTAÇÕES!$A:$J,9,0),)))*$F162,2)</f>
        <v>633.12</v>
      </c>
      <c r="I162" s="388">
        <f>TRUNC(IF($B162="",IFERROR(VLOOKUP($A162,SERVIÇOS!$A:$F,5,0),IFERROR(VLOOKUP($A162,$C:$J,7,0),)),0)*$F162,2)</f>
        <v>0</v>
      </c>
      <c r="J162" s="389">
        <f t="shared" si="9"/>
        <v>633.12</v>
      </c>
      <c r="K162" s="463"/>
    </row>
    <row r="163" spans="1:11" ht="30">
      <c r="A163" s="382"/>
      <c r="B163" s="383">
        <v>7693</v>
      </c>
      <c r="C163" s="384" t="str">
        <f t="shared" si="8"/>
        <v>MAT</v>
      </c>
      <c r="D163" s="385" t="str">
        <f>IF($B163="",IFERROR(VLOOKUP($A163,SERVIÇOS!$A:$F,2,0),IFERROR(VLOOKUP($A163,$C:$J,2,0),"")),IFERROR(VLOOKUP($B163,INSUMOS!$A:$D,2,0),IFERROR(VLOOKUP($B163,COTAÇÕES!$A:$J,2,0),"")))</f>
        <v>TUBO ACO GALVANIZADO COM COSTURA, CLASSE MEDIA, DN 4", E = 4,50* MM, PESO 12,10* KG/M (NBR 5580)</v>
      </c>
      <c r="E163" s="427" t="str">
        <f>IF($B163="",IFERROR(VLOOKUP($A163,SERVIÇOS!$A:$F,3,0),IFERROR(VLOOKUP($A163,$C:$J,3,0),"")),IFERROR(VLOOKUP($B163,INSUMOS!$A:$D,3,0),IFERROR(VLOOKUP($B163,COTAÇÕES!$A:$J,5,0),"")))</f>
        <v xml:space="preserve">M     </v>
      </c>
      <c r="F163" s="386">
        <v>10.7</v>
      </c>
      <c r="G163" s="387">
        <f>IF($B163="",IFERROR(VLOOKUP($A163,SERVIÇOS!$A:$F,6,0),IFERROR(VLOOKUP($A163,$C:$J,8,0),"")),IFERROR(VLOOKUP($B163,INSUMOS!$A:$D,4,0),IFERROR(VLOOKUP($B163,COTAÇÕES!$A:$J,9,0),"")))</f>
        <v>193.29</v>
      </c>
      <c r="H163" s="388">
        <f>TRUNC(IF($B163="",IFERROR(VLOOKUP($A163,SERVIÇOS!$A:$F,4,0),IFERROR(VLOOKUP($A163,$C:$J,6,0),)),IFERROR(VLOOKUP($B163,INSUMOS!$A:$D,4,0),IFERROR(VLOOKUP($B163,COTAÇÕES!$A:$J,9,0),)))*$F163,2)</f>
        <v>2068.1999999999998</v>
      </c>
      <c r="I163" s="388">
        <f>TRUNC(IF($B163="",IFERROR(VLOOKUP($A163,SERVIÇOS!$A:$F,5,0),IFERROR(VLOOKUP($A163,$C:$J,7,0),)),0)*$F163,2)</f>
        <v>0</v>
      </c>
      <c r="J163" s="389">
        <f t="shared" si="9"/>
        <v>2068.1999999999998</v>
      </c>
      <c r="K163" s="463"/>
    </row>
    <row r="164" spans="1:11">
      <c r="A164" s="382"/>
      <c r="B164" s="383">
        <v>559</v>
      </c>
      <c r="C164" s="384" t="str">
        <f t="shared" si="8"/>
        <v>MAT</v>
      </c>
      <c r="D164" s="385" t="str">
        <f>IF($B164="",IFERROR(VLOOKUP($A164,SERVIÇOS!$A:$F,2,0),IFERROR(VLOOKUP($A164,$C:$J,2,0),"")),IFERROR(VLOOKUP($B164,INSUMOS!$A:$D,2,0),IFERROR(VLOOKUP($B164,COTAÇÕES!$A:$J,2,0),"")))</f>
        <v>BARRA DE ACO CHATO, RETANGULAR, 50,8 MM X 6,35 MM (L X E), 2,53 KG/M</v>
      </c>
      <c r="E164" s="427" t="str">
        <f>IF($B164="",IFERROR(VLOOKUP($A164,SERVIÇOS!$A:$F,3,0),IFERROR(VLOOKUP($A164,$C:$J,3,0),"")),IFERROR(VLOOKUP($B164,INSUMOS!$A:$D,3,0),IFERROR(VLOOKUP($B164,COTAÇÕES!$A:$J,5,0),"")))</f>
        <v xml:space="preserve">M     </v>
      </c>
      <c r="F164" s="386">
        <v>6.28</v>
      </c>
      <c r="G164" s="387">
        <f>IF($B164="",IFERROR(VLOOKUP($A164,SERVIÇOS!$A:$F,6,0),IFERROR(VLOOKUP($A164,$C:$J,8,0),"")),IFERROR(VLOOKUP($B164,INSUMOS!$A:$D,4,0),IFERROR(VLOOKUP($B164,COTAÇÕES!$A:$J,9,0),"")))</f>
        <v>25.68</v>
      </c>
      <c r="H164" s="388">
        <f>TRUNC(IF($B164="",IFERROR(VLOOKUP($A164,SERVIÇOS!$A:$F,4,0),IFERROR(VLOOKUP($A164,$C:$J,6,0),)),IFERROR(VLOOKUP($B164,INSUMOS!$A:$D,4,0),IFERROR(VLOOKUP($B164,COTAÇÕES!$A:$J,9,0),)))*$F164,2)</f>
        <v>161.27000000000001</v>
      </c>
      <c r="I164" s="388">
        <f>TRUNC(IF($B164="",IFERROR(VLOOKUP($A164,SERVIÇOS!$A:$F,5,0),IFERROR(VLOOKUP($A164,$C:$J,7,0),)),0)*$F164,2)</f>
        <v>0</v>
      </c>
      <c r="J164" s="389">
        <f t="shared" si="9"/>
        <v>161.27000000000001</v>
      </c>
      <c r="K164" s="463"/>
    </row>
    <row r="165" spans="1:11">
      <c r="A165" s="382"/>
      <c r="B165" s="383">
        <v>546</v>
      </c>
      <c r="C165" s="384" t="str">
        <f t="shared" si="8"/>
        <v>MAT</v>
      </c>
      <c r="D165" s="385" t="str">
        <f>IF($B165="",IFERROR(VLOOKUP($A165,SERVIÇOS!$A:$F,2,0),IFERROR(VLOOKUP($A165,$C:$J,2,0),"")),IFERROR(VLOOKUP($B165,INSUMOS!$A:$D,2,0),IFERROR(VLOOKUP($B165,COTAÇÕES!$A:$J,2,0),"")))</f>
        <v>BARRA DE ACO CHATA, RETANGULAR (QUALQUER BITOLA)</v>
      </c>
      <c r="E165" s="427" t="str">
        <f>IF($B165="",IFERROR(VLOOKUP($A165,SERVIÇOS!$A:$F,3,0),IFERROR(VLOOKUP($A165,$C:$J,3,0),"")),IFERROR(VLOOKUP($B165,INSUMOS!$A:$D,3,0),IFERROR(VLOOKUP($B165,COTAÇÕES!$A:$J,5,0),"")))</f>
        <v xml:space="preserve">KG    </v>
      </c>
      <c r="F165" s="386">
        <v>11.07</v>
      </c>
      <c r="G165" s="387">
        <f>IF($B165="",IFERROR(VLOOKUP($A165,SERVIÇOS!$A:$F,6,0),IFERROR(VLOOKUP($A165,$C:$J,8,0),"")),IFERROR(VLOOKUP($B165,INSUMOS!$A:$D,4,0),IFERROR(VLOOKUP($B165,COTAÇÕES!$A:$J,9,0),"")))</f>
        <v>10.050000000000001</v>
      </c>
      <c r="H165" s="388">
        <f>TRUNC(IF($B165="",IFERROR(VLOOKUP($A165,SERVIÇOS!$A:$F,4,0),IFERROR(VLOOKUP($A165,$C:$J,6,0),)),IFERROR(VLOOKUP($B165,INSUMOS!$A:$D,4,0),IFERROR(VLOOKUP($B165,COTAÇÕES!$A:$J,9,0),)))*$F165,2)</f>
        <v>111.25</v>
      </c>
      <c r="I165" s="388">
        <f>TRUNC(IF($B165="",IFERROR(VLOOKUP($A165,SERVIÇOS!$A:$F,5,0),IFERROR(VLOOKUP($A165,$C:$J,7,0),)),0)*$F165,2)</f>
        <v>0</v>
      </c>
      <c r="J165" s="389">
        <f t="shared" si="9"/>
        <v>111.25</v>
      </c>
      <c r="K165" s="463"/>
    </row>
    <row r="166" spans="1:11" ht="30">
      <c r="A166" s="382"/>
      <c r="B166" s="383">
        <v>574</v>
      </c>
      <c r="C166" s="384" t="str">
        <f t="shared" si="8"/>
        <v>MAT</v>
      </c>
      <c r="D166" s="385" t="str">
        <f>IF($B166="",IFERROR(VLOOKUP($A166,SERVIÇOS!$A:$F,2,0),IFERROR(VLOOKUP($A166,$C:$J,2,0),"")),IFERROR(VLOOKUP($B166,INSUMOS!$A:$D,2,0),IFERROR(VLOOKUP($B166,COTAÇÕES!$A:$J,2,0),"")))</f>
        <v>CANTONEIRA (ABAS IGUAIS) EM ACO CARBONO, 38,1 MM X 3,17 MM (L X E), 3,48 KG/M</v>
      </c>
      <c r="E166" s="427" t="str">
        <f>IF($B166="",IFERROR(VLOOKUP($A166,SERVIÇOS!$A:$F,3,0),IFERROR(VLOOKUP($A166,$C:$J,3,0),"")),IFERROR(VLOOKUP($B166,INSUMOS!$A:$D,3,0),IFERROR(VLOOKUP($B166,COTAÇÕES!$A:$J,5,0),"")))</f>
        <v xml:space="preserve">M     </v>
      </c>
      <c r="F166" s="386">
        <v>2.4</v>
      </c>
      <c r="G166" s="387">
        <f>IF($B166="",IFERROR(VLOOKUP($A166,SERVIÇOS!$A:$F,6,0),IFERROR(VLOOKUP($A166,$C:$J,8,0),"")),IFERROR(VLOOKUP($B166,INSUMOS!$A:$D,4,0),IFERROR(VLOOKUP($B166,COTAÇÕES!$A:$J,9,0),"")))</f>
        <v>33.51</v>
      </c>
      <c r="H166" s="388">
        <f>TRUNC(IF($B166="",IFERROR(VLOOKUP($A166,SERVIÇOS!$A:$F,4,0),IFERROR(VLOOKUP($A166,$C:$J,6,0),)),IFERROR(VLOOKUP($B166,INSUMOS!$A:$D,4,0),IFERROR(VLOOKUP($B166,COTAÇÕES!$A:$J,9,0),)))*$F166,2)</f>
        <v>80.42</v>
      </c>
      <c r="I166" s="388">
        <f>TRUNC(IF($B166="",IFERROR(VLOOKUP($A166,SERVIÇOS!$A:$F,5,0),IFERROR(VLOOKUP($A166,$C:$J,7,0),)),0)*$F166,2)</f>
        <v>0</v>
      </c>
      <c r="J166" s="389">
        <f t="shared" si="9"/>
        <v>80.42</v>
      </c>
      <c r="K166" s="463"/>
    </row>
    <row r="167" spans="1:11">
      <c r="A167" s="382"/>
      <c r="B167" s="383">
        <v>11046</v>
      </c>
      <c r="C167" s="384" t="str">
        <f t="shared" si="8"/>
        <v>MAT</v>
      </c>
      <c r="D167" s="385" t="str">
        <f>IF($B167="",IFERROR(VLOOKUP($A167,SERVIÇOS!$A:$F,2,0),IFERROR(VLOOKUP($A167,$C:$J,2,0),"")),IFERROR(VLOOKUP($B167,INSUMOS!$A:$D,2,0),IFERROR(VLOOKUP($B167,COTAÇÕES!$A:$J,2,0),"")))</f>
        <v>CHAPA DE ACO GALVANIZADA BITOLA GSG 18, E = 1,25 MM (10,00 KG/M2)</v>
      </c>
      <c r="E167" s="427" t="str">
        <f>IF($B167="",IFERROR(VLOOKUP($A167,SERVIÇOS!$A:$F,3,0),IFERROR(VLOOKUP($A167,$C:$J,3,0),"")),IFERROR(VLOOKUP($B167,INSUMOS!$A:$D,3,0),IFERROR(VLOOKUP($B167,COTAÇÕES!$A:$J,5,0),"")))</f>
        <v xml:space="preserve">KG    </v>
      </c>
      <c r="F167" s="386">
        <v>13.64</v>
      </c>
      <c r="G167" s="387">
        <f>IF($B167="",IFERROR(VLOOKUP($A167,SERVIÇOS!$A:$F,6,0),IFERROR(VLOOKUP($A167,$C:$J,8,0),"")),IFERROR(VLOOKUP($B167,INSUMOS!$A:$D,4,0),IFERROR(VLOOKUP($B167,COTAÇÕES!$A:$J,9,0),"")))</f>
        <v>16.22</v>
      </c>
      <c r="H167" s="388">
        <f>TRUNC(IF($B167="",IFERROR(VLOOKUP($A167,SERVIÇOS!$A:$F,4,0),IFERROR(VLOOKUP($A167,$C:$J,6,0),)),IFERROR(VLOOKUP($B167,INSUMOS!$A:$D,4,0),IFERROR(VLOOKUP($B167,COTAÇÕES!$A:$J,9,0),)))*$F167,2)</f>
        <v>221.24</v>
      </c>
      <c r="I167" s="388">
        <f>TRUNC(IF($B167="",IFERROR(VLOOKUP($A167,SERVIÇOS!$A:$F,5,0),IFERROR(VLOOKUP($A167,$C:$J,7,0),)),0)*$F167,2)</f>
        <v>0</v>
      </c>
      <c r="J167" s="389">
        <f t="shared" si="9"/>
        <v>221.24</v>
      </c>
      <c r="K167" s="463"/>
    </row>
    <row r="168" spans="1:11" ht="30">
      <c r="A168" s="382"/>
      <c r="B168" s="383">
        <v>4777</v>
      </c>
      <c r="C168" s="384" t="str">
        <f t="shared" si="8"/>
        <v>MAT</v>
      </c>
      <c r="D168" s="385" t="str">
        <f>IF($B168="",IFERROR(VLOOKUP($A168,SERVIÇOS!$A:$F,2,0),IFERROR(VLOOKUP($A168,$C:$J,2,0),"")),IFERROR(VLOOKUP($B168,INSUMOS!$A:$D,2,0),IFERROR(VLOOKUP($B168,COTAÇÕES!$A:$J,2,0),"")))</f>
        <v>CANTONEIRA ACO ABAS IGUAIS (QUALQUER BITOLA), ESPESSURA ENTRE 1/8" E 1/4"</v>
      </c>
      <c r="E168" s="427" t="str">
        <f>IF($B168="",IFERROR(VLOOKUP($A168,SERVIÇOS!$A:$F,3,0),IFERROR(VLOOKUP($A168,$C:$J,3,0),"")),IFERROR(VLOOKUP($B168,INSUMOS!$A:$D,3,0),IFERROR(VLOOKUP($B168,COTAÇÕES!$A:$J,5,0),"")))</f>
        <v xml:space="preserve">KG    </v>
      </c>
      <c r="F168" s="386">
        <v>8.43</v>
      </c>
      <c r="G168" s="387">
        <f>IF($B168="",IFERROR(VLOOKUP($A168,SERVIÇOS!$A:$F,6,0),IFERROR(VLOOKUP($A168,$C:$J,8,0),"")),IFERROR(VLOOKUP($B168,INSUMOS!$A:$D,4,0),IFERROR(VLOOKUP($B168,COTAÇÕES!$A:$J,9,0),"")))</f>
        <v>9.39</v>
      </c>
      <c r="H168" s="388">
        <f>TRUNC(IF($B168="",IFERROR(VLOOKUP($A168,SERVIÇOS!$A:$F,4,0),IFERROR(VLOOKUP($A168,$C:$J,6,0),)),IFERROR(VLOOKUP($B168,INSUMOS!$A:$D,4,0),IFERROR(VLOOKUP($B168,COTAÇÕES!$A:$J,9,0),)))*$F168,2)</f>
        <v>79.150000000000006</v>
      </c>
      <c r="I168" s="388">
        <f>TRUNC(IF($B168="",IFERROR(VLOOKUP($A168,SERVIÇOS!$A:$F,5,0),IFERROR(VLOOKUP($A168,$C:$J,7,0),)),0)*$F168,2)</f>
        <v>0</v>
      </c>
      <c r="J168" s="389">
        <f t="shared" si="9"/>
        <v>79.150000000000006</v>
      </c>
      <c r="K168" s="463"/>
    </row>
    <row r="169" spans="1:11" ht="30">
      <c r="A169" s="382">
        <v>96556</v>
      </c>
      <c r="B169" s="383"/>
      <c r="C169" s="384" t="str">
        <f t="shared" si="8"/>
        <v>Serv.Aux</v>
      </c>
      <c r="D169" s="385" t="str">
        <f>IF($B169="",IFERROR(VLOOKUP($A169,SERVIÇOS!$A:$F,2,0),IFERROR(VLOOKUP($A169,$C:$J,2,0),"")),IFERROR(VLOOKUP($B169,INSUMOS!$A:$D,2,0),IFERROR(VLOOKUP($B169,COTAÇÕES!$A:$J,2,0),"")))</f>
        <v>CONCRETAGEM DE SAPATAS, FCK 30 MPA, COM USO DE JERICA  LANÇAMENTO, ADENSAMENTO E ACABAMENTO. AF_06/2017</v>
      </c>
      <c r="E169" s="427" t="str">
        <f>IF($B169="",IFERROR(VLOOKUP($A169,SERVIÇOS!$A:$F,3,0),IFERROR(VLOOKUP($A169,$C:$J,3,0),"")),IFERROR(VLOOKUP($B169,INSUMOS!$A:$D,3,0),IFERROR(VLOOKUP($B169,COTAÇÕES!$A:$J,5,0),"")))</f>
        <v>M3</v>
      </c>
      <c r="F169" s="386">
        <v>0.32</v>
      </c>
      <c r="G169" s="387">
        <f>IF($B169="",IFERROR(VLOOKUP($A169,SERVIÇOS!$A:$F,6,0),IFERROR(VLOOKUP($A169,$C:$J,8,0),"")),IFERROR(VLOOKUP($B169,INSUMOS!$A:$D,4,0),IFERROR(VLOOKUP($B169,COTAÇÕES!$A:$J,9,0),"")))</f>
        <v>733.27</v>
      </c>
      <c r="H169" s="388">
        <f>TRUNC(IF($B169="",IFERROR(VLOOKUP($A169,SERVIÇOS!$A:$F,4,0),IFERROR(VLOOKUP($A169,$C:$J,6,0),)),IFERROR(VLOOKUP($B169,INSUMOS!$A:$D,4,0),IFERROR(VLOOKUP($B169,COTAÇÕES!$A:$J,9,0),)))*$F169,2)</f>
        <v>167.54</v>
      </c>
      <c r="I169" s="388">
        <f>TRUNC(IF($B169="",IFERROR(VLOOKUP($A169,SERVIÇOS!$A:$F,5,0),IFERROR(VLOOKUP($A169,$C:$J,7,0),)),0)*$F169,2)</f>
        <v>67.099999999999994</v>
      </c>
      <c r="J169" s="389">
        <f t="shared" si="9"/>
        <v>234.64</v>
      </c>
      <c r="K169" s="463"/>
    </row>
    <row r="170" spans="1:11" ht="30">
      <c r="A170" s="382">
        <v>96617</v>
      </c>
      <c r="B170" s="383"/>
      <c r="C170" s="384" t="str">
        <f t="shared" si="8"/>
        <v>Serv.Aux</v>
      </c>
      <c r="D170" s="385" t="str">
        <f>IF($B170="",IFERROR(VLOOKUP($A170,SERVIÇOS!$A:$F,2,0),IFERROR(VLOOKUP($A170,$C:$J,2,0),"")),IFERROR(VLOOKUP($B170,INSUMOS!$A:$D,2,0),IFERROR(VLOOKUP($B170,COTAÇÕES!$A:$J,2,0),"")))</f>
        <v>LASTRO DE CONCRETO MAGRO, APLICADO EM BLOCOS DE COROAMENTO OU SAPATAS, ESPESSURA DE 3 CM. AF_08/2017</v>
      </c>
      <c r="E170" s="427" t="str">
        <f>IF($B170="",IFERROR(VLOOKUP($A170,SERVIÇOS!$A:$F,3,0),IFERROR(VLOOKUP($A170,$C:$J,3,0),"")),IFERROR(VLOOKUP($B170,INSUMOS!$A:$D,3,0),IFERROR(VLOOKUP($B170,COTAÇÕES!$A:$J,5,0),"")))</f>
        <v>M2</v>
      </c>
      <c r="F170" s="386">
        <v>6.48</v>
      </c>
      <c r="G170" s="387">
        <f>IF($B170="",IFERROR(VLOOKUP($A170,SERVIÇOS!$A:$F,6,0),IFERROR(VLOOKUP($A170,$C:$J,8,0),"")),IFERROR(VLOOKUP($B170,INSUMOS!$A:$D,4,0),IFERROR(VLOOKUP($B170,COTAÇÕES!$A:$J,9,0),"")))</f>
        <v>18.04</v>
      </c>
      <c r="H170" s="388">
        <f>TRUNC(IF($B170="",IFERROR(VLOOKUP($A170,SERVIÇOS!$A:$F,4,0),IFERROR(VLOOKUP($A170,$C:$J,6,0),)),IFERROR(VLOOKUP($B170,INSUMOS!$A:$D,4,0),IFERROR(VLOOKUP($B170,COTAÇÕES!$A:$J,9,0),)))*$F170,2)</f>
        <v>74.77</v>
      </c>
      <c r="I170" s="388">
        <f>TRUNC(IF($B170="",IFERROR(VLOOKUP($A170,SERVIÇOS!$A:$F,5,0),IFERROR(VLOOKUP($A170,$C:$J,7,0),)),0)*$F170,2)</f>
        <v>42.12</v>
      </c>
      <c r="J170" s="389">
        <f t="shared" si="9"/>
        <v>116.88999999999999</v>
      </c>
      <c r="K170" s="463"/>
    </row>
    <row r="171" spans="1:11" ht="30">
      <c r="A171" s="382">
        <v>96522</v>
      </c>
      <c r="B171" s="383"/>
      <c r="C171" s="384" t="str">
        <f t="shared" si="8"/>
        <v>Serv.Aux</v>
      </c>
      <c r="D171" s="385" t="str">
        <f>IF($B171="",IFERROR(VLOOKUP($A171,SERVIÇOS!$A:$F,2,0),IFERROR(VLOOKUP($A171,$C:$J,2,0),"")),IFERROR(VLOOKUP($B171,INSUMOS!$A:$D,2,0),IFERROR(VLOOKUP($B171,COTAÇÕES!$A:$J,2,0),"")))</f>
        <v>ESCAVAÇÃO MANUAL PARA BLOCO DE COROAMENTO OU SAPATA (SEM ESCAVAÇÃO PARA COLOCAÇÃO DE FÔRMAS). AF_06/2017</v>
      </c>
      <c r="E171" s="427" t="str">
        <f>IF($B171="",IFERROR(VLOOKUP($A171,SERVIÇOS!$A:$F,3,0),IFERROR(VLOOKUP($A171,$C:$J,3,0),"")),IFERROR(VLOOKUP($B171,INSUMOS!$A:$D,3,0),IFERROR(VLOOKUP($B171,COTAÇÕES!$A:$J,5,0),"")))</f>
        <v>M3</v>
      </c>
      <c r="F171" s="386">
        <v>0.5</v>
      </c>
      <c r="G171" s="387">
        <f>IF($B171="",IFERROR(VLOOKUP($A171,SERVIÇOS!$A:$F,6,0),IFERROR(VLOOKUP($A171,$C:$J,8,0),"")),IFERROR(VLOOKUP($B171,INSUMOS!$A:$D,4,0),IFERROR(VLOOKUP($B171,COTAÇÕES!$A:$J,9,0),"")))</f>
        <v>163.03</v>
      </c>
      <c r="H171" s="388">
        <f>TRUNC(IF($B171="",IFERROR(VLOOKUP($A171,SERVIÇOS!$A:$F,4,0),IFERROR(VLOOKUP($A171,$C:$J,6,0),)),IFERROR(VLOOKUP($B171,INSUMOS!$A:$D,4,0),IFERROR(VLOOKUP($B171,COTAÇÕES!$A:$J,9,0),)))*$F171,2)</f>
        <v>25.23</v>
      </c>
      <c r="I171" s="388">
        <f>TRUNC(IF($B171="",IFERROR(VLOOKUP($A171,SERVIÇOS!$A:$F,5,0),IFERROR(VLOOKUP($A171,$C:$J,7,0),)),0)*$F171,2)</f>
        <v>56.28</v>
      </c>
      <c r="J171" s="389">
        <f t="shared" si="9"/>
        <v>81.510000000000005</v>
      </c>
      <c r="K171" s="463"/>
    </row>
    <row r="172" spans="1:11" ht="45">
      <c r="A172" s="382">
        <v>96541</v>
      </c>
      <c r="B172" s="383"/>
      <c r="C172" s="384" t="str">
        <f t="shared" si="8"/>
        <v>Serv.Aux</v>
      </c>
      <c r="D172" s="385" t="str">
        <f>IF($B172="",IFERROR(VLOOKUP($A172,SERVIÇOS!$A:$F,2,0),IFERROR(VLOOKUP($A172,$C:$J,2,0),"")),IFERROR(VLOOKUP($B172,INSUMOS!$A:$D,2,0),IFERROR(VLOOKUP($B172,COTAÇÕES!$A:$J,2,0),"")))</f>
        <v>FABRICAÇÃO, MONTAGEM E DESMONTAGEM DE FÔRMA PARA SAPATA, EM CHAPA DE MADEIRA COMPENSADA RESINADA, E=17 MM, 4 UTILIZAÇÕES. AF_06/2017</v>
      </c>
      <c r="E172" s="427" t="str">
        <f>IF($B172="",IFERROR(VLOOKUP($A172,SERVIÇOS!$A:$F,3,0),IFERROR(VLOOKUP($A172,$C:$J,3,0),"")),IFERROR(VLOOKUP($B172,INSUMOS!$A:$D,3,0),IFERROR(VLOOKUP($B172,COTAÇÕES!$A:$J,5,0),"")))</f>
        <v>M2</v>
      </c>
      <c r="F172" s="386">
        <v>4</v>
      </c>
      <c r="G172" s="387">
        <f>IF($B172="",IFERROR(VLOOKUP($A172,SERVIÇOS!$A:$F,6,0),IFERROR(VLOOKUP($A172,$C:$J,8,0),"")),IFERROR(VLOOKUP($B172,INSUMOS!$A:$D,4,0),IFERROR(VLOOKUP($B172,COTAÇÕES!$A:$J,9,0),"")))</f>
        <v>195.03</v>
      </c>
      <c r="H172" s="388">
        <f>TRUNC(IF($B172="",IFERROR(VLOOKUP($A172,SERVIÇOS!$A:$F,4,0),IFERROR(VLOOKUP($A172,$C:$J,6,0),)),IFERROR(VLOOKUP($B172,INSUMOS!$A:$D,4,0),IFERROR(VLOOKUP($B172,COTAÇÕES!$A:$J,9,0),)))*$F172,2)</f>
        <v>350.72</v>
      </c>
      <c r="I172" s="388">
        <f>TRUNC(IF($B172="",IFERROR(VLOOKUP($A172,SERVIÇOS!$A:$F,5,0),IFERROR(VLOOKUP($A172,$C:$J,7,0),)),0)*$F172,2)</f>
        <v>429.4</v>
      </c>
      <c r="J172" s="389">
        <f t="shared" si="9"/>
        <v>780.12</v>
      </c>
      <c r="K172" s="463"/>
    </row>
    <row r="173" spans="1:11">
      <c r="A173" s="382"/>
      <c r="B173" s="383">
        <v>10997</v>
      </c>
      <c r="C173" s="384" t="str">
        <f t="shared" si="8"/>
        <v>MAT</v>
      </c>
      <c r="D173" s="385" t="str">
        <f>IF($B173="",IFERROR(VLOOKUP($A173,SERVIÇOS!$A:$F,2,0),IFERROR(VLOOKUP($A173,$C:$J,2,0),"")),IFERROR(VLOOKUP($B173,INSUMOS!$A:$D,2,0),IFERROR(VLOOKUP($B173,COTAÇÕES!$A:$J,2,0),"")))</f>
        <v>ELETRODO REVESTIDO AWS - E7018, DIAMETRO IGUAL A 4,00 MM</v>
      </c>
      <c r="E173" s="427" t="str">
        <f>IF($B173="",IFERROR(VLOOKUP($A173,SERVIÇOS!$A:$F,3,0),IFERROR(VLOOKUP($A173,$C:$J,3,0),"")),IFERROR(VLOOKUP($B173,INSUMOS!$A:$D,3,0),IFERROR(VLOOKUP($B173,COTAÇÕES!$A:$J,5,0),"")))</f>
        <v xml:space="preserve">KG    </v>
      </c>
      <c r="F173" s="386">
        <v>0.75</v>
      </c>
      <c r="G173" s="387">
        <f>IF($B173="",IFERROR(VLOOKUP($A173,SERVIÇOS!$A:$F,6,0),IFERROR(VLOOKUP($A173,$C:$J,8,0),"")),IFERROR(VLOOKUP($B173,INSUMOS!$A:$D,4,0),IFERROR(VLOOKUP($B173,COTAÇÕES!$A:$J,9,0),"")))</f>
        <v>38.5</v>
      </c>
      <c r="H173" s="388">
        <f>TRUNC(IF($B173="",IFERROR(VLOOKUP($A173,SERVIÇOS!$A:$F,4,0),IFERROR(VLOOKUP($A173,$C:$J,6,0),)),IFERROR(VLOOKUP($B173,INSUMOS!$A:$D,4,0),IFERROR(VLOOKUP($B173,COTAÇÕES!$A:$J,9,0),)))*$F173,2)</f>
        <v>28.87</v>
      </c>
      <c r="I173" s="388">
        <f>TRUNC(IF($B173="",IFERROR(VLOOKUP($A173,SERVIÇOS!$A:$F,5,0),IFERROR(VLOOKUP($A173,$C:$J,7,0),)),0)*$F173,2)</f>
        <v>0</v>
      </c>
      <c r="J173" s="389">
        <f t="shared" si="9"/>
        <v>28.87</v>
      </c>
      <c r="K173" s="463"/>
    </row>
    <row r="174" spans="1:11">
      <c r="A174" s="382">
        <v>88278</v>
      </c>
      <c r="B174" s="383"/>
      <c r="C174" s="384" t="str">
        <f t="shared" si="8"/>
        <v>Serv.Aux</v>
      </c>
      <c r="D174" s="385" t="str">
        <f>IF($B174="",IFERROR(VLOOKUP($A174,SERVIÇOS!$A:$F,2,0),IFERROR(VLOOKUP($A174,$C:$J,2,0),"")),IFERROR(VLOOKUP($B174,INSUMOS!$A:$D,2,0),IFERROR(VLOOKUP($B174,COTAÇÕES!$A:$J,2,0),"")))</f>
        <v>MONTADOR DE ESTRUTURA METÁLICA COM ENCARGOS COMPLEMENTARES</v>
      </c>
      <c r="E174" s="427" t="str">
        <f>IF($B174="",IFERROR(VLOOKUP($A174,SERVIÇOS!$A:$F,3,0),IFERROR(VLOOKUP($A174,$C:$J,3,0),"")),IFERROR(VLOOKUP($B174,INSUMOS!$A:$D,3,0),IFERROR(VLOOKUP($B174,COTAÇÕES!$A:$J,5,0),"")))</f>
        <v>H</v>
      </c>
      <c r="F174" s="386">
        <v>14.75</v>
      </c>
      <c r="G174" s="387">
        <f>IF($B174="",IFERROR(VLOOKUP($A174,SERVIÇOS!$A:$F,6,0),IFERROR(VLOOKUP($A174,$C:$J,8,0),"")),IFERROR(VLOOKUP($B174,INSUMOS!$A:$D,4,0),IFERROR(VLOOKUP($B174,COTAÇÕES!$A:$J,9,0),"")))</f>
        <v>26.35</v>
      </c>
      <c r="H174" s="388">
        <f>TRUNC(IF($B174="",IFERROR(VLOOKUP($A174,SERVIÇOS!$A:$F,4,0),IFERROR(VLOOKUP($A174,$C:$J,6,0),)),IFERROR(VLOOKUP($B174,INSUMOS!$A:$D,4,0),IFERROR(VLOOKUP($B174,COTAÇÕES!$A:$J,9,0),)))*$F174,2)</f>
        <v>98.67</v>
      </c>
      <c r="I174" s="388">
        <f>TRUNC(IF($B174="",IFERROR(VLOOKUP($A174,SERVIÇOS!$A:$F,5,0),IFERROR(VLOOKUP($A174,$C:$J,7,0),)),0)*$F174,2)</f>
        <v>289.98</v>
      </c>
      <c r="J174" s="389">
        <f t="shared" si="9"/>
        <v>388.65000000000003</v>
      </c>
      <c r="K174" s="463"/>
    </row>
    <row r="175" spans="1:11">
      <c r="A175" s="382">
        <v>88316</v>
      </c>
      <c r="B175" s="383"/>
      <c r="C175" s="384" t="str">
        <f t="shared" si="8"/>
        <v>Serv.Aux</v>
      </c>
      <c r="D175" s="385" t="str">
        <f>IF($B175="",IFERROR(VLOOKUP($A175,SERVIÇOS!$A:$F,2,0),IFERROR(VLOOKUP($A175,$C:$J,2,0),"")),IFERROR(VLOOKUP($B175,INSUMOS!$A:$D,2,0),IFERROR(VLOOKUP($B175,COTAÇÕES!$A:$J,2,0),"")))</f>
        <v>SERVENTE COM ENCARGOS COMPLEMENTARES</v>
      </c>
      <c r="E175" s="427" t="str">
        <f>IF($B175="",IFERROR(VLOOKUP($A175,SERVIÇOS!$A:$F,3,0),IFERROR(VLOOKUP($A175,$C:$J,3,0),"")),IFERROR(VLOOKUP($B175,INSUMOS!$A:$D,3,0),IFERROR(VLOOKUP($B175,COTAÇÕES!$A:$J,5,0),"")))</f>
        <v>H</v>
      </c>
      <c r="F175" s="386">
        <v>4.75</v>
      </c>
      <c r="G175" s="387">
        <f>IF($B175="",IFERROR(VLOOKUP($A175,SERVIÇOS!$A:$F,6,0),IFERROR(VLOOKUP($A175,$C:$J,8,0),"")),IFERROR(VLOOKUP($B175,INSUMOS!$A:$D,4,0),IFERROR(VLOOKUP($B175,COTAÇÕES!$A:$J,9,0),"")))</f>
        <v>22.72</v>
      </c>
      <c r="H175" s="388">
        <f>TRUNC(IF($B175="",IFERROR(VLOOKUP($A175,SERVIÇOS!$A:$F,4,0),IFERROR(VLOOKUP($A175,$C:$J,6,0),)),IFERROR(VLOOKUP($B175,INSUMOS!$A:$D,4,0),IFERROR(VLOOKUP($B175,COTAÇÕES!$A:$J,9,0),)))*$F175,2)</f>
        <v>36.57</v>
      </c>
      <c r="I175" s="388">
        <f>TRUNC(IF($B175="",IFERROR(VLOOKUP($A175,SERVIÇOS!$A:$F,5,0),IFERROR(VLOOKUP($A175,$C:$J,7,0),)),0)*$F175,2)</f>
        <v>71.34</v>
      </c>
      <c r="J175" s="389">
        <f t="shared" si="9"/>
        <v>107.91</v>
      </c>
      <c r="K175" s="463"/>
    </row>
    <row r="176" spans="1:11">
      <c r="A176" s="382"/>
      <c r="B176" s="383">
        <v>5318</v>
      </c>
      <c r="C176" s="384" t="str">
        <f t="shared" si="8"/>
        <v>MAT</v>
      </c>
      <c r="D176" s="385" t="str">
        <f>IF($B176="",IFERROR(VLOOKUP($A176,SERVIÇOS!$A:$F,2,0),IFERROR(VLOOKUP($A176,$C:$J,2,0),"")),IFERROR(VLOOKUP($B176,INSUMOS!$A:$D,2,0),IFERROR(VLOOKUP($B176,COTAÇÕES!$A:$J,2,0),"")))</f>
        <v>DILUENTE AGUARRAS</v>
      </c>
      <c r="E176" s="427" t="str">
        <f>IF($B176="",IFERROR(VLOOKUP($A176,SERVIÇOS!$A:$F,3,0),IFERROR(VLOOKUP($A176,$C:$J,3,0),"")),IFERROR(VLOOKUP($B176,INSUMOS!$A:$D,3,0),IFERROR(VLOOKUP($B176,COTAÇÕES!$A:$J,5,0),"")))</f>
        <v xml:space="preserve">L     </v>
      </c>
      <c r="F176" s="386">
        <v>2.6145</v>
      </c>
      <c r="G176" s="387">
        <f>IF($B176="",IFERROR(VLOOKUP($A176,SERVIÇOS!$A:$F,6,0),IFERROR(VLOOKUP($A176,$C:$J,8,0),"")),IFERROR(VLOOKUP($B176,INSUMOS!$A:$D,4,0),IFERROR(VLOOKUP($B176,COTAÇÕES!$A:$J,9,0),"")))</f>
        <v>19.8</v>
      </c>
      <c r="H176" s="388">
        <f>TRUNC(IF($B176="",IFERROR(VLOOKUP($A176,SERVIÇOS!$A:$F,4,0),IFERROR(VLOOKUP($A176,$C:$J,6,0),)),IFERROR(VLOOKUP($B176,INSUMOS!$A:$D,4,0),IFERROR(VLOOKUP($B176,COTAÇÕES!$A:$J,9,0),)))*$F176,2)</f>
        <v>51.76</v>
      </c>
      <c r="I176" s="388">
        <f>TRUNC(IF($B176="",IFERROR(VLOOKUP($A176,SERVIÇOS!$A:$F,5,0),IFERROR(VLOOKUP($A176,$C:$J,7,0),)),0)*$F176,2)</f>
        <v>0</v>
      </c>
      <c r="J176" s="389">
        <f t="shared" si="9"/>
        <v>51.76</v>
      </c>
      <c r="K176" s="463"/>
    </row>
    <row r="177" spans="1:11">
      <c r="A177" s="382"/>
      <c r="B177" s="383">
        <v>7307</v>
      </c>
      <c r="C177" s="384" t="str">
        <f t="shared" si="8"/>
        <v>MAT</v>
      </c>
      <c r="D177" s="385" t="str">
        <f>IF($B177="",IFERROR(VLOOKUP($A177,SERVIÇOS!$A:$F,2,0),IFERROR(VLOOKUP($A177,$C:$J,2,0),"")),IFERROR(VLOOKUP($B177,INSUMOS!$A:$D,2,0),IFERROR(VLOOKUP($B177,COTAÇÕES!$A:$J,2,0),"")))</f>
        <v>FUNDO ANTICORROSIVO PARA METAIS FERROSOS (ZARCAO)</v>
      </c>
      <c r="E177" s="427" t="str">
        <f>IF($B177="",IFERROR(VLOOKUP($A177,SERVIÇOS!$A:$F,3,0),IFERROR(VLOOKUP($A177,$C:$J,3,0),"")),IFERROR(VLOOKUP($B177,INSUMOS!$A:$D,3,0),IFERROR(VLOOKUP($B177,COTAÇÕES!$A:$J,5,0),"")))</f>
        <v xml:space="preserve">L     </v>
      </c>
      <c r="F177" s="386">
        <v>2.5666220000000002</v>
      </c>
      <c r="G177" s="387">
        <f>IF($B177="",IFERROR(VLOOKUP($A177,SERVIÇOS!$A:$F,6,0),IFERROR(VLOOKUP($A177,$C:$J,8,0),"")),IFERROR(VLOOKUP($B177,INSUMOS!$A:$D,4,0),IFERROR(VLOOKUP($B177,COTAÇÕES!$A:$J,9,0),"")))</f>
        <v>38.58</v>
      </c>
      <c r="H177" s="388">
        <f>TRUNC(IF($B177="",IFERROR(VLOOKUP($A177,SERVIÇOS!$A:$F,4,0),IFERROR(VLOOKUP($A177,$C:$J,6,0),)),IFERROR(VLOOKUP($B177,INSUMOS!$A:$D,4,0),IFERROR(VLOOKUP($B177,COTAÇÕES!$A:$J,9,0),)))*$F177,2)</f>
        <v>99.02</v>
      </c>
      <c r="I177" s="388">
        <f>TRUNC(IF($B177="",IFERROR(VLOOKUP($A177,SERVIÇOS!$A:$F,5,0),IFERROR(VLOOKUP($A177,$C:$J,7,0),)),0)*$F177,2)</f>
        <v>0</v>
      </c>
      <c r="J177" s="389">
        <f t="shared" si="9"/>
        <v>99.02</v>
      </c>
      <c r="K177" s="463"/>
    </row>
    <row r="178" spans="1:11">
      <c r="A178" s="382"/>
      <c r="B178" s="383">
        <v>7288</v>
      </c>
      <c r="C178" s="384" t="str">
        <f t="shared" si="8"/>
        <v>MAT</v>
      </c>
      <c r="D178" s="385" t="str">
        <f>IF($B178="",IFERROR(VLOOKUP($A178,SERVIÇOS!$A:$F,2,0),IFERROR(VLOOKUP($A178,$C:$J,2,0),"")),IFERROR(VLOOKUP($B178,INSUMOS!$A:$D,2,0),IFERROR(VLOOKUP($B178,COTAÇÕES!$A:$J,2,0),"")))</f>
        <v>TINTA ESMALTE SINTETICO PREMIUM FOSCO</v>
      </c>
      <c r="E178" s="427" t="str">
        <f>IF($B178="",IFERROR(VLOOKUP($A178,SERVIÇOS!$A:$F,3,0),IFERROR(VLOOKUP($A178,$C:$J,3,0),"")),IFERROR(VLOOKUP($B178,INSUMOS!$A:$D,3,0),IFERROR(VLOOKUP($B178,COTAÇÕES!$A:$J,5,0),"")))</f>
        <v xml:space="preserve">L     </v>
      </c>
      <c r="F178" s="386">
        <v>5.0355935999999994</v>
      </c>
      <c r="G178" s="387">
        <f>IF($B178="",IFERROR(VLOOKUP($A178,SERVIÇOS!$A:$F,6,0),IFERROR(VLOOKUP($A178,$C:$J,8,0),"")),IFERROR(VLOOKUP($B178,INSUMOS!$A:$D,4,0),IFERROR(VLOOKUP($B178,COTAÇÕES!$A:$J,9,0),"")))</f>
        <v>36.26</v>
      </c>
      <c r="H178" s="388">
        <f>TRUNC(IF($B178="",IFERROR(VLOOKUP($A178,SERVIÇOS!$A:$F,4,0),IFERROR(VLOOKUP($A178,$C:$J,6,0),)),IFERROR(VLOOKUP($B178,INSUMOS!$A:$D,4,0),IFERROR(VLOOKUP($B178,COTAÇÕES!$A:$J,9,0),)))*$F178,2)</f>
        <v>182.59</v>
      </c>
      <c r="I178" s="388">
        <f>TRUNC(IF($B178="",IFERROR(VLOOKUP($A178,SERVIÇOS!$A:$F,5,0),IFERROR(VLOOKUP($A178,$C:$J,7,0),)),0)*$F178,2)</f>
        <v>0</v>
      </c>
      <c r="J178" s="389">
        <f t="shared" si="9"/>
        <v>182.59</v>
      </c>
      <c r="K178" s="463"/>
    </row>
    <row r="179" spans="1:11">
      <c r="A179" s="382">
        <v>88310</v>
      </c>
      <c r="B179" s="383"/>
      <c r="C179" s="384" t="str">
        <f t="shared" si="8"/>
        <v>Serv.Aux</v>
      </c>
      <c r="D179" s="385" t="str">
        <f>IF($B179="",IFERROR(VLOOKUP($A179,SERVIÇOS!$A:$F,2,0),IFERROR(VLOOKUP($A179,$C:$J,2,0),"")),IFERROR(VLOOKUP($B179,INSUMOS!$A:$D,2,0),IFERROR(VLOOKUP($B179,COTAÇÕES!$A:$J,2,0),"")))</f>
        <v>PINTOR COM ENCARGOS COMPLEMENTARES</v>
      </c>
      <c r="E179" s="427" t="str">
        <f>IF($B179="",IFERROR(VLOOKUP($A179,SERVIÇOS!$A:$F,3,0),IFERROR(VLOOKUP($A179,$C:$J,3,0),"")),IFERROR(VLOOKUP($B179,INSUMOS!$A:$D,3,0),IFERROR(VLOOKUP($B179,COTAÇÕES!$A:$J,5,0),"")))</f>
        <v>H</v>
      </c>
      <c r="F179" s="386">
        <v>3.8334379999999997</v>
      </c>
      <c r="G179" s="387">
        <f>IF($B179="",IFERROR(VLOOKUP($A179,SERVIÇOS!$A:$F,6,0),IFERROR(VLOOKUP($A179,$C:$J,8,0),"")),IFERROR(VLOOKUP($B179,INSUMOS!$A:$D,4,0),IFERROR(VLOOKUP($B179,COTAÇÕES!$A:$J,9,0),"")))</f>
        <v>30.36</v>
      </c>
      <c r="H179" s="388">
        <f>TRUNC(IF($B179="",IFERROR(VLOOKUP($A179,SERVIÇOS!$A:$F,4,0),IFERROR(VLOOKUP($A179,$C:$J,6,0),)),IFERROR(VLOOKUP($B179,INSUMOS!$A:$D,4,0),IFERROR(VLOOKUP($B179,COTAÇÕES!$A:$J,9,0),)))*$F179,2)</f>
        <v>35.340000000000003</v>
      </c>
      <c r="I179" s="388">
        <f>TRUNC(IF($B179="",IFERROR(VLOOKUP($A179,SERVIÇOS!$A:$F,5,0),IFERROR(VLOOKUP($A179,$C:$J,7,0),)),0)*$F179,2)</f>
        <v>81.03</v>
      </c>
      <c r="J179" s="389">
        <f t="shared" si="9"/>
        <v>116.37</v>
      </c>
      <c r="K179" s="463"/>
    </row>
    <row r="180" spans="1:11" ht="30">
      <c r="A180" s="382">
        <v>101747</v>
      </c>
      <c r="B180" s="383"/>
      <c r="C180" s="384" t="str">
        <f t="shared" si="8"/>
        <v>Serv.Aux</v>
      </c>
      <c r="D180" s="385" t="str">
        <f>IF($B180="",IFERROR(VLOOKUP($A180,SERVIÇOS!$A:$F,2,0),IFERROR(VLOOKUP($A180,$C:$J,2,0),"")),IFERROR(VLOOKUP($B180,INSUMOS!$A:$D,2,0),IFERROR(VLOOKUP($B180,COTAÇÕES!$A:$J,2,0),"")))</f>
        <v>PISO EM CONCRETO 20 MPA PREPARO MECÂNICO, ESPESSURA 7CM. AF_09/2020</v>
      </c>
      <c r="E180" s="427" t="str">
        <f>IF($B180="",IFERROR(VLOOKUP($A180,SERVIÇOS!$A:$F,3,0),IFERROR(VLOOKUP($A180,$C:$J,3,0),"")),IFERROR(VLOOKUP($B180,INSUMOS!$A:$D,3,0),IFERROR(VLOOKUP($B180,COTAÇÕES!$A:$J,5,0),"")))</f>
        <v>M2</v>
      </c>
      <c r="F180" s="386">
        <v>6.48</v>
      </c>
      <c r="G180" s="387">
        <f>IF($B180="",IFERROR(VLOOKUP($A180,SERVIÇOS!$A:$F,6,0),IFERROR(VLOOKUP($A180,$C:$J,8,0),"")),IFERROR(VLOOKUP($B180,INSUMOS!$A:$D,4,0),IFERROR(VLOOKUP($B180,COTAÇÕES!$A:$J,9,0),"")))</f>
        <v>69.37</v>
      </c>
      <c r="H180" s="388">
        <f>TRUNC(IF($B180="",IFERROR(VLOOKUP($A180,SERVIÇOS!$A:$F,4,0),IFERROR(VLOOKUP($A180,$C:$J,6,0),)),IFERROR(VLOOKUP($B180,INSUMOS!$A:$D,4,0),IFERROR(VLOOKUP($B180,COTAÇÕES!$A:$J,9,0),)))*$F180,2)</f>
        <v>429.68</v>
      </c>
      <c r="I180" s="388">
        <f>TRUNC(IF($B180="",IFERROR(VLOOKUP($A180,SERVIÇOS!$A:$F,5,0),IFERROR(VLOOKUP($A180,$C:$J,7,0),)),0)*$F180,2)</f>
        <v>19.82</v>
      </c>
      <c r="J180" s="389">
        <f t="shared" si="9"/>
        <v>449.5</v>
      </c>
      <c r="K180" s="463"/>
    </row>
    <row r="181" spans="1:11" ht="15.75">
      <c r="A181" s="662"/>
      <c r="B181" s="662"/>
      <c r="C181" s="663" t="s">
        <v>18891</v>
      </c>
      <c r="D181" s="699" t="s">
        <v>17987</v>
      </c>
      <c r="E181" s="663" t="s">
        <v>99</v>
      </c>
      <c r="F181" s="666"/>
      <c r="G181" s="667"/>
      <c r="H181" s="668">
        <f>TRUNC(SUM(H182:H183),2)</f>
        <v>4.63</v>
      </c>
      <c r="I181" s="668">
        <f>TRUNC(SUM(I182:I183),2)</f>
        <v>9.6300000000000008</v>
      </c>
      <c r="J181" s="668">
        <f>H181+I181</f>
        <v>14.260000000000002</v>
      </c>
      <c r="K181" s="669" t="s">
        <v>19413</v>
      </c>
    </row>
    <row r="182" spans="1:11">
      <c r="A182" s="382">
        <v>88309</v>
      </c>
      <c r="B182" s="383"/>
      <c r="C182" s="384" t="str">
        <f t="shared" si="8"/>
        <v>Serv.Aux</v>
      </c>
      <c r="D182" s="385" t="str">
        <f>IF($B182="",IFERROR(VLOOKUP($A182,SERVIÇOS!$A:$F,2,0),IFERROR(VLOOKUP($A182,$C:$J,2,0),"")),IFERROR(VLOOKUP($B182,INSUMOS!$A:$D,2,0),IFERROR(VLOOKUP($B182,COTAÇÕES!$A:$J,2,0),"")))</f>
        <v>PEDREIRO COM ENCARGOS COMPLEMENTARES</v>
      </c>
      <c r="E182" s="427" t="str">
        <f>IF($B182="",IFERROR(VLOOKUP($A182,SERVIÇOS!$A:$F,3,0),IFERROR(VLOOKUP($A182,$C:$J,3,0),"")),IFERROR(VLOOKUP($B182,INSUMOS!$A:$D,3,0),IFERROR(VLOOKUP($B182,COTAÇÕES!$A:$J,5,0),"")))</f>
        <v>H</v>
      </c>
      <c r="F182" s="386">
        <v>0.1</v>
      </c>
      <c r="G182" s="387">
        <f>IF($B182="",IFERROR(VLOOKUP($A182,SERVIÇOS!$A:$F,6,0),IFERROR(VLOOKUP($A182,$C:$J,8,0),"")),IFERROR(VLOOKUP($B182,INSUMOS!$A:$D,4,0),IFERROR(VLOOKUP($B182,COTAÇÕES!$A:$J,9,0),"")))</f>
        <v>29.15</v>
      </c>
      <c r="H182" s="388">
        <f>TRUNC(IF($B182="",IFERROR(VLOOKUP($A182,SERVIÇOS!$A:$F,4,0),IFERROR(VLOOKUP($A182,$C:$J,6,0),)),IFERROR(VLOOKUP($B182,INSUMOS!$A:$D,4,0),IFERROR(VLOOKUP($B182,COTAÇÕES!$A:$J,9,0),)))*$F182,2)</f>
        <v>0.78</v>
      </c>
      <c r="I182" s="388">
        <f>TRUNC(IF($B182="",IFERROR(VLOOKUP($A182,SERVIÇOS!$A:$F,5,0),IFERROR(VLOOKUP($A182,$C:$J,7,0),)),0)*$F182,2)</f>
        <v>2.12</v>
      </c>
      <c r="J182" s="389">
        <f t="shared" si="9"/>
        <v>2.9000000000000004</v>
      </c>
      <c r="K182" s="463"/>
    </row>
    <row r="183" spans="1:11">
      <c r="A183" s="382">
        <v>88316</v>
      </c>
      <c r="B183" s="383"/>
      <c r="C183" s="384" t="str">
        <f t="shared" si="8"/>
        <v>Serv.Aux</v>
      </c>
      <c r="D183" s="385" t="str">
        <f>IF($B183="",IFERROR(VLOOKUP($A183,SERVIÇOS!$A:$F,2,0),IFERROR(VLOOKUP($A183,$C:$J,2,0),"")),IFERROR(VLOOKUP($B183,INSUMOS!$A:$D,2,0),IFERROR(VLOOKUP($B183,COTAÇÕES!$A:$J,2,0),"")))</f>
        <v>SERVENTE COM ENCARGOS COMPLEMENTARES</v>
      </c>
      <c r="E183" s="427" t="str">
        <f>IF($B183="",IFERROR(VLOOKUP($A183,SERVIÇOS!$A:$F,3,0),IFERROR(VLOOKUP($A183,$C:$J,3,0),"")),IFERROR(VLOOKUP($B183,INSUMOS!$A:$D,3,0),IFERROR(VLOOKUP($B183,COTAÇÕES!$A:$J,5,0),"")))</f>
        <v>H</v>
      </c>
      <c r="F183" s="386">
        <v>0.5</v>
      </c>
      <c r="G183" s="387">
        <f>IF($B183="",IFERROR(VLOOKUP($A183,SERVIÇOS!$A:$F,6,0),IFERROR(VLOOKUP($A183,$C:$J,8,0),"")),IFERROR(VLOOKUP($B183,INSUMOS!$A:$D,4,0),IFERROR(VLOOKUP($B183,COTAÇÕES!$A:$J,9,0),"")))</f>
        <v>22.72</v>
      </c>
      <c r="H183" s="388">
        <f>TRUNC(IF($B183="",IFERROR(VLOOKUP($A183,SERVIÇOS!$A:$F,4,0),IFERROR(VLOOKUP($A183,$C:$J,6,0),)),IFERROR(VLOOKUP($B183,INSUMOS!$A:$D,4,0),IFERROR(VLOOKUP($B183,COTAÇÕES!$A:$J,9,0),)))*$F183,2)</f>
        <v>3.85</v>
      </c>
      <c r="I183" s="388">
        <f>TRUNC(IF($B183="",IFERROR(VLOOKUP($A183,SERVIÇOS!$A:$F,5,0),IFERROR(VLOOKUP($A183,$C:$J,7,0),)),0)*$F183,2)</f>
        <v>7.51</v>
      </c>
      <c r="J183" s="389">
        <f t="shared" si="9"/>
        <v>11.36</v>
      </c>
      <c r="K183" s="463"/>
    </row>
    <row r="184" spans="1:11" ht="30">
      <c r="A184" s="662"/>
      <c r="B184" s="662"/>
      <c r="C184" s="663" t="s">
        <v>18892</v>
      </c>
      <c r="D184" s="699" t="s">
        <v>19711</v>
      </c>
      <c r="E184" s="663" t="s">
        <v>5435</v>
      </c>
      <c r="F184" s="666"/>
      <c r="G184" s="667"/>
      <c r="H184" s="668">
        <f>TRUNC(SUM(H185:H189),2)</f>
        <v>167.21</v>
      </c>
      <c r="I184" s="668">
        <f>TRUNC(SUM(I185:I189),2)</f>
        <v>44.8</v>
      </c>
      <c r="J184" s="668">
        <f>H184+I184</f>
        <v>212.01</v>
      </c>
      <c r="K184" s="669" t="s">
        <v>18847</v>
      </c>
    </row>
    <row r="185" spans="1:11">
      <c r="A185" s="382">
        <v>88309</v>
      </c>
      <c r="B185" s="383"/>
      <c r="C185" s="384" t="str">
        <f t="shared" si="8"/>
        <v>Serv.Aux</v>
      </c>
      <c r="D185" s="385" t="str">
        <f>IF($B185="",IFERROR(VLOOKUP($A185,SERVIÇOS!$A:$F,2,0),IFERROR(VLOOKUP($A185,$C:$J,2,0),"")),IFERROR(VLOOKUP($B185,INSUMOS!$A:$D,2,0),IFERROR(VLOOKUP($B185,COTAÇÕES!$A:$J,2,0),"")))</f>
        <v>PEDREIRO COM ENCARGOS COMPLEMENTARES</v>
      </c>
      <c r="E185" s="427" t="str">
        <f>IF($B185="",IFERROR(VLOOKUP($A185,SERVIÇOS!$A:$F,3,0),IFERROR(VLOOKUP($A185,$C:$J,3,0),"")),IFERROR(VLOOKUP($B185,INSUMOS!$A:$D,3,0),IFERROR(VLOOKUP($B185,COTAÇÕES!$A:$J,5,0),"")))</f>
        <v>H</v>
      </c>
      <c r="F185" s="386">
        <v>0.35</v>
      </c>
      <c r="G185" s="387">
        <f>IF($B185="",IFERROR(VLOOKUP($A185,SERVIÇOS!$A:$F,6,0),IFERROR(VLOOKUP($A185,$C:$J,8,0),"")),IFERROR(VLOOKUP($B185,INSUMOS!$A:$D,4,0),IFERROR(VLOOKUP($B185,COTAÇÕES!$A:$J,9,0),"")))</f>
        <v>29.15</v>
      </c>
      <c r="H185" s="388">
        <f>TRUNC(IF($B185="",IFERROR(VLOOKUP($A185,SERVIÇOS!$A:$F,4,0),IFERROR(VLOOKUP($A185,$C:$J,6,0),)),IFERROR(VLOOKUP($B185,INSUMOS!$A:$D,4,0),IFERROR(VLOOKUP($B185,COTAÇÕES!$A:$J,9,0),)))*$F185,2)</f>
        <v>2.75</v>
      </c>
      <c r="I185" s="388">
        <f>TRUNC(IF($B185="",IFERROR(VLOOKUP($A185,SERVIÇOS!$A:$F,5,0),IFERROR(VLOOKUP($A185,$C:$J,7,0),)),0)*$F185,2)</f>
        <v>7.44</v>
      </c>
      <c r="J185" s="389">
        <f t="shared" si="9"/>
        <v>10.190000000000001</v>
      </c>
      <c r="K185" s="463"/>
    </row>
    <row r="186" spans="1:11">
      <c r="A186" s="382">
        <v>88316</v>
      </c>
      <c r="B186" s="383"/>
      <c r="C186" s="384" t="str">
        <f t="shared" si="8"/>
        <v>Serv.Aux</v>
      </c>
      <c r="D186" s="385" t="str">
        <f>IF($B186="",IFERROR(VLOOKUP($A186,SERVIÇOS!$A:$F,2,0),IFERROR(VLOOKUP($A186,$C:$J,2,0),"")),IFERROR(VLOOKUP($B186,INSUMOS!$A:$D,2,0),IFERROR(VLOOKUP($B186,COTAÇÕES!$A:$J,2,0),"")))</f>
        <v>SERVENTE COM ENCARGOS COMPLEMENTARES</v>
      </c>
      <c r="E186" s="427" t="str">
        <f>IF($B186="",IFERROR(VLOOKUP($A186,SERVIÇOS!$A:$F,3,0),IFERROR(VLOOKUP($A186,$C:$J,3,0),"")),IFERROR(VLOOKUP($B186,INSUMOS!$A:$D,3,0),IFERROR(VLOOKUP($B186,COTAÇÕES!$A:$J,5,0),"")))</f>
        <v>H</v>
      </c>
      <c r="F186" s="386">
        <v>0.61660000000000004</v>
      </c>
      <c r="G186" s="387">
        <f>IF($B186="",IFERROR(VLOOKUP($A186,SERVIÇOS!$A:$F,6,0),IFERROR(VLOOKUP($A186,$C:$J,8,0),"")),IFERROR(VLOOKUP($B186,INSUMOS!$A:$D,4,0),IFERROR(VLOOKUP($B186,COTAÇÕES!$A:$J,9,0),"")))</f>
        <v>22.72</v>
      </c>
      <c r="H186" s="388">
        <f>TRUNC(IF($B186="",IFERROR(VLOOKUP($A186,SERVIÇOS!$A:$F,4,0),IFERROR(VLOOKUP($A186,$C:$J,6,0),)),IFERROR(VLOOKUP($B186,INSUMOS!$A:$D,4,0),IFERROR(VLOOKUP($B186,COTAÇÕES!$A:$J,9,0),)))*$F186,2)</f>
        <v>4.74</v>
      </c>
      <c r="I186" s="388">
        <f>TRUNC(IF($B186="",IFERROR(VLOOKUP($A186,SERVIÇOS!$A:$F,5,0),IFERROR(VLOOKUP($A186,$C:$J,7,0),)),0)*$F186,2)</f>
        <v>9.26</v>
      </c>
      <c r="J186" s="389">
        <f t="shared" si="9"/>
        <v>14</v>
      </c>
      <c r="K186" s="463"/>
    </row>
    <row r="187" spans="1:11" ht="30">
      <c r="A187" s="382">
        <v>5952</v>
      </c>
      <c r="B187" s="383"/>
      <c r="C187" s="384" t="str">
        <f t="shared" ref="C187:C189" si="10">IF(A187&lt;&gt;"","Serv.Aux",IF(B187&lt;&gt;"","MAT",""))</f>
        <v>Serv.Aux</v>
      </c>
      <c r="D187" s="385" t="str">
        <f>IF($B187="",IFERROR(VLOOKUP($A187,SERVIÇOS!$A:$F,2,0),IFERROR(VLOOKUP($A187,$C:$J,2,0),"")),IFERROR(VLOOKUP($B187,INSUMOS!$A:$D,2,0),IFERROR(VLOOKUP($B187,COTAÇÕES!$A:$J,2,0),"")))</f>
        <v>MARTELETE OU ROMPEDOR PNEUMÁTICO MANUAL, 28 KG, COM SILENCIADOR - CHI DIURNO. AF_07/2016</v>
      </c>
      <c r="E187" s="427" t="str">
        <f>IF($B187="",IFERROR(VLOOKUP($A187,SERVIÇOS!$A:$F,3,0),IFERROR(VLOOKUP($A187,$C:$J,3,0),"")),IFERROR(VLOOKUP($B187,INSUMOS!$A:$D,3,0),IFERROR(VLOOKUP($B187,COTAÇÕES!$A:$J,5,0),"")))</f>
        <v>CHI</v>
      </c>
      <c r="F187" s="386">
        <v>1.66</v>
      </c>
      <c r="G187" s="387">
        <f>IF($B187="",IFERROR(VLOOKUP($A187,SERVIÇOS!$A:$F,6,0),IFERROR(VLOOKUP($A187,$C:$J,8,0),"")),IFERROR(VLOOKUP($B187,INSUMOS!$A:$D,4,0),IFERROR(VLOOKUP($B187,COTAÇÕES!$A:$J,9,0),"")))</f>
        <v>25.1</v>
      </c>
      <c r="H187" s="388">
        <f>TRUNC(IF($B187="",IFERROR(VLOOKUP($A187,SERVIÇOS!$A:$F,4,0),IFERROR(VLOOKUP($A187,$C:$J,6,0),)),IFERROR(VLOOKUP($B187,INSUMOS!$A:$D,4,0),IFERROR(VLOOKUP($B187,COTAÇÕES!$A:$J,9,0),)))*$F187,2)</f>
        <v>13.56</v>
      </c>
      <c r="I187" s="388">
        <f>TRUNC(IF($B187="",IFERROR(VLOOKUP($A187,SERVIÇOS!$A:$F,5,0),IFERROR(VLOOKUP($A187,$C:$J,7,0),)),0)*$F187,2)</f>
        <v>28.1</v>
      </c>
      <c r="J187" s="389">
        <f t="shared" ref="J187:J189" si="11">H187+I187</f>
        <v>41.660000000000004</v>
      </c>
      <c r="K187" s="463"/>
    </row>
    <row r="188" spans="1:11" ht="45">
      <c r="A188" s="382">
        <v>5953</v>
      </c>
      <c r="B188" s="383"/>
      <c r="C188" s="384" t="str">
        <f t="shared" si="10"/>
        <v>Serv.Aux</v>
      </c>
      <c r="D188" s="385" t="str">
        <f>IF($B188="",IFERROR(VLOOKUP($A188,SERVIÇOS!$A:$F,2,0),IFERROR(VLOOKUP($A188,$C:$J,2,0),"")),IFERROR(VLOOKUP($B188,INSUMOS!$A:$D,2,0),IFERROR(VLOOKUP($B188,COTAÇÕES!$A:$J,2,0),"")))</f>
        <v>COMPRESSOR DE AR REBOCÁVEL, VAZÃO 189 PCM, PRESSÃO EFETIVA DE TRABALHO 102 PSI, MOTOR DIESEL, POTÊNCIA 63 CV - CHP DIURNO. AF_06/2015</v>
      </c>
      <c r="E188" s="427" t="str">
        <f>IF($B188="",IFERROR(VLOOKUP($A188,SERVIÇOS!$A:$F,3,0),IFERROR(VLOOKUP($A188,$C:$J,3,0),"")),IFERROR(VLOOKUP($B188,INSUMOS!$A:$D,3,0),IFERROR(VLOOKUP($B188,COTAÇÕES!$A:$J,5,0),"")))</f>
        <v>CHP</v>
      </c>
      <c r="F188" s="386">
        <v>1.66</v>
      </c>
      <c r="G188" s="387">
        <f>IF($B188="",IFERROR(VLOOKUP($A188,SERVIÇOS!$A:$F,6,0),IFERROR(VLOOKUP($A188,$C:$J,8,0),"")),IFERROR(VLOOKUP($B188,INSUMOS!$A:$D,4,0),IFERROR(VLOOKUP($B188,COTAÇÕES!$A:$J,9,0),"")))</f>
        <v>61.3</v>
      </c>
      <c r="H188" s="388">
        <f>TRUNC(IF($B188="",IFERROR(VLOOKUP($A188,SERVIÇOS!$A:$F,4,0),IFERROR(VLOOKUP($A188,$C:$J,6,0),)),IFERROR(VLOOKUP($B188,INSUMOS!$A:$D,4,0),IFERROR(VLOOKUP($B188,COTAÇÕES!$A:$J,9,0),)))*$F188,2)</f>
        <v>101.75</v>
      </c>
      <c r="I188" s="388">
        <f>TRUNC(IF($B188="",IFERROR(VLOOKUP($A188,SERVIÇOS!$A:$F,5,0),IFERROR(VLOOKUP($A188,$C:$J,7,0),)),0)*$F188,2)</f>
        <v>0</v>
      </c>
      <c r="J188" s="389">
        <f t="shared" si="11"/>
        <v>101.75</v>
      </c>
      <c r="K188" s="463"/>
    </row>
    <row r="189" spans="1:11" ht="30">
      <c r="A189" s="382"/>
      <c r="B189" s="383" t="s">
        <v>19712</v>
      </c>
      <c r="C189" s="384" t="str">
        <f t="shared" si="10"/>
        <v>MAT</v>
      </c>
      <c r="D189" s="385" t="s">
        <v>19713</v>
      </c>
      <c r="E189" s="427" t="s">
        <v>5390</v>
      </c>
      <c r="F189" s="386">
        <v>0.3</v>
      </c>
      <c r="G189" s="387">
        <v>148.04</v>
      </c>
      <c r="H189" s="388">
        <f>G189*F189</f>
        <v>44.411999999999999</v>
      </c>
      <c r="I189" s="388">
        <f>TRUNC(IF($B189="",IFERROR(VLOOKUP($A189,SERVIÇOS!$A:$F,5,0),IFERROR(VLOOKUP($A189,$C:$J,7,0),)),0)*$F189,2)</f>
        <v>0</v>
      </c>
      <c r="J189" s="389">
        <f t="shared" si="11"/>
        <v>44.411999999999999</v>
      </c>
      <c r="K189" s="463"/>
    </row>
    <row r="190" spans="1:11" ht="30">
      <c r="A190" s="662"/>
      <c r="B190" s="662"/>
      <c r="C190" s="663" t="s">
        <v>18893</v>
      </c>
      <c r="D190" s="664" t="s">
        <v>19714</v>
      </c>
      <c r="E190" s="665" t="s">
        <v>5390</v>
      </c>
      <c r="F190" s="666"/>
      <c r="G190" s="667"/>
      <c r="H190" s="668">
        <f>TRUNC(SUM(H191:H199),2)</f>
        <v>10266.56</v>
      </c>
      <c r="I190" s="668">
        <f>TRUNC(SUM(I191:I199),2)</f>
        <v>3558.63</v>
      </c>
      <c r="J190" s="668">
        <f>H190+I190</f>
        <v>13825.189999999999</v>
      </c>
      <c r="K190" s="669" t="s">
        <v>18847</v>
      </c>
    </row>
    <row r="191" spans="1:11" ht="30">
      <c r="A191" s="382">
        <v>101173</v>
      </c>
      <c r="B191" s="383"/>
      <c r="C191" s="384" t="str">
        <f t="shared" si="8"/>
        <v>Serv.Aux</v>
      </c>
      <c r="D191" s="385" t="str">
        <f>IF($B191="",IFERROR(VLOOKUP($A191,SERVIÇOS!$A:$F,2,0),IFERROR(VLOOKUP($A191,$C:$J,2,0),"")),IFERROR(VLOOKUP($B191,INSUMOS!$A:$D,2,0),IFERROR(VLOOKUP($B191,COTAÇÕES!$A:$J,2,0),"")))</f>
        <v>ESTACA BROCA DE CONCRETO, DIÂMETRO DE 20CM, ESCAVAÇÃO MANUAL COM TRADO CONCHA, COM ARMADURA DE ARRANQUE. AF_05/2020</v>
      </c>
      <c r="E191" s="427" t="str">
        <f>IF($B191="",IFERROR(VLOOKUP($A191,SERVIÇOS!$A:$F,3,0),IFERROR(VLOOKUP($A191,$C:$J,3,0),"")),IFERROR(VLOOKUP($B191,INSUMOS!$A:$D,3,0),IFERROR(VLOOKUP($B191,COTAÇÕES!$A:$J,5,0),"")))</f>
        <v>M</v>
      </c>
      <c r="F191" s="386">
        <v>16</v>
      </c>
      <c r="G191" s="387">
        <f>IF($B191="",IFERROR(VLOOKUP($A191,SERVIÇOS!$A:$F,6,0),IFERROR(VLOOKUP($A191,$C:$J,8,0),"")),IFERROR(VLOOKUP($B191,INSUMOS!$A:$D,4,0),IFERROR(VLOOKUP($B191,COTAÇÕES!$A:$J,9,0),"")))</f>
        <v>60.01</v>
      </c>
      <c r="H191" s="388">
        <f>TRUNC(IF($B191="",IFERROR(VLOOKUP($A191,SERVIÇOS!$A:$F,4,0),IFERROR(VLOOKUP($A191,$C:$J,6,0),)),IFERROR(VLOOKUP($B191,INSUMOS!$A:$D,4,0),IFERROR(VLOOKUP($B191,COTAÇÕES!$A:$J,9,0),)))*$F191,2)</f>
        <v>595.52</v>
      </c>
      <c r="I191" s="388">
        <f>TRUNC(IF($B191="",IFERROR(VLOOKUP($A191,SERVIÇOS!$A:$F,5,0),IFERROR(VLOOKUP($A191,$C:$J,7,0),)),0)*$F191,2)</f>
        <v>364.64</v>
      </c>
      <c r="J191" s="389">
        <f t="shared" si="9"/>
        <v>960.16</v>
      </c>
      <c r="K191" s="463"/>
    </row>
    <row r="192" spans="1:11" ht="30">
      <c r="A192" s="382" t="s">
        <v>19715</v>
      </c>
      <c r="B192" s="383"/>
      <c r="C192" s="384" t="str">
        <f t="shared" si="8"/>
        <v>Serv.Aux</v>
      </c>
      <c r="D192" s="385" t="str">
        <f>IF($B192="",IFERROR(VLOOKUP($A192,SERVIÇOS!$A:$F,2,0),IFERROR(VLOOKUP($A192,$C:$J,2,0),"")),IFERROR(VLOOKUP($B192,INSUMOS!$A:$D,2,0),IFERROR(VLOOKUP($B192,COTAÇÕES!$A:$J,2,0),"")))</f>
        <v>VIGA BALDRAME, 25X12CM, CA 20MPA, P/MURO DE DIVISA (PADRÃO 026), INCL. ESCAVAÇÃO, LASTRO DE CONCRETO E REATERRO</v>
      </c>
      <c r="E192" s="427" t="str">
        <f>IF($B192="",IFERROR(VLOOKUP($A192,SERVIÇOS!$A:$F,3,0),IFERROR(VLOOKUP($A192,$C:$J,3,0),"")),IFERROR(VLOOKUP($B192,INSUMOS!$A:$D,3,0),IFERROR(VLOOKUP($B192,COTAÇÕES!$A:$J,5,0),"")))</f>
        <v>M</v>
      </c>
      <c r="F192" s="386">
        <v>19</v>
      </c>
      <c r="G192" s="387">
        <f>IF($B192="",IFERROR(VLOOKUP($A192,SERVIÇOS!$A:$F,6,0),IFERROR(VLOOKUP($A192,$C:$J,8,0),"")),IFERROR(VLOOKUP($B192,INSUMOS!$A:$D,4,0),IFERROR(VLOOKUP($B192,COTAÇÕES!$A:$J,9,0),"")))</f>
        <v>159.4</v>
      </c>
      <c r="H192" s="388">
        <f>TRUNC(IF($B192="",IFERROR(VLOOKUP($A192,SERVIÇOS!$A:$F,4,0),IFERROR(VLOOKUP($A192,$C:$J,6,0),)),IFERROR(VLOOKUP($B192,INSUMOS!$A:$D,4,0),IFERROR(VLOOKUP($B192,COTAÇÕES!$A:$J,9,0),)))*$F192,2)</f>
        <v>1957</v>
      </c>
      <c r="I192" s="388">
        <f>TRUNC(IF($B192="",IFERROR(VLOOKUP($A192,SERVIÇOS!$A:$F,5,0),IFERROR(VLOOKUP($A192,$C:$J,7,0),)),0)*$F192,2)</f>
        <v>1071.5999999999999</v>
      </c>
      <c r="J192" s="389">
        <f t="shared" si="9"/>
        <v>3028.6</v>
      </c>
      <c r="K192" s="463"/>
    </row>
    <row r="193" spans="1:11" ht="30">
      <c r="A193" s="382">
        <v>97101</v>
      </c>
      <c r="B193" s="383"/>
      <c r="C193" s="384" t="str">
        <f t="shared" si="8"/>
        <v>Serv.Aux</v>
      </c>
      <c r="D193" s="385" t="str">
        <f>IF($B193="",IFERROR(VLOOKUP($A193,SERVIÇOS!$A:$F,2,0),IFERROR(VLOOKUP($A193,$C:$J,2,0),"")),IFERROR(VLOOKUP($B193,INSUMOS!$A:$D,2,0),IFERROR(VLOOKUP($B193,COTAÇÕES!$A:$J,2,0),"")))</f>
        <v>EXECUÇÃO DE RADIER, ESPESSURA DE 10 CM, FCK = 30 MPA, COM USO DE FORMAS EM MADEIRA SERRADA. AF_09/2021</v>
      </c>
      <c r="E193" s="427" t="str">
        <f>IF($B193="",IFERROR(VLOOKUP($A193,SERVIÇOS!$A:$F,3,0),IFERROR(VLOOKUP($A193,$C:$J,3,0),"")),IFERROR(VLOOKUP($B193,INSUMOS!$A:$D,3,0),IFERROR(VLOOKUP($B193,COTAÇÕES!$A:$J,5,0),"")))</f>
        <v>M2</v>
      </c>
      <c r="F193" s="386">
        <v>28.5</v>
      </c>
      <c r="G193" s="387">
        <f>IF($B193="",IFERROR(VLOOKUP($A193,SERVIÇOS!$A:$F,6,0),IFERROR(VLOOKUP($A193,$C:$J,8,0),"")),IFERROR(VLOOKUP($B193,INSUMOS!$A:$D,4,0),IFERROR(VLOOKUP($B193,COTAÇÕES!$A:$J,9,0),"")))</f>
        <v>169.7</v>
      </c>
      <c r="H193" s="388">
        <f>TRUNC(IF($B193="",IFERROR(VLOOKUP($A193,SERVIÇOS!$A:$F,4,0),IFERROR(VLOOKUP($A193,$C:$J,6,0),)),IFERROR(VLOOKUP($B193,INSUMOS!$A:$D,4,0),IFERROR(VLOOKUP($B193,COTAÇÕES!$A:$J,9,0),)))*$F193,2)</f>
        <v>4319.46</v>
      </c>
      <c r="I193" s="388">
        <f>TRUNC(IF($B193="",IFERROR(VLOOKUP($A193,SERVIÇOS!$A:$F,5,0),IFERROR(VLOOKUP($A193,$C:$J,7,0),)),0)*$F193,2)</f>
        <v>516.99</v>
      </c>
      <c r="J193" s="389">
        <f t="shared" si="9"/>
        <v>4836.45</v>
      </c>
      <c r="K193" s="463"/>
    </row>
    <row r="194" spans="1:11" ht="30">
      <c r="A194" s="382">
        <v>89996</v>
      </c>
      <c r="B194" s="383"/>
      <c r="C194" s="384" t="str">
        <f t="shared" si="8"/>
        <v>Serv.Aux</v>
      </c>
      <c r="D194" s="385" t="str">
        <f>IF($B194="",IFERROR(VLOOKUP($A194,SERVIÇOS!$A:$F,2,0),IFERROR(VLOOKUP($A194,$C:$J,2,0),"")),IFERROR(VLOOKUP($B194,INSUMOS!$A:$D,2,0),IFERROR(VLOOKUP($B194,COTAÇÕES!$A:$J,2,0),"")))</f>
        <v>ARMAÇÃO VERTICAL DE ALVENARIA ESTRUTURAL; DIÂMETRO DE 10,0 MM. AF_09/2021</v>
      </c>
      <c r="E194" s="427" t="str">
        <f>IF($B194="",IFERROR(VLOOKUP($A194,SERVIÇOS!$A:$F,3,0),IFERROR(VLOOKUP($A194,$C:$J,3,0),"")),IFERROR(VLOOKUP($B194,INSUMOS!$A:$D,3,0),IFERROR(VLOOKUP($B194,COTAÇÕES!$A:$J,5,0),"")))</f>
        <v>KG</v>
      </c>
      <c r="F194" s="386">
        <v>18</v>
      </c>
      <c r="G194" s="387">
        <f>IF($B194="",IFERROR(VLOOKUP($A194,SERVIÇOS!$A:$F,6,0),IFERROR(VLOOKUP($A194,$C:$J,8,0),"")),IFERROR(VLOOKUP($B194,INSUMOS!$A:$D,4,0),IFERROR(VLOOKUP($B194,COTAÇÕES!$A:$J,9,0),"")))</f>
        <v>11.22</v>
      </c>
      <c r="H194" s="388">
        <f>TRUNC(IF($B194="",IFERROR(VLOOKUP($A194,SERVIÇOS!$A:$F,4,0),IFERROR(VLOOKUP($A194,$C:$J,6,0),)),IFERROR(VLOOKUP($B194,INSUMOS!$A:$D,4,0),IFERROR(VLOOKUP($B194,COTAÇÕES!$A:$J,9,0),)))*$F194,2)</f>
        <v>167.94</v>
      </c>
      <c r="I194" s="388">
        <f>TRUNC(IF($B194="",IFERROR(VLOOKUP($A194,SERVIÇOS!$A:$F,5,0),IFERROR(VLOOKUP($A194,$C:$J,7,0),)),0)*$F194,2)</f>
        <v>34.020000000000003</v>
      </c>
      <c r="J194" s="389">
        <f t="shared" si="9"/>
        <v>201.96</v>
      </c>
      <c r="K194" s="463"/>
    </row>
    <row r="195" spans="1:11">
      <c r="A195" s="382">
        <v>89993</v>
      </c>
      <c r="B195" s="383"/>
      <c r="C195" s="384" t="str">
        <f t="shared" si="8"/>
        <v>Serv.Aux</v>
      </c>
      <c r="D195" s="385" t="str">
        <f>IF($B195="",IFERROR(VLOOKUP($A195,SERVIÇOS!$A:$F,2,0),IFERROR(VLOOKUP($A195,$C:$J,2,0),"")),IFERROR(VLOOKUP($B195,INSUMOS!$A:$D,2,0),IFERROR(VLOOKUP($B195,COTAÇÕES!$A:$J,2,0),"")))</f>
        <v>GRAUTEAMENTO VERTICAL EM ALVENARIA ESTRUTURAL. AF_09/2021</v>
      </c>
      <c r="E195" s="427" t="str">
        <f>IF($B195="",IFERROR(VLOOKUP($A195,SERVIÇOS!$A:$F,3,0),IFERROR(VLOOKUP($A195,$C:$J,3,0),"")),IFERROR(VLOOKUP($B195,INSUMOS!$A:$D,3,0),IFERROR(VLOOKUP($B195,COTAÇÕES!$A:$J,5,0),"")))</f>
        <v>M3</v>
      </c>
      <c r="F195" s="386">
        <v>0.23</v>
      </c>
      <c r="G195" s="387">
        <f>IF($B195="",IFERROR(VLOOKUP($A195,SERVIÇOS!$A:$F,6,0),IFERROR(VLOOKUP($A195,$C:$J,8,0),"")),IFERROR(VLOOKUP($B195,INSUMOS!$A:$D,4,0),IFERROR(VLOOKUP($B195,COTAÇÕES!$A:$J,9,0),"")))</f>
        <v>964.87</v>
      </c>
      <c r="H195" s="388">
        <f>TRUNC(IF($B195="",IFERROR(VLOOKUP($A195,SERVIÇOS!$A:$F,4,0),IFERROR(VLOOKUP($A195,$C:$J,6,0),)),IFERROR(VLOOKUP($B195,INSUMOS!$A:$D,4,0),IFERROR(VLOOKUP($B195,COTAÇÕES!$A:$J,9,0),)))*$F195,2)</f>
        <v>144.78</v>
      </c>
      <c r="I195" s="388">
        <f>TRUNC(IF($B195="",IFERROR(VLOOKUP($A195,SERVIÇOS!$A:$F,5,0),IFERROR(VLOOKUP($A195,$C:$J,7,0),)),0)*$F195,2)</f>
        <v>77.13</v>
      </c>
      <c r="J195" s="389">
        <f t="shared" si="9"/>
        <v>221.91</v>
      </c>
      <c r="K195" s="463"/>
    </row>
    <row r="196" spans="1:11" ht="60">
      <c r="A196" s="382">
        <v>89312</v>
      </c>
      <c r="B196" s="383"/>
      <c r="C196" s="384" t="str">
        <f t="shared" ref="C196:C205" si="12">IF(A196&lt;&gt;"","Serv.Aux",IF(B196&lt;&gt;"","MAT",""))</f>
        <v>Serv.Aux</v>
      </c>
      <c r="D196" s="385" t="str">
        <f>IF($B196="",IFERROR(VLOOKUP($A196,SERVIÇOS!$A:$F,2,0),IFERROR(VLOOKUP($A196,$C:$J,2,0),"")),IFERROR(VLOOKUP($B196,INSUMOS!$A:$D,2,0),IFERROR(VLOOKUP($B196,COTAÇÕES!$A:$J,2,0),"")))</f>
        <v>ALVENARIA ESTRUTURAL DE BLOCOS CERÂMICOS 14X19X29, (ESPESSURA DE 14 CM), PARA PAREDES COM ÁREA LÍQUIDA MAIOR OU IGUAL A 6M², COM VÃOS, UTILIZANDO COLHER DE PEDREIRO E ARGAMASSA DE ASSENTAMENTO COM PREPARO EM BETONEIRA. AF_12/2014</v>
      </c>
      <c r="E196" s="427" t="str">
        <f>IF($B196="",IFERROR(VLOOKUP($A196,SERVIÇOS!$A:$F,3,0),IFERROR(VLOOKUP($A196,$C:$J,3,0),"")),IFERROR(VLOOKUP($B196,INSUMOS!$A:$D,3,0),IFERROR(VLOOKUP($B196,COTAÇÕES!$A:$J,5,0),"")))</f>
        <v>M2</v>
      </c>
      <c r="F196" s="386">
        <v>18</v>
      </c>
      <c r="G196" s="387">
        <f>IF($B196="",IFERROR(VLOOKUP($A196,SERVIÇOS!$A:$F,6,0),IFERROR(VLOOKUP($A196,$C:$J,8,0),"")),IFERROR(VLOOKUP($B196,INSUMOS!$A:$D,4,0),IFERROR(VLOOKUP($B196,COTAÇÕES!$A:$J,9,0),"")))</f>
        <v>102.64</v>
      </c>
      <c r="H196" s="388">
        <f>TRUNC(IF($B196="",IFERROR(VLOOKUP($A196,SERVIÇOS!$A:$F,4,0),IFERROR(VLOOKUP($A196,$C:$J,6,0),)),IFERROR(VLOOKUP($B196,INSUMOS!$A:$D,4,0),IFERROR(VLOOKUP($B196,COTAÇÕES!$A:$J,9,0),)))*$F196,2)</f>
        <v>1169.46</v>
      </c>
      <c r="I196" s="388">
        <f>TRUNC(IF($B196="",IFERROR(VLOOKUP($A196,SERVIÇOS!$A:$F,5,0),IFERROR(VLOOKUP($A196,$C:$J,7,0),)),0)*$F196,2)</f>
        <v>678.06</v>
      </c>
      <c r="J196" s="389">
        <f t="shared" ref="J196:J205" si="13">H196+I196</f>
        <v>1847.52</v>
      </c>
      <c r="K196" s="463"/>
    </row>
    <row r="197" spans="1:11" ht="45">
      <c r="A197" s="382">
        <v>87879</v>
      </c>
      <c r="B197" s="383"/>
      <c r="C197" s="384" t="str">
        <f t="shared" si="12"/>
        <v>Serv.Aux</v>
      </c>
      <c r="D197" s="385" t="str">
        <f>IF($B197="",IFERROR(VLOOKUP($A197,SERVIÇOS!$A:$F,2,0),IFERROR(VLOOKUP($A197,$C:$J,2,0),"")),IFERROR(VLOOKUP($B197,INSUMOS!$A:$D,2,0),IFERROR(VLOOKUP($B197,COTAÇÕES!$A:$J,2,0),"")))</f>
        <v>CHAPISCO APLICADO EM ALVENARIAS E ESTRUTURAS DE CONCRETO INTERNAS, COM COLHER DE PEDREIRO.  ARGAMASSA TRAÇO 1:3 COM PREPARO EM BETONEIRA 400L. AF_10/2022</v>
      </c>
      <c r="E197" s="427" t="str">
        <f>IF($B197="",IFERROR(VLOOKUP($A197,SERVIÇOS!$A:$F,3,0),IFERROR(VLOOKUP($A197,$C:$J,3,0),"")),IFERROR(VLOOKUP($B197,INSUMOS!$A:$D,3,0),IFERROR(VLOOKUP($B197,COTAÇÕES!$A:$J,5,0),"")))</f>
        <v>M2</v>
      </c>
      <c r="F197" s="386">
        <v>15</v>
      </c>
      <c r="G197" s="387">
        <f>IF($B197="",IFERROR(VLOOKUP($A197,SERVIÇOS!$A:$F,6,0),IFERROR(VLOOKUP($A197,$C:$J,8,0),"")),IFERROR(VLOOKUP($B197,INSUMOS!$A:$D,4,0),IFERROR(VLOOKUP($B197,COTAÇÕES!$A:$J,9,0),"")))</f>
        <v>4.32</v>
      </c>
      <c r="H197" s="388">
        <f>TRUNC(IF($B197="",IFERROR(VLOOKUP($A197,SERVIÇOS!$A:$F,4,0),IFERROR(VLOOKUP($A197,$C:$J,6,0),)),IFERROR(VLOOKUP($B197,INSUMOS!$A:$D,4,0),IFERROR(VLOOKUP($B197,COTAÇÕES!$A:$J,9,0),)))*$F197,2)</f>
        <v>33.299999999999997</v>
      </c>
      <c r="I197" s="388">
        <f>TRUNC(IF($B197="",IFERROR(VLOOKUP($A197,SERVIÇOS!$A:$F,5,0),IFERROR(VLOOKUP($A197,$C:$J,7,0),)),0)*$F197,2)</f>
        <v>31.5</v>
      </c>
      <c r="J197" s="389">
        <f t="shared" si="13"/>
        <v>64.8</v>
      </c>
      <c r="K197" s="463"/>
    </row>
    <row r="198" spans="1:11" ht="45">
      <c r="A198" s="382">
        <v>87794</v>
      </c>
      <c r="B198" s="383"/>
      <c r="C198" s="384" t="str">
        <f t="shared" si="12"/>
        <v>Serv.Aux</v>
      </c>
      <c r="D198" s="385" t="str">
        <f>IF($B198="",IFERROR(VLOOKUP($A198,SERVIÇOS!$A:$F,2,0),IFERROR(VLOOKUP($A198,$C:$J,2,0),"")),IFERROR(VLOOKUP($B198,INSUMOS!$A:$D,2,0),IFERROR(VLOOKUP($B198,COTAÇÕES!$A:$J,2,0),"")))</f>
        <v>EMBOÇO OU MASSA ÚNICA EM ARGAMASSA TRAÇO 1:2:8, PREPARO MANUAL, APLICADA MANUALMENTE EM PANOS CEGOS DE FACHADA (SEM PRESENÇA DE VÃOS), ESPESSURA DE 25 MM. AF_09/2022</v>
      </c>
      <c r="E198" s="427" t="str">
        <f>IF($B198="",IFERROR(VLOOKUP($A198,SERVIÇOS!$A:$F,3,0),IFERROR(VLOOKUP($A198,$C:$J,3,0),"")),IFERROR(VLOOKUP($B198,INSUMOS!$A:$D,3,0),IFERROR(VLOOKUP($B198,COTAÇÕES!$A:$J,5,0),"")))</f>
        <v>M2</v>
      </c>
      <c r="F198" s="386">
        <v>15</v>
      </c>
      <c r="G198" s="387">
        <f>IF($B198="",IFERROR(VLOOKUP($A198,SERVIÇOS!$A:$F,6,0),IFERROR(VLOOKUP($A198,$C:$J,8,0),"")),IFERROR(VLOOKUP($B198,INSUMOS!$A:$D,4,0),IFERROR(VLOOKUP($B198,COTAÇÕES!$A:$J,9,0),"")))</f>
        <v>42.53</v>
      </c>
      <c r="H198" s="388">
        <f>TRUNC(IF($B198="",IFERROR(VLOOKUP($A198,SERVIÇOS!$A:$F,4,0),IFERROR(VLOOKUP($A198,$C:$J,6,0),)),IFERROR(VLOOKUP($B198,INSUMOS!$A:$D,4,0),IFERROR(VLOOKUP($B198,COTAÇÕES!$A:$J,9,0),)))*$F198,2)</f>
        <v>341.55</v>
      </c>
      <c r="I198" s="388">
        <f>TRUNC(IF($B198="",IFERROR(VLOOKUP($A198,SERVIÇOS!$A:$F,5,0),IFERROR(VLOOKUP($A198,$C:$J,7,0),)),0)*$F198,2)</f>
        <v>296.39999999999998</v>
      </c>
      <c r="J198" s="389">
        <f t="shared" si="13"/>
        <v>637.95000000000005</v>
      </c>
      <c r="K198" s="463"/>
    </row>
    <row r="199" spans="1:11" ht="30">
      <c r="A199" s="382">
        <v>94342</v>
      </c>
      <c r="B199" s="383"/>
      <c r="C199" s="384" t="str">
        <f t="shared" si="12"/>
        <v>Serv.Aux</v>
      </c>
      <c r="D199" s="385" t="str">
        <f>IF($B199="",IFERROR(VLOOKUP($A199,SERVIÇOS!$A:$F,2,0),IFERROR(VLOOKUP($A199,$C:$J,2,0),"")),IFERROR(VLOOKUP($B199,INSUMOS!$A:$D,2,0),IFERROR(VLOOKUP($B199,COTAÇÕES!$A:$J,2,0),"")))</f>
        <v>ATERRO MANUAL DE VALAS COM AREIA PARA ATERRO E COMPACTAÇÃO MECANIZADA. AF_05/2016</v>
      </c>
      <c r="E199" s="427" t="str">
        <f>IF($B199="",IFERROR(VLOOKUP($A199,SERVIÇOS!$A:$F,3,0),IFERROR(VLOOKUP($A199,$C:$J,3,0),"")),IFERROR(VLOOKUP($B199,INSUMOS!$A:$D,3,0),IFERROR(VLOOKUP($B199,COTAÇÕES!$A:$J,5,0),"")))</f>
        <v>M3</v>
      </c>
      <c r="F199" s="386">
        <v>23</v>
      </c>
      <c r="G199" s="387">
        <f>IF($B199="",IFERROR(VLOOKUP($A199,SERVIÇOS!$A:$F,6,0),IFERROR(VLOOKUP($A199,$C:$J,8,0),"")),IFERROR(VLOOKUP($B199,INSUMOS!$A:$D,4,0),IFERROR(VLOOKUP($B199,COTAÇÕES!$A:$J,9,0),"")))</f>
        <v>88.08</v>
      </c>
      <c r="H199" s="388">
        <f>TRUNC(IF($B199="",IFERROR(VLOOKUP($A199,SERVIÇOS!$A:$F,4,0),IFERROR(VLOOKUP($A199,$C:$J,6,0),)),IFERROR(VLOOKUP($B199,INSUMOS!$A:$D,4,0),IFERROR(VLOOKUP($B199,COTAÇÕES!$A:$J,9,0),)))*$F199,2)</f>
        <v>1537.55</v>
      </c>
      <c r="I199" s="388">
        <f>TRUNC(IF($B199="",IFERROR(VLOOKUP($A199,SERVIÇOS!$A:$F,5,0),IFERROR(VLOOKUP($A199,$C:$J,7,0),)),0)*$F199,2)</f>
        <v>488.29</v>
      </c>
      <c r="J199" s="389">
        <f t="shared" si="13"/>
        <v>2025.84</v>
      </c>
      <c r="K199" s="463"/>
    </row>
    <row r="200" spans="1:11" ht="31.5">
      <c r="A200" s="811"/>
      <c r="B200" s="811"/>
      <c r="C200" s="812" t="s">
        <v>19715</v>
      </c>
      <c r="D200" s="813" t="s">
        <v>18419</v>
      </c>
      <c r="E200" s="812" t="s">
        <v>5421</v>
      </c>
      <c r="F200" s="814"/>
      <c r="G200" s="815"/>
      <c r="H200" s="816">
        <f>TRUNC(SUM(H201:H208),2)</f>
        <v>103</v>
      </c>
      <c r="I200" s="816">
        <f>TRUNC(SUM(I201:I208),2)</f>
        <v>56.4</v>
      </c>
      <c r="J200" s="816">
        <f>H200+I200</f>
        <v>159.4</v>
      </c>
      <c r="K200" s="817" t="s">
        <v>19716</v>
      </c>
    </row>
    <row r="201" spans="1:11" ht="30">
      <c r="A201" s="382">
        <v>96527</v>
      </c>
      <c r="B201" s="383"/>
      <c r="C201" s="384" t="str">
        <f t="shared" si="12"/>
        <v>Serv.Aux</v>
      </c>
      <c r="D201" s="385" t="str">
        <f>IF($B201="",IFERROR(VLOOKUP($A201,SERVIÇOS!$A:$F,2,0),IFERROR(VLOOKUP($A201,$C:$J,2,0),"")),IFERROR(VLOOKUP($B201,INSUMOS!$A:$D,2,0),IFERROR(VLOOKUP($B201,COTAÇÕES!$A:$J,2,0),"")))</f>
        <v>ESCAVAÇÃO MANUAL DE VALA PARA VIGA BALDRAME (INCLUINDO ESCAVAÇÃO PARA COLOCAÇÃO DE FÔRMAS). AF_06/2017</v>
      </c>
      <c r="E201" s="427" t="str">
        <f>IF($B201="",IFERROR(VLOOKUP($A201,SERVIÇOS!$A:$F,3,0),IFERROR(VLOOKUP($A201,$C:$J,3,0),"")),IFERROR(VLOOKUP($B201,INSUMOS!$A:$D,3,0),IFERROR(VLOOKUP($B201,COTAÇÕES!$A:$J,5,0),"")))</f>
        <v>M3</v>
      </c>
      <c r="F201" s="386">
        <v>0.156</v>
      </c>
      <c r="G201" s="387">
        <f>IF($B201="",IFERROR(VLOOKUP($A201,SERVIÇOS!$A:$F,6,0),IFERROR(VLOOKUP($A201,$C:$J,8,0),"")),IFERROR(VLOOKUP($B201,INSUMOS!$A:$D,4,0),IFERROR(VLOOKUP($B201,COTAÇÕES!$A:$J,9,0),"")))</f>
        <v>136.53</v>
      </c>
      <c r="H201" s="388">
        <f>TRUNC(IF($B201="",IFERROR(VLOOKUP($A201,SERVIÇOS!$A:$F,4,0),IFERROR(VLOOKUP($A201,$C:$J,6,0),)),IFERROR(VLOOKUP($B201,INSUMOS!$A:$D,4,0),IFERROR(VLOOKUP($B201,COTAÇÕES!$A:$J,9,0),)))*$F201,2)</f>
        <v>6.75</v>
      </c>
      <c r="I201" s="388">
        <f>TRUNC(IF($B201="",IFERROR(VLOOKUP($A201,SERVIÇOS!$A:$F,5,0),IFERROR(VLOOKUP($A201,$C:$J,7,0),)),0)*$F201,2)</f>
        <v>14.54</v>
      </c>
      <c r="J201" s="389">
        <f t="shared" si="13"/>
        <v>21.29</v>
      </c>
      <c r="K201" s="463"/>
    </row>
    <row r="202" spans="1:11" ht="45">
      <c r="A202" s="382">
        <v>94962</v>
      </c>
      <c r="B202" s="383"/>
      <c r="C202" s="384" t="str">
        <f t="shared" si="12"/>
        <v>Serv.Aux</v>
      </c>
      <c r="D202" s="385" t="str">
        <f>IF($B202="",IFERROR(VLOOKUP($A202,SERVIÇOS!$A:$F,2,0),IFERROR(VLOOKUP($A202,$C:$J,2,0),"")),IFERROR(VLOOKUP($B202,INSUMOS!$A:$D,2,0),IFERROR(VLOOKUP($B202,COTAÇÕES!$A:$J,2,0),"")))</f>
        <v>CONCRETO MAGRO PARA LASTRO, TRAÇO 1:4,5:4,5 (EM MASSA SECA DE CIMENTO/ AREIA MÉDIA/ BRITA 1) - PREPARO MECÂNICO COM BETONEIRA 400 L. AF_05/2021</v>
      </c>
      <c r="E202" s="427" t="str">
        <f>IF($B202="",IFERROR(VLOOKUP($A202,SERVIÇOS!$A:$F,3,0),IFERROR(VLOOKUP($A202,$C:$J,3,0),"")),IFERROR(VLOOKUP($B202,INSUMOS!$A:$D,3,0),IFERROR(VLOOKUP($B202,COTAÇÕES!$A:$J,5,0),"")))</f>
        <v>M3</v>
      </c>
      <c r="F202" s="386">
        <v>8.5000000000000006E-3</v>
      </c>
      <c r="G202" s="387">
        <f>IF($B202="",IFERROR(VLOOKUP($A202,SERVIÇOS!$A:$F,6,0),IFERROR(VLOOKUP($A202,$C:$J,8,0),"")),IFERROR(VLOOKUP($B202,INSUMOS!$A:$D,4,0),IFERROR(VLOOKUP($B202,COTAÇÕES!$A:$J,9,0),"")))</f>
        <v>342.58</v>
      </c>
      <c r="H202" s="388">
        <f>TRUNC(IF($B202="",IFERROR(VLOOKUP($A202,SERVIÇOS!$A:$F,4,0),IFERROR(VLOOKUP($A202,$C:$J,6,0),)),IFERROR(VLOOKUP($B202,INSUMOS!$A:$D,4,0),IFERROR(VLOOKUP($B202,COTAÇÕES!$A:$J,9,0),)))*$F202,2)</f>
        <v>2.42</v>
      </c>
      <c r="I202" s="388">
        <f>TRUNC(IF($B202="",IFERROR(VLOOKUP($A202,SERVIÇOS!$A:$F,5,0),IFERROR(VLOOKUP($A202,$C:$J,7,0),)),0)*$F202,2)</f>
        <v>0.49</v>
      </c>
      <c r="J202" s="389">
        <f t="shared" si="13"/>
        <v>2.91</v>
      </c>
      <c r="K202" s="463"/>
    </row>
    <row r="203" spans="1:11">
      <c r="A203" s="382">
        <v>96995</v>
      </c>
      <c r="B203" s="383"/>
      <c r="C203" s="384" t="str">
        <f t="shared" si="12"/>
        <v>Serv.Aux</v>
      </c>
      <c r="D203" s="385" t="str">
        <f>IF($B203="",IFERROR(VLOOKUP($A203,SERVIÇOS!$A:$F,2,0),IFERROR(VLOOKUP($A203,$C:$J,2,0),"")),IFERROR(VLOOKUP($B203,INSUMOS!$A:$D,2,0),IFERROR(VLOOKUP($B203,COTAÇÕES!$A:$J,2,0),"")))</f>
        <v>REATERRO MANUAL APILOADO COM SOQUETE. AF_10/2017</v>
      </c>
      <c r="E203" s="427" t="str">
        <f>IF($B203="",IFERROR(VLOOKUP($A203,SERVIÇOS!$A:$F,3,0),IFERROR(VLOOKUP($A203,$C:$J,3,0),"")),IFERROR(VLOOKUP($B203,INSUMOS!$A:$D,3,0),IFERROR(VLOOKUP($B203,COTAÇÕES!$A:$J,5,0),"")))</f>
        <v>M3</v>
      </c>
      <c r="F203" s="386">
        <v>0.11749999999999999</v>
      </c>
      <c r="G203" s="387">
        <f>IF($B203="",IFERROR(VLOOKUP($A203,SERVIÇOS!$A:$F,6,0),IFERROR(VLOOKUP($A203,$C:$J,8,0),"")),IFERROR(VLOOKUP($B203,INSUMOS!$A:$D,4,0),IFERROR(VLOOKUP($B203,COTAÇÕES!$A:$J,9,0),"")))</f>
        <v>54.49</v>
      </c>
      <c r="H203" s="388">
        <f>TRUNC(IF($B203="",IFERROR(VLOOKUP($A203,SERVIÇOS!$A:$F,4,0),IFERROR(VLOOKUP($A203,$C:$J,6,0),)),IFERROR(VLOOKUP($B203,INSUMOS!$A:$D,4,0),IFERROR(VLOOKUP($B203,COTAÇÕES!$A:$J,9,0),)))*$F203,2)</f>
        <v>2.16</v>
      </c>
      <c r="I203" s="388">
        <f>TRUNC(IF($B203="",IFERROR(VLOOKUP($A203,SERVIÇOS!$A:$F,5,0),IFERROR(VLOOKUP($A203,$C:$J,7,0),)),0)*$F203,2)</f>
        <v>4.2300000000000004</v>
      </c>
      <c r="J203" s="389">
        <f t="shared" si="13"/>
        <v>6.3900000000000006</v>
      </c>
      <c r="K203" s="463"/>
    </row>
    <row r="204" spans="1:11" ht="30">
      <c r="A204" s="382">
        <v>96533</v>
      </c>
      <c r="B204" s="383"/>
      <c r="C204" s="384" t="str">
        <f t="shared" si="12"/>
        <v>Serv.Aux</v>
      </c>
      <c r="D204" s="385" t="str">
        <f>IF($B204="",IFERROR(VLOOKUP($A204,SERVIÇOS!$A:$F,2,0),IFERROR(VLOOKUP($A204,$C:$J,2,0),"")),IFERROR(VLOOKUP($B204,INSUMOS!$A:$D,2,0),IFERROR(VLOOKUP($B204,COTAÇÕES!$A:$J,2,0),"")))</f>
        <v>FABRICAÇÃO, MONTAGEM E DESMONTAGEM DE FÔRMA PARA VIGA BALDRAME, EM MADEIRA SERRADA, E=25 MM, 2 UTILIZAÇÕES. AF_06/2017</v>
      </c>
      <c r="E204" s="427" t="str">
        <f>IF($B204="",IFERROR(VLOOKUP($A204,SERVIÇOS!$A:$F,3,0),IFERROR(VLOOKUP($A204,$C:$J,3,0),"")),IFERROR(VLOOKUP($B204,INSUMOS!$A:$D,3,0),IFERROR(VLOOKUP($B204,COTAÇÕES!$A:$J,5,0),"")))</f>
        <v>M2</v>
      </c>
      <c r="F204" s="386">
        <v>0.5</v>
      </c>
      <c r="G204" s="387">
        <f>IF($B204="",IFERROR(VLOOKUP($A204,SERVIÇOS!$A:$F,6,0),IFERROR(VLOOKUP($A204,$C:$J,8,0),"")),IFERROR(VLOOKUP($B204,INSUMOS!$A:$D,4,0),IFERROR(VLOOKUP($B204,COTAÇÕES!$A:$J,9,0),"")))</f>
        <v>132.44999999999999</v>
      </c>
      <c r="H204" s="388">
        <f>TRUNC(IF($B204="",IFERROR(VLOOKUP($A204,SERVIÇOS!$A:$F,4,0),IFERROR(VLOOKUP($A204,$C:$J,6,0),)),IFERROR(VLOOKUP($B204,INSUMOS!$A:$D,4,0),IFERROR(VLOOKUP($B204,COTAÇÕES!$A:$J,9,0),)))*$F204,2)</f>
        <v>47.97</v>
      </c>
      <c r="I204" s="388">
        <f>TRUNC(IF($B204="",IFERROR(VLOOKUP($A204,SERVIÇOS!$A:$F,5,0),IFERROR(VLOOKUP($A204,$C:$J,7,0),)),0)*$F204,2)</f>
        <v>18.25</v>
      </c>
      <c r="J204" s="389">
        <f t="shared" si="13"/>
        <v>66.22</v>
      </c>
      <c r="K204" s="463"/>
    </row>
    <row r="205" spans="1:11" ht="30">
      <c r="A205" s="382">
        <v>96545</v>
      </c>
      <c r="B205" s="383"/>
      <c r="C205" s="384" t="str">
        <f t="shared" si="12"/>
        <v>Serv.Aux</v>
      </c>
      <c r="D205" s="385" t="str">
        <f>IF($B205="",IFERROR(VLOOKUP($A205,SERVIÇOS!$A:$F,2,0),IFERROR(VLOOKUP($A205,$C:$J,2,0),"")),IFERROR(VLOOKUP($B205,INSUMOS!$A:$D,2,0),IFERROR(VLOOKUP($B205,COTAÇÕES!$A:$J,2,0),"")))</f>
        <v>ARMAÇÃO DE BLOCO, VIGA BALDRAME OU SAPATA UTILIZANDO AÇO CA-50 DE 8 MM - MONTAGEM. AF_06/2017</v>
      </c>
      <c r="E205" s="427" t="str">
        <f>IF($B205="",IFERROR(VLOOKUP($A205,SERVIÇOS!$A:$F,3,0),IFERROR(VLOOKUP($A205,$C:$J,3,0),"")),IFERROR(VLOOKUP($B205,INSUMOS!$A:$D,3,0),IFERROR(VLOOKUP($B205,COTAÇÕES!$A:$J,5,0),"")))</f>
        <v>KG</v>
      </c>
      <c r="F205" s="386">
        <v>1.58</v>
      </c>
      <c r="G205" s="387">
        <f>IF($B205="",IFERROR(VLOOKUP($A205,SERVIÇOS!$A:$F,6,0),IFERROR(VLOOKUP($A205,$C:$J,8,0),"")),IFERROR(VLOOKUP($B205,INSUMOS!$A:$D,4,0),IFERROR(VLOOKUP($B205,COTAÇÕES!$A:$J,9,0),"")))</f>
        <v>15.53</v>
      </c>
      <c r="H205" s="388">
        <f>TRUNC(IF($B205="",IFERROR(VLOOKUP($A205,SERVIÇOS!$A:$F,4,0),IFERROR(VLOOKUP($A205,$C:$J,6,0),)),IFERROR(VLOOKUP($B205,INSUMOS!$A:$D,4,0),IFERROR(VLOOKUP($B205,COTAÇÕES!$A:$J,9,0),)))*$F205,2)</f>
        <v>19.239999999999998</v>
      </c>
      <c r="I205" s="388">
        <f>TRUNC(IF($B205="",IFERROR(VLOOKUP($A205,SERVIÇOS!$A:$F,5,0),IFERROR(VLOOKUP($A205,$C:$J,7,0),)),0)*$F205,2)</f>
        <v>5.29</v>
      </c>
      <c r="J205" s="389">
        <f t="shared" si="13"/>
        <v>24.529999999999998</v>
      </c>
      <c r="K205" s="463"/>
    </row>
    <row r="206" spans="1:11" ht="30">
      <c r="A206" s="382">
        <v>96543</v>
      </c>
      <c r="B206" s="383"/>
      <c r="C206" s="384" t="str">
        <f t="shared" ref="C206:C208" si="14">IF(A206&lt;&gt;"","Serv.Aux",IF(B206&lt;&gt;"","MAT",""))</f>
        <v>Serv.Aux</v>
      </c>
      <c r="D206" s="385" t="str">
        <f>IF($B206="",IFERROR(VLOOKUP($A206,SERVIÇOS!$A:$F,2,0),IFERROR(VLOOKUP($A206,$C:$J,2,0),"")),IFERROR(VLOOKUP($B206,INSUMOS!$A:$D,2,0),IFERROR(VLOOKUP($B206,COTAÇÕES!$A:$J,2,0),"")))</f>
        <v>ARMAÇÃO DE BLOCO, VIGA BALDRAME E SAPATA UTILIZANDO AÇO CA-60 DE 5 MM - MONTAGEM. AF_06/2017</v>
      </c>
      <c r="E206" s="427" t="str">
        <f>IF($B206="",IFERROR(VLOOKUP($A206,SERVIÇOS!$A:$F,3,0),IFERROR(VLOOKUP($A206,$C:$J,3,0),"")),IFERROR(VLOOKUP($B206,INSUMOS!$A:$D,3,0),IFERROR(VLOOKUP($B206,COTAÇÕES!$A:$J,5,0),"")))</f>
        <v>KG</v>
      </c>
      <c r="F206" s="386">
        <v>0.88549999999999995</v>
      </c>
      <c r="G206" s="387">
        <f>IF($B206="",IFERROR(VLOOKUP($A206,SERVIÇOS!$A:$F,6,0),IFERROR(VLOOKUP($A206,$C:$J,8,0),"")),IFERROR(VLOOKUP($B206,INSUMOS!$A:$D,4,0),IFERROR(VLOOKUP($B206,COTAÇÕES!$A:$J,9,0),"")))</f>
        <v>18.649999999999999</v>
      </c>
      <c r="H206" s="388">
        <f>TRUNC(IF($B206="",IFERROR(VLOOKUP($A206,SERVIÇOS!$A:$F,4,0),IFERROR(VLOOKUP($A206,$C:$J,6,0),)),IFERROR(VLOOKUP($B206,INSUMOS!$A:$D,4,0),IFERROR(VLOOKUP($B206,COTAÇÕES!$A:$J,9,0),)))*$F206,2)</f>
        <v>10.84</v>
      </c>
      <c r="I206" s="388">
        <f>TRUNC(IF($B206="",IFERROR(VLOOKUP($A206,SERVIÇOS!$A:$F,5,0),IFERROR(VLOOKUP($A206,$C:$J,7,0),)),0)*$F206,2)</f>
        <v>5.66</v>
      </c>
      <c r="J206" s="389">
        <f t="shared" ref="J206:J208" si="15">H206+I206</f>
        <v>16.5</v>
      </c>
      <c r="K206" s="463"/>
    </row>
    <row r="207" spans="1:11" ht="45">
      <c r="A207" s="382">
        <v>94970</v>
      </c>
      <c r="B207" s="383"/>
      <c r="C207" s="384" t="str">
        <f t="shared" si="14"/>
        <v>Serv.Aux</v>
      </c>
      <c r="D207" s="385" t="str">
        <f>IF($B207="",IFERROR(VLOOKUP($A207,SERVIÇOS!$A:$F,2,0),IFERROR(VLOOKUP($A207,$C:$J,2,0),"")),IFERROR(VLOOKUP($B207,INSUMOS!$A:$D,2,0),IFERROR(VLOOKUP($B207,COTAÇÕES!$A:$J,2,0),"")))</f>
        <v>CONCRETO FCK = 20MPA, TRAÇO 1:2,7:3 (EM MASSA SECA DE CIMENTO/ AREIA MÉDIA/ BRITA 1) - PREPARO MECÂNICO COM BETONEIRA 600 L. AF_05/2021</v>
      </c>
      <c r="E207" s="427" t="str">
        <f>IF($B207="",IFERROR(VLOOKUP($A207,SERVIÇOS!$A:$F,3,0),IFERROR(VLOOKUP($A207,$C:$J,3,0),"")),IFERROR(VLOOKUP($B207,INSUMOS!$A:$D,3,0),IFERROR(VLOOKUP($B207,COTAÇÕES!$A:$J,5,0),"")))</f>
        <v>M3</v>
      </c>
      <c r="F207" s="386">
        <v>0.03</v>
      </c>
      <c r="G207" s="387">
        <f>IF($B207="",IFERROR(VLOOKUP($A207,SERVIÇOS!$A:$F,6,0),IFERROR(VLOOKUP($A207,$C:$J,8,0),"")),IFERROR(VLOOKUP($B207,INSUMOS!$A:$D,4,0),IFERROR(VLOOKUP($B207,COTAÇÕES!$A:$J,9,0),"")))</f>
        <v>407.52</v>
      </c>
      <c r="H207" s="388">
        <f>TRUNC(IF($B207="",IFERROR(VLOOKUP($A207,SERVIÇOS!$A:$F,4,0),IFERROR(VLOOKUP($A207,$C:$J,6,0),)),IFERROR(VLOOKUP($B207,INSUMOS!$A:$D,4,0),IFERROR(VLOOKUP($B207,COTAÇÕES!$A:$J,9,0),)))*$F207,2)</f>
        <v>10.72</v>
      </c>
      <c r="I207" s="388">
        <f>TRUNC(IF($B207="",IFERROR(VLOOKUP($A207,SERVIÇOS!$A:$F,5,0),IFERROR(VLOOKUP($A207,$C:$J,7,0),)),0)*$F207,2)</f>
        <v>1.49</v>
      </c>
      <c r="J207" s="389">
        <f t="shared" si="15"/>
        <v>12.21</v>
      </c>
      <c r="K207" s="463"/>
    </row>
    <row r="208" spans="1:11" ht="30">
      <c r="A208" s="382">
        <v>103670</v>
      </c>
      <c r="B208" s="383"/>
      <c r="C208" s="384" t="str">
        <f t="shared" si="14"/>
        <v>Serv.Aux</v>
      </c>
      <c r="D208" s="385" t="str">
        <f>IF($B208="",IFERROR(VLOOKUP($A208,SERVIÇOS!$A:$F,2,0),IFERROR(VLOOKUP($A208,$C:$J,2,0),"")),IFERROR(VLOOKUP($B208,INSUMOS!$A:$D,2,0),IFERROR(VLOOKUP($B208,COTAÇÕES!$A:$J,2,0),"")))</f>
        <v>LANÇAMENTO COM USO DE BALDES, ADENSAMENTO E ACABAMENTO DE CONCRETO EM ESTRUTURAS. AF_02/2022</v>
      </c>
      <c r="E208" s="427" t="str">
        <f>IF($B208="",IFERROR(VLOOKUP($A208,SERVIÇOS!$A:$F,3,0),IFERROR(VLOOKUP($A208,$C:$J,3,0),"")),IFERROR(VLOOKUP($B208,INSUMOS!$A:$D,3,0),IFERROR(VLOOKUP($B208,COTAÇÕES!$A:$J,5,0),"")))</f>
        <v>M3</v>
      </c>
      <c r="F208" s="386">
        <v>0.03</v>
      </c>
      <c r="G208" s="387">
        <f>IF($B208="",IFERROR(VLOOKUP($A208,SERVIÇOS!$A:$F,6,0),IFERROR(VLOOKUP($A208,$C:$J,8,0),"")),IFERROR(VLOOKUP($B208,INSUMOS!$A:$D,4,0),IFERROR(VLOOKUP($B208,COTAÇÕES!$A:$J,9,0),"")))</f>
        <v>311.88</v>
      </c>
      <c r="H208" s="388">
        <f>TRUNC(IF($B208="",IFERROR(VLOOKUP($A208,SERVIÇOS!$A:$F,4,0),IFERROR(VLOOKUP($A208,$C:$J,6,0),)),IFERROR(VLOOKUP($B208,INSUMOS!$A:$D,4,0),IFERROR(VLOOKUP($B208,COTAÇÕES!$A:$J,9,0),)))*$F208,2)</f>
        <v>2.9</v>
      </c>
      <c r="I208" s="388">
        <f>TRUNC(IF($B208="",IFERROR(VLOOKUP($A208,SERVIÇOS!$A:$F,5,0),IFERROR(VLOOKUP($A208,$C:$J,7,0),)),0)*$F208,2)</f>
        <v>6.45</v>
      </c>
      <c r="J208" s="389">
        <f t="shared" si="15"/>
        <v>9.35</v>
      </c>
      <c r="K208" s="463"/>
    </row>
    <row r="209" spans="1:11" ht="30">
      <c r="A209" s="662"/>
      <c r="B209" s="662"/>
      <c r="C209" s="663" t="s">
        <v>18895</v>
      </c>
      <c r="D209" s="699" t="s">
        <v>18964</v>
      </c>
      <c r="E209" s="663" t="s">
        <v>5421</v>
      </c>
      <c r="F209" s="666"/>
      <c r="G209" s="667"/>
      <c r="H209" s="668">
        <f>TRUNC(SUM(H210),2)</f>
        <v>1.07</v>
      </c>
      <c r="I209" s="668">
        <f>TRUNC(SUM(I210),2)</f>
        <v>2.1</v>
      </c>
      <c r="J209" s="668">
        <f>H209+I209</f>
        <v>3.17</v>
      </c>
      <c r="K209" s="669" t="s">
        <v>18965</v>
      </c>
    </row>
    <row r="210" spans="1:11">
      <c r="A210" s="382">
        <v>88316</v>
      </c>
      <c r="B210" s="383"/>
      <c r="C210" s="384" t="str">
        <f t="shared" si="8"/>
        <v>Serv.Aux</v>
      </c>
      <c r="D210" s="385" t="str">
        <f>IF($B210="",IFERROR(VLOOKUP($A210,SERVIÇOS!$A:$F,2,0),IFERROR(VLOOKUP($A210,$C:$J,2,0),"")),IFERROR(VLOOKUP($B210,INSUMOS!$A:$D,2,0),IFERROR(VLOOKUP($B210,COTAÇÕES!$A:$J,2,0),"")))</f>
        <v>SERVENTE COM ENCARGOS COMPLEMENTARES</v>
      </c>
      <c r="E210" s="427" t="str">
        <f>IF($B210="",IFERROR(VLOOKUP($A210,SERVIÇOS!$A:$F,3,0),IFERROR(VLOOKUP($A210,$C:$J,3,0),"")),IFERROR(VLOOKUP($B210,INSUMOS!$A:$D,3,0),IFERROR(VLOOKUP($B210,COTAÇÕES!$A:$J,5,0),"")))</f>
        <v>H</v>
      </c>
      <c r="F210" s="386">
        <v>0.14000000000000001</v>
      </c>
      <c r="G210" s="387">
        <f>IF($B210="",IFERROR(VLOOKUP($A210,SERVIÇOS!$A:$F,6,0),IFERROR(VLOOKUP($A210,$C:$J,8,0),"")),IFERROR(VLOOKUP($B210,INSUMOS!$A:$D,4,0),IFERROR(VLOOKUP($B210,COTAÇÕES!$A:$J,9,0),"")))</f>
        <v>22.72</v>
      </c>
      <c r="H210" s="388">
        <f>TRUNC(IF($B210="",IFERROR(VLOOKUP($A210,SERVIÇOS!$A:$F,4,0),IFERROR(VLOOKUP($A210,$C:$J,6,0),)),IFERROR(VLOOKUP($B210,INSUMOS!$A:$D,4,0),IFERROR(VLOOKUP($B210,COTAÇÕES!$A:$J,9,0),)))*$F210,2)</f>
        <v>1.07</v>
      </c>
      <c r="I210" s="388">
        <f>TRUNC(IF($B210="",IFERROR(VLOOKUP($A210,SERVIÇOS!$A:$F,5,0),IFERROR(VLOOKUP($A210,$C:$J,7,0),)),0)*$F210,2)</f>
        <v>2.1</v>
      </c>
      <c r="J210" s="389">
        <f t="shared" si="9"/>
        <v>3.17</v>
      </c>
      <c r="K210" s="463"/>
    </row>
    <row r="211" spans="1:11" ht="31.5">
      <c r="A211" s="662"/>
      <c r="B211" s="662"/>
      <c r="C211" s="663" t="s">
        <v>18896</v>
      </c>
      <c r="D211" s="699" t="s">
        <v>17887</v>
      </c>
      <c r="E211" s="663" t="s">
        <v>99</v>
      </c>
      <c r="F211" s="666"/>
      <c r="G211" s="667"/>
      <c r="H211" s="668">
        <f>TRUNC(SUM(H212:H215),2)</f>
        <v>53.25</v>
      </c>
      <c r="I211" s="668">
        <f>TRUNC(SUM(I212:I215),2)</f>
        <v>18.440000000000001</v>
      </c>
      <c r="J211" s="668">
        <f>H211+I211</f>
        <v>71.69</v>
      </c>
      <c r="K211" s="669" t="s">
        <v>19416</v>
      </c>
    </row>
    <row r="212" spans="1:11" ht="30">
      <c r="A212" s="382"/>
      <c r="B212" s="383">
        <v>370</v>
      </c>
      <c r="C212" s="384" t="str">
        <f t="shared" si="8"/>
        <v>MAT</v>
      </c>
      <c r="D212" s="385" t="str">
        <f>IF($B212="",IFERROR(VLOOKUP($A212,SERVIÇOS!$A:$F,2,0),IFERROR(VLOOKUP($A212,$C:$J,2,0),"")),IFERROR(VLOOKUP($B212,INSUMOS!$A:$D,2,0),IFERROR(VLOOKUP($B212,COTAÇÕES!$A:$J,2,0),"")))</f>
        <v>AREIA MEDIA - POSTO JAZIDA/FORNECEDOR (RETIRADO NA JAZIDA, SEM TRANSPORTE)</v>
      </c>
      <c r="E212" s="427" t="str">
        <f>IF($B212="",IFERROR(VLOOKUP($A212,SERVIÇOS!$A:$F,3,0),IFERROR(VLOOKUP($A212,$C:$J,3,0),"")),IFERROR(VLOOKUP($B212,INSUMOS!$A:$D,3,0),IFERROR(VLOOKUP($B212,COTAÇÕES!$A:$J,5,0),"")))</f>
        <v xml:space="preserve">M3    </v>
      </c>
      <c r="F212" s="386">
        <v>0.5</v>
      </c>
      <c r="G212" s="387">
        <f>IF($B212="",IFERROR(VLOOKUP($A212,SERVIÇOS!$A:$F,6,0),IFERROR(VLOOKUP($A212,$C:$J,8,0),"")),IFERROR(VLOOKUP($B212,INSUMOS!$A:$D,4,0),IFERROR(VLOOKUP($B212,COTAÇÕES!$A:$J,9,0),"")))</f>
        <v>86.75</v>
      </c>
      <c r="H212" s="388">
        <f>TRUNC(IF($B212="",IFERROR(VLOOKUP($A212,SERVIÇOS!$A:$F,4,0),IFERROR(VLOOKUP($A212,$C:$J,6,0),)),IFERROR(VLOOKUP($B212,INSUMOS!$A:$D,4,0),IFERROR(VLOOKUP($B212,COTAÇÕES!$A:$J,9,0),)))*$F212,2)</f>
        <v>43.37</v>
      </c>
      <c r="I212" s="388">
        <f>TRUNC(IF($B212="",IFERROR(VLOOKUP($A212,SERVIÇOS!$A:$F,5,0),IFERROR(VLOOKUP($A212,$C:$J,7,0),)),0)*$F212,2)</f>
        <v>0</v>
      </c>
      <c r="J212" s="389">
        <f t="shared" si="9"/>
        <v>43.37</v>
      </c>
      <c r="K212" s="463"/>
    </row>
    <row r="213" spans="1:11">
      <c r="A213" s="382"/>
      <c r="B213" s="383">
        <v>1106</v>
      </c>
      <c r="C213" s="384" t="str">
        <f t="shared" si="8"/>
        <v>MAT</v>
      </c>
      <c r="D213" s="385" t="str">
        <f>IF($B213="",IFERROR(VLOOKUP($A213,SERVIÇOS!$A:$F,2,0),IFERROR(VLOOKUP($A213,$C:$J,2,0),"")),IFERROR(VLOOKUP($B213,INSUMOS!$A:$D,2,0),IFERROR(VLOOKUP($B213,COTAÇÕES!$A:$J,2,0),"")))</f>
        <v>CAL HIDRATADA CH-I PARA ARGAMASSAS</v>
      </c>
      <c r="E213" s="427" t="str">
        <f>IF($B213="",IFERROR(VLOOKUP($A213,SERVIÇOS!$A:$F,3,0),IFERROR(VLOOKUP($A213,$C:$J,3,0),"")),IFERROR(VLOOKUP($B213,INSUMOS!$A:$D,3,0),IFERROR(VLOOKUP($B213,COTAÇÕES!$A:$J,5,0),"")))</f>
        <v xml:space="preserve">KG    </v>
      </c>
      <c r="F213" s="386">
        <v>0.65</v>
      </c>
      <c r="G213" s="387">
        <f>IF($B213="",IFERROR(VLOOKUP($A213,SERVIÇOS!$A:$F,6,0),IFERROR(VLOOKUP($A213,$C:$J,8,0),"")),IFERROR(VLOOKUP($B213,INSUMOS!$A:$D,4,0),IFERROR(VLOOKUP($B213,COTAÇÕES!$A:$J,9,0),"")))</f>
        <v>0.7</v>
      </c>
      <c r="H213" s="388">
        <f>TRUNC(IF($B213="",IFERROR(VLOOKUP($A213,SERVIÇOS!$A:$F,4,0),IFERROR(VLOOKUP($A213,$C:$J,6,0),)),IFERROR(VLOOKUP($B213,INSUMOS!$A:$D,4,0),IFERROR(VLOOKUP($B213,COTAÇÕES!$A:$J,9,0),)))*$F213,2)</f>
        <v>0.45</v>
      </c>
      <c r="I213" s="388">
        <f>TRUNC(IF($B213="",IFERROR(VLOOKUP($A213,SERVIÇOS!$A:$F,5,0),IFERROR(VLOOKUP($A213,$C:$J,7,0),)),0)*$F213,2)</f>
        <v>0</v>
      </c>
      <c r="J213" s="389">
        <f t="shared" si="9"/>
        <v>0.45</v>
      </c>
      <c r="K213" s="463"/>
    </row>
    <row r="214" spans="1:11">
      <c r="A214" s="382">
        <v>88309</v>
      </c>
      <c r="B214" s="383"/>
      <c r="C214" s="384" t="str">
        <f t="shared" si="8"/>
        <v>Serv.Aux</v>
      </c>
      <c r="D214" s="385" t="str">
        <f>IF($B214="",IFERROR(VLOOKUP($A214,SERVIÇOS!$A:$F,2,0),IFERROR(VLOOKUP($A214,$C:$J,2,0),"")),IFERROR(VLOOKUP($B214,INSUMOS!$A:$D,2,0),IFERROR(VLOOKUP($B214,COTAÇÕES!$A:$J,2,0),"")))</f>
        <v>PEDREIRO COM ENCARGOS COMPLEMENTARES</v>
      </c>
      <c r="E214" s="427" t="str">
        <f>IF($B214="",IFERROR(VLOOKUP($A214,SERVIÇOS!$A:$F,3,0),IFERROR(VLOOKUP($A214,$C:$J,3,0),"")),IFERROR(VLOOKUP($B214,INSUMOS!$A:$D,3,0),IFERROR(VLOOKUP($B214,COTAÇÕES!$A:$J,5,0),"")))</f>
        <v>H</v>
      </c>
      <c r="F214" s="386">
        <v>6.1000000000000004E-3</v>
      </c>
      <c r="G214" s="387">
        <f>IF($B214="",IFERROR(VLOOKUP($A214,SERVIÇOS!$A:$F,6,0),IFERROR(VLOOKUP($A214,$C:$J,8,0),"")),IFERROR(VLOOKUP($B214,INSUMOS!$A:$D,4,0),IFERROR(VLOOKUP($B214,COTAÇÕES!$A:$J,9,0),"")))</f>
        <v>29.15</v>
      </c>
      <c r="H214" s="388">
        <f>TRUNC(IF($B214="",IFERROR(VLOOKUP($A214,SERVIÇOS!$A:$F,4,0),IFERROR(VLOOKUP($A214,$C:$J,6,0),)),IFERROR(VLOOKUP($B214,INSUMOS!$A:$D,4,0),IFERROR(VLOOKUP($B214,COTAÇÕES!$A:$J,9,0),)))*$F214,2)</f>
        <v>0.04</v>
      </c>
      <c r="I214" s="388">
        <f>TRUNC(IF($B214="",IFERROR(VLOOKUP($A214,SERVIÇOS!$A:$F,5,0),IFERROR(VLOOKUP($A214,$C:$J,7,0),)),0)*$F214,2)</f>
        <v>0.12</v>
      </c>
      <c r="J214" s="389">
        <f t="shared" si="9"/>
        <v>0.16</v>
      </c>
      <c r="K214" s="463"/>
    </row>
    <row r="215" spans="1:11">
      <c r="A215" s="382">
        <v>88316</v>
      </c>
      <c r="B215" s="383"/>
      <c r="C215" s="384" t="str">
        <f t="shared" si="8"/>
        <v>Serv.Aux</v>
      </c>
      <c r="D215" s="385" t="str">
        <f>IF($B215="",IFERROR(VLOOKUP($A215,SERVIÇOS!$A:$F,2,0),IFERROR(VLOOKUP($A215,$C:$J,2,0),"")),IFERROR(VLOOKUP($B215,INSUMOS!$A:$D,2,0),IFERROR(VLOOKUP($B215,COTAÇÕES!$A:$J,2,0),"")))</f>
        <v>SERVENTE COM ENCARGOS COMPLEMENTARES</v>
      </c>
      <c r="E215" s="427" t="str">
        <f>IF($B215="",IFERROR(VLOOKUP($A215,SERVIÇOS!$A:$F,3,0),IFERROR(VLOOKUP($A215,$C:$J,3,0),"")),IFERROR(VLOOKUP($B215,INSUMOS!$A:$D,3,0),IFERROR(VLOOKUP($B215,COTAÇÕES!$A:$J,5,0),"")))</f>
        <v>H</v>
      </c>
      <c r="F215" s="386">
        <v>1.22</v>
      </c>
      <c r="G215" s="387">
        <f>IF($B215="",IFERROR(VLOOKUP($A215,SERVIÇOS!$A:$F,6,0),IFERROR(VLOOKUP($A215,$C:$J,8,0),"")),IFERROR(VLOOKUP($B215,INSUMOS!$A:$D,4,0),IFERROR(VLOOKUP($B215,COTAÇÕES!$A:$J,9,0),"")))</f>
        <v>22.72</v>
      </c>
      <c r="H215" s="388">
        <f>TRUNC(IF($B215="",IFERROR(VLOOKUP($A215,SERVIÇOS!$A:$F,4,0),IFERROR(VLOOKUP($A215,$C:$J,6,0),)),IFERROR(VLOOKUP($B215,INSUMOS!$A:$D,4,0),IFERROR(VLOOKUP($B215,COTAÇÕES!$A:$J,9,0),)))*$F215,2)</f>
        <v>9.39</v>
      </c>
      <c r="I215" s="388">
        <f>TRUNC(IF($B215="",IFERROR(VLOOKUP($A215,SERVIÇOS!$A:$F,5,0),IFERROR(VLOOKUP($A215,$C:$J,7,0),)),0)*$F215,2)</f>
        <v>18.32</v>
      </c>
      <c r="J215" s="389">
        <f t="shared" si="9"/>
        <v>27.71</v>
      </c>
      <c r="K215" s="463"/>
    </row>
    <row r="216" spans="1:11" ht="31.5">
      <c r="A216" s="662"/>
      <c r="B216" s="662"/>
      <c r="C216" s="663" t="s">
        <v>18897</v>
      </c>
      <c r="D216" s="699" t="s">
        <v>18966</v>
      </c>
      <c r="E216" s="663" t="s">
        <v>5435</v>
      </c>
      <c r="F216" s="666"/>
      <c r="G216" s="667"/>
      <c r="H216" s="668">
        <f>TRUNC(SUM(H217:H220),2)</f>
        <v>34.21</v>
      </c>
      <c r="I216" s="668">
        <f>TRUNC(SUM(I217:I220),2)</f>
        <v>0.85</v>
      </c>
      <c r="J216" s="668">
        <f>H216+I216</f>
        <v>35.06</v>
      </c>
      <c r="K216" s="669" t="s">
        <v>18847</v>
      </c>
    </row>
    <row r="217" spans="1:11" ht="60">
      <c r="A217" s="382">
        <v>5667</v>
      </c>
      <c r="B217" s="383"/>
      <c r="C217" s="384" t="str">
        <f t="shared" si="8"/>
        <v>Serv.Aux</v>
      </c>
      <c r="D217" s="385" t="str">
        <f>IF($B217="",IFERROR(VLOOKUP($A217,SERVIÇOS!$A:$F,2,0),IFERROR(VLOOKUP($A217,$C:$J,2,0),"")),IFERROR(VLOOKUP($B217,INSUMOS!$A:$D,2,0),IFERROR(VLOOKUP($B217,COTAÇÕES!$A:$J,2,0),"")))</f>
        <v>RETROESCAVADEIRA SOBRE RODAS COM CARREGADEIRA, TRAÇÃO 4X2, POTÊNCIA LÍQ. 79 HP, CAÇAMBA CARREG. CAP. MÍN. 1 M3, CAÇAMBA RETRO CAP. 0,20 M3, PESO OPERACIONAL MÍN. 6.570 KG, PROFUNDIDADE ESCAVAÇÃO MÁX. 4,37 M - MANUTENÇÃO. AF_06/2014</v>
      </c>
      <c r="E217" s="427" t="str">
        <f>IF($B217="",IFERROR(VLOOKUP($A217,SERVIÇOS!$A:$F,3,0),IFERROR(VLOOKUP($A217,$C:$J,3,0),"")),IFERROR(VLOOKUP($B217,INSUMOS!$A:$D,3,0),IFERROR(VLOOKUP($B217,COTAÇÕES!$A:$J,5,0),"")))</f>
        <v>H</v>
      </c>
      <c r="F217" s="386">
        <v>0.1</v>
      </c>
      <c r="G217" s="387">
        <f>IF($B217="",IFERROR(VLOOKUP($A217,SERVIÇOS!$A:$F,6,0),IFERROR(VLOOKUP($A217,$C:$J,8,0),"")),IFERROR(VLOOKUP($B217,INSUMOS!$A:$D,4,0),IFERROR(VLOOKUP($B217,COTAÇÕES!$A:$J,9,0),"")))</f>
        <v>31.42</v>
      </c>
      <c r="H217" s="388">
        <f>TRUNC(IF($B217="",IFERROR(VLOOKUP($A217,SERVIÇOS!$A:$F,4,0),IFERROR(VLOOKUP($A217,$C:$J,6,0),)),IFERROR(VLOOKUP($B217,INSUMOS!$A:$D,4,0),IFERROR(VLOOKUP($B217,COTAÇÕES!$A:$J,9,0),)))*$F217,2)</f>
        <v>3.14</v>
      </c>
      <c r="I217" s="388">
        <f>TRUNC(IF($B217="",IFERROR(VLOOKUP($A217,SERVIÇOS!$A:$F,5,0),IFERROR(VLOOKUP($A217,$C:$J,7,0),)),0)*$F217,2)</f>
        <v>0</v>
      </c>
      <c r="J217" s="389">
        <f t="shared" si="9"/>
        <v>3.14</v>
      </c>
      <c r="K217" s="463"/>
    </row>
    <row r="218" spans="1:11" ht="45">
      <c r="A218" s="382">
        <v>5940</v>
      </c>
      <c r="B218" s="383"/>
      <c r="C218" s="384" t="str">
        <f t="shared" si="8"/>
        <v>Serv.Aux</v>
      </c>
      <c r="D218" s="385" t="str">
        <f>IF($B218="",IFERROR(VLOOKUP($A218,SERVIÇOS!$A:$F,2,0),IFERROR(VLOOKUP($A218,$C:$J,2,0),"")),IFERROR(VLOOKUP($B218,INSUMOS!$A:$D,2,0),IFERROR(VLOOKUP($B218,COTAÇÕES!$A:$J,2,0),"")))</f>
        <v>PÁ CARREGADEIRA SOBRE RODAS, POTÊNCIA LÍQUIDA 128 HP, CAPACIDADE DA CAÇAMBA 1,7 A 2,8 M3, PESO OPERACIONAL 11632 KG - CHP DIURNO. AF_06/2014</v>
      </c>
      <c r="E218" s="427" t="str">
        <f>IF($B218="",IFERROR(VLOOKUP($A218,SERVIÇOS!$A:$F,3,0),IFERROR(VLOOKUP($A218,$C:$J,3,0),"")),IFERROR(VLOOKUP($B218,INSUMOS!$A:$D,3,0),IFERROR(VLOOKUP($B218,COTAÇÕES!$A:$J,5,0),"")))</f>
        <v>CHP</v>
      </c>
      <c r="F218" s="386">
        <v>1.7999999999999999E-2</v>
      </c>
      <c r="G218" s="387">
        <f>IF($B218="",IFERROR(VLOOKUP($A218,SERVIÇOS!$A:$F,6,0),IFERROR(VLOOKUP($A218,$C:$J,8,0),"")),IFERROR(VLOOKUP($B218,INSUMOS!$A:$D,4,0),IFERROR(VLOOKUP($B218,COTAÇÕES!$A:$J,9,0),"")))</f>
        <v>194.46</v>
      </c>
      <c r="H218" s="388">
        <f>TRUNC(IF($B218="",IFERROR(VLOOKUP($A218,SERVIÇOS!$A:$F,4,0),IFERROR(VLOOKUP($A218,$C:$J,6,0),)),IFERROR(VLOOKUP($B218,INSUMOS!$A:$D,4,0),IFERROR(VLOOKUP($B218,COTAÇÕES!$A:$J,9,0),)))*$F218,2)</f>
        <v>3.13</v>
      </c>
      <c r="I218" s="388">
        <f>TRUNC(IF($B218="",IFERROR(VLOOKUP($A218,SERVIÇOS!$A:$F,5,0),IFERROR(VLOOKUP($A218,$C:$J,7,0),)),0)*$F218,2)</f>
        <v>0.36</v>
      </c>
      <c r="J218" s="389">
        <f t="shared" si="9"/>
        <v>3.4899999999999998</v>
      </c>
      <c r="K218" s="463"/>
    </row>
    <row r="219" spans="1:11" ht="60">
      <c r="A219" s="382">
        <v>91386</v>
      </c>
      <c r="B219" s="383"/>
      <c r="C219" s="384" t="str">
        <f t="shared" si="8"/>
        <v>Serv.Aux</v>
      </c>
      <c r="D219" s="385" t="str">
        <f>IF($B219="",IFERROR(VLOOKUP($A219,SERVIÇOS!$A:$F,2,0),IFERROR(VLOOKUP($A219,$C:$J,2,0),"")),IFERROR(VLOOKUP($B219,INSUMOS!$A:$D,2,0),IFERROR(VLOOKUP($B219,COTAÇÕES!$A:$J,2,0),"")))</f>
        <v>CAMINHÃO BASCULANTE 10 M3, TRUCADO CABINE SIMPLES, PESO BRUTO TOTAL 23.000 KG, CARGA ÚTIL MÁXIMA 15.935 KG, DISTÂNCIA ENTRE EIXOS 4,80 M, POTÊNCIA 230 CV INCLUSIVE CAÇAMBA METÁLICA - CHP DIURNO. AF_06/2014</v>
      </c>
      <c r="E219" s="427" t="str">
        <f>IF($B219="",IFERROR(VLOOKUP($A219,SERVIÇOS!$A:$F,3,0),IFERROR(VLOOKUP($A219,$C:$J,3,0),"")),IFERROR(VLOOKUP($B219,INSUMOS!$A:$D,3,0),IFERROR(VLOOKUP($B219,COTAÇÕES!$A:$J,5,0),"")))</f>
        <v>CHP</v>
      </c>
      <c r="F219" s="386">
        <v>2.981E-2</v>
      </c>
      <c r="G219" s="387">
        <f>IF($B219="",IFERROR(VLOOKUP($A219,SERVIÇOS!$A:$F,6,0),IFERROR(VLOOKUP($A219,$C:$J,8,0),"")),IFERROR(VLOOKUP($B219,INSUMOS!$A:$D,4,0),IFERROR(VLOOKUP($B219,COTAÇÕES!$A:$J,9,0),"")))</f>
        <v>263.2</v>
      </c>
      <c r="H219" s="388">
        <f>TRUNC(IF($B219="",IFERROR(VLOOKUP($A219,SERVIÇOS!$A:$F,4,0),IFERROR(VLOOKUP($A219,$C:$J,6,0),)),IFERROR(VLOOKUP($B219,INSUMOS!$A:$D,4,0),IFERROR(VLOOKUP($B219,COTAÇÕES!$A:$J,9,0),)))*$F219,2)</f>
        <v>7.35</v>
      </c>
      <c r="I219" s="388">
        <f>TRUNC(IF($B219="",IFERROR(VLOOKUP($A219,SERVIÇOS!$A:$F,5,0),IFERROR(VLOOKUP($A219,$C:$J,7,0),)),0)*$F219,2)</f>
        <v>0.49</v>
      </c>
      <c r="J219" s="389">
        <f t="shared" si="9"/>
        <v>7.84</v>
      </c>
      <c r="K219" s="463"/>
    </row>
    <row r="220" spans="1:11">
      <c r="A220" s="382" t="s">
        <v>18912</v>
      </c>
      <c r="B220" s="383"/>
      <c r="C220" s="384" t="str">
        <f t="shared" si="8"/>
        <v>Serv.Aux</v>
      </c>
      <c r="D220" s="385" t="s">
        <v>18967</v>
      </c>
      <c r="E220" s="427" t="s">
        <v>5466</v>
      </c>
      <c r="F220" s="386">
        <v>1.6</v>
      </c>
      <c r="G220" s="670">
        <v>12.87</v>
      </c>
      <c r="H220" s="671">
        <f>G220*F220</f>
        <v>20.591999999999999</v>
      </c>
      <c r="I220" s="388">
        <f>TRUNC(IF($B220="",IFERROR(VLOOKUP($A220,SERVIÇOS!$A:$F,5,0),IFERROR(VLOOKUP($A220,$C:$J,7,0),)),0)*$F220,2)</f>
        <v>0</v>
      </c>
      <c r="J220" s="389">
        <f t="shared" si="9"/>
        <v>20.591999999999999</v>
      </c>
      <c r="K220" s="463"/>
    </row>
    <row r="221" spans="1:11" ht="47.25">
      <c r="A221" s="662"/>
      <c r="B221" s="662"/>
      <c r="C221" s="663" t="s">
        <v>18899</v>
      </c>
      <c r="D221" s="699" t="s">
        <v>18968</v>
      </c>
      <c r="E221" s="663" t="s">
        <v>99</v>
      </c>
      <c r="F221" s="666"/>
      <c r="G221" s="667"/>
      <c r="H221" s="668">
        <f>TRUNC(SUM(H222:H224),2)</f>
        <v>2.33</v>
      </c>
      <c r="I221" s="668">
        <f>TRUNC(SUM(I222:I224),2)</f>
        <v>0.97</v>
      </c>
      <c r="J221" s="668">
        <f>H221+I221</f>
        <v>3.3</v>
      </c>
      <c r="K221" s="669" t="s">
        <v>18847</v>
      </c>
    </row>
    <row r="222" spans="1:11">
      <c r="A222" s="382">
        <v>100718</v>
      </c>
      <c r="B222" s="383"/>
      <c r="C222" s="384" t="str">
        <f t="shared" si="8"/>
        <v>Serv.Aux</v>
      </c>
      <c r="D222" s="385" t="str">
        <f>IF($B222="",IFERROR(VLOOKUP($A222,SERVIÇOS!$A:$F,2,0),IFERROR(VLOOKUP($A222,$C:$J,2,0),"")),IFERROR(VLOOKUP($B222,INSUMOS!$A:$D,2,0),IFERROR(VLOOKUP($B222,COTAÇÕES!$A:$J,2,0),"")))</f>
        <v>COLOCAÇÃO DE FITA PROTETORA PARA PINTURA. AF_01/2020</v>
      </c>
      <c r="E222" s="427" t="str">
        <f>IF($B222="",IFERROR(VLOOKUP($A222,SERVIÇOS!$A:$F,3,0),IFERROR(VLOOKUP($A222,$C:$J,3,0),"")),IFERROR(VLOOKUP($B222,INSUMOS!$A:$D,3,0),IFERROR(VLOOKUP($B222,COTAÇÕES!$A:$J,5,0),"")))</f>
        <v>M</v>
      </c>
      <c r="F222" s="386">
        <v>0.25</v>
      </c>
      <c r="G222" s="387">
        <f>IF($B222="",IFERROR(VLOOKUP($A222,SERVIÇOS!$A:$F,6,0),IFERROR(VLOOKUP($A222,$C:$J,8,0),"")),IFERROR(VLOOKUP($B222,INSUMOS!$A:$D,4,0),IFERROR(VLOOKUP($B222,COTAÇÕES!$A:$J,9,0),"")))</f>
        <v>1.41</v>
      </c>
      <c r="H222" s="388">
        <f>TRUNC(IF($B222="",IFERROR(VLOOKUP($A222,SERVIÇOS!$A:$F,4,0),IFERROR(VLOOKUP($A222,$C:$J,6,0),)),IFERROR(VLOOKUP($B222,INSUMOS!$A:$D,4,0),IFERROR(VLOOKUP($B222,COTAÇÕES!$A:$J,9,0),)))*$F222,2)</f>
        <v>0.12</v>
      </c>
      <c r="I222" s="388">
        <f>TRUNC(IF($B222="",IFERROR(VLOOKUP($A222,SERVIÇOS!$A:$F,5,0),IFERROR(VLOOKUP($A222,$C:$J,7,0),)),0)*$F222,2)</f>
        <v>0.22</v>
      </c>
      <c r="J222" s="389">
        <f t="shared" si="9"/>
        <v>0.33999999999999997</v>
      </c>
      <c r="K222" s="463"/>
    </row>
    <row r="223" spans="1:11">
      <c r="A223" s="382"/>
      <c r="B223" s="383">
        <v>3777</v>
      </c>
      <c r="C223" s="384" t="str">
        <f t="shared" si="8"/>
        <v>MAT</v>
      </c>
      <c r="D223" s="385" t="str">
        <f>IF($B223="",IFERROR(VLOOKUP($A223,SERVIÇOS!$A:$F,2,0),IFERROR(VLOOKUP($A223,$C:$J,2,0),"")),IFERROR(VLOOKUP($B223,INSUMOS!$A:$D,2,0),IFERROR(VLOOKUP($B223,COTAÇÕES!$A:$J,2,0),"")))</f>
        <v>LONA PLASTICA PESADA PRETA, E = 150 MICRA</v>
      </c>
      <c r="E223" s="427" t="str">
        <f>IF($B223="",IFERROR(VLOOKUP($A223,SERVIÇOS!$A:$F,3,0),IFERROR(VLOOKUP($A223,$C:$J,3,0),"")),IFERROR(VLOOKUP($B223,INSUMOS!$A:$D,3,0),IFERROR(VLOOKUP($B223,COTAÇÕES!$A:$J,5,0),"")))</f>
        <v xml:space="preserve">M2    </v>
      </c>
      <c r="F223" s="386">
        <v>1</v>
      </c>
      <c r="G223" s="387">
        <f>IF($B223="",IFERROR(VLOOKUP($A223,SERVIÇOS!$A:$F,6,0),IFERROR(VLOOKUP($A223,$C:$J,8,0),"")),IFERROR(VLOOKUP($B223,INSUMOS!$A:$D,4,0),IFERROR(VLOOKUP($B223,COTAÇÕES!$A:$J,9,0),"")))</f>
        <v>1.83</v>
      </c>
      <c r="H223" s="388">
        <f>TRUNC(IF($B223="",IFERROR(VLOOKUP($A223,SERVIÇOS!$A:$F,4,0),IFERROR(VLOOKUP($A223,$C:$J,6,0),)),IFERROR(VLOOKUP($B223,INSUMOS!$A:$D,4,0),IFERROR(VLOOKUP($B223,COTAÇÕES!$A:$J,9,0),)))*$F223,2)</f>
        <v>1.83</v>
      </c>
      <c r="I223" s="388">
        <f>TRUNC(IF($B223="",IFERROR(VLOOKUP($A223,SERVIÇOS!$A:$F,5,0),IFERROR(VLOOKUP($A223,$C:$J,7,0),)),0)*$F223,2)</f>
        <v>0</v>
      </c>
      <c r="J223" s="389">
        <f t="shared" si="9"/>
        <v>1.83</v>
      </c>
      <c r="K223" s="463"/>
    </row>
    <row r="224" spans="1:11">
      <c r="A224" s="382">
        <v>88316</v>
      </c>
      <c r="B224" s="383"/>
      <c r="C224" s="384" t="str">
        <f t="shared" si="8"/>
        <v>Serv.Aux</v>
      </c>
      <c r="D224" s="385" t="str">
        <f>IF($B224="",IFERROR(VLOOKUP($A224,SERVIÇOS!$A:$F,2,0),IFERROR(VLOOKUP($A224,$C:$J,2,0),"")),IFERROR(VLOOKUP($B224,INSUMOS!$A:$D,2,0),IFERROR(VLOOKUP($B224,COTAÇÕES!$A:$J,2,0),"")))</f>
        <v>SERVENTE COM ENCARGOS COMPLEMENTARES</v>
      </c>
      <c r="E224" s="427" t="str">
        <f>IF($B224="",IFERROR(VLOOKUP($A224,SERVIÇOS!$A:$F,3,0),IFERROR(VLOOKUP($A224,$C:$J,3,0),"")),IFERROR(VLOOKUP($B224,INSUMOS!$A:$D,3,0),IFERROR(VLOOKUP($B224,COTAÇÕES!$A:$J,5,0),"")))</f>
        <v>H</v>
      </c>
      <c r="F224" s="386">
        <v>0.05</v>
      </c>
      <c r="G224" s="387">
        <f>IF($B224="",IFERROR(VLOOKUP($A224,SERVIÇOS!$A:$F,6,0),IFERROR(VLOOKUP($A224,$C:$J,8,0),"")),IFERROR(VLOOKUP($B224,INSUMOS!$A:$D,4,0),IFERROR(VLOOKUP($B224,COTAÇÕES!$A:$J,9,0),"")))</f>
        <v>22.72</v>
      </c>
      <c r="H224" s="388">
        <f>TRUNC(IF($B224="",IFERROR(VLOOKUP($A224,SERVIÇOS!$A:$F,4,0),IFERROR(VLOOKUP($A224,$C:$J,6,0),)),IFERROR(VLOOKUP($B224,INSUMOS!$A:$D,4,0),IFERROR(VLOOKUP($B224,COTAÇÕES!$A:$J,9,0),)))*$F224,2)</f>
        <v>0.38</v>
      </c>
      <c r="I224" s="388">
        <f>TRUNC(IF($B224="",IFERROR(VLOOKUP($A224,SERVIÇOS!$A:$F,5,0),IFERROR(VLOOKUP($A224,$C:$J,7,0),)),0)*$F224,2)</f>
        <v>0.75</v>
      </c>
      <c r="J224" s="389">
        <f t="shared" si="9"/>
        <v>1.1299999999999999</v>
      </c>
      <c r="K224" s="463"/>
    </row>
    <row r="225" spans="1:11" ht="31.5">
      <c r="A225" s="662"/>
      <c r="B225" s="662"/>
      <c r="C225" s="663" t="s">
        <v>18901</v>
      </c>
      <c r="D225" s="699" t="s">
        <v>18969</v>
      </c>
      <c r="E225" s="663" t="s">
        <v>5815</v>
      </c>
      <c r="F225" s="666"/>
      <c r="G225" s="667"/>
      <c r="H225" s="668">
        <f>TRUNC(SUM(H226:H229),2)</f>
        <v>11.47</v>
      </c>
      <c r="I225" s="668">
        <f>TRUNC(SUM(I226:I229),2)</f>
        <v>2.0099999999999998</v>
      </c>
      <c r="J225" s="668">
        <f>H225+I225</f>
        <v>13.48</v>
      </c>
      <c r="K225" s="669" t="s">
        <v>19417</v>
      </c>
    </row>
    <row r="226" spans="1:11" ht="30">
      <c r="A226" s="382"/>
      <c r="B226" s="383">
        <v>43132</v>
      </c>
      <c r="C226" s="384" t="str">
        <f t="shared" si="8"/>
        <v>MAT</v>
      </c>
      <c r="D226" s="385" t="str">
        <f>IF($B226="",IFERROR(VLOOKUP($A226,SERVIÇOS!$A:$F,2,0),IFERROR(VLOOKUP($A226,$C:$J,2,0),"")),IFERROR(VLOOKUP($B226,INSUMOS!$A:$D,2,0),IFERROR(VLOOKUP($B226,COTAÇÕES!$A:$J,2,0),"")))</f>
        <v>ARAME RECOZIDO 16 BWG, D = 1,65 MM (0,016 KG/M) OU 18 BWG, D = 1,25 MM (0,01 KG/M)</v>
      </c>
      <c r="E226" s="427" t="str">
        <f>IF($B226="",IFERROR(VLOOKUP($A226,SERVIÇOS!$A:$F,3,0),IFERROR(VLOOKUP($A226,$C:$J,3,0),"")),IFERROR(VLOOKUP($B226,INSUMOS!$A:$D,3,0),IFERROR(VLOOKUP($B226,COTAÇÕES!$A:$J,5,0),"")))</f>
        <v xml:space="preserve">KG    </v>
      </c>
      <c r="F226" s="386">
        <v>2.5000000000000001E-2</v>
      </c>
      <c r="G226" s="387">
        <f>IF($B226="",IFERROR(VLOOKUP($A226,SERVIÇOS!$A:$F,6,0),IFERROR(VLOOKUP($A226,$C:$J,8,0),"")),IFERROR(VLOOKUP($B226,INSUMOS!$A:$D,4,0),IFERROR(VLOOKUP($B226,COTAÇÕES!$A:$J,9,0),"")))</f>
        <v>26.23</v>
      </c>
      <c r="H226" s="388">
        <f>TRUNC(IF($B226="",IFERROR(VLOOKUP($A226,SERVIÇOS!$A:$F,4,0),IFERROR(VLOOKUP($A226,$C:$J,6,0),)),IFERROR(VLOOKUP($B226,INSUMOS!$A:$D,4,0),IFERROR(VLOOKUP($B226,COTAÇÕES!$A:$J,9,0),)))*$F226,2)</f>
        <v>0.65</v>
      </c>
      <c r="I226" s="388">
        <f>TRUNC(IF($B226="",IFERROR(VLOOKUP($A226,SERVIÇOS!$A:$F,5,0),IFERROR(VLOOKUP($A226,$C:$J,7,0),)),0)*$F226,2)</f>
        <v>0</v>
      </c>
      <c r="J226" s="389">
        <f t="shared" si="9"/>
        <v>0.65</v>
      </c>
      <c r="K226" s="463"/>
    </row>
    <row r="227" spans="1:11">
      <c r="A227" s="382">
        <v>88238</v>
      </c>
      <c r="B227" s="383"/>
      <c r="C227" s="384" t="str">
        <f t="shared" si="8"/>
        <v>Serv.Aux</v>
      </c>
      <c r="D227" s="385" t="str">
        <f>IF($B227="",IFERROR(VLOOKUP($A227,SERVIÇOS!$A:$F,2,0),IFERROR(VLOOKUP($A227,$C:$J,2,0),"")),IFERROR(VLOOKUP($B227,INSUMOS!$A:$D,2,0),IFERROR(VLOOKUP($B227,COTAÇÕES!$A:$J,2,0),"")))</f>
        <v>AJUDANTE DE ARMADOR COM ENCARGOS COMPLEMENTARES</v>
      </c>
      <c r="E227" s="427" t="str">
        <f>IF($B227="",IFERROR(VLOOKUP($A227,SERVIÇOS!$A:$F,3,0),IFERROR(VLOOKUP($A227,$C:$J,3,0),"")),IFERROR(VLOOKUP($B227,INSUMOS!$A:$D,3,0),IFERROR(VLOOKUP($B227,COTAÇÕES!$A:$J,5,0),"")))</f>
        <v>H</v>
      </c>
      <c r="F227" s="386">
        <v>1.15E-2</v>
      </c>
      <c r="G227" s="387">
        <f>IF($B227="",IFERROR(VLOOKUP($A227,SERVIÇOS!$A:$F,6,0),IFERROR(VLOOKUP($A227,$C:$J,8,0),"")),IFERROR(VLOOKUP($B227,INSUMOS!$A:$D,4,0),IFERROR(VLOOKUP($B227,COTAÇÕES!$A:$J,9,0),"")))</f>
        <v>22.72</v>
      </c>
      <c r="H227" s="388">
        <f>TRUNC(IF($B227="",IFERROR(VLOOKUP($A227,SERVIÇOS!$A:$F,4,0),IFERROR(VLOOKUP($A227,$C:$J,6,0),)),IFERROR(VLOOKUP($B227,INSUMOS!$A:$D,4,0),IFERROR(VLOOKUP($B227,COTAÇÕES!$A:$J,9,0),)))*$F227,2)</f>
        <v>0.09</v>
      </c>
      <c r="I227" s="388">
        <f>TRUNC(IF($B227="",IFERROR(VLOOKUP($A227,SERVIÇOS!$A:$F,5,0),IFERROR(VLOOKUP($A227,$C:$J,7,0),)),0)*$F227,2)</f>
        <v>0.17</v>
      </c>
      <c r="J227" s="389">
        <f t="shared" si="9"/>
        <v>0.26</v>
      </c>
      <c r="K227" s="463"/>
    </row>
    <row r="228" spans="1:11">
      <c r="A228" s="382">
        <v>88245</v>
      </c>
      <c r="B228" s="383"/>
      <c r="C228" s="384" t="str">
        <f t="shared" ref="C228:C253" si="16">IF(A228&lt;&gt;"","Serv.Aux",IF(B228&lt;&gt;"","MAT",""))</f>
        <v>Serv.Aux</v>
      </c>
      <c r="D228" s="385" t="str">
        <f>IF($B228="",IFERROR(VLOOKUP($A228,SERVIÇOS!$A:$F,2,0),IFERROR(VLOOKUP($A228,$C:$J,2,0),"")),IFERROR(VLOOKUP($B228,INSUMOS!$A:$D,2,0),IFERROR(VLOOKUP($B228,COTAÇÕES!$A:$J,2,0),"")))</f>
        <v>ARMADOR COM ENCARGOS COMPLEMENTARES</v>
      </c>
      <c r="E228" s="427" t="str">
        <f>IF($B228="",IFERROR(VLOOKUP($A228,SERVIÇOS!$A:$F,3,0),IFERROR(VLOOKUP($A228,$C:$J,3,0),"")),IFERROR(VLOOKUP($B228,INSUMOS!$A:$D,3,0),IFERROR(VLOOKUP($B228,COTAÇÕES!$A:$J,5,0),"")))</f>
        <v>H</v>
      </c>
      <c r="F228" s="386">
        <v>7.0699999999999999E-2</v>
      </c>
      <c r="G228" s="387">
        <f>IF($B228="",IFERROR(VLOOKUP($A228,SERVIÇOS!$A:$F,6,0),IFERROR(VLOOKUP($A228,$C:$J,8,0),"")),IFERROR(VLOOKUP($B228,INSUMOS!$A:$D,4,0),IFERROR(VLOOKUP($B228,COTAÇÕES!$A:$J,9,0),"")))</f>
        <v>28.94</v>
      </c>
      <c r="H228" s="388">
        <f>TRUNC(IF($B228="",IFERROR(VLOOKUP($A228,SERVIÇOS!$A:$F,4,0),IFERROR(VLOOKUP($A228,$C:$J,6,0),)),IFERROR(VLOOKUP($B228,INSUMOS!$A:$D,4,0),IFERROR(VLOOKUP($B228,COTAÇÕES!$A:$J,9,0),)))*$F228,2)</f>
        <v>0.55000000000000004</v>
      </c>
      <c r="I228" s="388">
        <f>TRUNC(IF($B228="",IFERROR(VLOOKUP($A228,SERVIÇOS!$A:$F,5,0),IFERROR(VLOOKUP($A228,$C:$J,7,0),)),0)*$F228,2)</f>
        <v>1.48</v>
      </c>
      <c r="J228" s="389">
        <f t="shared" ref="J228:J253" si="17">H228+I228</f>
        <v>2.0300000000000002</v>
      </c>
      <c r="K228" s="463"/>
    </row>
    <row r="229" spans="1:11">
      <c r="A229" s="382">
        <v>92802</v>
      </c>
      <c r="B229" s="383"/>
      <c r="C229" s="384" t="str">
        <f t="shared" si="16"/>
        <v>Serv.Aux</v>
      </c>
      <c r="D229" s="385" t="str">
        <f>IF($B229="",IFERROR(VLOOKUP($A229,SERVIÇOS!$A:$F,2,0),IFERROR(VLOOKUP($A229,$C:$J,2,0),"")),IFERROR(VLOOKUP($B229,INSUMOS!$A:$D,2,0),IFERROR(VLOOKUP($B229,COTAÇÕES!$A:$J,2,0),"")))</f>
        <v>CORTE E DOBRA DE AÇO CA-50, DIÂMETRO DE 8,0 MM. AF_06/2022</v>
      </c>
      <c r="E229" s="427" t="str">
        <f>IF($B229="",IFERROR(VLOOKUP($A229,SERVIÇOS!$A:$F,3,0),IFERROR(VLOOKUP($A229,$C:$J,3,0),"")),IFERROR(VLOOKUP($B229,INSUMOS!$A:$D,3,0),IFERROR(VLOOKUP($B229,COTAÇÕES!$A:$J,5,0),"")))</f>
        <v>KG</v>
      </c>
      <c r="F229" s="386">
        <v>1</v>
      </c>
      <c r="G229" s="387">
        <f>IF($B229="",IFERROR(VLOOKUP($A229,SERVIÇOS!$A:$F,6,0),IFERROR(VLOOKUP($A229,$C:$J,8,0),"")),IFERROR(VLOOKUP($B229,INSUMOS!$A:$D,4,0),IFERROR(VLOOKUP($B229,COTAÇÕES!$A:$J,9,0),"")))</f>
        <v>10.54</v>
      </c>
      <c r="H229" s="388">
        <f>TRUNC(IF($B229="",IFERROR(VLOOKUP($A229,SERVIÇOS!$A:$F,4,0),IFERROR(VLOOKUP($A229,$C:$J,6,0),)),IFERROR(VLOOKUP($B229,INSUMOS!$A:$D,4,0),IFERROR(VLOOKUP($B229,COTAÇÕES!$A:$J,9,0),)))*$F229,2)</f>
        <v>10.18</v>
      </c>
      <c r="I229" s="388">
        <f>TRUNC(IF($B229="",IFERROR(VLOOKUP($A229,SERVIÇOS!$A:$F,5,0),IFERROR(VLOOKUP($A229,$C:$J,7,0),)),0)*$F229,2)</f>
        <v>0.36</v>
      </c>
      <c r="J229" s="389">
        <f t="shared" si="17"/>
        <v>10.54</v>
      </c>
      <c r="K229" s="463"/>
    </row>
    <row r="230" spans="1:11" ht="31.5">
      <c r="A230" s="662"/>
      <c r="B230" s="662"/>
      <c r="C230" s="663" t="s">
        <v>18902</v>
      </c>
      <c r="D230" s="699" t="s">
        <v>19088</v>
      </c>
      <c r="E230" s="665" t="s">
        <v>18858</v>
      </c>
      <c r="F230" s="666"/>
      <c r="G230" s="667"/>
      <c r="H230" s="668">
        <f>TRUNC(SUM(H231:H233),2)</f>
        <v>135.77000000000001</v>
      </c>
      <c r="I230" s="668">
        <f>TRUNC(SUM(I231:I233),2)</f>
        <v>14.94</v>
      </c>
      <c r="J230" s="668">
        <f>H230+I230</f>
        <v>150.71</v>
      </c>
      <c r="K230" s="663" t="s">
        <v>18847</v>
      </c>
    </row>
    <row r="231" spans="1:11" ht="30">
      <c r="A231" s="382"/>
      <c r="B231" s="383" t="s">
        <v>19089</v>
      </c>
      <c r="C231" s="384" t="str">
        <f t="shared" si="16"/>
        <v>MAT</v>
      </c>
      <c r="D231" s="385" t="s">
        <v>19088</v>
      </c>
      <c r="E231" s="427" t="s">
        <v>19090</v>
      </c>
      <c r="F231" s="386">
        <v>1</v>
      </c>
      <c r="G231" s="387">
        <v>129.62</v>
      </c>
      <c r="H231" s="388">
        <f>F231*G231</f>
        <v>129.62</v>
      </c>
      <c r="I231" s="388">
        <f>TRUNC(IF($B231="",IFERROR(VLOOKUP($A231,SERVIÇOS!$A:$F,5,0),IFERROR(VLOOKUP($A231,$C:$J,7,0),)),0)*$F231,2)</f>
        <v>0</v>
      </c>
      <c r="J231" s="389">
        <f t="shared" si="17"/>
        <v>129.62</v>
      </c>
      <c r="K231" s="463"/>
    </row>
    <row r="232" spans="1:11">
      <c r="A232" s="382">
        <v>88261</v>
      </c>
      <c r="B232" s="383"/>
      <c r="C232" s="384" t="str">
        <f t="shared" si="16"/>
        <v>Serv.Aux</v>
      </c>
      <c r="D232" s="385" t="str">
        <f>IF($B232="",IFERROR(VLOOKUP($A232,SERVIÇOS!$A:$F,2,0),IFERROR(VLOOKUP($A232,$C:$J,2,0),"")),IFERROR(VLOOKUP($B232,INSUMOS!$A:$D,2,0),IFERROR(VLOOKUP($B232,COTAÇÕES!$A:$J,2,0),"")))</f>
        <v>CARPINTEIRO DE ESQUADRIA COM ENCARGOS COMPLEMENTARES</v>
      </c>
      <c r="E232" s="427" t="str">
        <f>IF($B232="",IFERROR(VLOOKUP($A232,SERVIÇOS!$A:$F,3,0),IFERROR(VLOOKUP($A232,$C:$J,3,0),"")),IFERROR(VLOOKUP($B232,INSUMOS!$A:$D,3,0),IFERROR(VLOOKUP($B232,COTAÇÕES!$A:$J,5,0),"")))</f>
        <v>H</v>
      </c>
      <c r="F232" s="386">
        <v>0.6</v>
      </c>
      <c r="G232" s="387">
        <f>IF($B232="",IFERROR(VLOOKUP($A232,SERVIÇOS!$A:$F,6,0),IFERROR(VLOOKUP($A232,$C:$J,8,0),"")),IFERROR(VLOOKUP($B232,INSUMOS!$A:$D,4,0),IFERROR(VLOOKUP($B232,COTAÇÕES!$A:$J,9,0),"")))</f>
        <v>27.59</v>
      </c>
      <c r="H232" s="388">
        <f>TRUNC(IF($B232="",IFERROR(VLOOKUP($A232,SERVIÇOS!$A:$F,4,0),IFERROR(VLOOKUP($A232,$C:$J,6,0),)),IFERROR(VLOOKUP($B232,INSUMOS!$A:$D,4,0),IFERROR(VLOOKUP($B232,COTAÇÕES!$A:$J,9,0),)))*$F232,2)</f>
        <v>4.6100000000000003</v>
      </c>
      <c r="I232" s="388">
        <f>TRUNC(IF($B232="",IFERROR(VLOOKUP($A232,SERVIÇOS!$A:$F,5,0),IFERROR(VLOOKUP($A232,$C:$J,7,0),)),0)*$F232,2)</f>
        <v>11.94</v>
      </c>
      <c r="J232" s="389">
        <f t="shared" si="17"/>
        <v>16.55</v>
      </c>
      <c r="K232" s="463"/>
    </row>
    <row r="233" spans="1:11">
      <c r="A233" s="382">
        <v>88316</v>
      </c>
      <c r="B233" s="383"/>
      <c r="C233" s="384" t="str">
        <f t="shared" si="16"/>
        <v>Serv.Aux</v>
      </c>
      <c r="D233" s="385" t="str">
        <f>IF($B233="",IFERROR(VLOOKUP($A233,SERVIÇOS!$A:$F,2,0),IFERROR(VLOOKUP($A233,$C:$J,2,0),"")),IFERROR(VLOOKUP($B233,INSUMOS!$A:$D,2,0),IFERROR(VLOOKUP($B233,COTAÇÕES!$A:$J,2,0),"")))</f>
        <v>SERVENTE COM ENCARGOS COMPLEMENTARES</v>
      </c>
      <c r="E233" s="427" t="str">
        <f>IF($B233="",IFERROR(VLOOKUP($A233,SERVIÇOS!$A:$F,3,0),IFERROR(VLOOKUP($A233,$C:$J,3,0),"")),IFERROR(VLOOKUP($B233,INSUMOS!$A:$D,3,0),IFERROR(VLOOKUP($B233,COTAÇÕES!$A:$J,5,0),"")))</f>
        <v>H</v>
      </c>
      <c r="F233" s="386">
        <v>0.2</v>
      </c>
      <c r="G233" s="387">
        <f>IF($B233="",IFERROR(VLOOKUP($A233,SERVIÇOS!$A:$F,6,0),IFERROR(VLOOKUP($A233,$C:$J,8,0),"")),IFERROR(VLOOKUP($B233,INSUMOS!$A:$D,4,0),IFERROR(VLOOKUP($B233,COTAÇÕES!$A:$J,9,0),"")))</f>
        <v>22.72</v>
      </c>
      <c r="H233" s="388">
        <f>TRUNC(IF($B233="",IFERROR(VLOOKUP($A233,SERVIÇOS!$A:$F,4,0),IFERROR(VLOOKUP($A233,$C:$J,6,0),)),IFERROR(VLOOKUP($B233,INSUMOS!$A:$D,4,0),IFERROR(VLOOKUP($B233,COTAÇÕES!$A:$J,9,0),)))*$F233,2)</f>
        <v>1.54</v>
      </c>
      <c r="I233" s="388">
        <f>TRUNC(IF($B233="",IFERROR(VLOOKUP($A233,SERVIÇOS!$A:$F,5,0),IFERROR(VLOOKUP($A233,$C:$J,7,0),)),0)*$F233,2)</f>
        <v>3</v>
      </c>
      <c r="J233" s="389">
        <f t="shared" si="17"/>
        <v>4.54</v>
      </c>
      <c r="K233" s="463"/>
    </row>
    <row r="234" spans="1:11" ht="31.5">
      <c r="A234" s="662"/>
      <c r="B234" s="662"/>
      <c r="C234" s="663" t="s">
        <v>18903</v>
      </c>
      <c r="D234" s="699" t="s">
        <v>19096</v>
      </c>
      <c r="E234" s="665" t="s">
        <v>19094</v>
      </c>
      <c r="F234" s="666"/>
      <c r="G234" s="667"/>
      <c r="H234" s="668">
        <f>TRUNC(SUM(H235),2)</f>
        <v>800</v>
      </c>
      <c r="I234" s="668">
        <f>TRUNC(SUM(I235),2)</f>
        <v>0</v>
      </c>
      <c r="J234" s="668">
        <f>H234+I234</f>
        <v>800</v>
      </c>
      <c r="K234" s="663" t="s">
        <v>18847</v>
      </c>
    </row>
    <row r="235" spans="1:11">
      <c r="A235" s="382" t="s">
        <v>19095</v>
      </c>
      <c r="B235" s="383"/>
      <c r="C235" s="384" t="str">
        <f t="shared" si="16"/>
        <v>Serv.Aux</v>
      </c>
      <c r="D235" s="385" t="s">
        <v>19096</v>
      </c>
      <c r="E235" s="427" t="s">
        <v>19093</v>
      </c>
      <c r="F235" s="386">
        <v>1</v>
      </c>
      <c r="G235" s="387">
        <v>800</v>
      </c>
      <c r="H235" s="388">
        <f>G235*F235</f>
        <v>800</v>
      </c>
      <c r="I235" s="388">
        <f>TRUNC(IF($B235="",IFERROR(VLOOKUP($A235,SERVIÇOS!$A:$F,5,0),IFERROR(VLOOKUP($A235,$C:$J,7,0),)),0)*$F235,2)</f>
        <v>0</v>
      </c>
      <c r="J235" s="389">
        <f t="shared" si="17"/>
        <v>800</v>
      </c>
      <c r="K235" s="463"/>
    </row>
    <row r="236" spans="1:11" ht="45">
      <c r="A236" s="717"/>
      <c r="B236" s="717"/>
      <c r="C236" s="718" t="s">
        <v>18904</v>
      </c>
      <c r="D236" s="719" t="s">
        <v>19100</v>
      </c>
      <c r="E236" s="718" t="s">
        <v>18858</v>
      </c>
      <c r="F236" s="720"/>
      <c r="G236" s="721"/>
      <c r="H236" s="722">
        <f>TRUNC(SUM(H237:H238),2)</f>
        <v>7.78</v>
      </c>
      <c r="I236" s="722">
        <f>TRUNC(SUM(I237:I238),2)</f>
        <v>19.399999999999999</v>
      </c>
      <c r="J236" s="722">
        <f>H236+I236</f>
        <v>27.18</v>
      </c>
      <c r="K236" s="723" t="s">
        <v>19101</v>
      </c>
    </row>
    <row r="237" spans="1:11">
      <c r="A237" s="382">
        <v>88316</v>
      </c>
      <c r="B237" s="383"/>
      <c r="C237" s="384" t="str">
        <f t="shared" si="16"/>
        <v>Serv.Aux</v>
      </c>
      <c r="D237" s="385" t="str">
        <f>IF($B237="",IFERROR(VLOOKUP($A237,SERVIÇOS!$A:$F,2,0),IFERROR(VLOOKUP($A237,$C:$J,2,0),"")),IFERROR(VLOOKUP($B237,INSUMOS!$A:$D,2,0),IFERROR(VLOOKUP($B237,COTAÇÕES!$A:$J,2,0),"")))</f>
        <v>SERVENTE COM ENCARGOS COMPLEMENTARES</v>
      </c>
      <c r="E237" s="427" t="str">
        <f>IF($B237="",IFERROR(VLOOKUP($A237,SERVIÇOS!$A:$F,3,0),IFERROR(VLOOKUP($A237,$C:$J,3,0),"")),IFERROR(VLOOKUP($B237,INSUMOS!$A:$D,3,0),IFERROR(VLOOKUP($B237,COTAÇÕES!$A:$J,5,0),"")))</f>
        <v>H</v>
      </c>
      <c r="F237" s="386">
        <v>0.5</v>
      </c>
      <c r="G237" s="387">
        <f>IF($B237="",IFERROR(VLOOKUP($A237,SERVIÇOS!$A:$F,6,0),IFERROR(VLOOKUP($A237,$C:$J,8,0),"")),IFERROR(VLOOKUP($B237,INSUMOS!$A:$D,4,0),IFERROR(VLOOKUP($B237,COTAÇÕES!$A:$J,9,0),"")))</f>
        <v>22.72</v>
      </c>
      <c r="H237" s="388">
        <f>TRUNC(IF($B237="",IFERROR(VLOOKUP($A237,SERVIÇOS!$A:$F,4,0),IFERROR(VLOOKUP($A237,$C:$J,6,0),)),IFERROR(VLOOKUP($B237,INSUMOS!$A:$D,4,0),IFERROR(VLOOKUP($B237,COTAÇÕES!$A:$J,9,0),)))*$F237,2)</f>
        <v>3.85</v>
      </c>
      <c r="I237" s="388">
        <f>TRUNC(IF($B237="",IFERROR(VLOOKUP($A237,SERVIÇOS!$A:$F,5,0),IFERROR(VLOOKUP($A237,$C:$J,7,0),)),0)*$F237,2)</f>
        <v>7.51</v>
      </c>
      <c r="J237" s="389">
        <f t="shared" si="17"/>
        <v>11.36</v>
      </c>
      <c r="K237" s="463"/>
    </row>
    <row r="238" spans="1:11">
      <c r="A238" s="382">
        <v>100308</v>
      </c>
      <c r="B238" s="383"/>
      <c r="C238" s="384" t="str">
        <f t="shared" si="16"/>
        <v>Serv.Aux</v>
      </c>
      <c r="D238" s="385" t="str">
        <f>IF($B238="",IFERROR(VLOOKUP($A238,SERVIÇOS!$A:$F,2,0),IFERROR(VLOOKUP($A238,$C:$J,2,0),"")),IFERROR(VLOOKUP($B238,INSUMOS!$A:$D,2,0),IFERROR(VLOOKUP($B238,COTAÇÕES!$A:$J,2,0),"")))</f>
        <v>MECÂNICO DE REFRIGERAÇÃO COM ENCARGOS COMPLEMENTARES</v>
      </c>
      <c r="E238" s="427" t="str">
        <f>IF($B238="",IFERROR(VLOOKUP($A238,SERVIÇOS!$A:$F,3,0),IFERROR(VLOOKUP($A238,$C:$J,3,0),"")),IFERROR(VLOOKUP($B238,INSUMOS!$A:$D,3,0),IFERROR(VLOOKUP($B238,COTAÇÕES!$A:$J,5,0),"")))</f>
        <v>H</v>
      </c>
      <c r="F238" s="386">
        <v>0.5</v>
      </c>
      <c r="G238" s="387">
        <f>IF($B238="",IFERROR(VLOOKUP($A238,SERVIÇOS!$A:$F,6,0),IFERROR(VLOOKUP($A238,$C:$J,8,0),"")),IFERROR(VLOOKUP($B238,INSUMOS!$A:$D,4,0),IFERROR(VLOOKUP($B238,COTAÇÕES!$A:$J,9,0),"")))</f>
        <v>31.65</v>
      </c>
      <c r="H238" s="388">
        <f>TRUNC(IF($B238="",IFERROR(VLOOKUP($A238,SERVIÇOS!$A:$F,4,0),IFERROR(VLOOKUP($A238,$C:$J,6,0),)),IFERROR(VLOOKUP($B238,INSUMOS!$A:$D,4,0),IFERROR(VLOOKUP($B238,COTAÇÕES!$A:$J,9,0),)))*$F238,2)</f>
        <v>3.93</v>
      </c>
      <c r="I238" s="388">
        <f>TRUNC(IF($B238="",IFERROR(VLOOKUP($A238,SERVIÇOS!$A:$F,5,0),IFERROR(VLOOKUP($A238,$C:$J,7,0),)),0)*$F238,2)</f>
        <v>11.89</v>
      </c>
      <c r="J238" s="389">
        <f t="shared" si="17"/>
        <v>15.82</v>
      </c>
      <c r="K238" s="463"/>
    </row>
    <row r="239" spans="1:11" ht="31.5">
      <c r="A239" s="717"/>
      <c r="B239" s="717"/>
      <c r="C239" s="718" t="s">
        <v>18905</v>
      </c>
      <c r="D239" s="719" t="s">
        <v>19111</v>
      </c>
      <c r="E239" s="718" t="s">
        <v>731</v>
      </c>
      <c r="F239" s="720"/>
      <c r="G239" s="721"/>
      <c r="H239" s="722">
        <f>ROUND(SUM(H240:H247),2)</f>
        <v>3318.1</v>
      </c>
      <c r="I239" s="722">
        <f>ROUND(SUM(I240:I247),2)</f>
        <v>93.12</v>
      </c>
      <c r="J239" s="722">
        <f>H239+I239</f>
        <v>3411.22</v>
      </c>
      <c r="K239" s="723" t="s">
        <v>18847</v>
      </c>
    </row>
    <row r="240" spans="1:11" ht="30">
      <c r="A240" s="382"/>
      <c r="B240" s="383">
        <v>1570</v>
      </c>
      <c r="C240" s="384" t="str">
        <f t="shared" si="16"/>
        <v>MAT</v>
      </c>
      <c r="D240" s="385" t="str">
        <f>IF($B240="",IFERROR(VLOOKUP($A240,SERVIÇOS!$A:$F,2,0),IFERROR(VLOOKUP($A240,$C:$J,2,0),"")),IFERROR(VLOOKUP($B240,INSUMOS!$A:$D,2,0),IFERROR(VLOOKUP($B240,COTAÇÕES!$A:$J,2,0),"")))</f>
        <v>TERMINAL A COMPRESSAO EM COBRE ESTANHADO PARA CABO 2,5 MM2, 1 FURO E 1 COMPRESSAO, PARA PARAFUSO DE FIXACAO M5</v>
      </c>
      <c r="E240" s="427" t="str">
        <f>IF($B240="",IFERROR(VLOOKUP($A240,SERVIÇOS!$A:$F,3,0),IFERROR(VLOOKUP($A240,$C:$J,3,0),"")),IFERROR(VLOOKUP($B240,INSUMOS!$A:$D,3,0),IFERROR(VLOOKUP($B240,COTAÇÕES!$A:$J,5,0),"")))</f>
        <v xml:space="preserve">UN    </v>
      </c>
      <c r="F240" s="386">
        <v>10</v>
      </c>
      <c r="G240" s="387">
        <f>IF($B240="",IFERROR(VLOOKUP($A240,SERVIÇOS!$A:$F,6,0),IFERROR(VLOOKUP($A240,$C:$J,8,0),"")),IFERROR(VLOOKUP($B240,INSUMOS!$A:$D,4,0),IFERROR(VLOOKUP($B240,COTAÇÕES!$A:$J,9,0),"")))</f>
        <v>0.87</v>
      </c>
      <c r="H240" s="388">
        <f>TRUNC(IF($B240="",IFERROR(VLOOKUP($A240,SERVIÇOS!$A:$F,4,0),IFERROR(VLOOKUP($A240,$C:$J,6,0),)),IFERROR(VLOOKUP($B240,INSUMOS!$A:$D,4,0),IFERROR(VLOOKUP($B240,COTAÇÕES!$A:$J,9,0),)))*$F240,2)</f>
        <v>8.6999999999999993</v>
      </c>
      <c r="I240" s="388">
        <f>TRUNC(IF($B240="",IFERROR(VLOOKUP($A240,SERVIÇOS!$A:$F,5,0),IFERROR(VLOOKUP($A240,$C:$J,7,0),)),0)*$F240,2)</f>
        <v>0</v>
      </c>
      <c r="J240" s="389">
        <f t="shared" si="17"/>
        <v>8.6999999999999993</v>
      </c>
      <c r="K240" s="463"/>
    </row>
    <row r="241" spans="1:11" ht="30">
      <c r="A241" s="382"/>
      <c r="B241" s="383">
        <v>7568</v>
      </c>
      <c r="C241" s="384" t="str">
        <f t="shared" si="16"/>
        <v>MAT</v>
      </c>
      <c r="D241" s="385" t="str">
        <f>IF($B241="",IFERROR(VLOOKUP($A241,SERVIÇOS!$A:$F,2,0),IFERROR(VLOOKUP($A241,$C:$J,2,0),"")),IFERROR(VLOOKUP($B241,INSUMOS!$A:$D,2,0),IFERROR(VLOOKUP($B241,COTAÇÕES!$A:$J,2,0),"")))</f>
        <v>BUCHA DE NYLON SEM ABA S10, COM PARAFUSO DE 6,10 X 65 MM EM ACO ZINCADO COM ROSCA SOBERBA, CABECA CHATA E FENDA PHILLIPS</v>
      </c>
      <c r="E241" s="427" t="str">
        <f>IF($B241="",IFERROR(VLOOKUP($A241,SERVIÇOS!$A:$F,3,0),IFERROR(VLOOKUP($A241,$C:$J,3,0),"")),IFERROR(VLOOKUP($B241,INSUMOS!$A:$D,3,0),IFERROR(VLOOKUP($B241,COTAÇÕES!$A:$J,5,0),"")))</f>
        <v xml:space="preserve">UN    </v>
      </c>
      <c r="F241" s="386">
        <v>9</v>
      </c>
      <c r="G241" s="387">
        <f>IF($B241="",IFERROR(VLOOKUP($A241,SERVIÇOS!$A:$F,6,0),IFERROR(VLOOKUP($A241,$C:$J,8,0),"")),IFERROR(VLOOKUP($B241,INSUMOS!$A:$D,4,0),IFERROR(VLOOKUP($B241,COTAÇÕES!$A:$J,9,0),"")))</f>
        <v>1.04</v>
      </c>
      <c r="H241" s="388">
        <f>TRUNC(IF($B241="",IFERROR(VLOOKUP($A241,SERVIÇOS!$A:$F,4,0),IFERROR(VLOOKUP($A241,$C:$J,6,0),)),IFERROR(VLOOKUP($B241,INSUMOS!$A:$D,4,0),IFERROR(VLOOKUP($B241,COTAÇÕES!$A:$J,9,0),)))*$F241,2)</f>
        <v>9.36</v>
      </c>
      <c r="I241" s="388">
        <f>TRUNC(IF($B241="",IFERROR(VLOOKUP($A241,SERVIÇOS!$A:$F,5,0),IFERROR(VLOOKUP($A241,$C:$J,7,0),)),0)*$F241,2)</f>
        <v>0</v>
      </c>
      <c r="J241" s="389">
        <f t="shared" si="17"/>
        <v>9.36</v>
      </c>
      <c r="K241" s="463"/>
    </row>
    <row r="242" spans="1:11">
      <c r="A242" s="382"/>
      <c r="B242" s="383">
        <v>11976</v>
      </c>
      <c r="C242" s="384" t="str">
        <f t="shared" si="16"/>
        <v>MAT</v>
      </c>
      <c r="D242" s="385" t="str">
        <f>IF($B242="",IFERROR(VLOOKUP($A242,SERVIÇOS!$A:$F,2,0),IFERROR(VLOOKUP($A242,$C:$J,2,0),"")),IFERROR(VLOOKUP($B242,INSUMOS!$A:$D,2,0),IFERROR(VLOOKUP($B242,COTAÇÕES!$A:$J,2,0),"")))</f>
        <v>CHUMBADOR, DIAMETRO 1/4" COM PARAFUSO 1/4" X 40 MM</v>
      </c>
      <c r="E242" s="427" t="str">
        <f>IF($B242="",IFERROR(VLOOKUP($A242,SERVIÇOS!$A:$F,3,0),IFERROR(VLOOKUP($A242,$C:$J,3,0),"")),IFERROR(VLOOKUP($B242,INSUMOS!$A:$D,3,0),IFERROR(VLOOKUP($B242,COTAÇÕES!$A:$J,5,0),"")))</f>
        <v xml:space="preserve">UN    </v>
      </c>
      <c r="F242" s="386">
        <v>6</v>
      </c>
      <c r="G242" s="387">
        <f>IF($B242="",IFERROR(VLOOKUP($A242,SERVIÇOS!$A:$F,6,0),IFERROR(VLOOKUP($A242,$C:$J,8,0),"")),IFERROR(VLOOKUP($B242,INSUMOS!$A:$D,4,0),IFERROR(VLOOKUP($B242,COTAÇÕES!$A:$J,9,0),"")))</f>
        <v>1.1100000000000001</v>
      </c>
      <c r="H242" s="388">
        <f>TRUNC(IF($B242="",IFERROR(VLOOKUP($A242,SERVIÇOS!$A:$F,4,0),IFERROR(VLOOKUP($A242,$C:$J,6,0),)),IFERROR(VLOOKUP($B242,INSUMOS!$A:$D,4,0),IFERROR(VLOOKUP($B242,COTAÇÕES!$A:$J,9,0),)))*$F242,2)</f>
        <v>6.66</v>
      </c>
      <c r="I242" s="388">
        <f>TRUNC(IF($B242="",IFERROR(VLOOKUP($A242,SERVIÇOS!$A:$F,5,0),IFERROR(VLOOKUP($A242,$C:$J,7,0),)),0)*$F242,2)</f>
        <v>0</v>
      </c>
      <c r="J242" s="389">
        <f t="shared" si="17"/>
        <v>6.66</v>
      </c>
      <c r="K242" s="463"/>
    </row>
    <row r="243" spans="1:11" ht="30">
      <c r="A243" s="382"/>
      <c r="B243" s="383">
        <v>13246</v>
      </c>
      <c r="C243" s="384" t="str">
        <f t="shared" si="16"/>
        <v>MAT</v>
      </c>
      <c r="D243" s="385" t="str">
        <f>IF($B243="",IFERROR(VLOOKUP($A243,SERVIÇOS!$A:$F,2,0),IFERROR(VLOOKUP($A243,$C:$J,2,0),"")),IFERROR(VLOOKUP($B243,INSUMOS!$A:$D,2,0),IFERROR(VLOOKUP($B243,COTAÇÕES!$A:$J,2,0),"")))</f>
        <v>PARAFUSO DE FERRO POLIDO, SEXTAVADO, COM ROSCA INTEIRA, DIAMETRO 5/16", COMPRIMENTO 3/4", COM PORCA E ARRUELA LISA LEVE</v>
      </c>
      <c r="E243" s="427" t="str">
        <f>IF($B243="",IFERROR(VLOOKUP($A243,SERVIÇOS!$A:$F,3,0),IFERROR(VLOOKUP($A243,$C:$J,3,0),"")),IFERROR(VLOOKUP($B243,INSUMOS!$A:$D,3,0),IFERROR(VLOOKUP($B243,COTAÇÕES!$A:$J,5,0),"")))</f>
        <v xml:space="preserve">UN    </v>
      </c>
      <c r="F243" s="386">
        <v>4</v>
      </c>
      <c r="G243" s="387">
        <f>IF($B243="",IFERROR(VLOOKUP($A243,SERVIÇOS!$A:$F,6,0),IFERROR(VLOOKUP($A243,$C:$J,8,0),"")),IFERROR(VLOOKUP($B243,INSUMOS!$A:$D,4,0),IFERROR(VLOOKUP($B243,COTAÇÕES!$A:$J,9,0),"")))</f>
        <v>0.41</v>
      </c>
      <c r="H243" s="388">
        <f>TRUNC(IF($B243="",IFERROR(VLOOKUP($A243,SERVIÇOS!$A:$F,4,0),IFERROR(VLOOKUP($A243,$C:$J,6,0),)),IFERROR(VLOOKUP($B243,INSUMOS!$A:$D,4,0),IFERROR(VLOOKUP($B243,COTAÇÕES!$A:$J,9,0),)))*$F243,2)</f>
        <v>1.64</v>
      </c>
      <c r="I243" s="388">
        <f>TRUNC(IF($B243="",IFERROR(VLOOKUP($A243,SERVIÇOS!$A:$F,5,0),IFERROR(VLOOKUP($A243,$C:$J,7,0),)),0)*$F243,2)</f>
        <v>0</v>
      </c>
      <c r="J243" s="389">
        <f t="shared" si="17"/>
        <v>1.64</v>
      </c>
      <c r="K243" s="463"/>
    </row>
    <row r="244" spans="1:11" ht="30">
      <c r="A244" s="382"/>
      <c r="B244" s="383">
        <v>37591</v>
      </c>
      <c r="C244" s="384" t="str">
        <f t="shared" si="16"/>
        <v>MAT</v>
      </c>
      <c r="D244" s="385" t="str">
        <f>IF($B244="",IFERROR(VLOOKUP($A244,SERVIÇOS!$A:$F,2,0),IFERROR(VLOOKUP($A244,$C:$J,2,0),"")),IFERROR(VLOOKUP($B244,INSUMOS!$A:$D,2,0),IFERROR(VLOOKUP($B244,COTAÇÕES!$A:$J,2,0),"")))</f>
        <v>SUPORTE MAO-FRANCESA EM ACO, ABAS IGUAIS 40 CM, CAPACIDADE MINIMA 70 KG, BRANCO</v>
      </c>
      <c r="E244" s="427" t="str">
        <f>IF($B244="",IFERROR(VLOOKUP($A244,SERVIÇOS!$A:$F,3,0),IFERROR(VLOOKUP($A244,$C:$J,3,0),"")),IFERROR(VLOOKUP($B244,INSUMOS!$A:$D,3,0),IFERROR(VLOOKUP($B244,COTAÇÕES!$A:$J,5,0),"")))</f>
        <v xml:space="preserve">UN    </v>
      </c>
      <c r="F244" s="386">
        <v>2</v>
      </c>
      <c r="G244" s="387">
        <f>IF($B244="",IFERROR(VLOOKUP($A244,SERVIÇOS!$A:$F,6,0),IFERROR(VLOOKUP($A244,$C:$J,8,0),"")),IFERROR(VLOOKUP($B244,INSUMOS!$A:$D,4,0),IFERROR(VLOOKUP($B244,COTAÇÕES!$A:$J,9,0),"")))</f>
        <v>23.71</v>
      </c>
      <c r="H244" s="388">
        <f>TRUNC(IF($B244="",IFERROR(VLOOKUP($A244,SERVIÇOS!$A:$F,4,0),IFERROR(VLOOKUP($A244,$C:$J,6,0),)),IFERROR(VLOOKUP($B244,INSUMOS!$A:$D,4,0),IFERROR(VLOOKUP($B244,COTAÇÕES!$A:$J,9,0),)))*$F244,2)</f>
        <v>47.42</v>
      </c>
      <c r="I244" s="388">
        <f>TRUNC(IF($B244="",IFERROR(VLOOKUP($A244,SERVIÇOS!$A:$F,5,0),IFERROR(VLOOKUP($A244,$C:$J,7,0),)),0)*$F244,2)</f>
        <v>0</v>
      </c>
      <c r="J244" s="389">
        <f t="shared" si="17"/>
        <v>47.42</v>
      </c>
      <c r="K244" s="463"/>
    </row>
    <row r="245" spans="1:11" ht="30">
      <c r="A245" s="382"/>
      <c r="B245" s="383" t="str">
        <f>COTAÇÕES!$A$110</f>
        <v>COT 013</v>
      </c>
      <c r="C245" s="384" t="str">
        <f t="shared" si="16"/>
        <v>MAT</v>
      </c>
      <c r="D245" s="385" t="str">
        <f>IF($B245="",IFERROR(VLOOKUP($A245,SERVIÇOS!$A:$F,2,0),IFERROR(VLOOKUP($A245,$C:$J,2,0),"")),IFERROR(VLOOKUP($B245,INSUMOS!$A:$D,2,0),IFERROR(VLOOKUP($B245,COTAÇÕES!$A:$J,2,0),"")))</f>
        <v>AR CONDICIONADO SPLIT INVERTER, HI-WALL (PAREDE), 12000 BTUS/H, CICLO QUENTE/FRIO</v>
      </c>
      <c r="E245" s="427" t="str">
        <f>IF($B245="",IFERROR(VLOOKUP($A245,SERVIÇOS!$A:$F,3,0),IFERROR(VLOOKUP($A245,$C:$J,3,0),"")),IFERROR(VLOOKUP($B245,INSUMOS!$A:$D,3,0),IFERROR(VLOOKUP($B245,COTAÇÕES!$A:$J,5,0),"")))</f>
        <v xml:space="preserve">UN </v>
      </c>
      <c r="F245" s="386">
        <v>1</v>
      </c>
      <c r="G245" s="387">
        <f>IF($B245="",IFERROR(VLOOKUP($A245,SERVIÇOS!$A:$F,6,0),IFERROR(VLOOKUP($A245,$C:$J,8,0),"")),IFERROR(VLOOKUP($B245,INSUMOS!$A:$D,4,0),IFERROR(VLOOKUP($B245,COTAÇÕES!$A:$J,9,0),"")))</f>
        <v>3208.02</v>
      </c>
      <c r="H245" s="388">
        <f>TRUNC(IF($B245="",IFERROR(VLOOKUP($A245,SERVIÇOS!$A:$F,4,0),IFERROR(VLOOKUP($A245,$C:$J,6,0),)),IFERROR(VLOOKUP($B245,INSUMOS!$A:$D,4,0),IFERROR(VLOOKUP($B245,COTAÇÕES!$A:$J,9,0),)))*$F245,2)</f>
        <v>3208.02</v>
      </c>
      <c r="I245" s="388">
        <f>TRUNC(IF($B245="",IFERROR(VLOOKUP($A245,SERVIÇOS!$A:$F,5,0),IFERROR(VLOOKUP($A245,$C:$J,7,0),)),0)*$F245,2)</f>
        <v>0</v>
      </c>
      <c r="J245" s="389">
        <f t="shared" si="17"/>
        <v>3208.02</v>
      </c>
      <c r="K245" s="463"/>
    </row>
    <row r="246" spans="1:11">
      <c r="A246" s="382">
        <v>88243</v>
      </c>
      <c r="B246" s="383"/>
      <c r="C246" s="384" t="str">
        <f t="shared" si="16"/>
        <v>Serv.Aux</v>
      </c>
      <c r="D246" s="385" t="str">
        <f>IF($B246="",IFERROR(VLOOKUP($A246,SERVIÇOS!$A:$F,2,0),IFERROR(VLOOKUP($A246,$C:$J,2,0),"")),IFERROR(VLOOKUP($B246,INSUMOS!$A:$D,2,0),IFERROR(VLOOKUP($B246,COTAÇÕES!$A:$J,2,0),"")))</f>
        <v>AJUDANTE ESPECIALIZADO COM ENCARGOS COMPLEMENTARES</v>
      </c>
      <c r="E246" s="427" t="str">
        <f>IF($B246="",IFERROR(VLOOKUP($A246,SERVIÇOS!$A:$F,3,0),IFERROR(VLOOKUP($A246,$C:$J,3,0),"")),IFERROR(VLOOKUP($B246,INSUMOS!$A:$D,3,0),IFERROR(VLOOKUP($B246,COTAÇÕES!$A:$J,5,0),"")))</f>
        <v>H</v>
      </c>
      <c r="F246" s="386">
        <v>2.3334000000000001</v>
      </c>
      <c r="G246" s="387">
        <f>IF($B246="",IFERROR(VLOOKUP($A246,SERVIÇOS!$A:$F,6,0),IFERROR(VLOOKUP($A246,$C:$J,8,0),"")),IFERROR(VLOOKUP($B246,INSUMOS!$A:$D,4,0),IFERROR(VLOOKUP($B246,COTAÇÕES!$A:$J,9,0),"")))</f>
        <v>23.82</v>
      </c>
      <c r="H246" s="388">
        <f>TRUNC(IF($B246="",IFERROR(VLOOKUP($A246,SERVIÇOS!$A:$F,4,0),IFERROR(VLOOKUP($A246,$C:$J,6,0),)),IFERROR(VLOOKUP($B246,INSUMOS!$A:$D,4,0),IFERROR(VLOOKUP($B246,COTAÇÕES!$A:$J,9,0),)))*$F246,2)</f>
        <v>17.96</v>
      </c>
      <c r="I246" s="388">
        <f>TRUNC(IF($B246="",IFERROR(VLOOKUP($A246,SERVIÇOS!$A:$F,5,0),IFERROR(VLOOKUP($A246,$C:$J,7,0),)),0)*$F246,2)</f>
        <v>37.61</v>
      </c>
      <c r="J246" s="389">
        <f t="shared" si="17"/>
        <v>55.57</v>
      </c>
      <c r="K246" s="463"/>
    </row>
    <row r="247" spans="1:11">
      <c r="A247" s="382">
        <v>100308</v>
      </c>
      <c r="B247" s="383"/>
      <c r="C247" s="384" t="str">
        <f t="shared" si="16"/>
        <v>Serv.Aux</v>
      </c>
      <c r="D247" s="385" t="str">
        <f>IF($B247="",IFERROR(VLOOKUP($A247,SERVIÇOS!$A:$F,2,0),IFERROR(VLOOKUP($A247,$C:$J,2,0),"")),IFERROR(VLOOKUP($B247,INSUMOS!$A:$D,2,0),IFERROR(VLOOKUP($B247,COTAÇÕES!$A:$J,2,0),"")))</f>
        <v>MECÂNICO DE REFRIGERAÇÃO COM ENCARGOS COMPLEMENTARES</v>
      </c>
      <c r="E247" s="427" t="str">
        <f>IF($B247="",IFERROR(VLOOKUP($A247,SERVIÇOS!$A:$F,3,0),IFERROR(VLOOKUP($A247,$C:$J,3,0),"")),IFERROR(VLOOKUP($B247,INSUMOS!$A:$D,3,0),IFERROR(VLOOKUP($B247,COTAÇÕES!$A:$J,5,0),"")))</f>
        <v>H</v>
      </c>
      <c r="F247" s="386">
        <v>2.3334000000000001</v>
      </c>
      <c r="G247" s="387">
        <f>IF($B247="",IFERROR(VLOOKUP($A247,SERVIÇOS!$A:$F,6,0),IFERROR(VLOOKUP($A247,$C:$J,8,0),"")),IFERROR(VLOOKUP($B247,INSUMOS!$A:$D,4,0),IFERROR(VLOOKUP($B247,COTAÇÕES!$A:$J,9,0),"")))</f>
        <v>31.65</v>
      </c>
      <c r="H247" s="388">
        <f>TRUNC(IF($B247="",IFERROR(VLOOKUP($A247,SERVIÇOS!$A:$F,4,0),IFERROR(VLOOKUP($A247,$C:$J,6,0),)),IFERROR(VLOOKUP($B247,INSUMOS!$A:$D,4,0),IFERROR(VLOOKUP($B247,COTAÇÕES!$A:$J,9,0),)))*$F247,2)</f>
        <v>18.34</v>
      </c>
      <c r="I247" s="388">
        <f>TRUNC(IF($B247="",IFERROR(VLOOKUP($A247,SERVIÇOS!$A:$F,5,0),IFERROR(VLOOKUP($A247,$C:$J,7,0),)),0)*$F247,2)</f>
        <v>55.51</v>
      </c>
      <c r="J247" s="389">
        <f t="shared" si="17"/>
        <v>73.849999999999994</v>
      </c>
      <c r="K247" s="463"/>
    </row>
    <row r="248" spans="1:11" ht="31.5">
      <c r="A248" s="717"/>
      <c r="B248" s="717"/>
      <c r="C248" s="718" t="s">
        <v>18906</v>
      </c>
      <c r="D248" s="719" t="s">
        <v>19485</v>
      </c>
      <c r="E248" s="718" t="s">
        <v>731</v>
      </c>
      <c r="F248" s="720"/>
      <c r="G248" s="721"/>
      <c r="H248" s="722">
        <f>ROUND(SUM(H249:H256),2)</f>
        <v>15780.33</v>
      </c>
      <c r="I248" s="722">
        <f>ROUND(SUM(I249:I256),2)</f>
        <v>182.57</v>
      </c>
      <c r="J248" s="722">
        <f>H248+I248</f>
        <v>15962.9</v>
      </c>
      <c r="K248" s="723" t="s">
        <v>18847</v>
      </c>
    </row>
    <row r="249" spans="1:11" ht="30">
      <c r="A249" s="382"/>
      <c r="B249" s="383">
        <v>1570</v>
      </c>
      <c r="C249" s="384" t="str">
        <f t="shared" si="16"/>
        <v>MAT</v>
      </c>
      <c r="D249" s="385" t="str">
        <f>IF($B249="",IFERROR(VLOOKUP($A249,SERVIÇOS!$A:$F,2,0),IFERROR(VLOOKUP($A249,$C:$J,2,0),"")),IFERROR(VLOOKUP($B249,INSUMOS!$A:$D,2,0),IFERROR(VLOOKUP($B249,COTAÇÕES!$A:$J,2,0),"")))</f>
        <v>TERMINAL A COMPRESSAO EM COBRE ESTANHADO PARA CABO 2,5 MM2, 1 FURO E 1 COMPRESSAO, PARA PARAFUSO DE FIXACAO M5</v>
      </c>
      <c r="E249" s="427" t="str">
        <f>IF($B249="",IFERROR(VLOOKUP($A249,SERVIÇOS!$A:$F,3,0),IFERROR(VLOOKUP($A249,$C:$J,3,0),"")),IFERROR(VLOOKUP($B249,INSUMOS!$A:$D,3,0),IFERROR(VLOOKUP($B249,COTAÇÕES!$A:$J,5,0),"")))</f>
        <v xml:space="preserve">UN    </v>
      </c>
      <c r="F249" s="386">
        <v>10</v>
      </c>
      <c r="G249" s="387">
        <f>IF($B249="",IFERROR(VLOOKUP($A249,SERVIÇOS!$A:$F,6,0),IFERROR(VLOOKUP($A249,$C:$J,8,0),"")),IFERROR(VLOOKUP($B249,INSUMOS!$A:$D,4,0),IFERROR(VLOOKUP($B249,COTAÇÕES!$A:$J,9,0),"")))</f>
        <v>0.87</v>
      </c>
      <c r="H249" s="388">
        <f>TRUNC(IF($B249="",IFERROR(VLOOKUP($A249,SERVIÇOS!$A:$F,4,0),IFERROR(VLOOKUP($A249,$C:$J,6,0),)),IFERROR(VLOOKUP($B249,INSUMOS!$A:$D,4,0),IFERROR(VLOOKUP($B249,COTAÇÕES!$A:$J,9,0),)))*$F249,2)</f>
        <v>8.6999999999999993</v>
      </c>
      <c r="I249" s="388">
        <f>TRUNC(IF($B249="",IFERROR(VLOOKUP($A249,SERVIÇOS!$A:$F,5,0),IFERROR(VLOOKUP($A249,$C:$J,7,0),)),0)*$F249,2)</f>
        <v>0</v>
      </c>
      <c r="J249" s="389">
        <f t="shared" si="17"/>
        <v>8.6999999999999993</v>
      </c>
      <c r="K249" s="463"/>
    </row>
    <row r="250" spans="1:11">
      <c r="A250" s="382"/>
      <c r="B250" s="383">
        <v>4374</v>
      </c>
      <c r="C250" s="384" t="str">
        <f t="shared" si="16"/>
        <v>MAT</v>
      </c>
      <c r="D250" s="385" t="str">
        <f>IF($B250="",IFERROR(VLOOKUP($A250,SERVIÇOS!$A:$F,2,0),IFERROR(VLOOKUP($A250,$C:$J,2,0),"")),IFERROR(VLOOKUP($B250,INSUMOS!$A:$D,2,0),IFERROR(VLOOKUP($B250,COTAÇÕES!$A:$J,2,0),"")))</f>
        <v>BUCHA DE NYLON SEM ABA S10</v>
      </c>
      <c r="E250" s="427" t="str">
        <f>IF($B250="",IFERROR(VLOOKUP($A250,SERVIÇOS!$A:$F,3,0),IFERROR(VLOOKUP($A250,$C:$J,3,0),"")),IFERROR(VLOOKUP($B250,INSUMOS!$A:$D,3,0),IFERROR(VLOOKUP($B250,COTAÇÕES!$A:$J,5,0),"")))</f>
        <v xml:space="preserve">UN    </v>
      </c>
      <c r="F250" s="386">
        <v>6</v>
      </c>
      <c r="G250" s="387">
        <f>IF($B250="",IFERROR(VLOOKUP($A250,SERVIÇOS!$A:$F,6,0),IFERROR(VLOOKUP($A250,$C:$J,8,0),"")),IFERROR(VLOOKUP($B250,INSUMOS!$A:$D,4,0),IFERROR(VLOOKUP($B250,COTAÇÕES!$A:$J,9,0),"")))</f>
        <v>0.62</v>
      </c>
      <c r="H250" s="388">
        <f>TRUNC(IF($B250="",IFERROR(VLOOKUP($A250,SERVIÇOS!$A:$F,4,0),IFERROR(VLOOKUP($A250,$C:$J,6,0),)),IFERROR(VLOOKUP($B250,INSUMOS!$A:$D,4,0),IFERROR(VLOOKUP($B250,COTAÇÕES!$A:$J,9,0),)))*$F250,2)</f>
        <v>3.72</v>
      </c>
      <c r="I250" s="388">
        <f>TRUNC(IF($B250="",IFERROR(VLOOKUP($A250,SERVIÇOS!$A:$F,5,0),IFERROR(VLOOKUP($A250,$C:$J,7,0),)),0)*$F250,2)</f>
        <v>0</v>
      </c>
      <c r="J250" s="389">
        <f t="shared" si="17"/>
        <v>3.72</v>
      </c>
      <c r="K250" s="463"/>
    </row>
    <row r="251" spans="1:11" ht="30">
      <c r="A251" s="382"/>
      <c r="B251" s="383">
        <v>13246</v>
      </c>
      <c r="C251" s="384" t="str">
        <f t="shared" si="16"/>
        <v>MAT</v>
      </c>
      <c r="D251" s="385" t="str">
        <f>IF($B251="",IFERROR(VLOOKUP($A251,SERVIÇOS!$A:$F,2,0),IFERROR(VLOOKUP($A251,$C:$J,2,0),"")),IFERROR(VLOOKUP($B251,INSUMOS!$A:$D,2,0),IFERROR(VLOOKUP($B251,COTAÇÕES!$A:$J,2,0),"")))</f>
        <v>PARAFUSO DE FERRO POLIDO, SEXTAVADO, COM ROSCA INTEIRA, DIAMETRO 5/16", COMPRIMENTO 3/4", COM PORCA E ARRUELA LISA LEVE</v>
      </c>
      <c r="E251" s="427" t="str">
        <f>IF($B251="",IFERROR(VLOOKUP($A251,SERVIÇOS!$A:$F,3,0),IFERROR(VLOOKUP($A251,$C:$J,3,0),"")),IFERROR(VLOOKUP($B251,INSUMOS!$A:$D,3,0),IFERROR(VLOOKUP($B251,COTAÇÕES!$A:$J,5,0),"")))</f>
        <v xml:space="preserve">UN    </v>
      </c>
      <c r="F251" s="386">
        <v>4</v>
      </c>
      <c r="G251" s="387">
        <f>IF($B251="",IFERROR(VLOOKUP($A251,SERVIÇOS!$A:$F,6,0),IFERROR(VLOOKUP($A251,$C:$J,8,0),"")),IFERROR(VLOOKUP($B251,INSUMOS!$A:$D,4,0),IFERROR(VLOOKUP($B251,COTAÇÕES!$A:$J,9,0),"")))</f>
        <v>0.41</v>
      </c>
      <c r="H251" s="388">
        <f>TRUNC(IF($B251="",IFERROR(VLOOKUP($A251,SERVIÇOS!$A:$F,4,0),IFERROR(VLOOKUP($A251,$C:$J,6,0),)),IFERROR(VLOOKUP($B251,INSUMOS!$A:$D,4,0),IFERROR(VLOOKUP($B251,COTAÇÕES!$A:$J,9,0),)))*$F251,2)</f>
        <v>1.64</v>
      </c>
      <c r="I251" s="388">
        <f>TRUNC(IF($B251="",IFERROR(VLOOKUP($A251,SERVIÇOS!$A:$F,5,0),IFERROR(VLOOKUP($A251,$C:$J,7,0),)),0)*$F251,2)</f>
        <v>0</v>
      </c>
      <c r="J251" s="389">
        <f t="shared" si="17"/>
        <v>1.64</v>
      </c>
      <c r="K251" s="463"/>
    </row>
    <row r="252" spans="1:11" ht="30">
      <c r="A252" s="382"/>
      <c r="B252" s="383">
        <v>13294</v>
      </c>
      <c r="C252" s="384" t="str">
        <f t="shared" si="16"/>
        <v>MAT</v>
      </c>
      <c r="D252" s="385" t="str">
        <f>IF($B252="",IFERROR(VLOOKUP($A252,SERVIÇOS!$A:$F,2,0),IFERROR(VLOOKUP($A252,$C:$J,2,0),"")),IFERROR(VLOOKUP($B252,INSUMOS!$A:$D,2,0),IFERROR(VLOOKUP($B252,COTAÇÕES!$A:$J,2,0),"")))</f>
        <v>PARAFUSO ZINCADO, SEXTAVADO, COM ROSCA SOBERBA, DIAMETRO 3/8", COMPRIMENTO 80 MM</v>
      </c>
      <c r="E252" s="427" t="str">
        <f>IF($B252="",IFERROR(VLOOKUP($A252,SERVIÇOS!$A:$F,3,0),IFERROR(VLOOKUP($A252,$C:$J,3,0),"")),IFERROR(VLOOKUP($B252,INSUMOS!$A:$D,3,0),IFERROR(VLOOKUP($B252,COTAÇÕES!$A:$J,5,0),"")))</f>
        <v xml:space="preserve">UN    </v>
      </c>
      <c r="F252" s="386">
        <v>6</v>
      </c>
      <c r="G252" s="387">
        <f>IF($B252="",IFERROR(VLOOKUP($A252,SERVIÇOS!$A:$F,6,0),IFERROR(VLOOKUP($A252,$C:$J,8,0),"")),IFERROR(VLOOKUP($B252,INSUMOS!$A:$D,4,0),IFERROR(VLOOKUP($B252,COTAÇÕES!$A:$J,9,0),"")))</f>
        <v>1.39</v>
      </c>
      <c r="H252" s="388">
        <f>TRUNC(IF($B252="",IFERROR(VLOOKUP($A252,SERVIÇOS!$A:$F,4,0),IFERROR(VLOOKUP($A252,$C:$J,6,0),)),IFERROR(VLOOKUP($B252,INSUMOS!$A:$D,4,0),IFERROR(VLOOKUP($B252,COTAÇÕES!$A:$J,9,0),)))*$F252,2)</f>
        <v>8.34</v>
      </c>
      <c r="I252" s="388">
        <f>TRUNC(IF($B252="",IFERROR(VLOOKUP($A252,SERVIÇOS!$A:$F,5,0),IFERROR(VLOOKUP($A252,$C:$J,7,0),)),0)*$F252,2)</f>
        <v>0</v>
      </c>
      <c r="J252" s="389">
        <f t="shared" si="17"/>
        <v>8.34</v>
      </c>
      <c r="K252" s="463"/>
    </row>
    <row r="253" spans="1:11" ht="30">
      <c r="A253" s="382"/>
      <c r="B253" s="383">
        <v>13348</v>
      </c>
      <c r="C253" s="384" t="str">
        <f t="shared" si="16"/>
        <v>MAT</v>
      </c>
      <c r="D253" s="385" t="str">
        <f>IF($B253="",IFERROR(VLOOKUP($A253,SERVIÇOS!$A:$F,2,0),IFERROR(VLOOKUP($A253,$C:$J,2,0),"")),IFERROR(VLOOKUP($B253,INSUMOS!$A:$D,2,0),IFERROR(VLOOKUP($B253,COTAÇÕES!$A:$J,2,0),"")))</f>
        <v>ARRUELA  EM ACO GALVANIZADO, DIAMETRO EXTERNO = 35MM, ESPESSURA = 3MM, DIAMETRO DO FURO= 18MM</v>
      </c>
      <c r="E253" s="427" t="str">
        <f>IF($B253="",IFERROR(VLOOKUP($A253,SERVIÇOS!$A:$F,3,0),IFERROR(VLOOKUP($A253,$C:$J,3,0),"")),IFERROR(VLOOKUP($B253,INSUMOS!$A:$D,3,0),IFERROR(VLOOKUP($B253,COTAÇÕES!$A:$J,5,0),"")))</f>
        <v xml:space="preserve">UN    </v>
      </c>
      <c r="F253" s="386">
        <v>6</v>
      </c>
      <c r="G253" s="387">
        <f>IF($B253="",IFERROR(VLOOKUP($A253,SERVIÇOS!$A:$F,6,0),IFERROR(VLOOKUP($A253,$C:$J,8,0),"")),IFERROR(VLOOKUP($B253,INSUMOS!$A:$D,4,0),IFERROR(VLOOKUP($B253,COTAÇÕES!$A:$J,9,0),"")))</f>
        <v>1.7</v>
      </c>
      <c r="H253" s="388">
        <f>TRUNC(IF($B253="",IFERROR(VLOOKUP($A253,SERVIÇOS!$A:$F,4,0),IFERROR(VLOOKUP($A253,$C:$J,6,0),)),IFERROR(VLOOKUP($B253,INSUMOS!$A:$D,4,0),IFERROR(VLOOKUP($B253,COTAÇÕES!$A:$J,9,0),)))*$F253,2)</f>
        <v>10.199999999999999</v>
      </c>
      <c r="I253" s="388">
        <f>TRUNC(IF($B253="",IFERROR(VLOOKUP($A253,SERVIÇOS!$A:$F,5,0),IFERROR(VLOOKUP($A253,$C:$J,7,0),)),0)*$F253,2)</f>
        <v>0</v>
      </c>
      <c r="J253" s="389">
        <f t="shared" si="17"/>
        <v>10.199999999999999</v>
      </c>
      <c r="K253" s="463"/>
    </row>
    <row r="254" spans="1:11" ht="30">
      <c r="A254" s="382"/>
      <c r="B254" s="383" t="str">
        <f>COTAÇÕES!$A$134</f>
        <v>COT 016</v>
      </c>
      <c r="C254" s="384" t="str">
        <f t="shared" ref="C254:C274" si="18">IF(A254&lt;&gt;"","Serv.Aux",IF(B254&lt;&gt;"","MAT",""))</f>
        <v>MAT</v>
      </c>
      <c r="D254" s="385" t="str">
        <f>IF($B254="",IFERROR(VLOOKUP($A254,SERVIÇOS!$A:$F,2,0),IFERROR(VLOOKUP($A254,$C:$J,2,0),"")),IFERROR(VLOOKUP($B254,INSUMOS!$A:$D,2,0),IFERROR(VLOOKUP($B254,COTAÇÕES!$A:$J,2,0),"")))</f>
        <v>AR CONDICIONADO SPLIT INVERTER, PISO-TETO, 52.000 BTUS/H, CICLO QUENTE/FRIO</v>
      </c>
      <c r="E254" s="427" t="str">
        <f>IF($B254="",IFERROR(VLOOKUP($A254,SERVIÇOS!$A:$F,3,0),IFERROR(VLOOKUP($A254,$C:$J,3,0),"")),IFERROR(VLOOKUP($B254,INSUMOS!$A:$D,3,0),IFERROR(VLOOKUP($B254,COTAÇÕES!$A:$J,5,0),"")))</f>
        <v xml:space="preserve">UN </v>
      </c>
      <c r="F254" s="386">
        <v>1</v>
      </c>
      <c r="G254" s="387">
        <f>IF($B254="",IFERROR(VLOOKUP($A254,SERVIÇOS!$A:$F,6,0),IFERROR(VLOOKUP($A254,$C:$J,8,0),"")),IFERROR(VLOOKUP($B254,INSUMOS!$A:$D,4,0),IFERROR(VLOOKUP($B254,COTAÇÕES!$A:$J,9,0),"")))</f>
        <v>15676.56</v>
      </c>
      <c r="H254" s="388">
        <f>TRUNC(IF($B254="",IFERROR(VLOOKUP($A254,SERVIÇOS!$A:$F,4,0),IFERROR(VLOOKUP($A254,$C:$J,6,0),)),IFERROR(VLOOKUP($B254,INSUMOS!$A:$D,4,0),IFERROR(VLOOKUP($B254,COTAÇÕES!$A:$J,9,0),)))*$F254,2)</f>
        <v>15676.56</v>
      </c>
      <c r="I254" s="388">
        <f>TRUNC(IF($B254="",IFERROR(VLOOKUP($A254,SERVIÇOS!$A:$F,5,0),IFERROR(VLOOKUP($A254,$C:$J,7,0),)),0)*$F254,2)</f>
        <v>0</v>
      </c>
      <c r="J254" s="389">
        <f t="shared" ref="J254:J274" si="19">H254+I254</f>
        <v>15676.56</v>
      </c>
      <c r="K254" s="463"/>
    </row>
    <row r="255" spans="1:11">
      <c r="A255" s="382">
        <v>88243</v>
      </c>
      <c r="B255" s="383"/>
      <c r="C255" s="384" t="str">
        <f t="shared" si="18"/>
        <v>Serv.Aux</v>
      </c>
      <c r="D255" s="385" t="str">
        <f>IF($B255="",IFERROR(VLOOKUP($A255,SERVIÇOS!$A:$F,2,0),IFERROR(VLOOKUP($A255,$C:$J,2,0),"")),IFERROR(VLOOKUP($B255,INSUMOS!$A:$D,2,0),IFERROR(VLOOKUP($B255,COTAÇÕES!$A:$J,2,0),"")))</f>
        <v>AJUDANTE ESPECIALIZADO COM ENCARGOS COMPLEMENTARES</v>
      </c>
      <c r="E255" s="427" t="str">
        <f>IF($B255="",IFERROR(VLOOKUP($A255,SERVIÇOS!$A:$F,3,0),IFERROR(VLOOKUP($A255,$C:$J,3,0),"")),IFERROR(VLOOKUP($B255,INSUMOS!$A:$D,3,0),IFERROR(VLOOKUP($B255,COTAÇÕES!$A:$J,5,0),"")))</f>
        <v>H</v>
      </c>
      <c r="F255" s="386">
        <v>4.5749000000000004</v>
      </c>
      <c r="G255" s="387">
        <f>IF($B255="",IFERROR(VLOOKUP($A255,SERVIÇOS!$A:$F,6,0),IFERROR(VLOOKUP($A255,$C:$J,8,0),"")),IFERROR(VLOOKUP($B255,INSUMOS!$A:$D,4,0),IFERROR(VLOOKUP($B255,COTAÇÕES!$A:$J,9,0),"")))</f>
        <v>23.82</v>
      </c>
      <c r="H255" s="388">
        <f>TRUNC(IF($B255="",IFERROR(VLOOKUP($A255,SERVIÇOS!$A:$F,4,0),IFERROR(VLOOKUP($A255,$C:$J,6,0),)),IFERROR(VLOOKUP($B255,INSUMOS!$A:$D,4,0),IFERROR(VLOOKUP($B255,COTAÇÕES!$A:$J,9,0),)))*$F255,2)</f>
        <v>35.22</v>
      </c>
      <c r="I255" s="388">
        <f>TRUNC(IF($B255="",IFERROR(VLOOKUP($A255,SERVIÇOS!$A:$F,5,0),IFERROR(VLOOKUP($A255,$C:$J,7,0),)),0)*$F255,2)</f>
        <v>73.739999999999995</v>
      </c>
      <c r="J255" s="389">
        <f t="shared" si="19"/>
        <v>108.96</v>
      </c>
      <c r="K255" s="463"/>
    </row>
    <row r="256" spans="1:11">
      <c r="A256" s="382">
        <v>100308</v>
      </c>
      <c r="B256" s="383"/>
      <c r="C256" s="384" t="str">
        <f t="shared" si="18"/>
        <v>Serv.Aux</v>
      </c>
      <c r="D256" s="385" t="str">
        <f>IF($B256="",IFERROR(VLOOKUP($A256,SERVIÇOS!$A:$F,2,0),IFERROR(VLOOKUP($A256,$C:$J,2,0),"")),IFERROR(VLOOKUP($B256,INSUMOS!$A:$D,2,0),IFERROR(VLOOKUP($B256,COTAÇÕES!$A:$J,2,0),"")))</f>
        <v>MECÂNICO DE REFRIGERAÇÃO COM ENCARGOS COMPLEMENTARES</v>
      </c>
      <c r="E256" s="427" t="str">
        <f>IF($B256="",IFERROR(VLOOKUP($A256,SERVIÇOS!$A:$F,3,0),IFERROR(VLOOKUP($A256,$C:$J,3,0),"")),IFERROR(VLOOKUP($B256,INSUMOS!$A:$D,3,0),IFERROR(VLOOKUP($B256,COTAÇÕES!$A:$J,5,0),"")))</f>
        <v>H</v>
      </c>
      <c r="F256" s="386">
        <v>4.5749000000000004</v>
      </c>
      <c r="G256" s="387">
        <f>IF($B256="",IFERROR(VLOOKUP($A256,SERVIÇOS!$A:$F,6,0),IFERROR(VLOOKUP($A256,$C:$J,8,0),"")),IFERROR(VLOOKUP($B256,INSUMOS!$A:$D,4,0),IFERROR(VLOOKUP($B256,COTAÇÕES!$A:$J,9,0),"")))</f>
        <v>31.65</v>
      </c>
      <c r="H256" s="388">
        <f>TRUNC(IF($B256="",IFERROR(VLOOKUP($A256,SERVIÇOS!$A:$F,4,0),IFERROR(VLOOKUP($A256,$C:$J,6,0),)),IFERROR(VLOOKUP($B256,INSUMOS!$A:$D,4,0),IFERROR(VLOOKUP($B256,COTAÇÕES!$A:$J,9,0),)))*$F256,2)</f>
        <v>35.950000000000003</v>
      </c>
      <c r="I256" s="388">
        <f>TRUNC(IF($B256="",IFERROR(VLOOKUP($A256,SERVIÇOS!$A:$F,5,0),IFERROR(VLOOKUP($A256,$C:$J,7,0),)),0)*$F256,2)</f>
        <v>108.83</v>
      </c>
      <c r="J256" s="389">
        <f t="shared" si="19"/>
        <v>144.78</v>
      </c>
      <c r="K256" s="463"/>
    </row>
    <row r="257" spans="1:11" ht="47.25">
      <c r="A257" s="717"/>
      <c r="B257" s="717"/>
      <c r="C257" s="718" t="s">
        <v>18907</v>
      </c>
      <c r="D257" s="719" t="s">
        <v>19133</v>
      </c>
      <c r="E257" s="718" t="s">
        <v>5421</v>
      </c>
      <c r="F257" s="720"/>
      <c r="G257" s="721"/>
      <c r="H257" s="722">
        <f>TRUNC(SUM(H258:H261),2)</f>
        <v>176.39</v>
      </c>
      <c r="I257" s="722">
        <f>TRUNC(SUM(I258:I261),2)</f>
        <v>2.38</v>
      </c>
      <c r="J257" s="722">
        <f>H257+I257</f>
        <v>178.76999999999998</v>
      </c>
      <c r="K257" s="723" t="s">
        <v>19134</v>
      </c>
    </row>
    <row r="258" spans="1:11" ht="30">
      <c r="A258" s="382">
        <v>88248</v>
      </c>
      <c r="B258" s="383"/>
      <c r="C258" s="384" t="str">
        <f t="shared" si="18"/>
        <v>Serv.Aux</v>
      </c>
      <c r="D258" s="385" t="str">
        <f>IF($B258="",IFERROR(VLOOKUP($A258,SERVIÇOS!$A:$F,2,0),IFERROR(VLOOKUP($A258,$C:$J,2,0),"")),IFERROR(VLOOKUP($B258,INSUMOS!$A:$D,2,0),IFERROR(VLOOKUP($B258,COTAÇÕES!$A:$J,2,0),"")))</f>
        <v>AUXILIAR DE ENCANADOR OU BOMBEIRO HIDRÁULICO COM ENCARGOS COMPLEMENTARES</v>
      </c>
      <c r="E258" s="427" t="str">
        <f>IF($B258="",IFERROR(VLOOKUP($A258,SERVIÇOS!$A:$F,3,0),IFERROR(VLOOKUP($A258,$C:$J,3,0),"")),IFERROR(VLOOKUP($B258,INSUMOS!$A:$D,3,0),IFERROR(VLOOKUP($B258,COTAÇÕES!$A:$J,5,0),"")))</f>
        <v>H</v>
      </c>
      <c r="F258" s="386">
        <v>6.4000000000000001E-2</v>
      </c>
      <c r="G258" s="387">
        <f>IF($B258="",IFERROR(VLOOKUP($A258,SERVIÇOS!$A:$F,6,0),IFERROR(VLOOKUP($A258,$C:$J,8,0),"")),IFERROR(VLOOKUP($B258,INSUMOS!$A:$D,4,0),IFERROR(VLOOKUP($B258,COTAÇÕES!$A:$J,9,0),"")))</f>
        <v>23.42</v>
      </c>
      <c r="H258" s="388">
        <f>TRUNC(IF($B258="",IFERROR(VLOOKUP($A258,SERVIÇOS!$A:$F,4,0),IFERROR(VLOOKUP($A258,$C:$J,6,0),)),IFERROR(VLOOKUP($B258,INSUMOS!$A:$D,4,0),IFERROR(VLOOKUP($B258,COTAÇÕES!$A:$J,9,0),)))*$F258,2)</f>
        <v>0.46</v>
      </c>
      <c r="I258" s="388">
        <f>TRUNC(IF($B258="",IFERROR(VLOOKUP($A258,SERVIÇOS!$A:$F,5,0),IFERROR(VLOOKUP($A258,$C:$J,7,0),)),0)*$F258,2)</f>
        <v>1.03</v>
      </c>
      <c r="J258" s="389">
        <f t="shared" si="19"/>
        <v>1.49</v>
      </c>
      <c r="K258" s="463"/>
    </row>
    <row r="259" spans="1:11" ht="30">
      <c r="A259" s="382">
        <v>88267</v>
      </c>
      <c r="B259" s="383"/>
      <c r="C259" s="384" t="str">
        <f t="shared" si="18"/>
        <v>Serv.Aux</v>
      </c>
      <c r="D259" s="385" t="str">
        <f>IF($B259="",IFERROR(VLOOKUP($A259,SERVIÇOS!$A:$F,2,0),IFERROR(VLOOKUP($A259,$C:$J,2,0),"")),IFERROR(VLOOKUP($B259,INSUMOS!$A:$D,2,0),IFERROR(VLOOKUP($B259,COTAÇÕES!$A:$J,2,0),"")))</f>
        <v>ENCANADOR OU BOMBEIRO HIDRÁULICO COM ENCARGOS COMPLEMENTARES</v>
      </c>
      <c r="E259" s="427" t="str">
        <f>IF($B259="",IFERROR(VLOOKUP($A259,SERVIÇOS!$A:$F,3,0),IFERROR(VLOOKUP($A259,$C:$J,3,0),"")),IFERROR(VLOOKUP($B259,INSUMOS!$A:$D,3,0),IFERROR(VLOOKUP($B259,COTAÇÕES!$A:$J,5,0),"")))</f>
        <v>H</v>
      </c>
      <c r="F259" s="386">
        <v>6.4000000000000001E-2</v>
      </c>
      <c r="G259" s="387">
        <f>IF($B259="",IFERROR(VLOOKUP($A259,SERVIÇOS!$A:$F,6,0),IFERROR(VLOOKUP($A259,$C:$J,8,0),"")),IFERROR(VLOOKUP($B259,INSUMOS!$A:$D,4,0),IFERROR(VLOOKUP($B259,COTAÇÕES!$A:$J,9,0),"")))</f>
        <v>28.4</v>
      </c>
      <c r="H259" s="388">
        <f>TRUNC(IF($B259="",IFERROR(VLOOKUP($A259,SERVIÇOS!$A:$F,4,0),IFERROR(VLOOKUP($A259,$C:$J,6,0),)),IFERROR(VLOOKUP($B259,INSUMOS!$A:$D,4,0),IFERROR(VLOOKUP($B259,COTAÇÕES!$A:$J,9,0),)))*$F259,2)</f>
        <v>0.46</v>
      </c>
      <c r="I259" s="388">
        <f>TRUNC(IF($B259="",IFERROR(VLOOKUP($A259,SERVIÇOS!$A:$F,5,0),IFERROR(VLOOKUP($A259,$C:$J,7,0),)),0)*$F259,2)</f>
        <v>1.35</v>
      </c>
      <c r="J259" s="389">
        <f t="shared" si="19"/>
        <v>1.81</v>
      </c>
      <c r="K259" s="463"/>
    </row>
    <row r="260" spans="1:11">
      <c r="A260" s="382"/>
      <c r="B260" s="383" t="s">
        <v>19135</v>
      </c>
      <c r="C260" s="384" t="str">
        <f t="shared" si="18"/>
        <v>MAT</v>
      </c>
      <c r="D260" s="385" t="s">
        <v>19136</v>
      </c>
      <c r="E260" s="427" t="s">
        <v>5421</v>
      </c>
      <c r="F260" s="386">
        <v>1.0210999999999999</v>
      </c>
      <c r="G260" s="670">
        <v>87.84</v>
      </c>
      <c r="H260" s="671">
        <f>G260*F260</f>
        <v>89.693423999999993</v>
      </c>
      <c r="I260" s="388">
        <f>TRUNC(IF($B260="",IFERROR(VLOOKUP($A260,SERVIÇOS!$A:$F,5,0),IFERROR(VLOOKUP($A260,$C:$J,7,0),)),0)*$F260,2)</f>
        <v>0</v>
      </c>
      <c r="J260" s="389">
        <f t="shared" si="19"/>
        <v>89.693423999999993</v>
      </c>
      <c r="K260" s="463"/>
    </row>
    <row r="261" spans="1:11" ht="60">
      <c r="A261" s="382"/>
      <c r="B261" s="383">
        <v>39742</v>
      </c>
      <c r="C261" s="384" t="str">
        <f t="shared" si="18"/>
        <v>MAT</v>
      </c>
      <c r="D261" s="385" t="str">
        <f>IF($B261="",IFERROR(VLOOKUP($A261,SERVIÇOS!$A:$F,2,0),IFERROR(VLOOKUP($A261,$C:$J,2,0),"")),IFERROR(VLOOKUP($B261,INSUMOS!$A:$D,2,0),IFERROR(VLOOKUP($B261,COTAÇÕES!$A:$J,2,0),"")))</f>
        <v>TUBO DE BORRACHA ELASTOMERICA FLEXIVEL, PRETA, PARA ISOLAMENTO TERMICO DE TUBULACAO, DN 7/8" (22 MM), E= 32 MM, COEFICIENTE DE CONDUTIVIDADE TERMICA 0,036W/mK, VAPOR DE AGUA MAIOR OU IGUAL A 10.000</v>
      </c>
      <c r="E261" s="427" t="str">
        <f>IF($B261="",IFERROR(VLOOKUP($A261,SERVIÇOS!$A:$F,3,0),IFERROR(VLOOKUP($A261,$C:$J,3,0),"")),IFERROR(VLOOKUP($B261,INSUMOS!$A:$D,3,0),IFERROR(VLOOKUP($B261,COTAÇÕES!$A:$J,5,0),"")))</f>
        <v xml:space="preserve">M     </v>
      </c>
      <c r="F261" s="386">
        <v>1.0210999999999999</v>
      </c>
      <c r="G261" s="387">
        <f>IF($B261="",IFERROR(VLOOKUP($A261,SERVIÇOS!$A:$F,6,0),IFERROR(VLOOKUP($A261,$C:$J,8,0),"")),IFERROR(VLOOKUP($B261,INSUMOS!$A:$D,4,0),IFERROR(VLOOKUP($B261,COTAÇÕES!$A:$J,9,0),"")))</f>
        <v>84.01</v>
      </c>
      <c r="H261" s="388">
        <f>TRUNC(IF($B261="",IFERROR(VLOOKUP($A261,SERVIÇOS!$A:$F,4,0),IFERROR(VLOOKUP($A261,$C:$J,6,0),)),IFERROR(VLOOKUP($B261,INSUMOS!$A:$D,4,0),IFERROR(VLOOKUP($B261,COTAÇÕES!$A:$J,9,0),)))*$F261,2)</f>
        <v>85.78</v>
      </c>
      <c r="I261" s="388">
        <f>TRUNC(IF($B261="",IFERROR(VLOOKUP($A261,SERVIÇOS!$A:$F,5,0),IFERROR(VLOOKUP($A261,$C:$J,7,0),)),0)*$F261,2)</f>
        <v>0</v>
      </c>
      <c r="J261" s="389">
        <f t="shared" si="19"/>
        <v>85.78</v>
      </c>
      <c r="K261" s="463"/>
    </row>
    <row r="262" spans="1:11" ht="31.5">
      <c r="A262" s="717"/>
      <c r="B262" s="717"/>
      <c r="C262" s="718" t="s">
        <v>18908</v>
      </c>
      <c r="D262" s="719" t="s">
        <v>19384</v>
      </c>
      <c r="E262" s="718" t="s">
        <v>86</v>
      </c>
      <c r="F262" s="720"/>
      <c r="G262" s="721"/>
      <c r="H262" s="722">
        <f>TRUNC(SUM(H263:H265),2)</f>
        <v>317.98</v>
      </c>
      <c r="I262" s="722">
        <f>TRUNC(SUM(I263:I265),2)</f>
        <v>18.71</v>
      </c>
      <c r="J262" s="722">
        <f>H262+I262</f>
        <v>336.69</v>
      </c>
      <c r="K262" s="723" t="s">
        <v>18847</v>
      </c>
    </row>
    <row r="263" spans="1:11" ht="30">
      <c r="A263" s="382">
        <v>88267</v>
      </c>
      <c r="B263" s="383"/>
      <c r="C263" s="384" t="str">
        <f t="shared" si="18"/>
        <v>Serv.Aux</v>
      </c>
      <c r="D263" s="385" t="str">
        <f>IF($B263="",IFERROR(VLOOKUP($A263,SERVIÇOS!$A:$F,2,0),IFERROR(VLOOKUP($A263,$C:$J,2,0),"")),IFERROR(VLOOKUP($B263,INSUMOS!$A:$D,2,0),IFERROR(VLOOKUP($B263,COTAÇÕES!$A:$J,2,0),"")))</f>
        <v>ENCANADOR OU BOMBEIRO HIDRÁULICO COM ENCARGOS COMPLEMENTARES</v>
      </c>
      <c r="E263" s="427" t="str">
        <f>IF($B263="",IFERROR(VLOOKUP($A263,SERVIÇOS!$A:$F,3,0),IFERROR(VLOOKUP($A263,$C:$J,3,0),"")),IFERROR(VLOOKUP($B263,INSUMOS!$A:$D,3,0),IFERROR(VLOOKUP($B263,COTAÇÕES!$A:$J,5,0),"")))</f>
        <v>H</v>
      </c>
      <c r="F263" s="386">
        <v>0.5</v>
      </c>
      <c r="G263" s="387">
        <f>IF($B263="",IFERROR(VLOOKUP($A263,SERVIÇOS!$A:$F,6,0),IFERROR(VLOOKUP($A263,$C:$J,8,0),"")),IFERROR(VLOOKUP($B263,INSUMOS!$A:$D,4,0),IFERROR(VLOOKUP($B263,COTAÇÕES!$A:$J,9,0),"")))</f>
        <v>28.4</v>
      </c>
      <c r="H263" s="388">
        <f>TRUNC(IF($B263="",IFERROR(VLOOKUP($A263,SERVIÇOS!$A:$F,4,0),IFERROR(VLOOKUP($A263,$C:$J,6,0),)),IFERROR(VLOOKUP($B263,INSUMOS!$A:$D,4,0),IFERROR(VLOOKUP($B263,COTAÇÕES!$A:$J,9,0),)))*$F263,2)</f>
        <v>3.59</v>
      </c>
      <c r="I263" s="388">
        <f>TRUNC(IF($B263="",IFERROR(VLOOKUP($A263,SERVIÇOS!$A:$F,5,0),IFERROR(VLOOKUP($A263,$C:$J,7,0),)),0)*$F263,2)</f>
        <v>10.6</v>
      </c>
      <c r="J263" s="389">
        <f t="shared" si="19"/>
        <v>14.19</v>
      </c>
      <c r="K263" s="463"/>
    </row>
    <row r="264" spans="1:11" ht="30">
      <c r="A264" s="382">
        <v>88248</v>
      </c>
      <c r="B264" s="383"/>
      <c r="C264" s="384" t="str">
        <f t="shared" si="18"/>
        <v>Serv.Aux</v>
      </c>
      <c r="D264" s="385" t="str">
        <f>IF($B264="",IFERROR(VLOOKUP($A264,SERVIÇOS!$A:$F,2,0),IFERROR(VLOOKUP($A264,$C:$J,2,0),"")),IFERROR(VLOOKUP($B264,INSUMOS!$A:$D,2,0),IFERROR(VLOOKUP($B264,COTAÇÕES!$A:$J,2,0),"")))</f>
        <v>AUXILIAR DE ENCANADOR OU BOMBEIRO HIDRÁULICO COM ENCARGOS COMPLEMENTARES</v>
      </c>
      <c r="E264" s="427" t="str">
        <f>IF($B264="",IFERROR(VLOOKUP($A264,SERVIÇOS!$A:$F,3,0),IFERROR(VLOOKUP($A264,$C:$J,3,0),"")),IFERROR(VLOOKUP($B264,INSUMOS!$A:$D,3,0),IFERROR(VLOOKUP($B264,COTAÇÕES!$A:$J,5,0),"")))</f>
        <v>H</v>
      </c>
      <c r="F264" s="386">
        <v>0.5</v>
      </c>
      <c r="G264" s="387">
        <f>IF($B264="",IFERROR(VLOOKUP($A264,SERVIÇOS!$A:$F,6,0),IFERROR(VLOOKUP($A264,$C:$J,8,0),"")),IFERROR(VLOOKUP($B264,INSUMOS!$A:$D,4,0),IFERROR(VLOOKUP($B264,COTAÇÕES!$A:$J,9,0),"")))</f>
        <v>23.42</v>
      </c>
      <c r="H264" s="388">
        <f>TRUNC(IF($B264="",IFERROR(VLOOKUP($A264,SERVIÇOS!$A:$F,4,0),IFERROR(VLOOKUP($A264,$C:$J,6,0),)),IFERROR(VLOOKUP($B264,INSUMOS!$A:$D,4,0),IFERROR(VLOOKUP($B264,COTAÇÕES!$A:$J,9,0),)))*$F264,2)</f>
        <v>3.59</v>
      </c>
      <c r="I264" s="388">
        <f>TRUNC(IF($B264="",IFERROR(VLOOKUP($A264,SERVIÇOS!$A:$F,5,0),IFERROR(VLOOKUP($A264,$C:$J,7,0),)),0)*$F264,2)</f>
        <v>8.11</v>
      </c>
      <c r="J264" s="389">
        <f t="shared" si="19"/>
        <v>11.7</v>
      </c>
      <c r="K264" s="463"/>
    </row>
    <row r="265" spans="1:11">
      <c r="A265" s="382"/>
      <c r="B265" s="383" t="str">
        <f>COTAÇÕES!$A$142</f>
        <v>COT 017</v>
      </c>
      <c r="C265" s="384" t="str">
        <f t="shared" si="18"/>
        <v>MAT</v>
      </c>
      <c r="D265" s="385" t="str">
        <f>IF($B265="",IFERROR(VLOOKUP($A265,SERVIÇOS!$A:$F,2,0),IFERROR(VLOOKUP($A265,$C:$J,2,0),"")),IFERROR(VLOOKUP($B265,INSUMOS!$A:$D,2,0),IFERROR(VLOOKUP($B265,COTAÇÕES!$A:$J,2,0),"")))</f>
        <v>BOMBA DE DRENO PARA AR-CONDICIONADO ATE 24.000 BTUS</v>
      </c>
      <c r="E265" s="427" t="str">
        <f>IF($B265="",IFERROR(VLOOKUP($A265,SERVIÇOS!$A:$F,3,0),IFERROR(VLOOKUP($A265,$C:$J,3,0),"")),IFERROR(VLOOKUP($B265,INSUMOS!$A:$D,3,0),IFERROR(VLOOKUP($B265,COTAÇÕES!$A:$J,5,0),"")))</f>
        <v>UNID.</v>
      </c>
      <c r="F265" s="386">
        <v>1</v>
      </c>
      <c r="G265" s="387">
        <f>IF($B265="",IFERROR(VLOOKUP($A265,SERVIÇOS!$A:$F,6,0),IFERROR(VLOOKUP($A265,$C:$J,8,0),"")),IFERROR(VLOOKUP($B265,INSUMOS!$A:$D,4,0),IFERROR(VLOOKUP($B265,COTAÇÕES!$A:$J,9,0),"")))</f>
        <v>310.8</v>
      </c>
      <c r="H265" s="388">
        <f>TRUNC(IF($B265="",IFERROR(VLOOKUP($A265,SERVIÇOS!$A:$F,4,0),IFERROR(VLOOKUP($A265,$C:$J,6,0),)),IFERROR(VLOOKUP($B265,INSUMOS!$A:$D,4,0),IFERROR(VLOOKUP($B265,COTAÇÕES!$A:$J,9,0),)))*$F265,2)</f>
        <v>310.8</v>
      </c>
      <c r="I265" s="388">
        <f>TRUNC(IF($B265="",IFERROR(VLOOKUP($A265,SERVIÇOS!$A:$F,5,0),IFERROR(VLOOKUP($A265,$C:$J,7,0),)),0)*$F265,2)</f>
        <v>0</v>
      </c>
      <c r="J265" s="389">
        <f t="shared" si="19"/>
        <v>310.8</v>
      </c>
      <c r="K265" s="463"/>
    </row>
    <row r="266" spans="1:11" ht="30">
      <c r="A266" s="717"/>
      <c r="B266" s="717"/>
      <c r="C266" s="718" t="s">
        <v>18909</v>
      </c>
      <c r="D266" s="719" t="s">
        <v>19155</v>
      </c>
      <c r="E266" s="718" t="s">
        <v>86</v>
      </c>
      <c r="F266" s="720"/>
      <c r="G266" s="721"/>
      <c r="H266" s="722">
        <f>TRUNC(SUM(H267:H269),2)</f>
        <v>698.66</v>
      </c>
      <c r="I266" s="722">
        <f>TRUNC(SUM(I267:I269),2)</f>
        <v>101.05</v>
      </c>
      <c r="J266" s="722">
        <f>H266+I266</f>
        <v>799.70999999999992</v>
      </c>
      <c r="K266" s="723" t="s">
        <v>18847</v>
      </c>
    </row>
    <row r="267" spans="1:11">
      <c r="A267" s="382">
        <v>88279</v>
      </c>
      <c r="B267" s="383"/>
      <c r="C267" s="384" t="str">
        <f t="shared" si="18"/>
        <v>Serv.Aux</v>
      </c>
      <c r="D267" s="385" t="str">
        <f>IF($B267="",IFERROR(VLOOKUP($A267,SERVIÇOS!$A:$F,2,0),IFERROR(VLOOKUP($A267,$C:$J,2,0),"")),IFERROR(VLOOKUP($B267,INSUMOS!$A:$D,2,0),IFERROR(VLOOKUP($B267,COTAÇÕES!$A:$J,2,0),"")))</f>
        <v>MONTADOR ELETROMECÃNICO COM ENCARGOS COMPLEMENTARES</v>
      </c>
      <c r="E267" s="427" t="str">
        <f>IF($B267="",IFERROR(VLOOKUP($A267,SERVIÇOS!$A:$F,3,0),IFERROR(VLOOKUP($A267,$C:$J,3,0),"")),IFERROR(VLOOKUP($B267,INSUMOS!$A:$D,3,0),IFERROR(VLOOKUP($B267,COTAÇÕES!$A:$J,5,0),"")))</f>
        <v>H</v>
      </c>
      <c r="F267" s="386">
        <v>2.3334000000000001</v>
      </c>
      <c r="G267" s="387">
        <f>IF($B267="",IFERROR(VLOOKUP($A267,SERVIÇOS!$A:$F,6,0),IFERROR(VLOOKUP($A267,$C:$J,8,0),"")),IFERROR(VLOOKUP($B267,INSUMOS!$A:$D,4,0),IFERROR(VLOOKUP($B267,COTAÇÕES!$A:$J,9,0),"")))</f>
        <v>35.049999999999997</v>
      </c>
      <c r="H267" s="388">
        <f>TRUNC(IF($B267="",IFERROR(VLOOKUP($A267,SERVIÇOS!$A:$F,4,0),IFERROR(VLOOKUP($A267,$C:$J,6,0),)),IFERROR(VLOOKUP($B267,INSUMOS!$A:$D,4,0),IFERROR(VLOOKUP($B267,COTAÇÕES!$A:$J,9,0),)))*$F267,2)</f>
        <v>18.34</v>
      </c>
      <c r="I267" s="388">
        <f>TRUNC(IF($B267="",IFERROR(VLOOKUP($A267,SERVIÇOS!$A:$F,5,0),IFERROR(VLOOKUP($A267,$C:$J,7,0),)),0)*$F267,2)</f>
        <v>63.44</v>
      </c>
      <c r="J267" s="389">
        <f t="shared" si="19"/>
        <v>81.78</v>
      </c>
      <c r="K267" s="463"/>
    </row>
    <row r="268" spans="1:11">
      <c r="A268" s="382">
        <v>88243</v>
      </c>
      <c r="B268" s="383"/>
      <c r="C268" s="384" t="str">
        <f t="shared" si="18"/>
        <v>Serv.Aux</v>
      </c>
      <c r="D268" s="385" t="str">
        <f>IF($B268="",IFERROR(VLOOKUP($A268,SERVIÇOS!$A:$F,2,0),IFERROR(VLOOKUP($A268,$C:$J,2,0),"")),IFERROR(VLOOKUP($B268,INSUMOS!$A:$D,2,0),IFERROR(VLOOKUP($B268,COTAÇÕES!$A:$J,2,0),"")))</f>
        <v>AJUDANTE ESPECIALIZADO COM ENCARGOS COMPLEMENTARES</v>
      </c>
      <c r="E268" s="427" t="str">
        <f>IF($B268="",IFERROR(VLOOKUP($A268,SERVIÇOS!$A:$F,3,0),IFERROR(VLOOKUP($A268,$C:$J,3,0),"")),IFERROR(VLOOKUP($B268,INSUMOS!$A:$D,3,0),IFERROR(VLOOKUP($B268,COTAÇÕES!$A:$J,5,0),"")))</f>
        <v>H</v>
      </c>
      <c r="F268" s="386">
        <v>2.3334000000000001</v>
      </c>
      <c r="G268" s="387">
        <f>IF($B268="",IFERROR(VLOOKUP($A268,SERVIÇOS!$A:$F,6,0),IFERROR(VLOOKUP($A268,$C:$J,8,0),"")),IFERROR(VLOOKUP($B268,INSUMOS!$A:$D,4,0),IFERROR(VLOOKUP($B268,COTAÇÕES!$A:$J,9,0),"")))</f>
        <v>23.82</v>
      </c>
      <c r="H268" s="388">
        <f>TRUNC(IF($B268="",IFERROR(VLOOKUP($A268,SERVIÇOS!$A:$F,4,0),IFERROR(VLOOKUP($A268,$C:$J,6,0),)),IFERROR(VLOOKUP($B268,INSUMOS!$A:$D,4,0),IFERROR(VLOOKUP($B268,COTAÇÕES!$A:$J,9,0),)))*$F268,2)</f>
        <v>17.96</v>
      </c>
      <c r="I268" s="388">
        <f>TRUNC(IF($B268="",IFERROR(VLOOKUP($A268,SERVIÇOS!$A:$F,5,0),IFERROR(VLOOKUP($A268,$C:$J,7,0),)),0)*$F268,2)</f>
        <v>37.61</v>
      </c>
      <c r="J268" s="389">
        <f t="shared" si="19"/>
        <v>55.57</v>
      </c>
      <c r="K268" s="463"/>
    </row>
    <row r="269" spans="1:11">
      <c r="A269" s="382"/>
      <c r="B269" s="383" t="str">
        <f>COTAÇÕES!$A$150</f>
        <v>COT 018</v>
      </c>
      <c r="C269" s="384" t="str">
        <f t="shared" si="18"/>
        <v>MAT</v>
      </c>
      <c r="D269" s="385" t="str">
        <f>IF($B269="",IFERROR(VLOOKUP($A269,SERVIÇOS!$A:$F,2,0),IFERROR(VLOOKUP($A269,$C:$J,2,0),"")),IFERROR(VLOOKUP($B269,INSUMOS!$A:$D,2,0),IFERROR(VLOOKUP($B269,COTAÇÕES!$A:$J,2,0),"")))</f>
        <v>CORTINA DE AR 1,50m</v>
      </c>
      <c r="E269" s="427" t="str">
        <f>IF($B269="",IFERROR(VLOOKUP($A269,SERVIÇOS!$A:$F,3,0),IFERROR(VLOOKUP($A269,$C:$J,3,0),"")),IFERROR(VLOOKUP($B269,INSUMOS!$A:$D,3,0),IFERROR(VLOOKUP($B269,COTAÇÕES!$A:$J,5,0),"")))</f>
        <v>UNID.</v>
      </c>
      <c r="F269" s="386">
        <v>1</v>
      </c>
      <c r="G269" s="387">
        <f>IF($B269="",IFERROR(VLOOKUP($A269,SERVIÇOS!$A:$F,6,0),IFERROR(VLOOKUP($A269,$C:$J,8,0),"")),IFERROR(VLOOKUP($B269,INSUMOS!$A:$D,4,0),IFERROR(VLOOKUP($B269,COTAÇÕES!$A:$J,9,0),"")))</f>
        <v>662.36</v>
      </c>
      <c r="H269" s="388">
        <f>TRUNC(IF($B269="",IFERROR(VLOOKUP($A269,SERVIÇOS!$A:$F,4,0),IFERROR(VLOOKUP($A269,$C:$J,6,0),)),IFERROR(VLOOKUP($B269,INSUMOS!$A:$D,4,0),IFERROR(VLOOKUP($B269,COTAÇÕES!$A:$J,9,0),)))*$F269,2)</f>
        <v>662.36</v>
      </c>
      <c r="I269" s="388">
        <f>TRUNC(IF($B269="",IFERROR(VLOOKUP($A269,SERVIÇOS!$A:$F,5,0),IFERROR(VLOOKUP($A269,$C:$J,7,0),)),0)*$F269,2)</f>
        <v>0</v>
      </c>
      <c r="J269" s="389">
        <f t="shared" si="19"/>
        <v>662.36</v>
      </c>
      <c r="K269" s="463"/>
    </row>
    <row r="270" spans="1:11" ht="47.25">
      <c r="A270" s="717"/>
      <c r="B270" s="717"/>
      <c r="C270" s="718" t="s">
        <v>18910</v>
      </c>
      <c r="D270" s="719" t="s">
        <v>19703</v>
      </c>
      <c r="E270" s="754" t="s">
        <v>99</v>
      </c>
      <c r="F270" s="720"/>
      <c r="G270" s="721"/>
      <c r="H270" s="722">
        <f>TRUNC(SUM(H271:H274),2)</f>
        <v>125.57</v>
      </c>
      <c r="I270" s="722">
        <f>TRUNC(SUM(I271:I274),2)</f>
        <v>117.22</v>
      </c>
      <c r="J270" s="722">
        <f t="shared" si="19"/>
        <v>242.79</v>
      </c>
      <c r="K270" s="718" t="s">
        <v>19157</v>
      </c>
    </row>
    <row r="271" spans="1:11" ht="45">
      <c r="A271" s="382">
        <v>87369</v>
      </c>
      <c r="B271" s="383"/>
      <c r="C271" s="384" t="str">
        <f t="shared" si="18"/>
        <v>Serv.Aux</v>
      </c>
      <c r="D271" s="385" t="str">
        <f>IF($B271="",IFERROR(VLOOKUP($A271,SERVIÇOS!$A:$F,2,0),IFERROR(VLOOKUP($A271,$C:$J,2,0),"")),IFERROR(VLOOKUP($B271,INSUMOS!$A:$D,2,0),IFERROR(VLOOKUP($B271,COTAÇÕES!$A:$J,2,0),"")))</f>
        <v>ARGAMASSA TRAÇO 1:2:8 (EM VOLUME DE CIMENTO, CAL E AREIA MÉDIA ÚMIDA) PARA EMBOÇO/MASSA ÚNICA/ASSENTAMENTO DE ALVENARIA DE VEDAÇÃO, PREPARO MANUAL. AF_08/2019</v>
      </c>
      <c r="E271" s="427" t="str">
        <f>IF($B271="",IFERROR(VLOOKUP($A271,SERVIÇOS!$A:$F,3,0),IFERROR(VLOOKUP($A271,$C:$J,3,0),"")),IFERROR(VLOOKUP($B271,INSUMOS!$A:$D,3,0),IFERROR(VLOOKUP($B271,COTAÇÕES!$A:$J,5,0),"")))</f>
        <v>M3</v>
      </c>
      <c r="F271" s="386">
        <v>8.5999999999999993E-2</v>
      </c>
      <c r="G271" s="387">
        <f>IF($B271="",IFERROR(VLOOKUP($A271,SERVIÇOS!$A:$F,6,0),IFERROR(VLOOKUP($A271,$C:$J,8,0),"")),IFERROR(VLOOKUP($B271,INSUMOS!$A:$D,4,0),IFERROR(VLOOKUP($B271,COTAÇÕES!$A:$J,9,0),"")))</f>
        <v>605.63</v>
      </c>
      <c r="H271" s="388">
        <f>TRUNC(IF($B271="",IFERROR(VLOOKUP($A271,SERVIÇOS!$A:$F,4,0),IFERROR(VLOOKUP($A271,$C:$J,6,0),)),IFERROR(VLOOKUP($B271,INSUMOS!$A:$D,4,0),IFERROR(VLOOKUP($B271,COTAÇÕES!$A:$J,9,0),)))*$F271,2)</f>
        <v>37.74</v>
      </c>
      <c r="I271" s="388">
        <f>TRUNC(IF($B271="",IFERROR(VLOOKUP($A271,SERVIÇOS!$A:$F,5,0),IFERROR(VLOOKUP($A271,$C:$J,7,0),)),0)*$F271,2)</f>
        <v>14.33</v>
      </c>
      <c r="J271" s="389">
        <f t="shared" si="19"/>
        <v>52.07</v>
      </c>
      <c r="K271" s="463"/>
    </row>
    <row r="272" spans="1:11">
      <c r="A272" s="382">
        <v>88309</v>
      </c>
      <c r="B272" s="383"/>
      <c r="C272" s="384" t="str">
        <f t="shared" si="18"/>
        <v>Serv.Aux</v>
      </c>
      <c r="D272" s="385" t="str">
        <f>IF($B272="",IFERROR(VLOOKUP($A272,SERVIÇOS!$A:$F,2,0),IFERROR(VLOOKUP($A272,$C:$J,2,0),"")),IFERROR(VLOOKUP($B272,INSUMOS!$A:$D,2,0),IFERROR(VLOOKUP($B272,COTAÇÕES!$A:$J,2,0),"")))</f>
        <v>PEDREIRO COM ENCARGOS COMPLEMENTARES</v>
      </c>
      <c r="E272" s="427" t="str">
        <f>IF($B272="",IFERROR(VLOOKUP($A272,SERVIÇOS!$A:$F,3,0),IFERROR(VLOOKUP($A272,$C:$J,3,0),"")),IFERROR(VLOOKUP($B272,INSUMOS!$A:$D,3,0),IFERROR(VLOOKUP($B272,COTAÇÕES!$A:$J,5,0),"")))</f>
        <v>H</v>
      </c>
      <c r="F272" s="386">
        <v>3</v>
      </c>
      <c r="G272" s="387">
        <f>IF($B272="",IFERROR(VLOOKUP($A272,SERVIÇOS!$A:$F,6,0),IFERROR(VLOOKUP($A272,$C:$J,8,0),"")),IFERROR(VLOOKUP($B272,INSUMOS!$A:$D,4,0),IFERROR(VLOOKUP($B272,COTAÇÕES!$A:$J,9,0),"")))</f>
        <v>29.15</v>
      </c>
      <c r="H272" s="388">
        <f>TRUNC(IF($B272="",IFERROR(VLOOKUP($A272,SERVIÇOS!$A:$F,4,0),IFERROR(VLOOKUP($A272,$C:$J,6,0),)),IFERROR(VLOOKUP($B272,INSUMOS!$A:$D,4,0),IFERROR(VLOOKUP($B272,COTAÇÕES!$A:$J,9,0),)))*$F272,2)</f>
        <v>23.61</v>
      </c>
      <c r="I272" s="388">
        <f>TRUNC(IF($B272="",IFERROR(VLOOKUP($A272,SERVIÇOS!$A:$F,5,0),IFERROR(VLOOKUP($A272,$C:$J,7,0),)),0)*$F272,2)</f>
        <v>63.84</v>
      </c>
      <c r="J272" s="389">
        <f t="shared" si="19"/>
        <v>87.45</v>
      </c>
      <c r="K272" s="463"/>
    </row>
    <row r="273" spans="1:11">
      <c r="A273" s="382">
        <v>88316</v>
      </c>
      <c r="B273" s="383"/>
      <c r="C273" s="384" t="str">
        <f t="shared" si="18"/>
        <v>Serv.Aux</v>
      </c>
      <c r="D273" s="385" t="str">
        <f>IF($B273="",IFERROR(VLOOKUP($A273,SERVIÇOS!$A:$F,2,0),IFERROR(VLOOKUP($A273,$C:$J,2,0),"")),IFERROR(VLOOKUP($B273,INSUMOS!$A:$D,2,0),IFERROR(VLOOKUP($B273,COTAÇÕES!$A:$J,2,0),"")))</f>
        <v>SERVENTE COM ENCARGOS COMPLEMENTARES</v>
      </c>
      <c r="E273" s="427" t="str">
        <f>IF($B273="",IFERROR(VLOOKUP($A273,SERVIÇOS!$A:$F,3,0),IFERROR(VLOOKUP($A273,$C:$J,3,0),"")),IFERROR(VLOOKUP($B273,INSUMOS!$A:$D,3,0),IFERROR(VLOOKUP($B273,COTAÇÕES!$A:$J,5,0),"")))</f>
        <v>H</v>
      </c>
      <c r="F273" s="386">
        <v>2.6</v>
      </c>
      <c r="G273" s="387">
        <f>IF($B273="",IFERROR(VLOOKUP($A273,SERVIÇOS!$A:$F,6,0),IFERROR(VLOOKUP($A273,$C:$J,8,0),"")),IFERROR(VLOOKUP($B273,INSUMOS!$A:$D,4,0),IFERROR(VLOOKUP($B273,COTAÇÕES!$A:$J,9,0),"")))</f>
        <v>22.72</v>
      </c>
      <c r="H273" s="388">
        <f>TRUNC(IF($B273="",IFERROR(VLOOKUP($A273,SERVIÇOS!$A:$F,4,0),IFERROR(VLOOKUP($A273,$C:$J,6,0),)),IFERROR(VLOOKUP($B273,INSUMOS!$A:$D,4,0),IFERROR(VLOOKUP($B273,COTAÇÕES!$A:$J,9,0),)))*$F273,2)</f>
        <v>20.02</v>
      </c>
      <c r="I273" s="388">
        <f>TRUNC(IF($B273="",IFERROR(VLOOKUP($A273,SERVIÇOS!$A:$F,5,0),IFERROR(VLOOKUP($A273,$C:$J,7,0),)),0)*$F273,2)</f>
        <v>39.049999999999997</v>
      </c>
      <c r="J273" s="389">
        <f t="shared" si="19"/>
        <v>59.069999999999993</v>
      </c>
      <c r="K273" s="463"/>
    </row>
    <row r="274" spans="1:11">
      <c r="A274" s="382"/>
      <c r="B274" s="383">
        <v>7258</v>
      </c>
      <c r="C274" s="384" t="str">
        <f t="shared" si="18"/>
        <v>MAT</v>
      </c>
      <c r="D274" s="385" t="str">
        <f>IF($B274="",IFERROR(VLOOKUP($A274,SERVIÇOS!$A:$F,2,0),IFERROR(VLOOKUP($A274,$C:$J,2,0),"")),IFERROR(VLOOKUP($B274,INSUMOS!$A:$D,2,0),IFERROR(VLOOKUP($B274,COTAÇÕES!$A:$J,2,0),"")))</f>
        <v>TIJOLO CERAMICO MACICO COMUM *5 X 10 X 20* CM (L X A X C)</v>
      </c>
      <c r="E274" s="427" t="str">
        <f>IF($B274="",IFERROR(VLOOKUP($A274,SERVIÇOS!$A:$F,3,0),IFERROR(VLOOKUP($A274,$C:$J,3,0),"")),IFERROR(VLOOKUP($B274,INSUMOS!$A:$D,3,0),IFERROR(VLOOKUP($B274,COTAÇÕES!$A:$J,5,0),"")))</f>
        <v xml:space="preserve">UN    </v>
      </c>
      <c r="F274" s="386">
        <v>65</v>
      </c>
      <c r="G274" s="387">
        <f>IF($B274="",IFERROR(VLOOKUP($A274,SERVIÇOS!$A:$F,6,0),IFERROR(VLOOKUP($A274,$C:$J,8,0),"")),IFERROR(VLOOKUP($B274,INSUMOS!$A:$D,4,0),IFERROR(VLOOKUP($B274,COTAÇÕES!$A:$J,9,0),"")))</f>
        <v>0.68</v>
      </c>
      <c r="H274" s="388">
        <f>TRUNC(IF($B274="",IFERROR(VLOOKUP($A274,SERVIÇOS!$A:$F,4,0),IFERROR(VLOOKUP($A274,$C:$J,6,0),)),IFERROR(VLOOKUP($B274,INSUMOS!$A:$D,4,0),IFERROR(VLOOKUP($B274,COTAÇÕES!$A:$J,9,0),)))*$F274,2)</f>
        <v>44.2</v>
      </c>
      <c r="I274" s="388">
        <f>TRUNC(IF($B274="",IFERROR(VLOOKUP($A274,SERVIÇOS!$A:$F,5,0),IFERROR(VLOOKUP($A274,$C:$J,7,0),)),0)*$F274,2)</f>
        <v>0</v>
      </c>
      <c r="J274" s="389">
        <f t="shared" si="19"/>
        <v>44.2</v>
      </c>
      <c r="K274" s="463"/>
    </row>
    <row r="275" spans="1:11" ht="47.25">
      <c r="A275" s="756"/>
      <c r="B275" s="756"/>
      <c r="C275" s="757" t="s">
        <v>18911</v>
      </c>
      <c r="D275" s="758" t="s">
        <v>19168</v>
      </c>
      <c r="E275" s="757" t="s">
        <v>5390</v>
      </c>
      <c r="F275" s="759"/>
      <c r="G275" s="760"/>
      <c r="H275" s="722">
        <f>TRUNC(SUM(H276:H280),2)</f>
        <v>610.97</v>
      </c>
      <c r="I275" s="722">
        <f>TRUNC(SUM(I276:I280),2)</f>
        <v>34.39</v>
      </c>
      <c r="J275" s="722">
        <f>H275+I275</f>
        <v>645.36</v>
      </c>
      <c r="K275" s="723" t="s">
        <v>18847</v>
      </c>
    </row>
    <row r="276" spans="1:11" ht="30">
      <c r="A276" s="382"/>
      <c r="B276" s="383" t="s">
        <v>19170</v>
      </c>
      <c r="C276" s="384" t="str">
        <f t="shared" ref="C276:C288" si="20">IF(A276&lt;&gt;"","Serv.Aux",IF(B276&lt;&gt;"","MAT",""))</f>
        <v>MAT</v>
      </c>
      <c r="D276" s="385" t="s">
        <v>19171</v>
      </c>
      <c r="E276" s="427" t="s">
        <v>19172</v>
      </c>
      <c r="F276" s="386">
        <v>1</v>
      </c>
      <c r="G276" s="670">
        <v>550</v>
      </c>
      <c r="H276" s="671">
        <f>G276*F276</f>
        <v>550</v>
      </c>
      <c r="I276" s="388">
        <f>TRUNC(IF($B276="",IFERROR(VLOOKUP($A276,SERVIÇOS!$A:$F,5,0),IFERROR(VLOOKUP($A276,$C:$J,7,0),)),0)*$F276,2)</f>
        <v>0</v>
      </c>
      <c r="J276" s="389">
        <f t="shared" ref="J276:J288" si="21">H276+I276</f>
        <v>550</v>
      </c>
      <c r="K276" s="463"/>
    </row>
    <row r="277" spans="1:11" ht="30">
      <c r="A277" s="382"/>
      <c r="B277" s="383">
        <v>2432</v>
      </c>
      <c r="C277" s="384" t="str">
        <f t="shared" si="20"/>
        <v>MAT</v>
      </c>
      <c r="D277" s="385" t="str">
        <f>IF($B277="",IFERROR(VLOOKUP($A277,SERVIÇOS!$A:$F,2,0),IFERROR(VLOOKUP($A277,$C:$J,2,0),"")),IFERROR(VLOOKUP($B277,INSUMOS!$A:$D,2,0),IFERROR(VLOOKUP($B277,COTAÇÕES!$A:$J,2,0),"")))</f>
        <v>DOBRADICA EM ACO/FERRO, 3 1/2" X  3", E= 1,9  A 2 MM, COM ANEL,  CROMADO OU ZINCADO, TAMPA BOLA, COM PARAFUSOS</v>
      </c>
      <c r="E277" s="427" t="str">
        <f>IF($B277="",IFERROR(VLOOKUP($A277,SERVIÇOS!$A:$F,3,0),IFERROR(VLOOKUP($A277,$C:$J,3,0),"")),IFERROR(VLOOKUP($B277,INSUMOS!$A:$D,3,0),IFERROR(VLOOKUP($B277,COTAÇÕES!$A:$J,5,0),"")))</f>
        <v xml:space="preserve">UN    </v>
      </c>
      <c r="F277" s="386">
        <v>2</v>
      </c>
      <c r="G277" s="387">
        <f>IF($B277="",IFERROR(VLOOKUP($A277,SERVIÇOS!$A:$F,6,0),IFERROR(VLOOKUP($A277,$C:$J,8,0),"")),IFERROR(VLOOKUP($B277,INSUMOS!$A:$D,4,0),IFERROR(VLOOKUP($B277,COTAÇÕES!$A:$J,9,0),"")))</f>
        <v>23</v>
      </c>
      <c r="H277" s="388">
        <f>TRUNC(IF($B277="",IFERROR(VLOOKUP($A277,SERVIÇOS!$A:$F,4,0),IFERROR(VLOOKUP($A277,$C:$J,6,0),)),IFERROR(VLOOKUP($B277,INSUMOS!$A:$D,4,0),IFERROR(VLOOKUP($B277,COTAÇÕES!$A:$J,9,0),)))*$F277,2)</f>
        <v>46</v>
      </c>
      <c r="I277" s="388">
        <f>TRUNC(IF($B277="",IFERROR(VLOOKUP($A277,SERVIÇOS!$A:$F,5,0),IFERROR(VLOOKUP($A277,$C:$J,7,0),)),0)*$F277,2)</f>
        <v>0</v>
      </c>
      <c r="J277" s="389">
        <f t="shared" si="21"/>
        <v>46</v>
      </c>
      <c r="K277" s="463"/>
    </row>
    <row r="278" spans="1:11" ht="30">
      <c r="A278" s="382"/>
      <c r="B278" s="383">
        <v>11055</v>
      </c>
      <c r="C278" s="384" t="str">
        <f t="shared" si="20"/>
        <v>MAT</v>
      </c>
      <c r="D278" s="385" t="str">
        <f>IF($B278="",IFERROR(VLOOKUP($A278,SERVIÇOS!$A:$F,2,0),IFERROR(VLOOKUP($A278,$C:$J,2,0),"")),IFERROR(VLOOKUP($B278,INSUMOS!$A:$D,2,0),IFERROR(VLOOKUP($B278,COTAÇÕES!$A:$J,2,0),"")))</f>
        <v>PARAFUSO ROSCA SOBERBA ZINCADO CABECA CHATA FENDA SIMPLES 3,5 X 25 MM (1 ")</v>
      </c>
      <c r="E278" s="427" t="str">
        <f>IF($B278="",IFERROR(VLOOKUP($A278,SERVIÇOS!$A:$F,3,0),IFERROR(VLOOKUP($A278,$C:$J,3,0),"")),IFERROR(VLOOKUP($B278,INSUMOS!$A:$D,3,0),IFERROR(VLOOKUP($B278,COTAÇÕES!$A:$J,5,0),"")))</f>
        <v xml:space="preserve">UN    </v>
      </c>
      <c r="F278" s="386">
        <v>6</v>
      </c>
      <c r="G278" s="387">
        <f>IF($B278="",IFERROR(VLOOKUP($A278,SERVIÇOS!$A:$F,6,0),IFERROR(VLOOKUP($A278,$C:$J,8,0),"")),IFERROR(VLOOKUP($B278,INSUMOS!$A:$D,4,0),IFERROR(VLOOKUP($B278,COTAÇÕES!$A:$J,9,0),"")))</f>
        <v>0.06</v>
      </c>
      <c r="H278" s="388">
        <f>TRUNC(IF($B278="",IFERROR(VLOOKUP($A278,SERVIÇOS!$A:$F,4,0),IFERROR(VLOOKUP($A278,$C:$J,6,0),)),IFERROR(VLOOKUP($B278,INSUMOS!$A:$D,4,0),IFERROR(VLOOKUP($B278,COTAÇÕES!$A:$J,9,0),)))*$F278,2)</f>
        <v>0.36</v>
      </c>
      <c r="I278" s="388">
        <f>TRUNC(IF($B278="",IFERROR(VLOOKUP($A278,SERVIÇOS!$A:$F,5,0),IFERROR(VLOOKUP($A278,$C:$J,7,0),)),0)*$F278,2)</f>
        <v>0</v>
      </c>
      <c r="J278" s="389">
        <f t="shared" si="21"/>
        <v>0.36</v>
      </c>
      <c r="K278" s="463"/>
    </row>
    <row r="279" spans="1:11">
      <c r="A279" s="382">
        <v>88261</v>
      </c>
      <c r="B279" s="383"/>
      <c r="C279" s="384" t="str">
        <f t="shared" si="20"/>
        <v>Serv.Aux</v>
      </c>
      <c r="D279" s="385" t="str">
        <f>IF($B279="",IFERROR(VLOOKUP($A279,SERVIÇOS!$A:$F,2,0),IFERROR(VLOOKUP($A279,$C:$J,2,0),"")),IFERROR(VLOOKUP($B279,INSUMOS!$A:$D,2,0),IFERROR(VLOOKUP($B279,COTAÇÕES!$A:$J,2,0),"")))</f>
        <v>CARPINTEIRO DE ESQUADRIA COM ENCARGOS COMPLEMENTARES</v>
      </c>
      <c r="E279" s="427" t="str">
        <f>IF($B279="",IFERROR(VLOOKUP($A279,SERVIÇOS!$A:$F,3,0),IFERROR(VLOOKUP($A279,$C:$J,3,0),"")),IFERROR(VLOOKUP($B279,INSUMOS!$A:$D,3,0),IFERROR(VLOOKUP($B279,COTAÇÕES!$A:$J,5,0),"")))</f>
        <v>H</v>
      </c>
      <c r="F279" s="386">
        <v>1.2</v>
      </c>
      <c r="G279" s="387">
        <f>IF($B279="",IFERROR(VLOOKUP($A279,SERVIÇOS!$A:$F,6,0),IFERROR(VLOOKUP($A279,$C:$J,8,0),"")),IFERROR(VLOOKUP($B279,INSUMOS!$A:$D,4,0),IFERROR(VLOOKUP($B279,COTAÇÕES!$A:$J,9,0),"")))</f>
        <v>27.59</v>
      </c>
      <c r="H279" s="388">
        <f>TRUNC(IF($B279="",IFERROR(VLOOKUP($A279,SERVIÇOS!$A:$F,4,0),IFERROR(VLOOKUP($A279,$C:$J,6,0),)),IFERROR(VLOOKUP($B279,INSUMOS!$A:$D,4,0),IFERROR(VLOOKUP($B279,COTAÇÕES!$A:$J,9,0),)))*$F279,2)</f>
        <v>9.2200000000000006</v>
      </c>
      <c r="I279" s="388">
        <f>TRUNC(IF($B279="",IFERROR(VLOOKUP($A279,SERVIÇOS!$A:$F,5,0),IFERROR(VLOOKUP($A279,$C:$J,7,0),)),0)*$F279,2)</f>
        <v>23.88</v>
      </c>
      <c r="J279" s="389">
        <f t="shared" si="21"/>
        <v>33.1</v>
      </c>
      <c r="K279" s="463"/>
    </row>
    <row r="280" spans="1:11">
      <c r="A280" s="382">
        <v>88316</v>
      </c>
      <c r="B280" s="383"/>
      <c r="C280" s="384" t="str">
        <f t="shared" si="20"/>
        <v>Serv.Aux</v>
      </c>
      <c r="D280" s="385" t="str">
        <f>IF($B280="",IFERROR(VLOOKUP($A280,SERVIÇOS!$A:$F,2,0),IFERROR(VLOOKUP($A280,$C:$J,2,0),"")),IFERROR(VLOOKUP($B280,INSUMOS!$A:$D,2,0),IFERROR(VLOOKUP($B280,COTAÇÕES!$A:$J,2,0),"")))</f>
        <v>SERVENTE COM ENCARGOS COMPLEMENTARES</v>
      </c>
      <c r="E280" s="427" t="str">
        <f>IF($B280="",IFERROR(VLOOKUP($A280,SERVIÇOS!$A:$F,3,0),IFERROR(VLOOKUP($A280,$C:$J,3,0),"")),IFERROR(VLOOKUP($B280,INSUMOS!$A:$D,3,0),IFERROR(VLOOKUP($B280,COTAÇÕES!$A:$J,5,0),"")))</f>
        <v>H</v>
      </c>
      <c r="F280" s="386">
        <v>0.7</v>
      </c>
      <c r="G280" s="387">
        <f>IF($B280="",IFERROR(VLOOKUP($A280,SERVIÇOS!$A:$F,6,0),IFERROR(VLOOKUP($A280,$C:$J,8,0),"")),IFERROR(VLOOKUP($B280,INSUMOS!$A:$D,4,0),IFERROR(VLOOKUP($B280,COTAÇÕES!$A:$J,9,0),"")))</f>
        <v>22.72</v>
      </c>
      <c r="H280" s="388">
        <f>TRUNC(IF($B280="",IFERROR(VLOOKUP($A280,SERVIÇOS!$A:$F,4,0),IFERROR(VLOOKUP($A280,$C:$J,6,0),)),IFERROR(VLOOKUP($B280,INSUMOS!$A:$D,4,0),IFERROR(VLOOKUP($B280,COTAÇÕES!$A:$J,9,0),)))*$F280,2)</f>
        <v>5.39</v>
      </c>
      <c r="I280" s="388">
        <f>TRUNC(IF($B280="",IFERROR(VLOOKUP($A280,SERVIÇOS!$A:$F,5,0),IFERROR(VLOOKUP($A280,$C:$J,7,0),)),0)*$F280,2)</f>
        <v>10.51</v>
      </c>
      <c r="J280" s="389">
        <f t="shared" si="21"/>
        <v>15.899999999999999</v>
      </c>
      <c r="K280" s="463"/>
    </row>
    <row r="281" spans="1:11" ht="31.5">
      <c r="A281" s="717"/>
      <c r="B281" s="717"/>
      <c r="C281" s="718" t="s">
        <v>18913</v>
      </c>
      <c r="D281" s="719" t="s">
        <v>19174</v>
      </c>
      <c r="E281" s="754" t="s">
        <v>99</v>
      </c>
      <c r="F281" s="720"/>
      <c r="G281" s="721"/>
      <c r="H281" s="722">
        <f>TRUNC(SUM(H282:H283),2)</f>
        <v>2.25</v>
      </c>
      <c r="I281" s="722">
        <f t="shared" ref="I281:J281" si="22">TRUNC(SUM(I282:I283),2)</f>
        <v>5.0599999999999996</v>
      </c>
      <c r="J281" s="722">
        <f t="shared" si="22"/>
        <v>7.31</v>
      </c>
      <c r="K281" s="718" t="s">
        <v>18847</v>
      </c>
    </row>
    <row r="282" spans="1:11">
      <c r="A282" s="382">
        <v>88278</v>
      </c>
      <c r="B282" s="383"/>
      <c r="C282" s="384" t="str">
        <f t="shared" si="20"/>
        <v>Serv.Aux</v>
      </c>
      <c r="D282" s="385" t="str">
        <f>IF($B282="",IFERROR(VLOOKUP($A282,SERVIÇOS!$A:$F,2,0),IFERROR(VLOOKUP($A282,$C:$J,2,0),"")),IFERROR(VLOOKUP($B282,INSUMOS!$A:$D,2,0),IFERROR(VLOOKUP($B282,COTAÇÕES!$A:$J,2,0),"")))</f>
        <v>MONTADOR DE ESTRUTURA METÁLICA COM ENCARGOS COMPLEMENTARES</v>
      </c>
      <c r="E282" s="427" t="str">
        <f>IF($B282="",IFERROR(VLOOKUP($A282,SERVIÇOS!$A:$F,3,0),IFERROR(VLOOKUP($A282,$C:$J,3,0),"")),IFERROR(VLOOKUP($B282,INSUMOS!$A:$D,3,0),IFERROR(VLOOKUP($B282,COTAÇÕES!$A:$J,5,0),"")))</f>
        <v>H</v>
      </c>
      <c r="F282" s="386">
        <v>0.1032</v>
      </c>
      <c r="G282" s="387">
        <f>IF($B282="",IFERROR(VLOOKUP($A282,SERVIÇOS!$A:$F,6,0),IFERROR(VLOOKUP($A282,$C:$J,8,0),"")),IFERROR(VLOOKUP($B282,INSUMOS!$A:$D,4,0),IFERROR(VLOOKUP($B282,COTAÇÕES!$A:$J,9,0),"")))</f>
        <v>26.35</v>
      </c>
      <c r="H282" s="388">
        <f>TRUNC(IF($B282="",IFERROR(VLOOKUP($A282,SERVIÇOS!$A:$F,4,0),IFERROR(VLOOKUP($A282,$C:$J,6,0),)),IFERROR(VLOOKUP($B282,INSUMOS!$A:$D,4,0),IFERROR(VLOOKUP($B282,COTAÇÕES!$A:$J,9,0),)))*$F282,2)</f>
        <v>0.69</v>
      </c>
      <c r="I282" s="388">
        <f>TRUNC(IF($B282="",IFERROR(VLOOKUP($A282,SERVIÇOS!$A:$F,5,0),IFERROR(VLOOKUP($A282,$C:$J,7,0),)),0)*$F282,2)</f>
        <v>2.02</v>
      </c>
      <c r="J282" s="389">
        <f t="shared" si="21"/>
        <v>2.71</v>
      </c>
      <c r="K282" s="463"/>
    </row>
    <row r="283" spans="1:11">
      <c r="A283" s="382">
        <v>88316</v>
      </c>
      <c r="B283" s="383"/>
      <c r="C283" s="384" t="str">
        <f t="shared" si="20"/>
        <v>Serv.Aux</v>
      </c>
      <c r="D283" s="385" t="str">
        <f>IF($B283="",IFERROR(VLOOKUP($A283,SERVIÇOS!$A:$F,2,0),IFERROR(VLOOKUP($A283,$C:$J,2,0),"")),IFERROR(VLOOKUP($B283,INSUMOS!$A:$D,2,0),IFERROR(VLOOKUP($B283,COTAÇÕES!$A:$J,2,0),"")))</f>
        <v>SERVENTE COM ENCARGOS COMPLEMENTARES</v>
      </c>
      <c r="E283" s="427" t="str">
        <f>IF($B283="",IFERROR(VLOOKUP($A283,SERVIÇOS!$A:$F,3,0),IFERROR(VLOOKUP($A283,$C:$J,3,0),"")),IFERROR(VLOOKUP($B283,INSUMOS!$A:$D,3,0),IFERROR(VLOOKUP($B283,COTAÇÕES!$A:$J,5,0),"")))</f>
        <v>H</v>
      </c>
      <c r="F283" s="386">
        <v>0.20280000000000001</v>
      </c>
      <c r="G283" s="387">
        <f>IF($B283="",IFERROR(VLOOKUP($A283,SERVIÇOS!$A:$F,6,0),IFERROR(VLOOKUP($A283,$C:$J,8,0),"")),IFERROR(VLOOKUP($B283,INSUMOS!$A:$D,4,0),IFERROR(VLOOKUP($B283,COTAÇÕES!$A:$J,9,0),"")))</f>
        <v>22.72</v>
      </c>
      <c r="H283" s="388">
        <f>TRUNC(IF($B283="",IFERROR(VLOOKUP($A283,SERVIÇOS!$A:$F,4,0),IFERROR(VLOOKUP($A283,$C:$J,6,0),)),IFERROR(VLOOKUP($B283,INSUMOS!$A:$D,4,0),IFERROR(VLOOKUP($B283,COTAÇÕES!$A:$J,9,0),)))*$F283,2)</f>
        <v>1.56</v>
      </c>
      <c r="I283" s="388">
        <f>TRUNC(IF($B283="",IFERROR(VLOOKUP($A283,SERVIÇOS!$A:$F,5,0),IFERROR(VLOOKUP($A283,$C:$J,7,0),)),0)*$F283,2)</f>
        <v>3.04</v>
      </c>
      <c r="J283" s="389">
        <f t="shared" si="21"/>
        <v>4.5999999999999996</v>
      </c>
      <c r="K283" s="463"/>
    </row>
    <row r="284" spans="1:11" ht="31.5">
      <c r="A284" s="717"/>
      <c r="B284" s="717"/>
      <c r="C284" s="718" t="s">
        <v>18914</v>
      </c>
      <c r="D284" s="719" t="s">
        <v>19176</v>
      </c>
      <c r="E284" s="754" t="s">
        <v>99</v>
      </c>
      <c r="F284" s="720"/>
      <c r="G284" s="721"/>
      <c r="H284" s="722">
        <f>TRUNC(SUM(H285:H286),2)</f>
        <v>7.75</v>
      </c>
      <c r="I284" s="722">
        <f>TRUNC(SUM(I285:I286),2)</f>
        <v>17.48</v>
      </c>
      <c r="J284" s="722">
        <f>H284+I284</f>
        <v>25.23</v>
      </c>
      <c r="K284" s="718" t="s">
        <v>18847</v>
      </c>
    </row>
    <row r="285" spans="1:11">
      <c r="A285" s="382">
        <v>88278</v>
      </c>
      <c r="B285" s="383"/>
      <c r="C285" s="384" t="str">
        <f t="shared" si="20"/>
        <v>Serv.Aux</v>
      </c>
      <c r="D285" s="385" t="str">
        <f>IF($B285="",IFERROR(VLOOKUP($A285,SERVIÇOS!$A:$F,2,0),IFERROR(VLOOKUP($A285,$C:$J,2,0),"")),IFERROR(VLOOKUP($B285,INSUMOS!$A:$D,2,0),IFERROR(VLOOKUP($B285,COTAÇÕES!$A:$J,2,0),"")))</f>
        <v>MONTADOR DE ESTRUTURA METÁLICA COM ENCARGOS COMPLEMENTARES</v>
      </c>
      <c r="E285" s="427" t="str">
        <f>IF($B285="",IFERROR(VLOOKUP($A285,SERVIÇOS!$A:$F,3,0),IFERROR(VLOOKUP($A285,$C:$J,3,0),"")),IFERROR(VLOOKUP($B285,INSUMOS!$A:$D,3,0),IFERROR(VLOOKUP($B285,COTAÇÕES!$A:$J,5,0),"")))</f>
        <v>H</v>
      </c>
      <c r="F285" s="386">
        <v>0.35580000000000001</v>
      </c>
      <c r="G285" s="387">
        <f>IF($B285="",IFERROR(VLOOKUP($A285,SERVIÇOS!$A:$F,6,0),IFERROR(VLOOKUP($A285,$C:$J,8,0),"")),IFERROR(VLOOKUP($B285,INSUMOS!$A:$D,4,0),IFERROR(VLOOKUP($B285,COTAÇÕES!$A:$J,9,0),"")))</f>
        <v>26.35</v>
      </c>
      <c r="H285" s="388">
        <f>TRUNC(IF($B285="",IFERROR(VLOOKUP($A285,SERVIÇOS!$A:$F,4,0),IFERROR(VLOOKUP($A285,$C:$J,6,0),)),IFERROR(VLOOKUP($B285,INSUMOS!$A:$D,4,0),IFERROR(VLOOKUP($B285,COTAÇÕES!$A:$J,9,0),)))*$F285,2)</f>
        <v>2.38</v>
      </c>
      <c r="I285" s="388">
        <f>TRUNC(IF($B285="",IFERROR(VLOOKUP($A285,SERVIÇOS!$A:$F,5,0),IFERROR(VLOOKUP($A285,$C:$J,7,0),)),0)*$F285,2)</f>
        <v>6.99</v>
      </c>
      <c r="J285" s="389">
        <f t="shared" si="21"/>
        <v>9.370000000000001</v>
      </c>
      <c r="K285" s="463"/>
    </row>
    <row r="286" spans="1:11">
      <c r="A286" s="382">
        <v>88316</v>
      </c>
      <c r="B286" s="383"/>
      <c r="C286" s="384" t="str">
        <f t="shared" si="20"/>
        <v>Serv.Aux</v>
      </c>
      <c r="D286" s="385" t="str">
        <f>IF($B286="",IFERROR(VLOOKUP($A286,SERVIÇOS!$A:$F,2,0),IFERROR(VLOOKUP($A286,$C:$J,2,0),"")),IFERROR(VLOOKUP($B286,INSUMOS!$A:$D,2,0),IFERROR(VLOOKUP($B286,COTAÇÕES!$A:$J,2,0),"")))</f>
        <v>SERVENTE COM ENCARGOS COMPLEMENTARES</v>
      </c>
      <c r="E286" s="427" t="str">
        <f>IF($B286="",IFERROR(VLOOKUP($A286,SERVIÇOS!$A:$F,3,0),IFERROR(VLOOKUP($A286,$C:$J,3,0),"")),IFERROR(VLOOKUP($B286,INSUMOS!$A:$D,3,0),IFERROR(VLOOKUP($B286,COTAÇÕES!$A:$J,5,0),"")))</f>
        <v>H</v>
      </c>
      <c r="F286" s="386">
        <v>0.69869999999999999</v>
      </c>
      <c r="G286" s="387">
        <f>IF($B286="",IFERROR(VLOOKUP($A286,SERVIÇOS!$A:$F,6,0),IFERROR(VLOOKUP($A286,$C:$J,8,0),"")),IFERROR(VLOOKUP($B286,INSUMOS!$A:$D,4,0),IFERROR(VLOOKUP($B286,COTAÇÕES!$A:$J,9,0),"")))</f>
        <v>22.72</v>
      </c>
      <c r="H286" s="388">
        <f>TRUNC(IF($B286="",IFERROR(VLOOKUP($A286,SERVIÇOS!$A:$F,4,0),IFERROR(VLOOKUP($A286,$C:$J,6,0),)),IFERROR(VLOOKUP($B286,INSUMOS!$A:$D,4,0),IFERROR(VLOOKUP($B286,COTAÇÕES!$A:$J,9,0),)))*$F286,2)</f>
        <v>5.37</v>
      </c>
      <c r="I286" s="388">
        <f>TRUNC(IF($B286="",IFERROR(VLOOKUP($A286,SERVIÇOS!$A:$F,5,0),IFERROR(VLOOKUP($A286,$C:$J,7,0),)),0)*$F286,2)</f>
        <v>10.49</v>
      </c>
      <c r="J286" s="389">
        <f t="shared" si="21"/>
        <v>15.86</v>
      </c>
      <c r="K286" s="463"/>
    </row>
    <row r="287" spans="1:11" ht="30">
      <c r="A287" s="756"/>
      <c r="B287" s="756"/>
      <c r="C287" s="757" t="s">
        <v>18915</v>
      </c>
      <c r="D287" s="758" t="s">
        <v>19194</v>
      </c>
      <c r="E287" s="757" t="s">
        <v>86</v>
      </c>
      <c r="F287" s="759"/>
      <c r="G287" s="760"/>
      <c r="H287" s="781">
        <f>TRUNC(SUM(H288:H290),2)</f>
        <v>628.55999999999995</v>
      </c>
      <c r="I287" s="781">
        <f>TRUNC(SUM(I288:I290),2)</f>
        <v>101.05</v>
      </c>
      <c r="J287" s="781">
        <f>H287+I287</f>
        <v>729.6099999999999</v>
      </c>
      <c r="K287" s="782" t="s">
        <v>18847</v>
      </c>
    </row>
    <row r="288" spans="1:11">
      <c r="A288" s="382">
        <v>88279</v>
      </c>
      <c r="B288" s="383"/>
      <c r="C288" s="384" t="str">
        <f t="shared" si="20"/>
        <v>Serv.Aux</v>
      </c>
      <c r="D288" s="385" t="str">
        <f>IF($B288="",IFERROR(VLOOKUP($A288,SERVIÇOS!$A:$F,2,0),IFERROR(VLOOKUP($A288,$C:$J,2,0),"")),IFERROR(VLOOKUP($B288,INSUMOS!$A:$D,2,0),IFERROR(VLOOKUP($B288,COTAÇÕES!$A:$J,2,0),"")))</f>
        <v>MONTADOR ELETROMECÃNICO COM ENCARGOS COMPLEMENTARES</v>
      </c>
      <c r="E288" s="427" t="str">
        <f>IF($B288="",IFERROR(VLOOKUP($A288,SERVIÇOS!$A:$F,3,0),IFERROR(VLOOKUP($A288,$C:$J,3,0),"")),IFERROR(VLOOKUP($B288,INSUMOS!$A:$D,3,0),IFERROR(VLOOKUP($B288,COTAÇÕES!$A:$J,5,0),"")))</f>
        <v>H</v>
      </c>
      <c r="F288" s="386">
        <v>2.3334000000000001</v>
      </c>
      <c r="G288" s="387">
        <f>IF($B288="",IFERROR(VLOOKUP($A288,SERVIÇOS!$A:$F,6,0),IFERROR(VLOOKUP($A288,$C:$J,8,0),"")),IFERROR(VLOOKUP($B288,INSUMOS!$A:$D,4,0),IFERROR(VLOOKUP($B288,COTAÇÕES!$A:$J,9,0),"")))</f>
        <v>35.049999999999997</v>
      </c>
      <c r="H288" s="388">
        <f>TRUNC(IF($B288="",IFERROR(VLOOKUP($A288,SERVIÇOS!$A:$F,4,0),IFERROR(VLOOKUP($A288,$C:$J,6,0),)),IFERROR(VLOOKUP($B288,INSUMOS!$A:$D,4,0),IFERROR(VLOOKUP($B288,COTAÇÕES!$A:$J,9,0),)))*$F288,2)</f>
        <v>18.34</v>
      </c>
      <c r="I288" s="388">
        <f>TRUNC(IF($B288="",IFERROR(VLOOKUP($A288,SERVIÇOS!$A:$F,5,0),IFERROR(VLOOKUP($A288,$C:$J,7,0),)),0)*$F288,2)</f>
        <v>63.44</v>
      </c>
      <c r="J288" s="389">
        <f t="shared" si="21"/>
        <v>81.78</v>
      </c>
      <c r="K288" s="463"/>
    </row>
    <row r="289" spans="1:11">
      <c r="A289" s="382">
        <v>88243</v>
      </c>
      <c r="B289" s="383"/>
      <c r="C289" s="384" t="str">
        <f t="shared" ref="C289:C300" si="23">IF(A289&lt;&gt;"","Serv.Aux",IF(B289&lt;&gt;"","MAT",""))</f>
        <v>Serv.Aux</v>
      </c>
      <c r="D289" s="385" t="str">
        <f>IF($B289="",IFERROR(VLOOKUP($A289,SERVIÇOS!$A:$F,2,0),IFERROR(VLOOKUP($A289,$C:$J,2,0),"")),IFERROR(VLOOKUP($B289,INSUMOS!$A:$D,2,0),IFERROR(VLOOKUP($B289,COTAÇÕES!$A:$J,2,0),"")))</f>
        <v>AJUDANTE ESPECIALIZADO COM ENCARGOS COMPLEMENTARES</v>
      </c>
      <c r="E289" s="427" t="str">
        <f>IF($B289="",IFERROR(VLOOKUP($A289,SERVIÇOS!$A:$F,3,0),IFERROR(VLOOKUP($A289,$C:$J,3,0),"")),IFERROR(VLOOKUP($B289,INSUMOS!$A:$D,3,0),IFERROR(VLOOKUP($B289,COTAÇÕES!$A:$J,5,0),"")))</f>
        <v>H</v>
      </c>
      <c r="F289" s="386">
        <v>2.3334000000000001</v>
      </c>
      <c r="G289" s="387">
        <f>IF($B289="",IFERROR(VLOOKUP($A289,SERVIÇOS!$A:$F,6,0),IFERROR(VLOOKUP($A289,$C:$J,8,0),"")),IFERROR(VLOOKUP($B289,INSUMOS!$A:$D,4,0),IFERROR(VLOOKUP($B289,COTAÇÕES!$A:$J,9,0),"")))</f>
        <v>23.82</v>
      </c>
      <c r="H289" s="388">
        <f>TRUNC(IF($B289="",IFERROR(VLOOKUP($A289,SERVIÇOS!$A:$F,4,0),IFERROR(VLOOKUP($A289,$C:$J,6,0),)),IFERROR(VLOOKUP($B289,INSUMOS!$A:$D,4,0),IFERROR(VLOOKUP($B289,COTAÇÕES!$A:$J,9,0),)))*$F289,2)</f>
        <v>17.96</v>
      </c>
      <c r="I289" s="388">
        <f>TRUNC(IF($B289="",IFERROR(VLOOKUP($A289,SERVIÇOS!$A:$F,5,0),IFERROR(VLOOKUP($A289,$C:$J,7,0),)),0)*$F289,2)</f>
        <v>37.61</v>
      </c>
      <c r="J289" s="389">
        <f t="shared" ref="J289:J300" si="24">H289+I289</f>
        <v>55.57</v>
      </c>
      <c r="K289" s="463"/>
    </row>
    <row r="290" spans="1:11">
      <c r="A290" s="382"/>
      <c r="B290" s="383" t="str">
        <f>COTAÇÕES!$A$158</f>
        <v>COT 019</v>
      </c>
      <c r="C290" s="384" t="str">
        <f t="shared" si="23"/>
        <v>MAT</v>
      </c>
      <c r="D290" s="385" t="str">
        <f>IF($B290="",IFERROR(VLOOKUP($A290,SERVIÇOS!$A:$F,2,0),IFERROR(VLOOKUP($A290,$C:$J,2,0),"")),IFERROR(VLOOKUP($B290,INSUMOS!$A:$D,2,0),IFERROR(VLOOKUP($B290,COTAÇÕES!$A:$J,2,0),"")))</f>
        <v>CORTINA DE AR 100CM</v>
      </c>
      <c r="E290" s="427" t="str">
        <f>IF($B290="",IFERROR(VLOOKUP($A290,SERVIÇOS!$A:$F,3,0),IFERROR(VLOOKUP($A290,$C:$J,3,0),"")),IFERROR(VLOOKUP($B290,INSUMOS!$A:$D,3,0),IFERROR(VLOOKUP($B290,COTAÇÕES!$A:$J,5,0),"")))</f>
        <v>UNID.</v>
      </c>
      <c r="F290" s="386">
        <v>1</v>
      </c>
      <c r="G290" s="387">
        <f>IF($B290="",IFERROR(VLOOKUP($A290,SERVIÇOS!$A:$F,6,0),IFERROR(VLOOKUP($A290,$C:$J,8,0),"")),IFERROR(VLOOKUP($B290,INSUMOS!$A:$D,4,0),IFERROR(VLOOKUP($B290,COTAÇÕES!$A:$J,9,0),"")))</f>
        <v>592.26</v>
      </c>
      <c r="H290" s="388">
        <f>TRUNC(IF($B290="",IFERROR(VLOOKUP($A290,SERVIÇOS!$A:$F,4,0),IFERROR(VLOOKUP($A290,$C:$J,6,0),)),IFERROR(VLOOKUP($B290,INSUMOS!$A:$D,4,0),IFERROR(VLOOKUP($B290,COTAÇÕES!$A:$J,9,0),)))*$F290,2)</f>
        <v>592.26</v>
      </c>
      <c r="I290" s="388">
        <f>TRUNC(IF($B290="",IFERROR(VLOOKUP($A290,SERVIÇOS!$A:$F,5,0),IFERROR(VLOOKUP($A290,$C:$J,7,0),)),0)*$F290,2)</f>
        <v>0</v>
      </c>
      <c r="J290" s="389">
        <f t="shared" si="24"/>
        <v>592.26</v>
      </c>
      <c r="K290" s="463"/>
    </row>
    <row r="291" spans="1:11" ht="30">
      <c r="A291" s="756"/>
      <c r="B291" s="756"/>
      <c r="C291" s="757" t="s">
        <v>19091</v>
      </c>
      <c r="D291" s="758" t="s">
        <v>19446</v>
      </c>
      <c r="E291" s="757" t="s">
        <v>86</v>
      </c>
      <c r="F291" s="759"/>
      <c r="G291" s="760"/>
      <c r="H291" s="781">
        <f>TRUNC(SUM(H292:H293),2)</f>
        <v>121.86</v>
      </c>
      <c r="I291" s="781">
        <f>TRUNC(SUM(I292:I293),2)</f>
        <v>8.65</v>
      </c>
      <c r="J291" s="781">
        <f>H291+I291</f>
        <v>130.51</v>
      </c>
      <c r="K291" s="782" t="s">
        <v>18847</v>
      </c>
    </row>
    <row r="292" spans="1:11">
      <c r="A292" s="382">
        <v>88264</v>
      </c>
      <c r="B292" s="383"/>
      <c r="C292" s="384" t="str">
        <f t="shared" si="23"/>
        <v>Serv.Aux</v>
      </c>
      <c r="D292" s="385" t="str">
        <f>IF($B292="",IFERROR(VLOOKUP($A292,SERVIÇOS!$A:$F,2,0),IFERROR(VLOOKUP($A292,$C:$J,2,0),"")),IFERROR(VLOOKUP($B292,INSUMOS!$A:$D,2,0),IFERROR(VLOOKUP($B292,COTAÇÕES!$A:$J,2,0),"")))</f>
        <v>ELETRICISTA COM ENCARGOS COMPLEMENTARES</v>
      </c>
      <c r="E292" s="427" t="str">
        <f>IF($B292="",IFERROR(VLOOKUP($A292,SERVIÇOS!$A:$F,3,0),IFERROR(VLOOKUP($A292,$C:$J,3,0),"")),IFERROR(VLOOKUP($B292,INSUMOS!$A:$D,3,0),IFERROR(VLOOKUP($B292,COTAÇÕES!$A:$J,5,0),"")))</f>
        <v>H</v>
      </c>
      <c r="F292" s="386">
        <v>0.4</v>
      </c>
      <c r="G292" s="387">
        <f>IF($B292="",IFERROR(VLOOKUP($A292,SERVIÇOS!$A:$F,6,0),IFERROR(VLOOKUP($A292,$C:$J,8,0),"")),IFERROR(VLOOKUP($B292,INSUMOS!$A:$D,4,0),IFERROR(VLOOKUP($B292,COTAÇÕES!$A:$J,9,0),"")))</f>
        <v>29.49</v>
      </c>
      <c r="H292" s="388">
        <f>TRUNC(IF($B292="",IFERROR(VLOOKUP($A292,SERVIÇOS!$A:$F,4,0),IFERROR(VLOOKUP($A292,$C:$J,6,0),)),IFERROR(VLOOKUP($B292,INSUMOS!$A:$D,4,0),IFERROR(VLOOKUP($B292,COTAÇÕES!$A:$J,9,0),)))*$F292,2)</f>
        <v>3.14</v>
      </c>
      <c r="I292" s="388">
        <f>TRUNC(IF($B292="",IFERROR(VLOOKUP($A292,SERVIÇOS!$A:$F,5,0),IFERROR(VLOOKUP($A292,$C:$J,7,0),)),0)*$F292,2)</f>
        <v>8.65</v>
      </c>
      <c r="J292" s="389">
        <f t="shared" si="24"/>
        <v>11.790000000000001</v>
      </c>
      <c r="K292" s="463"/>
    </row>
    <row r="293" spans="1:11" ht="30">
      <c r="A293" s="382"/>
      <c r="B293" s="383">
        <v>39473</v>
      </c>
      <c r="C293" s="384" t="str">
        <f t="shared" si="23"/>
        <v>MAT</v>
      </c>
      <c r="D293" s="385" t="str">
        <f>IF($B293="",IFERROR(VLOOKUP($A293,SERVIÇOS!$A:$F,2,0),IFERROR(VLOOKUP($A293,$C:$J,2,0),"")),IFERROR(VLOOKUP($B293,INSUMOS!$A:$D,2,0),IFERROR(VLOOKUP($B293,COTAÇÕES!$A:$J,2,0),"")))</f>
        <v>DISPOSITIVO DPS CLASSE II, 1 POLO, TENSAO MAXIMA DE 385 V, CORRENTE MAXIMA DE *20* KA (TIPO AC)</v>
      </c>
      <c r="E293" s="427" t="str">
        <f>IF($B293="",IFERROR(VLOOKUP($A293,SERVIÇOS!$A:$F,3,0),IFERROR(VLOOKUP($A293,$C:$J,3,0),"")),IFERROR(VLOOKUP($B293,INSUMOS!$A:$D,3,0),IFERROR(VLOOKUP($B293,COTAÇÕES!$A:$J,5,0),"")))</f>
        <v xml:space="preserve">UN    </v>
      </c>
      <c r="F293" s="386">
        <v>1</v>
      </c>
      <c r="G293" s="387">
        <f>IF($B293="",IFERROR(VLOOKUP($A293,SERVIÇOS!$A:$F,6,0),IFERROR(VLOOKUP($A293,$C:$J,8,0),"")),IFERROR(VLOOKUP($B293,INSUMOS!$A:$D,4,0),IFERROR(VLOOKUP($B293,COTAÇÕES!$A:$J,9,0),"")))</f>
        <v>118.72</v>
      </c>
      <c r="H293" s="388">
        <f>TRUNC(IF($B293="",IFERROR(VLOOKUP($A293,SERVIÇOS!$A:$F,4,0),IFERROR(VLOOKUP($A293,$C:$J,6,0),)),IFERROR(VLOOKUP($B293,INSUMOS!$A:$D,4,0),IFERROR(VLOOKUP($B293,COTAÇÕES!$A:$J,9,0),)))*$F293,2)</f>
        <v>118.72</v>
      </c>
      <c r="I293" s="388">
        <f>TRUNC(IF($B293="",IFERROR(VLOOKUP($A293,SERVIÇOS!$A:$F,5,0),IFERROR(VLOOKUP($A293,$C:$J,7,0),)),0)*$F293,2)</f>
        <v>0</v>
      </c>
      <c r="J293" s="389">
        <f t="shared" si="24"/>
        <v>118.72</v>
      </c>
      <c r="K293" s="463"/>
    </row>
    <row r="294" spans="1:11" ht="31.5">
      <c r="A294" s="756"/>
      <c r="B294" s="756"/>
      <c r="C294" s="757" t="s">
        <v>19092</v>
      </c>
      <c r="D294" s="758" t="s">
        <v>19210</v>
      </c>
      <c r="E294" s="757" t="s">
        <v>731</v>
      </c>
      <c r="F294" s="759"/>
      <c r="G294" s="760"/>
      <c r="H294" s="781">
        <f>TRUNC(SUM(H295:H302),2)</f>
        <v>2819.11</v>
      </c>
      <c r="I294" s="781">
        <f>TRUNC(SUM(I295:I302),2)</f>
        <v>93.12</v>
      </c>
      <c r="J294" s="781">
        <f>H294+I294</f>
        <v>2912.23</v>
      </c>
      <c r="K294" s="782" t="s">
        <v>18847</v>
      </c>
    </row>
    <row r="295" spans="1:11" ht="30">
      <c r="A295" s="382"/>
      <c r="B295" s="383">
        <v>1570</v>
      </c>
      <c r="C295" s="384" t="str">
        <f t="shared" si="23"/>
        <v>MAT</v>
      </c>
      <c r="D295" s="385" t="str">
        <f>IF($B295="",IFERROR(VLOOKUP($A295,SERVIÇOS!$A:$F,2,0),IFERROR(VLOOKUP($A295,$C:$J,2,0),"")),IFERROR(VLOOKUP($B295,INSUMOS!$A:$D,2,0),IFERROR(VLOOKUP($B295,COTAÇÕES!$A:$J,2,0),"")))</f>
        <v>TERMINAL A COMPRESSAO EM COBRE ESTANHADO PARA CABO 2,5 MM2, 1 FURO E 1 COMPRESSAO, PARA PARAFUSO DE FIXACAO M5</v>
      </c>
      <c r="E295" s="427" t="str">
        <f>IF($B295="",IFERROR(VLOOKUP($A295,SERVIÇOS!$A:$F,3,0),IFERROR(VLOOKUP($A295,$C:$J,3,0),"")),IFERROR(VLOOKUP($B295,INSUMOS!$A:$D,3,0),IFERROR(VLOOKUP($B295,COTAÇÕES!$A:$J,5,0),"")))</f>
        <v xml:space="preserve">UN    </v>
      </c>
      <c r="F295" s="386">
        <v>10</v>
      </c>
      <c r="G295" s="387">
        <f>IF($B295="",IFERROR(VLOOKUP($A295,SERVIÇOS!$A:$F,6,0),IFERROR(VLOOKUP($A295,$C:$J,8,0),"")),IFERROR(VLOOKUP($B295,INSUMOS!$A:$D,4,0),IFERROR(VLOOKUP($B295,COTAÇÕES!$A:$J,9,0),"")))</f>
        <v>0.87</v>
      </c>
      <c r="H295" s="388">
        <f>TRUNC(IF($B295="",IFERROR(VLOOKUP($A295,SERVIÇOS!$A:$F,4,0),IFERROR(VLOOKUP($A295,$C:$J,6,0),)),IFERROR(VLOOKUP($B295,INSUMOS!$A:$D,4,0),IFERROR(VLOOKUP($B295,COTAÇÕES!$A:$J,9,0),)))*$F295,2)</f>
        <v>8.6999999999999993</v>
      </c>
      <c r="I295" s="388">
        <f>TRUNC(IF($B295="",IFERROR(VLOOKUP($A295,SERVIÇOS!$A:$F,5,0),IFERROR(VLOOKUP($A295,$C:$J,7,0),)),0)*$F295,2)</f>
        <v>0</v>
      </c>
      <c r="J295" s="389">
        <f t="shared" si="24"/>
        <v>8.6999999999999993</v>
      </c>
      <c r="K295" s="463"/>
    </row>
    <row r="296" spans="1:11" ht="30">
      <c r="A296" s="382"/>
      <c r="B296" s="383">
        <v>7568</v>
      </c>
      <c r="C296" s="384" t="str">
        <f t="shared" si="23"/>
        <v>MAT</v>
      </c>
      <c r="D296" s="385" t="str">
        <f>IF($B296="",IFERROR(VLOOKUP($A296,SERVIÇOS!$A:$F,2,0),IFERROR(VLOOKUP($A296,$C:$J,2,0),"")),IFERROR(VLOOKUP($B296,INSUMOS!$A:$D,2,0),IFERROR(VLOOKUP($B296,COTAÇÕES!$A:$J,2,0),"")))</f>
        <v>BUCHA DE NYLON SEM ABA S10, COM PARAFUSO DE 6,10 X 65 MM EM ACO ZINCADO COM ROSCA SOBERBA, CABECA CHATA E FENDA PHILLIPS</v>
      </c>
      <c r="E296" s="427" t="str">
        <f>IF($B296="",IFERROR(VLOOKUP($A296,SERVIÇOS!$A:$F,3,0),IFERROR(VLOOKUP($A296,$C:$J,3,0),"")),IFERROR(VLOOKUP($B296,INSUMOS!$A:$D,3,0),IFERROR(VLOOKUP($B296,COTAÇÕES!$A:$J,5,0),"")))</f>
        <v xml:space="preserve">UN    </v>
      </c>
      <c r="F296" s="386">
        <v>9</v>
      </c>
      <c r="G296" s="387">
        <f>IF($B296="",IFERROR(VLOOKUP($A296,SERVIÇOS!$A:$F,6,0),IFERROR(VLOOKUP($A296,$C:$J,8,0),"")),IFERROR(VLOOKUP($B296,INSUMOS!$A:$D,4,0),IFERROR(VLOOKUP($B296,COTAÇÕES!$A:$J,9,0),"")))</f>
        <v>1.04</v>
      </c>
      <c r="H296" s="388">
        <f>TRUNC(IF($B296="",IFERROR(VLOOKUP($A296,SERVIÇOS!$A:$F,4,0),IFERROR(VLOOKUP($A296,$C:$J,6,0),)),IFERROR(VLOOKUP($B296,INSUMOS!$A:$D,4,0),IFERROR(VLOOKUP($B296,COTAÇÕES!$A:$J,9,0),)))*$F296,2)</f>
        <v>9.36</v>
      </c>
      <c r="I296" s="388">
        <f>TRUNC(IF($B296="",IFERROR(VLOOKUP($A296,SERVIÇOS!$A:$F,5,0),IFERROR(VLOOKUP($A296,$C:$J,7,0),)),0)*$F296,2)</f>
        <v>0</v>
      </c>
      <c r="J296" s="389">
        <f t="shared" si="24"/>
        <v>9.36</v>
      </c>
      <c r="K296" s="463"/>
    </row>
    <row r="297" spans="1:11">
      <c r="A297" s="382"/>
      <c r="B297" s="383">
        <v>11976</v>
      </c>
      <c r="C297" s="384" t="str">
        <f t="shared" si="23"/>
        <v>MAT</v>
      </c>
      <c r="D297" s="385" t="str">
        <f>IF($B297="",IFERROR(VLOOKUP($A297,SERVIÇOS!$A:$F,2,0),IFERROR(VLOOKUP($A297,$C:$J,2,0),"")),IFERROR(VLOOKUP($B297,INSUMOS!$A:$D,2,0),IFERROR(VLOOKUP($B297,COTAÇÕES!$A:$J,2,0),"")))</f>
        <v>CHUMBADOR, DIAMETRO 1/4" COM PARAFUSO 1/4" X 40 MM</v>
      </c>
      <c r="E297" s="427" t="str">
        <f>IF($B297="",IFERROR(VLOOKUP($A297,SERVIÇOS!$A:$F,3,0),IFERROR(VLOOKUP($A297,$C:$J,3,0),"")),IFERROR(VLOOKUP($B297,INSUMOS!$A:$D,3,0),IFERROR(VLOOKUP($B297,COTAÇÕES!$A:$J,5,0),"")))</f>
        <v xml:space="preserve">UN    </v>
      </c>
      <c r="F297" s="386">
        <v>6</v>
      </c>
      <c r="G297" s="387">
        <f>IF($B297="",IFERROR(VLOOKUP($A297,SERVIÇOS!$A:$F,6,0),IFERROR(VLOOKUP($A297,$C:$J,8,0),"")),IFERROR(VLOOKUP($B297,INSUMOS!$A:$D,4,0),IFERROR(VLOOKUP($B297,COTAÇÕES!$A:$J,9,0),"")))</f>
        <v>1.1100000000000001</v>
      </c>
      <c r="H297" s="388">
        <f>TRUNC(IF($B297="",IFERROR(VLOOKUP($A297,SERVIÇOS!$A:$F,4,0),IFERROR(VLOOKUP($A297,$C:$J,6,0),)),IFERROR(VLOOKUP($B297,INSUMOS!$A:$D,4,0),IFERROR(VLOOKUP($B297,COTAÇÕES!$A:$J,9,0),)))*$F297,2)</f>
        <v>6.66</v>
      </c>
      <c r="I297" s="388">
        <f>TRUNC(IF($B297="",IFERROR(VLOOKUP($A297,SERVIÇOS!$A:$F,5,0),IFERROR(VLOOKUP($A297,$C:$J,7,0),)),0)*$F297,2)</f>
        <v>0</v>
      </c>
      <c r="J297" s="389">
        <f t="shared" si="24"/>
        <v>6.66</v>
      </c>
      <c r="K297" s="463"/>
    </row>
    <row r="298" spans="1:11" ht="30">
      <c r="A298" s="382"/>
      <c r="B298" s="383">
        <v>13246</v>
      </c>
      <c r="C298" s="384" t="str">
        <f t="shared" si="23"/>
        <v>MAT</v>
      </c>
      <c r="D298" s="385" t="str">
        <f>IF($B298="",IFERROR(VLOOKUP($A298,SERVIÇOS!$A:$F,2,0),IFERROR(VLOOKUP($A298,$C:$J,2,0),"")),IFERROR(VLOOKUP($B298,INSUMOS!$A:$D,2,0),IFERROR(VLOOKUP($B298,COTAÇÕES!$A:$J,2,0),"")))</f>
        <v>PARAFUSO DE FERRO POLIDO, SEXTAVADO, COM ROSCA INTEIRA, DIAMETRO 5/16", COMPRIMENTO 3/4", COM PORCA E ARRUELA LISA LEVE</v>
      </c>
      <c r="E298" s="427" t="str">
        <f>IF($B298="",IFERROR(VLOOKUP($A298,SERVIÇOS!$A:$F,3,0),IFERROR(VLOOKUP($A298,$C:$J,3,0),"")),IFERROR(VLOOKUP($B298,INSUMOS!$A:$D,3,0),IFERROR(VLOOKUP($B298,COTAÇÕES!$A:$J,5,0),"")))</f>
        <v xml:space="preserve">UN    </v>
      </c>
      <c r="F298" s="386">
        <v>4</v>
      </c>
      <c r="G298" s="387">
        <f>IF($B298="",IFERROR(VLOOKUP($A298,SERVIÇOS!$A:$F,6,0),IFERROR(VLOOKUP($A298,$C:$J,8,0),"")),IFERROR(VLOOKUP($B298,INSUMOS!$A:$D,4,0),IFERROR(VLOOKUP($B298,COTAÇÕES!$A:$J,9,0),"")))</f>
        <v>0.41</v>
      </c>
      <c r="H298" s="388">
        <f>TRUNC(IF($B298="",IFERROR(VLOOKUP($A298,SERVIÇOS!$A:$F,4,0),IFERROR(VLOOKUP($A298,$C:$J,6,0),)),IFERROR(VLOOKUP($B298,INSUMOS!$A:$D,4,0),IFERROR(VLOOKUP($B298,COTAÇÕES!$A:$J,9,0),)))*$F298,2)</f>
        <v>1.64</v>
      </c>
      <c r="I298" s="388">
        <f>TRUNC(IF($B298="",IFERROR(VLOOKUP($A298,SERVIÇOS!$A:$F,5,0),IFERROR(VLOOKUP($A298,$C:$J,7,0),)),0)*$F298,2)</f>
        <v>0</v>
      </c>
      <c r="J298" s="389">
        <f t="shared" si="24"/>
        <v>1.64</v>
      </c>
      <c r="K298" s="463"/>
    </row>
    <row r="299" spans="1:11" ht="30">
      <c r="A299" s="382"/>
      <c r="B299" s="383">
        <v>37591</v>
      </c>
      <c r="C299" s="384" t="str">
        <f t="shared" si="23"/>
        <v>MAT</v>
      </c>
      <c r="D299" s="385" t="str">
        <f>IF($B299="",IFERROR(VLOOKUP($A299,SERVIÇOS!$A:$F,2,0),IFERROR(VLOOKUP($A299,$C:$J,2,0),"")),IFERROR(VLOOKUP($B299,INSUMOS!$A:$D,2,0),IFERROR(VLOOKUP($B299,COTAÇÕES!$A:$J,2,0),"")))</f>
        <v>SUPORTE MAO-FRANCESA EM ACO, ABAS IGUAIS 40 CM, CAPACIDADE MINIMA 70 KG, BRANCO</v>
      </c>
      <c r="E299" s="427" t="str">
        <f>IF($B299="",IFERROR(VLOOKUP($A299,SERVIÇOS!$A:$F,3,0),IFERROR(VLOOKUP($A299,$C:$J,3,0),"")),IFERROR(VLOOKUP($B299,INSUMOS!$A:$D,3,0),IFERROR(VLOOKUP($B299,COTAÇÕES!$A:$J,5,0),"")))</f>
        <v xml:space="preserve">UN    </v>
      </c>
      <c r="F299" s="386">
        <v>2</v>
      </c>
      <c r="G299" s="387">
        <f>IF($B299="",IFERROR(VLOOKUP($A299,SERVIÇOS!$A:$F,6,0),IFERROR(VLOOKUP($A299,$C:$J,8,0),"")),IFERROR(VLOOKUP($B299,INSUMOS!$A:$D,4,0),IFERROR(VLOOKUP($B299,COTAÇÕES!$A:$J,9,0),"")))</f>
        <v>23.71</v>
      </c>
      <c r="H299" s="388">
        <f>TRUNC(IF($B299="",IFERROR(VLOOKUP($A299,SERVIÇOS!$A:$F,4,0),IFERROR(VLOOKUP($A299,$C:$J,6,0),)),IFERROR(VLOOKUP($B299,INSUMOS!$A:$D,4,0),IFERROR(VLOOKUP($B299,COTAÇÕES!$A:$J,9,0),)))*$F299,2)</f>
        <v>47.42</v>
      </c>
      <c r="I299" s="388">
        <f>TRUNC(IF($B299="",IFERROR(VLOOKUP($A299,SERVIÇOS!$A:$F,5,0),IFERROR(VLOOKUP($A299,$C:$J,7,0),)),0)*$F299,2)</f>
        <v>0</v>
      </c>
      <c r="J299" s="389">
        <f t="shared" si="24"/>
        <v>47.42</v>
      </c>
      <c r="K299" s="463"/>
    </row>
    <row r="300" spans="1:11" ht="30">
      <c r="A300" s="382"/>
      <c r="B300" s="383" t="str">
        <f>COTAÇÕES!$A$166</f>
        <v>COT 020</v>
      </c>
      <c r="C300" s="384" t="str">
        <f t="shared" si="23"/>
        <v>MAT</v>
      </c>
      <c r="D300" s="385" t="str">
        <f>IF($B300="",IFERROR(VLOOKUP($A300,SERVIÇOS!$A:$F,2,0),IFERROR(VLOOKUP($A300,$C:$J,2,0),"")),IFERROR(VLOOKUP($B300,INSUMOS!$A:$D,2,0),IFERROR(VLOOKUP($B300,COTAÇÕES!$A:$J,2,0),"")))</f>
        <v>AR CONDICIONADO SPLIT INVERTER, HI-WALL (PAREDE), 9000 BTUS/H, CICLO QUENTE/FRIO</v>
      </c>
      <c r="E300" s="427" t="str">
        <f>IF($B300="",IFERROR(VLOOKUP($A300,SERVIÇOS!$A:$F,3,0),IFERROR(VLOOKUP($A300,$C:$J,3,0),"")),IFERROR(VLOOKUP($B300,INSUMOS!$A:$D,3,0),IFERROR(VLOOKUP($B300,COTAÇÕES!$A:$J,5,0),"")))</f>
        <v>UNID.</v>
      </c>
      <c r="F300" s="386">
        <v>1</v>
      </c>
      <c r="G300" s="387">
        <f>IF($B300="",IFERROR(VLOOKUP($A300,SERVIÇOS!$A:$F,6,0),IFERROR(VLOOKUP($A300,$C:$J,8,0),"")),IFERROR(VLOOKUP($B300,INSUMOS!$A:$D,4,0),IFERROR(VLOOKUP($B300,COTAÇÕES!$A:$J,9,0),"")))</f>
        <v>2709.03</v>
      </c>
      <c r="H300" s="388">
        <f>TRUNC(IF($B300="",IFERROR(VLOOKUP($A300,SERVIÇOS!$A:$F,4,0),IFERROR(VLOOKUP($A300,$C:$J,6,0),)),IFERROR(VLOOKUP($B300,INSUMOS!$A:$D,4,0),IFERROR(VLOOKUP($B300,COTAÇÕES!$A:$J,9,0),)))*$F300,2)</f>
        <v>2709.03</v>
      </c>
      <c r="I300" s="388">
        <f>TRUNC(IF($B300="",IFERROR(VLOOKUP($A300,SERVIÇOS!$A:$F,5,0),IFERROR(VLOOKUP($A300,$C:$J,7,0),)),0)*$F300,2)</f>
        <v>0</v>
      </c>
      <c r="J300" s="389">
        <f t="shared" si="24"/>
        <v>2709.03</v>
      </c>
      <c r="K300" s="463"/>
    </row>
    <row r="301" spans="1:11">
      <c r="A301" s="382">
        <v>88243</v>
      </c>
      <c r="B301" s="383"/>
      <c r="C301" s="384" t="str">
        <f t="shared" ref="C301:C359" si="25">IF(A301&lt;&gt;"","Serv.Aux",IF(B301&lt;&gt;"","MAT",""))</f>
        <v>Serv.Aux</v>
      </c>
      <c r="D301" s="385" t="str">
        <f>IF($B301="",IFERROR(VLOOKUP($A301,SERVIÇOS!$A:$F,2,0),IFERROR(VLOOKUP($A301,$C:$J,2,0),"")),IFERROR(VLOOKUP($B301,INSUMOS!$A:$D,2,0),IFERROR(VLOOKUP($B301,COTAÇÕES!$A:$J,2,0),"")))</f>
        <v>AJUDANTE ESPECIALIZADO COM ENCARGOS COMPLEMENTARES</v>
      </c>
      <c r="E301" s="427" t="str">
        <f>IF($B301="",IFERROR(VLOOKUP($A301,SERVIÇOS!$A:$F,3,0),IFERROR(VLOOKUP($A301,$C:$J,3,0),"")),IFERROR(VLOOKUP($B301,INSUMOS!$A:$D,3,0),IFERROR(VLOOKUP($B301,COTAÇÕES!$A:$J,5,0),"")))</f>
        <v>H</v>
      </c>
      <c r="F301" s="386">
        <v>2.3334000000000001</v>
      </c>
      <c r="G301" s="387">
        <f>IF($B301="",IFERROR(VLOOKUP($A301,SERVIÇOS!$A:$F,6,0),IFERROR(VLOOKUP($A301,$C:$J,8,0),"")),IFERROR(VLOOKUP($B301,INSUMOS!$A:$D,4,0),IFERROR(VLOOKUP($B301,COTAÇÕES!$A:$J,9,0),"")))</f>
        <v>23.82</v>
      </c>
      <c r="H301" s="388">
        <f>TRUNC(IF($B301="",IFERROR(VLOOKUP($A301,SERVIÇOS!$A:$F,4,0),IFERROR(VLOOKUP($A301,$C:$J,6,0),)),IFERROR(VLOOKUP($B301,INSUMOS!$A:$D,4,0),IFERROR(VLOOKUP($B301,COTAÇÕES!$A:$J,9,0),)))*$F301,2)</f>
        <v>17.96</v>
      </c>
      <c r="I301" s="388">
        <f>TRUNC(IF($B301="",IFERROR(VLOOKUP($A301,SERVIÇOS!$A:$F,5,0),IFERROR(VLOOKUP($A301,$C:$J,7,0),)),0)*$F301,2)</f>
        <v>37.61</v>
      </c>
      <c r="J301" s="389">
        <f t="shared" ref="J301:J359" si="26">H301+I301</f>
        <v>55.57</v>
      </c>
      <c r="K301" s="463"/>
    </row>
    <row r="302" spans="1:11">
      <c r="A302" s="382">
        <v>100308</v>
      </c>
      <c r="B302" s="383"/>
      <c r="C302" s="384" t="str">
        <f t="shared" si="25"/>
        <v>Serv.Aux</v>
      </c>
      <c r="D302" s="385" t="str">
        <f>IF($B302="",IFERROR(VLOOKUP($A302,SERVIÇOS!$A:$F,2,0),IFERROR(VLOOKUP($A302,$C:$J,2,0),"")),IFERROR(VLOOKUP($B302,INSUMOS!$A:$D,2,0),IFERROR(VLOOKUP($B302,COTAÇÕES!$A:$J,2,0),"")))</f>
        <v>MECÂNICO DE REFRIGERAÇÃO COM ENCARGOS COMPLEMENTARES</v>
      </c>
      <c r="E302" s="427" t="str">
        <f>IF($B302="",IFERROR(VLOOKUP($A302,SERVIÇOS!$A:$F,3,0),IFERROR(VLOOKUP($A302,$C:$J,3,0),"")),IFERROR(VLOOKUP($B302,INSUMOS!$A:$D,3,0),IFERROR(VLOOKUP($B302,COTAÇÕES!$A:$J,5,0),"")))</f>
        <v>H</v>
      </c>
      <c r="F302" s="386">
        <v>2.3334000000000001</v>
      </c>
      <c r="G302" s="387">
        <f>IF($B302="",IFERROR(VLOOKUP($A302,SERVIÇOS!$A:$F,6,0),IFERROR(VLOOKUP($A302,$C:$J,8,0),"")),IFERROR(VLOOKUP($B302,INSUMOS!$A:$D,4,0),IFERROR(VLOOKUP($B302,COTAÇÕES!$A:$J,9,0),"")))</f>
        <v>31.65</v>
      </c>
      <c r="H302" s="388">
        <f>TRUNC(IF($B302="",IFERROR(VLOOKUP($A302,SERVIÇOS!$A:$F,4,0),IFERROR(VLOOKUP($A302,$C:$J,6,0),)),IFERROR(VLOOKUP($B302,INSUMOS!$A:$D,4,0),IFERROR(VLOOKUP($B302,COTAÇÕES!$A:$J,9,0),)))*$F302,2)</f>
        <v>18.34</v>
      </c>
      <c r="I302" s="388">
        <f>TRUNC(IF($B302="",IFERROR(VLOOKUP($A302,SERVIÇOS!$A:$F,5,0),IFERROR(VLOOKUP($A302,$C:$J,7,0),)),0)*$F302,2)</f>
        <v>55.51</v>
      </c>
      <c r="J302" s="389">
        <f t="shared" si="26"/>
        <v>73.849999999999994</v>
      </c>
      <c r="K302" s="463"/>
    </row>
    <row r="303" spans="1:11" ht="31.5">
      <c r="A303" s="756"/>
      <c r="B303" s="756"/>
      <c r="C303" s="757" t="s">
        <v>19102</v>
      </c>
      <c r="D303" s="758" t="s">
        <v>19129</v>
      </c>
      <c r="E303" s="757" t="s">
        <v>731</v>
      </c>
      <c r="F303" s="759"/>
      <c r="G303" s="760"/>
      <c r="H303" s="781">
        <f>TRUNC(SUM(H304:H311),2)</f>
        <v>4685.74</v>
      </c>
      <c r="I303" s="781">
        <f>TRUNC(SUM(I304:I311),2)</f>
        <v>93.12</v>
      </c>
      <c r="J303" s="781">
        <f>H303+I303</f>
        <v>4778.8599999999997</v>
      </c>
      <c r="K303" s="782" t="s">
        <v>18847</v>
      </c>
    </row>
    <row r="304" spans="1:11" ht="30">
      <c r="A304" s="382"/>
      <c r="B304" s="383">
        <v>1570</v>
      </c>
      <c r="C304" s="384" t="str">
        <f t="shared" si="25"/>
        <v>MAT</v>
      </c>
      <c r="D304" s="385" t="str">
        <f>IF($B304="",IFERROR(VLOOKUP($A304,SERVIÇOS!$A:$F,2,0),IFERROR(VLOOKUP($A304,$C:$J,2,0),"")),IFERROR(VLOOKUP($B304,INSUMOS!$A:$D,2,0),IFERROR(VLOOKUP($B304,COTAÇÕES!$A:$J,2,0),"")))</f>
        <v>TERMINAL A COMPRESSAO EM COBRE ESTANHADO PARA CABO 2,5 MM2, 1 FURO E 1 COMPRESSAO, PARA PARAFUSO DE FIXACAO M5</v>
      </c>
      <c r="E304" s="427" t="str">
        <f>IF($B304="",IFERROR(VLOOKUP($A304,SERVIÇOS!$A:$F,3,0),IFERROR(VLOOKUP($A304,$C:$J,3,0),"")),IFERROR(VLOOKUP($B304,INSUMOS!$A:$D,3,0),IFERROR(VLOOKUP($B304,COTAÇÕES!$A:$J,5,0),"")))</f>
        <v xml:space="preserve">UN    </v>
      </c>
      <c r="F304" s="386">
        <v>10</v>
      </c>
      <c r="G304" s="387">
        <f>IF($B304="",IFERROR(VLOOKUP($A304,SERVIÇOS!$A:$F,6,0),IFERROR(VLOOKUP($A304,$C:$J,8,0),"")),IFERROR(VLOOKUP($B304,INSUMOS!$A:$D,4,0),IFERROR(VLOOKUP($B304,COTAÇÕES!$A:$J,9,0),"")))</f>
        <v>0.87</v>
      </c>
      <c r="H304" s="388">
        <f>TRUNC(IF($B304="",IFERROR(VLOOKUP($A304,SERVIÇOS!$A:$F,4,0),IFERROR(VLOOKUP($A304,$C:$J,6,0),)),IFERROR(VLOOKUP($B304,INSUMOS!$A:$D,4,0),IFERROR(VLOOKUP($B304,COTAÇÕES!$A:$J,9,0),)))*$F304,2)</f>
        <v>8.6999999999999993</v>
      </c>
      <c r="I304" s="388">
        <f>TRUNC(IF($B304="",IFERROR(VLOOKUP($A304,SERVIÇOS!$A:$F,5,0),IFERROR(VLOOKUP($A304,$C:$J,7,0),)),0)*$F304,2)</f>
        <v>0</v>
      </c>
      <c r="J304" s="389">
        <f t="shared" si="26"/>
        <v>8.6999999999999993</v>
      </c>
      <c r="K304" s="463"/>
    </row>
    <row r="305" spans="1:11" ht="30">
      <c r="A305" s="382"/>
      <c r="B305" s="383">
        <v>7568</v>
      </c>
      <c r="C305" s="384" t="str">
        <f t="shared" si="25"/>
        <v>MAT</v>
      </c>
      <c r="D305" s="385" t="str">
        <f>IF($B305="",IFERROR(VLOOKUP($A305,SERVIÇOS!$A:$F,2,0),IFERROR(VLOOKUP($A305,$C:$J,2,0),"")),IFERROR(VLOOKUP($B305,INSUMOS!$A:$D,2,0),IFERROR(VLOOKUP($B305,COTAÇÕES!$A:$J,2,0),"")))</f>
        <v>BUCHA DE NYLON SEM ABA S10, COM PARAFUSO DE 6,10 X 65 MM EM ACO ZINCADO COM ROSCA SOBERBA, CABECA CHATA E FENDA PHILLIPS</v>
      </c>
      <c r="E305" s="427" t="str">
        <f>IF($B305="",IFERROR(VLOOKUP($A305,SERVIÇOS!$A:$F,3,0),IFERROR(VLOOKUP($A305,$C:$J,3,0),"")),IFERROR(VLOOKUP($B305,INSUMOS!$A:$D,3,0),IFERROR(VLOOKUP($B305,COTAÇÕES!$A:$J,5,0),"")))</f>
        <v xml:space="preserve">UN    </v>
      </c>
      <c r="F305" s="386">
        <v>9</v>
      </c>
      <c r="G305" s="387">
        <f>IF($B305="",IFERROR(VLOOKUP($A305,SERVIÇOS!$A:$F,6,0),IFERROR(VLOOKUP($A305,$C:$J,8,0),"")),IFERROR(VLOOKUP($B305,INSUMOS!$A:$D,4,0),IFERROR(VLOOKUP($B305,COTAÇÕES!$A:$J,9,0),"")))</f>
        <v>1.04</v>
      </c>
      <c r="H305" s="388">
        <f>TRUNC(IF($B305="",IFERROR(VLOOKUP($A305,SERVIÇOS!$A:$F,4,0),IFERROR(VLOOKUP($A305,$C:$J,6,0),)),IFERROR(VLOOKUP($B305,INSUMOS!$A:$D,4,0),IFERROR(VLOOKUP($B305,COTAÇÕES!$A:$J,9,0),)))*$F305,2)</f>
        <v>9.36</v>
      </c>
      <c r="I305" s="388">
        <f>TRUNC(IF($B305="",IFERROR(VLOOKUP($A305,SERVIÇOS!$A:$F,5,0),IFERROR(VLOOKUP($A305,$C:$J,7,0),)),0)*$F305,2)</f>
        <v>0</v>
      </c>
      <c r="J305" s="389">
        <f t="shared" si="26"/>
        <v>9.36</v>
      </c>
      <c r="K305" s="463"/>
    </row>
    <row r="306" spans="1:11">
      <c r="A306" s="382"/>
      <c r="B306" s="383">
        <v>11976</v>
      </c>
      <c r="C306" s="384" t="str">
        <f t="shared" si="25"/>
        <v>MAT</v>
      </c>
      <c r="D306" s="385" t="str">
        <f>IF($B306="",IFERROR(VLOOKUP($A306,SERVIÇOS!$A:$F,2,0),IFERROR(VLOOKUP($A306,$C:$J,2,0),"")),IFERROR(VLOOKUP($B306,INSUMOS!$A:$D,2,0),IFERROR(VLOOKUP($B306,COTAÇÕES!$A:$J,2,0),"")))</f>
        <v>CHUMBADOR, DIAMETRO 1/4" COM PARAFUSO 1/4" X 40 MM</v>
      </c>
      <c r="E306" s="427" t="str">
        <f>IF($B306="",IFERROR(VLOOKUP($A306,SERVIÇOS!$A:$F,3,0),IFERROR(VLOOKUP($A306,$C:$J,3,0),"")),IFERROR(VLOOKUP($B306,INSUMOS!$A:$D,3,0),IFERROR(VLOOKUP($B306,COTAÇÕES!$A:$J,5,0),"")))</f>
        <v xml:space="preserve">UN    </v>
      </c>
      <c r="F306" s="386">
        <v>6</v>
      </c>
      <c r="G306" s="387">
        <f>IF($B306="",IFERROR(VLOOKUP($A306,SERVIÇOS!$A:$F,6,0),IFERROR(VLOOKUP($A306,$C:$J,8,0),"")),IFERROR(VLOOKUP($B306,INSUMOS!$A:$D,4,0),IFERROR(VLOOKUP($B306,COTAÇÕES!$A:$J,9,0),"")))</f>
        <v>1.1100000000000001</v>
      </c>
      <c r="H306" s="388">
        <f>TRUNC(IF($B306="",IFERROR(VLOOKUP($A306,SERVIÇOS!$A:$F,4,0),IFERROR(VLOOKUP($A306,$C:$J,6,0),)),IFERROR(VLOOKUP($B306,INSUMOS!$A:$D,4,0),IFERROR(VLOOKUP($B306,COTAÇÕES!$A:$J,9,0),)))*$F306,2)</f>
        <v>6.66</v>
      </c>
      <c r="I306" s="388">
        <f>TRUNC(IF($B306="",IFERROR(VLOOKUP($A306,SERVIÇOS!$A:$F,5,0),IFERROR(VLOOKUP($A306,$C:$J,7,0),)),0)*$F306,2)</f>
        <v>0</v>
      </c>
      <c r="J306" s="389">
        <f t="shared" si="26"/>
        <v>6.66</v>
      </c>
      <c r="K306" s="463"/>
    </row>
    <row r="307" spans="1:11" ht="30">
      <c r="A307" s="382"/>
      <c r="B307" s="383">
        <v>13246</v>
      </c>
      <c r="C307" s="384" t="str">
        <f t="shared" si="25"/>
        <v>MAT</v>
      </c>
      <c r="D307" s="385" t="str">
        <f>IF($B307="",IFERROR(VLOOKUP($A307,SERVIÇOS!$A:$F,2,0),IFERROR(VLOOKUP($A307,$C:$J,2,0),"")),IFERROR(VLOOKUP($B307,INSUMOS!$A:$D,2,0),IFERROR(VLOOKUP($B307,COTAÇÕES!$A:$J,2,0),"")))</f>
        <v>PARAFUSO DE FERRO POLIDO, SEXTAVADO, COM ROSCA INTEIRA, DIAMETRO 5/16", COMPRIMENTO 3/4", COM PORCA E ARRUELA LISA LEVE</v>
      </c>
      <c r="E307" s="427" t="str">
        <f>IF($B307="",IFERROR(VLOOKUP($A307,SERVIÇOS!$A:$F,3,0),IFERROR(VLOOKUP($A307,$C:$J,3,0),"")),IFERROR(VLOOKUP($B307,INSUMOS!$A:$D,3,0),IFERROR(VLOOKUP($B307,COTAÇÕES!$A:$J,5,0),"")))</f>
        <v xml:space="preserve">UN    </v>
      </c>
      <c r="F307" s="386">
        <v>4</v>
      </c>
      <c r="G307" s="387">
        <f>IF($B307="",IFERROR(VLOOKUP($A307,SERVIÇOS!$A:$F,6,0),IFERROR(VLOOKUP($A307,$C:$J,8,0),"")),IFERROR(VLOOKUP($B307,INSUMOS!$A:$D,4,0),IFERROR(VLOOKUP($B307,COTAÇÕES!$A:$J,9,0),"")))</f>
        <v>0.41</v>
      </c>
      <c r="H307" s="388">
        <f>TRUNC(IF($B307="",IFERROR(VLOOKUP($A307,SERVIÇOS!$A:$F,4,0),IFERROR(VLOOKUP($A307,$C:$J,6,0),)),IFERROR(VLOOKUP($B307,INSUMOS!$A:$D,4,0),IFERROR(VLOOKUP($B307,COTAÇÕES!$A:$J,9,0),)))*$F307,2)</f>
        <v>1.64</v>
      </c>
      <c r="I307" s="388">
        <f>TRUNC(IF($B307="",IFERROR(VLOOKUP($A307,SERVIÇOS!$A:$F,5,0),IFERROR(VLOOKUP($A307,$C:$J,7,0),)),0)*$F307,2)</f>
        <v>0</v>
      </c>
      <c r="J307" s="389">
        <f t="shared" si="26"/>
        <v>1.64</v>
      </c>
      <c r="K307" s="463"/>
    </row>
    <row r="308" spans="1:11" ht="30">
      <c r="A308" s="382"/>
      <c r="B308" s="383">
        <v>37591</v>
      </c>
      <c r="C308" s="384" t="str">
        <f t="shared" si="25"/>
        <v>MAT</v>
      </c>
      <c r="D308" s="385" t="str">
        <f>IF($B308="",IFERROR(VLOOKUP($A308,SERVIÇOS!$A:$F,2,0),IFERROR(VLOOKUP($A308,$C:$J,2,0),"")),IFERROR(VLOOKUP($B308,INSUMOS!$A:$D,2,0),IFERROR(VLOOKUP($B308,COTAÇÕES!$A:$J,2,0),"")))</f>
        <v>SUPORTE MAO-FRANCESA EM ACO, ABAS IGUAIS 40 CM, CAPACIDADE MINIMA 70 KG, BRANCO</v>
      </c>
      <c r="E308" s="427" t="str">
        <f>IF($B308="",IFERROR(VLOOKUP($A308,SERVIÇOS!$A:$F,3,0),IFERROR(VLOOKUP($A308,$C:$J,3,0),"")),IFERROR(VLOOKUP($B308,INSUMOS!$A:$D,3,0),IFERROR(VLOOKUP($B308,COTAÇÕES!$A:$J,5,0),"")))</f>
        <v xml:space="preserve">UN    </v>
      </c>
      <c r="F308" s="386">
        <v>2</v>
      </c>
      <c r="G308" s="387">
        <f>IF($B308="",IFERROR(VLOOKUP($A308,SERVIÇOS!$A:$F,6,0),IFERROR(VLOOKUP($A308,$C:$J,8,0),"")),IFERROR(VLOOKUP($B308,INSUMOS!$A:$D,4,0),IFERROR(VLOOKUP($B308,COTAÇÕES!$A:$J,9,0),"")))</f>
        <v>23.71</v>
      </c>
      <c r="H308" s="388">
        <f>TRUNC(IF($B308="",IFERROR(VLOOKUP($A308,SERVIÇOS!$A:$F,4,0),IFERROR(VLOOKUP($A308,$C:$J,6,0),)),IFERROR(VLOOKUP($B308,INSUMOS!$A:$D,4,0),IFERROR(VLOOKUP($B308,COTAÇÕES!$A:$J,9,0),)))*$F308,2)</f>
        <v>47.42</v>
      </c>
      <c r="I308" s="388">
        <f>TRUNC(IF($B308="",IFERROR(VLOOKUP($A308,SERVIÇOS!$A:$F,5,0),IFERROR(VLOOKUP($A308,$C:$J,7,0),)),0)*$F308,2)</f>
        <v>0</v>
      </c>
      <c r="J308" s="389">
        <f t="shared" si="26"/>
        <v>47.42</v>
      </c>
      <c r="K308" s="463"/>
    </row>
    <row r="309" spans="1:11" ht="30">
      <c r="A309" s="382"/>
      <c r="B309" s="383" t="str">
        <f>COTAÇÕES!$A$174</f>
        <v>COT 021</v>
      </c>
      <c r="C309" s="384" t="str">
        <f t="shared" si="25"/>
        <v>MAT</v>
      </c>
      <c r="D309" s="385" t="str">
        <f>IF($B309="",IFERROR(VLOOKUP($A309,SERVIÇOS!$A:$F,2,0),IFERROR(VLOOKUP($A309,$C:$J,2,0),"")),IFERROR(VLOOKUP($B309,INSUMOS!$A:$D,2,0),IFERROR(VLOOKUP($B309,COTAÇÕES!$A:$J,2,0),"")))</f>
        <v>AR CONDICIONADO SPLIT INVERTER, HI-WALL (PAREDE), 24000 BTUS/H, CICLO QUENTE/FRIO</v>
      </c>
      <c r="E309" s="427" t="str">
        <f>IF($B309="",IFERROR(VLOOKUP($A309,SERVIÇOS!$A:$F,3,0),IFERROR(VLOOKUP($A309,$C:$J,3,0),"")),IFERROR(VLOOKUP($B309,INSUMOS!$A:$D,3,0),IFERROR(VLOOKUP($B309,COTAÇÕES!$A:$J,5,0),"")))</f>
        <v xml:space="preserve">UN </v>
      </c>
      <c r="F309" s="386">
        <v>1</v>
      </c>
      <c r="G309" s="387">
        <f>IF($B309="",IFERROR(VLOOKUP($A309,SERVIÇOS!$A:$F,6,0),IFERROR(VLOOKUP($A309,$C:$J,8,0),"")),IFERROR(VLOOKUP($B309,INSUMOS!$A:$D,4,0),IFERROR(VLOOKUP($B309,COTAÇÕES!$A:$J,9,0),"")))</f>
        <v>4575.66</v>
      </c>
      <c r="H309" s="388">
        <f>TRUNC(IF($B309="",IFERROR(VLOOKUP($A309,SERVIÇOS!$A:$F,4,0),IFERROR(VLOOKUP($A309,$C:$J,6,0),)),IFERROR(VLOOKUP($B309,INSUMOS!$A:$D,4,0),IFERROR(VLOOKUP($B309,COTAÇÕES!$A:$J,9,0),)))*$F309,2)</f>
        <v>4575.66</v>
      </c>
      <c r="I309" s="388">
        <f>TRUNC(IF($B309="",IFERROR(VLOOKUP($A309,SERVIÇOS!$A:$F,5,0),IFERROR(VLOOKUP($A309,$C:$J,7,0),)),0)*$F309,2)</f>
        <v>0</v>
      </c>
      <c r="J309" s="389">
        <f t="shared" si="26"/>
        <v>4575.66</v>
      </c>
      <c r="K309" s="463"/>
    </row>
    <row r="310" spans="1:11">
      <c r="A310" s="382">
        <v>88243</v>
      </c>
      <c r="B310" s="383"/>
      <c r="C310" s="384" t="str">
        <f t="shared" si="25"/>
        <v>Serv.Aux</v>
      </c>
      <c r="D310" s="385" t="str">
        <f>IF($B310="",IFERROR(VLOOKUP($A310,SERVIÇOS!$A:$F,2,0),IFERROR(VLOOKUP($A310,$C:$J,2,0),"")),IFERROR(VLOOKUP($B310,INSUMOS!$A:$D,2,0),IFERROR(VLOOKUP($B310,COTAÇÕES!$A:$J,2,0),"")))</f>
        <v>AJUDANTE ESPECIALIZADO COM ENCARGOS COMPLEMENTARES</v>
      </c>
      <c r="E310" s="427" t="str">
        <f>IF($B310="",IFERROR(VLOOKUP($A310,SERVIÇOS!$A:$F,3,0),IFERROR(VLOOKUP($A310,$C:$J,3,0),"")),IFERROR(VLOOKUP($B310,INSUMOS!$A:$D,3,0),IFERROR(VLOOKUP($B310,COTAÇÕES!$A:$J,5,0),"")))</f>
        <v>H</v>
      </c>
      <c r="F310" s="386">
        <v>2.3334000000000001</v>
      </c>
      <c r="G310" s="387">
        <f>IF($B310="",IFERROR(VLOOKUP($A310,SERVIÇOS!$A:$F,6,0),IFERROR(VLOOKUP($A310,$C:$J,8,0),"")),IFERROR(VLOOKUP($B310,INSUMOS!$A:$D,4,0),IFERROR(VLOOKUP($B310,COTAÇÕES!$A:$J,9,0),"")))</f>
        <v>23.82</v>
      </c>
      <c r="H310" s="388">
        <f>TRUNC(IF($B310="",IFERROR(VLOOKUP($A310,SERVIÇOS!$A:$F,4,0),IFERROR(VLOOKUP($A310,$C:$J,6,0),)),IFERROR(VLOOKUP($B310,INSUMOS!$A:$D,4,0),IFERROR(VLOOKUP($B310,COTAÇÕES!$A:$J,9,0),)))*$F310,2)</f>
        <v>17.96</v>
      </c>
      <c r="I310" s="388">
        <f>TRUNC(IF($B310="",IFERROR(VLOOKUP($A310,SERVIÇOS!$A:$F,5,0),IFERROR(VLOOKUP($A310,$C:$J,7,0),)),0)*$F310,2)</f>
        <v>37.61</v>
      </c>
      <c r="J310" s="389">
        <f t="shared" si="26"/>
        <v>55.57</v>
      </c>
      <c r="K310" s="463"/>
    </row>
    <row r="311" spans="1:11">
      <c r="A311" s="382">
        <v>100308</v>
      </c>
      <c r="B311" s="383"/>
      <c r="C311" s="384" t="str">
        <f t="shared" si="25"/>
        <v>Serv.Aux</v>
      </c>
      <c r="D311" s="385" t="str">
        <f>IF($B311="",IFERROR(VLOOKUP($A311,SERVIÇOS!$A:$F,2,0),IFERROR(VLOOKUP($A311,$C:$J,2,0),"")),IFERROR(VLOOKUP($B311,INSUMOS!$A:$D,2,0),IFERROR(VLOOKUP($B311,COTAÇÕES!$A:$J,2,0),"")))</f>
        <v>MECÂNICO DE REFRIGERAÇÃO COM ENCARGOS COMPLEMENTARES</v>
      </c>
      <c r="E311" s="427" t="str">
        <f>IF($B311="",IFERROR(VLOOKUP($A311,SERVIÇOS!$A:$F,3,0),IFERROR(VLOOKUP($A311,$C:$J,3,0),"")),IFERROR(VLOOKUP($B311,INSUMOS!$A:$D,3,0),IFERROR(VLOOKUP($B311,COTAÇÕES!$A:$J,5,0),"")))</f>
        <v>H</v>
      </c>
      <c r="F311" s="386">
        <v>2.3334000000000001</v>
      </c>
      <c r="G311" s="387">
        <f>IF($B311="",IFERROR(VLOOKUP($A311,SERVIÇOS!$A:$F,6,0),IFERROR(VLOOKUP($A311,$C:$J,8,0),"")),IFERROR(VLOOKUP($B311,INSUMOS!$A:$D,4,0),IFERROR(VLOOKUP($B311,COTAÇÕES!$A:$J,9,0),"")))</f>
        <v>31.65</v>
      </c>
      <c r="H311" s="388">
        <f>TRUNC(IF($B311="",IFERROR(VLOOKUP($A311,SERVIÇOS!$A:$F,4,0),IFERROR(VLOOKUP($A311,$C:$J,6,0),)),IFERROR(VLOOKUP($B311,INSUMOS!$A:$D,4,0),IFERROR(VLOOKUP($B311,COTAÇÕES!$A:$J,9,0),)))*$F311,2)</f>
        <v>18.34</v>
      </c>
      <c r="I311" s="388">
        <f>TRUNC(IF($B311="",IFERROR(VLOOKUP($A311,SERVIÇOS!$A:$F,5,0),IFERROR(VLOOKUP($A311,$C:$J,7,0),)),0)*$F311,2)</f>
        <v>55.51</v>
      </c>
      <c r="J311" s="389">
        <f t="shared" si="26"/>
        <v>73.849999999999994</v>
      </c>
      <c r="K311" s="463"/>
    </row>
    <row r="312" spans="1:11" ht="31.5">
      <c r="A312" s="756"/>
      <c r="B312" s="756"/>
      <c r="C312" s="757" t="s">
        <v>19112</v>
      </c>
      <c r="D312" s="758" t="s">
        <v>19765</v>
      </c>
      <c r="E312" s="757" t="s">
        <v>731</v>
      </c>
      <c r="F312" s="759"/>
      <c r="G312" s="760"/>
      <c r="H312" s="781">
        <f>TRUNC(SUM(H313:H320),2)</f>
        <v>3891.61</v>
      </c>
      <c r="I312" s="781">
        <f>TRUNC(SUM(I313:I320),2)</f>
        <v>93.12</v>
      </c>
      <c r="J312" s="781">
        <f>H312+I312</f>
        <v>3984.73</v>
      </c>
      <c r="K312" s="782" t="s">
        <v>18847</v>
      </c>
    </row>
    <row r="313" spans="1:11" ht="30">
      <c r="A313" s="382"/>
      <c r="B313" s="383">
        <v>1570</v>
      </c>
      <c r="C313" s="384" t="str">
        <f t="shared" si="25"/>
        <v>MAT</v>
      </c>
      <c r="D313" s="385" t="str">
        <f>IF($B313="",IFERROR(VLOOKUP($A313,SERVIÇOS!$A:$F,2,0),IFERROR(VLOOKUP($A313,$C:$J,2,0),"")),IFERROR(VLOOKUP($B313,INSUMOS!$A:$D,2,0),IFERROR(VLOOKUP($B313,COTAÇÕES!$A:$J,2,0),"")))</f>
        <v>TERMINAL A COMPRESSAO EM COBRE ESTANHADO PARA CABO 2,5 MM2, 1 FURO E 1 COMPRESSAO, PARA PARAFUSO DE FIXACAO M5</v>
      </c>
      <c r="E313" s="427" t="str">
        <f>IF($B313="",IFERROR(VLOOKUP($A313,SERVIÇOS!$A:$F,3,0),IFERROR(VLOOKUP($A313,$C:$J,3,0),"")),IFERROR(VLOOKUP($B313,INSUMOS!$A:$D,3,0),IFERROR(VLOOKUP($B313,COTAÇÕES!$A:$J,5,0),"")))</f>
        <v xml:space="preserve">UN    </v>
      </c>
      <c r="F313" s="386">
        <v>10</v>
      </c>
      <c r="G313" s="387">
        <f>IF($B313="",IFERROR(VLOOKUP($A313,SERVIÇOS!$A:$F,6,0),IFERROR(VLOOKUP($A313,$C:$J,8,0),"")),IFERROR(VLOOKUP($B313,INSUMOS!$A:$D,4,0),IFERROR(VLOOKUP($B313,COTAÇÕES!$A:$J,9,0),"")))</f>
        <v>0.87</v>
      </c>
      <c r="H313" s="388">
        <f>TRUNC(IF($B313="",IFERROR(VLOOKUP($A313,SERVIÇOS!$A:$F,4,0),IFERROR(VLOOKUP($A313,$C:$J,6,0),)),IFERROR(VLOOKUP($B313,INSUMOS!$A:$D,4,0),IFERROR(VLOOKUP($B313,COTAÇÕES!$A:$J,9,0),)))*$F313,2)</f>
        <v>8.6999999999999993</v>
      </c>
      <c r="I313" s="388">
        <f>TRUNC(IF($B313="",IFERROR(VLOOKUP($A313,SERVIÇOS!$A:$F,5,0),IFERROR(VLOOKUP($A313,$C:$J,7,0),)),0)*$F313,2)</f>
        <v>0</v>
      </c>
      <c r="J313" s="389">
        <f t="shared" si="26"/>
        <v>8.6999999999999993</v>
      </c>
      <c r="K313" s="463"/>
    </row>
    <row r="314" spans="1:11" ht="30">
      <c r="A314" s="382"/>
      <c r="B314" s="383">
        <v>7568</v>
      </c>
      <c r="C314" s="384" t="str">
        <f t="shared" si="25"/>
        <v>MAT</v>
      </c>
      <c r="D314" s="385" t="str">
        <f>IF($B314="",IFERROR(VLOOKUP($A314,SERVIÇOS!$A:$F,2,0),IFERROR(VLOOKUP($A314,$C:$J,2,0),"")),IFERROR(VLOOKUP($B314,INSUMOS!$A:$D,2,0),IFERROR(VLOOKUP($B314,COTAÇÕES!$A:$J,2,0),"")))</f>
        <v>BUCHA DE NYLON SEM ABA S10, COM PARAFUSO DE 6,10 X 65 MM EM ACO ZINCADO COM ROSCA SOBERBA, CABECA CHATA E FENDA PHILLIPS</v>
      </c>
      <c r="E314" s="427" t="str">
        <f>IF($B314="",IFERROR(VLOOKUP($A314,SERVIÇOS!$A:$F,3,0),IFERROR(VLOOKUP($A314,$C:$J,3,0),"")),IFERROR(VLOOKUP($B314,INSUMOS!$A:$D,3,0),IFERROR(VLOOKUP($B314,COTAÇÕES!$A:$J,5,0),"")))</f>
        <v xml:space="preserve">UN    </v>
      </c>
      <c r="F314" s="386">
        <v>9</v>
      </c>
      <c r="G314" s="387">
        <f>IF($B314="",IFERROR(VLOOKUP($A314,SERVIÇOS!$A:$F,6,0),IFERROR(VLOOKUP($A314,$C:$J,8,0),"")),IFERROR(VLOOKUP($B314,INSUMOS!$A:$D,4,0),IFERROR(VLOOKUP($B314,COTAÇÕES!$A:$J,9,0),"")))</f>
        <v>1.04</v>
      </c>
      <c r="H314" s="388">
        <f>TRUNC(IF($B314="",IFERROR(VLOOKUP($A314,SERVIÇOS!$A:$F,4,0),IFERROR(VLOOKUP($A314,$C:$J,6,0),)),IFERROR(VLOOKUP($B314,INSUMOS!$A:$D,4,0),IFERROR(VLOOKUP($B314,COTAÇÕES!$A:$J,9,0),)))*$F314,2)</f>
        <v>9.36</v>
      </c>
      <c r="I314" s="388">
        <f>TRUNC(IF($B314="",IFERROR(VLOOKUP($A314,SERVIÇOS!$A:$F,5,0),IFERROR(VLOOKUP($A314,$C:$J,7,0),)),0)*$F314,2)</f>
        <v>0</v>
      </c>
      <c r="J314" s="389">
        <f t="shared" si="26"/>
        <v>9.36</v>
      </c>
      <c r="K314" s="463"/>
    </row>
    <row r="315" spans="1:11">
      <c r="A315" s="382"/>
      <c r="B315" s="383">
        <v>11976</v>
      </c>
      <c r="C315" s="384" t="str">
        <f t="shared" si="25"/>
        <v>MAT</v>
      </c>
      <c r="D315" s="385" t="str">
        <f>IF($B315="",IFERROR(VLOOKUP($A315,SERVIÇOS!$A:$F,2,0),IFERROR(VLOOKUP($A315,$C:$J,2,0),"")),IFERROR(VLOOKUP($B315,INSUMOS!$A:$D,2,0),IFERROR(VLOOKUP($B315,COTAÇÕES!$A:$J,2,0),"")))</f>
        <v>CHUMBADOR, DIAMETRO 1/4" COM PARAFUSO 1/4" X 40 MM</v>
      </c>
      <c r="E315" s="427" t="str">
        <f>IF($B315="",IFERROR(VLOOKUP($A315,SERVIÇOS!$A:$F,3,0),IFERROR(VLOOKUP($A315,$C:$J,3,0),"")),IFERROR(VLOOKUP($B315,INSUMOS!$A:$D,3,0),IFERROR(VLOOKUP($B315,COTAÇÕES!$A:$J,5,0),"")))</f>
        <v xml:space="preserve">UN    </v>
      </c>
      <c r="F315" s="386">
        <v>6</v>
      </c>
      <c r="G315" s="387">
        <f>IF($B315="",IFERROR(VLOOKUP($A315,SERVIÇOS!$A:$F,6,0),IFERROR(VLOOKUP($A315,$C:$J,8,0),"")),IFERROR(VLOOKUP($B315,INSUMOS!$A:$D,4,0),IFERROR(VLOOKUP($B315,COTAÇÕES!$A:$J,9,0),"")))</f>
        <v>1.1100000000000001</v>
      </c>
      <c r="H315" s="388">
        <f>TRUNC(IF($B315="",IFERROR(VLOOKUP($A315,SERVIÇOS!$A:$F,4,0),IFERROR(VLOOKUP($A315,$C:$J,6,0),)),IFERROR(VLOOKUP($B315,INSUMOS!$A:$D,4,0),IFERROR(VLOOKUP($B315,COTAÇÕES!$A:$J,9,0),)))*$F315,2)</f>
        <v>6.66</v>
      </c>
      <c r="I315" s="388">
        <f>TRUNC(IF($B315="",IFERROR(VLOOKUP($A315,SERVIÇOS!$A:$F,5,0),IFERROR(VLOOKUP($A315,$C:$J,7,0),)),0)*$F315,2)</f>
        <v>0</v>
      </c>
      <c r="J315" s="389">
        <f t="shared" si="26"/>
        <v>6.66</v>
      </c>
      <c r="K315" s="463"/>
    </row>
    <row r="316" spans="1:11" ht="30">
      <c r="A316" s="382"/>
      <c r="B316" s="383">
        <v>13246</v>
      </c>
      <c r="C316" s="384" t="str">
        <f t="shared" si="25"/>
        <v>MAT</v>
      </c>
      <c r="D316" s="385" t="str">
        <f>IF($B316="",IFERROR(VLOOKUP($A316,SERVIÇOS!$A:$F,2,0),IFERROR(VLOOKUP($A316,$C:$J,2,0),"")),IFERROR(VLOOKUP($B316,INSUMOS!$A:$D,2,0),IFERROR(VLOOKUP($B316,COTAÇÕES!$A:$J,2,0),"")))</f>
        <v>PARAFUSO DE FERRO POLIDO, SEXTAVADO, COM ROSCA INTEIRA, DIAMETRO 5/16", COMPRIMENTO 3/4", COM PORCA E ARRUELA LISA LEVE</v>
      </c>
      <c r="E316" s="427" t="str">
        <f>IF($B316="",IFERROR(VLOOKUP($A316,SERVIÇOS!$A:$F,3,0),IFERROR(VLOOKUP($A316,$C:$J,3,0),"")),IFERROR(VLOOKUP($B316,INSUMOS!$A:$D,3,0),IFERROR(VLOOKUP($B316,COTAÇÕES!$A:$J,5,0),"")))</f>
        <v xml:space="preserve">UN    </v>
      </c>
      <c r="F316" s="386">
        <v>4</v>
      </c>
      <c r="G316" s="387">
        <f>IF($B316="",IFERROR(VLOOKUP($A316,SERVIÇOS!$A:$F,6,0),IFERROR(VLOOKUP($A316,$C:$J,8,0),"")),IFERROR(VLOOKUP($B316,INSUMOS!$A:$D,4,0),IFERROR(VLOOKUP($B316,COTAÇÕES!$A:$J,9,0),"")))</f>
        <v>0.41</v>
      </c>
      <c r="H316" s="388">
        <f>TRUNC(IF($B316="",IFERROR(VLOOKUP($A316,SERVIÇOS!$A:$F,4,0),IFERROR(VLOOKUP($A316,$C:$J,6,0),)),IFERROR(VLOOKUP($B316,INSUMOS!$A:$D,4,0),IFERROR(VLOOKUP($B316,COTAÇÕES!$A:$J,9,0),)))*$F316,2)</f>
        <v>1.64</v>
      </c>
      <c r="I316" s="388">
        <f>TRUNC(IF($B316="",IFERROR(VLOOKUP($A316,SERVIÇOS!$A:$F,5,0),IFERROR(VLOOKUP($A316,$C:$J,7,0),)),0)*$F316,2)</f>
        <v>0</v>
      </c>
      <c r="J316" s="389">
        <f t="shared" si="26"/>
        <v>1.64</v>
      </c>
      <c r="K316" s="463"/>
    </row>
    <row r="317" spans="1:11" ht="30">
      <c r="A317" s="382"/>
      <c r="B317" s="383">
        <v>37591</v>
      </c>
      <c r="C317" s="384" t="str">
        <f t="shared" si="25"/>
        <v>MAT</v>
      </c>
      <c r="D317" s="385" t="str">
        <f>IF($B317="",IFERROR(VLOOKUP($A317,SERVIÇOS!$A:$F,2,0),IFERROR(VLOOKUP($A317,$C:$J,2,0),"")),IFERROR(VLOOKUP($B317,INSUMOS!$A:$D,2,0),IFERROR(VLOOKUP($B317,COTAÇÕES!$A:$J,2,0),"")))</f>
        <v>SUPORTE MAO-FRANCESA EM ACO, ABAS IGUAIS 40 CM, CAPACIDADE MINIMA 70 KG, BRANCO</v>
      </c>
      <c r="E317" s="427" t="str">
        <f>IF($B317="",IFERROR(VLOOKUP($A317,SERVIÇOS!$A:$F,3,0),IFERROR(VLOOKUP($A317,$C:$J,3,0),"")),IFERROR(VLOOKUP($B317,INSUMOS!$A:$D,3,0),IFERROR(VLOOKUP($B317,COTAÇÕES!$A:$J,5,0),"")))</f>
        <v xml:space="preserve">UN    </v>
      </c>
      <c r="F317" s="386">
        <v>2</v>
      </c>
      <c r="G317" s="387">
        <f>IF($B317="",IFERROR(VLOOKUP($A317,SERVIÇOS!$A:$F,6,0),IFERROR(VLOOKUP($A317,$C:$J,8,0),"")),IFERROR(VLOOKUP($B317,INSUMOS!$A:$D,4,0),IFERROR(VLOOKUP($B317,COTAÇÕES!$A:$J,9,0),"")))</f>
        <v>23.71</v>
      </c>
      <c r="H317" s="388">
        <f>TRUNC(IF($B317="",IFERROR(VLOOKUP($A317,SERVIÇOS!$A:$F,4,0),IFERROR(VLOOKUP($A317,$C:$J,6,0),)),IFERROR(VLOOKUP($B317,INSUMOS!$A:$D,4,0),IFERROR(VLOOKUP($B317,COTAÇÕES!$A:$J,9,0),)))*$F317,2)</f>
        <v>47.42</v>
      </c>
      <c r="I317" s="388">
        <f>TRUNC(IF($B317="",IFERROR(VLOOKUP($A317,SERVIÇOS!$A:$F,5,0),IFERROR(VLOOKUP($A317,$C:$J,7,0),)),0)*$F317,2)</f>
        <v>0</v>
      </c>
      <c r="J317" s="389">
        <f t="shared" si="26"/>
        <v>47.42</v>
      </c>
      <c r="K317" s="463"/>
    </row>
    <row r="318" spans="1:11" ht="30">
      <c r="A318" s="382"/>
      <c r="B318" s="383" t="str">
        <f>COTAÇÕES!$A$182</f>
        <v>COT 022</v>
      </c>
      <c r="C318" s="384" t="str">
        <f t="shared" si="25"/>
        <v>MAT</v>
      </c>
      <c r="D318" s="385" t="str">
        <f>IF($B318="",IFERROR(VLOOKUP($A318,SERVIÇOS!$A:$F,2,0),IFERROR(VLOOKUP($A318,$C:$J,2,0),"")),IFERROR(VLOOKUP($B318,INSUMOS!$A:$D,2,0),IFERROR(VLOOKUP($B318,COTAÇÕES!$A:$J,2,0),"")))</f>
        <v>AR CONDICIONADO SPLIT INVERTER, HI-WALL (PAREDE), 18000 BTUS/H, CICLO QUENTE/FRIO</v>
      </c>
      <c r="E318" s="427" t="str">
        <f>IF($B318="",IFERROR(VLOOKUP($A318,SERVIÇOS!$A:$F,3,0),IFERROR(VLOOKUP($A318,$C:$J,3,0),"")),IFERROR(VLOOKUP($B318,INSUMOS!$A:$D,3,0),IFERROR(VLOOKUP($B318,COTAÇÕES!$A:$J,5,0),"")))</f>
        <v xml:space="preserve">UN </v>
      </c>
      <c r="F318" s="386">
        <v>1</v>
      </c>
      <c r="G318" s="387">
        <f>IF($B318="",IFERROR(VLOOKUP($A318,SERVIÇOS!$A:$F,6,0),IFERROR(VLOOKUP($A318,$C:$J,8,0),"")),IFERROR(VLOOKUP($B318,INSUMOS!$A:$D,4,0),IFERROR(VLOOKUP($B318,COTAÇÕES!$A:$J,9,0),"")))</f>
        <v>3781.53</v>
      </c>
      <c r="H318" s="388">
        <f>TRUNC(IF($B318="",IFERROR(VLOOKUP($A318,SERVIÇOS!$A:$F,4,0),IFERROR(VLOOKUP($A318,$C:$J,6,0),)),IFERROR(VLOOKUP($B318,INSUMOS!$A:$D,4,0),IFERROR(VLOOKUP($B318,COTAÇÕES!$A:$J,9,0),)))*$F318,2)</f>
        <v>3781.53</v>
      </c>
      <c r="I318" s="388">
        <f>TRUNC(IF($B318="",IFERROR(VLOOKUP($A318,SERVIÇOS!$A:$F,5,0),IFERROR(VLOOKUP($A318,$C:$J,7,0),)),0)*$F318,2)</f>
        <v>0</v>
      </c>
      <c r="J318" s="389">
        <f t="shared" si="26"/>
        <v>3781.53</v>
      </c>
      <c r="K318" s="463"/>
    </row>
    <row r="319" spans="1:11">
      <c r="A319" s="382">
        <v>88243</v>
      </c>
      <c r="B319" s="383"/>
      <c r="C319" s="384" t="str">
        <f t="shared" si="25"/>
        <v>Serv.Aux</v>
      </c>
      <c r="D319" s="385" t="str">
        <f>IF($B319="",IFERROR(VLOOKUP($A319,SERVIÇOS!$A:$F,2,0),IFERROR(VLOOKUP($A319,$C:$J,2,0),"")),IFERROR(VLOOKUP($B319,INSUMOS!$A:$D,2,0),IFERROR(VLOOKUP($B319,COTAÇÕES!$A:$J,2,0),"")))</f>
        <v>AJUDANTE ESPECIALIZADO COM ENCARGOS COMPLEMENTARES</v>
      </c>
      <c r="E319" s="427" t="str">
        <f>IF($B319="",IFERROR(VLOOKUP($A319,SERVIÇOS!$A:$F,3,0),IFERROR(VLOOKUP($A319,$C:$J,3,0),"")),IFERROR(VLOOKUP($B319,INSUMOS!$A:$D,3,0),IFERROR(VLOOKUP($B319,COTAÇÕES!$A:$J,5,0),"")))</f>
        <v>H</v>
      </c>
      <c r="F319" s="386">
        <v>2.3334000000000001</v>
      </c>
      <c r="G319" s="387">
        <f>IF($B319="",IFERROR(VLOOKUP($A319,SERVIÇOS!$A:$F,6,0),IFERROR(VLOOKUP($A319,$C:$J,8,0),"")),IFERROR(VLOOKUP($B319,INSUMOS!$A:$D,4,0),IFERROR(VLOOKUP($B319,COTAÇÕES!$A:$J,9,0),"")))</f>
        <v>23.82</v>
      </c>
      <c r="H319" s="388">
        <f>TRUNC(IF($B319="",IFERROR(VLOOKUP($A319,SERVIÇOS!$A:$F,4,0),IFERROR(VLOOKUP($A319,$C:$J,6,0),)),IFERROR(VLOOKUP($B319,INSUMOS!$A:$D,4,0),IFERROR(VLOOKUP($B319,COTAÇÕES!$A:$J,9,0),)))*$F319,2)</f>
        <v>17.96</v>
      </c>
      <c r="I319" s="388">
        <f>TRUNC(IF($B319="",IFERROR(VLOOKUP($A319,SERVIÇOS!$A:$F,5,0),IFERROR(VLOOKUP($A319,$C:$J,7,0),)),0)*$F319,2)</f>
        <v>37.61</v>
      </c>
      <c r="J319" s="389">
        <f t="shared" si="26"/>
        <v>55.57</v>
      </c>
      <c r="K319" s="463"/>
    </row>
    <row r="320" spans="1:11">
      <c r="A320" s="382">
        <v>100308</v>
      </c>
      <c r="B320" s="383"/>
      <c r="C320" s="384" t="str">
        <f t="shared" si="25"/>
        <v>Serv.Aux</v>
      </c>
      <c r="D320" s="385" t="str">
        <f>IF($B320="",IFERROR(VLOOKUP($A320,SERVIÇOS!$A:$F,2,0),IFERROR(VLOOKUP($A320,$C:$J,2,0),"")),IFERROR(VLOOKUP($B320,INSUMOS!$A:$D,2,0),IFERROR(VLOOKUP($B320,COTAÇÕES!$A:$J,2,0),"")))</f>
        <v>MECÂNICO DE REFRIGERAÇÃO COM ENCARGOS COMPLEMENTARES</v>
      </c>
      <c r="E320" s="427" t="str">
        <f>IF($B320="",IFERROR(VLOOKUP($A320,SERVIÇOS!$A:$F,3,0),IFERROR(VLOOKUP($A320,$C:$J,3,0),"")),IFERROR(VLOOKUP($B320,INSUMOS!$A:$D,3,0),IFERROR(VLOOKUP($B320,COTAÇÕES!$A:$J,5,0),"")))</f>
        <v>H</v>
      </c>
      <c r="F320" s="386">
        <v>2.3334000000000001</v>
      </c>
      <c r="G320" s="387">
        <f>IF($B320="",IFERROR(VLOOKUP($A320,SERVIÇOS!$A:$F,6,0),IFERROR(VLOOKUP($A320,$C:$J,8,0),"")),IFERROR(VLOOKUP($B320,INSUMOS!$A:$D,4,0),IFERROR(VLOOKUP($B320,COTAÇÕES!$A:$J,9,0),"")))</f>
        <v>31.65</v>
      </c>
      <c r="H320" s="388">
        <f>TRUNC(IF($B320="",IFERROR(VLOOKUP($A320,SERVIÇOS!$A:$F,4,0),IFERROR(VLOOKUP($A320,$C:$J,6,0),)),IFERROR(VLOOKUP($B320,INSUMOS!$A:$D,4,0),IFERROR(VLOOKUP($B320,COTAÇÕES!$A:$J,9,0),)))*$F320,2)</f>
        <v>18.34</v>
      </c>
      <c r="I320" s="388">
        <f>TRUNC(IF($B320="",IFERROR(VLOOKUP($A320,SERVIÇOS!$A:$F,5,0),IFERROR(VLOOKUP($A320,$C:$J,7,0),)),0)*$F320,2)</f>
        <v>55.51</v>
      </c>
      <c r="J320" s="389">
        <f t="shared" si="26"/>
        <v>73.849999999999994</v>
      </c>
      <c r="K320" s="463"/>
    </row>
    <row r="321" spans="1:11" ht="31.5">
      <c r="A321" s="756"/>
      <c r="B321" s="756"/>
      <c r="C321" s="757" t="s">
        <v>19121</v>
      </c>
      <c r="D321" s="758" t="s">
        <v>19221</v>
      </c>
      <c r="E321" s="757" t="s">
        <v>86</v>
      </c>
      <c r="F321" s="759"/>
      <c r="G321" s="760"/>
      <c r="H321" s="781">
        <f>TRUNC(SUM(H322:H329),2)</f>
        <v>13113.36</v>
      </c>
      <c r="I321" s="781">
        <f>TRUNC(SUM(I322:I329),2)</f>
        <v>182.57</v>
      </c>
      <c r="J321" s="781">
        <f>H321+I321</f>
        <v>13295.93</v>
      </c>
      <c r="K321" s="782" t="s">
        <v>18847</v>
      </c>
    </row>
    <row r="322" spans="1:11" ht="30">
      <c r="A322" s="382"/>
      <c r="B322" s="383">
        <v>1570</v>
      </c>
      <c r="C322" s="384" t="str">
        <f t="shared" si="25"/>
        <v>MAT</v>
      </c>
      <c r="D322" s="385" t="str">
        <f>IF($B322="",IFERROR(VLOOKUP($A322,SERVIÇOS!$A:$F,2,0),IFERROR(VLOOKUP($A322,$C:$J,2,0),"")),IFERROR(VLOOKUP($B322,INSUMOS!$A:$D,2,0),IFERROR(VLOOKUP($B322,COTAÇÕES!$A:$J,2,0),"")))</f>
        <v>TERMINAL A COMPRESSAO EM COBRE ESTANHADO PARA CABO 2,5 MM2, 1 FURO E 1 COMPRESSAO, PARA PARAFUSO DE FIXACAO M5</v>
      </c>
      <c r="E322" s="427" t="str">
        <f>IF($B322="",IFERROR(VLOOKUP($A322,SERVIÇOS!$A:$F,3,0),IFERROR(VLOOKUP($A322,$C:$J,3,0),"")),IFERROR(VLOOKUP($B322,INSUMOS!$A:$D,3,0),IFERROR(VLOOKUP($B322,COTAÇÕES!$A:$J,5,0),"")))</f>
        <v xml:space="preserve">UN    </v>
      </c>
      <c r="F322" s="386">
        <v>10</v>
      </c>
      <c r="G322" s="387">
        <f>IF($B322="",IFERROR(VLOOKUP($A322,SERVIÇOS!$A:$F,6,0),IFERROR(VLOOKUP($A322,$C:$J,8,0),"")),IFERROR(VLOOKUP($B322,INSUMOS!$A:$D,4,0),IFERROR(VLOOKUP($B322,COTAÇÕES!$A:$J,9,0),"")))</f>
        <v>0.87</v>
      </c>
      <c r="H322" s="388">
        <f>TRUNC(IF($B322="",IFERROR(VLOOKUP($A322,SERVIÇOS!$A:$F,4,0),IFERROR(VLOOKUP($A322,$C:$J,6,0),)),IFERROR(VLOOKUP($B322,INSUMOS!$A:$D,4,0),IFERROR(VLOOKUP($B322,COTAÇÕES!$A:$J,9,0),)))*$F322,2)</f>
        <v>8.6999999999999993</v>
      </c>
      <c r="I322" s="388">
        <f>TRUNC(IF($B322="",IFERROR(VLOOKUP($A322,SERVIÇOS!$A:$F,5,0),IFERROR(VLOOKUP($A322,$C:$J,7,0),)),0)*$F322,2)</f>
        <v>0</v>
      </c>
      <c r="J322" s="389">
        <f t="shared" si="26"/>
        <v>8.6999999999999993</v>
      </c>
      <c r="K322" s="463"/>
    </row>
    <row r="323" spans="1:11">
      <c r="A323" s="382"/>
      <c r="B323" s="383">
        <v>4374</v>
      </c>
      <c r="C323" s="384" t="str">
        <f t="shared" si="25"/>
        <v>MAT</v>
      </c>
      <c r="D323" s="385" t="str">
        <f>IF($B323="",IFERROR(VLOOKUP($A323,SERVIÇOS!$A:$F,2,0),IFERROR(VLOOKUP($A323,$C:$J,2,0),"")),IFERROR(VLOOKUP($B323,INSUMOS!$A:$D,2,0),IFERROR(VLOOKUP($B323,COTAÇÕES!$A:$J,2,0),"")))</f>
        <v>BUCHA DE NYLON SEM ABA S10</v>
      </c>
      <c r="E323" s="427" t="str">
        <f>IF($B323="",IFERROR(VLOOKUP($A323,SERVIÇOS!$A:$F,3,0),IFERROR(VLOOKUP($A323,$C:$J,3,0),"")),IFERROR(VLOOKUP($B323,INSUMOS!$A:$D,3,0),IFERROR(VLOOKUP($B323,COTAÇÕES!$A:$J,5,0),"")))</f>
        <v xml:space="preserve">UN    </v>
      </c>
      <c r="F323" s="386">
        <v>6</v>
      </c>
      <c r="G323" s="387">
        <f>IF($B323="",IFERROR(VLOOKUP($A323,SERVIÇOS!$A:$F,6,0),IFERROR(VLOOKUP($A323,$C:$J,8,0),"")),IFERROR(VLOOKUP($B323,INSUMOS!$A:$D,4,0),IFERROR(VLOOKUP($B323,COTAÇÕES!$A:$J,9,0),"")))</f>
        <v>0.62</v>
      </c>
      <c r="H323" s="388">
        <f>TRUNC(IF($B323="",IFERROR(VLOOKUP($A323,SERVIÇOS!$A:$F,4,0),IFERROR(VLOOKUP($A323,$C:$J,6,0),)),IFERROR(VLOOKUP($B323,INSUMOS!$A:$D,4,0),IFERROR(VLOOKUP($B323,COTAÇÕES!$A:$J,9,0),)))*$F323,2)</f>
        <v>3.72</v>
      </c>
      <c r="I323" s="388">
        <f>TRUNC(IF($B323="",IFERROR(VLOOKUP($A323,SERVIÇOS!$A:$F,5,0),IFERROR(VLOOKUP($A323,$C:$J,7,0),)),0)*$F323,2)</f>
        <v>0</v>
      </c>
      <c r="J323" s="389">
        <f t="shared" si="26"/>
        <v>3.72</v>
      </c>
      <c r="K323" s="463"/>
    </row>
    <row r="324" spans="1:11" ht="30">
      <c r="A324" s="382"/>
      <c r="B324" s="383">
        <v>13246</v>
      </c>
      <c r="C324" s="384" t="str">
        <f t="shared" si="25"/>
        <v>MAT</v>
      </c>
      <c r="D324" s="385" t="str">
        <f>IF($B324="",IFERROR(VLOOKUP($A324,SERVIÇOS!$A:$F,2,0),IFERROR(VLOOKUP($A324,$C:$J,2,0),"")),IFERROR(VLOOKUP($B324,INSUMOS!$A:$D,2,0),IFERROR(VLOOKUP($B324,COTAÇÕES!$A:$J,2,0),"")))</f>
        <v>PARAFUSO DE FERRO POLIDO, SEXTAVADO, COM ROSCA INTEIRA, DIAMETRO 5/16", COMPRIMENTO 3/4", COM PORCA E ARRUELA LISA LEVE</v>
      </c>
      <c r="E324" s="427" t="str">
        <f>IF($B324="",IFERROR(VLOOKUP($A324,SERVIÇOS!$A:$F,3,0),IFERROR(VLOOKUP($A324,$C:$J,3,0),"")),IFERROR(VLOOKUP($B324,INSUMOS!$A:$D,3,0),IFERROR(VLOOKUP($B324,COTAÇÕES!$A:$J,5,0),"")))</f>
        <v xml:space="preserve">UN    </v>
      </c>
      <c r="F324" s="386">
        <v>4</v>
      </c>
      <c r="G324" s="387">
        <f>IF($B324="",IFERROR(VLOOKUP($A324,SERVIÇOS!$A:$F,6,0),IFERROR(VLOOKUP($A324,$C:$J,8,0),"")),IFERROR(VLOOKUP($B324,INSUMOS!$A:$D,4,0),IFERROR(VLOOKUP($B324,COTAÇÕES!$A:$J,9,0),"")))</f>
        <v>0.41</v>
      </c>
      <c r="H324" s="388">
        <f>TRUNC(IF($B324="",IFERROR(VLOOKUP($A324,SERVIÇOS!$A:$F,4,0),IFERROR(VLOOKUP($A324,$C:$J,6,0),)),IFERROR(VLOOKUP($B324,INSUMOS!$A:$D,4,0),IFERROR(VLOOKUP($B324,COTAÇÕES!$A:$J,9,0),)))*$F324,2)</f>
        <v>1.64</v>
      </c>
      <c r="I324" s="388">
        <f>TRUNC(IF($B324="",IFERROR(VLOOKUP($A324,SERVIÇOS!$A:$F,5,0),IFERROR(VLOOKUP($A324,$C:$J,7,0),)),0)*$F324,2)</f>
        <v>0</v>
      </c>
      <c r="J324" s="389">
        <f t="shared" si="26"/>
        <v>1.64</v>
      </c>
      <c r="K324" s="463"/>
    </row>
    <row r="325" spans="1:11" ht="30">
      <c r="A325" s="382"/>
      <c r="B325" s="383">
        <v>13294</v>
      </c>
      <c r="C325" s="384" t="str">
        <f t="shared" si="25"/>
        <v>MAT</v>
      </c>
      <c r="D325" s="385" t="str">
        <f>IF($B325="",IFERROR(VLOOKUP($A325,SERVIÇOS!$A:$F,2,0),IFERROR(VLOOKUP($A325,$C:$J,2,0),"")),IFERROR(VLOOKUP($B325,INSUMOS!$A:$D,2,0),IFERROR(VLOOKUP($B325,COTAÇÕES!$A:$J,2,0),"")))</f>
        <v>PARAFUSO ZINCADO, SEXTAVADO, COM ROSCA SOBERBA, DIAMETRO 3/8", COMPRIMENTO 80 MM</v>
      </c>
      <c r="E325" s="427" t="str">
        <f>IF($B325="",IFERROR(VLOOKUP($A325,SERVIÇOS!$A:$F,3,0),IFERROR(VLOOKUP($A325,$C:$J,3,0),"")),IFERROR(VLOOKUP($B325,INSUMOS!$A:$D,3,0),IFERROR(VLOOKUP($B325,COTAÇÕES!$A:$J,5,0),"")))</f>
        <v xml:space="preserve">UN    </v>
      </c>
      <c r="F325" s="386">
        <v>6</v>
      </c>
      <c r="G325" s="387">
        <f>IF($B325="",IFERROR(VLOOKUP($A325,SERVIÇOS!$A:$F,6,0),IFERROR(VLOOKUP($A325,$C:$J,8,0),"")),IFERROR(VLOOKUP($B325,INSUMOS!$A:$D,4,0),IFERROR(VLOOKUP($B325,COTAÇÕES!$A:$J,9,0),"")))</f>
        <v>1.39</v>
      </c>
      <c r="H325" s="388">
        <f>TRUNC(IF($B325="",IFERROR(VLOOKUP($A325,SERVIÇOS!$A:$F,4,0),IFERROR(VLOOKUP($A325,$C:$J,6,0),)),IFERROR(VLOOKUP($B325,INSUMOS!$A:$D,4,0),IFERROR(VLOOKUP($B325,COTAÇÕES!$A:$J,9,0),)))*$F325,2)</f>
        <v>8.34</v>
      </c>
      <c r="I325" s="388">
        <f>TRUNC(IF($B325="",IFERROR(VLOOKUP($A325,SERVIÇOS!$A:$F,5,0),IFERROR(VLOOKUP($A325,$C:$J,7,0),)),0)*$F325,2)</f>
        <v>0</v>
      </c>
      <c r="J325" s="389">
        <f t="shared" si="26"/>
        <v>8.34</v>
      </c>
      <c r="K325" s="463"/>
    </row>
    <row r="326" spans="1:11" ht="30">
      <c r="A326" s="382"/>
      <c r="B326" s="383">
        <v>13348</v>
      </c>
      <c r="C326" s="384" t="str">
        <f t="shared" si="25"/>
        <v>MAT</v>
      </c>
      <c r="D326" s="385" t="str">
        <f>IF($B326="",IFERROR(VLOOKUP($A326,SERVIÇOS!$A:$F,2,0),IFERROR(VLOOKUP($A326,$C:$J,2,0),"")),IFERROR(VLOOKUP($B326,INSUMOS!$A:$D,2,0),IFERROR(VLOOKUP($B326,COTAÇÕES!$A:$J,2,0),"")))</f>
        <v>ARRUELA  EM ACO GALVANIZADO, DIAMETRO EXTERNO = 35MM, ESPESSURA = 3MM, DIAMETRO DO FURO= 18MM</v>
      </c>
      <c r="E326" s="427" t="str">
        <f>IF($B326="",IFERROR(VLOOKUP($A326,SERVIÇOS!$A:$F,3,0),IFERROR(VLOOKUP($A326,$C:$J,3,0),"")),IFERROR(VLOOKUP($B326,INSUMOS!$A:$D,3,0),IFERROR(VLOOKUP($B326,COTAÇÕES!$A:$J,5,0),"")))</f>
        <v xml:space="preserve">UN    </v>
      </c>
      <c r="F326" s="386">
        <v>6</v>
      </c>
      <c r="G326" s="387">
        <f>IF($B326="",IFERROR(VLOOKUP($A326,SERVIÇOS!$A:$F,6,0),IFERROR(VLOOKUP($A326,$C:$J,8,0),"")),IFERROR(VLOOKUP($B326,INSUMOS!$A:$D,4,0),IFERROR(VLOOKUP($B326,COTAÇÕES!$A:$J,9,0),"")))</f>
        <v>1.7</v>
      </c>
      <c r="H326" s="388">
        <f>TRUNC(IF($B326="",IFERROR(VLOOKUP($A326,SERVIÇOS!$A:$F,4,0),IFERROR(VLOOKUP($A326,$C:$J,6,0),)),IFERROR(VLOOKUP($B326,INSUMOS!$A:$D,4,0),IFERROR(VLOOKUP($B326,COTAÇÕES!$A:$J,9,0),)))*$F326,2)</f>
        <v>10.199999999999999</v>
      </c>
      <c r="I326" s="388">
        <f>TRUNC(IF($B326="",IFERROR(VLOOKUP($A326,SERVIÇOS!$A:$F,5,0),IFERROR(VLOOKUP($A326,$C:$J,7,0),)),0)*$F326,2)</f>
        <v>0</v>
      </c>
      <c r="J326" s="389">
        <f t="shared" si="26"/>
        <v>10.199999999999999</v>
      </c>
      <c r="K326" s="463"/>
    </row>
    <row r="327" spans="1:11">
      <c r="A327" s="382"/>
      <c r="B327" s="383" t="str">
        <f>COTAÇÕES!$A$190</f>
        <v>COT 023</v>
      </c>
      <c r="C327" s="384" t="str">
        <f t="shared" si="25"/>
        <v>MAT</v>
      </c>
      <c r="D327" s="385" t="str">
        <f>IF($B327="",IFERROR(VLOOKUP($A327,SERVIÇOS!$A:$F,2,0),IFERROR(VLOOKUP($A327,$C:$J,2,0),"")),IFERROR(VLOOKUP($B327,INSUMOS!$A:$D,2,0),IFERROR(VLOOKUP($B327,COTAÇÕES!$A:$J,2,0),"")))</f>
        <v>AR CONDICIONADO SPLIT PISO TETO 48000 BTU/H QUENTE/FRIO INVERTER</v>
      </c>
      <c r="E327" s="427" t="str">
        <f>IF($B327="",IFERROR(VLOOKUP($A327,SERVIÇOS!$A:$F,3,0),IFERROR(VLOOKUP($A327,$C:$J,3,0),"")),IFERROR(VLOOKUP($B327,INSUMOS!$A:$D,3,0),IFERROR(VLOOKUP($B327,COTAÇÕES!$A:$J,5,0),"")))</f>
        <v xml:space="preserve">UN </v>
      </c>
      <c r="F327" s="386">
        <v>1</v>
      </c>
      <c r="G327" s="387">
        <f>IF($B327="",IFERROR(VLOOKUP($A327,SERVIÇOS!$A:$F,6,0),IFERROR(VLOOKUP($A327,$C:$J,8,0),"")),IFERROR(VLOOKUP($B327,INSUMOS!$A:$D,4,0),IFERROR(VLOOKUP($B327,COTAÇÕES!$A:$J,9,0),"")))</f>
        <v>13009.59</v>
      </c>
      <c r="H327" s="388">
        <f>TRUNC(IF($B327="",IFERROR(VLOOKUP($A327,SERVIÇOS!$A:$F,4,0),IFERROR(VLOOKUP($A327,$C:$J,6,0),)),IFERROR(VLOOKUP($B327,INSUMOS!$A:$D,4,0),IFERROR(VLOOKUP($B327,COTAÇÕES!$A:$J,9,0),)))*$F327,2)</f>
        <v>13009.59</v>
      </c>
      <c r="I327" s="388">
        <f>TRUNC(IF($B327="",IFERROR(VLOOKUP($A327,SERVIÇOS!$A:$F,5,0),IFERROR(VLOOKUP($A327,$C:$J,7,0),)),0)*$F327,2)</f>
        <v>0</v>
      </c>
      <c r="J327" s="389">
        <f t="shared" si="26"/>
        <v>13009.59</v>
      </c>
      <c r="K327" s="463"/>
    </row>
    <row r="328" spans="1:11">
      <c r="A328" s="382">
        <v>88243</v>
      </c>
      <c r="B328" s="383"/>
      <c r="C328" s="384" t="str">
        <f t="shared" si="25"/>
        <v>Serv.Aux</v>
      </c>
      <c r="D328" s="385" t="str">
        <f>IF($B328="",IFERROR(VLOOKUP($A328,SERVIÇOS!$A:$F,2,0),IFERROR(VLOOKUP($A328,$C:$J,2,0),"")),IFERROR(VLOOKUP($B328,INSUMOS!$A:$D,2,0),IFERROR(VLOOKUP($B328,COTAÇÕES!$A:$J,2,0),"")))</f>
        <v>AJUDANTE ESPECIALIZADO COM ENCARGOS COMPLEMENTARES</v>
      </c>
      <c r="E328" s="427" t="str">
        <f>IF($B328="",IFERROR(VLOOKUP($A328,SERVIÇOS!$A:$F,3,0),IFERROR(VLOOKUP($A328,$C:$J,3,0),"")),IFERROR(VLOOKUP($B328,INSUMOS!$A:$D,3,0),IFERROR(VLOOKUP($B328,COTAÇÕES!$A:$J,5,0),"")))</f>
        <v>H</v>
      </c>
      <c r="F328" s="386">
        <v>4.5749000000000004</v>
      </c>
      <c r="G328" s="387">
        <f>IF($B328="",IFERROR(VLOOKUP($A328,SERVIÇOS!$A:$F,6,0),IFERROR(VLOOKUP($A328,$C:$J,8,0),"")),IFERROR(VLOOKUP($B328,INSUMOS!$A:$D,4,0),IFERROR(VLOOKUP($B328,COTAÇÕES!$A:$J,9,0),"")))</f>
        <v>23.82</v>
      </c>
      <c r="H328" s="388">
        <f>TRUNC(IF($B328="",IFERROR(VLOOKUP($A328,SERVIÇOS!$A:$F,4,0),IFERROR(VLOOKUP($A328,$C:$J,6,0),)),IFERROR(VLOOKUP($B328,INSUMOS!$A:$D,4,0),IFERROR(VLOOKUP($B328,COTAÇÕES!$A:$J,9,0),)))*$F328,2)</f>
        <v>35.22</v>
      </c>
      <c r="I328" s="388">
        <f>TRUNC(IF($B328="",IFERROR(VLOOKUP($A328,SERVIÇOS!$A:$F,5,0),IFERROR(VLOOKUP($A328,$C:$J,7,0),)),0)*$F328,2)</f>
        <v>73.739999999999995</v>
      </c>
      <c r="J328" s="389">
        <f t="shared" si="26"/>
        <v>108.96</v>
      </c>
      <c r="K328" s="463"/>
    </row>
    <row r="329" spans="1:11">
      <c r="A329" s="382">
        <v>100308</v>
      </c>
      <c r="B329" s="383"/>
      <c r="C329" s="384" t="str">
        <f t="shared" si="25"/>
        <v>Serv.Aux</v>
      </c>
      <c r="D329" s="385" t="str">
        <f>IF($B329="",IFERROR(VLOOKUP($A329,SERVIÇOS!$A:$F,2,0),IFERROR(VLOOKUP($A329,$C:$J,2,0),"")),IFERROR(VLOOKUP($B329,INSUMOS!$A:$D,2,0),IFERROR(VLOOKUP($B329,COTAÇÕES!$A:$J,2,0),"")))</f>
        <v>MECÂNICO DE REFRIGERAÇÃO COM ENCARGOS COMPLEMENTARES</v>
      </c>
      <c r="E329" s="427" t="str">
        <f>IF($B329="",IFERROR(VLOOKUP($A329,SERVIÇOS!$A:$F,3,0),IFERROR(VLOOKUP($A329,$C:$J,3,0),"")),IFERROR(VLOOKUP($B329,INSUMOS!$A:$D,3,0),IFERROR(VLOOKUP($B329,COTAÇÕES!$A:$J,5,0),"")))</f>
        <v>H</v>
      </c>
      <c r="F329" s="386">
        <v>4.5749000000000004</v>
      </c>
      <c r="G329" s="387">
        <f>IF($B329="",IFERROR(VLOOKUP($A329,SERVIÇOS!$A:$F,6,0),IFERROR(VLOOKUP($A329,$C:$J,8,0),"")),IFERROR(VLOOKUP($B329,INSUMOS!$A:$D,4,0),IFERROR(VLOOKUP($B329,COTAÇÕES!$A:$J,9,0),"")))</f>
        <v>31.65</v>
      </c>
      <c r="H329" s="388">
        <f>TRUNC(IF($B329="",IFERROR(VLOOKUP($A329,SERVIÇOS!$A:$F,4,0),IFERROR(VLOOKUP($A329,$C:$J,6,0),)),IFERROR(VLOOKUP($B329,INSUMOS!$A:$D,4,0),IFERROR(VLOOKUP($B329,COTAÇÕES!$A:$J,9,0),)))*$F329,2)</f>
        <v>35.950000000000003</v>
      </c>
      <c r="I329" s="388">
        <f>TRUNC(IF($B329="",IFERROR(VLOOKUP($A329,SERVIÇOS!$A:$F,5,0),IFERROR(VLOOKUP($A329,$C:$J,7,0),)),0)*$F329,2)</f>
        <v>108.83</v>
      </c>
      <c r="J329" s="389">
        <f t="shared" si="26"/>
        <v>144.78</v>
      </c>
      <c r="K329" s="463"/>
    </row>
    <row r="330" spans="1:11" ht="31.5">
      <c r="A330" s="756"/>
      <c r="B330" s="756"/>
      <c r="C330" s="757" t="s">
        <v>19127</v>
      </c>
      <c r="D330" s="758" t="s">
        <v>19770</v>
      </c>
      <c r="E330" s="757" t="s">
        <v>731</v>
      </c>
      <c r="F330" s="759"/>
      <c r="G330" s="760"/>
      <c r="H330" s="781">
        <f>TRUNC(SUM(H331:H338),2)</f>
        <v>10658.86</v>
      </c>
      <c r="I330" s="781">
        <f>TRUNC(SUM(I331:I338),2)</f>
        <v>93.12</v>
      </c>
      <c r="J330" s="781">
        <f>H330+I330</f>
        <v>10751.980000000001</v>
      </c>
      <c r="K330" s="782" t="s">
        <v>18847</v>
      </c>
    </row>
    <row r="331" spans="1:11" ht="30">
      <c r="A331" s="382"/>
      <c r="B331" s="383">
        <v>1570</v>
      </c>
      <c r="C331" s="384" t="str">
        <f t="shared" si="25"/>
        <v>MAT</v>
      </c>
      <c r="D331" s="385" t="str">
        <f>IF($B331="",IFERROR(VLOOKUP($A331,SERVIÇOS!$A:$F,2,0),IFERROR(VLOOKUP($A331,$C:$J,2,0),"")),IFERROR(VLOOKUP($B331,INSUMOS!$A:$D,2,0),IFERROR(VLOOKUP($B331,COTAÇÕES!$A:$J,2,0),"")))</f>
        <v>TERMINAL A COMPRESSAO EM COBRE ESTANHADO PARA CABO 2,5 MM2, 1 FURO E 1 COMPRESSAO, PARA PARAFUSO DE FIXACAO M5</v>
      </c>
      <c r="E331" s="427" t="str">
        <f>IF($B331="",IFERROR(VLOOKUP($A331,SERVIÇOS!$A:$F,3,0),IFERROR(VLOOKUP($A331,$C:$J,3,0),"")),IFERROR(VLOOKUP($B331,INSUMOS!$A:$D,3,0),IFERROR(VLOOKUP($B331,COTAÇÕES!$A:$J,5,0),"")))</f>
        <v xml:space="preserve">UN    </v>
      </c>
      <c r="F331" s="386">
        <v>10</v>
      </c>
      <c r="G331" s="387">
        <f>IF($B331="",IFERROR(VLOOKUP($A331,SERVIÇOS!$A:$F,6,0),IFERROR(VLOOKUP($A331,$C:$J,8,0),"")),IFERROR(VLOOKUP($B331,INSUMOS!$A:$D,4,0),IFERROR(VLOOKUP($B331,COTAÇÕES!$A:$J,9,0),"")))</f>
        <v>0.87</v>
      </c>
      <c r="H331" s="388">
        <f>TRUNC(IF($B331="",IFERROR(VLOOKUP($A331,SERVIÇOS!$A:$F,4,0),IFERROR(VLOOKUP($A331,$C:$J,6,0),)),IFERROR(VLOOKUP($B331,INSUMOS!$A:$D,4,0),IFERROR(VLOOKUP($B331,COTAÇÕES!$A:$J,9,0),)))*$F331,2)</f>
        <v>8.6999999999999993</v>
      </c>
      <c r="I331" s="388">
        <f>TRUNC(IF($B331="",IFERROR(VLOOKUP($A331,SERVIÇOS!$A:$F,5,0),IFERROR(VLOOKUP($A331,$C:$J,7,0),)),0)*$F331,2)</f>
        <v>0</v>
      </c>
      <c r="J331" s="389">
        <f t="shared" si="26"/>
        <v>8.6999999999999993</v>
      </c>
      <c r="K331" s="463"/>
    </row>
    <row r="332" spans="1:11" ht="30">
      <c r="A332" s="382"/>
      <c r="B332" s="383">
        <v>7568</v>
      </c>
      <c r="C332" s="384" t="str">
        <f t="shared" si="25"/>
        <v>MAT</v>
      </c>
      <c r="D332" s="385" t="str">
        <f>IF($B332="",IFERROR(VLOOKUP($A332,SERVIÇOS!$A:$F,2,0),IFERROR(VLOOKUP($A332,$C:$J,2,0),"")),IFERROR(VLOOKUP($B332,INSUMOS!$A:$D,2,0),IFERROR(VLOOKUP($B332,COTAÇÕES!$A:$J,2,0),"")))</f>
        <v>BUCHA DE NYLON SEM ABA S10, COM PARAFUSO DE 6,10 X 65 MM EM ACO ZINCADO COM ROSCA SOBERBA, CABECA CHATA E FENDA PHILLIPS</v>
      </c>
      <c r="E332" s="427" t="str">
        <f>IF($B332="",IFERROR(VLOOKUP($A332,SERVIÇOS!$A:$F,3,0),IFERROR(VLOOKUP($A332,$C:$J,3,0),"")),IFERROR(VLOOKUP($B332,INSUMOS!$A:$D,3,0),IFERROR(VLOOKUP($B332,COTAÇÕES!$A:$J,5,0),"")))</f>
        <v xml:space="preserve">UN    </v>
      </c>
      <c r="F332" s="386">
        <v>9</v>
      </c>
      <c r="G332" s="387">
        <f>IF($B332="",IFERROR(VLOOKUP($A332,SERVIÇOS!$A:$F,6,0),IFERROR(VLOOKUP($A332,$C:$J,8,0),"")),IFERROR(VLOOKUP($B332,INSUMOS!$A:$D,4,0),IFERROR(VLOOKUP($B332,COTAÇÕES!$A:$J,9,0),"")))</f>
        <v>1.04</v>
      </c>
      <c r="H332" s="388">
        <f>TRUNC(IF($B332="",IFERROR(VLOOKUP($A332,SERVIÇOS!$A:$F,4,0),IFERROR(VLOOKUP($A332,$C:$J,6,0),)),IFERROR(VLOOKUP($B332,INSUMOS!$A:$D,4,0),IFERROR(VLOOKUP($B332,COTAÇÕES!$A:$J,9,0),)))*$F332,2)</f>
        <v>9.36</v>
      </c>
      <c r="I332" s="388">
        <f>TRUNC(IF($B332="",IFERROR(VLOOKUP($A332,SERVIÇOS!$A:$F,5,0),IFERROR(VLOOKUP($A332,$C:$J,7,0),)),0)*$F332,2)</f>
        <v>0</v>
      </c>
      <c r="J332" s="389">
        <f t="shared" si="26"/>
        <v>9.36</v>
      </c>
      <c r="K332" s="463"/>
    </row>
    <row r="333" spans="1:11">
      <c r="A333" s="382"/>
      <c r="B333" s="383">
        <v>11976</v>
      </c>
      <c r="C333" s="384" t="str">
        <f t="shared" si="25"/>
        <v>MAT</v>
      </c>
      <c r="D333" s="385" t="str">
        <f>IF($B333="",IFERROR(VLOOKUP($A333,SERVIÇOS!$A:$F,2,0),IFERROR(VLOOKUP($A333,$C:$J,2,0),"")),IFERROR(VLOOKUP($B333,INSUMOS!$A:$D,2,0),IFERROR(VLOOKUP($B333,COTAÇÕES!$A:$J,2,0),"")))</f>
        <v>CHUMBADOR, DIAMETRO 1/4" COM PARAFUSO 1/4" X 40 MM</v>
      </c>
      <c r="E333" s="427" t="str">
        <f>IF($B333="",IFERROR(VLOOKUP($A333,SERVIÇOS!$A:$F,3,0),IFERROR(VLOOKUP($A333,$C:$J,3,0),"")),IFERROR(VLOOKUP($B333,INSUMOS!$A:$D,3,0),IFERROR(VLOOKUP($B333,COTAÇÕES!$A:$J,5,0),"")))</f>
        <v xml:space="preserve">UN    </v>
      </c>
      <c r="F333" s="386">
        <v>6</v>
      </c>
      <c r="G333" s="387">
        <f>IF($B333="",IFERROR(VLOOKUP($A333,SERVIÇOS!$A:$F,6,0),IFERROR(VLOOKUP($A333,$C:$J,8,0),"")),IFERROR(VLOOKUP($B333,INSUMOS!$A:$D,4,0),IFERROR(VLOOKUP($B333,COTAÇÕES!$A:$J,9,0),"")))</f>
        <v>1.1100000000000001</v>
      </c>
      <c r="H333" s="388">
        <f>TRUNC(IF($B333="",IFERROR(VLOOKUP($A333,SERVIÇOS!$A:$F,4,0),IFERROR(VLOOKUP($A333,$C:$J,6,0),)),IFERROR(VLOOKUP($B333,INSUMOS!$A:$D,4,0),IFERROR(VLOOKUP($B333,COTAÇÕES!$A:$J,9,0),)))*$F333,2)</f>
        <v>6.66</v>
      </c>
      <c r="I333" s="388">
        <f>TRUNC(IF($B333="",IFERROR(VLOOKUP($A333,SERVIÇOS!$A:$F,5,0),IFERROR(VLOOKUP($A333,$C:$J,7,0),)),0)*$F333,2)</f>
        <v>0</v>
      </c>
      <c r="J333" s="389">
        <f t="shared" si="26"/>
        <v>6.66</v>
      </c>
      <c r="K333" s="463"/>
    </row>
    <row r="334" spans="1:11" ht="30">
      <c r="A334" s="382"/>
      <c r="B334" s="383">
        <v>13246</v>
      </c>
      <c r="C334" s="384" t="str">
        <f t="shared" si="25"/>
        <v>MAT</v>
      </c>
      <c r="D334" s="385" t="str">
        <f>IF($B334="",IFERROR(VLOOKUP($A334,SERVIÇOS!$A:$F,2,0),IFERROR(VLOOKUP($A334,$C:$J,2,0),"")),IFERROR(VLOOKUP($B334,INSUMOS!$A:$D,2,0),IFERROR(VLOOKUP($B334,COTAÇÕES!$A:$J,2,0),"")))</f>
        <v>PARAFUSO DE FERRO POLIDO, SEXTAVADO, COM ROSCA INTEIRA, DIAMETRO 5/16", COMPRIMENTO 3/4", COM PORCA E ARRUELA LISA LEVE</v>
      </c>
      <c r="E334" s="427" t="str">
        <f>IF($B334="",IFERROR(VLOOKUP($A334,SERVIÇOS!$A:$F,3,0),IFERROR(VLOOKUP($A334,$C:$J,3,0),"")),IFERROR(VLOOKUP($B334,INSUMOS!$A:$D,3,0),IFERROR(VLOOKUP($B334,COTAÇÕES!$A:$J,5,0),"")))</f>
        <v xml:space="preserve">UN    </v>
      </c>
      <c r="F334" s="386">
        <v>4</v>
      </c>
      <c r="G334" s="387">
        <f>IF($B334="",IFERROR(VLOOKUP($A334,SERVIÇOS!$A:$F,6,0),IFERROR(VLOOKUP($A334,$C:$J,8,0),"")),IFERROR(VLOOKUP($B334,INSUMOS!$A:$D,4,0),IFERROR(VLOOKUP($B334,COTAÇÕES!$A:$J,9,0),"")))</f>
        <v>0.41</v>
      </c>
      <c r="H334" s="388">
        <f>TRUNC(IF($B334="",IFERROR(VLOOKUP($A334,SERVIÇOS!$A:$F,4,0),IFERROR(VLOOKUP($A334,$C:$J,6,0),)),IFERROR(VLOOKUP($B334,INSUMOS!$A:$D,4,0),IFERROR(VLOOKUP($B334,COTAÇÕES!$A:$J,9,0),)))*$F334,2)</f>
        <v>1.64</v>
      </c>
      <c r="I334" s="388">
        <f>TRUNC(IF($B334="",IFERROR(VLOOKUP($A334,SERVIÇOS!$A:$F,5,0),IFERROR(VLOOKUP($A334,$C:$J,7,0),)),0)*$F334,2)</f>
        <v>0</v>
      </c>
      <c r="J334" s="389">
        <f t="shared" si="26"/>
        <v>1.64</v>
      </c>
      <c r="K334" s="463"/>
    </row>
    <row r="335" spans="1:11" ht="30">
      <c r="A335" s="382"/>
      <c r="B335" s="383">
        <v>37591</v>
      </c>
      <c r="C335" s="384" t="str">
        <f t="shared" si="25"/>
        <v>MAT</v>
      </c>
      <c r="D335" s="385" t="str">
        <f>IF($B335="",IFERROR(VLOOKUP($A335,SERVIÇOS!$A:$F,2,0),IFERROR(VLOOKUP($A335,$C:$J,2,0),"")),IFERROR(VLOOKUP($B335,INSUMOS!$A:$D,2,0),IFERROR(VLOOKUP($B335,COTAÇÕES!$A:$J,2,0),"")))</f>
        <v>SUPORTE MAO-FRANCESA EM ACO, ABAS IGUAIS 40 CM, CAPACIDADE MINIMA 70 KG, BRANCO</v>
      </c>
      <c r="E335" s="427" t="str">
        <f>IF($B335="",IFERROR(VLOOKUP($A335,SERVIÇOS!$A:$F,3,0),IFERROR(VLOOKUP($A335,$C:$J,3,0),"")),IFERROR(VLOOKUP($B335,INSUMOS!$A:$D,3,0),IFERROR(VLOOKUP($B335,COTAÇÕES!$A:$J,5,0),"")))</f>
        <v xml:space="preserve">UN    </v>
      </c>
      <c r="F335" s="386">
        <v>2</v>
      </c>
      <c r="G335" s="387">
        <f>IF($B335="",IFERROR(VLOOKUP($A335,SERVIÇOS!$A:$F,6,0),IFERROR(VLOOKUP($A335,$C:$J,8,0),"")),IFERROR(VLOOKUP($B335,INSUMOS!$A:$D,4,0),IFERROR(VLOOKUP($B335,COTAÇÕES!$A:$J,9,0),"")))</f>
        <v>23.71</v>
      </c>
      <c r="H335" s="388">
        <f>TRUNC(IF($B335="",IFERROR(VLOOKUP($A335,SERVIÇOS!$A:$F,4,0),IFERROR(VLOOKUP($A335,$C:$J,6,0),)),IFERROR(VLOOKUP($B335,INSUMOS!$A:$D,4,0),IFERROR(VLOOKUP($B335,COTAÇÕES!$A:$J,9,0),)))*$F335,2)</f>
        <v>47.42</v>
      </c>
      <c r="I335" s="388">
        <f>TRUNC(IF($B335="",IFERROR(VLOOKUP($A335,SERVIÇOS!$A:$F,5,0),IFERROR(VLOOKUP($A335,$C:$J,7,0),)),0)*$F335,2)</f>
        <v>0</v>
      </c>
      <c r="J335" s="389">
        <f t="shared" si="26"/>
        <v>47.42</v>
      </c>
      <c r="K335" s="463"/>
    </row>
    <row r="336" spans="1:11" ht="30">
      <c r="A336" s="382"/>
      <c r="B336" s="383" t="str">
        <f>COTAÇÕES!$A$198</f>
        <v>COT 024</v>
      </c>
      <c r="C336" s="384" t="str">
        <f t="shared" si="25"/>
        <v>MAT</v>
      </c>
      <c r="D336" s="385" t="str">
        <f>IF($B336="",IFERROR(VLOOKUP($A336,SERVIÇOS!$A:$F,2,0),IFERROR(VLOOKUP($A336,$C:$J,2,0),"")),IFERROR(VLOOKUP($B336,INSUMOS!$A:$D,2,0),IFERROR(VLOOKUP($B336,COTAÇÕES!$A:$J,2,0),"")))</f>
        <v>AR CONDICIONADO SPLIT INVERTER, PISO TETO, 30.000 BTUS/H, CICLO QUENTE/FRIO</v>
      </c>
      <c r="E336" s="427" t="str">
        <f>IF($B336="",IFERROR(VLOOKUP($A336,SERVIÇOS!$A:$F,3,0),IFERROR(VLOOKUP($A336,$C:$J,3,0),"")),IFERROR(VLOOKUP($B336,INSUMOS!$A:$D,3,0),IFERROR(VLOOKUP($B336,COTAÇÕES!$A:$J,5,0),"")))</f>
        <v xml:space="preserve">UN </v>
      </c>
      <c r="F336" s="386">
        <v>1</v>
      </c>
      <c r="G336" s="387">
        <f>IF($B336="",IFERROR(VLOOKUP($A336,SERVIÇOS!$A:$F,6,0),IFERROR(VLOOKUP($A336,$C:$J,8,0),"")),IFERROR(VLOOKUP($B336,INSUMOS!$A:$D,4,0),IFERROR(VLOOKUP($B336,COTAÇÕES!$A:$J,9,0),"")))</f>
        <v>10548.78</v>
      </c>
      <c r="H336" s="388">
        <f>TRUNC(IF($B336="",IFERROR(VLOOKUP($A336,SERVIÇOS!$A:$F,4,0),IFERROR(VLOOKUP($A336,$C:$J,6,0),)),IFERROR(VLOOKUP($B336,INSUMOS!$A:$D,4,0),IFERROR(VLOOKUP($B336,COTAÇÕES!$A:$J,9,0),)))*$F336,2)</f>
        <v>10548.78</v>
      </c>
      <c r="I336" s="388">
        <f>TRUNC(IF($B336="",IFERROR(VLOOKUP($A336,SERVIÇOS!$A:$F,5,0),IFERROR(VLOOKUP($A336,$C:$J,7,0),)),0)*$F336,2)</f>
        <v>0</v>
      </c>
      <c r="J336" s="389">
        <f t="shared" si="26"/>
        <v>10548.78</v>
      </c>
      <c r="K336" s="463"/>
    </row>
    <row r="337" spans="1:11">
      <c r="A337" s="382">
        <v>88243</v>
      </c>
      <c r="B337" s="383"/>
      <c r="C337" s="384" t="str">
        <f t="shared" si="25"/>
        <v>Serv.Aux</v>
      </c>
      <c r="D337" s="385" t="str">
        <f>IF($B337="",IFERROR(VLOOKUP($A337,SERVIÇOS!$A:$F,2,0),IFERROR(VLOOKUP($A337,$C:$J,2,0),"")),IFERROR(VLOOKUP($B337,INSUMOS!$A:$D,2,0),IFERROR(VLOOKUP($B337,COTAÇÕES!$A:$J,2,0),"")))</f>
        <v>AJUDANTE ESPECIALIZADO COM ENCARGOS COMPLEMENTARES</v>
      </c>
      <c r="E337" s="427" t="str">
        <f>IF($B337="",IFERROR(VLOOKUP($A337,SERVIÇOS!$A:$F,3,0),IFERROR(VLOOKUP($A337,$C:$J,3,0),"")),IFERROR(VLOOKUP($B337,INSUMOS!$A:$D,3,0),IFERROR(VLOOKUP($B337,COTAÇÕES!$A:$J,5,0),"")))</f>
        <v>H</v>
      </c>
      <c r="F337" s="386">
        <v>2.3334000000000001</v>
      </c>
      <c r="G337" s="387">
        <f>IF($B337="",IFERROR(VLOOKUP($A337,SERVIÇOS!$A:$F,6,0),IFERROR(VLOOKUP($A337,$C:$J,8,0),"")),IFERROR(VLOOKUP($B337,INSUMOS!$A:$D,4,0),IFERROR(VLOOKUP($B337,COTAÇÕES!$A:$J,9,0),"")))</f>
        <v>23.82</v>
      </c>
      <c r="H337" s="388">
        <f>TRUNC(IF($B337="",IFERROR(VLOOKUP($A337,SERVIÇOS!$A:$F,4,0),IFERROR(VLOOKUP($A337,$C:$J,6,0),)),IFERROR(VLOOKUP($B337,INSUMOS!$A:$D,4,0),IFERROR(VLOOKUP($B337,COTAÇÕES!$A:$J,9,0),)))*$F337,2)</f>
        <v>17.96</v>
      </c>
      <c r="I337" s="388">
        <f>TRUNC(IF($B337="",IFERROR(VLOOKUP($A337,SERVIÇOS!$A:$F,5,0),IFERROR(VLOOKUP($A337,$C:$J,7,0),)),0)*$F337,2)</f>
        <v>37.61</v>
      </c>
      <c r="J337" s="389">
        <f t="shared" si="26"/>
        <v>55.57</v>
      </c>
      <c r="K337" s="463"/>
    </row>
    <row r="338" spans="1:11">
      <c r="A338" s="382">
        <v>100308</v>
      </c>
      <c r="B338" s="383"/>
      <c r="C338" s="384" t="str">
        <f t="shared" si="25"/>
        <v>Serv.Aux</v>
      </c>
      <c r="D338" s="385" t="str">
        <f>IF($B338="",IFERROR(VLOOKUP($A338,SERVIÇOS!$A:$F,2,0),IFERROR(VLOOKUP($A338,$C:$J,2,0),"")),IFERROR(VLOOKUP($B338,INSUMOS!$A:$D,2,0),IFERROR(VLOOKUP($B338,COTAÇÕES!$A:$J,2,0),"")))</f>
        <v>MECÂNICO DE REFRIGERAÇÃO COM ENCARGOS COMPLEMENTARES</v>
      </c>
      <c r="E338" s="427" t="str">
        <f>IF($B338="",IFERROR(VLOOKUP($A338,SERVIÇOS!$A:$F,3,0),IFERROR(VLOOKUP($A338,$C:$J,3,0),"")),IFERROR(VLOOKUP($B338,INSUMOS!$A:$D,3,0),IFERROR(VLOOKUP($B338,COTAÇÕES!$A:$J,5,0),"")))</f>
        <v>H</v>
      </c>
      <c r="F338" s="386">
        <v>2.3334000000000001</v>
      </c>
      <c r="G338" s="387">
        <f>IF($B338="",IFERROR(VLOOKUP($A338,SERVIÇOS!$A:$F,6,0),IFERROR(VLOOKUP($A338,$C:$J,8,0),"")),IFERROR(VLOOKUP($B338,INSUMOS!$A:$D,4,0),IFERROR(VLOOKUP($B338,COTAÇÕES!$A:$J,9,0),"")))</f>
        <v>31.65</v>
      </c>
      <c r="H338" s="388">
        <f>TRUNC(IF($B338="",IFERROR(VLOOKUP($A338,SERVIÇOS!$A:$F,4,0),IFERROR(VLOOKUP($A338,$C:$J,6,0),)),IFERROR(VLOOKUP($B338,INSUMOS!$A:$D,4,0),IFERROR(VLOOKUP($B338,COTAÇÕES!$A:$J,9,0),)))*$F338,2)</f>
        <v>18.34</v>
      </c>
      <c r="I338" s="388">
        <f>TRUNC(IF($B338="",IFERROR(VLOOKUP($A338,SERVIÇOS!$A:$F,5,0),IFERROR(VLOOKUP($A338,$C:$J,7,0),)),0)*$F338,2)</f>
        <v>55.51</v>
      </c>
      <c r="J338" s="389">
        <f t="shared" si="26"/>
        <v>73.849999999999994</v>
      </c>
      <c r="K338" s="463"/>
    </row>
    <row r="339" spans="1:11" ht="31.5">
      <c r="A339" s="756"/>
      <c r="B339" s="756"/>
      <c r="C339" s="757" t="s">
        <v>19132</v>
      </c>
      <c r="D339" s="758" t="s">
        <v>19232</v>
      </c>
      <c r="E339" s="757" t="s">
        <v>86</v>
      </c>
      <c r="F339" s="759"/>
      <c r="G339" s="760"/>
      <c r="H339" s="781">
        <f>TRUNC(SUM(H340:H347),2)</f>
        <v>13074.17</v>
      </c>
      <c r="I339" s="781">
        <f>TRUNC(SUM(I340:I347),2)</f>
        <v>182.57</v>
      </c>
      <c r="J339" s="781">
        <f>H339+I339</f>
        <v>13256.74</v>
      </c>
      <c r="K339" s="782" t="s">
        <v>18847</v>
      </c>
    </row>
    <row r="340" spans="1:11" ht="30">
      <c r="A340" s="382"/>
      <c r="B340" s="383">
        <v>1570</v>
      </c>
      <c r="C340" s="384" t="str">
        <f t="shared" si="25"/>
        <v>MAT</v>
      </c>
      <c r="D340" s="385" t="str">
        <f>IF($B340="",IFERROR(VLOOKUP($A340,SERVIÇOS!$A:$F,2,0),IFERROR(VLOOKUP($A340,$C:$J,2,0),"")),IFERROR(VLOOKUP($B340,INSUMOS!$A:$D,2,0),IFERROR(VLOOKUP($B340,COTAÇÕES!$A:$J,2,0),"")))</f>
        <v>TERMINAL A COMPRESSAO EM COBRE ESTANHADO PARA CABO 2,5 MM2, 1 FURO E 1 COMPRESSAO, PARA PARAFUSO DE FIXACAO M5</v>
      </c>
      <c r="E340" s="427" t="str">
        <f>IF($B340="",IFERROR(VLOOKUP($A340,SERVIÇOS!$A:$F,3,0),IFERROR(VLOOKUP($A340,$C:$J,3,0),"")),IFERROR(VLOOKUP($B340,INSUMOS!$A:$D,3,0),IFERROR(VLOOKUP($B340,COTAÇÕES!$A:$J,5,0),"")))</f>
        <v xml:space="preserve">UN    </v>
      </c>
      <c r="F340" s="386">
        <v>10</v>
      </c>
      <c r="G340" s="387">
        <f>IF($B340="",IFERROR(VLOOKUP($A340,SERVIÇOS!$A:$F,6,0),IFERROR(VLOOKUP($A340,$C:$J,8,0),"")),IFERROR(VLOOKUP($B340,INSUMOS!$A:$D,4,0),IFERROR(VLOOKUP($B340,COTAÇÕES!$A:$J,9,0),"")))</f>
        <v>0.87</v>
      </c>
      <c r="H340" s="388">
        <f>TRUNC(IF($B340="",IFERROR(VLOOKUP($A340,SERVIÇOS!$A:$F,4,0),IFERROR(VLOOKUP($A340,$C:$J,6,0),)),IFERROR(VLOOKUP($B340,INSUMOS!$A:$D,4,0),IFERROR(VLOOKUP($B340,COTAÇÕES!$A:$J,9,0),)))*$F340,2)</f>
        <v>8.6999999999999993</v>
      </c>
      <c r="I340" s="388">
        <f>TRUNC(IF($B340="",IFERROR(VLOOKUP($A340,SERVIÇOS!$A:$F,5,0),IFERROR(VLOOKUP($A340,$C:$J,7,0),)),0)*$F340,2)</f>
        <v>0</v>
      </c>
      <c r="J340" s="389">
        <f t="shared" si="26"/>
        <v>8.6999999999999993</v>
      </c>
      <c r="K340" s="463"/>
    </row>
    <row r="341" spans="1:11">
      <c r="A341" s="382"/>
      <c r="B341" s="383">
        <v>4374</v>
      </c>
      <c r="C341" s="384" t="str">
        <f t="shared" si="25"/>
        <v>MAT</v>
      </c>
      <c r="D341" s="385" t="str">
        <f>IF($B341="",IFERROR(VLOOKUP($A341,SERVIÇOS!$A:$F,2,0),IFERROR(VLOOKUP($A341,$C:$J,2,0),"")),IFERROR(VLOOKUP($B341,INSUMOS!$A:$D,2,0),IFERROR(VLOOKUP($B341,COTAÇÕES!$A:$J,2,0),"")))</f>
        <v>BUCHA DE NYLON SEM ABA S10</v>
      </c>
      <c r="E341" s="427" t="str">
        <f>IF($B341="",IFERROR(VLOOKUP($A341,SERVIÇOS!$A:$F,3,0),IFERROR(VLOOKUP($A341,$C:$J,3,0),"")),IFERROR(VLOOKUP($B341,INSUMOS!$A:$D,3,0),IFERROR(VLOOKUP($B341,COTAÇÕES!$A:$J,5,0),"")))</f>
        <v xml:space="preserve">UN    </v>
      </c>
      <c r="F341" s="386">
        <v>6</v>
      </c>
      <c r="G341" s="387">
        <f>IF($B341="",IFERROR(VLOOKUP($A341,SERVIÇOS!$A:$F,6,0),IFERROR(VLOOKUP($A341,$C:$J,8,0),"")),IFERROR(VLOOKUP($B341,INSUMOS!$A:$D,4,0),IFERROR(VLOOKUP($B341,COTAÇÕES!$A:$J,9,0),"")))</f>
        <v>0.62</v>
      </c>
      <c r="H341" s="388">
        <f>TRUNC(IF($B341="",IFERROR(VLOOKUP($A341,SERVIÇOS!$A:$F,4,0),IFERROR(VLOOKUP($A341,$C:$J,6,0),)),IFERROR(VLOOKUP($B341,INSUMOS!$A:$D,4,0),IFERROR(VLOOKUP($B341,COTAÇÕES!$A:$J,9,0),)))*$F341,2)</f>
        <v>3.72</v>
      </c>
      <c r="I341" s="388">
        <f>TRUNC(IF($B341="",IFERROR(VLOOKUP($A341,SERVIÇOS!$A:$F,5,0),IFERROR(VLOOKUP($A341,$C:$J,7,0),)),0)*$F341,2)</f>
        <v>0</v>
      </c>
      <c r="J341" s="389">
        <f t="shared" si="26"/>
        <v>3.72</v>
      </c>
      <c r="K341" s="463"/>
    </row>
    <row r="342" spans="1:11" ht="30">
      <c r="A342" s="382"/>
      <c r="B342" s="383">
        <v>13246</v>
      </c>
      <c r="C342" s="384" t="str">
        <f t="shared" si="25"/>
        <v>MAT</v>
      </c>
      <c r="D342" s="385" t="str">
        <f>IF($B342="",IFERROR(VLOOKUP($A342,SERVIÇOS!$A:$F,2,0),IFERROR(VLOOKUP($A342,$C:$J,2,0),"")),IFERROR(VLOOKUP($B342,INSUMOS!$A:$D,2,0),IFERROR(VLOOKUP($B342,COTAÇÕES!$A:$J,2,0),"")))</f>
        <v>PARAFUSO DE FERRO POLIDO, SEXTAVADO, COM ROSCA INTEIRA, DIAMETRO 5/16", COMPRIMENTO 3/4", COM PORCA E ARRUELA LISA LEVE</v>
      </c>
      <c r="E342" s="427" t="str">
        <f>IF($B342="",IFERROR(VLOOKUP($A342,SERVIÇOS!$A:$F,3,0),IFERROR(VLOOKUP($A342,$C:$J,3,0),"")),IFERROR(VLOOKUP($B342,INSUMOS!$A:$D,3,0),IFERROR(VLOOKUP($B342,COTAÇÕES!$A:$J,5,0),"")))</f>
        <v xml:space="preserve">UN    </v>
      </c>
      <c r="F342" s="386">
        <v>4</v>
      </c>
      <c r="G342" s="387">
        <f>IF($B342="",IFERROR(VLOOKUP($A342,SERVIÇOS!$A:$F,6,0),IFERROR(VLOOKUP($A342,$C:$J,8,0),"")),IFERROR(VLOOKUP($B342,INSUMOS!$A:$D,4,0),IFERROR(VLOOKUP($B342,COTAÇÕES!$A:$J,9,0),"")))</f>
        <v>0.41</v>
      </c>
      <c r="H342" s="388">
        <f>TRUNC(IF($B342="",IFERROR(VLOOKUP($A342,SERVIÇOS!$A:$F,4,0),IFERROR(VLOOKUP($A342,$C:$J,6,0),)),IFERROR(VLOOKUP($B342,INSUMOS!$A:$D,4,0),IFERROR(VLOOKUP($B342,COTAÇÕES!$A:$J,9,0),)))*$F342,2)</f>
        <v>1.64</v>
      </c>
      <c r="I342" s="388">
        <f>TRUNC(IF($B342="",IFERROR(VLOOKUP($A342,SERVIÇOS!$A:$F,5,0),IFERROR(VLOOKUP($A342,$C:$J,7,0),)),0)*$F342,2)</f>
        <v>0</v>
      </c>
      <c r="J342" s="389">
        <f t="shared" si="26"/>
        <v>1.64</v>
      </c>
      <c r="K342" s="463"/>
    </row>
    <row r="343" spans="1:11" ht="30">
      <c r="A343" s="382"/>
      <c r="B343" s="383">
        <v>13294</v>
      </c>
      <c r="C343" s="384" t="str">
        <f t="shared" si="25"/>
        <v>MAT</v>
      </c>
      <c r="D343" s="385" t="str">
        <f>IF($B343="",IFERROR(VLOOKUP($A343,SERVIÇOS!$A:$F,2,0),IFERROR(VLOOKUP($A343,$C:$J,2,0),"")),IFERROR(VLOOKUP($B343,INSUMOS!$A:$D,2,0),IFERROR(VLOOKUP($B343,COTAÇÕES!$A:$J,2,0),"")))</f>
        <v>PARAFUSO ZINCADO, SEXTAVADO, COM ROSCA SOBERBA, DIAMETRO 3/8", COMPRIMENTO 80 MM</v>
      </c>
      <c r="E343" s="427" t="str">
        <f>IF($B343="",IFERROR(VLOOKUP($A343,SERVIÇOS!$A:$F,3,0),IFERROR(VLOOKUP($A343,$C:$J,3,0),"")),IFERROR(VLOOKUP($B343,INSUMOS!$A:$D,3,0),IFERROR(VLOOKUP($B343,COTAÇÕES!$A:$J,5,0),"")))</f>
        <v xml:space="preserve">UN    </v>
      </c>
      <c r="F343" s="386">
        <v>6</v>
      </c>
      <c r="G343" s="387">
        <f>IF($B343="",IFERROR(VLOOKUP($A343,SERVIÇOS!$A:$F,6,0),IFERROR(VLOOKUP($A343,$C:$J,8,0),"")),IFERROR(VLOOKUP($B343,INSUMOS!$A:$D,4,0),IFERROR(VLOOKUP($B343,COTAÇÕES!$A:$J,9,0),"")))</f>
        <v>1.39</v>
      </c>
      <c r="H343" s="388">
        <f>TRUNC(IF($B343="",IFERROR(VLOOKUP($A343,SERVIÇOS!$A:$F,4,0),IFERROR(VLOOKUP($A343,$C:$J,6,0),)),IFERROR(VLOOKUP($B343,INSUMOS!$A:$D,4,0),IFERROR(VLOOKUP($B343,COTAÇÕES!$A:$J,9,0),)))*$F343,2)</f>
        <v>8.34</v>
      </c>
      <c r="I343" s="388">
        <f>TRUNC(IF($B343="",IFERROR(VLOOKUP($A343,SERVIÇOS!$A:$F,5,0),IFERROR(VLOOKUP($A343,$C:$J,7,0),)),0)*$F343,2)</f>
        <v>0</v>
      </c>
      <c r="J343" s="389">
        <f t="shared" si="26"/>
        <v>8.34</v>
      </c>
      <c r="K343" s="463"/>
    </row>
    <row r="344" spans="1:11" ht="30">
      <c r="A344" s="382"/>
      <c r="B344" s="383">
        <v>13348</v>
      </c>
      <c r="C344" s="384" t="str">
        <f t="shared" si="25"/>
        <v>MAT</v>
      </c>
      <c r="D344" s="385" t="str">
        <f>IF($B344="",IFERROR(VLOOKUP($A344,SERVIÇOS!$A:$F,2,0),IFERROR(VLOOKUP($A344,$C:$J,2,0),"")),IFERROR(VLOOKUP($B344,INSUMOS!$A:$D,2,0),IFERROR(VLOOKUP($B344,COTAÇÕES!$A:$J,2,0),"")))</f>
        <v>ARRUELA  EM ACO GALVANIZADO, DIAMETRO EXTERNO = 35MM, ESPESSURA = 3MM, DIAMETRO DO FURO= 18MM</v>
      </c>
      <c r="E344" s="427" t="str">
        <f>IF($B344="",IFERROR(VLOOKUP($A344,SERVIÇOS!$A:$F,3,0),IFERROR(VLOOKUP($A344,$C:$J,3,0),"")),IFERROR(VLOOKUP($B344,INSUMOS!$A:$D,3,0),IFERROR(VLOOKUP($B344,COTAÇÕES!$A:$J,5,0),"")))</f>
        <v xml:space="preserve">UN    </v>
      </c>
      <c r="F344" s="386">
        <v>6</v>
      </c>
      <c r="G344" s="387">
        <f>IF($B344="",IFERROR(VLOOKUP($A344,SERVIÇOS!$A:$F,6,0),IFERROR(VLOOKUP($A344,$C:$J,8,0),"")),IFERROR(VLOOKUP($B344,INSUMOS!$A:$D,4,0),IFERROR(VLOOKUP($B344,COTAÇÕES!$A:$J,9,0),"")))</f>
        <v>1.7</v>
      </c>
      <c r="H344" s="388">
        <f>TRUNC(IF($B344="",IFERROR(VLOOKUP($A344,SERVIÇOS!$A:$F,4,0),IFERROR(VLOOKUP($A344,$C:$J,6,0),)),IFERROR(VLOOKUP($B344,INSUMOS!$A:$D,4,0),IFERROR(VLOOKUP($B344,COTAÇÕES!$A:$J,9,0),)))*$F344,2)</f>
        <v>10.199999999999999</v>
      </c>
      <c r="I344" s="388">
        <f>TRUNC(IF($B344="",IFERROR(VLOOKUP($A344,SERVIÇOS!$A:$F,5,0),IFERROR(VLOOKUP($A344,$C:$J,7,0),)),0)*$F344,2)</f>
        <v>0</v>
      </c>
      <c r="J344" s="389">
        <f t="shared" si="26"/>
        <v>10.199999999999999</v>
      </c>
      <c r="K344" s="463"/>
    </row>
    <row r="345" spans="1:11">
      <c r="A345" s="382"/>
      <c r="B345" s="383" t="str">
        <f>COTAÇÕES!$A$206</f>
        <v>COT 025</v>
      </c>
      <c r="C345" s="384" t="str">
        <f t="shared" si="25"/>
        <v>MAT</v>
      </c>
      <c r="D345" s="385" t="str">
        <f>IF($B345="",IFERROR(VLOOKUP($A345,SERVIÇOS!$A:$F,2,0),IFERROR(VLOOKUP($A345,$C:$J,2,0),"")),IFERROR(VLOOKUP($B345,INSUMOS!$A:$D,2,0),IFERROR(VLOOKUP($B345,COTAÇÕES!$A:$J,2,0),"")))</f>
        <v>AR CONDICIONADO SPLIT PISO TETO 48000 BTU/H QUENTE/FRIO INVERTER</v>
      </c>
      <c r="E345" s="427" t="str">
        <f>IF($B345="",IFERROR(VLOOKUP($A345,SERVIÇOS!$A:$F,3,0),IFERROR(VLOOKUP($A345,$C:$J,3,0),"")),IFERROR(VLOOKUP($B345,INSUMOS!$A:$D,3,0),IFERROR(VLOOKUP($B345,COTAÇÕES!$A:$J,5,0),"")))</f>
        <v xml:space="preserve">UN </v>
      </c>
      <c r="F345" s="386">
        <v>1</v>
      </c>
      <c r="G345" s="387">
        <f>IF($B345="",IFERROR(VLOOKUP($A345,SERVIÇOS!$A:$F,6,0),IFERROR(VLOOKUP($A345,$C:$J,8,0),"")),IFERROR(VLOOKUP($B345,INSUMOS!$A:$D,4,0),IFERROR(VLOOKUP($B345,COTAÇÕES!$A:$J,9,0),"")))</f>
        <v>12970.4</v>
      </c>
      <c r="H345" s="388">
        <f>TRUNC(IF($B345="",IFERROR(VLOOKUP($A345,SERVIÇOS!$A:$F,4,0),IFERROR(VLOOKUP($A345,$C:$J,6,0),)),IFERROR(VLOOKUP($B345,INSUMOS!$A:$D,4,0),IFERROR(VLOOKUP($B345,COTAÇÕES!$A:$J,9,0),)))*$F345,2)</f>
        <v>12970.4</v>
      </c>
      <c r="I345" s="388">
        <f>TRUNC(IF($B345="",IFERROR(VLOOKUP($A345,SERVIÇOS!$A:$F,5,0),IFERROR(VLOOKUP($A345,$C:$J,7,0),)),0)*$F345,2)</f>
        <v>0</v>
      </c>
      <c r="J345" s="389">
        <f t="shared" si="26"/>
        <v>12970.4</v>
      </c>
      <c r="K345" s="463"/>
    </row>
    <row r="346" spans="1:11">
      <c r="A346" s="382">
        <v>88243</v>
      </c>
      <c r="B346" s="383"/>
      <c r="C346" s="384" t="str">
        <f t="shared" si="25"/>
        <v>Serv.Aux</v>
      </c>
      <c r="D346" s="385" t="str">
        <f>IF($B346="",IFERROR(VLOOKUP($A346,SERVIÇOS!$A:$F,2,0),IFERROR(VLOOKUP($A346,$C:$J,2,0),"")),IFERROR(VLOOKUP($B346,INSUMOS!$A:$D,2,0),IFERROR(VLOOKUP($B346,COTAÇÕES!$A:$J,2,0),"")))</f>
        <v>AJUDANTE ESPECIALIZADO COM ENCARGOS COMPLEMENTARES</v>
      </c>
      <c r="E346" s="427" t="str">
        <f>IF($B346="",IFERROR(VLOOKUP($A346,SERVIÇOS!$A:$F,3,0),IFERROR(VLOOKUP($A346,$C:$J,3,0),"")),IFERROR(VLOOKUP($B346,INSUMOS!$A:$D,3,0),IFERROR(VLOOKUP($B346,COTAÇÕES!$A:$J,5,0),"")))</f>
        <v>H</v>
      </c>
      <c r="F346" s="386">
        <v>4.5749000000000004</v>
      </c>
      <c r="G346" s="387">
        <f>IF($B346="",IFERROR(VLOOKUP($A346,SERVIÇOS!$A:$F,6,0),IFERROR(VLOOKUP($A346,$C:$J,8,0),"")),IFERROR(VLOOKUP($B346,INSUMOS!$A:$D,4,0),IFERROR(VLOOKUP($B346,COTAÇÕES!$A:$J,9,0),"")))</f>
        <v>23.82</v>
      </c>
      <c r="H346" s="388">
        <f>TRUNC(IF($B346="",IFERROR(VLOOKUP($A346,SERVIÇOS!$A:$F,4,0),IFERROR(VLOOKUP($A346,$C:$J,6,0),)),IFERROR(VLOOKUP($B346,INSUMOS!$A:$D,4,0),IFERROR(VLOOKUP($B346,COTAÇÕES!$A:$J,9,0),)))*$F346,2)</f>
        <v>35.22</v>
      </c>
      <c r="I346" s="388">
        <f>TRUNC(IF($B346="",IFERROR(VLOOKUP($A346,SERVIÇOS!$A:$F,5,0),IFERROR(VLOOKUP($A346,$C:$J,7,0),)),0)*$F346,2)</f>
        <v>73.739999999999995</v>
      </c>
      <c r="J346" s="389">
        <f t="shared" si="26"/>
        <v>108.96</v>
      </c>
      <c r="K346" s="463"/>
    </row>
    <row r="347" spans="1:11">
      <c r="A347" s="382">
        <v>100308</v>
      </c>
      <c r="B347" s="383"/>
      <c r="C347" s="384" t="str">
        <f t="shared" si="25"/>
        <v>Serv.Aux</v>
      </c>
      <c r="D347" s="385" t="str">
        <f>IF($B347="",IFERROR(VLOOKUP($A347,SERVIÇOS!$A:$F,2,0),IFERROR(VLOOKUP($A347,$C:$J,2,0),"")),IFERROR(VLOOKUP($B347,INSUMOS!$A:$D,2,0),IFERROR(VLOOKUP($B347,COTAÇÕES!$A:$J,2,0),"")))</f>
        <v>MECÂNICO DE REFRIGERAÇÃO COM ENCARGOS COMPLEMENTARES</v>
      </c>
      <c r="E347" s="427" t="str">
        <f>IF($B347="",IFERROR(VLOOKUP($A347,SERVIÇOS!$A:$F,3,0),IFERROR(VLOOKUP($A347,$C:$J,3,0),"")),IFERROR(VLOOKUP($B347,INSUMOS!$A:$D,3,0),IFERROR(VLOOKUP($B347,COTAÇÕES!$A:$J,5,0),"")))</f>
        <v>H</v>
      </c>
      <c r="F347" s="386">
        <v>4.5749000000000004</v>
      </c>
      <c r="G347" s="387">
        <f>IF($B347="",IFERROR(VLOOKUP($A347,SERVIÇOS!$A:$F,6,0),IFERROR(VLOOKUP($A347,$C:$J,8,0),"")),IFERROR(VLOOKUP($B347,INSUMOS!$A:$D,4,0),IFERROR(VLOOKUP($B347,COTAÇÕES!$A:$J,9,0),"")))</f>
        <v>31.65</v>
      </c>
      <c r="H347" s="388">
        <f>TRUNC(IF($B347="",IFERROR(VLOOKUP($A347,SERVIÇOS!$A:$F,4,0),IFERROR(VLOOKUP($A347,$C:$J,6,0),)),IFERROR(VLOOKUP($B347,INSUMOS!$A:$D,4,0),IFERROR(VLOOKUP($B347,COTAÇÕES!$A:$J,9,0),)))*$F347,2)</f>
        <v>35.950000000000003</v>
      </c>
      <c r="I347" s="388">
        <f>TRUNC(IF($B347="",IFERROR(VLOOKUP($A347,SERVIÇOS!$A:$F,5,0),IFERROR(VLOOKUP($A347,$C:$J,7,0),)),0)*$F347,2)</f>
        <v>108.83</v>
      </c>
      <c r="J347" s="389">
        <f t="shared" si="26"/>
        <v>144.78</v>
      </c>
      <c r="K347" s="463"/>
    </row>
    <row r="348" spans="1:11" ht="31.5">
      <c r="A348" s="756"/>
      <c r="B348" s="756"/>
      <c r="C348" s="757" t="s">
        <v>19137</v>
      </c>
      <c r="D348" s="758" t="s">
        <v>19239</v>
      </c>
      <c r="E348" s="757" t="s">
        <v>86</v>
      </c>
      <c r="F348" s="759"/>
      <c r="G348" s="760"/>
      <c r="H348" s="781">
        <f>TRUNC(SUM(H349:H352),2)</f>
        <v>33.69</v>
      </c>
      <c r="I348" s="781">
        <f>TRUNC(SUM(I349:I352),2)</f>
        <v>10.88</v>
      </c>
      <c r="J348" s="781">
        <f>H348+I348</f>
        <v>44.57</v>
      </c>
      <c r="K348" s="782" t="s">
        <v>18847</v>
      </c>
    </row>
    <row r="349" spans="1:11" ht="30">
      <c r="A349" s="382"/>
      <c r="B349" s="383">
        <v>34348</v>
      </c>
      <c r="C349" s="384" t="str">
        <f t="shared" si="25"/>
        <v>MAT</v>
      </c>
      <c r="D349" s="385" t="str">
        <f>IF($B349="",IFERROR(VLOOKUP($A349,SERVIÇOS!$A:$F,2,0),IFERROR(VLOOKUP($A349,$C:$J,2,0),"")),IFERROR(VLOOKUP($B349,INSUMOS!$A:$D,2,0),IFERROR(VLOOKUP($B349,COTAÇÕES!$A:$J,2,0),"")))</f>
        <v>CONCERTINA CLIPADA (DUPLA) EM ACO GALVANIZADO DE ALTA RESISTENCIA, COM ESPIRAL DE 300 MM, D = 2,76 MM</v>
      </c>
      <c r="E349" s="427" t="str">
        <f>IF($B349="",IFERROR(VLOOKUP($A349,SERVIÇOS!$A:$F,3,0),IFERROR(VLOOKUP($A349,$C:$J,3,0),"")),IFERROR(VLOOKUP($B349,INSUMOS!$A:$D,3,0),IFERROR(VLOOKUP($B349,COTAÇÕES!$A:$J,5,0),"")))</f>
        <v xml:space="preserve">M     </v>
      </c>
      <c r="F349" s="386">
        <v>1</v>
      </c>
      <c r="G349" s="387">
        <f>IF($B349="",IFERROR(VLOOKUP($A349,SERVIÇOS!$A:$F,6,0),IFERROR(VLOOKUP($A349,$C:$J,8,0),"")),IFERROR(VLOOKUP($B349,INSUMOS!$A:$D,4,0),IFERROR(VLOOKUP($B349,COTAÇÕES!$A:$J,9,0),"")))</f>
        <v>27.47</v>
      </c>
      <c r="H349" s="388">
        <f>TRUNC(IF($B349="",IFERROR(VLOOKUP($A349,SERVIÇOS!$A:$F,4,0),IFERROR(VLOOKUP($A349,$C:$J,6,0),)),IFERROR(VLOOKUP($B349,INSUMOS!$A:$D,4,0),IFERROR(VLOOKUP($B349,COTAÇÕES!$A:$J,9,0),)))*$F349,2)</f>
        <v>27.47</v>
      </c>
      <c r="I349" s="388">
        <f>TRUNC(IF($B349="",IFERROR(VLOOKUP($A349,SERVIÇOS!$A:$F,5,0),IFERROR(VLOOKUP($A349,$C:$J,7,0),)),0)*$F349,2)</f>
        <v>0</v>
      </c>
      <c r="J349" s="389">
        <f t="shared" si="26"/>
        <v>27.47</v>
      </c>
      <c r="K349" s="463"/>
    </row>
    <row r="350" spans="1:11">
      <c r="A350" s="382">
        <v>88316</v>
      </c>
      <c r="B350" s="383"/>
      <c r="C350" s="384" t="str">
        <f t="shared" si="25"/>
        <v>Serv.Aux</v>
      </c>
      <c r="D350" s="385" t="str">
        <f>IF($B350="",IFERROR(VLOOKUP($A350,SERVIÇOS!$A:$F,2,0),IFERROR(VLOOKUP($A350,$C:$J,2,0),"")),IFERROR(VLOOKUP($B350,INSUMOS!$A:$D,2,0),IFERROR(VLOOKUP($B350,COTAÇÕES!$A:$J,2,0),"")))</f>
        <v>SERVENTE COM ENCARGOS COMPLEMENTARES</v>
      </c>
      <c r="E350" s="427" t="str">
        <f>IF($B350="",IFERROR(VLOOKUP($A350,SERVIÇOS!$A:$F,3,0),IFERROR(VLOOKUP($A350,$C:$J,3,0),"")),IFERROR(VLOOKUP($B350,INSUMOS!$A:$D,3,0),IFERROR(VLOOKUP($B350,COTAÇÕES!$A:$J,5,0),"")))</f>
        <v>H</v>
      </c>
      <c r="F350" s="386">
        <v>0.3</v>
      </c>
      <c r="G350" s="387">
        <f>IF($B350="",IFERROR(VLOOKUP($A350,SERVIÇOS!$A:$F,6,0),IFERROR(VLOOKUP($A350,$C:$J,8,0),"")),IFERROR(VLOOKUP($B350,INSUMOS!$A:$D,4,0),IFERROR(VLOOKUP($B350,COTAÇÕES!$A:$J,9,0),"")))</f>
        <v>22.72</v>
      </c>
      <c r="H350" s="388">
        <f>TRUNC(IF($B350="",IFERROR(VLOOKUP($A350,SERVIÇOS!$A:$F,4,0),IFERROR(VLOOKUP($A350,$C:$J,6,0),)),IFERROR(VLOOKUP($B350,INSUMOS!$A:$D,4,0),IFERROR(VLOOKUP($B350,COTAÇÕES!$A:$J,9,0),)))*$F350,2)</f>
        <v>2.31</v>
      </c>
      <c r="I350" s="388">
        <f>TRUNC(IF($B350="",IFERROR(VLOOKUP($A350,SERVIÇOS!$A:$F,5,0),IFERROR(VLOOKUP($A350,$C:$J,7,0),)),0)*$F350,2)</f>
        <v>4.5</v>
      </c>
      <c r="J350" s="389">
        <f t="shared" si="26"/>
        <v>6.8100000000000005</v>
      </c>
      <c r="K350" s="463"/>
    </row>
    <row r="351" spans="1:11">
      <c r="A351" s="382">
        <v>88309</v>
      </c>
      <c r="B351" s="383"/>
      <c r="C351" s="384" t="str">
        <f t="shared" si="25"/>
        <v>Serv.Aux</v>
      </c>
      <c r="D351" s="385" t="str">
        <f>IF($B351="",IFERROR(VLOOKUP($A351,SERVIÇOS!$A:$F,2,0),IFERROR(VLOOKUP($A351,$C:$J,2,0),"")),IFERROR(VLOOKUP($B351,INSUMOS!$A:$D,2,0),IFERROR(VLOOKUP($B351,COTAÇÕES!$A:$J,2,0),"")))</f>
        <v>PEDREIRO COM ENCARGOS COMPLEMENTARES</v>
      </c>
      <c r="E351" s="427" t="str">
        <f>IF($B351="",IFERROR(VLOOKUP($A351,SERVIÇOS!$A:$F,3,0),IFERROR(VLOOKUP($A351,$C:$J,3,0),"")),IFERROR(VLOOKUP($B351,INSUMOS!$A:$D,3,0),IFERROR(VLOOKUP($B351,COTAÇÕES!$A:$J,5,0),"")))</f>
        <v>H</v>
      </c>
      <c r="F351" s="386">
        <v>0.3</v>
      </c>
      <c r="G351" s="387">
        <f>IF($B351="",IFERROR(VLOOKUP($A351,SERVIÇOS!$A:$F,6,0),IFERROR(VLOOKUP($A351,$C:$J,8,0),"")),IFERROR(VLOOKUP($B351,INSUMOS!$A:$D,4,0),IFERROR(VLOOKUP($B351,COTAÇÕES!$A:$J,9,0),"")))</f>
        <v>29.15</v>
      </c>
      <c r="H351" s="388">
        <f>TRUNC(IF($B351="",IFERROR(VLOOKUP($A351,SERVIÇOS!$A:$F,4,0),IFERROR(VLOOKUP($A351,$C:$J,6,0),)),IFERROR(VLOOKUP($B351,INSUMOS!$A:$D,4,0),IFERROR(VLOOKUP($B351,COTAÇÕES!$A:$J,9,0),)))*$F351,2)</f>
        <v>2.36</v>
      </c>
      <c r="I351" s="388">
        <f>TRUNC(IF($B351="",IFERROR(VLOOKUP($A351,SERVIÇOS!$A:$F,5,0),IFERROR(VLOOKUP($A351,$C:$J,7,0),)),0)*$F351,2)</f>
        <v>6.38</v>
      </c>
      <c r="J351" s="389">
        <f t="shared" si="26"/>
        <v>8.74</v>
      </c>
      <c r="K351" s="463"/>
    </row>
    <row r="352" spans="1:11" ht="30">
      <c r="A352" s="382"/>
      <c r="B352" s="383">
        <v>142</v>
      </c>
      <c r="C352" s="384" t="str">
        <f t="shared" si="25"/>
        <v>MAT</v>
      </c>
      <c r="D352" s="385" t="str">
        <f>IF($B352="",IFERROR(VLOOKUP($A352,SERVIÇOS!$A:$F,2,0),IFERROR(VLOOKUP($A352,$C:$J,2,0),"")),IFERROR(VLOOKUP($B352,INSUMOS!$A:$D,2,0),IFERROR(VLOOKUP($B352,COTAÇÕES!$A:$J,2,0),"")))</f>
        <v>SELANTE ELASTICO MONOCOMPONENTE A BASE DE POLIURETANO (PU) PARA JUNTAS DIVERSAS</v>
      </c>
      <c r="E352" s="427" t="str">
        <f>IF($B352="",IFERROR(VLOOKUP($A352,SERVIÇOS!$A:$F,3,0),IFERROR(VLOOKUP($A352,$C:$J,3,0),"")),IFERROR(VLOOKUP($B352,INSUMOS!$A:$D,3,0),IFERROR(VLOOKUP($B352,COTAÇÕES!$A:$J,5,0),"")))</f>
        <v xml:space="preserve">310ML </v>
      </c>
      <c r="F352" s="386">
        <v>0.05</v>
      </c>
      <c r="G352" s="387">
        <f>IF($B352="",IFERROR(VLOOKUP($A352,SERVIÇOS!$A:$F,6,0),IFERROR(VLOOKUP($A352,$C:$J,8,0),"")),IFERROR(VLOOKUP($B352,INSUMOS!$A:$D,4,0),IFERROR(VLOOKUP($B352,COTAÇÕES!$A:$J,9,0),"")))</f>
        <v>31.07</v>
      </c>
      <c r="H352" s="388">
        <f>TRUNC(IF($B352="",IFERROR(VLOOKUP($A352,SERVIÇOS!$A:$F,4,0),IFERROR(VLOOKUP($A352,$C:$J,6,0),)),IFERROR(VLOOKUP($B352,INSUMOS!$A:$D,4,0),IFERROR(VLOOKUP($B352,COTAÇÕES!$A:$J,9,0),)))*$F352,2)</f>
        <v>1.55</v>
      </c>
      <c r="I352" s="388">
        <f>TRUNC(IF($B352="",IFERROR(VLOOKUP($A352,SERVIÇOS!$A:$F,5,0),IFERROR(VLOOKUP($A352,$C:$J,7,0),)),0)*$F352,2)</f>
        <v>0</v>
      </c>
      <c r="J352" s="389">
        <f t="shared" si="26"/>
        <v>1.55</v>
      </c>
      <c r="K352" s="463"/>
    </row>
    <row r="353" spans="1:11" ht="31.5">
      <c r="A353" s="717"/>
      <c r="B353" s="717"/>
      <c r="C353" s="718" t="s">
        <v>19154</v>
      </c>
      <c r="D353" s="719" t="s">
        <v>19383</v>
      </c>
      <c r="E353" s="718" t="s">
        <v>86</v>
      </c>
      <c r="F353" s="720"/>
      <c r="G353" s="721"/>
      <c r="H353" s="722">
        <f>TRUNC(SUM(H354:H356),2)</f>
        <v>738.11</v>
      </c>
      <c r="I353" s="722">
        <f>TRUNC(SUM(I354:I356),2)</f>
        <v>18.71</v>
      </c>
      <c r="J353" s="722">
        <f>H353+I353</f>
        <v>756.82</v>
      </c>
      <c r="K353" s="723" t="s">
        <v>18847</v>
      </c>
    </row>
    <row r="354" spans="1:11" ht="30">
      <c r="A354" s="382">
        <v>88267</v>
      </c>
      <c r="B354" s="383"/>
      <c r="C354" s="384" t="str">
        <f t="shared" ref="C354:C356" si="27">IF(A354&lt;&gt;"","Serv.Aux",IF(B354&lt;&gt;"","MAT",""))</f>
        <v>Serv.Aux</v>
      </c>
      <c r="D354" s="385" t="str">
        <f>IF($B354="",IFERROR(VLOOKUP($A354,SERVIÇOS!$A:$F,2,0),IFERROR(VLOOKUP($A354,$C:$J,2,0),"")),IFERROR(VLOOKUP($B354,INSUMOS!$A:$D,2,0),IFERROR(VLOOKUP($B354,COTAÇÕES!$A:$J,2,0),"")))</f>
        <v>ENCANADOR OU BOMBEIRO HIDRÁULICO COM ENCARGOS COMPLEMENTARES</v>
      </c>
      <c r="E354" s="427" t="str">
        <f>IF($B354="",IFERROR(VLOOKUP($A354,SERVIÇOS!$A:$F,3,0),IFERROR(VLOOKUP($A354,$C:$J,3,0),"")),IFERROR(VLOOKUP($B354,INSUMOS!$A:$D,3,0),IFERROR(VLOOKUP($B354,COTAÇÕES!$A:$J,5,0),"")))</f>
        <v>H</v>
      </c>
      <c r="F354" s="386">
        <v>0.5</v>
      </c>
      <c r="G354" s="387">
        <f>IF($B354="",IFERROR(VLOOKUP($A354,SERVIÇOS!$A:$F,6,0),IFERROR(VLOOKUP($A354,$C:$J,8,0),"")),IFERROR(VLOOKUP($B354,INSUMOS!$A:$D,4,0),IFERROR(VLOOKUP($B354,COTAÇÕES!$A:$J,9,0),"")))</f>
        <v>28.4</v>
      </c>
      <c r="H354" s="388">
        <f>TRUNC(IF($B354="",IFERROR(VLOOKUP($A354,SERVIÇOS!$A:$F,4,0),IFERROR(VLOOKUP($A354,$C:$J,6,0),)),IFERROR(VLOOKUP($B354,INSUMOS!$A:$D,4,0),IFERROR(VLOOKUP($B354,COTAÇÕES!$A:$J,9,0),)))*$F354,2)</f>
        <v>3.59</v>
      </c>
      <c r="I354" s="388">
        <f>TRUNC(IF($B354="",IFERROR(VLOOKUP($A354,SERVIÇOS!$A:$F,5,0),IFERROR(VLOOKUP($A354,$C:$J,7,0),)),0)*$F354,2)</f>
        <v>10.6</v>
      </c>
      <c r="J354" s="389">
        <f t="shared" ref="J354:J356" si="28">H354+I354</f>
        <v>14.19</v>
      </c>
      <c r="K354" s="463"/>
    </row>
    <row r="355" spans="1:11" ht="30">
      <c r="A355" s="382">
        <v>88248</v>
      </c>
      <c r="B355" s="383"/>
      <c r="C355" s="384" t="str">
        <f t="shared" si="27"/>
        <v>Serv.Aux</v>
      </c>
      <c r="D355" s="385" t="str">
        <f>IF($B355="",IFERROR(VLOOKUP($A355,SERVIÇOS!$A:$F,2,0),IFERROR(VLOOKUP($A355,$C:$J,2,0),"")),IFERROR(VLOOKUP($B355,INSUMOS!$A:$D,2,0),IFERROR(VLOOKUP($B355,COTAÇÕES!$A:$J,2,0),"")))</f>
        <v>AUXILIAR DE ENCANADOR OU BOMBEIRO HIDRÁULICO COM ENCARGOS COMPLEMENTARES</v>
      </c>
      <c r="E355" s="427" t="str">
        <f>IF($B355="",IFERROR(VLOOKUP($A355,SERVIÇOS!$A:$F,3,0),IFERROR(VLOOKUP($A355,$C:$J,3,0),"")),IFERROR(VLOOKUP($B355,INSUMOS!$A:$D,3,0),IFERROR(VLOOKUP($B355,COTAÇÕES!$A:$J,5,0),"")))</f>
        <v>H</v>
      </c>
      <c r="F355" s="386">
        <v>0.5</v>
      </c>
      <c r="G355" s="387">
        <f>IF($B355="",IFERROR(VLOOKUP($A355,SERVIÇOS!$A:$F,6,0),IFERROR(VLOOKUP($A355,$C:$J,8,0),"")),IFERROR(VLOOKUP($B355,INSUMOS!$A:$D,4,0),IFERROR(VLOOKUP($B355,COTAÇÕES!$A:$J,9,0),"")))</f>
        <v>23.42</v>
      </c>
      <c r="H355" s="388">
        <f>TRUNC(IF($B355="",IFERROR(VLOOKUP($A355,SERVIÇOS!$A:$F,4,0),IFERROR(VLOOKUP($A355,$C:$J,6,0),)),IFERROR(VLOOKUP($B355,INSUMOS!$A:$D,4,0),IFERROR(VLOOKUP($B355,COTAÇÕES!$A:$J,9,0),)))*$F355,2)</f>
        <v>3.59</v>
      </c>
      <c r="I355" s="388">
        <f>TRUNC(IF($B355="",IFERROR(VLOOKUP($A355,SERVIÇOS!$A:$F,5,0),IFERROR(VLOOKUP($A355,$C:$J,7,0),)),0)*$F355,2)</f>
        <v>8.11</v>
      </c>
      <c r="J355" s="389">
        <f t="shared" si="28"/>
        <v>11.7</v>
      </c>
      <c r="K355" s="463"/>
    </row>
    <row r="356" spans="1:11">
      <c r="A356" s="382"/>
      <c r="B356" s="383" t="str">
        <f>COTAÇÕES!$A$214</f>
        <v>COT 026</v>
      </c>
      <c r="C356" s="384" t="str">
        <f t="shared" si="27"/>
        <v>MAT</v>
      </c>
      <c r="D356" s="385" t="str">
        <f>IF($B356="",IFERROR(VLOOKUP($A356,SERVIÇOS!$A:$F,2,0),IFERROR(VLOOKUP($A356,$C:$J,2,0),"")),IFERROR(VLOOKUP($B356,INSUMOS!$A:$D,2,0),IFERROR(VLOOKUP($B356,COTAÇÕES!$A:$J,2,0),"")))</f>
        <v>BOMBA DE DRENO PARA AR-CONDICIONADO DE 30.000 A 60.000 BTUS</v>
      </c>
      <c r="E356" s="427" t="str">
        <f>IF($B356="",IFERROR(VLOOKUP($A356,SERVIÇOS!$A:$F,3,0),IFERROR(VLOOKUP($A356,$C:$J,3,0),"")),IFERROR(VLOOKUP($B356,INSUMOS!$A:$D,3,0),IFERROR(VLOOKUP($B356,COTAÇÕES!$A:$J,5,0),"")))</f>
        <v>UNID.</v>
      </c>
      <c r="F356" s="386">
        <v>1</v>
      </c>
      <c r="G356" s="387">
        <f>IF($B356="",IFERROR(VLOOKUP($A356,SERVIÇOS!$A:$F,6,0),IFERROR(VLOOKUP($A356,$C:$J,8,0),"")),IFERROR(VLOOKUP($B356,INSUMOS!$A:$D,4,0),IFERROR(VLOOKUP($B356,COTAÇÕES!$A:$J,9,0),"")))</f>
        <v>730.93</v>
      </c>
      <c r="H356" s="388">
        <f>TRUNC(IF($B356="",IFERROR(VLOOKUP($A356,SERVIÇOS!$A:$F,4,0),IFERROR(VLOOKUP($A356,$C:$J,6,0),)),IFERROR(VLOOKUP($B356,INSUMOS!$A:$D,4,0),IFERROR(VLOOKUP($B356,COTAÇÕES!$A:$J,9,0),)))*$F356,2)</f>
        <v>730.93</v>
      </c>
      <c r="I356" s="388">
        <f>TRUNC(IF($B356="",IFERROR(VLOOKUP($A356,SERVIÇOS!$A:$F,5,0),IFERROR(VLOOKUP($A356,$C:$J,7,0),)),0)*$F356,2)</f>
        <v>0</v>
      </c>
      <c r="J356" s="389">
        <f t="shared" si="28"/>
        <v>730.93</v>
      </c>
      <c r="K356" s="463"/>
    </row>
    <row r="357" spans="1:11" ht="47.25">
      <c r="A357" s="756"/>
      <c r="B357" s="756"/>
      <c r="C357" s="757" t="s">
        <v>19156</v>
      </c>
      <c r="D357" s="802" t="s">
        <v>19470</v>
      </c>
      <c r="E357" s="803" t="s">
        <v>5390</v>
      </c>
      <c r="F357" s="759"/>
      <c r="G357" s="760"/>
      <c r="H357" s="781">
        <f>ROUND(SUM(H358:H362),2)</f>
        <v>94.22</v>
      </c>
      <c r="I357" s="781">
        <f>ROUND(SUM(I358:I362),2)</f>
        <v>23.63</v>
      </c>
      <c r="J357" s="781">
        <f>H357+I357</f>
        <v>117.85</v>
      </c>
      <c r="K357" s="782" t="s">
        <v>18847</v>
      </c>
    </row>
    <row r="358" spans="1:11" ht="45">
      <c r="A358" s="382"/>
      <c r="B358" s="383">
        <v>12239</v>
      </c>
      <c r="C358" s="384" t="str">
        <f t="shared" si="25"/>
        <v>MAT</v>
      </c>
      <c r="D358" s="385" t="str">
        <f>IF($B358="",IFERROR(VLOOKUP($A358,SERVIÇOS!$A:$F,2,0),IFERROR(VLOOKUP($A358,$C:$J,2,0),"")),IFERROR(VLOOKUP($B358,INSUMOS!$A:$D,2,0),IFERROR(VLOOKUP($B358,COTAÇÕES!$A:$J,2,0),"")))</f>
        <v>LUMINARIA DE SOBREPOR EM CHAPA DE ACO PARA 2 LAMPADAS FLUORESCENTES DE *36* W, PERFIL COMERCIAL (NAO INCLUI REATOR E LAMPADAS)</v>
      </c>
      <c r="E358" s="427" t="str">
        <f>IF($B358="",IFERROR(VLOOKUP($A358,SERVIÇOS!$A:$F,3,0),IFERROR(VLOOKUP($A358,$C:$J,3,0),"")),IFERROR(VLOOKUP($B358,INSUMOS!$A:$D,3,0),IFERROR(VLOOKUP($B358,COTAÇÕES!$A:$J,5,0),"")))</f>
        <v xml:space="preserve">UN    </v>
      </c>
      <c r="F358" s="386">
        <v>1</v>
      </c>
      <c r="G358" s="387">
        <f>IF($B358="",IFERROR(VLOOKUP($A358,SERVIÇOS!$A:$F,6,0),IFERROR(VLOOKUP($A358,$C:$J,8,0),"")),IFERROR(VLOOKUP($B358,INSUMOS!$A:$D,4,0),IFERROR(VLOOKUP($B358,COTAÇÕES!$A:$J,9,0),"")))</f>
        <v>51.15</v>
      </c>
      <c r="H358" s="388">
        <f>TRUNC(IF($B358="",IFERROR(VLOOKUP($A358,SERVIÇOS!$A:$F,4,0),IFERROR(VLOOKUP($A358,$C:$J,6,0),)),IFERROR(VLOOKUP($B358,INSUMOS!$A:$D,4,0),IFERROR(VLOOKUP($B358,COTAÇÕES!$A:$J,9,0),)))*$F358,2)</f>
        <v>51.15</v>
      </c>
      <c r="I358" s="388">
        <f>TRUNC(IF($B358="",IFERROR(VLOOKUP($A358,SERVIÇOS!$A:$F,5,0),IFERROR(VLOOKUP($A358,$C:$J,7,0),)),0)*$F358,2)</f>
        <v>0</v>
      </c>
      <c r="J358" s="389">
        <f t="shared" si="26"/>
        <v>51.15</v>
      </c>
      <c r="K358" s="463"/>
    </row>
    <row r="359" spans="1:11">
      <c r="A359" s="382"/>
      <c r="B359" s="383">
        <v>39387</v>
      </c>
      <c r="C359" s="384" t="str">
        <f t="shared" si="25"/>
        <v>MAT</v>
      </c>
      <c r="D359" s="385" t="str">
        <f>IF($B359="",IFERROR(VLOOKUP($A359,SERVIÇOS!$A:$F,2,0),IFERROR(VLOOKUP($A359,$C:$J,2,0),"")),IFERROR(VLOOKUP($B359,INSUMOS!$A:$D,2,0),IFERROR(VLOOKUP($B359,COTAÇÕES!$A:$J,2,0),"")))</f>
        <v>LAMPADA LED TUBULAR BIVOLT 18/20 W, BASE G13</v>
      </c>
      <c r="E359" s="427" t="str">
        <f>IF($B359="",IFERROR(VLOOKUP($A359,SERVIÇOS!$A:$F,3,0),IFERROR(VLOOKUP($A359,$C:$J,3,0),"")),IFERROR(VLOOKUP($B359,INSUMOS!$A:$D,3,0),IFERROR(VLOOKUP($B359,COTAÇÕES!$A:$J,5,0),"")))</f>
        <v xml:space="preserve">UN    </v>
      </c>
      <c r="F359" s="386">
        <v>2</v>
      </c>
      <c r="G359" s="387">
        <f>IF($B359="",IFERROR(VLOOKUP($A359,SERVIÇOS!$A:$F,6,0),IFERROR(VLOOKUP($A359,$C:$J,8,0),"")),IFERROR(VLOOKUP($B359,INSUMOS!$A:$D,4,0),IFERROR(VLOOKUP($B359,COTAÇÕES!$A:$J,9,0),"")))</f>
        <v>16.45</v>
      </c>
      <c r="H359" s="388">
        <f>TRUNC(IF($B359="",IFERROR(VLOOKUP($A359,SERVIÇOS!$A:$F,4,0),IFERROR(VLOOKUP($A359,$C:$J,6,0),)),IFERROR(VLOOKUP($B359,INSUMOS!$A:$D,4,0),IFERROR(VLOOKUP($B359,COTAÇÕES!$A:$J,9,0),)))*$F359,2)</f>
        <v>32.9</v>
      </c>
      <c r="I359" s="388">
        <f>TRUNC(IF($B359="",IFERROR(VLOOKUP($A359,SERVIÇOS!$A:$F,5,0),IFERROR(VLOOKUP($A359,$C:$J,7,0),)),0)*$F359,2)</f>
        <v>0</v>
      </c>
      <c r="J359" s="389">
        <f t="shared" si="26"/>
        <v>32.9</v>
      </c>
      <c r="K359" s="463"/>
    </row>
    <row r="360" spans="1:11">
      <c r="A360" s="382"/>
      <c r="B360" s="383" t="s">
        <v>19394</v>
      </c>
      <c r="C360" s="384"/>
      <c r="D360" s="385" t="s">
        <v>19393</v>
      </c>
      <c r="E360" s="427" t="s">
        <v>86</v>
      </c>
      <c r="F360" s="386">
        <v>1</v>
      </c>
      <c r="G360" s="387">
        <v>0.95</v>
      </c>
      <c r="H360" s="388">
        <f>G360*F360</f>
        <v>0.95</v>
      </c>
      <c r="I360" s="388"/>
      <c r="J360" s="389"/>
      <c r="K360" s="463"/>
    </row>
    <row r="361" spans="1:11">
      <c r="A361" s="382">
        <v>88247</v>
      </c>
      <c r="B361" s="383"/>
      <c r="C361" s="384" t="str">
        <f t="shared" ref="C361:C395" si="29">IF(A361&lt;&gt;"","Serv.Aux",IF(B361&lt;&gt;"","MAT",""))</f>
        <v>Serv.Aux</v>
      </c>
      <c r="D361" s="385" t="str">
        <f>IF($B361="",IFERROR(VLOOKUP($A361,SERVIÇOS!$A:$F,2,0),IFERROR(VLOOKUP($A361,$C:$J,2,0),"")),IFERROR(VLOOKUP($B361,INSUMOS!$A:$D,2,0),IFERROR(VLOOKUP($B361,COTAÇÕES!$A:$J,2,0),"")))</f>
        <v>AUXILIAR DE ELETRICISTA COM ENCARGOS COMPLEMENTARES</v>
      </c>
      <c r="E361" s="427" t="str">
        <f>IF($B361="",IFERROR(VLOOKUP($A361,SERVIÇOS!$A:$F,3,0),IFERROR(VLOOKUP($A361,$C:$J,3,0),"")),IFERROR(VLOOKUP($B361,INSUMOS!$A:$D,3,0),IFERROR(VLOOKUP($B361,COTAÇÕES!$A:$J,5,0),"")))</f>
        <v>H</v>
      </c>
      <c r="F361" s="386">
        <v>0.34539999999999998</v>
      </c>
      <c r="G361" s="387">
        <f>IF($B361="",IFERROR(VLOOKUP($A361,SERVIÇOS!$A:$F,6,0),IFERROR(VLOOKUP($A361,$C:$J,8,0),"")),IFERROR(VLOOKUP($B361,INSUMOS!$A:$D,4,0),IFERROR(VLOOKUP($B361,COTAÇÕES!$A:$J,9,0),"")))</f>
        <v>24.41</v>
      </c>
      <c r="H361" s="388">
        <f>TRUNC(IF($B361="",IFERROR(VLOOKUP($A361,SERVIÇOS!$A:$F,4,0),IFERROR(VLOOKUP($A361,$C:$J,6,0),)),IFERROR(VLOOKUP($B361,INSUMOS!$A:$D,4,0),IFERROR(VLOOKUP($B361,COTAÇÕES!$A:$J,9,0),)))*$F361,2)</f>
        <v>2.71</v>
      </c>
      <c r="I361" s="388">
        <f>TRUNC(IF($B361="",IFERROR(VLOOKUP($A361,SERVIÇOS!$A:$F,5,0),IFERROR(VLOOKUP($A361,$C:$J,7,0),)),0)*$F361,2)</f>
        <v>5.71</v>
      </c>
      <c r="J361" s="389">
        <f t="shared" ref="J361:J395" si="30">H361+I361</f>
        <v>8.42</v>
      </c>
      <c r="K361" s="463"/>
    </row>
    <row r="362" spans="1:11">
      <c r="A362" s="382">
        <v>88264</v>
      </c>
      <c r="B362" s="383"/>
      <c r="C362" s="384" t="str">
        <f t="shared" si="29"/>
        <v>Serv.Aux</v>
      </c>
      <c r="D362" s="385" t="str">
        <f>IF($B362="",IFERROR(VLOOKUP($A362,SERVIÇOS!$A:$F,2,0),IFERROR(VLOOKUP($A362,$C:$J,2,0),"")),IFERROR(VLOOKUP($B362,INSUMOS!$A:$D,2,0),IFERROR(VLOOKUP($B362,COTAÇÕES!$A:$J,2,0),"")))</f>
        <v>ELETRICISTA COM ENCARGOS COMPLEMENTARES</v>
      </c>
      <c r="E362" s="427" t="str">
        <f>IF($B362="",IFERROR(VLOOKUP($A362,SERVIÇOS!$A:$F,3,0),IFERROR(VLOOKUP($A362,$C:$J,3,0),"")),IFERROR(VLOOKUP($B362,INSUMOS!$A:$D,3,0),IFERROR(VLOOKUP($B362,COTAÇÕES!$A:$J,5,0),"")))</f>
        <v>H</v>
      </c>
      <c r="F362" s="386">
        <v>0.82879999999999998</v>
      </c>
      <c r="G362" s="387">
        <f>IF($B362="",IFERROR(VLOOKUP($A362,SERVIÇOS!$A:$F,6,0),IFERROR(VLOOKUP($A362,$C:$J,8,0),"")),IFERROR(VLOOKUP($B362,INSUMOS!$A:$D,4,0),IFERROR(VLOOKUP($B362,COTAÇÕES!$A:$J,9,0),"")))</f>
        <v>29.49</v>
      </c>
      <c r="H362" s="388">
        <f>TRUNC(IF($B362="",IFERROR(VLOOKUP($A362,SERVIÇOS!$A:$F,4,0),IFERROR(VLOOKUP($A362,$C:$J,6,0),)),IFERROR(VLOOKUP($B362,INSUMOS!$A:$D,4,0),IFERROR(VLOOKUP($B362,COTAÇÕES!$A:$J,9,0),)))*$F362,2)</f>
        <v>6.51</v>
      </c>
      <c r="I362" s="388">
        <f>TRUNC(IF($B362="",IFERROR(VLOOKUP($A362,SERVIÇOS!$A:$F,5,0),IFERROR(VLOOKUP($A362,$C:$J,7,0),)),0)*$F362,2)</f>
        <v>17.920000000000002</v>
      </c>
      <c r="J362" s="389">
        <f t="shared" si="30"/>
        <v>24.43</v>
      </c>
      <c r="K362" s="463"/>
    </row>
    <row r="363" spans="1:11" ht="63">
      <c r="A363" s="756"/>
      <c r="B363" s="756"/>
      <c r="C363" s="757" t="s">
        <v>19158</v>
      </c>
      <c r="D363" s="758" t="s">
        <v>19395</v>
      </c>
      <c r="E363" s="757" t="s">
        <v>86</v>
      </c>
      <c r="F363" s="759"/>
      <c r="G363" s="760"/>
      <c r="H363" s="781">
        <f>TRUNC(SUM(H364:H368),2)</f>
        <v>166.09</v>
      </c>
      <c r="I363" s="781">
        <f>TRUNC(SUM(I364:I368),2)</f>
        <v>11.44</v>
      </c>
      <c r="J363" s="781">
        <f>H363+I363</f>
        <v>177.53</v>
      </c>
      <c r="K363" s="782" t="s">
        <v>18847</v>
      </c>
    </row>
    <row r="364" spans="1:11">
      <c r="A364" s="382">
        <v>88247</v>
      </c>
      <c r="B364" s="383"/>
      <c r="C364" s="384" t="str">
        <f t="shared" si="29"/>
        <v>Serv.Aux</v>
      </c>
      <c r="D364" s="385" t="str">
        <f>IF($B364="",IFERROR(VLOOKUP($A364,SERVIÇOS!$A:$F,2,0),IFERROR(VLOOKUP($A364,$C:$J,2,0),"")),IFERROR(VLOOKUP($B364,INSUMOS!$A:$D,2,0),IFERROR(VLOOKUP($B364,COTAÇÕES!$A:$J,2,0),"")))</f>
        <v>AUXILIAR DE ELETRICISTA COM ENCARGOS COMPLEMENTARES</v>
      </c>
      <c r="E364" s="427" t="str">
        <f>IF($B364="",IFERROR(VLOOKUP($A364,SERVIÇOS!$A:$F,3,0),IFERROR(VLOOKUP($A364,$C:$J,3,0),"")),IFERROR(VLOOKUP($B364,INSUMOS!$A:$D,3,0),IFERROR(VLOOKUP($B364,COTAÇÕES!$A:$J,5,0),"")))</f>
        <v>H</v>
      </c>
      <c r="F364" s="386">
        <v>0.3</v>
      </c>
      <c r="G364" s="387">
        <f>IF($B364="",IFERROR(VLOOKUP($A364,SERVIÇOS!$A:$F,6,0),IFERROR(VLOOKUP($A364,$C:$J,8,0),"")),IFERROR(VLOOKUP($B364,INSUMOS!$A:$D,4,0),IFERROR(VLOOKUP($B364,COTAÇÕES!$A:$J,9,0),"")))</f>
        <v>24.41</v>
      </c>
      <c r="H364" s="388">
        <f>TRUNC(IF($B364="",IFERROR(VLOOKUP($A364,SERVIÇOS!$A:$F,4,0),IFERROR(VLOOKUP($A364,$C:$J,6,0),)),IFERROR(VLOOKUP($B364,INSUMOS!$A:$D,4,0),IFERROR(VLOOKUP($B364,COTAÇÕES!$A:$J,9,0),)))*$F364,2)</f>
        <v>2.35</v>
      </c>
      <c r="I364" s="388">
        <f>TRUNC(IF($B364="",IFERROR(VLOOKUP($A364,SERVIÇOS!$A:$F,5,0),IFERROR(VLOOKUP($A364,$C:$J,7,0),)),0)*$F364,2)</f>
        <v>4.96</v>
      </c>
      <c r="J364" s="389">
        <f t="shared" si="30"/>
        <v>7.3100000000000005</v>
      </c>
      <c r="K364" s="463"/>
    </row>
    <row r="365" spans="1:11">
      <c r="A365" s="382">
        <v>88264</v>
      </c>
      <c r="B365" s="383"/>
      <c r="C365" s="384" t="str">
        <f t="shared" si="29"/>
        <v>Serv.Aux</v>
      </c>
      <c r="D365" s="385" t="str">
        <f>IF($B365="",IFERROR(VLOOKUP($A365,SERVIÇOS!$A:$F,2,0),IFERROR(VLOOKUP($A365,$C:$J,2,0),"")),IFERROR(VLOOKUP($B365,INSUMOS!$A:$D,2,0),IFERROR(VLOOKUP($B365,COTAÇÕES!$A:$J,2,0),"")))</f>
        <v>ELETRICISTA COM ENCARGOS COMPLEMENTARES</v>
      </c>
      <c r="E365" s="427" t="str">
        <f>IF($B365="",IFERROR(VLOOKUP($A365,SERVIÇOS!$A:$F,3,0),IFERROR(VLOOKUP($A365,$C:$J,3,0),"")),IFERROR(VLOOKUP($B365,INSUMOS!$A:$D,3,0),IFERROR(VLOOKUP($B365,COTAÇÕES!$A:$J,5,0),"")))</f>
        <v>H</v>
      </c>
      <c r="F365" s="386">
        <v>0.3</v>
      </c>
      <c r="G365" s="387">
        <f>IF($B365="",IFERROR(VLOOKUP($A365,SERVIÇOS!$A:$F,6,0),IFERROR(VLOOKUP($A365,$C:$J,8,0),"")),IFERROR(VLOOKUP($B365,INSUMOS!$A:$D,4,0),IFERROR(VLOOKUP($B365,COTAÇÕES!$A:$J,9,0),"")))</f>
        <v>29.49</v>
      </c>
      <c r="H365" s="388">
        <f>TRUNC(IF($B365="",IFERROR(VLOOKUP($A365,SERVIÇOS!$A:$F,4,0),IFERROR(VLOOKUP($A365,$C:$J,6,0),)),IFERROR(VLOOKUP($B365,INSUMOS!$A:$D,4,0),IFERROR(VLOOKUP($B365,COTAÇÕES!$A:$J,9,0),)))*$F365,2)</f>
        <v>2.35</v>
      </c>
      <c r="I365" s="388">
        <f>TRUNC(IF($B365="",IFERROR(VLOOKUP($A365,SERVIÇOS!$A:$F,5,0),IFERROR(VLOOKUP($A365,$C:$J,7,0),)),0)*$F365,2)</f>
        <v>6.48</v>
      </c>
      <c r="J365" s="389">
        <f t="shared" si="30"/>
        <v>8.83</v>
      </c>
      <c r="K365" s="463"/>
    </row>
    <row r="366" spans="1:11" ht="45">
      <c r="A366" s="382"/>
      <c r="B366" s="383">
        <v>3380</v>
      </c>
      <c r="C366" s="384" t="str">
        <f t="shared" si="29"/>
        <v>MAT</v>
      </c>
      <c r="D366" s="385" t="str">
        <f>IF($B366="",IFERROR(VLOOKUP($A366,SERVIÇOS!$A:$F,2,0),IFERROR(VLOOKUP($A366,$C:$J,2,0),"")),IFERROR(VLOOKUP($B366,INSUMOS!$A:$D,2,0),IFERROR(VLOOKUP($B366,COTAÇÕES!$A:$J,2,0),"")))</f>
        <v>HASTE DE ATERRAMENTO EM ACO COM 3,00 M DE COMPRIMENTO E DN = 5/8", REVESTIDA COM BAIXA CAMADA DE COBRE, COM CONECTOR TIPO GRAMPO</v>
      </c>
      <c r="E366" s="427" t="str">
        <f>IF($B366="",IFERROR(VLOOKUP($A366,SERVIÇOS!$A:$F,3,0),IFERROR(VLOOKUP($A366,$C:$J,3,0),"")),IFERROR(VLOOKUP($B366,INSUMOS!$A:$D,3,0),IFERROR(VLOOKUP($B366,COTAÇÕES!$A:$J,5,0),"")))</f>
        <v xml:space="preserve">UN    </v>
      </c>
      <c r="F366" s="386">
        <v>1</v>
      </c>
      <c r="G366" s="387">
        <f>IF($B366="",IFERROR(VLOOKUP($A366,SERVIÇOS!$A:$F,6,0),IFERROR(VLOOKUP($A366,$C:$J,8,0),"")),IFERROR(VLOOKUP($B366,INSUMOS!$A:$D,4,0),IFERROR(VLOOKUP($B366,COTAÇÕES!$A:$J,9,0),"")))</f>
        <v>79.5</v>
      </c>
      <c r="H366" s="388">
        <f>TRUNC(IF($B366="",IFERROR(VLOOKUP($A366,SERVIÇOS!$A:$F,4,0),IFERROR(VLOOKUP($A366,$C:$J,6,0),)),IFERROR(VLOOKUP($B366,INSUMOS!$A:$D,4,0),IFERROR(VLOOKUP($B366,COTAÇÕES!$A:$J,9,0),)))*$F366,2)</f>
        <v>79.5</v>
      </c>
      <c r="I366" s="388">
        <f>TRUNC(IF($B366="",IFERROR(VLOOKUP($A366,SERVIÇOS!$A:$F,5,0),IFERROR(VLOOKUP($A366,$C:$J,7,0),)),0)*$F366,2)</f>
        <v>0</v>
      </c>
      <c r="J366" s="389">
        <f t="shared" ref="J366:J367" si="31">H366+I366</f>
        <v>79.5</v>
      </c>
      <c r="K366" s="463"/>
    </row>
    <row r="367" spans="1:11" ht="30">
      <c r="A367" s="382"/>
      <c r="B367" s="383">
        <v>425</v>
      </c>
      <c r="C367" s="384" t="str">
        <f t="shared" si="29"/>
        <v>MAT</v>
      </c>
      <c r="D367" s="385" t="str">
        <f>IF($B367="",IFERROR(VLOOKUP($A367,SERVIÇOS!$A:$F,2,0),IFERROR(VLOOKUP($A367,$C:$J,2,0),"")),IFERROR(VLOOKUP($B367,INSUMOS!$A:$D,2,0),IFERROR(VLOOKUP($B367,COTAÇÕES!$A:$J,2,0),"")))</f>
        <v>GRAMPO METALICO TIPO OLHAL PARA HASTE DE ATERRAMENTO DE 5/8'', CONDUTOR DE *10* A 50 MM2</v>
      </c>
      <c r="E367" s="427" t="str">
        <f>IF($B367="",IFERROR(VLOOKUP($A367,SERVIÇOS!$A:$F,3,0),IFERROR(VLOOKUP($A367,$C:$J,3,0),"")),IFERROR(VLOOKUP($B367,INSUMOS!$A:$D,3,0),IFERROR(VLOOKUP($B367,COTAÇÕES!$A:$J,5,0),"")))</f>
        <v xml:space="preserve">UN    </v>
      </c>
      <c r="F367" s="386">
        <v>1</v>
      </c>
      <c r="G367" s="387">
        <f>IF($B367="",IFERROR(VLOOKUP($A367,SERVIÇOS!$A:$F,6,0),IFERROR(VLOOKUP($A367,$C:$J,8,0),"")),IFERROR(VLOOKUP($B367,INSUMOS!$A:$D,4,0),IFERROR(VLOOKUP($B367,COTAÇÕES!$A:$J,9,0),"")))</f>
        <v>7.28</v>
      </c>
      <c r="H367" s="388">
        <f>TRUNC(IF($B367="",IFERROR(VLOOKUP($A367,SERVIÇOS!$A:$F,4,0),IFERROR(VLOOKUP($A367,$C:$J,6,0),)),IFERROR(VLOOKUP($B367,INSUMOS!$A:$D,4,0),IFERROR(VLOOKUP($B367,COTAÇÕES!$A:$J,9,0),)))*$F367,2)</f>
        <v>7.28</v>
      </c>
      <c r="I367" s="388">
        <f>TRUNC(IF($B367="",IFERROR(VLOOKUP($A367,SERVIÇOS!$A:$F,5,0),IFERROR(VLOOKUP($A367,$C:$J,7,0),)),0)*$F367,2)</f>
        <v>0</v>
      </c>
      <c r="J367" s="389">
        <f t="shared" si="31"/>
        <v>7.28</v>
      </c>
      <c r="K367" s="463"/>
    </row>
    <row r="368" spans="1:11" ht="30">
      <c r="A368" s="382"/>
      <c r="B368" s="383">
        <v>34641</v>
      </c>
      <c r="C368" s="384" t="str">
        <f t="shared" si="29"/>
        <v>MAT</v>
      </c>
      <c r="D368" s="385" t="str">
        <f>IF($B368="",IFERROR(VLOOKUP($A368,SERVIÇOS!$A:$F,2,0),IFERROR(VLOOKUP($A368,$C:$J,2,0),"")),IFERROR(VLOOKUP($B368,INSUMOS!$A:$D,2,0),IFERROR(VLOOKUP($B368,COTAÇÕES!$A:$J,2,0),"")))</f>
        <v>CAIXA DE ATERRAMENTO EM CONCRETO PRE-MOLDADO, DIAMETRO DE 0,30 M E ALTURA DE 0,35 M, SEM FUNDO E COM TAMPA</v>
      </c>
      <c r="E368" s="427" t="str">
        <f>IF($B368="",IFERROR(VLOOKUP($A368,SERVIÇOS!$A:$F,3,0),IFERROR(VLOOKUP($A368,$C:$J,3,0),"")),IFERROR(VLOOKUP($B368,INSUMOS!$A:$D,3,0),IFERROR(VLOOKUP($B368,COTAÇÕES!$A:$J,5,0),"")))</f>
        <v xml:space="preserve">UN    </v>
      </c>
      <c r="F368" s="386">
        <v>1</v>
      </c>
      <c r="G368" s="387">
        <f>IF($B368="",IFERROR(VLOOKUP($A368,SERVIÇOS!$A:$F,6,0),IFERROR(VLOOKUP($A368,$C:$J,8,0),"")),IFERROR(VLOOKUP($B368,INSUMOS!$A:$D,4,0),IFERROR(VLOOKUP($B368,COTAÇÕES!$A:$J,9,0),"")))</f>
        <v>74.61</v>
      </c>
      <c r="H368" s="388">
        <f>TRUNC(IF($B368="",IFERROR(VLOOKUP($A368,SERVIÇOS!$A:$F,4,0),IFERROR(VLOOKUP($A368,$C:$J,6,0),)),IFERROR(VLOOKUP($B368,INSUMOS!$A:$D,4,0),IFERROR(VLOOKUP($B368,COTAÇÕES!$A:$J,9,0),)))*$F368,2)</f>
        <v>74.61</v>
      </c>
      <c r="I368" s="388">
        <f>TRUNC(IF($B368="",IFERROR(VLOOKUP($A368,SERVIÇOS!$A:$F,5,0),IFERROR(VLOOKUP($A368,$C:$J,7,0),)),0)*$F368,2)</f>
        <v>0</v>
      </c>
      <c r="J368" s="389">
        <f t="shared" si="30"/>
        <v>74.61</v>
      </c>
      <c r="K368" s="463"/>
    </row>
    <row r="369" spans="1:11" ht="47.25">
      <c r="A369" s="756"/>
      <c r="B369" s="756"/>
      <c r="C369" s="757" t="s">
        <v>19169</v>
      </c>
      <c r="D369" s="758" t="s">
        <v>19488</v>
      </c>
      <c r="E369" s="757" t="s">
        <v>5421</v>
      </c>
      <c r="F369" s="759"/>
      <c r="G369" s="760"/>
      <c r="H369" s="781">
        <f>TRUNC(SUM(H370:H373),2)</f>
        <v>5.23</v>
      </c>
      <c r="I369" s="781">
        <f>TRUNC(SUM(I370:I373),2)</f>
        <v>3.31</v>
      </c>
      <c r="J369" s="781">
        <f>H369+I369</f>
        <v>8.5400000000000009</v>
      </c>
      <c r="K369" s="782" t="s">
        <v>18847</v>
      </c>
    </row>
    <row r="370" spans="1:11">
      <c r="A370" s="382">
        <v>88247</v>
      </c>
      <c r="B370" s="383"/>
      <c r="C370" s="384" t="str">
        <f t="shared" si="29"/>
        <v>Serv.Aux</v>
      </c>
      <c r="D370" s="385" t="str">
        <f>IF($B370="",IFERROR(VLOOKUP($A370,SERVIÇOS!$A:$F,2,0),IFERROR(VLOOKUP($A370,$C:$J,2,0),"")),IFERROR(VLOOKUP($B370,INSUMOS!$A:$D,2,0),IFERROR(VLOOKUP($B370,COTAÇÕES!$A:$J,2,0),"")))</f>
        <v>AUXILIAR DE ELETRICISTA COM ENCARGOS COMPLEMENTARES</v>
      </c>
      <c r="E370" s="427" t="str">
        <f>IF($B370="",IFERROR(VLOOKUP($A370,SERVIÇOS!$A:$F,3,0),IFERROR(VLOOKUP($A370,$C:$J,3,0),"")),IFERROR(VLOOKUP($B370,INSUMOS!$A:$D,3,0),IFERROR(VLOOKUP($B370,COTAÇÕES!$A:$J,5,0),"")))</f>
        <v>H</v>
      </c>
      <c r="F370" s="386">
        <v>8.6999999999999994E-2</v>
      </c>
      <c r="G370" s="387">
        <f>IF($B370="",IFERROR(VLOOKUP($A370,SERVIÇOS!$A:$F,6,0),IFERROR(VLOOKUP($A370,$C:$J,8,0),"")),IFERROR(VLOOKUP($B370,INSUMOS!$A:$D,4,0),IFERROR(VLOOKUP($B370,COTAÇÕES!$A:$J,9,0),"")))</f>
        <v>24.41</v>
      </c>
      <c r="H370" s="388">
        <f>TRUNC(IF($B370="",IFERROR(VLOOKUP($A370,SERVIÇOS!$A:$F,4,0),IFERROR(VLOOKUP($A370,$C:$J,6,0),)),IFERROR(VLOOKUP($B370,INSUMOS!$A:$D,4,0),IFERROR(VLOOKUP($B370,COTAÇÕES!$A:$J,9,0),)))*$F370,2)</f>
        <v>0.68</v>
      </c>
      <c r="I370" s="388">
        <f>TRUNC(IF($B370="",IFERROR(VLOOKUP($A370,SERVIÇOS!$A:$F,5,0),IFERROR(VLOOKUP($A370,$C:$J,7,0),)),0)*$F370,2)</f>
        <v>1.43</v>
      </c>
      <c r="J370" s="389">
        <f t="shared" si="30"/>
        <v>2.11</v>
      </c>
      <c r="K370" s="463"/>
    </row>
    <row r="371" spans="1:11">
      <c r="A371" s="382">
        <v>88264</v>
      </c>
      <c r="B371" s="383"/>
      <c r="C371" s="384" t="str">
        <f t="shared" si="29"/>
        <v>Serv.Aux</v>
      </c>
      <c r="D371" s="385" t="str">
        <f>IF($B371="",IFERROR(VLOOKUP($A371,SERVIÇOS!$A:$F,2,0),IFERROR(VLOOKUP($A371,$C:$J,2,0),"")),IFERROR(VLOOKUP($B371,INSUMOS!$A:$D,2,0),IFERROR(VLOOKUP($B371,COTAÇÕES!$A:$J,2,0),"")))</f>
        <v>ELETRICISTA COM ENCARGOS COMPLEMENTARES</v>
      </c>
      <c r="E371" s="427" t="str">
        <f>IF($B371="",IFERROR(VLOOKUP($A371,SERVIÇOS!$A:$F,3,0),IFERROR(VLOOKUP($A371,$C:$J,3,0),"")),IFERROR(VLOOKUP($B371,INSUMOS!$A:$D,3,0),IFERROR(VLOOKUP($B371,COTAÇÕES!$A:$J,5,0),"")))</f>
        <v>H</v>
      </c>
      <c r="F371" s="386">
        <v>8.6999999999999994E-2</v>
      </c>
      <c r="G371" s="387">
        <f>IF($B371="",IFERROR(VLOOKUP($A371,SERVIÇOS!$A:$F,6,0),IFERROR(VLOOKUP($A371,$C:$J,8,0),"")),IFERROR(VLOOKUP($B371,INSUMOS!$A:$D,4,0),IFERROR(VLOOKUP($B371,COTAÇÕES!$A:$J,9,0),"")))</f>
        <v>29.49</v>
      </c>
      <c r="H371" s="388">
        <f>TRUNC(IF($B371="",IFERROR(VLOOKUP($A371,SERVIÇOS!$A:$F,4,0),IFERROR(VLOOKUP($A371,$C:$J,6,0),)),IFERROR(VLOOKUP($B371,INSUMOS!$A:$D,4,0),IFERROR(VLOOKUP($B371,COTAÇÕES!$A:$J,9,0),)))*$F371,2)</f>
        <v>0.68</v>
      </c>
      <c r="I371" s="388">
        <f>TRUNC(IF($B371="",IFERROR(VLOOKUP($A371,SERVIÇOS!$A:$F,5,0),IFERROR(VLOOKUP($A371,$C:$J,7,0),)),0)*$F371,2)</f>
        <v>1.88</v>
      </c>
      <c r="J371" s="389">
        <f t="shared" si="30"/>
        <v>2.56</v>
      </c>
      <c r="K371" s="463"/>
    </row>
    <row r="372" spans="1:11" ht="30">
      <c r="A372" s="382"/>
      <c r="B372" s="383">
        <v>43132</v>
      </c>
      <c r="C372" s="384" t="str">
        <f t="shared" si="29"/>
        <v>MAT</v>
      </c>
      <c r="D372" s="385" t="str">
        <f>IF($B372="",IFERROR(VLOOKUP($A372,SERVIÇOS!$A:$F,2,0),IFERROR(VLOOKUP($A372,$C:$J,2,0),"")),IFERROR(VLOOKUP($B372,INSUMOS!$A:$D,2,0),IFERROR(VLOOKUP($B372,COTAÇÕES!$A:$J,2,0),"")))</f>
        <v>ARAME RECOZIDO 16 BWG, D = 1,65 MM (0,016 KG/M) OU 18 BWG, D = 1,25 MM (0,01 KG/M)</v>
      </c>
      <c r="E372" s="427" t="str">
        <f>IF($B372="",IFERROR(VLOOKUP($A372,SERVIÇOS!$A:$F,3,0),IFERROR(VLOOKUP($A372,$C:$J,3,0),"")),IFERROR(VLOOKUP($B372,INSUMOS!$A:$D,3,0),IFERROR(VLOOKUP($B372,COTAÇÕES!$A:$J,5,0),"")))</f>
        <v xml:space="preserve">KG    </v>
      </c>
      <c r="F372" s="386">
        <v>1.8E-3</v>
      </c>
      <c r="G372" s="387">
        <f>IF($B372="",IFERROR(VLOOKUP($A372,SERVIÇOS!$A:$F,6,0),IFERROR(VLOOKUP($A372,$C:$J,8,0),"")),IFERROR(VLOOKUP($B372,INSUMOS!$A:$D,4,0),IFERROR(VLOOKUP($B372,COTAÇÕES!$A:$J,9,0),"")))</f>
        <v>26.23</v>
      </c>
      <c r="H372" s="388">
        <f>TRUNC(IF($B372="",IFERROR(VLOOKUP($A372,SERVIÇOS!$A:$F,4,0),IFERROR(VLOOKUP($A372,$C:$J,6,0),)),IFERROR(VLOOKUP($B372,INSUMOS!$A:$D,4,0),IFERROR(VLOOKUP($B372,COTAÇÕES!$A:$J,9,0),)))*$F372,2)</f>
        <v>0.04</v>
      </c>
      <c r="I372" s="388">
        <f>TRUNC(IF($B372="",IFERROR(VLOOKUP($A372,SERVIÇOS!$A:$F,5,0),IFERROR(VLOOKUP($A372,$C:$J,7,0),)),0)*$F372,2)</f>
        <v>0</v>
      </c>
      <c r="J372" s="389">
        <f t="shared" si="30"/>
        <v>0.04</v>
      </c>
      <c r="K372" s="463"/>
    </row>
    <row r="373" spans="1:11">
      <c r="A373" s="382"/>
      <c r="B373" s="383">
        <v>2676</v>
      </c>
      <c r="C373" s="384" t="str">
        <f t="shared" si="29"/>
        <v>MAT</v>
      </c>
      <c r="D373" s="385" t="str">
        <f>IF($B373="",IFERROR(VLOOKUP($A373,SERVIÇOS!$A:$F,2,0),IFERROR(VLOOKUP($A373,$C:$J,2,0),"")),IFERROR(VLOOKUP($B373,INSUMOS!$A:$D,2,0),IFERROR(VLOOKUP($B373,COTAÇÕES!$A:$J,2,0),"")))</f>
        <v>ELETRODUTO DE PVC RIGIDO SOLDAVEL, CLASSE B, DE 20 MM</v>
      </c>
      <c r="E373" s="427" t="str">
        <f>IF($B373="",IFERROR(VLOOKUP($A373,SERVIÇOS!$A:$F,3,0),IFERROR(VLOOKUP($A373,$C:$J,3,0),"")),IFERROR(VLOOKUP($B373,INSUMOS!$A:$D,3,0),IFERROR(VLOOKUP($B373,COTAÇÕES!$A:$J,5,0),"")))</f>
        <v xml:space="preserve">M     </v>
      </c>
      <c r="F373" s="386">
        <v>1.1000000000000001</v>
      </c>
      <c r="G373" s="387">
        <f>IF($B373="",IFERROR(VLOOKUP($A373,SERVIÇOS!$A:$F,6,0),IFERROR(VLOOKUP($A373,$C:$J,8,0),"")),IFERROR(VLOOKUP($B373,INSUMOS!$A:$D,4,0),IFERROR(VLOOKUP($B373,COTAÇÕES!$A:$J,9,0),"")))</f>
        <v>3.49</v>
      </c>
      <c r="H373" s="388">
        <f>TRUNC(IF($B373="",IFERROR(VLOOKUP($A373,SERVIÇOS!$A:$F,4,0),IFERROR(VLOOKUP($A373,$C:$J,6,0),)),IFERROR(VLOOKUP($B373,INSUMOS!$A:$D,4,0),IFERROR(VLOOKUP($B373,COTAÇÕES!$A:$J,9,0),)))*$F373,2)</f>
        <v>3.83</v>
      </c>
      <c r="I373" s="388">
        <f>TRUNC(IF($B373="",IFERROR(VLOOKUP($A373,SERVIÇOS!$A:$F,5,0),IFERROR(VLOOKUP($A373,$C:$J,7,0),)),0)*$F373,2)</f>
        <v>0</v>
      </c>
      <c r="J373" s="389">
        <f t="shared" si="30"/>
        <v>3.83</v>
      </c>
      <c r="K373" s="463"/>
    </row>
    <row r="374" spans="1:11" ht="47.25">
      <c r="A374" s="756"/>
      <c r="B374" s="756"/>
      <c r="C374" s="757" t="s">
        <v>19175</v>
      </c>
      <c r="D374" s="758" t="s">
        <v>19423</v>
      </c>
      <c r="E374" s="757" t="s">
        <v>18858</v>
      </c>
      <c r="F374" s="759"/>
      <c r="G374" s="760"/>
      <c r="H374" s="781">
        <f>TRUNC(SUM(H375:H378),2)</f>
        <v>1442.65</v>
      </c>
      <c r="I374" s="781">
        <f>TRUNC(SUM(I375:I378),2)</f>
        <v>27.54</v>
      </c>
      <c r="J374" s="781">
        <f>H374+I374</f>
        <v>1470.19</v>
      </c>
      <c r="K374" s="782" t="s">
        <v>18847</v>
      </c>
    </row>
    <row r="375" spans="1:11" ht="30">
      <c r="A375" s="382"/>
      <c r="B375" s="383">
        <v>39763</v>
      </c>
      <c r="C375" s="384" t="str">
        <f t="shared" si="29"/>
        <v>MAT</v>
      </c>
      <c r="D375" s="385" t="str">
        <f>IF($B375="",IFERROR(VLOOKUP($A375,SERVIÇOS!$A:$F,2,0),IFERROR(VLOOKUP($A375,$C:$J,2,0),"")),IFERROR(VLOOKUP($B375,INSUMOS!$A:$D,2,0),IFERROR(VLOOKUP($B375,COTAÇÕES!$A:$J,2,0),"")))</f>
        <v>QUADRO DE DISTRIBUICAO COM BARRAMENTO TRIFASICO, DE EMBUTIR, EM CHAPA DE ACO GALVANIZADO, PARA 48 DISJUNTORES DIN, 100 A</v>
      </c>
      <c r="E375" s="427" t="str">
        <f>IF($B375="",IFERROR(VLOOKUP($A375,SERVIÇOS!$A:$F,3,0),IFERROR(VLOOKUP($A375,$C:$J,3,0),"")),IFERROR(VLOOKUP($B375,INSUMOS!$A:$D,3,0),IFERROR(VLOOKUP($B375,COTAÇÕES!$A:$J,5,0),"")))</f>
        <v xml:space="preserve">UN    </v>
      </c>
      <c r="F375" s="386">
        <v>1</v>
      </c>
      <c r="G375" s="387">
        <f>IF($B375="",IFERROR(VLOOKUP($A375,SERVIÇOS!$A:$F,6,0),IFERROR(VLOOKUP($A375,$C:$J,8,0),"")),IFERROR(VLOOKUP($B375,INSUMOS!$A:$D,4,0),IFERROR(VLOOKUP($B375,COTAÇÕES!$A:$J,9,0),"")))</f>
        <v>1424.09</v>
      </c>
      <c r="H375" s="388">
        <f>TRUNC(IF($B375="",IFERROR(VLOOKUP($A375,SERVIÇOS!$A:$F,4,0),IFERROR(VLOOKUP($A375,$C:$J,6,0),)),IFERROR(VLOOKUP($B375,INSUMOS!$A:$D,4,0),IFERROR(VLOOKUP($B375,COTAÇÕES!$A:$J,9,0),)))*$F375,2)</f>
        <v>1424.09</v>
      </c>
      <c r="I375" s="388">
        <f>TRUNC(IF($B375="",IFERROR(VLOOKUP($A375,SERVIÇOS!$A:$F,5,0),IFERROR(VLOOKUP($A375,$C:$J,7,0),)),0)*$F375,2)</f>
        <v>0</v>
      </c>
      <c r="J375" s="389">
        <f t="shared" si="30"/>
        <v>1424.09</v>
      </c>
      <c r="K375" s="463"/>
    </row>
    <row r="376" spans="1:11" ht="45">
      <c r="A376" s="382">
        <v>87367</v>
      </c>
      <c r="B376" s="383"/>
      <c r="C376" s="384" t="str">
        <f t="shared" si="29"/>
        <v>Serv.Aux</v>
      </c>
      <c r="D376" s="385" t="str">
        <f>IF($B376="",IFERROR(VLOOKUP($A376,SERVIÇOS!$A:$F,2,0),IFERROR(VLOOKUP($A376,$C:$J,2,0),"")),IFERROR(VLOOKUP($B376,INSUMOS!$A:$D,2,0),IFERROR(VLOOKUP($B376,COTAÇÕES!$A:$J,2,0),"")))</f>
        <v>ARGAMASSA TRAÇO 1:1:6 (EM VOLUME DE CIMENTO, CAL E AREIA MÉDIA ÚMIDA) PARA EMBOÇO/MASSA ÚNICA/ASSENTAMENTO DE ALVENARIA DE VEDAÇÃO, PREPARO MANUAL. AF_08/2019</v>
      </c>
      <c r="E376" s="427" t="str">
        <f>IF($B376="",IFERROR(VLOOKUP($A376,SERVIÇOS!$A:$F,3,0),IFERROR(VLOOKUP($A376,$C:$J,3,0),"")),IFERROR(VLOOKUP($B376,INSUMOS!$A:$D,3,0),IFERROR(VLOOKUP($B376,COTAÇÕES!$A:$J,5,0),"")))</f>
        <v>M3</v>
      </c>
      <c r="F376" s="386">
        <v>1.89E-2</v>
      </c>
      <c r="G376" s="387">
        <f>IF($B376="",IFERROR(VLOOKUP($A376,SERVIÇOS!$A:$F,6,0),IFERROR(VLOOKUP($A376,$C:$J,8,0),"")),IFERROR(VLOOKUP($B376,INSUMOS!$A:$D,4,0),IFERROR(VLOOKUP($B376,COTAÇÕES!$A:$J,9,0),"")))</f>
        <v>620.57000000000005</v>
      </c>
      <c r="H376" s="388">
        <f>TRUNC(IF($B376="",IFERROR(VLOOKUP($A376,SERVIÇOS!$A:$F,4,0),IFERROR(VLOOKUP($A376,$C:$J,6,0),)),IFERROR(VLOOKUP($B376,INSUMOS!$A:$D,4,0),IFERROR(VLOOKUP($B376,COTAÇÕES!$A:$J,9,0),)))*$F376,2)</f>
        <v>8.5399999999999991</v>
      </c>
      <c r="I376" s="388">
        <f>TRUNC(IF($B376="",IFERROR(VLOOKUP($A376,SERVIÇOS!$A:$F,5,0),IFERROR(VLOOKUP($A376,$C:$J,7,0),)),0)*$F376,2)</f>
        <v>3.18</v>
      </c>
      <c r="J376" s="389">
        <f t="shared" si="30"/>
        <v>11.719999999999999</v>
      </c>
      <c r="K376" s="463"/>
    </row>
    <row r="377" spans="1:11">
      <c r="A377" s="382">
        <v>88247</v>
      </c>
      <c r="B377" s="383"/>
      <c r="C377" s="384" t="str">
        <f t="shared" si="29"/>
        <v>Serv.Aux</v>
      </c>
      <c r="D377" s="385" t="str">
        <f>IF($B377="",IFERROR(VLOOKUP($A377,SERVIÇOS!$A:$F,2,0),IFERROR(VLOOKUP($A377,$C:$J,2,0),"")),IFERROR(VLOOKUP($B377,INSUMOS!$A:$D,2,0),IFERROR(VLOOKUP($B377,COTAÇÕES!$A:$J,2,0),"")))</f>
        <v>AUXILIAR DE ELETRICISTA COM ENCARGOS COMPLEMENTARES</v>
      </c>
      <c r="E377" s="427" t="str">
        <f>IF($B377="",IFERROR(VLOOKUP($A377,SERVIÇOS!$A:$F,3,0),IFERROR(VLOOKUP($A377,$C:$J,3,0),"")),IFERROR(VLOOKUP($B377,INSUMOS!$A:$D,3,0),IFERROR(VLOOKUP($B377,COTAÇÕES!$A:$J,5,0),"")))</f>
        <v>H</v>
      </c>
      <c r="F377" s="386">
        <v>0.63839999999999997</v>
      </c>
      <c r="G377" s="387">
        <f>IF($B377="",IFERROR(VLOOKUP($A377,SERVIÇOS!$A:$F,6,0),IFERROR(VLOOKUP($A377,$C:$J,8,0),"")),IFERROR(VLOOKUP($B377,INSUMOS!$A:$D,4,0),IFERROR(VLOOKUP($B377,COTAÇÕES!$A:$J,9,0),"")))</f>
        <v>24.41</v>
      </c>
      <c r="H377" s="388">
        <f>TRUNC(IF($B377="",IFERROR(VLOOKUP($A377,SERVIÇOS!$A:$F,4,0),IFERROR(VLOOKUP($A377,$C:$J,6,0),)),IFERROR(VLOOKUP($B377,INSUMOS!$A:$D,4,0),IFERROR(VLOOKUP($B377,COTAÇÕES!$A:$J,9,0),)))*$F377,2)</f>
        <v>5.01</v>
      </c>
      <c r="I377" s="388">
        <f>TRUNC(IF($B377="",IFERROR(VLOOKUP($A377,SERVIÇOS!$A:$F,5,0),IFERROR(VLOOKUP($A377,$C:$J,7,0),)),0)*$F377,2)</f>
        <v>10.56</v>
      </c>
      <c r="J377" s="389">
        <f t="shared" si="30"/>
        <v>15.57</v>
      </c>
      <c r="K377" s="463"/>
    </row>
    <row r="378" spans="1:11">
      <c r="A378" s="382">
        <v>88264</v>
      </c>
      <c r="B378" s="383"/>
      <c r="C378" s="384" t="str">
        <f t="shared" si="29"/>
        <v>Serv.Aux</v>
      </c>
      <c r="D378" s="385" t="str">
        <f>IF($B378="",IFERROR(VLOOKUP($A378,SERVIÇOS!$A:$F,2,0),IFERROR(VLOOKUP($A378,$C:$J,2,0),"")),IFERROR(VLOOKUP($B378,INSUMOS!$A:$D,2,0),IFERROR(VLOOKUP($B378,COTAÇÕES!$A:$J,2,0),"")))</f>
        <v>ELETRICISTA COM ENCARGOS COMPLEMENTARES</v>
      </c>
      <c r="E378" s="427" t="str">
        <f>IF($B378="",IFERROR(VLOOKUP($A378,SERVIÇOS!$A:$F,3,0),IFERROR(VLOOKUP($A378,$C:$J,3,0),"")),IFERROR(VLOOKUP($B378,INSUMOS!$A:$D,3,0),IFERROR(VLOOKUP($B378,COTAÇÕES!$A:$J,5,0),"")))</f>
        <v>H</v>
      </c>
      <c r="F378" s="386">
        <v>0.63839999999999997</v>
      </c>
      <c r="G378" s="387">
        <f>IF($B378="",IFERROR(VLOOKUP($A378,SERVIÇOS!$A:$F,6,0),IFERROR(VLOOKUP($A378,$C:$J,8,0),"")),IFERROR(VLOOKUP($B378,INSUMOS!$A:$D,4,0),IFERROR(VLOOKUP($B378,COTAÇÕES!$A:$J,9,0),"")))</f>
        <v>29.49</v>
      </c>
      <c r="H378" s="388">
        <f>TRUNC(IF($B378="",IFERROR(VLOOKUP($A378,SERVIÇOS!$A:$F,4,0),IFERROR(VLOOKUP($A378,$C:$J,6,0),)),IFERROR(VLOOKUP($B378,INSUMOS!$A:$D,4,0),IFERROR(VLOOKUP($B378,COTAÇÕES!$A:$J,9,0),)))*$F378,2)</f>
        <v>5.01</v>
      </c>
      <c r="I378" s="388">
        <f>TRUNC(IF($B378="",IFERROR(VLOOKUP($A378,SERVIÇOS!$A:$F,5,0),IFERROR(VLOOKUP($A378,$C:$J,7,0),)),0)*$F378,2)</f>
        <v>13.8</v>
      </c>
      <c r="J378" s="389">
        <f t="shared" si="30"/>
        <v>18.810000000000002</v>
      </c>
      <c r="K378" s="463"/>
    </row>
    <row r="379" spans="1:11" ht="31.5">
      <c r="A379" s="756"/>
      <c r="B379" s="756"/>
      <c r="C379" s="757" t="s">
        <v>19177</v>
      </c>
      <c r="D379" s="758" t="s">
        <v>19491</v>
      </c>
      <c r="E379" s="757" t="s">
        <v>14886</v>
      </c>
      <c r="F379" s="759"/>
      <c r="G379" s="760"/>
      <c r="H379" s="781">
        <f>TRUNC(SUM(H380:H392),2)</f>
        <v>662.03</v>
      </c>
      <c r="I379" s="781">
        <f>TRUNC(SUM(I380:I392),2)</f>
        <v>19.079999999999998</v>
      </c>
      <c r="J379" s="781">
        <f>H379+I379</f>
        <v>681.11</v>
      </c>
      <c r="K379" s="782" t="s">
        <v>19424</v>
      </c>
    </row>
    <row r="380" spans="1:11">
      <c r="A380" s="382"/>
      <c r="B380" s="383">
        <v>39601</v>
      </c>
      <c r="C380" s="384" t="str">
        <f t="shared" si="29"/>
        <v>MAT</v>
      </c>
      <c r="D380" s="385" t="str">
        <f>IF($B380="",IFERROR(VLOOKUP($A380,SERVIÇOS!$A:$F,2,0),IFERROR(VLOOKUP($A380,$C:$J,2,0),"")),IFERROR(VLOOKUP($B380,INSUMOS!$A:$D,2,0),IFERROR(VLOOKUP($B380,COTAÇÕES!$A:$J,2,0),"")))</f>
        <v>CONECTOR / TOMADA FEMEA RJ 45, CATEGORIA 6 (CAT 6) PARA CABOS</v>
      </c>
      <c r="E380" s="427" t="str">
        <f>IF($B380="",IFERROR(VLOOKUP($A380,SERVIÇOS!$A:$F,3,0),IFERROR(VLOOKUP($A380,$C:$J,3,0),"")),IFERROR(VLOOKUP($B380,INSUMOS!$A:$D,3,0),IFERROR(VLOOKUP($B380,COTAÇÕES!$A:$J,5,0),"")))</f>
        <v xml:space="preserve">UN    </v>
      </c>
      <c r="F380" s="386">
        <v>1</v>
      </c>
      <c r="G380" s="387">
        <f>IF($B380="",IFERROR(VLOOKUP($A380,SERVIÇOS!$A:$F,6,0),IFERROR(VLOOKUP($A380,$C:$J,8,0),"")),IFERROR(VLOOKUP($B380,INSUMOS!$A:$D,4,0),IFERROR(VLOOKUP($B380,COTAÇÕES!$A:$J,9,0),"")))</f>
        <v>41.93</v>
      </c>
      <c r="H380" s="388">
        <f>TRUNC(IF($B380="",IFERROR(VLOOKUP($A380,SERVIÇOS!$A:$F,4,0),IFERROR(VLOOKUP($A380,$C:$J,6,0),)),IFERROR(VLOOKUP($B380,INSUMOS!$A:$D,4,0),IFERROR(VLOOKUP($B380,COTAÇÕES!$A:$J,9,0),)))*$F380,2)</f>
        <v>41.93</v>
      </c>
      <c r="I380" s="388">
        <f>TRUNC(IF($B380="",IFERROR(VLOOKUP($A380,SERVIÇOS!$A:$F,5,0),IFERROR(VLOOKUP($A380,$C:$J,7,0),)),0)*$F380,2)</f>
        <v>0</v>
      </c>
      <c r="J380" s="389">
        <f t="shared" si="30"/>
        <v>41.93</v>
      </c>
      <c r="K380" s="463"/>
    </row>
    <row r="381" spans="1:11" ht="30">
      <c r="A381" s="382"/>
      <c r="B381" s="383">
        <v>39607</v>
      </c>
      <c r="C381" s="384" t="str">
        <f t="shared" si="29"/>
        <v>MAT</v>
      </c>
      <c r="D381" s="385" t="str">
        <f>IF($B381="",IFERROR(VLOOKUP($A381,SERVIÇOS!$A:$F,2,0),IFERROR(VLOOKUP($A381,$C:$J,2,0),"")),IFERROR(VLOOKUP($B381,INSUMOS!$A:$D,2,0),IFERROR(VLOOKUP($B381,COTAÇÕES!$A:$J,2,0),"")))</f>
        <v>PATCH CORD (CABO DE REDE), CATEGORIA 6 (CAT 6) UTP, 23 AWG, 4 PARES, EXTENSAO DE 2,50 M</v>
      </c>
      <c r="E381" s="427" t="str">
        <f>IF($B381="",IFERROR(VLOOKUP($A381,SERVIÇOS!$A:$F,3,0),IFERROR(VLOOKUP($A381,$C:$J,3,0),"")),IFERROR(VLOOKUP($B381,INSUMOS!$A:$D,3,0),IFERROR(VLOOKUP($B381,COTAÇÕES!$A:$J,5,0),"")))</f>
        <v xml:space="preserve">UN    </v>
      </c>
      <c r="F381" s="386">
        <v>1</v>
      </c>
      <c r="G381" s="387">
        <f>IF($B381="",IFERROR(VLOOKUP($A381,SERVIÇOS!$A:$F,6,0),IFERROR(VLOOKUP($A381,$C:$J,8,0),"")),IFERROR(VLOOKUP($B381,INSUMOS!$A:$D,4,0),IFERROR(VLOOKUP($B381,COTAÇÕES!$A:$J,9,0),"")))</f>
        <v>42.99</v>
      </c>
      <c r="H381" s="388">
        <f>TRUNC(IF($B381="",IFERROR(VLOOKUP($A381,SERVIÇOS!$A:$F,4,0),IFERROR(VLOOKUP($A381,$C:$J,6,0),)),IFERROR(VLOOKUP($B381,INSUMOS!$A:$D,4,0),IFERROR(VLOOKUP($B381,COTAÇÕES!$A:$J,9,0),)))*$F381,2)</f>
        <v>42.99</v>
      </c>
      <c r="I381" s="388">
        <f>TRUNC(IF($B381="",IFERROR(VLOOKUP($A381,SERVIÇOS!$A:$F,5,0),IFERROR(VLOOKUP($A381,$C:$J,7,0),)),0)*$F381,2)</f>
        <v>0</v>
      </c>
      <c r="J381" s="389">
        <f t="shared" si="30"/>
        <v>42.99</v>
      </c>
      <c r="K381" s="463"/>
    </row>
    <row r="382" spans="1:11">
      <c r="A382" s="382"/>
      <c r="B382" s="383" t="str">
        <f>COTAÇÕES!$A$22</f>
        <v>COT 002</v>
      </c>
      <c r="C382" s="384" t="str">
        <f t="shared" si="29"/>
        <v>MAT</v>
      </c>
      <c r="D382" s="385" t="str">
        <f>IF($B382="",IFERROR(VLOOKUP($A382,SERVIÇOS!$A:$F,2,0),IFERROR(VLOOKUP($A382,$C:$J,2,0),"")),IFERROR(VLOOKUP($B382,INSUMOS!$A:$D,2,0),IFERROR(VLOOKUP($B382,COTAÇÕES!$A:$J,2,0),"")))</f>
        <v>TAMPA TERMINAL ABS 25 BRANCO STANDARD</v>
      </c>
      <c r="E382" s="427" t="str">
        <f>IF($B382="",IFERROR(VLOOKUP($A382,SERVIÇOS!$A:$F,3,0),IFERROR(VLOOKUP($A382,$C:$J,3,0),"")),IFERROR(VLOOKUP($B382,INSUMOS!$A:$D,3,0),IFERROR(VLOOKUP($B382,COTAÇÕES!$A:$J,5,0),"")))</f>
        <v>UNID.</v>
      </c>
      <c r="F382" s="386">
        <v>2</v>
      </c>
      <c r="G382" s="387">
        <f>IF($B382="",IFERROR(VLOOKUP($A382,SERVIÇOS!$A:$F,6,0),IFERROR(VLOOKUP($A382,$C:$J,8,0),"")),IFERROR(VLOOKUP($B382,INSUMOS!$A:$D,4,0),IFERROR(VLOOKUP($B382,COTAÇÕES!$A:$J,9,0),"")))</f>
        <v>6.75</v>
      </c>
      <c r="H382" s="388">
        <f>TRUNC(IF($B382="",IFERROR(VLOOKUP($A382,SERVIÇOS!$A:$F,4,0),IFERROR(VLOOKUP($A382,$C:$J,6,0),)),IFERROR(VLOOKUP($B382,INSUMOS!$A:$D,4,0),IFERROR(VLOOKUP($B382,COTAÇÕES!$A:$J,9,0),)))*$F382,2)</f>
        <v>13.5</v>
      </c>
      <c r="I382" s="388">
        <f>TRUNC(IF($B382="",IFERROR(VLOOKUP($A382,SERVIÇOS!$A:$F,5,0),IFERROR(VLOOKUP($A382,$C:$J,7,0),)),0)*$F382,2)</f>
        <v>0</v>
      </c>
      <c r="J382" s="389">
        <f t="shared" si="30"/>
        <v>13.5</v>
      </c>
      <c r="K382" s="463"/>
    </row>
    <row r="383" spans="1:11">
      <c r="A383" s="382"/>
      <c r="B383" s="383" t="str">
        <f>COTAÇÕES!$A$30</f>
        <v>COT 003</v>
      </c>
      <c r="C383" s="384" t="str">
        <f t="shared" si="29"/>
        <v>MAT</v>
      </c>
      <c r="D383" s="385" t="str">
        <f>IF($B383="",IFERROR(VLOOKUP($A383,SERVIÇOS!$A:$F,2,0),IFERROR(VLOOKUP($A383,$C:$J,2,0),"")),IFERROR(VLOOKUP($B383,INSUMOS!$A:$D,2,0),IFERROR(VLOOKUP($B383,COTAÇÕES!$A:$J,2,0),"")))</f>
        <v>PERFIL DUPLO 25 D BRANCO LISO C/ 3MTS</v>
      </c>
      <c r="E383" s="427" t="str">
        <f>IF($B383="",IFERROR(VLOOKUP($A383,SERVIÇOS!$A:$F,3,0),IFERROR(VLOOKUP($A383,$C:$J,3,0),"")),IFERROR(VLOOKUP($B383,INSUMOS!$A:$D,3,0),IFERROR(VLOOKUP($B383,COTAÇÕES!$A:$J,5,0),"")))</f>
        <v>UNID.</v>
      </c>
      <c r="F383" s="386">
        <v>1.1000000000000001</v>
      </c>
      <c r="G383" s="387">
        <f>IF($B383="",IFERROR(VLOOKUP($A383,SERVIÇOS!$A:$F,6,0),IFERROR(VLOOKUP($A383,$C:$J,8,0),"")),IFERROR(VLOOKUP($B383,INSUMOS!$A:$D,4,0),IFERROR(VLOOKUP($B383,COTAÇÕES!$A:$J,9,0),"")))</f>
        <v>221.16</v>
      </c>
      <c r="H383" s="388">
        <f>TRUNC(IF($B383="",IFERROR(VLOOKUP($A383,SERVIÇOS!$A:$F,4,0),IFERROR(VLOOKUP($A383,$C:$J,6,0),)),IFERROR(VLOOKUP($B383,INSUMOS!$A:$D,4,0),IFERROR(VLOOKUP($B383,COTAÇÕES!$A:$J,9,0),)))*$F383,2)</f>
        <v>243.27</v>
      </c>
      <c r="I383" s="388">
        <f>TRUNC(IF($B383="",IFERROR(VLOOKUP($A383,SERVIÇOS!$A:$F,5,0),IFERROR(VLOOKUP($A383,$C:$J,7,0),)),0)*$F383,2)</f>
        <v>0</v>
      </c>
      <c r="J383" s="389">
        <f t="shared" si="30"/>
        <v>243.27</v>
      </c>
      <c r="K383" s="463"/>
    </row>
    <row r="384" spans="1:11">
      <c r="A384" s="382"/>
      <c r="B384" s="383" t="str">
        <f>COTAÇÕES!$A$46</f>
        <v>COT 005</v>
      </c>
      <c r="C384" s="384" t="str">
        <f t="shared" si="29"/>
        <v>MAT</v>
      </c>
      <c r="D384" s="385" t="str">
        <f>IF($B384="",IFERROR(VLOOKUP($A384,SERVIÇOS!$A:$F,2,0),IFERROR(VLOOKUP($A384,$C:$J,2,0),"")),IFERROR(VLOOKUP($B384,INSUMOS!$A:$D,2,0),IFERROR(VLOOKUP($B384,COTAÇÕES!$A:$J,2,0),"")))</f>
        <v>PERFIL TAMPA RANHURADA BRANCA C/ 3MTS</v>
      </c>
      <c r="E384" s="427" t="str">
        <f>IF($B384="",IFERROR(VLOOKUP($A384,SERVIÇOS!$A:$F,3,0),IFERROR(VLOOKUP($A384,$C:$J,3,0),"")),IFERROR(VLOOKUP($B384,INSUMOS!$A:$D,3,0),IFERROR(VLOOKUP($B384,COTAÇÕES!$A:$J,5,0),"")))</f>
        <v>UNID.</v>
      </c>
      <c r="F384" s="386">
        <v>1.1000000000000001</v>
      </c>
      <c r="G384" s="387">
        <f>IF($B384="",IFERROR(VLOOKUP($A384,SERVIÇOS!$A:$F,6,0),IFERROR(VLOOKUP($A384,$C:$J,8,0),"")),IFERROR(VLOOKUP($B384,INSUMOS!$A:$D,4,0),IFERROR(VLOOKUP($B384,COTAÇÕES!$A:$J,9,0),"")))</f>
        <v>128.38</v>
      </c>
      <c r="H384" s="388">
        <f>TRUNC(IF($B384="",IFERROR(VLOOKUP($A384,SERVIÇOS!$A:$F,4,0),IFERROR(VLOOKUP($A384,$C:$J,6,0),)),IFERROR(VLOOKUP($B384,INSUMOS!$A:$D,4,0),IFERROR(VLOOKUP($B384,COTAÇÕES!$A:$J,9,0),)))*$F384,2)</f>
        <v>141.21</v>
      </c>
      <c r="I384" s="388">
        <f>TRUNC(IF($B384="",IFERROR(VLOOKUP($A384,SERVIÇOS!$A:$F,5,0),IFERROR(VLOOKUP($A384,$C:$J,7,0),)),0)*$F384,2)</f>
        <v>0</v>
      </c>
      <c r="J384" s="389">
        <f t="shared" si="30"/>
        <v>141.21</v>
      </c>
      <c r="K384" s="463"/>
    </row>
    <row r="385" spans="1:11">
      <c r="A385" s="382"/>
      <c r="B385" s="383" t="str">
        <f>COTAÇÕES!$A$70</f>
        <v>COT 008</v>
      </c>
      <c r="C385" s="384" t="str">
        <f t="shared" ref="C385" si="32">IF(A385&lt;&gt;"","Serv.Aux",IF(B385&lt;&gt;"","MAT",""))</f>
        <v>MAT</v>
      </c>
      <c r="D385" s="385" t="str">
        <f>IF($B385="",IFERROR(VLOOKUP($A385,SERVIÇOS!$A:$F,2,0),IFERROR(VLOOKUP($A385,$C:$J,2,0),"")),IFERROR(VLOOKUP($B385,INSUMOS!$A:$D,2,0),IFERROR(VLOOKUP($B385,COTAÇÕES!$A:$J,2,0),"")))</f>
        <v>ARREMATE DE PAREDE 25 BRANCO</v>
      </c>
      <c r="E385" s="427" t="str">
        <f>IF($B385="",IFERROR(VLOOKUP($A385,SERVIÇOS!$A:$F,3,0),IFERROR(VLOOKUP($A385,$C:$J,3,0),"")),IFERROR(VLOOKUP($B385,INSUMOS!$A:$D,3,0),IFERROR(VLOOKUP($B385,COTAÇÕES!$A:$J,5,0),"")))</f>
        <v>UNID.</v>
      </c>
      <c r="F385" s="386">
        <v>1</v>
      </c>
      <c r="G385" s="387">
        <f>IF($B385="",IFERROR(VLOOKUP($A385,SERVIÇOS!$A:$F,6,0),IFERROR(VLOOKUP($A385,$C:$J,8,0),"")),IFERROR(VLOOKUP($B385,INSUMOS!$A:$D,4,0),IFERROR(VLOOKUP($B385,COTAÇÕES!$A:$J,9,0),"")))</f>
        <v>32.28</v>
      </c>
      <c r="H385" s="388">
        <f>TRUNC(IF($B385="",IFERROR(VLOOKUP($A385,SERVIÇOS!$A:$F,4,0),IFERROR(VLOOKUP($A385,$C:$J,6,0),)),IFERROR(VLOOKUP($B385,INSUMOS!$A:$D,4,0),IFERROR(VLOOKUP($B385,COTAÇÕES!$A:$J,9,0),)))*$F385,2)</f>
        <v>32.28</v>
      </c>
      <c r="I385" s="388">
        <f>TRUNC(IF($B385="",IFERROR(VLOOKUP($A385,SERVIÇOS!$A:$F,5,0),IFERROR(VLOOKUP($A385,$C:$J,7,0),)),0)*$F385,2)</f>
        <v>0</v>
      </c>
      <c r="J385" s="389">
        <f t="shared" ref="J385" si="33">H385+I385</f>
        <v>32.28</v>
      </c>
      <c r="K385" s="463"/>
    </row>
    <row r="386" spans="1:11">
      <c r="A386" s="382"/>
      <c r="B386" s="383" t="str">
        <f>COTAÇÕES!$A$54</f>
        <v>COT 006</v>
      </c>
      <c r="C386" s="384" t="str">
        <f t="shared" ref="C386" si="34">IF(A386&lt;&gt;"","Serv.Aux",IF(B386&lt;&gt;"","MAT",""))</f>
        <v>MAT</v>
      </c>
      <c r="D386" s="385" t="str">
        <f>IF($B386="",IFERROR(VLOOKUP($A386,SERVIÇOS!$A:$F,2,0),IFERROR(VLOOKUP($A386,$C:$J,2,0),"")),IFERROR(VLOOKUP($B386,INSUMOS!$A:$D,2,0),IFERROR(VLOOKUP($B386,COTAÇÕES!$A:$J,2,0),"")))</f>
        <v>CURVA HZ90 SEPTO MOVEL 25 BRANCA</v>
      </c>
      <c r="E386" s="427" t="str">
        <f>IF($B386="",IFERROR(VLOOKUP($A386,SERVIÇOS!$A:$F,3,0),IFERROR(VLOOKUP($A386,$C:$J,3,0),"")),IFERROR(VLOOKUP($B386,INSUMOS!$A:$D,3,0),IFERROR(VLOOKUP($B386,COTAÇÕES!$A:$J,5,0),"")))</f>
        <v>UNID.</v>
      </c>
      <c r="F386" s="386">
        <v>1</v>
      </c>
      <c r="G386" s="387">
        <f>IF($B386="",IFERROR(VLOOKUP($A386,SERVIÇOS!$A:$F,6,0),IFERROR(VLOOKUP($A386,$C:$J,8,0),"")),IFERROR(VLOOKUP($B386,INSUMOS!$A:$D,4,0),IFERROR(VLOOKUP($B386,COTAÇÕES!$A:$J,9,0),"")))</f>
        <v>41.02</v>
      </c>
      <c r="H386" s="388">
        <f>TRUNC(IF($B386="",IFERROR(VLOOKUP($A386,SERVIÇOS!$A:$F,4,0),IFERROR(VLOOKUP($A386,$C:$J,6,0),)),IFERROR(VLOOKUP($B386,INSUMOS!$A:$D,4,0),IFERROR(VLOOKUP($B386,COTAÇÕES!$A:$J,9,0),)))*$F386,2)</f>
        <v>41.02</v>
      </c>
      <c r="I386" s="388">
        <f>TRUNC(IF($B386="",IFERROR(VLOOKUP($A386,SERVIÇOS!$A:$F,5,0),IFERROR(VLOOKUP($A386,$C:$J,7,0),)),0)*$F386,2)</f>
        <v>0</v>
      </c>
      <c r="J386" s="389">
        <f t="shared" ref="J386" si="35">H386+I386</f>
        <v>41.02</v>
      </c>
      <c r="K386" s="463"/>
    </row>
    <row r="387" spans="1:11">
      <c r="A387" s="382"/>
      <c r="B387" s="383" t="str">
        <f>COTAÇÕES!$A$78</f>
        <v>COT 009</v>
      </c>
      <c r="C387" s="384" t="str">
        <f t="shared" si="29"/>
        <v>MAT</v>
      </c>
      <c r="D387" s="385" t="str">
        <f>IF($B387="",IFERROR(VLOOKUP($A387,SERVIÇOS!$A:$F,2,0),IFERROR(VLOOKUP($A387,$C:$J,2,0),"")),IFERROR(VLOOKUP($B387,INSUMOS!$A:$D,2,0),IFERROR(VLOOKUP($B387,COTAÇÕES!$A:$J,2,0),"")))</f>
        <v>PORTA EQP 3 BLOCOS BRANCO</v>
      </c>
      <c r="E387" s="427" t="str">
        <f>IF($B387="",IFERROR(VLOOKUP($A387,SERVIÇOS!$A:$F,3,0),IFERROR(VLOOKUP($A387,$C:$J,3,0),"")),IFERROR(VLOOKUP($B387,INSUMOS!$A:$D,3,0),IFERROR(VLOOKUP($B387,COTAÇÕES!$A:$J,5,0),"")))</f>
        <v>UNID.</v>
      </c>
      <c r="F387" s="386">
        <v>2</v>
      </c>
      <c r="G387" s="387">
        <f>IF($B387="",IFERROR(VLOOKUP($A387,SERVIÇOS!$A:$F,6,0),IFERROR(VLOOKUP($A387,$C:$J,8,0),"")),IFERROR(VLOOKUP($B387,INSUMOS!$A:$D,4,0),IFERROR(VLOOKUP($B387,COTAÇÕES!$A:$J,9,0),"")))</f>
        <v>23.63</v>
      </c>
      <c r="H387" s="388">
        <f>TRUNC(IF($B387="",IFERROR(VLOOKUP($A387,SERVIÇOS!$A:$F,4,0),IFERROR(VLOOKUP($A387,$C:$J,6,0),)),IFERROR(VLOOKUP($B387,INSUMOS!$A:$D,4,0),IFERROR(VLOOKUP($B387,COTAÇÕES!$A:$J,9,0),)))*$F387,2)</f>
        <v>47.26</v>
      </c>
      <c r="I387" s="388">
        <f>TRUNC(IF($B387="",IFERROR(VLOOKUP($A387,SERVIÇOS!$A:$F,5,0),IFERROR(VLOOKUP($A387,$C:$J,7,0),)),0)*$F387,2)</f>
        <v>0</v>
      </c>
      <c r="J387" s="389">
        <f t="shared" si="30"/>
        <v>47.26</v>
      </c>
      <c r="K387" s="463"/>
    </row>
    <row r="388" spans="1:11">
      <c r="A388" s="382"/>
      <c r="B388" s="383" t="str">
        <f>COTAÇÕES!$A$86</f>
        <v>COT 010</v>
      </c>
      <c r="C388" s="384" t="str">
        <f t="shared" si="29"/>
        <v>MAT</v>
      </c>
      <c r="D388" s="385" t="str">
        <f>IF($B388="",IFERROR(VLOOKUP($A388,SERVIÇOS!$A:$F,2,0),IFERROR(VLOOKUP($A388,$C:$J,2,0),"")),IFERROR(VLOOKUP($B388,INSUMOS!$A:$D,2,0),IFERROR(VLOOKUP($B388,COTAÇÕES!$A:$J,2,0),"")))</f>
        <v>TOMADA PEZZI 20A 3P</v>
      </c>
      <c r="E388" s="427" t="str">
        <f>IF($B388="",IFERROR(VLOOKUP($A388,SERVIÇOS!$A:$F,3,0),IFERROR(VLOOKUP($A388,$C:$J,3,0),"")),IFERROR(VLOOKUP($B388,INSUMOS!$A:$D,3,0),IFERROR(VLOOKUP($B388,COTAÇÕES!$A:$J,5,0),"")))</f>
        <v>UNID.</v>
      </c>
      <c r="F388" s="386">
        <v>4</v>
      </c>
      <c r="G388" s="387">
        <f>IF($B388="",IFERROR(VLOOKUP($A388,SERVIÇOS!$A:$F,6,0),IFERROR(VLOOKUP($A388,$C:$J,8,0),"")),IFERROR(VLOOKUP($B388,INSUMOS!$A:$D,4,0),IFERROR(VLOOKUP($B388,COTAÇÕES!$A:$J,9,0),"")))</f>
        <v>10.79</v>
      </c>
      <c r="H388" s="388">
        <f>TRUNC(IF($B388="",IFERROR(VLOOKUP($A388,SERVIÇOS!$A:$F,4,0),IFERROR(VLOOKUP($A388,$C:$J,6,0),)),IFERROR(VLOOKUP($B388,INSUMOS!$A:$D,4,0),IFERROR(VLOOKUP($B388,COTAÇÕES!$A:$J,9,0),)))*$F388,2)</f>
        <v>43.16</v>
      </c>
      <c r="I388" s="388">
        <f>TRUNC(IF($B388="",IFERROR(VLOOKUP($A388,SERVIÇOS!$A:$F,5,0),IFERROR(VLOOKUP($A388,$C:$J,7,0),)),0)*$F388,2)</f>
        <v>0</v>
      </c>
      <c r="J388" s="389">
        <f t="shared" si="30"/>
        <v>43.16</v>
      </c>
      <c r="K388" s="463"/>
    </row>
    <row r="389" spans="1:11">
      <c r="A389" s="382"/>
      <c r="B389" s="383" t="str">
        <f>COTAÇÕES!$A$94</f>
        <v>COT 011</v>
      </c>
      <c r="C389" s="384" t="str">
        <f t="shared" si="29"/>
        <v>MAT</v>
      </c>
      <c r="D389" s="385" t="str">
        <f>IF($B389="",IFERROR(VLOOKUP($A389,SERVIÇOS!$A:$F,2,0),IFERROR(VLOOKUP($A389,$C:$J,2,0),"")),IFERROR(VLOOKUP($B389,INSUMOS!$A:$D,2,0),IFERROR(VLOOKUP($B389,COTAÇÕES!$A:$J,2,0),"")))</f>
        <v>BLOCO PEZZI CEGO BRANCO</v>
      </c>
      <c r="E389" s="427" t="str">
        <f>IF($B389="",IFERROR(VLOOKUP($A389,SERVIÇOS!$A:$F,3,0),IFERROR(VLOOKUP($A389,$C:$J,3,0),"")),IFERROR(VLOOKUP($B389,INSUMOS!$A:$D,3,0),IFERROR(VLOOKUP($B389,COTAÇÕES!$A:$J,5,0),"")))</f>
        <v>UNID.</v>
      </c>
      <c r="F389" s="386">
        <v>1</v>
      </c>
      <c r="G389" s="387">
        <f>IF($B389="",IFERROR(VLOOKUP($A389,SERVIÇOS!$A:$F,6,0),IFERROR(VLOOKUP($A389,$C:$J,8,0),"")),IFERROR(VLOOKUP($B389,INSUMOS!$A:$D,4,0),IFERROR(VLOOKUP($B389,COTAÇÕES!$A:$J,9,0),"")))</f>
        <v>5.19</v>
      </c>
      <c r="H389" s="388">
        <f>TRUNC(IF($B389="",IFERROR(VLOOKUP($A389,SERVIÇOS!$A:$F,4,0),IFERROR(VLOOKUP($A389,$C:$J,6,0),)),IFERROR(VLOOKUP($B389,INSUMOS!$A:$D,4,0),IFERROR(VLOOKUP($B389,COTAÇÕES!$A:$J,9,0),)))*$F389,2)</f>
        <v>5.19</v>
      </c>
      <c r="I389" s="388">
        <f>TRUNC(IF($B389="",IFERROR(VLOOKUP($A389,SERVIÇOS!$A:$F,5,0),IFERROR(VLOOKUP($A389,$C:$J,7,0),)),0)*$F389,2)</f>
        <v>0</v>
      </c>
      <c r="J389" s="389">
        <f t="shared" si="30"/>
        <v>5.19</v>
      </c>
      <c r="K389" s="463"/>
    </row>
    <row r="390" spans="1:11">
      <c r="A390" s="382"/>
      <c r="B390" s="383" t="str">
        <f>COTAÇÕES!$A$102</f>
        <v>COT 012</v>
      </c>
      <c r="C390" s="384" t="str">
        <f t="shared" si="29"/>
        <v>MAT</v>
      </c>
      <c r="D390" s="385" t="str">
        <f>IF($B390="",IFERROR(VLOOKUP($A390,SERVIÇOS!$A:$F,2,0),IFERROR(VLOOKUP($A390,$C:$J,2,0),"")),IFERROR(VLOOKUP($B390,INSUMOS!$A:$D,2,0),IFERROR(VLOOKUP($B390,COTAÇÕES!$A:$J,2,0),"")))</f>
        <v>BLOCO PEZZI P RJ45 BRANCO</v>
      </c>
      <c r="E390" s="427" t="str">
        <f>IF($B390="",IFERROR(VLOOKUP($A390,SERVIÇOS!$A:$F,3,0),IFERROR(VLOOKUP($A390,$C:$J,3,0),"")),IFERROR(VLOOKUP($B390,INSUMOS!$A:$D,3,0),IFERROR(VLOOKUP($B390,COTAÇÕES!$A:$J,5,0),"")))</f>
        <v>UNID.</v>
      </c>
      <c r="F390" s="386">
        <v>1</v>
      </c>
      <c r="G390" s="387">
        <f>IF($B390="",IFERROR(VLOOKUP($A390,SERVIÇOS!$A:$F,6,0),IFERROR(VLOOKUP($A390,$C:$J,8,0),"")),IFERROR(VLOOKUP($B390,INSUMOS!$A:$D,4,0),IFERROR(VLOOKUP($B390,COTAÇÕES!$A:$J,9,0),"")))</f>
        <v>2.36</v>
      </c>
      <c r="H390" s="388">
        <f>TRUNC(IF($B390="",IFERROR(VLOOKUP($A390,SERVIÇOS!$A:$F,4,0),IFERROR(VLOOKUP($A390,$C:$J,6,0),)),IFERROR(VLOOKUP($B390,INSUMOS!$A:$D,4,0),IFERROR(VLOOKUP($B390,COTAÇÕES!$A:$J,9,0),)))*$F390,2)</f>
        <v>2.36</v>
      </c>
      <c r="I390" s="388">
        <f>TRUNC(IF($B390="",IFERROR(VLOOKUP($A390,SERVIÇOS!$A:$F,5,0),IFERROR(VLOOKUP($A390,$C:$J,7,0),)),0)*$F390,2)</f>
        <v>0</v>
      </c>
      <c r="J390" s="389">
        <f t="shared" si="30"/>
        <v>2.36</v>
      </c>
      <c r="K390" s="463"/>
    </row>
    <row r="391" spans="1:11">
      <c r="A391" s="382">
        <v>88247</v>
      </c>
      <c r="B391" s="383"/>
      <c r="C391" s="384" t="str">
        <f t="shared" si="29"/>
        <v>Serv.Aux</v>
      </c>
      <c r="D391" s="385" t="str">
        <f>IF($B391="",IFERROR(VLOOKUP($A391,SERVIÇOS!$A:$F,2,0),IFERROR(VLOOKUP($A391,$C:$J,2,0),"")),IFERROR(VLOOKUP($B391,INSUMOS!$A:$D,2,0),IFERROR(VLOOKUP($B391,COTAÇÕES!$A:$J,2,0),"")))</f>
        <v>AUXILIAR DE ELETRICISTA COM ENCARGOS COMPLEMENTARES</v>
      </c>
      <c r="E391" s="427" t="str">
        <f>IF($B391="",IFERROR(VLOOKUP($A391,SERVIÇOS!$A:$F,3,0),IFERROR(VLOOKUP($A391,$C:$J,3,0),"")),IFERROR(VLOOKUP($B391,INSUMOS!$A:$D,3,0),IFERROR(VLOOKUP($B391,COTAÇÕES!$A:$J,5,0),"")))</f>
        <v>H</v>
      </c>
      <c r="F391" s="386">
        <v>0.5</v>
      </c>
      <c r="G391" s="387">
        <f>IF($B391="",IFERROR(VLOOKUP($A391,SERVIÇOS!$A:$F,6,0),IFERROR(VLOOKUP($A391,$C:$J,8,0),"")),IFERROR(VLOOKUP($B391,INSUMOS!$A:$D,4,0),IFERROR(VLOOKUP($B391,COTAÇÕES!$A:$J,9,0),"")))</f>
        <v>24.41</v>
      </c>
      <c r="H391" s="388">
        <f>TRUNC(IF($B391="",IFERROR(VLOOKUP($A391,SERVIÇOS!$A:$F,4,0),IFERROR(VLOOKUP($A391,$C:$J,6,0),)),IFERROR(VLOOKUP($B391,INSUMOS!$A:$D,4,0),IFERROR(VLOOKUP($B391,COTAÇÕES!$A:$J,9,0),)))*$F391,2)</f>
        <v>3.93</v>
      </c>
      <c r="I391" s="388">
        <f>TRUNC(IF($B391="",IFERROR(VLOOKUP($A391,SERVIÇOS!$A:$F,5,0),IFERROR(VLOOKUP($A391,$C:$J,7,0),)),0)*$F391,2)</f>
        <v>8.27</v>
      </c>
      <c r="J391" s="389">
        <f t="shared" si="30"/>
        <v>12.2</v>
      </c>
      <c r="K391" s="463"/>
    </row>
    <row r="392" spans="1:11">
      <c r="A392" s="382">
        <v>88264</v>
      </c>
      <c r="B392" s="383"/>
      <c r="C392" s="384" t="str">
        <f t="shared" si="29"/>
        <v>Serv.Aux</v>
      </c>
      <c r="D392" s="385" t="str">
        <f>IF($B392="",IFERROR(VLOOKUP($A392,SERVIÇOS!$A:$F,2,0),IFERROR(VLOOKUP($A392,$C:$J,2,0),"")),IFERROR(VLOOKUP($B392,INSUMOS!$A:$D,2,0),IFERROR(VLOOKUP($B392,COTAÇÕES!$A:$J,2,0),"")))</f>
        <v>ELETRICISTA COM ENCARGOS COMPLEMENTARES</v>
      </c>
      <c r="E392" s="427" t="str">
        <f>IF($B392="",IFERROR(VLOOKUP($A392,SERVIÇOS!$A:$F,3,0),IFERROR(VLOOKUP($A392,$C:$J,3,0),"")),IFERROR(VLOOKUP($B392,INSUMOS!$A:$D,3,0),IFERROR(VLOOKUP($B392,COTAÇÕES!$A:$J,5,0),"")))</f>
        <v>H</v>
      </c>
      <c r="F392" s="386">
        <v>0.5</v>
      </c>
      <c r="G392" s="387">
        <f>IF($B392="",IFERROR(VLOOKUP($A392,SERVIÇOS!$A:$F,6,0),IFERROR(VLOOKUP($A392,$C:$J,8,0),"")),IFERROR(VLOOKUP($B392,INSUMOS!$A:$D,4,0),IFERROR(VLOOKUP($B392,COTAÇÕES!$A:$J,9,0),"")))</f>
        <v>29.49</v>
      </c>
      <c r="H392" s="388">
        <f>TRUNC(IF($B392="",IFERROR(VLOOKUP($A392,SERVIÇOS!$A:$F,4,0),IFERROR(VLOOKUP($A392,$C:$J,6,0),)),IFERROR(VLOOKUP($B392,INSUMOS!$A:$D,4,0),IFERROR(VLOOKUP($B392,COTAÇÕES!$A:$J,9,0),)))*$F392,2)</f>
        <v>3.93</v>
      </c>
      <c r="I392" s="388">
        <f>TRUNC(IF($B392="",IFERROR(VLOOKUP($A392,SERVIÇOS!$A:$F,5,0),IFERROR(VLOOKUP($A392,$C:$J,7,0),)),0)*$F392,2)</f>
        <v>10.81</v>
      </c>
      <c r="J392" s="389">
        <f t="shared" si="30"/>
        <v>14.74</v>
      </c>
      <c r="K392" s="463"/>
    </row>
    <row r="393" spans="1:11" ht="31.5">
      <c r="A393" s="756"/>
      <c r="B393" s="756"/>
      <c r="C393" s="757" t="s">
        <v>19180</v>
      </c>
      <c r="D393" s="758" t="s">
        <v>19591</v>
      </c>
      <c r="E393" s="757" t="s">
        <v>14886</v>
      </c>
      <c r="F393" s="759"/>
      <c r="G393" s="760"/>
      <c r="H393" s="781">
        <f>TRUNC(SUM(H394:H405),2)</f>
        <v>1259.3499999999999</v>
      </c>
      <c r="I393" s="781">
        <f>TRUNC(SUM(I394:I405),2)</f>
        <v>22.9</v>
      </c>
      <c r="J393" s="781">
        <f>H393+I393</f>
        <v>1282.25</v>
      </c>
      <c r="K393" s="782" t="s">
        <v>19424</v>
      </c>
    </row>
    <row r="394" spans="1:11">
      <c r="A394" s="382"/>
      <c r="B394" s="383">
        <v>39601</v>
      </c>
      <c r="C394" s="384" t="str">
        <f t="shared" si="29"/>
        <v>MAT</v>
      </c>
      <c r="D394" s="385" t="str">
        <f>IF($B394="",IFERROR(VLOOKUP($A394,SERVIÇOS!$A:$F,2,0),IFERROR(VLOOKUP($A394,$C:$J,2,0),"")),IFERROR(VLOOKUP($B394,INSUMOS!$A:$D,2,0),IFERROR(VLOOKUP($B394,COTAÇÕES!$A:$J,2,0),"")))</f>
        <v>CONECTOR / TOMADA FEMEA RJ 45, CATEGORIA 6 (CAT 6) PARA CABOS</v>
      </c>
      <c r="E394" s="427" t="str">
        <f>IF($B394="",IFERROR(VLOOKUP($A394,SERVIÇOS!$A:$F,3,0),IFERROR(VLOOKUP($A394,$C:$J,3,0),"")),IFERROR(VLOOKUP($B394,INSUMOS!$A:$D,3,0),IFERROR(VLOOKUP($B394,COTAÇÕES!$A:$J,5,0),"")))</f>
        <v xml:space="preserve">UN    </v>
      </c>
      <c r="F394" s="386">
        <v>4</v>
      </c>
      <c r="G394" s="387">
        <f>IF($B394="",IFERROR(VLOOKUP($A394,SERVIÇOS!$A:$F,6,0),IFERROR(VLOOKUP($A394,$C:$J,8,0),"")),IFERROR(VLOOKUP($B394,INSUMOS!$A:$D,4,0),IFERROR(VLOOKUP($B394,COTAÇÕES!$A:$J,9,0),"")))</f>
        <v>41.93</v>
      </c>
      <c r="H394" s="388">
        <f>TRUNC(IF($B394="",IFERROR(VLOOKUP($A394,SERVIÇOS!$A:$F,4,0),IFERROR(VLOOKUP($A394,$C:$J,6,0),)),IFERROR(VLOOKUP($B394,INSUMOS!$A:$D,4,0),IFERROR(VLOOKUP($B394,COTAÇÕES!$A:$J,9,0),)))*$F394,2)</f>
        <v>167.72</v>
      </c>
      <c r="I394" s="388">
        <f>TRUNC(IF($B394="",IFERROR(VLOOKUP($A394,SERVIÇOS!$A:$F,5,0),IFERROR(VLOOKUP($A394,$C:$J,7,0),)),0)*$F394,2)</f>
        <v>0</v>
      </c>
      <c r="J394" s="389">
        <f t="shared" si="30"/>
        <v>167.72</v>
      </c>
      <c r="K394" s="463"/>
    </row>
    <row r="395" spans="1:11" ht="30">
      <c r="A395" s="382"/>
      <c r="B395" s="383">
        <v>39607</v>
      </c>
      <c r="C395" s="384" t="str">
        <f t="shared" si="29"/>
        <v>MAT</v>
      </c>
      <c r="D395" s="385" t="str">
        <f>IF($B395="",IFERROR(VLOOKUP($A395,SERVIÇOS!$A:$F,2,0),IFERROR(VLOOKUP($A395,$C:$J,2,0),"")),IFERROR(VLOOKUP($B395,INSUMOS!$A:$D,2,0),IFERROR(VLOOKUP($B395,COTAÇÕES!$A:$J,2,0),"")))</f>
        <v>PATCH CORD (CABO DE REDE), CATEGORIA 6 (CAT 6) UTP, 23 AWG, 4 PARES, EXTENSAO DE 2,50 M</v>
      </c>
      <c r="E395" s="427" t="str">
        <f>IF($B395="",IFERROR(VLOOKUP($A395,SERVIÇOS!$A:$F,3,0),IFERROR(VLOOKUP($A395,$C:$J,3,0),"")),IFERROR(VLOOKUP($B395,INSUMOS!$A:$D,3,0),IFERROR(VLOOKUP($B395,COTAÇÕES!$A:$J,5,0),"")))</f>
        <v xml:space="preserve">UN    </v>
      </c>
      <c r="F395" s="386">
        <v>4</v>
      </c>
      <c r="G395" s="387">
        <f>IF($B395="",IFERROR(VLOOKUP($A395,SERVIÇOS!$A:$F,6,0),IFERROR(VLOOKUP($A395,$C:$J,8,0),"")),IFERROR(VLOOKUP($B395,INSUMOS!$A:$D,4,0),IFERROR(VLOOKUP($B395,COTAÇÕES!$A:$J,9,0),"")))</f>
        <v>42.99</v>
      </c>
      <c r="H395" s="388">
        <f>TRUNC(IF($B395="",IFERROR(VLOOKUP($A395,SERVIÇOS!$A:$F,4,0),IFERROR(VLOOKUP($A395,$C:$J,6,0),)),IFERROR(VLOOKUP($B395,INSUMOS!$A:$D,4,0),IFERROR(VLOOKUP($B395,COTAÇÕES!$A:$J,9,0),)))*$F395,2)</f>
        <v>171.96</v>
      </c>
      <c r="I395" s="388">
        <f>TRUNC(IF($B395="",IFERROR(VLOOKUP($A395,SERVIÇOS!$A:$F,5,0),IFERROR(VLOOKUP($A395,$C:$J,7,0),)),0)*$F395,2)</f>
        <v>0</v>
      </c>
      <c r="J395" s="389">
        <f t="shared" si="30"/>
        <v>171.96</v>
      </c>
      <c r="K395" s="463"/>
    </row>
    <row r="396" spans="1:11">
      <c r="A396" s="382"/>
      <c r="B396" s="383" t="str">
        <f>COTAÇÕES!$A$22</f>
        <v>COT 002</v>
      </c>
      <c r="C396" s="384" t="str">
        <f t="shared" ref="C396:C405" si="36">IF(A396&lt;&gt;"","Serv.Aux",IF(B396&lt;&gt;"","MAT",""))</f>
        <v>MAT</v>
      </c>
      <c r="D396" s="385" t="str">
        <f>IF($B396="",IFERROR(VLOOKUP($A396,SERVIÇOS!$A:$F,2,0),IFERROR(VLOOKUP($A396,$C:$J,2,0),"")),IFERROR(VLOOKUP($B396,INSUMOS!$A:$D,2,0),IFERROR(VLOOKUP($B396,COTAÇÕES!$A:$J,2,0),"")))</f>
        <v>TAMPA TERMINAL ABS 25 BRANCO STANDARD</v>
      </c>
      <c r="E396" s="427" t="str">
        <f>IF($B396="",IFERROR(VLOOKUP($A396,SERVIÇOS!$A:$F,3,0),IFERROR(VLOOKUP($A396,$C:$J,3,0),"")),IFERROR(VLOOKUP($B396,INSUMOS!$A:$D,3,0),IFERROR(VLOOKUP($B396,COTAÇÕES!$A:$J,5,0),"")))</f>
        <v>UNID.</v>
      </c>
      <c r="F396" s="386">
        <v>8</v>
      </c>
      <c r="G396" s="387">
        <f>IF($B396="",IFERROR(VLOOKUP($A396,SERVIÇOS!$A:$F,6,0),IFERROR(VLOOKUP($A396,$C:$J,8,0),"")),IFERROR(VLOOKUP($B396,INSUMOS!$A:$D,4,0),IFERROR(VLOOKUP($B396,COTAÇÕES!$A:$J,9,0),"")))</f>
        <v>6.75</v>
      </c>
      <c r="H396" s="388">
        <f>TRUNC(IF($B396="",IFERROR(VLOOKUP($A396,SERVIÇOS!$A:$F,4,0),IFERROR(VLOOKUP($A396,$C:$J,6,0),)),IFERROR(VLOOKUP($B396,INSUMOS!$A:$D,4,0),IFERROR(VLOOKUP($B396,COTAÇÕES!$A:$J,9,0),)))*$F396,2)</f>
        <v>54</v>
      </c>
      <c r="I396" s="388">
        <f>TRUNC(IF($B396="",IFERROR(VLOOKUP($A396,SERVIÇOS!$A:$F,5,0),IFERROR(VLOOKUP($A396,$C:$J,7,0),)),0)*$F396,2)</f>
        <v>0</v>
      </c>
      <c r="J396" s="389">
        <f t="shared" ref="J396:J405" si="37">H396+I396</f>
        <v>54</v>
      </c>
      <c r="K396" s="463"/>
    </row>
    <row r="397" spans="1:11">
      <c r="A397" s="382"/>
      <c r="B397" s="383" t="str">
        <f>COTAÇÕES!$A$30</f>
        <v>COT 003</v>
      </c>
      <c r="C397" s="384" t="str">
        <f t="shared" si="36"/>
        <v>MAT</v>
      </c>
      <c r="D397" s="385" t="str">
        <f>IF($B397="",IFERROR(VLOOKUP($A397,SERVIÇOS!$A:$F,2,0),IFERROR(VLOOKUP($A397,$C:$J,2,0),"")),IFERROR(VLOOKUP($B397,INSUMOS!$A:$D,2,0),IFERROR(VLOOKUP($B397,COTAÇÕES!$A:$J,2,0),"")))</f>
        <v>PERFIL DUPLO 25 D BRANCO LISO C/ 3MTS</v>
      </c>
      <c r="E397" s="427" t="str">
        <f>IF($B397="",IFERROR(VLOOKUP($A397,SERVIÇOS!$A:$F,3,0),IFERROR(VLOOKUP($A397,$C:$J,3,0),"")),IFERROR(VLOOKUP($B397,INSUMOS!$A:$D,3,0),IFERROR(VLOOKUP($B397,COTAÇÕES!$A:$J,5,0),"")))</f>
        <v>UNID.</v>
      </c>
      <c r="F397" s="386">
        <v>1.6</v>
      </c>
      <c r="G397" s="387">
        <f>IF($B397="",IFERROR(VLOOKUP($A397,SERVIÇOS!$A:$F,6,0),IFERROR(VLOOKUP($A397,$C:$J,8,0),"")),IFERROR(VLOOKUP($B397,INSUMOS!$A:$D,4,0),IFERROR(VLOOKUP($B397,COTAÇÕES!$A:$J,9,0),"")))</f>
        <v>221.16</v>
      </c>
      <c r="H397" s="388">
        <f>TRUNC(IF($B397="",IFERROR(VLOOKUP($A397,SERVIÇOS!$A:$F,4,0),IFERROR(VLOOKUP($A397,$C:$J,6,0),)),IFERROR(VLOOKUP($B397,INSUMOS!$A:$D,4,0),IFERROR(VLOOKUP($B397,COTAÇÕES!$A:$J,9,0),)))*$F397,2)</f>
        <v>353.85</v>
      </c>
      <c r="I397" s="388">
        <f>TRUNC(IF($B397="",IFERROR(VLOOKUP($A397,SERVIÇOS!$A:$F,5,0),IFERROR(VLOOKUP($A397,$C:$J,7,0),)),0)*$F397,2)</f>
        <v>0</v>
      </c>
      <c r="J397" s="389">
        <f t="shared" si="37"/>
        <v>353.85</v>
      </c>
      <c r="K397" s="463"/>
    </row>
    <row r="398" spans="1:11">
      <c r="A398" s="382"/>
      <c r="B398" s="383" t="str">
        <f>COTAÇÕES!$A$46</f>
        <v>COT 005</v>
      </c>
      <c r="C398" s="384" t="str">
        <f t="shared" si="36"/>
        <v>MAT</v>
      </c>
      <c r="D398" s="385" t="str">
        <f>IF($B398="",IFERROR(VLOOKUP($A398,SERVIÇOS!$A:$F,2,0),IFERROR(VLOOKUP($A398,$C:$J,2,0),"")),IFERROR(VLOOKUP($B398,INSUMOS!$A:$D,2,0),IFERROR(VLOOKUP($B398,COTAÇÕES!$A:$J,2,0),"")))</f>
        <v>PERFIL TAMPA RANHURADA BRANCA C/ 3MTS</v>
      </c>
      <c r="E398" s="427" t="str">
        <f>IF($B398="",IFERROR(VLOOKUP($A398,SERVIÇOS!$A:$F,3,0),IFERROR(VLOOKUP($A398,$C:$J,3,0),"")),IFERROR(VLOOKUP($B398,INSUMOS!$A:$D,3,0),IFERROR(VLOOKUP($B398,COTAÇÕES!$A:$J,5,0),"")))</f>
        <v>UNID.</v>
      </c>
      <c r="F398" s="386">
        <v>1.6</v>
      </c>
      <c r="G398" s="387">
        <f>IF($B398="",IFERROR(VLOOKUP($A398,SERVIÇOS!$A:$F,6,0),IFERROR(VLOOKUP($A398,$C:$J,8,0),"")),IFERROR(VLOOKUP($B398,INSUMOS!$A:$D,4,0),IFERROR(VLOOKUP($B398,COTAÇÕES!$A:$J,9,0),"")))</f>
        <v>128.38</v>
      </c>
      <c r="H398" s="388">
        <f>TRUNC(IF($B398="",IFERROR(VLOOKUP($A398,SERVIÇOS!$A:$F,4,0),IFERROR(VLOOKUP($A398,$C:$J,6,0),)),IFERROR(VLOOKUP($B398,INSUMOS!$A:$D,4,0),IFERROR(VLOOKUP($B398,COTAÇÕES!$A:$J,9,0),)))*$F398,2)</f>
        <v>205.4</v>
      </c>
      <c r="I398" s="388">
        <f>TRUNC(IF($B398="",IFERROR(VLOOKUP($A398,SERVIÇOS!$A:$F,5,0),IFERROR(VLOOKUP($A398,$C:$J,7,0),)),0)*$F398,2)</f>
        <v>0</v>
      </c>
      <c r="J398" s="389">
        <f t="shared" si="37"/>
        <v>205.4</v>
      </c>
      <c r="K398" s="463"/>
    </row>
    <row r="399" spans="1:11">
      <c r="A399" s="382"/>
      <c r="B399" s="383" t="str">
        <f>COTAÇÕES!$A$70</f>
        <v>COT 008</v>
      </c>
      <c r="C399" s="384" t="str">
        <f t="shared" ref="C399" si="38">IF(A399&lt;&gt;"","Serv.Aux",IF(B399&lt;&gt;"","MAT",""))</f>
        <v>MAT</v>
      </c>
      <c r="D399" s="385" t="str">
        <f>IF($B399="",IFERROR(VLOOKUP($A399,SERVIÇOS!$A:$F,2,0),IFERROR(VLOOKUP($A399,$C:$J,2,0),"")),IFERROR(VLOOKUP($B399,INSUMOS!$A:$D,2,0),IFERROR(VLOOKUP($B399,COTAÇÕES!$A:$J,2,0),"")))</f>
        <v>ARREMATE DE PAREDE 25 BRANCO</v>
      </c>
      <c r="E399" s="427" t="str">
        <f>IF($B399="",IFERROR(VLOOKUP($A399,SERVIÇOS!$A:$F,3,0),IFERROR(VLOOKUP($A399,$C:$J,3,0),"")),IFERROR(VLOOKUP($B399,INSUMOS!$A:$D,3,0),IFERROR(VLOOKUP($B399,COTAÇÕES!$A:$J,5,0),"")))</f>
        <v>UNID.</v>
      </c>
      <c r="F399" s="386">
        <v>4</v>
      </c>
      <c r="G399" s="387">
        <f>IF($B399="",IFERROR(VLOOKUP($A399,SERVIÇOS!$A:$F,6,0),IFERROR(VLOOKUP($A399,$C:$J,8,0),"")),IFERROR(VLOOKUP($B399,INSUMOS!$A:$D,4,0),IFERROR(VLOOKUP($B399,COTAÇÕES!$A:$J,9,0),"")))</f>
        <v>32.28</v>
      </c>
      <c r="H399" s="388">
        <f>TRUNC(IF($B399="",IFERROR(VLOOKUP($A399,SERVIÇOS!$A:$F,4,0),IFERROR(VLOOKUP($A399,$C:$J,6,0),)),IFERROR(VLOOKUP($B399,INSUMOS!$A:$D,4,0),IFERROR(VLOOKUP($B399,COTAÇÕES!$A:$J,9,0),)))*$F399,2)</f>
        <v>129.12</v>
      </c>
      <c r="I399" s="388">
        <f>TRUNC(IF($B399="",IFERROR(VLOOKUP($A399,SERVIÇOS!$A:$F,5,0),IFERROR(VLOOKUP($A399,$C:$J,7,0),)),0)*$F399,2)</f>
        <v>0</v>
      </c>
      <c r="J399" s="389">
        <f t="shared" ref="J399" si="39">H399+I399</f>
        <v>129.12</v>
      </c>
      <c r="K399" s="463"/>
    </row>
    <row r="400" spans="1:11">
      <c r="A400" s="382"/>
      <c r="B400" s="383" t="str">
        <f>COTAÇÕES!$A$78</f>
        <v>COT 009</v>
      </c>
      <c r="C400" s="384" t="str">
        <f t="shared" si="36"/>
        <v>MAT</v>
      </c>
      <c r="D400" s="385" t="str">
        <f>IF($B400="",IFERROR(VLOOKUP($A400,SERVIÇOS!$A:$F,2,0),IFERROR(VLOOKUP($A400,$C:$J,2,0),"")),IFERROR(VLOOKUP($B400,INSUMOS!$A:$D,2,0),IFERROR(VLOOKUP($B400,COTAÇÕES!$A:$J,2,0),"")))</f>
        <v>PORTA EQP 3 BLOCOS BRANCO</v>
      </c>
      <c r="E400" s="427" t="str">
        <f>IF($B400="",IFERROR(VLOOKUP($A400,SERVIÇOS!$A:$F,3,0),IFERROR(VLOOKUP($A400,$C:$J,3,0),"")),IFERROR(VLOOKUP($B400,INSUMOS!$A:$D,3,0),IFERROR(VLOOKUP($B400,COTAÇÕES!$A:$J,5,0),"")))</f>
        <v>UNID.</v>
      </c>
      <c r="F400" s="386">
        <v>4</v>
      </c>
      <c r="G400" s="387">
        <f>IF($B400="",IFERROR(VLOOKUP($A400,SERVIÇOS!$A:$F,6,0),IFERROR(VLOOKUP($A400,$C:$J,8,0),"")),IFERROR(VLOOKUP($B400,INSUMOS!$A:$D,4,0),IFERROR(VLOOKUP($B400,COTAÇÕES!$A:$J,9,0),"")))</f>
        <v>23.63</v>
      </c>
      <c r="H400" s="388">
        <f>TRUNC(IF($B400="",IFERROR(VLOOKUP($A400,SERVIÇOS!$A:$F,4,0),IFERROR(VLOOKUP($A400,$C:$J,6,0),)),IFERROR(VLOOKUP($B400,INSUMOS!$A:$D,4,0),IFERROR(VLOOKUP($B400,COTAÇÕES!$A:$J,9,0),)))*$F400,2)</f>
        <v>94.52</v>
      </c>
      <c r="I400" s="388">
        <f>TRUNC(IF($B400="",IFERROR(VLOOKUP($A400,SERVIÇOS!$A:$F,5,0),IFERROR(VLOOKUP($A400,$C:$J,7,0),)),0)*$F400,2)</f>
        <v>0</v>
      </c>
      <c r="J400" s="389">
        <f t="shared" si="37"/>
        <v>94.52</v>
      </c>
      <c r="K400" s="463"/>
    </row>
    <row r="401" spans="1:11">
      <c r="A401" s="382"/>
      <c r="B401" s="383" t="str">
        <f>COTAÇÕES!$A$86</f>
        <v>COT 010</v>
      </c>
      <c r="C401" s="384" t="str">
        <f t="shared" si="36"/>
        <v>MAT</v>
      </c>
      <c r="D401" s="385" t="str">
        <f>IF($B401="",IFERROR(VLOOKUP($A401,SERVIÇOS!$A:$F,2,0),IFERROR(VLOOKUP($A401,$C:$J,2,0),"")),IFERROR(VLOOKUP($B401,INSUMOS!$A:$D,2,0),IFERROR(VLOOKUP($B401,COTAÇÕES!$A:$J,2,0),"")))</f>
        <v>TOMADA PEZZI 20A 3P</v>
      </c>
      <c r="E401" s="427" t="str">
        <f>IF($B401="",IFERROR(VLOOKUP($A401,SERVIÇOS!$A:$F,3,0),IFERROR(VLOOKUP($A401,$C:$J,3,0),"")),IFERROR(VLOOKUP($B401,INSUMOS!$A:$D,3,0),IFERROR(VLOOKUP($B401,COTAÇÕES!$A:$J,5,0),"")))</f>
        <v>UNID.</v>
      </c>
      <c r="F401" s="386">
        <v>4</v>
      </c>
      <c r="G401" s="387">
        <f>IF($B401="",IFERROR(VLOOKUP($A401,SERVIÇOS!$A:$F,6,0),IFERROR(VLOOKUP($A401,$C:$J,8,0),"")),IFERROR(VLOOKUP($B401,INSUMOS!$A:$D,4,0),IFERROR(VLOOKUP($B401,COTAÇÕES!$A:$J,9,0),"")))</f>
        <v>10.79</v>
      </c>
      <c r="H401" s="388">
        <f>TRUNC(IF($B401="",IFERROR(VLOOKUP($A401,SERVIÇOS!$A:$F,4,0),IFERROR(VLOOKUP($A401,$C:$J,6,0),)),IFERROR(VLOOKUP($B401,INSUMOS!$A:$D,4,0),IFERROR(VLOOKUP($B401,COTAÇÕES!$A:$J,9,0),)))*$F401,2)</f>
        <v>43.16</v>
      </c>
      <c r="I401" s="388">
        <f>TRUNC(IF($B401="",IFERROR(VLOOKUP($A401,SERVIÇOS!$A:$F,5,0),IFERROR(VLOOKUP($A401,$C:$J,7,0),)),0)*$F401,2)</f>
        <v>0</v>
      </c>
      <c r="J401" s="389">
        <f t="shared" si="37"/>
        <v>43.16</v>
      </c>
      <c r="K401" s="463"/>
    </row>
    <row r="402" spans="1:11">
      <c r="A402" s="382"/>
      <c r="B402" s="383" t="str">
        <f>COTAÇÕES!$A$94</f>
        <v>COT 011</v>
      </c>
      <c r="C402" s="384" t="str">
        <f t="shared" si="36"/>
        <v>MAT</v>
      </c>
      <c r="D402" s="385" t="str">
        <f>IF($B402="",IFERROR(VLOOKUP($A402,SERVIÇOS!$A:$F,2,0),IFERROR(VLOOKUP($A402,$C:$J,2,0),"")),IFERROR(VLOOKUP($B402,INSUMOS!$A:$D,2,0),IFERROR(VLOOKUP($B402,COTAÇÕES!$A:$J,2,0),"")))</f>
        <v>BLOCO PEZZI CEGO BRANCO</v>
      </c>
      <c r="E402" s="427" t="str">
        <f>IF($B402="",IFERROR(VLOOKUP($A402,SERVIÇOS!$A:$F,3,0),IFERROR(VLOOKUP($A402,$C:$J,3,0),"")),IFERROR(VLOOKUP($B402,INSUMOS!$A:$D,3,0),IFERROR(VLOOKUP($B402,COTAÇÕES!$A:$J,5,0),"")))</f>
        <v>UNID.</v>
      </c>
      <c r="F402" s="386">
        <v>4</v>
      </c>
      <c r="G402" s="387">
        <f>IF($B402="",IFERROR(VLOOKUP($A402,SERVIÇOS!$A:$F,6,0),IFERROR(VLOOKUP($A402,$C:$J,8,0),"")),IFERROR(VLOOKUP($B402,INSUMOS!$A:$D,4,0),IFERROR(VLOOKUP($B402,COTAÇÕES!$A:$J,9,0),"")))</f>
        <v>5.19</v>
      </c>
      <c r="H402" s="388">
        <f>TRUNC(IF($B402="",IFERROR(VLOOKUP($A402,SERVIÇOS!$A:$F,4,0),IFERROR(VLOOKUP($A402,$C:$J,6,0),)),IFERROR(VLOOKUP($B402,INSUMOS!$A:$D,4,0),IFERROR(VLOOKUP($B402,COTAÇÕES!$A:$J,9,0),)))*$F402,2)</f>
        <v>20.76</v>
      </c>
      <c r="I402" s="388">
        <f>TRUNC(IF($B402="",IFERROR(VLOOKUP($A402,SERVIÇOS!$A:$F,5,0),IFERROR(VLOOKUP($A402,$C:$J,7,0),)),0)*$F402,2)</f>
        <v>0</v>
      </c>
      <c r="J402" s="389">
        <f t="shared" si="37"/>
        <v>20.76</v>
      </c>
      <c r="K402" s="463"/>
    </row>
    <row r="403" spans="1:11">
      <c r="A403" s="382"/>
      <c r="B403" s="383" t="str">
        <f>COTAÇÕES!$A$102</f>
        <v>COT 012</v>
      </c>
      <c r="C403" s="384" t="str">
        <f t="shared" si="36"/>
        <v>MAT</v>
      </c>
      <c r="D403" s="385" t="str">
        <f>IF($B403="",IFERROR(VLOOKUP($A403,SERVIÇOS!$A:$F,2,0),IFERROR(VLOOKUP($A403,$C:$J,2,0),"")),IFERROR(VLOOKUP($B403,INSUMOS!$A:$D,2,0),IFERROR(VLOOKUP($B403,COTAÇÕES!$A:$J,2,0),"")))</f>
        <v>BLOCO PEZZI P RJ45 BRANCO</v>
      </c>
      <c r="E403" s="427" t="str">
        <f>IF($B403="",IFERROR(VLOOKUP($A403,SERVIÇOS!$A:$F,3,0),IFERROR(VLOOKUP($A403,$C:$J,3,0),"")),IFERROR(VLOOKUP($B403,INSUMOS!$A:$D,3,0),IFERROR(VLOOKUP($B403,COTAÇÕES!$A:$J,5,0),"")))</f>
        <v>UNID.</v>
      </c>
      <c r="F403" s="386">
        <v>4</v>
      </c>
      <c r="G403" s="387">
        <f>IF($B403="",IFERROR(VLOOKUP($A403,SERVIÇOS!$A:$F,6,0),IFERROR(VLOOKUP($A403,$C:$J,8,0),"")),IFERROR(VLOOKUP($B403,INSUMOS!$A:$D,4,0),IFERROR(VLOOKUP($B403,COTAÇÕES!$A:$J,9,0),"")))</f>
        <v>2.36</v>
      </c>
      <c r="H403" s="388">
        <f>TRUNC(IF($B403="",IFERROR(VLOOKUP($A403,SERVIÇOS!$A:$F,4,0),IFERROR(VLOOKUP($A403,$C:$J,6,0),)),IFERROR(VLOOKUP($B403,INSUMOS!$A:$D,4,0),IFERROR(VLOOKUP($B403,COTAÇÕES!$A:$J,9,0),)))*$F403,2)</f>
        <v>9.44</v>
      </c>
      <c r="I403" s="388">
        <f>TRUNC(IF($B403="",IFERROR(VLOOKUP($A403,SERVIÇOS!$A:$F,5,0),IFERROR(VLOOKUP($A403,$C:$J,7,0),)),0)*$F403,2)</f>
        <v>0</v>
      </c>
      <c r="J403" s="389">
        <f t="shared" si="37"/>
        <v>9.44</v>
      </c>
      <c r="K403" s="463"/>
    </row>
    <row r="404" spans="1:11">
      <c r="A404" s="382">
        <v>88247</v>
      </c>
      <c r="B404" s="383"/>
      <c r="C404" s="384" t="str">
        <f t="shared" si="36"/>
        <v>Serv.Aux</v>
      </c>
      <c r="D404" s="385" t="str">
        <f>IF($B404="",IFERROR(VLOOKUP($A404,SERVIÇOS!$A:$F,2,0),IFERROR(VLOOKUP($A404,$C:$J,2,0),"")),IFERROR(VLOOKUP($B404,INSUMOS!$A:$D,2,0),IFERROR(VLOOKUP($B404,COTAÇÕES!$A:$J,2,0),"")))</f>
        <v>AUXILIAR DE ELETRICISTA COM ENCARGOS COMPLEMENTARES</v>
      </c>
      <c r="E404" s="427" t="str">
        <f>IF($B404="",IFERROR(VLOOKUP($A404,SERVIÇOS!$A:$F,3,0),IFERROR(VLOOKUP($A404,$C:$J,3,0),"")),IFERROR(VLOOKUP($B404,INSUMOS!$A:$D,3,0),IFERROR(VLOOKUP($B404,COTAÇÕES!$A:$J,5,0),"")))</f>
        <v>H</v>
      </c>
      <c r="F404" s="386">
        <v>0.6</v>
      </c>
      <c r="G404" s="387">
        <f>IF($B404="",IFERROR(VLOOKUP($A404,SERVIÇOS!$A:$F,6,0),IFERROR(VLOOKUP($A404,$C:$J,8,0),"")),IFERROR(VLOOKUP($B404,INSUMOS!$A:$D,4,0),IFERROR(VLOOKUP($B404,COTAÇÕES!$A:$J,9,0),"")))</f>
        <v>24.41</v>
      </c>
      <c r="H404" s="388">
        <f>TRUNC(IF($B404="",IFERROR(VLOOKUP($A404,SERVIÇOS!$A:$F,4,0),IFERROR(VLOOKUP($A404,$C:$J,6,0),)),IFERROR(VLOOKUP($B404,INSUMOS!$A:$D,4,0),IFERROR(VLOOKUP($B404,COTAÇÕES!$A:$J,9,0),)))*$F404,2)</f>
        <v>4.71</v>
      </c>
      <c r="I404" s="388">
        <f>TRUNC(IF($B404="",IFERROR(VLOOKUP($A404,SERVIÇOS!$A:$F,5,0),IFERROR(VLOOKUP($A404,$C:$J,7,0),)),0)*$F404,2)</f>
        <v>9.93</v>
      </c>
      <c r="J404" s="389">
        <f t="shared" si="37"/>
        <v>14.64</v>
      </c>
      <c r="K404" s="463"/>
    </row>
    <row r="405" spans="1:11">
      <c r="A405" s="382">
        <v>88264</v>
      </c>
      <c r="B405" s="383"/>
      <c r="C405" s="384" t="str">
        <f t="shared" si="36"/>
        <v>Serv.Aux</v>
      </c>
      <c r="D405" s="385" t="str">
        <f>IF($B405="",IFERROR(VLOOKUP($A405,SERVIÇOS!$A:$F,2,0),IFERROR(VLOOKUP($A405,$C:$J,2,0),"")),IFERROR(VLOOKUP($B405,INSUMOS!$A:$D,2,0),IFERROR(VLOOKUP($B405,COTAÇÕES!$A:$J,2,0),"")))</f>
        <v>ELETRICISTA COM ENCARGOS COMPLEMENTARES</v>
      </c>
      <c r="E405" s="427" t="str">
        <f>IF($B405="",IFERROR(VLOOKUP($A405,SERVIÇOS!$A:$F,3,0),IFERROR(VLOOKUP($A405,$C:$J,3,0),"")),IFERROR(VLOOKUP($B405,INSUMOS!$A:$D,3,0),IFERROR(VLOOKUP($B405,COTAÇÕES!$A:$J,5,0),"")))</f>
        <v>H</v>
      </c>
      <c r="F405" s="386">
        <v>0.6</v>
      </c>
      <c r="G405" s="387">
        <f>IF($B405="",IFERROR(VLOOKUP($A405,SERVIÇOS!$A:$F,6,0),IFERROR(VLOOKUP($A405,$C:$J,8,0),"")),IFERROR(VLOOKUP($B405,INSUMOS!$A:$D,4,0),IFERROR(VLOOKUP($B405,COTAÇÕES!$A:$J,9,0),"")))</f>
        <v>29.49</v>
      </c>
      <c r="H405" s="388">
        <f>TRUNC(IF($B405="",IFERROR(VLOOKUP($A405,SERVIÇOS!$A:$F,4,0),IFERROR(VLOOKUP($A405,$C:$J,6,0),)),IFERROR(VLOOKUP($B405,INSUMOS!$A:$D,4,0),IFERROR(VLOOKUP($B405,COTAÇÕES!$A:$J,9,0),)))*$F405,2)</f>
        <v>4.71</v>
      </c>
      <c r="I405" s="388">
        <f>TRUNC(IF($B405="",IFERROR(VLOOKUP($A405,SERVIÇOS!$A:$F,5,0),IFERROR(VLOOKUP($A405,$C:$J,7,0),)),0)*$F405,2)</f>
        <v>12.97</v>
      </c>
      <c r="J405" s="389">
        <f t="shared" si="37"/>
        <v>17.68</v>
      </c>
      <c r="K405" s="463"/>
    </row>
    <row r="406" spans="1:11" ht="31.5">
      <c r="A406" s="756"/>
      <c r="B406" s="756"/>
      <c r="C406" s="757" t="s">
        <v>19195</v>
      </c>
      <c r="D406" s="758" t="s">
        <v>19492</v>
      </c>
      <c r="E406" s="757" t="s">
        <v>14886</v>
      </c>
      <c r="F406" s="759"/>
      <c r="G406" s="760"/>
      <c r="H406" s="781">
        <f>TRUNC(SUM(H407:H419),2)</f>
        <v>1412.21</v>
      </c>
      <c r="I406" s="781">
        <f>TRUNC(SUM(I407:I419),2)</f>
        <v>38.18</v>
      </c>
      <c r="J406" s="781">
        <f>H406+I406</f>
        <v>1450.39</v>
      </c>
      <c r="K406" s="782" t="s">
        <v>19424</v>
      </c>
    </row>
    <row r="407" spans="1:11">
      <c r="A407" s="382"/>
      <c r="B407" s="383">
        <v>39601</v>
      </c>
      <c r="C407" s="384" t="str">
        <f t="shared" ref="C407:C419" si="40">IF(A407&lt;&gt;"","Serv.Aux",IF(B407&lt;&gt;"","MAT",""))</f>
        <v>MAT</v>
      </c>
      <c r="D407" s="385" t="str">
        <f>IF($B407="",IFERROR(VLOOKUP($A407,SERVIÇOS!$A:$F,2,0),IFERROR(VLOOKUP($A407,$C:$J,2,0),"")),IFERROR(VLOOKUP($B407,INSUMOS!$A:$D,2,0),IFERROR(VLOOKUP($B407,COTAÇÕES!$A:$J,2,0),"")))</f>
        <v>CONECTOR / TOMADA FEMEA RJ 45, CATEGORIA 6 (CAT 6) PARA CABOS</v>
      </c>
      <c r="E407" s="427" t="str">
        <f>IF($B407="",IFERROR(VLOOKUP($A407,SERVIÇOS!$A:$F,3,0),IFERROR(VLOOKUP($A407,$C:$J,3,0),"")),IFERROR(VLOOKUP($B407,INSUMOS!$A:$D,3,0),IFERROR(VLOOKUP($B407,COTAÇÕES!$A:$J,5,0),"")))</f>
        <v xml:space="preserve">UN    </v>
      </c>
      <c r="F407" s="386">
        <v>3</v>
      </c>
      <c r="G407" s="387">
        <f>IF($B407="",IFERROR(VLOOKUP($A407,SERVIÇOS!$A:$F,6,0),IFERROR(VLOOKUP($A407,$C:$J,8,0),"")),IFERROR(VLOOKUP($B407,INSUMOS!$A:$D,4,0),IFERROR(VLOOKUP($B407,COTAÇÕES!$A:$J,9,0),"")))</f>
        <v>41.93</v>
      </c>
      <c r="H407" s="388">
        <f>TRUNC(IF($B407="",IFERROR(VLOOKUP($A407,SERVIÇOS!$A:$F,4,0),IFERROR(VLOOKUP($A407,$C:$J,6,0),)),IFERROR(VLOOKUP($B407,INSUMOS!$A:$D,4,0),IFERROR(VLOOKUP($B407,COTAÇÕES!$A:$J,9,0),)))*$F407,2)</f>
        <v>125.79</v>
      </c>
      <c r="I407" s="388">
        <f>TRUNC(IF($B407="",IFERROR(VLOOKUP($A407,SERVIÇOS!$A:$F,5,0),IFERROR(VLOOKUP($A407,$C:$J,7,0),)),0)*$F407,2)</f>
        <v>0</v>
      </c>
      <c r="J407" s="389">
        <f t="shared" ref="J407:J419" si="41">H407+I407</f>
        <v>125.79</v>
      </c>
      <c r="K407" s="463"/>
    </row>
    <row r="408" spans="1:11" ht="30">
      <c r="A408" s="382"/>
      <c r="B408" s="383">
        <v>39607</v>
      </c>
      <c r="C408" s="384" t="str">
        <f t="shared" si="40"/>
        <v>MAT</v>
      </c>
      <c r="D408" s="385" t="str">
        <f>IF($B408="",IFERROR(VLOOKUP($A408,SERVIÇOS!$A:$F,2,0),IFERROR(VLOOKUP($A408,$C:$J,2,0),"")),IFERROR(VLOOKUP($B408,INSUMOS!$A:$D,2,0),IFERROR(VLOOKUP($B408,COTAÇÕES!$A:$J,2,0),"")))</f>
        <v>PATCH CORD (CABO DE REDE), CATEGORIA 6 (CAT 6) UTP, 23 AWG, 4 PARES, EXTENSAO DE 2,50 M</v>
      </c>
      <c r="E408" s="427" t="str">
        <f>IF($B408="",IFERROR(VLOOKUP($A408,SERVIÇOS!$A:$F,3,0),IFERROR(VLOOKUP($A408,$C:$J,3,0),"")),IFERROR(VLOOKUP($B408,INSUMOS!$A:$D,3,0),IFERROR(VLOOKUP($B408,COTAÇÕES!$A:$J,5,0),"")))</f>
        <v xml:space="preserve">UN    </v>
      </c>
      <c r="F408" s="386">
        <v>3</v>
      </c>
      <c r="G408" s="387">
        <f>IF($B408="",IFERROR(VLOOKUP($A408,SERVIÇOS!$A:$F,6,0),IFERROR(VLOOKUP($A408,$C:$J,8,0),"")),IFERROR(VLOOKUP($B408,INSUMOS!$A:$D,4,0),IFERROR(VLOOKUP($B408,COTAÇÕES!$A:$J,9,0),"")))</f>
        <v>42.99</v>
      </c>
      <c r="H408" s="388">
        <f>TRUNC(IF($B408="",IFERROR(VLOOKUP($A408,SERVIÇOS!$A:$F,4,0),IFERROR(VLOOKUP($A408,$C:$J,6,0),)),IFERROR(VLOOKUP($B408,INSUMOS!$A:$D,4,0),IFERROR(VLOOKUP($B408,COTAÇÕES!$A:$J,9,0),)))*$F408,2)</f>
        <v>128.97</v>
      </c>
      <c r="I408" s="388">
        <f>TRUNC(IF($B408="",IFERROR(VLOOKUP($A408,SERVIÇOS!$A:$F,5,0),IFERROR(VLOOKUP($A408,$C:$J,7,0),)),0)*$F408,2)</f>
        <v>0</v>
      </c>
      <c r="J408" s="389">
        <f t="shared" si="41"/>
        <v>128.97</v>
      </c>
      <c r="K408" s="463"/>
    </row>
    <row r="409" spans="1:11">
      <c r="A409" s="382"/>
      <c r="B409" s="383" t="str">
        <f>COTAÇÕES!$A$22</f>
        <v>COT 002</v>
      </c>
      <c r="C409" s="384" t="str">
        <f t="shared" si="40"/>
        <v>MAT</v>
      </c>
      <c r="D409" s="385" t="str">
        <f>IF($B409="",IFERROR(VLOOKUP($A409,SERVIÇOS!$A:$F,2,0),IFERROR(VLOOKUP($A409,$C:$J,2,0),"")),IFERROR(VLOOKUP($B409,INSUMOS!$A:$D,2,0),IFERROR(VLOOKUP($B409,COTAÇÕES!$A:$J,2,0),"")))</f>
        <v>TAMPA TERMINAL ABS 25 BRANCO STANDARD</v>
      </c>
      <c r="E409" s="427" t="str">
        <f>IF($B409="",IFERROR(VLOOKUP($A409,SERVIÇOS!$A:$F,3,0),IFERROR(VLOOKUP($A409,$C:$J,3,0),"")),IFERROR(VLOOKUP($B409,INSUMOS!$A:$D,3,0),IFERROR(VLOOKUP($B409,COTAÇÕES!$A:$J,5,0),"")))</f>
        <v>UNID.</v>
      </c>
      <c r="F409" s="386">
        <v>6</v>
      </c>
      <c r="G409" s="387">
        <f>IF($B409="",IFERROR(VLOOKUP($A409,SERVIÇOS!$A:$F,6,0),IFERROR(VLOOKUP($A409,$C:$J,8,0),"")),IFERROR(VLOOKUP($B409,INSUMOS!$A:$D,4,0),IFERROR(VLOOKUP($B409,COTAÇÕES!$A:$J,9,0),"")))</f>
        <v>6.75</v>
      </c>
      <c r="H409" s="388">
        <f>TRUNC(IF($B409="",IFERROR(VLOOKUP($A409,SERVIÇOS!$A:$F,4,0),IFERROR(VLOOKUP($A409,$C:$J,6,0),)),IFERROR(VLOOKUP($B409,INSUMOS!$A:$D,4,0),IFERROR(VLOOKUP($B409,COTAÇÕES!$A:$J,9,0),)))*$F409,2)</f>
        <v>40.5</v>
      </c>
      <c r="I409" s="388">
        <f>TRUNC(IF($B409="",IFERROR(VLOOKUP($A409,SERVIÇOS!$A:$F,5,0),IFERROR(VLOOKUP($A409,$C:$J,7,0),)),0)*$F409,2)</f>
        <v>0</v>
      </c>
      <c r="J409" s="389">
        <f t="shared" si="41"/>
        <v>40.5</v>
      </c>
      <c r="K409" s="463"/>
    </row>
    <row r="410" spans="1:11">
      <c r="A410" s="382"/>
      <c r="B410" s="383" t="str">
        <f>COTAÇÕES!$A$30</f>
        <v>COT 003</v>
      </c>
      <c r="C410" s="384" t="str">
        <f t="shared" si="40"/>
        <v>MAT</v>
      </c>
      <c r="D410" s="385" t="str">
        <f>IF($B410="",IFERROR(VLOOKUP($A410,SERVIÇOS!$A:$F,2,0),IFERROR(VLOOKUP($A410,$C:$J,2,0),"")),IFERROR(VLOOKUP($B410,INSUMOS!$A:$D,2,0),IFERROR(VLOOKUP($B410,COTAÇÕES!$A:$J,2,0),"")))</f>
        <v>PERFIL DUPLO 25 D BRANCO LISO C/ 3MTS</v>
      </c>
      <c r="E410" s="427" t="str">
        <f>IF($B410="",IFERROR(VLOOKUP($A410,SERVIÇOS!$A:$F,3,0),IFERROR(VLOOKUP($A410,$C:$J,3,0),"")),IFERROR(VLOOKUP($B410,INSUMOS!$A:$D,3,0),IFERROR(VLOOKUP($B410,COTAÇÕES!$A:$J,5,0),"")))</f>
        <v>UNID.</v>
      </c>
      <c r="F410" s="386">
        <v>2.1</v>
      </c>
      <c r="G410" s="387">
        <f>IF($B410="",IFERROR(VLOOKUP($A410,SERVIÇOS!$A:$F,6,0),IFERROR(VLOOKUP($A410,$C:$J,8,0),"")),IFERROR(VLOOKUP($B410,INSUMOS!$A:$D,4,0),IFERROR(VLOOKUP($B410,COTAÇÕES!$A:$J,9,0),"")))</f>
        <v>221.16</v>
      </c>
      <c r="H410" s="388">
        <f>TRUNC(IF($B410="",IFERROR(VLOOKUP($A410,SERVIÇOS!$A:$F,4,0),IFERROR(VLOOKUP($A410,$C:$J,6,0),)),IFERROR(VLOOKUP($B410,INSUMOS!$A:$D,4,0),IFERROR(VLOOKUP($B410,COTAÇÕES!$A:$J,9,0),)))*$F410,2)</f>
        <v>464.43</v>
      </c>
      <c r="I410" s="388">
        <f>TRUNC(IF($B410="",IFERROR(VLOOKUP($A410,SERVIÇOS!$A:$F,5,0),IFERROR(VLOOKUP($A410,$C:$J,7,0),)),0)*$F410,2)</f>
        <v>0</v>
      </c>
      <c r="J410" s="389">
        <f t="shared" si="41"/>
        <v>464.43</v>
      </c>
      <c r="K410" s="463"/>
    </row>
    <row r="411" spans="1:11">
      <c r="A411" s="382"/>
      <c r="B411" s="383" t="str">
        <f>COTAÇÕES!$A$46</f>
        <v>COT 005</v>
      </c>
      <c r="C411" s="384" t="str">
        <f t="shared" si="40"/>
        <v>MAT</v>
      </c>
      <c r="D411" s="385" t="str">
        <f>IF($B411="",IFERROR(VLOOKUP($A411,SERVIÇOS!$A:$F,2,0),IFERROR(VLOOKUP($A411,$C:$J,2,0),"")),IFERROR(VLOOKUP($B411,INSUMOS!$A:$D,2,0),IFERROR(VLOOKUP($B411,COTAÇÕES!$A:$J,2,0),"")))</f>
        <v>PERFIL TAMPA RANHURADA BRANCA C/ 3MTS</v>
      </c>
      <c r="E411" s="427" t="str">
        <f>IF($B411="",IFERROR(VLOOKUP($A411,SERVIÇOS!$A:$F,3,0),IFERROR(VLOOKUP($A411,$C:$J,3,0),"")),IFERROR(VLOOKUP($B411,INSUMOS!$A:$D,3,0),IFERROR(VLOOKUP($B411,COTAÇÕES!$A:$J,5,0),"")))</f>
        <v>UNID.</v>
      </c>
      <c r="F411" s="386">
        <v>2.1</v>
      </c>
      <c r="G411" s="387">
        <f>IF($B411="",IFERROR(VLOOKUP($A411,SERVIÇOS!$A:$F,6,0),IFERROR(VLOOKUP($A411,$C:$J,8,0),"")),IFERROR(VLOOKUP($B411,INSUMOS!$A:$D,4,0),IFERROR(VLOOKUP($B411,COTAÇÕES!$A:$J,9,0),"")))</f>
        <v>128.38</v>
      </c>
      <c r="H411" s="388">
        <f>TRUNC(IF($B411="",IFERROR(VLOOKUP($A411,SERVIÇOS!$A:$F,4,0),IFERROR(VLOOKUP($A411,$C:$J,6,0),)),IFERROR(VLOOKUP($B411,INSUMOS!$A:$D,4,0),IFERROR(VLOOKUP($B411,COTAÇÕES!$A:$J,9,0),)))*$F411,2)</f>
        <v>269.58999999999997</v>
      </c>
      <c r="I411" s="388">
        <f>TRUNC(IF($B411="",IFERROR(VLOOKUP($A411,SERVIÇOS!$A:$F,5,0),IFERROR(VLOOKUP($A411,$C:$J,7,0),)),0)*$F411,2)</f>
        <v>0</v>
      </c>
      <c r="J411" s="389">
        <f t="shared" si="41"/>
        <v>269.58999999999997</v>
      </c>
      <c r="K411" s="463"/>
    </row>
    <row r="412" spans="1:11">
      <c r="A412" s="382"/>
      <c r="B412" s="383" t="str">
        <f>COTAÇÕES!$A$70</f>
        <v>COT 008</v>
      </c>
      <c r="C412" s="384" t="str">
        <f t="shared" ref="C412:C413" si="42">IF(A412&lt;&gt;"","Serv.Aux",IF(B412&lt;&gt;"","MAT",""))</f>
        <v>MAT</v>
      </c>
      <c r="D412" s="385" t="str">
        <f>IF($B412="",IFERROR(VLOOKUP($A412,SERVIÇOS!$A:$F,2,0),IFERROR(VLOOKUP($A412,$C:$J,2,0),"")),IFERROR(VLOOKUP($B412,INSUMOS!$A:$D,2,0),IFERROR(VLOOKUP($B412,COTAÇÕES!$A:$J,2,0),"")))</f>
        <v>ARREMATE DE PAREDE 25 BRANCO</v>
      </c>
      <c r="E412" s="427" t="str">
        <f>IF($B412="",IFERROR(VLOOKUP($A412,SERVIÇOS!$A:$F,3,0),IFERROR(VLOOKUP($A412,$C:$J,3,0),"")),IFERROR(VLOOKUP($B412,INSUMOS!$A:$D,3,0),IFERROR(VLOOKUP($B412,COTAÇÕES!$A:$J,5,0),"")))</f>
        <v>UNID.</v>
      </c>
      <c r="F412" s="386">
        <v>1</v>
      </c>
      <c r="G412" s="387">
        <f>IF($B412="",IFERROR(VLOOKUP($A412,SERVIÇOS!$A:$F,6,0),IFERROR(VLOOKUP($A412,$C:$J,8,0),"")),IFERROR(VLOOKUP($B412,INSUMOS!$A:$D,4,0),IFERROR(VLOOKUP($B412,COTAÇÕES!$A:$J,9,0),"")))</f>
        <v>32.28</v>
      </c>
      <c r="H412" s="388">
        <f>TRUNC(IF($B412="",IFERROR(VLOOKUP($A412,SERVIÇOS!$A:$F,4,0),IFERROR(VLOOKUP($A412,$C:$J,6,0),)),IFERROR(VLOOKUP($B412,INSUMOS!$A:$D,4,0),IFERROR(VLOOKUP($B412,COTAÇÕES!$A:$J,9,0),)))*$F412,2)</f>
        <v>32.28</v>
      </c>
      <c r="I412" s="388">
        <f>TRUNC(IF($B412="",IFERROR(VLOOKUP($A412,SERVIÇOS!$A:$F,5,0),IFERROR(VLOOKUP($A412,$C:$J,7,0),)),0)*$F412,2)</f>
        <v>0</v>
      </c>
      <c r="J412" s="389">
        <f t="shared" ref="J412:J413" si="43">H412+I412</f>
        <v>32.28</v>
      </c>
      <c r="K412" s="463"/>
    </row>
    <row r="413" spans="1:11">
      <c r="A413" s="382"/>
      <c r="B413" s="383" t="str">
        <f>COTAÇÕES!$A$54</f>
        <v>COT 006</v>
      </c>
      <c r="C413" s="384" t="str">
        <f t="shared" si="42"/>
        <v>MAT</v>
      </c>
      <c r="D413" s="385" t="str">
        <f>IF($B413="",IFERROR(VLOOKUP($A413,SERVIÇOS!$A:$F,2,0),IFERROR(VLOOKUP($A413,$C:$J,2,0),"")),IFERROR(VLOOKUP($B413,INSUMOS!$A:$D,2,0),IFERROR(VLOOKUP($B413,COTAÇÕES!$A:$J,2,0),"")))</f>
        <v>CURVA HZ90 SEPTO MOVEL 25 BRANCA</v>
      </c>
      <c r="E413" s="427" t="str">
        <f>IF($B413="",IFERROR(VLOOKUP($A413,SERVIÇOS!$A:$F,3,0),IFERROR(VLOOKUP($A413,$C:$J,3,0),"")),IFERROR(VLOOKUP($B413,INSUMOS!$A:$D,3,0),IFERROR(VLOOKUP($B413,COTAÇÕES!$A:$J,5,0),"")))</f>
        <v>UNID.</v>
      </c>
      <c r="F413" s="386">
        <v>1</v>
      </c>
      <c r="G413" s="387">
        <f>IF($B413="",IFERROR(VLOOKUP($A413,SERVIÇOS!$A:$F,6,0),IFERROR(VLOOKUP($A413,$C:$J,8,0),"")),IFERROR(VLOOKUP($B413,INSUMOS!$A:$D,4,0),IFERROR(VLOOKUP($B413,COTAÇÕES!$A:$J,9,0),"")))</f>
        <v>41.02</v>
      </c>
      <c r="H413" s="388">
        <f>TRUNC(IF($B413="",IFERROR(VLOOKUP($A413,SERVIÇOS!$A:$F,4,0),IFERROR(VLOOKUP($A413,$C:$J,6,0),)),IFERROR(VLOOKUP($B413,INSUMOS!$A:$D,4,0),IFERROR(VLOOKUP($B413,COTAÇÕES!$A:$J,9,0),)))*$F413,2)</f>
        <v>41.02</v>
      </c>
      <c r="I413" s="388">
        <f>TRUNC(IF($B413="",IFERROR(VLOOKUP($A413,SERVIÇOS!$A:$F,5,0),IFERROR(VLOOKUP($A413,$C:$J,7,0),)),0)*$F413,2)</f>
        <v>0</v>
      </c>
      <c r="J413" s="389">
        <f t="shared" si="43"/>
        <v>41.02</v>
      </c>
      <c r="K413" s="463"/>
    </row>
    <row r="414" spans="1:11">
      <c r="A414" s="382"/>
      <c r="B414" s="383" t="str">
        <f>COTAÇÕES!$A$78</f>
        <v>COT 009</v>
      </c>
      <c r="C414" s="384" t="str">
        <f t="shared" si="40"/>
        <v>MAT</v>
      </c>
      <c r="D414" s="385" t="str">
        <f>IF($B414="",IFERROR(VLOOKUP($A414,SERVIÇOS!$A:$F,2,0),IFERROR(VLOOKUP($A414,$C:$J,2,0),"")),IFERROR(VLOOKUP($B414,INSUMOS!$A:$D,2,0),IFERROR(VLOOKUP($B414,COTAÇÕES!$A:$J,2,0),"")))</f>
        <v>PORTA EQP 3 BLOCOS BRANCO</v>
      </c>
      <c r="E414" s="427" t="str">
        <f>IF($B414="",IFERROR(VLOOKUP($A414,SERVIÇOS!$A:$F,3,0),IFERROR(VLOOKUP($A414,$C:$J,3,0),"")),IFERROR(VLOOKUP($B414,INSUMOS!$A:$D,3,0),IFERROR(VLOOKUP($B414,COTAÇÕES!$A:$J,5,0),"")))</f>
        <v>UNID.</v>
      </c>
      <c r="F414" s="386">
        <v>6</v>
      </c>
      <c r="G414" s="387">
        <f>IF($B414="",IFERROR(VLOOKUP($A414,SERVIÇOS!$A:$F,6,0),IFERROR(VLOOKUP($A414,$C:$J,8,0),"")),IFERROR(VLOOKUP($B414,INSUMOS!$A:$D,4,0),IFERROR(VLOOKUP($B414,COTAÇÕES!$A:$J,9,0),"")))</f>
        <v>23.63</v>
      </c>
      <c r="H414" s="388">
        <f>TRUNC(IF($B414="",IFERROR(VLOOKUP($A414,SERVIÇOS!$A:$F,4,0),IFERROR(VLOOKUP($A414,$C:$J,6,0),)),IFERROR(VLOOKUP($B414,INSUMOS!$A:$D,4,0),IFERROR(VLOOKUP($B414,COTAÇÕES!$A:$J,9,0),)))*$F414,2)</f>
        <v>141.78</v>
      </c>
      <c r="I414" s="388">
        <f>TRUNC(IF($B414="",IFERROR(VLOOKUP($A414,SERVIÇOS!$A:$F,5,0),IFERROR(VLOOKUP($A414,$C:$J,7,0),)),0)*$F414,2)</f>
        <v>0</v>
      </c>
      <c r="J414" s="389">
        <f t="shared" si="41"/>
        <v>141.78</v>
      </c>
      <c r="K414" s="463"/>
    </row>
    <row r="415" spans="1:11">
      <c r="A415" s="382"/>
      <c r="B415" s="383" t="str">
        <f>COTAÇÕES!$A$86</f>
        <v>COT 010</v>
      </c>
      <c r="C415" s="384" t="str">
        <f t="shared" si="40"/>
        <v>MAT</v>
      </c>
      <c r="D415" s="385" t="str">
        <f>IF($B415="",IFERROR(VLOOKUP($A415,SERVIÇOS!$A:$F,2,0),IFERROR(VLOOKUP($A415,$C:$J,2,0),"")),IFERROR(VLOOKUP($B415,INSUMOS!$A:$D,2,0),IFERROR(VLOOKUP($B415,COTAÇÕES!$A:$J,2,0),"")))</f>
        <v>TOMADA PEZZI 20A 3P</v>
      </c>
      <c r="E415" s="427" t="str">
        <f>IF($B415="",IFERROR(VLOOKUP($A415,SERVIÇOS!$A:$F,3,0),IFERROR(VLOOKUP($A415,$C:$J,3,0),"")),IFERROR(VLOOKUP($B415,INSUMOS!$A:$D,3,0),IFERROR(VLOOKUP($B415,COTAÇÕES!$A:$J,5,0),"")))</f>
        <v>UNID.</v>
      </c>
      <c r="F415" s="386">
        <v>12</v>
      </c>
      <c r="G415" s="387">
        <f>IF($B415="",IFERROR(VLOOKUP($A415,SERVIÇOS!$A:$F,6,0),IFERROR(VLOOKUP($A415,$C:$J,8,0),"")),IFERROR(VLOOKUP($B415,INSUMOS!$A:$D,4,0),IFERROR(VLOOKUP($B415,COTAÇÕES!$A:$J,9,0),"")))</f>
        <v>10.79</v>
      </c>
      <c r="H415" s="388">
        <f>TRUNC(IF($B415="",IFERROR(VLOOKUP($A415,SERVIÇOS!$A:$F,4,0),IFERROR(VLOOKUP($A415,$C:$J,6,0),)),IFERROR(VLOOKUP($B415,INSUMOS!$A:$D,4,0),IFERROR(VLOOKUP($B415,COTAÇÕES!$A:$J,9,0),)))*$F415,2)</f>
        <v>129.47999999999999</v>
      </c>
      <c r="I415" s="388">
        <f>TRUNC(IF($B415="",IFERROR(VLOOKUP($A415,SERVIÇOS!$A:$F,5,0),IFERROR(VLOOKUP($A415,$C:$J,7,0),)),0)*$F415,2)</f>
        <v>0</v>
      </c>
      <c r="J415" s="389">
        <f t="shared" si="41"/>
        <v>129.47999999999999</v>
      </c>
      <c r="K415" s="463"/>
    </row>
    <row r="416" spans="1:11">
      <c r="A416" s="382"/>
      <c r="B416" s="383" t="str">
        <f>COTAÇÕES!$A$94</f>
        <v>COT 011</v>
      </c>
      <c r="C416" s="384" t="str">
        <f t="shared" si="40"/>
        <v>MAT</v>
      </c>
      <c r="D416" s="385" t="str">
        <f>IF($B416="",IFERROR(VLOOKUP($A416,SERVIÇOS!$A:$F,2,0),IFERROR(VLOOKUP($A416,$C:$J,2,0),"")),IFERROR(VLOOKUP($B416,INSUMOS!$A:$D,2,0),IFERROR(VLOOKUP($B416,COTAÇÕES!$A:$J,2,0),"")))</f>
        <v>BLOCO PEZZI CEGO BRANCO</v>
      </c>
      <c r="E416" s="427" t="str">
        <f>IF($B416="",IFERROR(VLOOKUP($A416,SERVIÇOS!$A:$F,3,0),IFERROR(VLOOKUP($A416,$C:$J,3,0),"")),IFERROR(VLOOKUP($B416,INSUMOS!$A:$D,3,0),IFERROR(VLOOKUP($B416,COTAÇÕES!$A:$J,5,0),"")))</f>
        <v>UNID.</v>
      </c>
      <c r="F416" s="386">
        <v>3</v>
      </c>
      <c r="G416" s="387">
        <f>IF($B416="",IFERROR(VLOOKUP($A416,SERVIÇOS!$A:$F,6,0),IFERROR(VLOOKUP($A416,$C:$J,8,0),"")),IFERROR(VLOOKUP($B416,INSUMOS!$A:$D,4,0),IFERROR(VLOOKUP($B416,COTAÇÕES!$A:$J,9,0),"")))</f>
        <v>5.19</v>
      </c>
      <c r="H416" s="388">
        <f>TRUNC(IF($B416="",IFERROR(VLOOKUP($A416,SERVIÇOS!$A:$F,4,0),IFERROR(VLOOKUP($A416,$C:$J,6,0),)),IFERROR(VLOOKUP($B416,INSUMOS!$A:$D,4,0),IFERROR(VLOOKUP($B416,COTAÇÕES!$A:$J,9,0),)))*$F416,2)</f>
        <v>15.57</v>
      </c>
      <c r="I416" s="388">
        <f>TRUNC(IF($B416="",IFERROR(VLOOKUP($A416,SERVIÇOS!$A:$F,5,0),IFERROR(VLOOKUP($A416,$C:$J,7,0),)),0)*$F416,2)</f>
        <v>0</v>
      </c>
      <c r="J416" s="389">
        <f t="shared" si="41"/>
        <v>15.57</v>
      </c>
      <c r="K416" s="463"/>
    </row>
    <row r="417" spans="1:11">
      <c r="A417" s="382"/>
      <c r="B417" s="383" t="str">
        <f>COTAÇÕES!$A$102</f>
        <v>COT 012</v>
      </c>
      <c r="C417" s="384" t="str">
        <f t="shared" si="40"/>
        <v>MAT</v>
      </c>
      <c r="D417" s="385" t="str">
        <f>IF($B417="",IFERROR(VLOOKUP($A417,SERVIÇOS!$A:$F,2,0),IFERROR(VLOOKUP($A417,$C:$J,2,0),"")),IFERROR(VLOOKUP($B417,INSUMOS!$A:$D,2,0),IFERROR(VLOOKUP($B417,COTAÇÕES!$A:$J,2,0),"")))</f>
        <v>BLOCO PEZZI P RJ45 BRANCO</v>
      </c>
      <c r="E417" s="427" t="str">
        <f>IF($B417="",IFERROR(VLOOKUP($A417,SERVIÇOS!$A:$F,3,0),IFERROR(VLOOKUP($A417,$C:$J,3,0),"")),IFERROR(VLOOKUP($B417,INSUMOS!$A:$D,3,0),IFERROR(VLOOKUP($B417,COTAÇÕES!$A:$J,5,0),"")))</f>
        <v>UNID.</v>
      </c>
      <c r="F417" s="386">
        <v>3</v>
      </c>
      <c r="G417" s="387">
        <f>IF($B417="",IFERROR(VLOOKUP($A417,SERVIÇOS!$A:$F,6,0),IFERROR(VLOOKUP($A417,$C:$J,8,0),"")),IFERROR(VLOOKUP($B417,INSUMOS!$A:$D,4,0),IFERROR(VLOOKUP($B417,COTAÇÕES!$A:$J,9,0),"")))</f>
        <v>2.36</v>
      </c>
      <c r="H417" s="388">
        <f>TRUNC(IF($B417="",IFERROR(VLOOKUP($A417,SERVIÇOS!$A:$F,4,0),IFERROR(VLOOKUP($A417,$C:$J,6,0),)),IFERROR(VLOOKUP($B417,INSUMOS!$A:$D,4,0),IFERROR(VLOOKUP($B417,COTAÇÕES!$A:$J,9,0),)))*$F417,2)</f>
        <v>7.08</v>
      </c>
      <c r="I417" s="388">
        <f>TRUNC(IF($B417="",IFERROR(VLOOKUP($A417,SERVIÇOS!$A:$F,5,0),IFERROR(VLOOKUP($A417,$C:$J,7,0),)),0)*$F417,2)</f>
        <v>0</v>
      </c>
      <c r="J417" s="389">
        <f t="shared" si="41"/>
        <v>7.08</v>
      </c>
      <c r="K417" s="463"/>
    </row>
    <row r="418" spans="1:11">
      <c r="A418" s="382">
        <v>88247</v>
      </c>
      <c r="B418" s="383"/>
      <c r="C418" s="384" t="str">
        <f t="shared" si="40"/>
        <v>Serv.Aux</v>
      </c>
      <c r="D418" s="385" t="str">
        <f>IF($B418="",IFERROR(VLOOKUP($A418,SERVIÇOS!$A:$F,2,0),IFERROR(VLOOKUP($A418,$C:$J,2,0),"")),IFERROR(VLOOKUP($B418,INSUMOS!$A:$D,2,0),IFERROR(VLOOKUP($B418,COTAÇÕES!$A:$J,2,0),"")))</f>
        <v>AUXILIAR DE ELETRICISTA COM ENCARGOS COMPLEMENTARES</v>
      </c>
      <c r="E418" s="427" t="str">
        <f>IF($B418="",IFERROR(VLOOKUP($A418,SERVIÇOS!$A:$F,3,0),IFERROR(VLOOKUP($A418,$C:$J,3,0),"")),IFERROR(VLOOKUP($B418,INSUMOS!$A:$D,3,0),IFERROR(VLOOKUP($B418,COTAÇÕES!$A:$J,5,0),"")))</f>
        <v>H</v>
      </c>
      <c r="F418" s="386">
        <v>1</v>
      </c>
      <c r="G418" s="387">
        <f>IF($B418="",IFERROR(VLOOKUP($A418,SERVIÇOS!$A:$F,6,0),IFERROR(VLOOKUP($A418,$C:$J,8,0),"")),IFERROR(VLOOKUP($B418,INSUMOS!$A:$D,4,0),IFERROR(VLOOKUP($B418,COTAÇÕES!$A:$J,9,0),"")))</f>
        <v>24.41</v>
      </c>
      <c r="H418" s="388">
        <f>TRUNC(IF($B418="",IFERROR(VLOOKUP($A418,SERVIÇOS!$A:$F,4,0),IFERROR(VLOOKUP($A418,$C:$J,6,0),)),IFERROR(VLOOKUP($B418,INSUMOS!$A:$D,4,0),IFERROR(VLOOKUP($B418,COTAÇÕES!$A:$J,9,0),)))*$F418,2)</f>
        <v>7.86</v>
      </c>
      <c r="I418" s="388">
        <f>TRUNC(IF($B418="",IFERROR(VLOOKUP($A418,SERVIÇOS!$A:$F,5,0),IFERROR(VLOOKUP($A418,$C:$J,7,0),)),0)*$F418,2)</f>
        <v>16.55</v>
      </c>
      <c r="J418" s="389">
        <f t="shared" si="41"/>
        <v>24.41</v>
      </c>
      <c r="K418" s="463"/>
    </row>
    <row r="419" spans="1:11">
      <c r="A419" s="382">
        <v>88264</v>
      </c>
      <c r="B419" s="383"/>
      <c r="C419" s="384" t="str">
        <f t="shared" si="40"/>
        <v>Serv.Aux</v>
      </c>
      <c r="D419" s="385" t="str">
        <f>IF($B419="",IFERROR(VLOOKUP($A419,SERVIÇOS!$A:$F,2,0),IFERROR(VLOOKUP($A419,$C:$J,2,0),"")),IFERROR(VLOOKUP($B419,INSUMOS!$A:$D,2,0),IFERROR(VLOOKUP($B419,COTAÇÕES!$A:$J,2,0),"")))</f>
        <v>ELETRICISTA COM ENCARGOS COMPLEMENTARES</v>
      </c>
      <c r="E419" s="427" t="str">
        <f>IF($B419="",IFERROR(VLOOKUP($A419,SERVIÇOS!$A:$F,3,0),IFERROR(VLOOKUP($A419,$C:$J,3,0),"")),IFERROR(VLOOKUP($B419,INSUMOS!$A:$D,3,0),IFERROR(VLOOKUP($B419,COTAÇÕES!$A:$J,5,0),"")))</f>
        <v>H</v>
      </c>
      <c r="F419" s="386">
        <v>1</v>
      </c>
      <c r="G419" s="387">
        <f>IF($B419="",IFERROR(VLOOKUP($A419,SERVIÇOS!$A:$F,6,0),IFERROR(VLOOKUP($A419,$C:$J,8,0),"")),IFERROR(VLOOKUP($B419,INSUMOS!$A:$D,4,0),IFERROR(VLOOKUP($B419,COTAÇÕES!$A:$J,9,0),"")))</f>
        <v>29.49</v>
      </c>
      <c r="H419" s="388">
        <f>TRUNC(IF($B419="",IFERROR(VLOOKUP($A419,SERVIÇOS!$A:$F,4,0),IFERROR(VLOOKUP($A419,$C:$J,6,0),)),IFERROR(VLOOKUP($B419,INSUMOS!$A:$D,4,0),IFERROR(VLOOKUP($B419,COTAÇÕES!$A:$J,9,0),)))*$F419,2)</f>
        <v>7.86</v>
      </c>
      <c r="I419" s="388">
        <f>TRUNC(IF($B419="",IFERROR(VLOOKUP($A419,SERVIÇOS!$A:$F,5,0),IFERROR(VLOOKUP($A419,$C:$J,7,0),)),0)*$F419,2)</f>
        <v>21.63</v>
      </c>
      <c r="J419" s="389">
        <f t="shared" si="41"/>
        <v>29.49</v>
      </c>
      <c r="K419" s="463"/>
    </row>
    <row r="420" spans="1:11" ht="31.5">
      <c r="A420" s="756"/>
      <c r="B420" s="756"/>
      <c r="C420" s="757" t="s">
        <v>19203</v>
      </c>
      <c r="D420" s="758" t="s">
        <v>19493</v>
      </c>
      <c r="E420" s="757" t="s">
        <v>14886</v>
      </c>
      <c r="F420" s="759"/>
      <c r="G420" s="760"/>
      <c r="H420" s="781">
        <f>TRUNC(SUM(H421:H432),2)</f>
        <v>848.03</v>
      </c>
      <c r="I420" s="781">
        <f>TRUNC(SUM(I421:I432),2)</f>
        <v>30.54</v>
      </c>
      <c r="J420" s="781">
        <f>H420+I420</f>
        <v>878.56999999999994</v>
      </c>
      <c r="K420" s="782" t="s">
        <v>19424</v>
      </c>
    </row>
    <row r="421" spans="1:11">
      <c r="A421" s="382"/>
      <c r="B421" s="383">
        <v>39601</v>
      </c>
      <c r="C421" s="384" t="str">
        <f t="shared" ref="C421:C432" si="44">IF(A421&lt;&gt;"","Serv.Aux",IF(B421&lt;&gt;"","MAT",""))</f>
        <v>MAT</v>
      </c>
      <c r="D421" s="385" t="str">
        <f>IF($B421="",IFERROR(VLOOKUP($A421,SERVIÇOS!$A:$F,2,0),IFERROR(VLOOKUP($A421,$C:$J,2,0),"")),IFERROR(VLOOKUP($B421,INSUMOS!$A:$D,2,0),IFERROR(VLOOKUP($B421,COTAÇÕES!$A:$J,2,0),"")))</f>
        <v>CONECTOR / TOMADA FEMEA RJ 45, CATEGORIA 6 (CAT 6) PARA CABOS</v>
      </c>
      <c r="E421" s="427" t="str">
        <f>IF($B421="",IFERROR(VLOOKUP($A421,SERVIÇOS!$A:$F,3,0),IFERROR(VLOOKUP($A421,$C:$J,3,0),"")),IFERROR(VLOOKUP($B421,INSUMOS!$A:$D,3,0),IFERROR(VLOOKUP($B421,COTAÇÕES!$A:$J,5,0),"")))</f>
        <v xml:space="preserve">UN    </v>
      </c>
      <c r="F421" s="386">
        <v>2</v>
      </c>
      <c r="G421" s="387">
        <f>IF($B421="",IFERROR(VLOOKUP($A421,SERVIÇOS!$A:$F,6,0),IFERROR(VLOOKUP($A421,$C:$J,8,0),"")),IFERROR(VLOOKUP($B421,INSUMOS!$A:$D,4,0),IFERROR(VLOOKUP($B421,COTAÇÕES!$A:$J,9,0),"")))</f>
        <v>41.93</v>
      </c>
      <c r="H421" s="388">
        <f>TRUNC(IF($B421="",IFERROR(VLOOKUP($A421,SERVIÇOS!$A:$F,4,0),IFERROR(VLOOKUP($A421,$C:$J,6,0),)),IFERROR(VLOOKUP($B421,INSUMOS!$A:$D,4,0),IFERROR(VLOOKUP($B421,COTAÇÕES!$A:$J,9,0),)))*$F421,2)</f>
        <v>83.86</v>
      </c>
      <c r="I421" s="388">
        <f>TRUNC(IF($B421="",IFERROR(VLOOKUP($A421,SERVIÇOS!$A:$F,5,0),IFERROR(VLOOKUP($A421,$C:$J,7,0),)),0)*$F421,2)</f>
        <v>0</v>
      </c>
      <c r="J421" s="389">
        <f t="shared" ref="J421:J432" si="45">H421+I421</f>
        <v>83.86</v>
      </c>
      <c r="K421" s="463"/>
    </row>
    <row r="422" spans="1:11" ht="30">
      <c r="A422" s="382"/>
      <c r="B422" s="383">
        <v>39607</v>
      </c>
      <c r="C422" s="384" t="str">
        <f t="shared" si="44"/>
        <v>MAT</v>
      </c>
      <c r="D422" s="385" t="str">
        <f>IF($B422="",IFERROR(VLOOKUP($A422,SERVIÇOS!$A:$F,2,0),IFERROR(VLOOKUP($A422,$C:$J,2,0),"")),IFERROR(VLOOKUP($B422,INSUMOS!$A:$D,2,0),IFERROR(VLOOKUP($B422,COTAÇÕES!$A:$J,2,0),"")))</f>
        <v>PATCH CORD (CABO DE REDE), CATEGORIA 6 (CAT 6) UTP, 23 AWG, 4 PARES, EXTENSAO DE 2,50 M</v>
      </c>
      <c r="E422" s="427" t="str">
        <f>IF($B422="",IFERROR(VLOOKUP($A422,SERVIÇOS!$A:$F,3,0),IFERROR(VLOOKUP($A422,$C:$J,3,0),"")),IFERROR(VLOOKUP($B422,INSUMOS!$A:$D,3,0),IFERROR(VLOOKUP($B422,COTAÇÕES!$A:$J,5,0),"")))</f>
        <v xml:space="preserve">UN    </v>
      </c>
      <c r="F422" s="386">
        <v>2</v>
      </c>
      <c r="G422" s="387">
        <f>IF($B422="",IFERROR(VLOOKUP($A422,SERVIÇOS!$A:$F,6,0),IFERROR(VLOOKUP($A422,$C:$J,8,0),"")),IFERROR(VLOOKUP($B422,INSUMOS!$A:$D,4,0),IFERROR(VLOOKUP($B422,COTAÇÕES!$A:$J,9,0),"")))</f>
        <v>42.99</v>
      </c>
      <c r="H422" s="388">
        <f>TRUNC(IF($B422="",IFERROR(VLOOKUP($A422,SERVIÇOS!$A:$F,4,0),IFERROR(VLOOKUP($A422,$C:$J,6,0),)),IFERROR(VLOOKUP($B422,INSUMOS!$A:$D,4,0),IFERROR(VLOOKUP($B422,COTAÇÕES!$A:$J,9,0),)))*$F422,2)</f>
        <v>85.98</v>
      </c>
      <c r="I422" s="388">
        <f>TRUNC(IF($B422="",IFERROR(VLOOKUP($A422,SERVIÇOS!$A:$F,5,0),IFERROR(VLOOKUP($A422,$C:$J,7,0),)),0)*$F422,2)</f>
        <v>0</v>
      </c>
      <c r="J422" s="389">
        <f t="shared" si="45"/>
        <v>85.98</v>
      </c>
      <c r="K422" s="463"/>
    </row>
    <row r="423" spans="1:11">
      <c r="A423" s="382"/>
      <c r="B423" s="383" t="str">
        <f>COTAÇÕES!$A$22</f>
        <v>COT 002</v>
      </c>
      <c r="C423" s="384" t="str">
        <f t="shared" si="44"/>
        <v>MAT</v>
      </c>
      <c r="D423" s="385" t="str">
        <f>IF($B423="",IFERROR(VLOOKUP($A423,SERVIÇOS!$A:$F,2,0),IFERROR(VLOOKUP($A423,$C:$J,2,0),"")),IFERROR(VLOOKUP($B423,INSUMOS!$A:$D,2,0),IFERROR(VLOOKUP($B423,COTAÇÕES!$A:$J,2,0),"")))</f>
        <v>TAMPA TERMINAL ABS 25 BRANCO STANDARD</v>
      </c>
      <c r="E423" s="427" t="str">
        <f>IF($B423="",IFERROR(VLOOKUP($A423,SERVIÇOS!$A:$F,3,0),IFERROR(VLOOKUP($A423,$C:$J,3,0),"")),IFERROR(VLOOKUP($B423,INSUMOS!$A:$D,3,0),IFERROR(VLOOKUP($B423,COTAÇÕES!$A:$J,5,0),"")))</f>
        <v>UNID.</v>
      </c>
      <c r="F423" s="386">
        <v>1</v>
      </c>
      <c r="G423" s="387">
        <f>IF($B423="",IFERROR(VLOOKUP($A423,SERVIÇOS!$A:$F,6,0),IFERROR(VLOOKUP($A423,$C:$J,8,0),"")),IFERROR(VLOOKUP($B423,INSUMOS!$A:$D,4,0),IFERROR(VLOOKUP($B423,COTAÇÕES!$A:$J,9,0),"")))</f>
        <v>6.75</v>
      </c>
      <c r="H423" s="388">
        <f>TRUNC(IF($B423="",IFERROR(VLOOKUP($A423,SERVIÇOS!$A:$F,4,0),IFERROR(VLOOKUP($A423,$C:$J,6,0),)),IFERROR(VLOOKUP($B423,INSUMOS!$A:$D,4,0),IFERROR(VLOOKUP($B423,COTAÇÕES!$A:$J,9,0),)))*$F423,2)</f>
        <v>6.75</v>
      </c>
      <c r="I423" s="388">
        <f>TRUNC(IF($B423="",IFERROR(VLOOKUP($A423,SERVIÇOS!$A:$F,5,0),IFERROR(VLOOKUP($A423,$C:$J,7,0),)),0)*$F423,2)</f>
        <v>0</v>
      </c>
      <c r="J423" s="389">
        <f t="shared" si="45"/>
        <v>6.75</v>
      </c>
      <c r="K423" s="463"/>
    </row>
    <row r="424" spans="1:11">
      <c r="A424" s="382"/>
      <c r="B424" s="383" t="str">
        <f>COTAÇÕES!$A$30</f>
        <v>COT 003</v>
      </c>
      <c r="C424" s="384" t="str">
        <f t="shared" si="44"/>
        <v>MAT</v>
      </c>
      <c r="D424" s="385" t="str">
        <f>IF($B424="",IFERROR(VLOOKUP($A424,SERVIÇOS!$A:$F,2,0),IFERROR(VLOOKUP($A424,$C:$J,2,0),"")),IFERROR(VLOOKUP($B424,INSUMOS!$A:$D,2,0),IFERROR(VLOOKUP($B424,COTAÇÕES!$A:$J,2,0),"")))</f>
        <v>PERFIL DUPLO 25 D BRANCO LISO C/ 3MTS</v>
      </c>
      <c r="E424" s="427" t="str">
        <f>IF($B424="",IFERROR(VLOOKUP($A424,SERVIÇOS!$A:$F,3,0),IFERROR(VLOOKUP($A424,$C:$J,3,0),"")),IFERROR(VLOOKUP($B424,INSUMOS!$A:$D,3,0),IFERROR(VLOOKUP($B424,COTAÇÕES!$A:$J,5,0),"")))</f>
        <v>UNID.</v>
      </c>
      <c r="F424" s="386">
        <v>1</v>
      </c>
      <c r="G424" s="387">
        <f>IF($B424="",IFERROR(VLOOKUP($A424,SERVIÇOS!$A:$F,6,0),IFERROR(VLOOKUP($A424,$C:$J,8,0),"")),IFERROR(VLOOKUP($B424,INSUMOS!$A:$D,4,0),IFERROR(VLOOKUP($B424,COTAÇÕES!$A:$J,9,0),"")))</f>
        <v>221.16</v>
      </c>
      <c r="H424" s="388">
        <f>TRUNC(IF($B424="",IFERROR(VLOOKUP($A424,SERVIÇOS!$A:$F,4,0),IFERROR(VLOOKUP($A424,$C:$J,6,0),)),IFERROR(VLOOKUP($B424,INSUMOS!$A:$D,4,0),IFERROR(VLOOKUP($B424,COTAÇÕES!$A:$J,9,0),)))*$F424,2)</f>
        <v>221.16</v>
      </c>
      <c r="I424" s="388">
        <f>TRUNC(IF($B424="",IFERROR(VLOOKUP($A424,SERVIÇOS!$A:$F,5,0),IFERROR(VLOOKUP($A424,$C:$J,7,0),)),0)*$F424,2)</f>
        <v>0</v>
      </c>
      <c r="J424" s="389">
        <f t="shared" si="45"/>
        <v>221.16</v>
      </c>
      <c r="K424" s="463"/>
    </row>
    <row r="425" spans="1:11">
      <c r="A425" s="382"/>
      <c r="B425" s="383" t="str">
        <f>COTAÇÕES!$A$70</f>
        <v>COT 008</v>
      </c>
      <c r="C425" s="384" t="str">
        <f t="shared" si="44"/>
        <v>MAT</v>
      </c>
      <c r="D425" s="385" t="str">
        <f>IF($B425="",IFERROR(VLOOKUP($A425,SERVIÇOS!$A:$F,2,0),IFERROR(VLOOKUP($A425,$C:$J,2,0),"")),IFERROR(VLOOKUP($B425,INSUMOS!$A:$D,2,0),IFERROR(VLOOKUP($B425,COTAÇÕES!$A:$J,2,0),"")))</f>
        <v>ARREMATE DE PAREDE 25 BRANCO</v>
      </c>
      <c r="E425" s="427" t="str">
        <f>IF($B425="",IFERROR(VLOOKUP($A425,SERVIÇOS!$A:$F,3,0),IFERROR(VLOOKUP($A425,$C:$J,3,0),"")),IFERROR(VLOOKUP($B425,INSUMOS!$A:$D,3,0),IFERROR(VLOOKUP($B425,COTAÇÕES!$A:$J,5,0),"")))</f>
        <v>UNID.</v>
      </c>
      <c r="F425" s="386">
        <v>1</v>
      </c>
      <c r="G425" s="387">
        <f>IF($B425="",IFERROR(VLOOKUP($A425,SERVIÇOS!$A:$F,6,0),IFERROR(VLOOKUP($A425,$C:$J,8,0),"")),IFERROR(VLOOKUP($B425,INSUMOS!$A:$D,4,0),IFERROR(VLOOKUP($B425,COTAÇÕES!$A:$J,9,0),"")))</f>
        <v>32.28</v>
      </c>
      <c r="H425" s="388">
        <f>TRUNC(IF($B425="",IFERROR(VLOOKUP($A425,SERVIÇOS!$A:$F,4,0),IFERROR(VLOOKUP($A425,$C:$J,6,0),)),IFERROR(VLOOKUP($B425,INSUMOS!$A:$D,4,0),IFERROR(VLOOKUP($B425,COTAÇÕES!$A:$J,9,0),)))*$F425,2)</f>
        <v>32.28</v>
      </c>
      <c r="I425" s="388">
        <f>TRUNC(IF($B425="",IFERROR(VLOOKUP($A425,SERVIÇOS!$A:$F,5,0),IFERROR(VLOOKUP($A425,$C:$J,7,0),)),0)*$F425,2)</f>
        <v>0</v>
      </c>
      <c r="J425" s="389">
        <f t="shared" si="45"/>
        <v>32.28</v>
      </c>
      <c r="K425" s="463"/>
    </row>
    <row r="426" spans="1:11">
      <c r="A426" s="382"/>
      <c r="B426" s="383" t="str">
        <f>COTAÇÕES!$A$46</f>
        <v>COT 005</v>
      </c>
      <c r="C426" s="384" t="str">
        <f t="shared" si="44"/>
        <v>MAT</v>
      </c>
      <c r="D426" s="385" t="str">
        <f>IF($B426="",IFERROR(VLOOKUP($A426,SERVIÇOS!$A:$F,2,0),IFERROR(VLOOKUP($A426,$C:$J,2,0),"")),IFERROR(VLOOKUP($B426,INSUMOS!$A:$D,2,0),IFERROR(VLOOKUP($B426,COTAÇÕES!$A:$J,2,0),"")))</f>
        <v>PERFIL TAMPA RANHURADA BRANCA C/ 3MTS</v>
      </c>
      <c r="E426" s="427" t="str">
        <f>IF($B426="",IFERROR(VLOOKUP($A426,SERVIÇOS!$A:$F,3,0),IFERROR(VLOOKUP($A426,$C:$J,3,0),"")),IFERROR(VLOOKUP($B426,INSUMOS!$A:$D,3,0),IFERROR(VLOOKUP($B426,COTAÇÕES!$A:$J,5,0),"")))</f>
        <v>UNID.</v>
      </c>
      <c r="F426" s="386">
        <v>1.8</v>
      </c>
      <c r="G426" s="387">
        <f>IF($B426="",IFERROR(VLOOKUP($A426,SERVIÇOS!$A:$F,6,0),IFERROR(VLOOKUP($A426,$C:$J,8,0),"")),IFERROR(VLOOKUP($B426,INSUMOS!$A:$D,4,0),IFERROR(VLOOKUP($B426,COTAÇÕES!$A:$J,9,0),"")))</f>
        <v>128.38</v>
      </c>
      <c r="H426" s="388">
        <f>TRUNC(IF($B426="",IFERROR(VLOOKUP($A426,SERVIÇOS!$A:$F,4,0),IFERROR(VLOOKUP($A426,$C:$J,6,0),)),IFERROR(VLOOKUP($B426,INSUMOS!$A:$D,4,0),IFERROR(VLOOKUP($B426,COTAÇÕES!$A:$J,9,0),)))*$F426,2)</f>
        <v>231.08</v>
      </c>
      <c r="I426" s="388">
        <f>TRUNC(IF($B426="",IFERROR(VLOOKUP($A426,SERVIÇOS!$A:$F,5,0),IFERROR(VLOOKUP($A426,$C:$J,7,0),)),0)*$F426,2)</f>
        <v>0</v>
      </c>
      <c r="J426" s="389">
        <f t="shared" si="45"/>
        <v>231.08</v>
      </c>
      <c r="K426" s="463"/>
    </row>
    <row r="427" spans="1:11">
      <c r="A427" s="382"/>
      <c r="B427" s="383" t="str">
        <f>COTAÇÕES!$A$78</f>
        <v>COT 009</v>
      </c>
      <c r="C427" s="384" t="str">
        <f t="shared" si="44"/>
        <v>MAT</v>
      </c>
      <c r="D427" s="385" t="str">
        <f>IF($B427="",IFERROR(VLOOKUP($A427,SERVIÇOS!$A:$F,2,0),IFERROR(VLOOKUP($A427,$C:$J,2,0),"")),IFERROR(VLOOKUP($B427,INSUMOS!$A:$D,2,0),IFERROR(VLOOKUP($B427,COTAÇÕES!$A:$J,2,0),"")))</f>
        <v>PORTA EQP 3 BLOCOS BRANCO</v>
      </c>
      <c r="E427" s="427" t="str">
        <f>IF($B427="",IFERROR(VLOOKUP($A427,SERVIÇOS!$A:$F,3,0),IFERROR(VLOOKUP($A427,$C:$J,3,0),"")),IFERROR(VLOOKUP($B427,INSUMOS!$A:$D,3,0),IFERROR(VLOOKUP($B427,COTAÇÕES!$A:$J,5,0),"")))</f>
        <v>UNID.</v>
      </c>
      <c r="F427" s="386">
        <v>4</v>
      </c>
      <c r="G427" s="387">
        <f>IF($B427="",IFERROR(VLOOKUP($A427,SERVIÇOS!$A:$F,6,0),IFERROR(VLOOKUP($A427,$C:$J,8,0),"")),IFERROR(VLOOKUP($B427,INSUMOS!$A:$D,4,0),IFERROR(VLOOKUP($B427,COTAÇÕES!$A:$J,9,0),"")))</f>
        <v>23.63</v>
      </c>
      <c r="H427" s="388">
        <f>TRUNC(IF($B427="",IFERROR(VLOOKUP($A427,SERVIÇOS!$A:$F,4,0),IFERROR(VLOOKUP($A427,$C:$J,6,0),)),IFERROR(VLOOKUP($B427,INSUMOS!$A:$D,4,0),IFERROR(VLOOKUP($B427,COTAÇÕES!$A:$J,9,0),)))*$F427,2)</f>
        <v>94.52</v>
      </c>
      <c r="I427" s="388">
        <f>TRUNC(IF($B427="",IFERROR(VLOOKUP($A427,SERVIÇOS!$A:$F,5,0),IFERROR(VLOOKUP($A427,$C:$J,7,0),)),0)*$F427,2)</f>
        <v>0</v>
      </c>
      <c r="J427" s="389">
        <f t="shared" si="45"/>
        <v>94.52</v>
      </c>
      <c r="K427" s="463"/>
    </row>
    <row r="428" spans="1:11">
      <c r="A428" s="382"/>
      <c r="B428" s="383" t="str">
        <f>COTAÇÕES!$A$86</f>
        <v>COT 010</v>
      </c>
      <c r="C428" s="384" t="str">
        <f t="shared" si="44"/>
        <v>MAT</v>
      </c>
      <c r="D428" s="385" t="str">
        <f>IF($B428="",IFERROR(VLOOKUP($A428,SERVIÇOS!$A:$F,2,0),IFERROR(VLOOKUP($A428,$C:$J,2,0),"")),IFERROR(VLOOKUP($B428,INSUMOS!$A:$D,2,0),IFERROR(VLOOKUP($B428,COTAÇÕES!$A:$J,2,0),"")))</f>
        <v>TOMADA PEZZI 20A 3P</v>
      </c>
      <c r="E428" s="427" t="str">
        <f>IF($B428="",IFERROR(VLOOKUP($A428,SERVIÇOS!$A:$F,3,0),IFERROR(VLOOKUP($A428,$C:$J,3,0),"")),IFERROR(VLOOKUP($B428,INSUMOS!$A:$D,3,0),IFERROR(VLOOKUP($B428,COTAÇÕES!$A:$J,5,0),"")))</f>
        <v>UNID.</v>
      </c>
      <c r="F428" s="386">
        <v>6</v>
      </c>
      <c r="G428" s="387">
        <f>IF($B428="",IFERROR(VLOOKUP($A428,SERVIÇOS!$A:$F,6,0),IFERROR(VLOOKUP($A428,$C:$J,8,0),"")),IFERROR(VLOOKUP($B428,INSUMOS!$A:$D,4,0),IFERROR(VLOOKUP($B428,COTAÇÕES!$A:$J,9,0),"")))</f>
        <v>10.79</v>
      </c>
      <c r="H428" s="388">
        <f>TRUNC(IF($B428="",IFERROR(VLOOKUP($A428,SERVIÇOS!$A:$F,4,0),IFERROR(VLOOKUP($A428,$C:$J,6,0),)),IFERROR(VLOOKUP($B428,INSUMOS!$A:$D,4,0),IFERROR(VLOOKUP($B428,COTAÇÕES!$A:$J,9,0),)))*$F428,2)</f>
        <v>64.739999999999995</v>
      </c>
      <c r="I428" s="388">
        <f>TRUNC(IF($B428="",IFERROR(VLOOKUP($A428,SERVIÇOS!$A:$F,5,0),IFERROR(VLOOKUP($A428,$C:$J,7,0),)),0)*$F428,2)</f>
        <v>0</v>
      </c>
      <c r="J428" s="389">
        <f t="shared" si="45"/>
        <v>64.739999999999995</v>
      </c>
      <c r="K428" s="463"/>
    </row>
    <row r="429" spans="1:11">
      <c r="A429" s="382"/>
      <c r="B429" s="383" t="str">
        <f>COTAÇÕES!$A$94</f>
        <v>COT 011</v>
      </c>
      <c r="C429" s="384" t="str">
        <f t="shared" si="44"/>
        <v>MAT</v>
      </c>
      <c r="D429" s="385" t="str">
        <f>IF($B429="",IFERROR(VLOOKUP($A429,SERVIÇOS!$A:$F,2,0),IFERROR(VLOOKUP($A429,$C:$J,2,0),"")),IFERROR(VLOOKUP($B429,INSUMOS!$A:$D,2,0),IFERROR(VLOOKUP($B429,COTAÇÕES!$A:$J,2,0),"")))</f>
        <v>BLOCO PEZZI CEGO BRANCO</v>
      </c>
      <c r="E429" s="427" t="str">
        <f>IF($B429="",IFERROR(VLOOKUP($A429,SERVIÇOS!$A:$F,3,0),IFERROR(VLOOKUP($A429,$C:$J,3,0),"")),IFERROR(VLOOKUP($B429,INSUMOS!$A:$D,3,0),IFERROR(VLOOKUP($B429,COTAÇÕES!$A:$J,5,0),"")))</f>
        <v>UNID.</v>
      </c>
      <c r="F429" s="386">
        <v>2</v>
      </c>
      <c r="G429" s="387">
        <f>IF($B429="",IFERROR(VLOOKUP($A429,SERVIÇOS!$A:$F,6,0),IFERROR(VLOOKUP($A429,$C:$J,8,0),"")),IFERROR(VLOOKUP($B429,INSUMOS!$A:$D,4,0),IFERROR(VLOOKUP($B429,COTAÇÕES!$A:$J,9,0),"")))</f>
        <v>5.19</v>
      </c>
      <c r="H429" s="388">
        <f>TRUNC(IF($B429="",IFERROR(VLOOKUP($A429,SERVIÇOS!$A:$F,4,0),IFERROR(VLOOKUP($A429,$C:$J,6,0),)),IFERROR(VLOOKUP($B429,INSUMOS!$A:$D,4,0),IFERROR(VLOOKUP($B429,COTAÇÕES!$A:$J,9,0),)))*$F429,2)</f>
        <v>10.38</v>
      </c>
      <c r="I429" s="388">
        <f>TRUNC(IF($B429="",IFERROR(VLOOKUP($A429,SERVIÇOS!$A:$F,5,0),IFERROR(VLOOKUP($A429,$C:$J,7,0),)),0)*$F429,2)</f>
        <v>0</v>
      </c>
      <c r="J429" s="389">
        <f t="shared" si="45"/>
        <v>10.38</v>
      </c>
      <c r="K429" s="463"/>
    </row>
    <row r="430" spans="1:11">
      <c r="A430" s="382"/>
      <c r="B430" s="383" t="str">
        <f>COTAÇÕES!$A$102</f>
        <v>COT 012</v>
      </c>
      <c r="C430" s="384" t="str">
        <f t="shared" si="44"/>
        <v>MAT</v>
      </c>
      <c r="D430" s="385" t="str">
        <f>IF($B430="",IFERROR(VLOOKUP($A430,SERVIÇOS!$A:$F,2,0),IFERROR(VLOOKUP($A430,$C:$J,2,0),"")),IFERROR(VLOOKUP($B430,INSUMOS!$A:$D,2,0),IFERROR(VLOOKUP($B430,COTAÇÕES!$A:$J,2,0),"")))</f>
        <v>BLOCO PEZZI P RJ45 BRANCO</v>
      </c>
      <c r="E430" s="427" t="str">
        <f>IF($B430="",IFERROR(VLOOKUP($A430,SERVIÇOS!$A:$F,3,0),IFERROR(VLOOKUP($A430,$C:$J,3,0),"")),IFERROR(VLOOKUP($B430,INSUMOS!$A:$D,3,0),IFERROR(VLOOKUP($B430,COTAÇÕES!$A:$J,5,0),"")))</f>
        <v>UNID.</v>
      </c>
      <c r="F430" s="386">
        <v>2</v>
      </c>
      <c r="G430" s="387">
        <f>IF($B430="",IFERROR(VLOOKUP($A430,SERVIÇOS!$A:$F,6,0),IFERROR(VLOOKUP($A430,$C:$J,8,0),"")),IFERROR(VLOOKUP($B430,INSUMOS!$A:$D,4,0),IFERROR(VLOOKUP($B430,COTAÇÕES!$A:$J,9,0),"")))</f>
        <v>2.36</v>
      </c>
      <c r="H430" s="388">
        <f>TRUNC(IF($B430="",IFERROR(VLOOKUP($A430,SERVIÇOS!$A:$F,4,0),IFERROR(VLOOKUP($A430,$C:$J,6,0),)),IFERROR(VLOOKUP($B430,INSUMOS!$A:$D,4,0),IFERROR(VLOOKUP($B430,COTAÇÕES!$A:$J,9,0),)))*$F430,2)</f>
        <v>4.72</v>
      </c>
      <c r="I430" s="388">
        <f>TRUNC(IF($B430="",IFERROR(VLOOKUP($A430,SERVIÇOS!$A:$F,5,0),IFERROR(VLOOKUP($A430,$C:$J,7,0),)),0)*$F430,2)</f>
        <v>0</v>
      </c>
      <c r="J430" s="389">
        <f t="shared" si="45"/>
        <v>4.72</v>
      </c>
      <c r="K430" s="463"/>
    </row>
    <row r="431" spans="1:11">
      <c r="A431" s="382">
        <v>88247</v>
      </c>
      <c r="B431" s="383"/>
      <c r="C431" s="384" t="str">
        <f t="shared" si="44"/>
        <v>Serv.Aux</v>
      </c>
      <c r="D431" s="385" t="str">
        <f>IF($B431="",IFERROR(VLOOKUP($A431,SERVIÇOS!$A:$F,2,0),IFERROR(VLOOKUP($A431,$C:$J,2,0),"")),IFERROR(VLOOKUP($B431,INSUMOS!$A:$D,2,0),IFERROR(VLOOKUP($B431,COTAÇÕES!$A:$J,2,0),"")))</f>
        <v>AUXILIAR DE ELETRICISTA COM ENCARGOS COMPLEMENTARES</v>
      </c>
      <c r="E431" s="427" t="str">
        <f>IF($B431="",IFERROR(VLOOKUP($A431,SERVIÇOS!$A:$F,3,0),IFERROR(VLOOKUP($A431,$C:$J,3,0),"")),IFERROR(VLOOKUP($B431,INSUMOS!$A:$D,3,0),IFERROR(VLOOKUP($B431,COTAÇÕES!$A:$J,5,0),"")))</f>
        <v>H</v>
      </c>
      <c r="F431" s="386">
        <v>0.8</v>
      </c>
      <c r="G431" s="387">
        <f>IF($B431="",IFERROR(VLOOKUP($A431,SERVIÇOS!$A:$F,6,0),IFERROR(VLOOKUP($A431,$C:$J,8,0),"")),IFERROR(VLOOKUP($B431,INSUMOS!$A:$D,4,0),IFERROR(VLOOKUP($B431,COTAÇÕES!$A:$J,9,0),"")))</f>
        <v>24.41</v>
      </c>
      <c r="H431" s="388">
        <f>TRUNC(IF($B431="",IFERROR(VLOOKUP($A431,SERVIÇOS!$A:$F,4,0),IFERROR(VLOOKUP($A431,$C:$J,6,0),)),IFERROR(VLOOKUP($B431,INSUMOS!$A:$D,4,0),IFERROR(VLOOKUP($B431,COTAÇÕES!$A:$J,9,0),)))*$F431,2)</f>
        <v>6.28</v>
      </c>
      <c r="I431" s="388">
        <f>TRUNC(IF($B431="",IFERROR(VLOOKUP($A431,SERVIÇOS!$A:$F,5,0),IFERROR(VLOOKUP($A431,$C:$J,7,0),)),0)*$F431,2)</f>
        <v>13.24</v>
      </c>
      <c r="J431" s="389">
        <f t="shared" si="45"/>
        <v>19.52</v>
      </c>
      <c r="K431" s="463"/>
    </row>
    <row r="432" spans="1:11">
      <c r="A432" s="382">
        <v>88264</v>
      </c>
      <c r="B432" s="383"/>
      <c r="C432" s="384" t="str">
        <f t="shared" si="44"/>
        <v>Serv.Aux</v>
      </c>
      <c r="D432" s="385" t="str">
        <f>IF($B432="",IFERROR(VLOOKUP($A432,SERVIÇOS!$A:$F,2,0),IFERROR(VLOOKUP($A432,$C:$J,2,0),"")),IFERROR(VLOOKUP($B432,INSUMOS!$A:$D,2,0),IFERROR(VLOOKUP($B432,COTAÇÕES!$A:$J,2,0),"")))</f>
        <v>ELETRICISTA COM ENCARGOS COMPLEMENTARES</v>
      </c>
      <c r="E432" s="427" t="str">
        <f>IF($B432="",IFERROR(VLOOKUP($A432,SERVIÇOS!$A:$F,3,0),IFERROR(VLOOKUP($A432,$C:$J,3,0),"")),IFERROR(VLOOKUP($B432,INSUMOS!$A:$D,3,0),IFERROR(VLOOKUP($B432,COTAÇÕES!$A:$J,5,0),"")))</f>
        <v>H</v>
      </c>
      <c r="F432" s="386">
        <v>0.8</v>
      </c>
      <c r="G432" s="387">
        <f>IF($B432="",IFERROR(VLOOKUP($A432,SERVIÇOS!$A:$F,6,0),IFERROR(VLOOKUP($A432,$C:$J,8,0),"")),IFERROR(VLOOKUP($B432,INSUMOS!$A:$D,4,0),IFERROR(VLOOKUP($B432,COTAÇÕES!$A:$J,9,0),"")))</f>
        <v>29.49</v>
      </c>
      <c r="H432" s="388">
        <f>TRUNC(IF($B432="",IFERROR(VLOOKUP($A432,SERVIÇOS!$A:$F,4,0),IFERROR(VLOOKUP($A432,$C:$J,6,0),)),IFERROR(VLOOKUP($B432,INSUMOS!$A:$D,4,0),IFERROR(VLOOKUP($B432,COTAÇÕES!$A:$J,9,0),)))*$F432,2)</f>
        <v>6.28</v>
      </c>
      <c r="I432" s="388">
        <f>TRUNC(IF($B432="",IFERROR(VLOOKUP($A432,SERVIÇOS!$A:$F,5,0),IFERROR(VLOOKUP($A432,$C:$J,7,0),)),0)*$F432,2)</f>
        <v>17.3</v>
      </c>
      <c r="J432" s="389">
        <f t="shared" si="45"/>
        <v>23.580000000000002</v>
      </c>
      <c r="K432" s="463"/>
    </row>
    <row r="433" spans="1:11" ht="31.5">
      <c r="A433" s="756"/>
      <c r="B433" s="756"/>
      <c r="C433" s="757" t="s">
        <v>19211</v>
      </c>
      <c r="D433" s="758" t="s">
        <v>19494</v>
      </c>
      <c r="E433" s="757" t="s">
        <v>14886</v>
      </c>
      <c r="F433" s="759"/>
      <c r="G433" s="760"/>
      <c r="H433" s="781">
        <f>TRUNC(SUM(H434:H446),2)</f>
        <v>1163.8599999999999</v>
      </c>
      <c r="I433" s="781">
        <f>TRUNC(SUM(I434:I446),2)</f>
        <v>19.079999999999998</v>
      </c>
      <c r="J433" s="781">
        <f>H433+I433</f>
        <v>1182.9399999999998</v>
      </c>
      <c r="K433" s="782" t="s">
        <v>19424</v>
      </c>
    </row>
    <row r="434" spans="1:11">
      <c r="A434" s="382"/>
      <c r="B434" s="383">
        <v>39601</v>
      </c>
      <c r="C434" s="384" t="str">
        <f t="shared" ref="C434:C446" si="46">IF(A434&lt;&gt;"","Serv.Aux",IF(B434&lt;&gt;"","MAT",""))</f>
        <v>MAT</v>
      </c>
      <c r="D434" s="385" t="str">
        <f>IF($B434="",IFERROR(VLOOKUP($A434,SERVIÇOS!$A:$F,2,0),IFERROR(VLOOKUP($A434,$C:$J,2,0),"")),IFERROR(VLOOKUP($B434,INSUMOS!$A:$D,2,0),IFERROR(VLOOKUP($B434,COTAÇÕES!$A:$J,2,0),"")))</f>
        <v>CONECTOR / TOMADA FEMEA RJ 45, CATEGORIA 6 (CAT 6) PARA CABOS</v>
      </c>
      <c r="E434" s="427" t="str">
        <f>IF($B434="",IFERROR(VLOOKUP($A434,SERVIÇOS!$A:$F,3,0),IFERROR(VLOOKUP($A434,$C:$J,3,0),"")),IFERROR(VLOOKUP($B434,INSUMOS!$A:$D,3,0),IFERROR(VLOOKUP($B434,COTAÇÕES!$A:$J,5,0),"")))</f>
        <v xml:space="preserve">UN    </v>
      </c>
      <c r="F434" s="386">
        <v>3</v>
      </c>
      <c r="G434" s="387">
        <f>IF($B434="",IFERROR(VLOOKUP($A434,SERVIÇOS!$A:$F,6,0),IFERROR(VLOOKUP($A434,$C:$J,8,0),"")),IFERROR(VLOOKUP($B434,INSUMOS!$A:$D,4,0),IFERROR(VLOOKUP($B434,COTAÇÕES!$A:$J,9,0),"")))</f>
        <v>41.93</v>
      </c>
      <c r="H434" s="388">
        <f>TRUNC(IF($B434="",IFERROR(VLOOKUP($A434,SERVIÇOS!$A:$F,4,0),IFERROR(VLOOKUP($A434,$C:$J,6,0),)),IFERROR(VLOOKUP($B434,INSUMOS!$A:$D,4,0),IFERROR(VLOOKUP($B434,COTAÇÕES!$A:$J,9,0),)))*$F434,2)</f>
        <v>125.79</v>
      </c>
      <c r="I434" s="388">
        <f>TRUNC(IF($B434="",IFERROR(VLOOKUP($A434,SERVIÇOS!$A:$F,5,0),IFERROR(VLOOKUP($A434,$C:$J,7,0),)),0)*$F434,2)</f>
        <v>0</v>
      </c>
      <c r="J434" s="389">
        <f t="shared" ref="J434:J446" si="47">H434+I434</f>
        <v>125.79</v>
      </c>
      <c r="K434" s="463"/>
    </row>
    <row r="435" spans="1:11" ht="30">
      <c r="A435" s="382"/>
      <c r="B435" s="383">
        <v>39607</v>
      </c>
      <c r="C435" s="384" t="str">
        <f t="shared" si="46"/>
        <v>MAT</v>
      </c>
      <c r="D435" s="385" t="str">
        <f>IF($B435="",IFERROR(VLOOKUP($A435,SERVIÇOS!$A:$F,2,0),IFERROR(VLOOKUP($A435,$C:$J,2,0),"")),IFERROR(VLOOKUP($B435,INSUMOS!$A:$D,2,0),IFERROR(VLOOKUP($B435,COTAÇÕES!$A:$J,2,0),"")))</f>
        <v>PATCH CORD (CABO DE REDE), CATEGORIA 6 (CAT 6) UTP, 23 AWG, 4 PARES, EXTENSAO DE 2,50 M</v>
      </c>
      <c r="E435" s="427" t="str">
        <f>IF($B435="",IFERROR(VLOOKUP($A435,SERVIÇOS!$A:$F,3,0),IFERROR(VLOOKUP($A435,$C:$J,3,0),"")),IFERROR(VLOOKUP($B435,INSUMOS!$A:$D,3,0),IFERROR(VLOOKUP($B435,COTAÇÕES!$A:$J,5,0),"")))</f>
        <v xml:space="preserve">UN    </v>
      </c>
      <c r="F435" s="386">
        <v>3</v>
      </c>
      <c r="G435" s="387">
        <f>IF($B435="",IFERROR(VLOOKUP($A435,SERVIÇOS!$A:$F,6,0),IFERROR(VLOOKUP($A435,$C:$J,8,0),"")),IFERROR(VLOOKUP($B435,INSUMOS!$A:$D,4,0),IFERROR(VLOOKUP($B435,COTAÇÕES!$A:$J,9,0),"")))</f>
        <v>42.99</v>
      </c>
      <c r="H435" s="388">
        <f>TRUNC(IF($B435="",IFERROR(VLOOKUP($A435,SERVIÇOS!$A:$F,4,0),IFERROR(VLOOKUP($A435,$C:$J,6,0),)),IFERROR(VLOOKUP($B435,INSUMOS!$A:$D,4,0),IFERROR(VLOOKUP($B435,COTAÇÕES!$A:$J,9,0),)))*$F435,2)</f>
        <v>128.97</v>
      </c>
      <c r="I435" s="388">
        <f>TRUNC(IF($B435="",IFERROR(VLOOKUP($A435,SERVIÇOS!$A:$F,5,0),IFERROR(VLOOKUP($A435,$C:$J,7,0),)),0)*$F435,2)</f>
        <v>0</v>
      </c>
      <c r="J435" s="389">
        <f t="shared" si="47"/>
        <v>128.97</v>
      </c>
      <c r="K435" s="463"/>
    </row>
    <row r="436" spans="1:11">
      <c r="A436" s="382"/>
      <c r="B436" s="383" t="str">
        <f>COTAÇÕES!$A$22</f>
        <v>COT 002</v>
      </c>
      <c r="C436" s="384" t="str">
        <f t="shared" si="46"/>
        <v>MAT</v>
      </c>
      <c r="D436" s="385" t="str">
        <f>IF($B436="",IFERROR(VLOOKUP($A436,SERVIÇOS!$A:$F,2,0),IFERROR(VLOOKUP($A436,$C:$J,2,0),"")),IFERROR(VLOOKUP($B436,INSUMOS!$A:$D,2,0),IFERROR(VLOOKUP($B436,COTAÇÕES!$A:$J,2,0),"")))</f>
        <v>TAMPA TERMINAL ABS 25 BRANCO STANDARD</v>
      </c>
      <c r="E436" s="427" t="str">
        <f>IF($B436="",IFERROR(VLOOKUP($A436,SERVIÇOS!$A:$F,3,0),IFERROR(VLOOKUP($A436,$C:$J,3,0),"")),IFERROR(VLOOKUP($B436,INSUMOS!$A:$D,3,0),IFERROR(VLOOKUP($B436,COTAÇÕES!$A:$J,5,0),"")))</f>
        <v>UNID.</v>
      </c>
      <c r="F436" s="386">
        <v>6</v>
      </c>
      <c r="G436" s="387">
        <f>IF($B436="",IFERROR(VLOOKUP($A436,SERVIÇOS!$A:$F,6,0),IFERROR(VLOOKUP($A436,$C:$J,8,0),"")),IFERROR(VLOOKUP($B436,INSUMOS!$A:$D,4,0),IFERROR(VLOOKUP($B436,COTAÇÕES!$A:$J,9,0),"")))</f>
        <v>6.75</v>
      </c>
      <c r="H436" s="388">
        <f>TRUNC(IF($B436="",IFERROR(VLOOKUP($A436,SERVIÇOS!$A:$F,4,0),IFERROR(VLOOKUP($A436,$C:$J,6,0),)),IFERROR(VLOOKUP($B436,INSUMOS!$A:$D,4,0),IFERROR(VLOOKUP($B436,COTAÇÕES!$A:$J,9,0),)))*$F436,2)</f>
        <v>40.5</v>
      </c>
      <c r="I436" s="388">
        <f>TRUNC(IF($B436="",IFERROR(VLOOKUP($A436,SERVIÇOS!$A:$F,5,0),IFERROR(VLOOKUP($A436,$C:$J,7,0),)),0)*$F436,2)</f>
        <v>0</v>
      </c>
      <c r="J436" s="389">
        <f t="shared" si="47"/>
        <v>40.5</v>
      </c>
      <c r="K436" s="463"/>
    </row>
    <row r="437" spans="1:11">
      <c r="A437" s="382"/>
      <c r="B437" s="383" t="str">
        <f>COTAÇÕES!$A$30</f>
        <v>COT 003</v>
      </c>
      <c r="C437" s="384" t="str">
        <f t="shared" si="46"/>
        <v>MAT</v>
      </c>
      <c r="D437" s="385" t="str">
        <f>IF($B437="",IFERROR(VLOOKUP($A437,SERVIÇOS!$A:$F,2,0),IFERROR(VLOOKUP($A437,$C:$J,2,0),"")),IFERROR(VLOOKUP($B437,INSUMOS!$A:$D,2,0),IFERROR(VLOOKUP($B437,COTAÇÕES!$A:$J,2,0),"")))</f>
        <v>PERFIL DUPLO 25 D BRANCO LISO C/ 3MTS</v>
      </c>
      <c r="E437" s="427" t="str">
        <f>IF($B437="",IFERROR(VLOOKUP($A437,SERVIÇOS!$A:$F,3,0),IFERROR(VLOOKUP($A437,$C:$J,3,0),"")),IFERROR(VLOOKUP($B437,INSUMOS!$A:$D,3,0),IFERROR(VLOOKUP($B437,COTAÇÕES!$A:$J,5,0),"")))</f>
        <v>UNID.</v>
      </c>
      <c r="F437" s="386">
        <v>1.8</v>
      </c>
      <c r="G437" s="387">
        <f>IF($B437="",IFERROR(VLOOKUP($A437,SERVIÇOS!$A:$F,6,0),IFERROR(VLOOKUP($A437,$C:$J,8,0),"")),IFERROR(VLOOKUP($B437,INSUMOS!$A:$D,4,0),IFERROR(VLOOKUP($B437,COTAÇÕES!$A:$J,9,0),"")))</f>
        <v>221.16</v>
      </c>
      <c r="H437" s="388">
        <f>TRUNC(IF($B437="",IFERROR(VLOOKUP($A437,SERVIÇOS!$A:$F,4,0),IFERROR(VLOOKUP($A437,$C:$J,6,0),)),IFERROR(VLOOKUP($B437,INSUMOS!$A:$D,4,0),IFERROR(VLOOKUP($B437,COTAÇÕES!$A:$J,9,0),)))*$F437,2)</f>
        <v>398.08</v>
      </c>
      <c r="I437" s="388">
        <f>TRUNC(IF($B437="",IFERROR(VLOOKUP($A437,SERVIÇOS!$A:$F,5,0),IFERROR(VLOOKUP($A437,$C:$J,7,0),)),0)*$F437,2)</f>
        <v>0</v>
      </c>
      <c r="J437" s="389">
        <f t="shared" si="47"/>
        <v>398.08</v>
      </c>
      <c r="K437" s="463"/>
    </row>
    <row r="438" spans="1:11">
      <c r="A438" s="382"/>
      <c r="B438" s="383" t="str">
        <f>COTAÇÕES!$A$70</f>
        <v>COT 008</v>
      </c>
      <c r="C438" s="384" t="str">
        <f t="shared" si="46"/>
        <v>MAT</v>
      </c>
      <c r="D438" s="385" t="str">
        <f>IF($B438="",IFERROR(VLOOKUP($A438,SERVIÇOS!$A:$F,2,0),IFERROR(VLOOKUP($A438,$C:$J,2,0),"")),IFERROR(VLOOKUP($B438,INSUMOS!$A:$D,2,0),IFERROR(VLOOKUP($B438,COTAÇÕES!$A:$J,2,0),"")))</f>
        <v>ARREMATE DE PAREDE 25 BRANCO</v>
      </c>
      <c r="E438" s="427" t="str">
        <f>IF($B438="",IFERROR(VLOOKUP($A438,SERVIÇOS!$A:$F,3,0),IFERROR(VLOOKUP($A438,$C:$J,3,0),"")),IFERROR(VLOOKUP($B438,INSUMOS!$A:$D,3,0),IFERROR(VLOOKUP($B438,COTAÇÕES!$A:$J,5,0),"")))</f>
        <v>UNID.</v>
      </c>
      <c r="F438" s="386">
        <v>1</v>
      </c>
      <c r="G438" s="387">
        <f>IF($B438="",IFERROR(VLOOKUP($A438,SERVIÇOS!$A:$F,6,0),IFERROR(VLOOKUP($A438,$C:$J,8,0),"")),IFERROR(VLOOKUP($B438,INSUMOS!$A:$D,4,0),IFERROR(VLOOKUP($B438,COTAÇÕES!$A:$J,9,0),"")))</f>
        <v>32.28</v>
      </c>
      <c r="H438" s="388">
        <f>TRUNC(IF($B438="",IFERROR(VLOOKUP($A438,SERVIÇOS!$A:$F,4,0),IFERROR(VLOOKUP($A438,$C:$J,6,0),)),IFERROR(VLOOKUP($B438,INSUMOS!$A:$D,4,0),IFERROR(VLOOKUP($B438,COTAÇÕES!$A:$J,9,0),)))*$F438,2)</f>
        <v>32.28</v>
      </c>
      <c r="I438" s="388">
        <f>TRUNC(IF($B438="",IFERROR(VLOOKUP($A438,SERVIÇOS!$A:$F,5,0),IFERROR(VLOOKUP($A438,$C:$J,7,0),)),0)*$F438,2)</f>
        <v>0</v>
      </c>
      <c r="J438" s="389">
        <f t="shared" si="47"/>
        <v>32.28</v>
      </c>
      <c r="K438" s="463"/>
    </row>
    <row r="439" spans="1:11">
      <c r="A439" s="382"/>
      <c r="B439" s="383" t="str">
        <f>COTAÇÕES!$A$54</f>
        <v>COT 006</v>
      </c>
      <c r="C439" s="384" t="str">
        <f t="shared" si="46"/>
        <v>MAT</v>
      </c>
      <c r="D439" s="385" t="str">
        <f>IF($B439="",IFERROR(VLOOKUP($A439,SERVIÇOS!$A:$F,2,0),IFERROR(VLOOKUP($A439,$C:$J,2,0),"")),IFERROR(VLOOKUP($B439,INSUMOS!$A:$D,2,0),IFERROR(VLOOKUP($B439,COTAÇÕES!$A:$J,2,0),"")))</f>
        <v>CURVA HZ90 SEPTO MOVEL 25 BRANCA</v>
      </c>
      <c r="E439" s="427" t="str">
        <f>IF($B439="",IFERROR(VLOOKUP($A439,SERVIÇOS!$A:$F,3,0),IFERROR(VLOOKUP($A439,$C:$J,3,0),"")),IFERROR(VLOOKUP($B439,INSUMOS!$A:$D,3,0),IFERROR(VLOOKUP($B439,COTAÇÕES!$A:$J,5,0),"")))</f>
        <v>UNID.</v>
      </c>
      <c r="F439" s="386">
        <v>1</v>
      </c>
      <c r="G439" s="387">
        <f>IF($B439="",IFERROR(VLOOKUP($A439,SERVIÇOS!$A:$F,6,0),IFERROR(VLOOKUP($A439,$C:$J,8,0),"")),IFERROR(VLOOKUP($B439,INSUMOS!$A:$D,4,0),IFERROR(VLOOKUP($B439,COTAÇÕES!$A:$J,9,0),"")))</f>
        <v>41.02</v>
      </c>
      <c r="H439" s="388">
        <f>TRUNC(IF($B439="",IFERROR(VLOOKUP($A439,SERVIÇOS!$A:$F,4,0),IFERROR(VLOOKUP($A439,$C:$J,6,0),)),IFERROR(VLOOKUP($B439,INSUMOS!$A:$D,4,0),IFERROR(VLOOKUP($B439,COTAÇÕES!$A:$J,9,0),)))*$F439,2)</f>
        <v>41.02</v>
      </c>
      <c r="I439" s="388">
        <f>TRUNC(IF($B439="",IFERROR(VLOOKUP($A439,SERVIÇOS!$A:$F,5,0),IFERROR(VLOOKUP($A439,$C:$J,7,0),)),0)*$F439,2)</f>
        <v>0</v>
      </c>
      <c r="J439" s="389">
        <f t="shared" si="47"/>
        <v>41.02</v>
      </c>
      <c r="K439" s="463"/>
    </row>
    <row r="440" spans="1:11">
      <c r="A440" s="382"/>
      <c r="B440" s="383" t="str">
        <f>COTAÇÕES!$A$46</f>
        <v>COT 005</v>
      </c>
      <c r="C440" s="384" t="str">
        <f t="shared" si="46"/>
        <v>MAT</v>
      </c>
      <c r="D440" s="385" t="str">
        <f>IF($B440="",IFERROR(VLOOKUP($A440,SERVIÇOS!$A:$F,2,0),IFERROR(VLOOKUP($A440,$C:$J,2,0),"")),IFERROR(VLOOKUP($B440,INSUMOS!$A:$D,2,0),IFERROR(VLOOKUP($B440,COTAÇÕES!$A:$J,2,0),"")))</f>
        <v>PERFIL TAMPA RANHURADA BRANCA C/ 3MTS</v>
      </c>
      <c r="E440" s="427" t="str">
        <f>IF($B440="",IFERROR(VLOOKUP($A440,SERVIÇOS!$A:$F,3,0),IFERROR(VLOOKUP($A440,$C:$J,3,0),"")),IFERROR(VLOOKUP($B440,INSUMOS!$A:$D,3,0),IFERROR(VLOOKUP($B440,COTAÇÕES!$A:$J,5,0),"")))</f>
        <v>UNID.</v>
      </c>
      <c r="F440" s="386">
        <v>1.8</v>
      </c>
      <c r="G440" s="387">
        <f>IF($B440="",IFERROR(VLOOKUP($A440,SERVIÇOS!$A:$F,6,0),IFERROR(VLOOKUP($A440,$C:$J,8,0),"")),IFERROR(VLOOKUP($B440,INSUMOS!$A:$D,4,0),IFERROR(VLOOKUP($B440,COTAÇÕES!$A:$J,9,0),"")))</f>
        <v>128.38</v>
      </c>
      <c r="H440" s="388">
        <f>TRUNC(IF($B440="",IFERROR(VLOOKUP($A440,SERVIÇOS!$A:$F,4,0),IFERROR(VLOOKUP($A440,$C:$J,6,0),)),IFERROR(VLOOKUP($B440,INSUMOS!$A:$D,4,0),IFERROR(VLOOKUP($B440,COTAÇÕES!$A:$J,9,0),)))*$F440,2)</f>
        <v>231.08</v>
      </c>
      <c r="I440" s="388">
        <f>TRUNC(IF($B440="",IFERROR(VLOOKUP($A440,SERVIÇOS!$A:$F,5,0),IFERROR(VLOOKUP($A440,$C:$J,7,0),)),0)*$F440,2)</f>
        <v>0</v>
      </c>
      <c r="J440" s="389">
        <f t="shared" si="47"/>
        <v>231.08</v>
      </c>
      <c r="K440" s="463"/>
    </row>
    <row r="441" spans="1:11">
      <c r="A441" s="382"/>
      <c r="B441" s="383" t="str">
        <f>COTAÇÕES!$A$78</f>
        <v>COT 009</v>
      </c>
      <c r="C441" s="384" t="str">
        <f t="shared" si="46"/>
        <v>MAT</v>
      </c>
      <c r="D441" s="385" t="str">
        <f>IF($B441="",IFERROR(VLOOKUP($A441,SERVIÇOS!$A:$F,2,0),IFERROR(VLOOKUP($A441,$C:$J,2,0),"")),IFERROR(VLOOKUP($B441,INSUMOS!$A:$D,2,0),IFERROR(VLOOKUP($B441,COTAÇÕES!$A:$J,2,0),"")))</f>
        <v>PORTA EQP 3 BLOCOS BRANCO</v>
      </c>
      <c r="E441" s="427" t="str">
        <f>IF($B441="",IFERROR(VLOOKUP($A441,SERVIÇOS!$A:$F,3,0),IFERROR(VLOOKUP($A441,$C:$J,3,0),"")),IFERROR(VLOOKUP($B441,INSUMOS!$A:$D,3,0),IFERROR(VLOOKUP($B441,COTAÇÕES!$A:$J,5,0),"")))</f>
        <v>UNID.</v>
      </c>
      <c r="F441" s="386">
        <v>3</v>
      </c>
      <c r="G441" s="387">
        <f>IF($B441="",IFERROR(VLOOKUP($A441,SERVIÇOS!$A:$F,6,0),IFERROR(VLOOKUP($A441,$C:$J,8,0),"")),IFERROR(VLOOKUP($B441,INSUMOS!$A:$D,4,0),IFERROR(VLOOKUP($B441,COTAÇÕES!$A:$J,9,0),"")))</f>
        <v>23.63</v>
      </c>
      <c r="H441" s="388">
        <f>TRUNC(IF($B441="",IFERROR(VLOOKUP($A441,SERVIÇOS!$A:$F,4,0),IFERROR(VLOOKUP($A441,$C:$J,6,0),)),IFERROR(VLOOKUP($B441,INSUMOS!$A:$D,4,0),IFERROR(VLOOKUP($B441,COTAÇÕES!$A:$J,9,0),)))*$F441,2)</f>
        <v>70.89</v>
      </c>
      <c r="I441" s="388">
        <f>TRUNC(IF($B441="",IFERROR(VLOOKUP($A441,SERVIÇOS!$A:$F,5,0),IFERROR(VLOOKUP($A441,$C:$J,7,0),)),0)*$F441,2)</f>
        <v>0</v>
      </c>
      <c r="J441" s="389">
        <f t="shared" si="47"/>
        <v>70.89</v>
      </c>
      <c r="K441" s="463"/>
    </row>
    <row r="442" spans="1:11">
      <c r="A442" s="382"/>
      <c r="B442" s="383" t="str">
        <f>COTAÇÕES!$A$86</f>
        <v>COT 010</v>
      </c>
      <c r="C442" s="384" t="str">
        <f t="shared" si="46"/>
        <v>MAT</v>
      </c>
      <c r="D442" s="385" t="str">
        <f>IF($B442="",IFERROR(VLOOKUP($A442,SERVIÇOS!$A:$F,2,0),IFERROR(VLOOKUP($A442,$C:$J,2,0),"")),IFERROR(VLOOKUP($B442,INSUMOS!$A:$D,2,0),IFERROR(VLOOKUP($B442,COTAÇÕES!$A:$J,2,0),"")))</f>
        <v>TOMADA PEZZI 20A 3P</v>
      </c>
      <c r="E442" s="427" t="str">
        <f>IF($B442="",IFERROR(VLOOKUP($A442,SERVIÇOS!$A:$F,3,0),IFERROR(VLOOKUP($A442,$C:$J,3,0),"")),IFERROR(VLOOKUP($B442,INSUMOS!$A:$D,3,0),IFERROR(VLOOKUP($B442,COTAÇÕES!$A:$J,5,0),"")))</f>
        <v>UNID.</v>
      </c>
      <c r="F442" s="386">
        <v>6</v>
      </c>
      <c r="G442" s="387">
        <f>IF($B442="",IFERROR(VLOOKUP($A442,SERVIÇOS!$A:$F,6,0),IFERROR(VLOOKUP($A442,$C:$J,8,0),"")),IFERROR(VLOOKUP($B442,INSUMOS!$A:$D,4,0),IFERROR(VLOOKUP($B442,COTAÇÕES!$A:$J,9,0),"")))</f>
        <v>10.79</v>
      </c>
      <c r="H442" s="388">
        <f>TRUNC(IF($B442="",IFERROR(VLOOKUP($A442,SERVIÇOS!$A:$F,4,0),IFERROR(VLOOKUP($A442,$C:$J,6,0),)),IFERROR(VLOOKUP($B442,INSUMOS!$A:$D,4,0),IFERROR(VLOOKUP($B442,COTAÇÕES!$A:$J,9,0),)))*$F442,2)</f>
        <v>64.739999999999995</v>
      </c>
      <c r="I442" s="388">
        <f>TRUNC(IF($B442="",IFERROR(VLOOKUP($A442,SERVIÇOS!$A:$F,5,0),IFERROR(VLOOKUP($A442,$C:$J,7,0),)),0)*$F442,2)</f>
        <v>0</v>
      </c>
      <c r="J442" s="389">
        <f t="shared" si="47"/>
        <v>64.739999999999995</v>
      </c>
      <c r="K442" s="463"/>
    </row>
    <row r="443" spans="1:11">
      <c r="A443" s="382"/>
      <c r="B443" s="383" t="str">
        <f>COTAÇÕES!$A$94</f>
        <v>COT 011</v>
      </c>
      <c r="C443" s="384" t="str">
        <f t="shared" si="46"/>
        <v>MAT</v>
      </c>
      <c r="D443" s="385" t="str">
        <f>IF($B443="",IFERROR(VLOOKUP($A443,SERVIÇOS!$A:$F,2,0),IFERROR(VLOOKUP($A443,$C:$J,2,0),"")),IFERROR(VLOOKUP($B443,INSUMOS!$A:$D,2,0),IFERROR(VLOOKUP($B443,COTAÇÕES!$A:$J,2,0),"")))</f>
        <v>BLOCO PEZZI CEGO BRANCO</v>
      </c>
      <c r="E443" s="427" t="str">
        <f>IF($B443="",IFERROR(VLOOKUP($A443,SERVIÇOS!$A:$F,3,0),IFERROR(VLOOKUP($A443,$C:$J,3,0),"")),IFERROR(VLOOKUP($B443,INSUMOS!$A:$D,3,0),IFERROR(VLOOKUP($B443,COTAÇÕES!$A:$J,5,0),"")))</f>
        <v>UNID.</v>
      </c>
      <c r="F443" s="386">
        <v>3</v>
      </c>
      <c r="G443" s="387">
        <f>IF($B443="",IFERROR(VLOOKUP($A443,SERVIÇOS!$A:$F,6,0),IFERROR(VLOOKUP($A443,$C:$J,8,0),"")),IFERROR(VLOOKUP($B443,INSUMOS!$A:$D,4,0),IFERROR(VLOOKUP($B443,COTAÇÕES!$A:$J,9,0),"")))</f>
        <v>5.19</v>
      </c>
      <c r="H443" s="388">
        <f>TRUNC(IF($B443="",IFERROR(VLOOKUP($A443,SERVIÇOS!$A:$F,4,0),IFERROR(VLOOKUP($A443,$C:$J,6,0),)),IFERROR(VLOOKUP($B443,INSUMOS!$A:$D,4,0),IFERROR(VLOOKUP($B443,COTAÇÕES!$A:$J,9,0),)))*$F443,2)</f>
        <v>15.57</v>
      </c>
      <c r="I443" s="388">
        <f>TRUNC(IF($B443="",IFERROR(VLOOKUP($A443,SERVIÇOS!$A:$F,5,0),IFERROR(VLOOKUP($A443,$C:$J,7,0),)),0)*$F443,2)</f>
        <v>0</v>
      </c>
      <c r="J443" s="389">
        <f t="shared" si="47"/>
        <v>15.57</v>
      </c>
      <c r="K443" s="463"/>
    </row>
    <row r="444" spans="1:11">
      <c r="A444" s="382"/>
      <c r="B444" s="383" t="str">
        <f>COTAÇÕES!$A$102</f>
        <v>COT 012</v>
      </c>
      <c r="C444" s="384" t="str">
        <f t="shared" si="46"/>
        <v>MAT</v>
      </c>
      <c r="D444" s="385" t="str">
        <f>IF($B444="",IFERROR(VLOOKUP($A444,SERVIÇOS!$A:$F,2,0),IFERROR(VLOOKUP($A444,$C:$J,2,0),"")),IFERROR(VLOOKUP($B444,INSUMOS!$A:$D,2,0),IFERROR(VLOOKUP($B444,COTAÇÕES!$A:$J,2,0),"")))</f>
        <v>BLOCO PEZZI P RJ45 BRANCO</v>
      </c>
      <c r="E444" s="427" t="str">
        <f>IF($B444="",IFERROR(VLOOKUP($A444,SERVIÇOS!$A:$F,3,0),IFERROR(VLOOKUP($A444,$C:$J,3,0),"")),IFERROR(VLOOKUP($B444,INSUMOS!$A:$D,3,0),IFERROR(VLOOKUP($B444,COTAÇÕES!$A:$J,5,0),"")))</f>
        <v>UNID.</v>
      </c>
      <c r="F444" s="386">
        <v>3</v>
      </c>
      <c r="G444" s="387">
        <f>IF($B444="",IFERROR(VLOOKUP($A444,SERVIÇOS!$A:$F,6,0),IFERROR(VLOOKUP($A444,$C:$J,8,0),"")),IFERROR(VLOOKUP($B444,INSUMOS!$A:$D,4,0),IFERROR(VLOOKUP($B444,COTAÇÕES!$A:$J,9,0),"")))</f>
        <v>2.36</v>
      </c>
      <c r="H444" s="388">
        <f>TRUNC(IF($B444="",IFERROR(VLOOKUP($A444,SERVIÇOS!$A:$F,4,0),IFERROR(VLOOKUP($A444,$C:$J,6,0),)),IFERROR(VLOOKUP($B444,INSUMOS!$A:$D,4,0),IFERROR(VLOOKUP($B444,COTAÇÕES!$A:$J,9,0),)))*$F444,2)</f>
        <v>7.08</v>
      </c>
      <c r="I444" s="388">
        <f>TRUNC(IF($B444="",IFERROR(VLOOKUP($A444,SERVIÇOS!$A:$F,5,0),IFERROR(VLOOKUP($A444,$C:$J,7,0),)),0)*$F444,2)</f>
        <v>0</v>
      </c>
      <c r="J444" s="389">
        <f t="shared" si="47"/>
        <v>7.08</v>
      </c>
      <c r="K444" s="463"/>
    </row>
    <row r="445" spans="1:11">
      <c r="A445" s="382">
        <v>88247</v>
      </c>
      <c r="B445" s="383"/>
      <c r="C445" s="384" t="str">
        <f t="shared" si="46"/>
        <v>Serv.Aux</v>
      </c>
      <c r="D445" s="385" t="str">
        <f>IF($B445="",IFERROR(VLOOKUP($A445,SERVIÇOS!$A:$F,2,0),IFERROR(VLOOKUP($A445,$C:$J,2,0),"")),IFERROR(VLOOKUP($B445,INSUMOS!$A:$D,2,0),IFERROR(VLOOKUP($B445,COTAÇÕES!$A:$J,2,0),"")))</f>
        <v>AUXILIAR DE ELETRICISTA COM ENCARGOS COMPLEMENTARES</v>
      </c>
      <c r="E445" s="427" t="str">
        <f>IF($B445="",IFERROR(VLOOKUP($A445,SERVIÇOS!$A:$F,3,0),IFERROR(VLOOKUP($A445,$C:$J,3,0),"")),IFERROR(VLOOKUP($B445,INSUMOS!$A:$D,3,0),IFERROR(VLOOKUP($B445,COTAÇÕES!$A:$J,5,0),"")))</f>
        <v>H</v>
      </c>
      <c r="F445" s="386">
        <v>0.5</v>
      </c>
      <c r="G445" s="387">
        <f>IF($B445="",IFERROR(VLOOKUP($A445,SERVIÇOS!$A:$F,6,0),IFERROR(VLOOKUP($A445,$C:$J,8,0),"")),IFERROR(VLOOKUP($B445,INSUMOS!$A:$D,4,0),IFERROR(VLOOKUP($B445,COTAÇÕES!$A:$J,9,0),"")))</f>
        <v>24.41</v>
      </c>
      <c r="H445" s="388">
        <f>TRUNC(IF($B445="",IFERROR(VLOOKUP($A445,SERVIÇOS!$A:$F,4,0),IFERROR(VLOOKUP($A445,$C:$J,6,0),)),IFERROR(VLOOKUP($B445,INSUMOS!$A:$D,4,0),IFERROR(VLOOKUP($B445,COTAÇÕES!$A:$J,9,0),)))*$F445,2)</f>
        <v>3.93</v>
      </c>
      <c r="I445" s="388">
        <f>TRUNC(IF($B445="",IFERROR(VLOOKUP($A445,SERVIÇOS!$A:$F,5,0),IFERROR(VLOOKUP($A445,$C:$J,7,0),)),0)*$F445,2)</f>
        <v>8.27</v>
      </c>
      <c r="J445" s="389">
        <f t="shared" si="47"/>
        <v>12.2</v>
      </c>
      <c r="K445" s="463"/>
    </row>
    <row r="446" spans="1:11">
      <c r="A446" s="382">
        <v>88264</v>
      </c>
      <c r="B446" s="383"/>
      <c r="C446" s="384" t="str">
        <f t="shared" si="46"/>
        <v>Serv.Aux</v>
      </c>
      <c r="D446" s="385" t="str">
        <f>IF($B446="",IFERROR(VLOOKUP($A446,SERVIÇOS!$A:$F,2,0),IFERROR(VLOOKUP($A446,$C:$J,2,0),"")),IFERROR(VLOOKUP($B446,INSUMOS!$A:$D,2,0),IFERROR(VLOOKUP($B446,COTAÇÕES!$A:$J,2,0),"")))</f>
        <v>ELETRICISTA COM ENCARGOS COMPLEMENTARES</v>
      </c>
      <c r="E446" s="427" t="str">
        <f>IF($B446="",IFERROR(VLOOKUP($A446,SERVIÇOS!$A:$F,3,0),IFERROR(VLOOKUP($A446,$C:$J,3,0),"")),IFERROR(VLOOKUP($B446,INSUMOS!$A:$D,3,0),IFERROR(VLOOKUP($B446,COTAÇÕES!$A:$J,5,0),"")))</f>
        <v>H</v>
      </c>
      <c r="F446" s="386">
        <v>0.5</v>
      </c>
      <c r="G446" s="387">
        <f>IF($B446="",IFERROR(VLOOKUP($A446,SERVIÇOS!$A:$F,6,0),IFERROR(VLOOKUP($A446,$C:$J,8,0),"")),IFERROR(VLOOKUP($B446,INSUMOS!$A:$D,4,0),IFERROR(VLOOKUP($B446,COTAÇÕES!$A:$J,9,0),"")))</f>
        <v>29.49</v>
      </c>
      <c r="H446" s="388">
        <f>TRUNC(IF($B446="",IFERROR(VLOOKUP($A446,SERVIÇOS!$A:$F,4,0),IFERROR(VLOOKUP($A446,$C:$J,6,0),)),IFERROR(VLOOKUP($B446,INSUMOS!$A:$D,4,0),IFERROR(VLOOKUP($B446,COTAÇÕES!$A:$J,9,0),)))*$F446,2)</f>
        <v>3.93</v>
      </c>
      <c r="I446" s="388">
        <f>TRUNC(IF($B446="",IFERROR(VLOOKUP($A446,SERVIÇOS!$A:$F,5,0),IFERROR(VLOOKUP($A446,$C:$J,7,0),)),0)*$F446,2)</f>
        <v>10.81</v>
      </c>
      <c r="J446" s="389">
        <f t="shared" si="47"/>
        <v>14.74</v>
      </c>
      <c r="K446" s="463"/>
    </row>
    <row r="447" spans="1:11" ht="31.5">
      <c r="A447" s="756"/>
      <c r="B447" s="756"/>
      <c r="C447" s="757" t="s">
        <v>19217</v>
      </c>
      <c r="D447" s="758" t="s">
        <v>19495</v>
      </c>
      <c r="E447" s="757" t="s">
        <v>14886</v>
      </c>
      <c r="F447" s="759"/>
      <c r="G447" s="760"/>
      <c r="H447" s="781">
        <f>TRUNC(SUM(H448:H460),2)</f>
        <v>1421.46</v>
      </c>
      <c r="I447" s="781">
        <f>TRUNC(SUM(I448:I460),2)</f>
        <v>22.9</v>
      </c>
      <c r="J447" s="781">
        <f>H447+I447</f>
        <v>1444.3600000000001</v>
      </c>
      <c r="K447" s="782" t="s">
        <v>19424</v>
      </c>
    </row>
    <row r="448" spans="1:11">
      <c r="A448" s="382"/>
      <c r="B448" s="383">
        <v>39601</v>
      </c>
      <c r="C448" s="384" t="str">
        <f t="shared" ref="C448:C460" si="48">IF(A448&lt;&gt;"","Serv.Aux",IF(B448&lt;&gt;"","MAT",""))</f>
        <v>MAT</v>
      </c>
      <c r="D448" s="385" t="str">
        <f>IF($B448="",IFERROR(VLOOKUP($A448,SERVIÇOS!$A:$F,2,0),IFERROR(VLOOKUP($A448,$C:$J,2,0),"")),IFERROR(VLOOKUP($B448,INSUMOS!$A:$D,2,0),IFERROR(VLOOKUP($B448,COTAÇÕES!$A:$J,2,0),"")))</f>
        <v>CONECTOR / TOMADA FEMEA RJ 45, CATEGORIA 6 (CAT 6) PARA CABOS</v>
      </c>
      <c r="E448" s="427" t="str">
        <f>IF($B448="",IFERROR(VLOOKUP($A448,SERVIÇOS!$A:$F,3,0),IFERROR(VLOOKUP($A448,$C:$J,3,0),"")),IFERROR(VLOOKUP($B448,INSUMOS!$A:$D,3,0),IFERROR(VLOOKUP($B448,COTAÇÕES!$A:$J,5,0),"")))</f>
        <v xml:space="preserve">UN    </v>
      </c>
      <c r="F448" s="386">
        <v>4</v>
      </c>
      <c r="G448" s="387">
        <f>IF($B448="",IFERROR(VLOOKUP($A448,SERVIÇOS!$A:$F,6,0),IFERROR(VLOOKUP($A448,$C:$J,8,0),"")),IFERROR(VLOOKUP($B448,INSUMOS!$A:$D,4,0),IFERROR(VLOOKUP($B448,COTAÇÕES!$A:$J,9,0),"")))</f>
        <v>41.93</v>
      </c>
      <c r="H448" s="388">
        <f>TRUNC(IF($B448="",IFERROR(VLOOKUP($A448,SERVIÇOS!$A:$F,4,0),IFERROR(VLOOKUP($A448,$C:$J,6,0),)),IFERROR(VLOOKUP($B448,INSUMOS!$A:$D,4,0),IFERROR(VLOOKUP($B448,COTAÇÕES!$A:$J,9,0),)))*$F448,2)</f>
        <v>167.72</v>
      </c>
      <c r="I448" s="388">
        <f>TRUNC(IF($B448="",IFERROR(VLOOKUP($A448,SERVIÇOS!$A:$F,5,0),IFERROR(VLOOKUP($A448,$C:$J,7,0),)),0)*$F448,2)</f>
        <v>0</v>
      </c>
      <c r="J448" s="389">
        <f t="shared" ref="J448:J460" si="49">H448+I448</f>
        <v>167.72</v>
      </c>
      <c r="K448" s="463"/>
    </row>
    <row r="449" spans="1:11" ht="30">
      <c r="A449" s="382"/>
      <c r="B449" s="383">
        <v>39607</v>
      </c>
      <c r="C449" s="384" t="str">
        <f t="shared" si="48"/>
        <v>MAT</v>
      </c>
      <c r="D449" s="385" t="str">
        <f>IF($B449="",IFERROR(VLOOKUP($A449,SERVIÇOS!$A:$F,2,0),IFERROR(VLOOKUP($A449,$C:$J,2,0),"")),IFERROR(VLOOKUP($B449,INSUMOS!$A:$D,2,0),IFERROR(VLOOKUP($B449,COTAÇÕES!$A:$J,2,0),"")))</f>
        <v>PATCH CORD (CABO DE REDE), CATEGORIA 6 (CAT 6) UTP, 23 AWG, 4 PARES, EXTENSAO DE 2,50 M</v>
      </c>
      <c r="E449" s="427" t="str">
        <f>IF($B449="",IFERROR(VLOOKUP($A449,SERVIÇOS!$A:$F,3,0),IFERROR(VLOOKUP($A449,$C:$J,3,0),"")),IFERROR(VLOOKUP($B449,INSUMOS!$A:$D,3,0),IFERROR(VLOOKUP($B449,COTAÇÕES!$A:$J,5,0),"")))</f>
        <v xml:space="preserve">UN    </v>
      </c>
      <c r="F449" s="386">
        <v>4</v>
      </c>
      <c r="G449" s="387">
        <f>IF($B449="",IFERROR(VLOOKUP($A449,SERVIÇOS!$A:$F,6,0),IFERROR(VLOOKUP($A449,$C:$J,8,0),"")),IFERROR(VLOOKUP($B449,INSUMOS!$A:$D,4,0),IFERROR(VLOOKUP($B449,COTAÇÕES!$A:$J,9,0),"")))</f>
        <v>42.99</v>
      </c>
      <c r="H449" s="388">
        <f>TRUNC(IF($B449="",IFERROR(VLOOKUP($A449,SERVIÇOS!$A:$F,4,0),IFERROR(VLOOKUP($A449,$C:$J,6,0),)),IFERROR(VLOOKUP($B449,INSUMOS!$A:$D,4,0),IFERROR(VLOOKUP($B449,COTAÇÕES!$A:$J,9,0),)))*$F449,2)</f>
        <v>171.96</v>
      </c>
      <c r="I449" s="388">
        <f>TRUNC(IF($B449="",IFERROR(VLOOKUP($A449,SERVIÇOS!$A:$F,5,0),IFERROR(VLOOKUP($A449,$C:$J,7,0),)),0)*$F449,2)</f>
        <v>0</v>
      </c>
      <c r="J449" s="389">
        <f t="shared" si="49"/>
        <v>171.96</v>
      </c>
      <c r="K449" s="463"/>
    </row>
    <row r="450" spans="1:11">
      <c r="A450" s="382"/>
      <c r="B450" s="383" t="str">
        <f>COTAÇÕES!$A$22</f>
        <v>COT 002</v>
      </c>
      <c r="C450" s="384" t="str">
        <f t="shared" si="48"/>
        <v>MAT</v>
      </c>
      <c r="D450" s="385" t="str">
        <f>IF($B450="",IFERROR(VLOOKUP($A450,SERVIÇOS!$A:$F,2,0),IFERROR(VLOOKUP($A450,$C:$J,2,0),"")),IFERROR(VLOOKUP($B450,INSUMOS!$A:$D,2,0),IFERROR(VLOOKUP($B450,COTAÇÕES!$A:$J,2,0),"")))</f>
        <v>TAMPA TERMINAL ABS 25 BRANCO STANDARD</v>
      </c>
      <c r="E450" s="427" t="str">
        <f>IF($B450="",IFERROR(VLOOKUP($A450,SERVIÇOS!$A:$F,3,0),IFERROR(VLOOKUP($A450,$C:$J,3,0),"")),IFERROR(VLOOKUP($B450,INSUMOS!$A:$D,3,0),IFERROR(VLOOKUP($B450,COTAÇÕES!$A:$J,5,0),"")))</f>
        <v>UNID.</v>
      </c>
      <c r="F450" s="386">
        <v>8</v>
      </c>
      <c r="G450" s="387">
        <f>IF($B450="",IFERROR(VLOOKUP($A450,SERVIÇOS!$A:$F,6,0),IFERROR(VLOOKUP($A450,$C:$J,8,0),"")),IFERROR(VLOOKUP($B450,INSUMOS!$A:$D,4,0),IFERROR(VLOOKUP($B450,COTAÇÕES!$A:$J,9,0),"")))</f>
        <v>6.75</v>
      </c>
      <c r="H450" s="388">
        <f>TRUNC(IF($B450="",IFERROR(VLOOKUP($A450,SERVIÇOS!$A:$F,4,0),IFERROR(VLOOKUP($A450,$C:$J,6,0),)),IFERROR(VLOOKUP($B450,INSUMOS!$A:$D,4,0),IFERROR(VLOOKUP($B450,COTAÇÕES!$A:$J,9,0),)))*$F450,2)</f>
        <v>54</v>
      </c>
      <c r="I450" s="388">
        <f>TRUNC(IF($B450="",IFERROR(VLOOKUP($A450,SERVIÇOS!$A:$F,5,0),IFERROR(VLOOKUP($A450,$C:$J,7,0),)),0)*$F450,2)</f>
        <v>0</v>
      </c>
      <c r="J450" s="389">
        <f t="shared" si="49"/>
        <v>54</v>
      </c>
      <c r="K450" s="463"/>
    </row>
    <row r="451" spans="1:11">
      <c r="A451" s="382"/>
      <c r="B451" s="383" t="str">
        <f>COTAÇÕES!$A$30</f>
        <v>COT 003</v>
      </c>
      <c r="C451" s="384" t="str">
        <f t="shared" si="48"/>
        <v>MAT</v>
      </c>
      <c r="D451" s="385" t="str">
        <f>IF($B451="",IFERROR(VLOOKUP($A451,SERVIÇOS!$A:$F,2,0),IFERROR(VLOOKUP($A451,$C:$J,2,0),"")),IFERROR(VLOOKUP($B451,INSUMOS!$A:$D,2,0),IFERROR(VLOOKUP($B451,COTAÇÕES!$A:$J,2,0),"")))</f>
        <v>PERFIL DUPLO 25 D BRANCO LISO C/ 3MTS</v>
      </c>
      <c r="E451" s="427" t="str">
        <f>IF($B451="",IFERROR(VLOOKUP($A451,SERVIÇOS!$A:$F,3,0),IFERROR(VLOOKUP($A451,$C:$J,3,0),"")),IFERROR(VLOOKUP($B451,INSUMOS!$A:$D,3,0),IFERROR(VLOOKUP($B451,COTAÇÕES!$A:$J,5,0),"")))</f>
        <v>UNID.</v>
      </c>
      <c r="F451" s="386">
        <v>2.1</v>
      </c>
      <c r="G451" s="387">
        <f>IF($B451="",IFERROR(VLOOKUP($A451,SERVIÇOS!$A:$F,6,0),IFERROR(VLOOKUP($A451,$C:$J,8,0),"")),IFERROR(VLOOKUP($B451,INSUMOS!$A:$D,4,0),IFERROR(VLOOKUP($B451,COTAÇÕES!$A:$J,9,0),"")))</f>
        <v>221.16</v>
      </c>
      <c r="H451" s="388">
        <f>TRUNC(IF($B451="",IFERROR(VLOOKUP($A451,SERVIÇOS!$A:$F,4,0),IFERROR(VLOOKUP($A451,$C:$J,6,0),)),IFERROR(VLOOKUP($B451,INSUMOS!$A:$D,4,0),IFERROR(VLOOKUP($B451,COTAÇÕES!$A:$J,9,0),)))*$F451,2)</f>
        <v>464.43</v>
      </c>
      <c r="I451" s="388">
        <f>TRUNC(IF($B451="",IFERROR(VLOOKUP($A451,SERVIÇOS!$A:$F,5,0),IFERROR(VLOOKUP($A451,$C:$J,7,0),)),0)*$F451,2)</f>
        <v>0</v>
      </c>
      <c r="J451" s="389">
        <f t="shared" si="49"/>
        <v>464.43</v>
      </c>
      <c r="K451" s="463"/>
    </row>
    <row r="452" spans="1:11">
      <c r="A452" s="382"/>
      <c r="B452" s="383" t="str">
        <f>COTAÇÕES!$A$46</f>
        <v>COT 005</v>
      </c>
      <c r="C452" s="384" t="str">
        <f t="shared" si="48"/>
        <v>MAT</v>
      </c>
      <c r="D452" s="385" t="str">
        <f>IF($B452="",IFERROR(VLOOKUP($A452,SERVIÇOS!$A:$F,2,0),IFERROR(VLOOKUP($A452,$C:$J,2,0),"")),IFERROR(VLOOKUP($B452,INSUMOS!$A:$D,2,0),IFERROR(VLOOKUP($B452,COTAÇÕES!$A:$J,2,0),"")))</f>
        <v>PERFIL TAMPA RANHURADA BRANCA C/ 3MTS</v>
      </c>
      <c r="E452" s="427" t="str">
        <f>IF($B452="",IFERROR(VLOOKUP($A452,SERVIÇOS!$A:$F,3,0),IFERROR(VLOOKUP($A452,$C:$J,3,0),"")),IFERROR(VLOOKUP($B452,INSUMOS!$A:$D,3,0),IFERROR(VLOOKUP($B452,COTAÇÕES!$A:$J,5,0),"")))</f>
        <v>UNID.</v>
      </c>
      <c r="F452" s="386">
        <v>2.1</v>
      </c>
      <c r="G452" s="387">
        <f>IF($B452="",IFERROR(VLOOKUP($A452,SERVIÇOS!$A:$F,6,0),IFERROR(VLOOKUP($A452,$C:$J,8,0),"")),IFERROR(VLOOKUP($B452,INSUMOS!$A:$D,4,0),IFERROR(VLOOKUP($B452,COTAÇÕES!$A:$J,9,0),"")))</f>
        <v>128.38</v>
      </c>
      <c r="H452" s="388">
        <f>TRUNC(IF($B452="",IFERROR(VLOOKUP($A452,SERVIÇOS!$A:$F,4,0),IFERROR(VLOOKUP($A452,$C:$J,6,0),)),IFERROR(VLOOKUP($B452,INSUMOS!$A:$D,4,0),IFERROR(VLOOKUP($B452,COTAÇÕES!$A:$J,9,0),)))*$F452,2)</f>
        <v>269.58999999999997</v>
      </c>
      <c r="I452" s="388">
        <f>TRUNC(IF($B452="",IFERROR(VLOOKUP($A452,SERVIÇOS!$A:$F,5,0),IFERROR(VLOOKUP($A452,$C:$J,7,0),)),0)*$F452,2)</f>
        <v>0</v>
      </c>
      <c r="J452" s="389">
        <f t="shared" si="49"/>
        <v>269.58999999999997</v>
      </c>
      <c r="K452" s="463"/>
    </row>
    <row r="453" spans="1:11">
      <c r="A453" s="382"/>
      <c r="B453" s="383" t="str">
        <f>COTAÇÕES!$A$70</f>
        <v>COT 008</v>
      </c>
      <c r="C453" s="384" t="str">
        <f t="shared" si="48"/>
        <v>MAT</v>
      </c>
      <c r="D453" s="385" t="str">
        <f>IF($B453="",IFERROR(VLOOKUP($A453,SERVIÇOS!$A:$F,2,0),IFERROR(VLOOKUP($A453,$C:$J,2,0),"")),IFERROR(VLOOKUP($B453,INSUMOS!$A:$D,2,0),IFERROR(VLOOKUP($B453,COTAÇÕES!$A:$J,2,0),"")))</f>
        <v>ARREMATE DE PAREDE 25 BRANCO</v>
      </c>
      <c r="E453" s="427" t="str">
        <f>IF($B453="",IFERROR(VLOOKUP($A453,SERVIÇOS!$A:$F,3,0),IFERROR(VLOOKUP($A453,$C:$J,3,0),"")),IFERROR(VLOOKUP($B453,INSUMOS!$A:$D,3,0),IFERROR(VLOOKUP($B453,COTAÇÕES!$A:$J,5,0),"")))</f>
        <v>UNID.</v>
      </c>
      <c r="F453" s="386">
        <v>1</v>
      </c>
      <c r="G453" s="387">
        <f>IF($B453="",IFERROR(VLOOKUP($A453,SERVIÇOS!$A:$F,6,0),IFERROR(VLOOKUP($A453,$C:$J,8,0),"")),IFERROR(VLOOKUP($B453,INSUMOS!$A:$D,4,0),IFERROR(VLOOKUP($B453,COTAÇÕES!$A:$J,9,0),"")))</f>
        <v>32.28</v>
      </c>
      <c r="H453" s="388">
        <f>TRUNC(IF($B453="",IFERROR(VLOOKUP($A453,SERVIÇOS!$A:$F,4,0),IFERROR(VLOOKUP($A453,$C:$J,6,0),)),IFERROR(VLOOKUP($B453,INSUMOS!$A:$D,4,0),IFERROR(VLOOKUP($B453,COTAÇÕES!$A:$J,9,0),)))*$F453,2)</f>
        <v>32.28</v>
      </c>
      <c r="I453" s="388">
        <f>TRUNC(IF($B453="",IFERROR(VLOOKUP($A453,SERVIÇOS!$A:$F,5,0),IFERROR(VLOOKUP($A453,$C:$J,7,0),)),0)*$F453,2)</f>
        <v>0</v>
      </c>
      <c r="J453" s="389">
        <f t="shared" si="49"/>
        <v>32.28</v>
      </c>
      <c r="K453" s="463"/>
    </row>
    <row r="454" spans="1:11">
      <c r="A454" s="382"/>
      <c r="B454" s="383" t="str">
        <f>COTAÇÕES!$A$54</f>
        <v>COT 006</v>
      </c>
      <c r="C454" s="384" t="str">
        <f t="shared" si="48"/>
        <v>MAT</v>
      </c>
      <c r="D454" s="385" t="str">
        <f>IF($B454="",IFERROR(VLOOKUP($A454,SERVIÇOS!$A:$F,2,0),IFERROR(VLOOKUP($A454,$C:$J,2,0),"")),IFERROR(VLOOKUP($B454,INSUMOS!$A:$D,2,0),IFERROR(VLOOKUP($B454,COTAÇÕES!$A:$J,2,0),"")))</f>
        <v>CURVA HZ90 SEPTO MOVEL 25 BRANCA</v>
      </c>
      <c r="E454" s="427" t="str">
        <f>IF($B454="",IFERROR(VLOOKUP($A454,SERVIÇOS!$A:$F,3,0),IFERROR(VLOOKUP($A454,$C:$J,3,0),"")),IFERROR(VLOOKUP($B454,INSUMOS!$A:$D,3,0),IFERROR(VLOOKUP($B454,COTAÇÕES!$A:$J,5,0),"")))</f>
        <v>UNID.</v>
      </c>
      <c r="F454" s="386">
        <v>1</v>
      </c>
      <c r="G454" s="387">
        <f>IF($B454="",IFERROR(VLOOKUP($A454,SERVIÇOS!$A:$F,6,0),IFERROR(VLOOKUP($A454,$C:$J,8,0),"")),IFERROR(VLOOKUP($B454,INSUMOS!$A:$D,4,0),IFERROR(VLOOKUP($B454,COTAÇÕES!$A:$J,9,0),"")))</f>
        <v>41.02</v>
      </c>
      <c r="H454" s="388">
        <f>TRUNC(IF($B454="",IFERROR(VLOOKUP($A454,SERVIÇOS!$A:$F,4,0),IFERROR(VLOOKUP($A454,$C:$J,6,0),)),IFERROR(VLOOKUP($B454,INSUMOS!$A:$D,4,0),IFERROR(VLOOKUP($B454,COTAÇÕES!$A:$J,9,0),)))*$F454,2)</f>
        <v>41.02</v>
      </c>
      <c r="I454" s="388">
        <f>TRUNC(IF($B454="",IFERROR(VLOOKUP($A454,SERVIÇOS!$A:$F,5,0),IFERROR(VLOOKUP($A454,$C:$J,7,0),)),0)*$F454,2)</f>
        <v>0</v>
      </c>
      <c r="J454" s="389">
        <f t="shared" si="49"/>
        <v>41.02</v>
      </c>
      <c r="K454" s="463"/>
    </row>
    <row r="455" spans="1:11">
      <c r="A455" s="382"/>
      <c r="B455" s="383" t="str">
        <f>COTAÇÕES!$A$78</f>
        <v>COT 009</v>
      </c>
      <c r="C455" s="384" t="str">
        <f t="shared" si="48"/>
        <v>MAT</v>
      </c>
      <c r="D455" s="385" t="str">
        <f>IF($B455="",IFERROR(VLOOKUP($A455,SERVIÇOS!$A:$F,2,0),IFERROR(VLOOKUP($A455,$C:$J,2,0),"")),IFERROR(VLOOKUP($B455,INSUMOS!$A:$D,2,0),IFERROR(VLOOKUP($B455,COTAÇÕES!$A:$J,2,0),"")))</f>
        <v>PORTA EQP 3 BLOCOS BRANCO</v>
      </c>
      <c r="E455" s="427" t="str">
        <f>IF($B455="",IFERROR(VLOOKUP($A455,SERVIÇOS!$A:$F,3,0),IFERROR(VLOOKUP($A455,$C:$J,3,0),"")),IFERROR(VLOOKUP($B455,INSUMOS!$A:$D,3,0),IFERROR(VLOOKUP($B455,COTAÇÕES!$A:$J,5,0),"")))</f>
        <v>UNID.</v>
      </c>
      <c r="F455" s="386">
        <v>4</v>
      </c>
      <c r="G455" s="387">
        <f>IF($B455="",IFERROR(VLOOKUP($A455,SERVIÇOS!$A:$F,6,0),IFERROR(VLOOKUP($A455,$C:$J,8,0),"")),IFERROR(VLOOKUP($B455,INSUMOS!$A:$D,4,0),IFERROR(VLOOKUP($B455,COTAÇÕES!$A:$J,9,0),"")))</f>
        <v>23.63</v>
      </c>
      <c r="H455" s="388">
        <f>TRUNC(IF($B455="",IFERROR(VLOOKUP($A455,SERVIÇOS!$A:$F,4,0),IFERROR(VLOOKUP($A455,$C:$J,6,0),)),IFERROR(VLOOKUP($B455,INSUMOS!$A:$D,4,0),IFERROR(VLOOKUP($B455,COTAÇÕES!$A:$J,9,0),)))*$F455,2)</f>
        <v>94.52</v>
      </c>
      <c r="I455" s="388">
        <f>TRUNC(IF($B455="",IFERROR(VLOOKUP($A455,SERVIÇOS!$A:$F,5,0),IFERROR(VLOOKUP($A455,$C:$J,7,0),)),0)*$F455,2)</f>
        <v>0</v>
      </c>
      <c r="J455" s="389">
        <f t="shared" si="49"/>
        <v>94.52</v>
      </c>
      <c r="K455" s="463"/>
    </row>
    <row r="456" spans="1:11">
      <c r="A456" s="382"/>
      <c r="B456" s="383" t="str">
        <f>COTAÇÕES!$A$86</f>
        <v>COT 010</v>
      </c>
      <c r="C456" s="384" t="str">
        <f t="shared" si="48"/>
        <v>MAT</v>
      </c>
      <c r="D456" s="385" t="str">
        <f>IF($B456="",IFERROR(VLOOKUP($A456,SERVIÇOS!$A:$F,2,0),IFERROR(VLOOKUP($A456,$C:$J,2,0),"")),IFERROR(VLOOKUP($B456,INSUMOS!$A:$D,2,0),IFERROR(VLOOKUP($B456,COTAÇÕES!$A:$J,2,0),"")))</f>
        <v>TOMADA PEZZI 20A 3P</v>
      </c>
      <c r="E456" s="427" t="str">
        <f>IF($B456="",IFERROR(VLOOKUP($A456,SERVIÇOS!$A:$F,3,0),IFERROR(VLOOKUP($A456,$C:$J,3,0),"")),IFERROR(VLOOKUP($B456,INSUMOS!$A:$D,3,0),IFERROR(VLOOKUP($B456,COTAÇÕES!$A:$J,5,0),"")))</f>
        <v>UNID.</v>
      </c>
      <c r="F456" s="386">
        <v>8</v>
      </c>
      <c r="G456" s="387">
        <f>IF($B456="",IFERROR(VLOOKUP($A456,SERVIÇOS!$A:$F,6,0),IFERROR(VLOOKUP($A456,$C:$J,8,0),"")),IFERROR(VLOOKUP($B456,INSUMOS!$A:$D,4,0),IFERROR(VLOOKUP($B456,COTAÇÕES!$A:$J,9,0),"")))</f>
        <v>10.79</v>
      </c>
      <c r="H456" s="388">
        <f>TRUNC(IF($B456="",IFERROR(VLOOKUP($A456,SERVIÇOS!$A:$F,4,0),IFERROR(VLOOKUP($A456,$C:$J,6,0),)),IFERROR(VLOOKUP($B456,INSUMOS!$A:$D,4,0),IFERROR(VLOOKUP($B456,COTAÇÕES!$A:$J,9,0),)))*$F456,2)</f>
        <v>86.32</v>
      </c>
      <c r="I456" s="388">
        <f>TRUNC(IF($B456="",IFERROR(VLOOKUP($A456,SERVIÇOS!$A:$F,5,0),IFERROR(VLOOKUP($A456,$C:$J,7,0),)),0)*$F456,2)</f>
        <v>0</v>
      </c>
      <c r="J456" s="389">
        <f t="shared" si="49"/>
        <v>86.32</v>
      </c>
      <c r="K456" s="463"/>
    </row>
    <row r="457" spans="1:11">
      <c r="A457" s="382"/>
      <c r="B457" s="383" t="str">
        <f>COTAÇÕES!$A$94</f>
        <v>COT 011</v>
      </c>
      <c r="C457" s="384" t="str">
        <f t="shared" si="48"/>
        <v>MAT</v>
      </c>
      <c r="D457" s="385" t="str">
        <f>IF($B457="",IFERROR(VLOOKUP($A457,SERVIÇOS!$A:$F,2,0),IFERROR(VLOOKUP($A457,$C:$J,2,0),"")),IFERROR(VLOOKUP($B457,INSUMOS!$A:$D,2,0),IFERROR(VLOOKUP($B457,COTAÇÕES!$A:$J,2,0),"")))</f>
        <v>BLOCO PEZZI CEGO BRANCO</v>
      </c>
      <c r="E457" s="427" t="str">
        <f>IF($B457="",IFERROR(VLOOKUP($A457,SERVIÇOS!$A:$F,3,0),IFERROR(VLOOKUP($A457,$C:$J,3,0),"")),IFERROR(VLOOKUP($B457,INSUMOS!$A:$D,3,0),IFERROR(VLOOKUP($B457,COTAÇÕES!$A:$J,5,0),"")))</f>
        <v>UNID.</v>
      </c>
      <c r="F457" s="386">
        <v>4</v>
      </c>
      <c r="G457" s="387">
        <f>IF($B457="",IFERROR(VLOOKUP($A457,SERVIÇOS!$A:$F,6,0),IFERROR(VLOOKUP($A457,$C:$J,8,0),"")),IFERROR(VLOOKUP($B457,INSUMOS!$A:$D,4,0),IFERROR(VLOOKUP($B457,COTAÇÕES!$A:$J,9,0),"")))</f>
        <v>5.19</v>
      </c>
      <c r="H457" s="388">
        <f>TRUNC(IF($B457="",IFERROR(VLOOKUP($A457,SERVIÇOS!$A:$F,4,0),IFERROR(VLOOKUP($A457,$C:$J,6,0),)),IFERROR(VLOOKUP($B457,INSUMOS!$A:$D,4,0),IFERROR(VLOOKUP($B457,COTAÇÕES!$A:$J,9,0),)))*$F457,2)</f>
        <v>20.76</v>
      </c>
      <c r="I457" s="388">
        <f>TRUNC(IF($B457="",IFERROR(VLOOKUP($A457,SERVIÇOS!$A:$F,5,0),IFERROR(VLOOKUP($A457,$C:$J,7,0),)),0)*$F457,2)</f>
        <v>0</v>
      </c>
      <c r="J457" s="389">
        <f t="shared" si="49"/>
        <v>20.76</v>
      </c>
      <c r="K457" s="463"/>
    </row>
    <row r="458" spans="1:11">
      <c r="A458" s="382"/>
      <c r="B458" s="383" t="str">
        <f>COTAÇÕES!$A$102</f>
        <v>COT 012</v>
      </c>
      <c r="C458" s="384" t="str">
        <f t="shared" si="48"/>
        <v>MAT</v>
      </c>
      <c r="D458" s="385" t="str">
        <f>IF($B458="",IFERROR(VLOOKUP($A458,SERVIÇOS!$A:$F,2,0),IFERROR(VLOOKUP($A458,$C:$J,2,0),"")),IFERROR(VLOOKUP($B458,INSUMOS!$A:$D,2,0),IFERROR(VLOOKUP($B458,COTAÇÕES!$A:$J,2,0),"")))</f>
        <v>BLOCO PEZZI P RJ45 BRANCO</v>
      </c>
      <c r="E458" s="427" t="str">
        <f>IF($B458="",IFERROR(VLOOKUP($A458,SERVIÇOS!$A:$F,3,0),IFERROR(VLOOKUP($A458,$C:$J,3,0),"")),IFERROR(VLOOKUP($B458,INSUMOS!$A:$D,3,0),IFERROR(VLOOKUP($B458,COTAÇÕES!$A:$J,5,0),"")))</f>
        <v>UNID.</v>
      </c>
      <c r="F458" s="386">
        <v>4</v>
      </c>
      <c r="G458" s="387">
        <f>IF($B458="",IFERROR(VLOOKUP($A458,SERVIÇOS!$A:$F,6,0),IFERROR(VLOOKUP($A458,$C:$J,8,0),"")),IFERROR(VLOOKUP($B458,INSUMOS!$A:$D,4,0),IFERROR(VLOOKUP($B458,COTAÇÕES!$A:$J,9,0),"")))</f>
        <v>2.36</v>
      </c>
      <c r="H458" s="388">
        <f>TRUNC(IF($B458="",IFERROR(VLOOKUP($A458,SERVIÇOS!$A:$F,4,0),IFERROR(VLOOKUP($A458,$C:$J,6,0),)),IFERROR(VLOOKUP($B458,INSUMOS!$A:$D,4,0),IFERROR(VLOOKUP($B458,COTAÇÕES!$A:$J,9,0),)))*$F458,2)</f>
        <v>9.44</v>
      </c>
      <c r="I458" s="388">
        <f>TRUNC(IF($B458="",IFERROR(VLOOKUP($A458,SERVIÇOS!$A:$F,5,0),IFERROR(VLOOKUP($A458,$C:$J,7,0),)),0)*$F458,2)</f>
        <v>0</v>
      </c>
      <c r="J458" s="389">
        <f t="shared" si="49"/>
        <v>9.44</v>
      </c>
      <c r="K458" s="463"/>
    </row>
    <row r="459" spans="1:11">
      <c r="A459" s="382">
        <v>88247</v>
      </c>
      <c r="B459" s="383"/>
      <c r="C459" s="384" t="str">
        <f t="shared" si="48"/>
        <v>Serv.Aux</v>
      </c>
      <c r="D459" s="385" t="str">
        <f>IF($B459="",IFERROR(VLOOKUP($A459,SERVIÇOS!$A:$F,2,0),IFERROR(VLOOKUP($A459,$C:$J,2,0),"")),IFERROR(VLOOKUP($B459,INSUMOS!$A:$D,2,0),IFERROR(VLOOKUP($B459,COTAÇÕES!$A:$J,2,0),"")))</f>
        <v>AUXILIAR DE ELETRICISTA COM ENCARGOS COMPLEMENTARES</v>
      </c>
      <c r="E459" s="427" t="str">
        <f>IF($B459="",IFERROR(VLOOKUP($A459,SERVIÇOS!$A:$F,3,0),IFERROR(VLOOKUP($A459,$C:$J,3,0),"")),IFERROR(VLOOKUP($B459,INSUMOS!$A:$D,3,0),IFERROR(VLOOKUP($B459,COTAÇÕES!$A:$J,5,0),"")))</f>
        <v>H</v>
      </c>
      <c r="F459" s="386">
        <v>0.6</v>
      </c>
      <c r="G459" s="387">
        <f>IF($B459="",IFERROR(VLOOKUP($A459,SERVIÇOS!$A:$F,6,0),IFERROR(VLOOKUP($A459,$C:$J,8,0),"")),IFERROR(VLOOKUP($B459,INSUMOS!$A:$D,4,0),IFERROR(VLOOKUP($B459,COTAÇÕES!$A:$J,9,0),"")))</f>
        <v>24.41</v>
      </c>
      <c r="H459" s="388">
        <f>TRUNC(IF($B459="",IFERROR(VLOOKUP($A459,SERVIÇOS!$A:$F,4,0),IFERROR(VLOOKUP($A459,$C:$J,6,0),)),IFERROR(VLOOKUP($B459,INSUMOS!$A:$D,4,0),IFERROR(VLOOKUP($B459,COTAÇÕES!$A:$J,9,0),)))*$F459,2)</f>
        <v>4.71</v>
      </c>
      <c r="I459" s="388">
        <f>TRUNC(IF($B459="",IFERROR(VLOOKUP($A459,SERVIÇOS!$A:$F,5,0),IFERROR(VLOOKUP($A459,$C:$J,7,0),)),0)*$F459,2)</f>
        <v>9.93</v>
      </c>
      <c r="J459" s="389">
        <f t="shared" si="49"/>
        <v>14.64</v>
      </c>
      <c r="K459" s="463"/>
    </row>
    <row r="460" spans="1:11">
      <c r="A460" s="382">
        <v>88264</v>
      </c>
      <c r="B460" s="383"/>
      <c r="C460" s="384" t="str">
        <f t="shared" si="48"/>
        <v>Serv.Aux</v>
      </c>
      <c r="D460" s="385" t="str">
        <f>IF($B460="",IFERROR(VLOOKUP($A460,SERVIÇOS!$A:$F,2,0),IFERROR(VLOOKUP($A460,$C:$J,2,0),"")),IFERROR(VLOOKUP($B460,INSUMOS!$A:$D,2,0),IFERROR(VLOOKUP($B460,COTAÇÕES!$A:$J,2,0),"")))</f>
        <v>ELETRICISTA COM ENCARGOS COMPLEMENTARES</v>
      </c>
      <c r="E460" s="427" t="str">
        <f>IF($B460="",IFERROR(VLOOKUP($A460,SERVIÇOS!$A:$F,3,0),IFERROR(VLOOKUP($A460,$C:$J,3,0),"")),IFERROR(VLOOKUP($B460,INSUMOS!$A:$D,3,0),IFERROR(VLOOKUP($B460,COTAÇÕES!$A:$J,5,0),"")))</f>
        <v>H</v>
      </c>
      <c r="F460" s="386">
        <v>0.6</v>
      </c>
      <c r="G460" s="387">
        <f>IF($B460="",IFERROR(VLOOKUP($A460,SERVIÇOS!$A:$F,6,0),IFERROR(VLOOKUP($A460,$C:$J,8,0),"")),IFERROR(VLOOKUP($B460,INSUMOS!$A:$D,4,0),IFERROR(VLOOKUP($B460,COTAÇÕES!$A:$J,9,0),"")))</f>
        <v>29.49</v>
      </c>
      <c r="H460" s="388">
        <f>TRUNC(IF($B460="",IFERROR(VLOOKUP($A460,SERVIÇOS!$A:$F,4,0),IFERROR(VLOOKUP($A460,$C:$J,6,0),)),IFERROR(VLOOKUP($B460,INSUMOS!$A:$D,4,0),IFERROR(VLOOKUP($B460,COTAÇÕES!$A:$J,9,0),)))*$F460,2)</f>
        <v>4.71</v>
      </c>
      <c r="I460" s="388">
        <f>TRUNC(IF($B460="",IFERROR(VLOOKUP($A460,SERVIÇOS!$A:$F,5,0),IFERROR(VLOOKUP($A460,$C:$J,7,0),)),0)*$F460,2)</f>
        <v>12.97</v>
      </c>
      <c r="J460" s="389">
        <f t="shared" si="49"/>
        <v>17.68</v>
      </c>
      <c r="K460" s="463"/>
    </row>
    <row r="461" spans="1:11" ht="31.5">
      <c r="A461" s="756"/>
      <c r="B461" s="756"/>
      <c r="C461" s="757" t="s">
        <v>19220</v>
      </c>
      <c r="D461" s="758" t="s">
        <v>19496</v>
      </c>
      <c r="E461" s="757" t="s">
        <v>14886</v>
      </c>
      <c r="F461" s="759"/>
      <c r="G461" s="760"/>
      <c r="H461" s="781">
        <f>TRUNC(SUM(H462:H472),2)</f>
        <v>1882.57</v>
      </c>
      <c r="I461" s="781">
        <f>TRUNC(SUM(I462:I472),2)</f>
        <v>45.81</v>
      </c>
      <c r="J461" s="781">
        <f>H461+I461</f>
        <v>1928.3799999999999</v>
      </c>
      <c r="K461" s="782" t="s">
        <v>19424</v>
      </c>
    </row>
    <row r="462" spans="1:11">
      <c r="A462" s="382"/>
      <c r="B462" s="383">
        <v>39601</v>
      </c>
      <c r="C462" s="384" t="str">
        <f t="shared" ref="C462:C472" si="50">IF(A462&lt;&gt;"","Serv.Aux",IF(B462&lt;&gt;"","MAT",""))</f>
        <v>MAT</v>
      </c>
      <c r="D462" s="385" t="str">
        <f>IF($B462="",IFERROR(VLOOKUP($A462,SERVIÇOS!$A:$F,2,0),IFERROR(VLOOKUP($A462,$C:$J,2,0),"")),IFERROR(VLOOKUP($B462,INSUMOS!$A:$D,2,0),IFERROR(VLOOKUP($B462,COTAÇÕES!$A:$J,2,0),"")))</f>
        <v>CONECTOR / TOMADA FEMEA RJ 45, CATEGORIA 6 (CAT 6) PARA CABOS</v>
      </c>
      <c r="E462" s="427" t="str">
        <f>IF($B462="",IFERROR(VLOOKUP($A462,SERVIÇOS!$A:$F,3,0),IFERROR(VLOOKUP($A462,$C:$J,3,0),"")),IFERROR(VLOOKUP($B462,INSUMOS!$A:$D,3,0),IFERROR(VLOOKUP($B462,COTAÇÕES!$A:$J,5,0),"")))</f>
        <v xml:space="preserve">UN    </v>
      </c>
      <c r="F462" s="386">
        <v>7</v>
      </c>
      <c r="G462" s="387">
        <f>IF($B462="",IFERROR(VLOOKUP($A462,SERVIÇOS!$A:$F,6,0),IFERROR(VLOOKUP($A462,$C:$J,8,0),"")),IFERROR(VLOOKUP($B462,INSUMOS!$A:$D,4,0),IFERROR(VLOOKUP($B462,COTAÇÕES!$A:$J,9,0),"")))</f>
        <v>41.93</v>
      </c>
      <c r="H462" s="388">
        <f>TRUNC(IF($B462="",IFERROR(VLOOKUP($A462,SERVIÇOS!$A:$F,4,0),IFERROR(VLOOKUP($A462,$C:$J,6,0),)),IFERROR(VLOOKUP($B462,INSUMOS!$A:$D,4,0),IFERROR(VLOOKUP($B462,COTAÇÕES!$A:$J,9,0),)))*$F462,2)</f>
        <v>293.51</v>
      </c>
      <c r="I462" s="388">
        <f>TRUNC(IF($B462="",IFERROR(VLOOKUP($A462,SERVIÇOS!$A:$F,5,0),IFERROR(VLOOKUP($A462,$C:$J,7,0),)),0)*$F462,2)</f>
        <v>0</v>
      </c>
      <c r="J462" s="389">
        <f t="shared" ref="J462:J472" si="51">H462+I462</f>
        <v>293.51</v>
      </c>
      <c r="K462" s="463"/>
    </row>
    <row r="463" spans="1:11" ht="30">
      <c r="A463" s="382"/>
      <c r="B463" s="383">
        <v>39607</v>
      </c>
      <c r="C463" s="384" t="str">
        <f t="shared" si="50"/>
        <v>MAT</v>
      </c>
      <c r="D463" s="385" t="str">
        <f>IF($B463="",IFERROR(VLOOKUP($A463,SERVIÇOS!$A:$F,2,0),IFERROR(VLOOKUP($A463,$C:$J,2,0),"")),IFERROR(VLOOKUP($B463,INSUMOS!$A:$D,2,0),IFERROR(VLOOKUP($B463,COTAÇÕES!$A:$J,2,0),"")))</f>
        <v>PATCH CORD (CABO DE REDE), CATEGORIA 6 (CAT 6) UTP, 23 AWG, 4 PARES, EXTENSAO DE 2,50 M</v>
      </c>
      <c r="E463" s="427" t="str">
        <f>IF($B463="",IFERROR(VLOOKUP($A463,SERVIÇOS!$A:$F,3,0),IFERROR(VLOOKUP($A463,$C:$J,3,0),"")),IFERROR(VLOOKUP($B463,INSUMOS!$A:$D,3,0),IFERROR(VLOOKUP($B463,COTAÇÕES!$A:$J,5,0),"")))</f>
        <v xml:space="preserve">UN    </v>
      </c>
      <c r="F463" s="386">
        <v>7</v>
      </c>
      <c r="G463" s="387">
        <f>IF($B463="",IFERROR(VLOOKUP($A463,SERVIÇOS!$A:$F,6,0),IFERROR(VLOOKUP($A463,$C:$J,8,0),"")),IFERROR(VLOOKUP($B463,INSUMOS!$A:$D,4,0),IFERROR(VLOOKUP($B463,COTAÇÕES!$A:$J,9,0),"")))</f>
        <v>42.99</v>
      </c>
      <c r="H463" s="388">
        <f>TRUNC(IF($B463="",IFERROR(VLOOKUP($A463,SERVIÇOS!$A:$F,4,0),IFERROR(VLOOKUP($A463,$C:$J,6,0),)),IFERROR(VLOOKUP($B463,INSUMOS!$A:$D,4,0),IFERROR(VLOOKUP($B463,COTAÇÕES!$A:$J,9,0),)))*$F463,2)</f>
        <v>300.93</v>
      </c>
      <c r="I463" s="388">
        <f>TRUNC(IF($B463="",IFERROR(VLOOKUP($A463,SERVIÇOS!$A:$F,5,0),IFERROR(VLOOKUP($A463,$C:$J,7,0),)),0)*$F463,2)</f>
        <v>0</v>
      </c>
      <c r="J463" s="389">
        <f t="shared" si="51"/>
        <v>300.93</v>
      </c>
      <c r="K463" s="463"/>
    </row>
    <row r="464" spans="1:11">
      <c r="A464" s="382"/>
      <c r="B464" s="383" t="str">
        <f>COTAÇÕES!$A$22</f>
        <v>COT 002</v>
      </c>
      <c r="C464" s="384" t="str">
        <f t="shared" si="50"/>
        <v>MAT</v>
      </c>
      <c r="D464" s="385" t="str">
        <f>IF($B464="",IFERROR(VLOOKUP($A464,SERVIÇOS!$A:$F,2,0),IFERROR(VLOOKUP($A464,$C:$J,2,0),"")),IFERROR(VLOOKUP($B464,INSUMOS!$A:$D,2,0),IFERROR(VLOOKUP($B464,COTAÇÕES!$A:$J,2,0),"")))</f>
        <v>TAMPA TERMINAL ABS 25 BRANCO STANDARD</v>
      </c>
      <c r="E464" s="427" t="str">
        <f>IF($B464="",IFERROR(VLOOKUP($A464,SERVIÇOS!$A:$F,3,0),IFERROR(VLOOKUP($A464,$C:$J,3,0),"")),IFERROR(VLOOKUP($B464,INSUMOS!$A:$D,3,0),IFERROR(VLOOKUP($B464,COTAÇÕES!$A:$J,5,0),"")))</f>
        <v>UNID.</v>
      </c>
      <c r="F464" s="386">
        <v>14</v>
      </c>
      <c r="G464" s="387">
        <f>IF($B464="",IFERROR(VLOOKUP($A464,SERVIÇOS!$A:$F,6,0),IFERROR(VLOOKUP($A464,$C:$J,8,0),"")),IFERROR(VLOOKUP($B464,INSUMOS!$A:$D,4,0),IFERROR(VLOOKUP($B464,COTAÇÕES!$A:$J,9,0),"")))</f>
        <v>6.75</v>
      </c>
      <c r="H464" s="388">
        <f>TRUNC(IF($B464="",IFERROR(VLOOKUP($A464,SERVIÇOS!$A:$F,4,0),IFERROR(VLOOKUP($A464,$C:$J,6,0),)),IFERROR(VLOOKUP($B464,INSUMOS!$A:$D,4,0),IFERROR(VLOOKUP($B464,COTAÇÕES!$A:$J,9,0),)))*$F464,2)</f>
        <v>94.5</v>
      </c>
      <c r="I464" s="388">
        <f>TRUNC(IF($B464="",IFERROR(VLOOKUP($A464,SERVIÇOS!$A:$F,5,0),IFERROR(VLOOKUP($A464,$C:$J,7,0),)),0)*$F464,2)</f>
        <v>0</v>
      </c>
      <c r="J464" s="389">
        <f t="shared" si="51"/>
        <v>94.5</v>
      </c>
      <c r="K464" s="463"/>
    </row>
    <row r="465" spans="1:11">
      <c r="A465" s="382"/>
      <c r="B465" s="383" t="str">
        <f>COTAÇÕES!$A$30</f>
        <v>COT 003</v>
      </c>
      <c r="C465" s="384" t="str">
        <f t="shared" si="50"/>
        <v>MAT</v>
      </c>
      <c r="D465" s="385" t="str">
        <f>IF($B465="",IFERROR(VLOOKUP($A465,SERVIÇOS!$A:$F,2,0),IFERROR(VLOOKUP($A465,$C:$J,2,0),"")),IFERROR(VLOOKUP($B465,INSUMOS!$A:$D,2,0),IFERROR(VLOOKUP($B465,COTAÇÕES!$A:$J,2,0),"")))</f>
        <v>PERFIL DUPLO 25 D BRANCO LISO C/ 3MTS</v>
      </c>
      <c r="E465" s="427" t="str">
        <f>IF($B465="",IFERROR(VLOOKUP($A465,SERVIÇOS!$A:$F,3,0),IFERROR(VLOOKUP($A465,$C:$J,3,0),"")),IFERROR(VLOOKUP($B465,INSUMOS!$A:$D,3,0),IFERROR(VLOOKUP($B465,COTAÇÕES!$A:$J,5,0),"")))</f>
        <v>UNID.</v>
      </c>
      <c r="F465" s="386">
        <v>3</v>
      </c>
      <c r="G465" s="387">
        <f>IF($B465="",IFERROR(VLOOKUP($A465,SERVIÇOS!$A:$F,6,0),IFERROR(VLOOKUP($A465,$C:$J,8,0),"")),IFERROR(VLOOKUP($B465,INSUMOS!$A:$D,4,0),IFERROR(VLOOKUP($B465,COTAÇÕES!$A:$J,9,0),"")))</f>
        <v>221.16</v>
      </c>
      <c r="H465" s="388">
        <f>TRUNC(IF($B465="",IFERROR(VLOOKUP($A465,SERVIÇOS!$A:$F,4,0),IFERROR(VLOOKUP($A465,$C:$J,6,0),)),IFERROR(VLOOKUP($B465,INSUMOS!$A:$D,4,0),IFERROR(VLOOKUP($B465,COTAÇÕES!$A:$J,9,0),)))*$F465,2)</f>
        <v>663.48</v>
      </c>
      <c r="I465" s="388">
        <f>TRUNC(IF($B465="",IFERROR(VLOOKUP($A465,SERVIÇOS!$A:$F,5,0),IFERROR(VLOOKUP($A465,$C:$J,7,0),)),0)*$F465,2)</f>
        <v>0</v>
      </c>
      <c r="J465" s="389">
        <f t="shared" si="51"/>
        <v>663.48</v>
      </c>
      <c r="K465" s="463"/>
    </row>
    <row r="466" spans="1:11">
      <c r="A466" s="382"/>
      <c r="B466" s="383" t="str">
        <f>COTAÇÕES!$A$46</f>
        <v>COT 005</v>
      </c>
      <c r="C466" s="384" t="str">
        <f t="shared" si="50"/>
        <v>MAT</v>
      </c>
      <c r="D466" s="385" t="str">
        <f>IF($B466="",IFERROR(VLOOKUP($A466,SERVIÇOS!$A:$F,2,0),IFERROR(VLOOKUP($A466,$C:$J,2,0),"")),IFERROR(VLOOKUP($B466,INSUMOS!$A:$D,2,0),IFERROR(VLOOKUP($B466,COTAÇÕES!$A:$J,2,0),"")))</f>
        <v>PERFIL TAMPA RANHURADA BRANCA C/ 3MTS</v>
      </c>
      <c r="E466" s="427" t="str">
        <f>IF($B466="",IFERROR(VLOOKUP($A466,SERVIÇOS!$A:$F,3,0),IFERROR(VLOOKUP($A466,$C:$J,3,0),"")),IFERROR(VLOOKUP($B466,INSUMOS!$A:$D,3,0),IFERROR(VLOOKUP($B466,COTAÇÕES!$A:$J,5,0),"")))</f>
        <v>UNID.</v>
      </c>
      <c r="F466" s="386">
        <v>3</v>
      </c>
      <c r="G466" s="387">
        <f>IF($B466="",IFERROR(VLOOKUP($A466,SERVIÇOS!$A:$F,6,0),IFERROR(VLOOKUP($A466,$C:$J,8,0),"")),IFERROR(VLOOKUP($B466,INSUMOS!$A:$D,4,0),IFERROR(VLOOKUP($B466,COTAÇÕES!$A:$J,9,0),"")))</f>
        <v>128.38</v>
      </c>
      <c r="H466" s="388">
        <f>TRUNC(IF($B466="",IFERROR(VLOOKUP($A466,SERVIÇOS!$A:$F,4,0),IFERROR(VLOOKUP($A466,$C:$J,6,0),)),IFERROR(VLOOKUP($B466,INSUMOS!$A:$D,4,0),IFERROR(VLOOKUP($B466,COTAÇÕES!$A:$J,9,0),)))*$F466,2)</f>
        <v>385.14</v>
      </c>
      <c r="I466" s="388">
        <f>TRUNC(IF($B466="",IFERROR(VLOOKUP($A466,SERVIÇOS!$A:$F,5,0),IFERROR(VLOOKUP($A466,$C:$J,7,0),)),0)*$F466,2)</f>
        <v>0</v>
      </c>
      <c r="J466" s="389">
        <f t="shared" si="51"/>
        <v>385.14</v>
      </c>
      <c r="K466" s="463"/>
    </row>
    <row r="467" spans="1:11">
      <c r="A467" s="382"/>
      <c r="B467" s="383" t="s">
        <v>18921</v>
      </c>
      <c r="C467" s="384" t="s">
        <v>19701</v>
      </c>
      <c r="D467" s="385" t="s">
        <v>18947</v>
      </c>
      <c r="E467" s="427" t="s">
        <v>86</v>
      </c>
      <c r="F467" s="386">
        <v>1</v>
      </c>
      <c r="G467" s="387">
        <v>32.28</v>
      </c>
      <c r="H467" s="388">
        <v>32.28</v>
      </c>
      <c r="I467" s="388">
        <v>0</v>
      </c>
      <c r="J467" s="389">
        <v>32.28</v>
      </c>
      <c r="K467" s="463"/>
    </row>
    <row r="468" spans="1:11">
      <c r="A468" s="382"/>
      <c r="B468" s="383" t="s">
        <v>18919</v>
      </c>
      <c r="C468" s="384" t="s">
        <v>19701</v>
      </c>
      <c r="D468" s="385" t="s">
        <v>19700</v>
      </c>
      <c r="E468" s="427" t="s">
        <v>86</v>
      </c>
      <c r="F468" s="386">
        <v>1</v>
      </c>
      <c r="G468" s="387">
        <v>41.02</v>
      </c>
      <c r="H468" s="388">
        <v>41.02</v>
      </c>
      <c r="I468" s="388">
        <v>0</v>
      </c>
      <c r="J468" s="389">
        <v>41.02</v>
      </c>
      <c r="K468" s="463"/>
    </row>
    <row r="469" spans="1:11">
      <c r="A469" s="382"/>
      <c r="B469" s="383" t="str">
        <f>COTAÇÕES!$A$94</f>
        <v>COT 011</v>
      </c>
      <c r="C469" s="384" t="str">
        <f t="shared" si="50"/>
        <v>MAT</v>
      </c>
      <c r="D469" s="385" t="str">
        <f>IF($B469="",IFERROR(VLOOKUP($A469,SERVIÇOS!$A:$F,2,0),IFERROR(VLOOKUP($A469,$C:$J,2,0),"")),IFERROR(VLOOKUP($B469,INSUMOS!$A:$D,2,0),IFERROR(VLOOKUP($B469,COTAÇÕES!$A:$J,2,0),"")))</f>
        <v>BLOCO PEZZI CEGO BRANCO</v>
      </c>
      <c r="E469" s="427" t="str">
        <f>IF($B469="",IFERROR(VLOOKUP($A469,SERVIÇOS!$A:$F,3,0),IFERROR(VLOOKUP($A469,$C:$J,3,0),"")),IFERROR(VLOOKUP($B469,INSUMOS!$A:$D,3,0),IFERROR(VLOOKUP($B469,COTAÇÕES!$A:$J,5,0),"")))</f>
        <v>UNID.</v>
      </c>
      <c r="F469" s="386">
        <v>7</v>
      </c>
      <c r="G469" s="387">
        <f>IF($B469="",IFERROR(VLOOKUP($A469,SERVIÇOS!$A:$F,6,0),IFERROR(VLOOKUP($A469,$C:$J,8,0),"")),IFERROR(VLOOKUP($B469,INSUMOS!$A:$D,4,0),IFERROR(VLOOKUP($B469,COTAÇÕES!$A:$J,9,0),"")))</f>
        <v>5.19</v>
      </c>
      <c r="H469" s="388">
        <f>TRUNC(IF($B469="",IFERROR(VLOOKUP($A469,SERVIÇOS!$A:$F,4,0),IFERROR(VLOOKUP($A469,$C:$J,6,0),)),IFERROR(VLOOKUP($B469,INSUMOS!$A:$D,4,0),IFERROR(VLOOKUP($B469,COTAÇÕES!$A:$J,9,0),)))*$F469,2)</f>
        <v>36.33</v>
      </c>
      <c r="I469" s="388">
        <f>TRUNC(IF($B469="",IFERROR(VLOOKUP($A469,SERVIÇOS!$A:$F,5,0),IFERROR(VLOOKUP($A469,$C:$J,7,0),)),0)*$F469,2)</f>
        <v>0</v>
      </c>
      <c r="J469" s="389">
        <f t="shared" si="51"/>
        <v>36.33</v>
      </c>
      <c r="K469" s="463"/>
    </row>
    <row r="470" spans="1:11">
      <c r="A470" s="382"/>
      <c r="B470" s="383" t="str">
        <f>COTAÇÕES!$A$102</f>
        <v>COT 012</v>
      </c>
      <c r="C470" s="384" t="str">
        <f t="shared" si="50"/>
        <v>MAT</v>
      </c>
      <c r="D470" s="385" t="str">
        <f>IF($B470="",IFERROR(VLOOKUP($A470,SERVIÇOS!$A:$F,2,0),IFERROR(VLOOKUP($A470,$C:$J,2,0),"")),IFERROR(VLOOKUP($B470,INSUMOS!$A:$D,2,0),IFERROR(VLOOKUP($B470,COTAÇÕES!$A:$J,2,0),"")))</f>
        <v>BLOCO PEZZI P RJ45 BRANCO</v>
      </c>
      <c r="E470" s="427" t="str">
        <f>IF($B470="",IFERROR(VLOOKUP($A470,SERVIÇOS!$A:$F,3,0),IFERROR(VLOOKUP($A470,$C:$J,3,0),"")),IFERROR(VLOOKUP($B470,INSUMOS!$A:$D,3,0),IFERROR(VLOOKUP($B470,COTAÇÕES!$A:$J,5,0),"")))</f>
        <v>UNID.</v>
      </c>
      <c r="F470" s="386">
        <v>7</v>
      </c>
      <c r="G470" s="387">
        <f>IF($B470="",IFERROR(VLOOKUP($A470,SERVIÇOS!$A:$F,6,0),IFERROR(VLOOKUP($A470,$C:$J,8,0),"")),IFERROR(VLOOKUP($B470,INSUMOS!$A:$D,4,0),IFERROR(VLOOKUP($B470,COTAÇÕES!$A:$J,9,0),"")))</f>
        <v>2.36</v>
      </c>
      <c r="H470" s="388">
        <f>TRUNC(IF($B470="",IFERROR(VLOOKUP($A470,SERVIÇOS!$A:$F,4,0),IFERROR(VLOOKUP($A470,$C:$J,6,0),)),IFERROR(VLOOKUP($B470,INSUMOS!$A:$D,4,0),IFERROR(VLOOKUP($B470,COTAÇÕES!$A:$J,9,0),)))*$F470,2)</f>
        <v>16.52</v>
      </c>
      <c r="I470" s="388">
        <f>TRUNC(IF($B470="",IFERROR(VLOOKUP($A470,SERVIÇOS!$A:$F,5,0),IFERROR(VLOOKUP($A470,$C:$J,7,0),)),0)*$F470,2)</f>
        <v>0</v>
      </c>
      <c r="J470" s="389">
        <f t="shared" si="51"/>
        <v>16.52</v>
      </c>
      <c r="K470" s="463"/>
    </row>
    <row r="471" spans="1:11">
      <c r="A471" s="382">
        <v>88247</v>
      </c>
      <c r="B471" s="383"/>
      <c r="C471" s="384" t="str">
        <f t="shared" si="50"/>
        <v>Serv.Aux</v>
      </c>
      <c r="D471" s="385" t="str">
        <f>IF($B471="",IFERROR(VLOOKUP($A471,SERVIÇOS!$A:$F,2,0),IFERROR(VLOOKUP($A471,$C:$J,2,0),"")),IFERROR(VLOOKUP($B471,INSUMOS!$A:$D,2,0),IFERROR(VLOOKUP($B471,COTAÇÕES!$A:$J,2,0),"")))</f>
        <v>AUXILIAR DE ELETRICISTA COM ENCARGOS COMPLEMENTARES</v>
      </c>
      <c r="E471" s="427" t="str">
        <f>IF($B471="",IFERROR(VLOOKUP($A471,SERVIÇOS!$A:$F,3,0),IFERROR(VLOOKUP($A471,$C:$J,3,0),"")),IFERROR(VLOOKUP($B471,INSUMOS!$A:$D,3,0),IFERROR(VLOOKUP($B471,COTAÇÕES!$A:$J,5,0),"")))</f>
        <v>H</v>
      </c>
      <c r="F471" s="386">
        <v>1.2</v>
      </c>
      <c r="G471" s="387">
        <f>IF($B471="",IFERROR(VLOOKUP($A471,SERVIÇOS!$A:$F,6,0),IFERROR(VLOOKUP($A471,$C:$J,8,0),"")),IFERROR(VLOOKUP($B471,INSUMOS!$A:$D,4,0),IFERROR(VLOOKUP($B471,COTAÇÕES!$A:$J,9,0),"")))</f>
        <v>24.41</v>
      </c>
      <c r="H471" s="388">
        <f>TRUNC(IF($B471="",IFERROR(VLOOKUP($A471,SERVIÇOS!$A:$F,4,0),IFERROR(VLOOKUP($A471,$C:$J,6,0),)),IFERROR(VLOOKUP($B471,INSUMOS!$A:$D,4,0),IFERROR(VLOOKUP($B471,COTAÇÕES!$A:$J,9,0),)))*$F471,2)</f>
        <v>9.43</v>
      </c>
      <c r="I471" s="388">
        <f>TRUNC(IF($B471="",IFERROR(VLOOKUP($A471,SERVIÇOS!$A:$F,5,0),IFERROR(VLOOKUP($A471,$C:$J,7,0),)),0)*$F471,2)</f>
        <v>19.86</v>
      </c>
      <c r="J471" s="389">
        <f t="shared" si="51"/>
        <v>29.29</v>
      </c>
      <c r="K471" s="463"/>
    </row>
    <row r="472" spans="1:11">
      <c r="A472" s="382">
        <v>88264</v>
      </c>
      <c r="B472" s="383"/>
      <c r="C472" s="384" t="str">
        <f t="shared" si="50"/>
        <v>Serv.Aux</v>
      </c>
      <c r="D472" s="385" t="str">
        <f>IF($B472="",IFERROR(VLOOKUP($A472,SERVIÇOS!$A:$F,2,0),IFERROR(VLOOKUP($A472,$C:$J,2,0),"")),IFERROR(VLOOKUP($B472,INSUMOS!$A:$D,2,0),IFERROR(VLOOKUP($B472,COTAÇÕES!$A:$J,2,0),"")))</f>
        <v>ELETRICISTA COM ENCARGOS COMPLEMENTARES</v>
      </c>
      <c r="E472" s="427" t="str">
        <f>IF($B472="",IFERROR(VLOOKUP($A472,SERVIÇOS!$A:$F,3,0),IFERROR(VLOOKUP($A472,$C:$J,3,0),"")),IFERROR(VLOOKUP($B472,INSUMOS!$A:$D,3,0),IFERROR(VLOOKUP($B472,COTAÇÕES!$A:$J,5,0),"")))</f>
        <v>H</v>
      </c>
      <c r="F472" s="386">
        <v>1.2</v>
      </c>
      <c r="G472" s="387">
        <f>IF($B472="",IFERROR(VLOOKUP($A472,SERVIÇOS!$A:$F,6,0),IFERROR(VLOOKUP($A472,$C:$J,8,0),"")),IFERROR(VLOOKUP($B472,INSUMOS!$A:$D,4,0),IFERROR(VLOOKUP($B472,COTAÇÕES!$A:$J,9,0),"")))</f>
        <v>29.49</v>
      </c>
      <c r="H472" s="388">
        <f>TRUNC(IF($B472="",IFERROR(VLOOKUP($A472,SERVIÇOS!$A:$F,4,0),IFERROR(VLOOKUP($A472,$C:$J,6,0),)),IFERROR(VLOOKUP($B472,INSUMOS!$A:$D,4,0),IFERROR(VLOOKUP($B472,COTAÇÕES!$A:$J,9,0),)))*$F472,2)</f>
        <v>9.43</v>
      </c>
      <c r="I472" s="388">
        <f>TRUNC(IF($B472="",IFERROR(VLOOKUP($A472,SERVIÇOS!$A:$F,5,0),IFERROR(VLOOKUP($A472,$C:$J,7,0),)),0)*$F472,2)</f>
        <v>25.95</v>
      </c>
      <c r="J472" s="389">
        <f t="shared" si="51"/>
        <v>35.379999999999995</v>
      </c>
      <c r="K472" s="463"/>
    </row>
    <row r="473" spans="1:11" ht="31.5">
      <c r="A473" s="756"/>
      <c r="B473" s="756"/>
      <c r="C473" s="757" t="s">
        <v>19222</v>
      </c>
      <c r="D473" s="758" t="s">
        <v>19497</v>
      </c>
      <c r="E473" s="757" t="s">
        <v>14886</v>
      </c>
      <c r="F473" s="759"/>
      <c r="G473" s="760"/>
      <c r="H473" s="781">
        <f>TRUNC(SUM(H474:H484),2)</f>
        <v>6077.05</v>
      </c>
      <c r="I473" s="781">
        <f>TRUNC(SUM(I474:I484),2)</f>
        <v>45.81</v>
      </c>
      <c r="J473" s="781">
        <f>H473+I473</f>
        <v>6122.8600000000006</v>
      </c>
      <c r="K473" s="782" t="s">
        <v>19424</v>
      </c>
    </row>
    <row r="474" spans="1:11">
      <c r="A474" s="382"/>
      <c r="B474" s="383">
        <v>39601</v>
      </c>
      <c r="C474" s="384" t="str">
        <f t="shared" ref="C474:C484" si="52">IF(A474&lt;&gt;"","Serv.Aux",IF(B474&lt;&gt;"","MAT",""))</f>
        <v>MAT</v>
      </c>
      <c r="D474" s="385" t="str">
        <f>IF($B474="",IFERROR(VLOOKUP($A474,SERVIÇOS!$A:$F,2,0),IFERROR(VLOOKUP($A474,$C:$J,2,0),"")),IFERROR(VLOOKUP($B474,INSUMOS!$A:$D,2,0),IFERROR(VLOOKUP($B474,COTAÇÕES!$A:$J,2,0),"")))</f>
        <v>CONECTOR / TOMADA FEMEA RJ 45, CATEGORIA 6 (CAT 6) PARA CABOS</v>
      </c>
      <c r="E474" s="427" t="str">
        <f>IF($B474="",IFERROR(VLOOKUP($A474,SERVIÇOS!$A:$F,3,0),IFERROR(VLOOKUP($A474,$C:$J,3,0),"")),IFERROR(VLOOKUP($B474,INSUMOS!$A:$D,3,0),IFERROR(VLOOKUP($B474,COTAÇÕES!$A:$J,5,0),"")))</f>
        <v xml:space="preserve">UN    </v>
      </c>
      <c r="F474" s="386">
        <v>7</v>
      </c>
      <c r="G474" s="387">
        <f>IF($B474="",IFERROR(VLOOKUP($A474,SERVIÇOS!$A:$F,6,0),IFERROR(VLOOKUP($A474,$C:$J,8,0),"")),IFERROR(VLOOKUP($B474,INSUMOS!$A:$D,4,0),IFERROR(VLOOKUP($B474,COTAÇÕES!$A:$J,9,0),"")))</f>
        <v>41.93</v>
      </c>
      <c r="H474" s="388">
        <f>TRUNC(IF($B474="",IFERROR(VLOOKUP($A474,SERVIÇOS!$A:$F,4,0),IFERROR(VLOOKUP($A474,$C:$J,6,0),)),IFERROR(VLOOKUP($B474,INSUMOS!$A:$D,4,0),IFERROR(VLOOKUP($B474,COTAÇÕES!$A:$J,9,0),)))*$F474,2)</f>
        <v>293.51</v>
      </c>
      <c r="I474" s="388">
        <f>TRUNC(IF($B474="",IFERROR(VLOOKUP($A474,SERVIÇOS!$A:$F,5,0),IFERROR(VLOOKUP($A474,$C:$J,7,0),)),0)*$F474,2)</f>
        <v>0</v>
      </c>
      <c r="J474" s="389">
        <f t="shared" ref="J474:J484" si="53">H474+I474</f>
        <v>293.51</v>
      </c>
      <c r="K474" s="463"/>
    </row>
    <row r="475" spans="1:11" ht="30">
      <c r="A475" s="382"/>
      <c r="B475" s="383">
        <v>39607</v>
      </c>
      <c r="C475" s="384" t="str">
        <f t="shared" si="52"/>
        <v>MAT</v>
      </c>
      <c r="D475" s="385" t="str">
        <f>IF($B475="",IFERROR(VLOOKUP($A475,SERVIÇOS!$A:$F,2,0),IFERROR(VLOOKUP($A475,$C:$J,2,0),"")),IFERROR(VLOOKUP($B475,INSUMOS!$A:$D,2,0),IFERROR(VLOOKUP($B475,COTAÇÕES!$A:$J,2,0),"")))</f>
        <v>PATCH CORD (CABO DE REDE), CATEGORIA 6 (CAT 6) UTP, 23 AWG, 4 PARES, EXTENSAO DE 2,50 M</v>
      </c>
      <c r="E475" s="427" t="str">
        <f>IF($B475="",IFERROR(VLOOKUP($A475,SERVIÇOS!$A:$F,3,0),IFERROR(VLOOKUP($A475,$C:$J,3,0),"")),IFERROR(VLOOKUP($B475,INSUMOS!$A:$D,3,0),IFERROR(VLOOKUP($B475,COTAÇÕES!$A:$J,5,0),"")))</f>
        <v xml:space="preserve">UN    </v>
      </c>
      <c r="F475" s="386">
        <v>7</v>
      </c>
      <c r="G475" s="387">
        <f>IF($B475="",IFERROR(VLOOKUP($A475,SERVIÇOS!$A:$F,6,0),IFERROR(VLOOKUP($A475,$C:$J,8,0),"")),IFERROR(VLOOKUP($B475,INSUMOS!$A:$D,4,0),IFERROR(VLOOKUP($B475,COTAÇÕES!$A:$J,9,0),"")))</f>
        <v>42.99</v>
      </c>
      <c r="H475" s="388">
        <f>TRUNC(IF($B475="",IFERROR(VLOOKUP($A475,SERVIÇOS!$A:$F,4,0),IFERROR(VLOOKUP($A475,$C:$J,6,0),)),IFERROR(VLOOKUP($B475,INSUMOS!$A:$D,4,0),IFERROR(VLOOKUP($B475,COTAÇÕES!$A:$J,9,0),)))*$F475,2)</f>
        <v>300.93</v>
      </c>
      <c r="I475" s="388">
        <f>TRUNC(IF($B475="",IFERROR(VLOOKUP($A475,SERVIÇOS!$A:$F,5,0),IFERROR(VLOOKUP($A475,$C:$J,7,0),)),0)*$F475,2)</f>
        <v>0</v>
      </c>
      <c r="J475" s="389">
        <f t="shared" si="53"/>
        <v>300.93</v>
      </c>
      <c r="K475" s="463"/>
    </row>
    <row r="476" spans="1:11">
      <c r="A476" s="382"/>
      <c r="B476" s="383" t="str">
        <f>COTAÇÕES!$A$22</f>
        <v>COT 002</v>
      </c>
      <c r="C476" s="384" t="str">
        <f t="shared" si="52"/>
        <v>MAT</v>
      </c>
      <c r="D476" s="385" t="str">
        <f>IF($B476="",IFERROR(VLOOKUP($A476,SERVIÇOS!$A:$F,2,0),IFERROR(VLOOKUP($A476,$C:$J,2,0),"")),IFERROR(VLOOKUP($B476,INSUMOS!$A:$D,2,0),IFERROR(VLOOKUP($B476,COTAÇÕES!$A:$J,2,0),"")))</f>
        <v>TAMPA TERMINAL ABS 25 BRANCO STANDARD</v>
      </c>
      <c r="E476" s="427" t="str">
        <f>IF($B476="",IFERROR(VLOOKUP($A476,SERVIÇOS!$A:$F,3,0),IFERROR(VLOOKUP($A476,$C:$J,3,0),"")),IFERROR(VLOOKUP($B476,INSUMOS!$A:$D,3,0),IFERROR(VLOOKUP($B476,COTAÇÕES!$A:$J,5,0),"")))</f>
        <v>UNID.</v>
      </c>
      <c r="F476" s="386">
        <v>14</v>
      </c>
      <c r="G476" s="387">
        <f>IF($B476="",IFERROR(VLOOKUP($A476,SERVIÇOS!$A:$F,6,0),IFERROR(VLOOKUP($A476,$C:$J,8,0),"")),IFERROR(VLOOKUP($B476,INSUMOS!$A:$D,4,0),IFERROR(VLOOKUP($B476,COTAÇÕES!$A:$J,9,0),"")))</f>
        <v>6.75</v>
      </c>
      <c r="H476" s="388">
        <f>TRUNC(IF($B476="",IFERROR(VLOOKUP($A476,SERVIÇOS!$A:$F,4,0),IFERROR(VLOOKUP($A476,$C:$J,6,0),)),IFERROR(VLOOKUP($B476,INSUMOS!$A:$D,4,0),IFERROR(VLOOKUP($B476,COTAÇÕES!$A:$J,9,0),)))*$F476,2)</f>
        <v>94.5</v>
      </c>
      <c r="I476" s="388">
        <f>TRUNC(IF($B476="",IFERROR(VLOOKUP($A476,SERVIÇOS!$A:$F,5,0),IFERROR(VLOOKUP($A476,$C:$J,7,0),)),0)*$F476,2)</f>
        <v>0</v>
      </c>
      <c r="J476" s="389">
        <f t="shared" si="53"/>
        <v>94.5</v>
      </c>
      <c r="K476" s="463"/>
    </row>
    <row r="477" spans="1:11">
      <c r="A477" s="382"/>
      <c r="B477" s="383" t="str">
        <f>COTAÇÕES!$A$30</f>
        <v>COT 003</v>
      </c>
      <c r="C477" s="384" t="str">
        <f t="shared" si="52"/>
        <v>MAT</v>
      </c>
      <c r="D477" s="385" t="str">
        <f>IF($B477="",IFERROR(VLOOKUP($A477,SERVIÇOS!$A:$F,2,0),IFERROR(VLOOKUP($A477,$C:$J,2,0),"")),IFERROR(VLOOKUP($B477,INSUMOS!$A:$D,2,0),IFERROR(VLOOKUP($B477,COTAÇÕES!$A:$J,2,0),"")))</f>
        <v>PERFIL DUPLO 25 D BRANCO LISO C/ 3MTS</v>
      </c>
      <c r="E477" s="427" t="str">
        <f>IF($B477="",IFERROR(VLOOKUP($A477,SERVIÇOS!$A:$F,3,0),IFERROR(VLOOKUP($A477,$C:$J,3,0),"")),IFERROR(VLOOKUP($B477,INSUMOS!$A:$D,3,0),IFERROR(VLOOKUP($B477,COTAÇÕES!$A:$J,5,0),"")))</f>
        <v>UNID.</v>
      </c>
      <c r="F477" s="386">
        <v>15</v>
      </c>
      <c r="G477" s="387">
        <f>IF($B477="",IFERROR(VLOOKUP($A477,SERVIÇOS!$A:$F,6,0),IFERROR(VLOOKUP($A477,$C:$J,8,0),"")),IFERROR(VLOOKUP($B477,INSUMOS!$A:$D,4,0),IFERROR(VLOOKUP($B477,COTAÇÕES!$A:$J,9,0),"")))</f>
        <v>221.16</v>
      </c>
      <c r="H477" s="388">
        <f>TRUNC(IF($B477="",IFERROR(VLOOKUP($A477,SERVIÇOS!$A:$F,4,0),IFERROR(VLOOKUP($A477,$C:$J,6,0),)),IFERROR(VLOOKUP($B477,INSUMOS!$A:$D,4,0),IFERROR(VLOOKUP($B477,COTAÇÕES!$A:$J,9,0),)))*$F477,2)</f>
        <v>3317.4</v>
      </c>
      <c r="I477" s="388">
        <f>TRUNC(IF($B477="",IFERROR(VLOOKUP($A477,SERVIÇOS!$A:$F,5,0),IFERROR(VLOOKUP($A477,$C:$J,7,0),)),0)*$F477,2)</f>
        <v>0</v>
      </c>
      <c r="J477" s="389">
        <f t="shared" si="53"/>
        <v>3317.4</v>
      </c>
      <c r="K477" s="463"/>
    </row>
    <row r="478" spans="1:11">
      <c r="A478" s="382"/>
      <c r="B478" s="383" t="str">
        <f>COTAÇÕES!$A$46</f>
        <v>COT 005</v>
      </c>
      <c r="C478" s="384" t="str">
        <f t="shared" si="52"/>
        <v>MAT</v>
      </c>
      <c r="D478" s="385" t="str">
        <f>IF($B478="",IFERROR(VLOOKUP($A478,SERVIÇOS!$A:$F,2,0),IFERROR(VLOOKUP($A478,$C:$J,2,0),"")),IFERROR(VLOOKUP($B478,INSUMOS!$A:$D,2,0),IFERROR(VLOOKUP($B478,COTAÇÕES!$A:$J,2,0),"")))</f>
        <v>PERFIL TAMPA RANHURADA BRANCA C/ 3MTS</v>
      </c>
      <c r="E478" s="427" t="str">
        <f>IF($B478="",IFERROR(VLOOKUP($A478,SERVIÇOS!$A:$F,3,0),IFERROR(VLOOKUP($A478,$C:$J,3,0),"")),IFERROR(VLOOKUP($B478,INSUMOS!$A:$D,3,0),IFERROR(VLOOKUP($B478,COTAÇÕES!$A:$J,5,0),"")))</f>
        <v>UNID.</v>
      </c>
      <c r="F478" s="386">
        <v>15</v>
      </c>
      <c r="G478" s="387">
        <f>IF($B478="",IFERROR(VLOOKUP($A478,SERVIÇOS!$A:$F,6,0),IFERROR(VLOOKUP($A478,$C:$J,8,0),"")),IFERROR(VLOOKUP($B478,INSUMOS!$A:$D,4,0),IFERROR(VLOOKUP($B478,COTAÇÕES!$A:$J,9,0),"")))</f>
        <v>128.38</v>
      </c>
      <c r="H478" s="388">
        <f>TRUNC(IF($B478="",IFERROR(VLOOKUP($A478,SERVIÇOS!$A:$F,4,0),IFERROR(VLOOKUP($A478,$C:$J,6,0),)),IFERROR(VLOOKUP($B478,INSUMOS!$A:$D,4,0),IFERROR(VLOOKUP($B478,COTAÇÕES!$A:$J,9,0),)))*$F478,2)</f>
        <v>1925.7</v>
      </c>
      <c r="I478" s="388">
        <f>TRUNC(IF($B478="",IFERROR(VLOOKUP($A478,SERVIÇOS!$A:$F,5,0),IFERROR(VLOOKUP($A478,$C:$J,7,0),)),0)*$F478,2)</f>
        <v>0</v>
      </c>
      <c r="J478" s="389">
        <f t="shared" si="53"/>
        <v>1925.7</v>
      </c>
      <c r="K478" s="463"/>
    </row>
    <row r="479" spans="1:11">
      <c r="A479" s="382"/>
      <c r="B479" s="383" t="s">
        <v>18921</v>
      </c>
      <c r="C479" s="384" t="s">
        <v>19701</v>
      </c>
      <c r="D479" s="385" t="s">
        <v>18947</v>
      </c>
      <c r="E479" s="427" t="s">
        <v>86</v>
      </c>
      <c r="F479" s="386">
        <v>8</v>
      </c>
      <c r="G479" s="387">
        <v>32.28</v>
      </c>
      <c r="H479" s="388">
        <v>32.28</v>
      </c>
      <c r="I479" s="388">
        <v>0</v>
      </c>
      <c r="J479" s="389">
        <v>32.28</v>
      </c>
      <c r="K479" s="463"/>
    </row>
    <row r="480" spans="1:11">
      <c r="A480" s="382"/>
      <c r="B480" s="383" t="s">
        <v>18919</v>
      </c>
      <c r="C480" s="384" t="s">
        <v>19701</v>
      </c>
      <c r="D480" s="385" t="s">
        <v>19700</v>
      </c>
      <c r="E480" s="427" t="s">
        <v>86</v>
      </c>
      <c r="F480" s="386">
        <v>4</v>
      </c>
      <c r="G480" s="387">
        <v>41.02</v>
      </c>
      <c r="H480" s="388">
        <v>41.02</v>
      </c>
      <c r="I480" s="388">
        <v>0</v>
      </c>
      <c r="J480" s="389">
        <v>41.02</v>
      </c>
      <c r="K480" s="463"/>
    </row>
    <row r="481" spans="1:11">
      <c r="A481" s="382"/>
      <c r="B481" s="383" t="str">
        <f>COTAÇÕES!$A$94</f>
        <v>COT 011</v>
      </c>
      <c r="C481" s="384" t="str">
        <f t="shared" si="52"/>
        <v>MAT</v>
      </c>
      <c r="D481" s="385" t="str">
        <f>IF($B481="",IFERROR(VLOOKUP($A481,SERVIÇOS!$A:$F,2,0),IFERROR(VLOOKUP($A481,$C:$J,2,0),"")),IFERROR(VLOOKUP($B481,INSUMOS!$A:$D,2,0),IFERROR(VLOOKUP($B481,COTAÇÕES!$A:$J,2,0),"")))</f>
        <v>BLOCO PEZZI CEGO BRANCO</v>
      </c>
      <c r="E481" s="427" t="str">
        <f>IF($B481="",IFERROR(VLOOKUP($A481,SERVIÇOS!$A:$F,3,0),IFERROR(VLOOKUP($A481,$C:$J,3,0),"")),IFERROR(VLOOKUP($B481,INSUMOS!$A:$D,3,0),IFERROR(VLOOKUP($B481,COTAÇÕES!$A:$J,5,0),"")))</f>
        <v>UNID.</v>
      </c>
      <c r="F481" s="386">
        <v>7</v>
      </c>
      <c r="G481" s="387">
        <f>IF($B481="",IFERROR(VLOOKUP($A481,SERVIÇOS!$A:$F,6,0),IFERROR(VLOOKUP($A481,$C:$J,8,0),"")),IFERROR(VLOOKUP($B481,INSUMOS!$A:$D,4,0),IFERROR(VLOOKUP($B481,COTAÇÕES!$A:$J,9,0),"")))</f>
        <v>5.19</v>
      </c>
      <c r="H481" s="388">
        <f>TRUNC(IF($B481="",IFERROR(VLOOKUP($A481,SERVIÇOS!$A:$F,4,0),IFERROR(VLOOKUP($A481,$C:$J,6,0),)),IFERROR(VLOOKUP($B481,INSUMOS!$A:$D,4,0),IFERROR(VLOOKUP($B481,COTAÇÕES!$A:$J,9,0),)))*$F481,2)</f>
        <v>36.33</v>
      </c>
      <c r="I481" s="388">
        <f>TRUNC(IF($B481="",IFERROR(VLOOKUP($A481,SERVIÇOS!$A:$F,5,0),IFERROR(VLOOKUP($A481,$C:$J,7,0),)),0)*$F481,2)</f>
        <v>0</v>
      </c>
      <c r="J481" s="389">
        <f t="shared" si="53"/>
        <v>36.33</v>
      </c>
      <c r="K481" s="463"/>
    </row>
    <row r="482" spans="1:11">
      <c r="A482" s="382"/>
      <c r="B482" s="383" t="str">
        <f>COTAÇÕES!$A$102</f>
        <v>COT 012</v>
      </c>
      <c r="C482" s="384" t="str">
        <f t="shared" si="52"/>
        <v>MAT</v>
      </c>
      <c r="D482" s="385" t="str">
        <f>IF($B482="",IFERROR(VLOOKUP($A482,SERVIÇOS!$A:$F,2,0),IFERROR(VLOOKUP($A482,$C:$J,2,0),"")),IFERROR(VLOOKUP($B482,INSUMOS!$A:$D,2,0),IFERROR(VLOOKUP($B482,COTAÇÕES!$A:$J,2,0),"")))</f>
        <v>BLOCO PEZZI P RJ45 BRANCO</v>
      </c>
      <c r="E482" s="427" t="str">
        <f>IF($B482="",IFERROR(VLOOKUP($A482,SERVIÇOS!$A:$F,3,0),IFERROR(VLOOKUP($A482,$C:$J,3,0),"")),IFERROR(VLOOKUP($B482,INSUMOS!$A:$D,3,0),IFERROR(VLOOKUP($B482,COTAÇÕES!$A:$J,5,0),"")))</f>
        <v>UNID.</v>
      </c>
      <c r="F482" s="386">
        <v>7</v>
      </c>
      <c r="G482" s="387">
        <f>IF($B482="",IFERROR(VLOOKUP($A482,SERVIÇOS!$A:$F,6,0),IFERROR(VLOOKUP($A482,$C:$J,8,0),"")),IFERROR(VLOOKUP($B482,INSUMOS!$A:$D,4,0),IFERROR(VLOOKUP($B482,COTAÇÕES!$A:$J,9,0),"")))</f>
        <v>2.36</v>
      </c>
      <c r="H482" s="388">
        <f>TRUNC(IF($B482="",IFERROR(VLOOKUP($A482,SERVIÇOS!$A:$F,4,0),IFERROR(VLOOKUP($A482,$C:$J,6,0),)),IFERROR(VLOOKUP($B482,INSUMOS!$A:$D,4,0),IFERROR(VLOOKUP($B482,COTAÇÕES!$A:$J,9,0),)))*$F482,2)</f>
        <v>16.52</v>
      </c>
      <c r="I482" s="388">
        <f>TRUNC(IF($B482="",IFERROR(VLOOKUP($A482,SERVIÇOS!$A:$F,5,0),IFERROR(VLOOKUP($A482,$C:$J,7,0),)),0)*$F482,2)</f>
        <v>0</v>
      </c>
      <c r="J482" s="389">
        <f t="shared" si="53"/>
        <v>16.52</v>
      </c>
      <c r="K482" s="463"/>
    </row>
    <row r="483" spans="1:11">
      <c r="A483" s="382">
        <v>88247</v>
      </c>
      <c r="B483" s="383"/>
      <c r="C483" s="384" t="str">
        <f t="shared" si="52"/>
        <v>Serv.Aux</v>
      </c>
      <c r="D483" s="385" t="str">
        <f>IF($B483="",IFERROR(VLOOKUP($A483,SERVIÇOS!$A:$F,2,0),IFERROR(VLOOKUP($A483,$C:$J,2,0),"")),IFERROR(VLOOKUP($B483,INSUMOS!$A:$D,2,0),IFERROR(VLOOKUP($B483,COTAÇÕES!$A:$J,2,0),"")))</f>
        <v>AUXILIAR DE ELETRICISTA COM ENCARGOS COMPLEMENTARES</v>
      </c>
      <c r="E483" s="427" t="str">
        <f>IF($B483="",IFERROR(VLOOKUP($A483,SERVIÇOS!$A:$F,3,0),IFERROR(VLOOKUP($A483,$C:$J,3,0),"")),IFERROR(VLOOKUP($B483,INSUMOS!$A:$D,3,0),IFERROR(VLOOKUP($B483,COTAÇÕES!$A:$J,5,0),"")))</f>
        <v>H</v>
      </c>
      <c r="F483" s="386">
        <v>1.2</v>
      </c>
      <c r="G483" s="387">
        <f>IF($B483="",IFERROR(VLOOKUP($A483,SERVIÇOS!$A:$F,6,0),IFERROR(VLOOKUP($A483,$C:$J,8,0),"")),IFERROR(VLOOKUP($B483,INSUMOS!$A:$D,4,0),IFERROR(VLOOKUP($B483,COTAÇÕES!$A:$J,9,0),"")))</f>
        <v>24.41</v>
      </c>
      <c r="H483" s="388">
        <f>TRUNC(IF($B483="",IFERROR(VLOOKUP($A483,SERVIÇOS!$A:$F,4,0),IFERROR(VLOOKUP($A483,$C:$J,6,0),)),IFERROR(VLOOKUP($B483,INSUMOS!$A:$D,4,0),IFERROR(VLOOKUP($B483,COTAÇÕES!$A:$J,9,0),)))*$F483,2)</f>
        <v>9.43</v>
      </c>
      <c r="I483" s="388">
        <f>TRUNC(IF($B483="",IFERROR(VLOOKUP($A483,SERVIÇOS!$A:$F,5,0),IFERROR(VLOOKUP($A483,$C:$J,7,0),)),0)*$F483,2)</f>
        <v>19.86</v>
      </c>
      <c r="J483" s="389">
        <f t="shared" si="53"/>
        <v>29.29</v>
      </c>
      <c r="K483" s="463"/>
    </row>
    <row r="484" spans="1:11">
      <c r="A484" s="382">
        <v>88264</v>
      </c>
      <c r="B484" s="383"/>
      <c r="C484" s="384" t="str">
        <f t="shared" si="52"/>
        <v>Serv.Aux</v>
      </c>
      <c r="D484" s="385" t="str">
        <f>IF($B484="",IFERROR(VLOOKUP($A484,SERVIÇOS!$A:$F,2,0),IFERROR(VLOOKUP($A484,$C:$J,2,0),"")),IFERROR(VLOOKUP($B484,INSUMOS!$A:$D,2,0),IFERROR(VLOOKUP($B484,COTAÇÕES!$A:$J,2,0),"")))</f>
        <v>ELETRICISTA COM ENCARGOS COMPLEMENTARES</v>
      </c>
      <c r="E484" s="427" t="str">
        <f>IF($B484="",IFERROR(VLOOKUP($A484,SERVIÇOS!$A:$F,3,0),IFERROR(VLOOKUP($A484,$C:$J,3,0),"")),IFERROR(VLOOKUP($B484,INSUMOS!$A:$D,3,0),IFERROR(VLOOKUP($B484,COTAÇÕES!$A:$J,5,0),"")))</f>
        <v>H</v>
      </c>
      <c r="F484" s="386">
        <v>1.2</v>
      </c>
      <c r="G484" s="387">
        <f>IF($B484="",IFERROR(VLOOKUP($A484,SERVIÇOS!$A:$F,6,0),IFERROR(VLOOKUP($A484,$C:$J,8,0),"")),IFERROR(VLOOKUP($B484,INSUMOS!$A:$D,4,0),IFERROR(VLOOKUP($B484,COTAÇÕES!$A:$J,9,0),"")))</f>
        <v>29.49</v>
      </c>
      <c r="H484" s="388">
        <f>TRUNC(IF($B484="",IFERROR(VLOOKUP($A484,SERVIÇOS!$A:$F,4,0),IFERROR(VLOOKUP($A484,$C:$J,6,0),)),IFERROR(VLOOKUP($B484,INSUMOS!$A:$D,4,0),IFERROR(VLOOKUP($B484,COTAÇÕES!$A:$J,9,0),)))*$F484,2)</f>
        <v>9.43</v>
      </c>
      <c r="I484" s="388">
        <f>TRUNC(IF($B484="",IFERROR(VLOOKUP($A484,SERVIÇOS!$A:$F,5,0),IFERROR(VLOOKUP($A484,$C:$J,7,0),)),0)*$F484,2)</f>
        <v>25.95</v>
      </c>
      <c r="J484" s="389">
        <f t="shared" si="53"/>
        <v>35.379999999999995</v>
      </c>
      <c r="K484" s="463"/>
    </row>
    <row r="485" spans="1:11" ht="31.5">
      <c r="A485" s="756"/>
      <c r="B485" s="756"/>
      <c r="C485" s="757" t="s">
        <v>19230</v>
      </c>
      <c r="D485" s="758" t="s">
        <v>19702</v>
      </c>
      <c r="E485" s="757" t="s">
        <v>14886</v>
      </c>
      <c r="F485" s="759"/>
      <c r="G485" s="760"/>
      <c r="H485" s="781">
        <f>TRUNC(SUM(H486:H499),2)</f>
        <v>1496.05</v>
      </c>
      <c r="I485" s="781">
        <f>TRUNC(SUM(I486:I499),2)</f>
        <v>11.44</v>
      </c>
      <c r="J485" s="781">
        <f>H485+I485</f>
        <v>1507.49</v>
      </c>
      <c r="K485" s="782" t="s">
        <v>19424</v>
      </c>
    </row>
    <row r="486" spans="1:11">
      <c r="A486" s="382"/>
      <c r="B486" s="383">
        <v>39601</v>
      </c>
      <c r="C486" s="384" t="str">
        <f t="shared" ref="C486:C499" si="54">IF(A486&lt;&gt;"","Serv.Aux",IF(B486&lt;&gt;"","MAT",""))</f>
        <v>MAT</v>
      </c>
      <c r="D486" s="385" t="str">
        <f>IF($B486="",IFERROR(VLOOKUP($A486,SERVIÇOS!$A:$F,2,0),IFERROR(VLOOKUP($A486,$C:$J,2,0),"")),IFERROR(VLOOKUP($B486,INSUMOS!$A:$D,2,0),IFERROR(VLOOKUP($B486,COTAÇÕES!$A:$J,2,0),"")))</f>
        <v>CONECTOR / TOMADA FEMEA RJ 45, CATEGORIA 6 (CAT 6) PARA CABOS</v>
      </c>
      <c r="E486" s="427" t="str">
        <f>IF($B486="",IFERROR(VLOOKUP($A486,SERVIÇOS!$A:$F,3,0),IFERROR(VLOOKUP($A486,$C:$J,3,0),"")),IFERROR(VLOOKUP($B486,INSUMOS!$A:$D,3,0),IFERROR(VLOOKUP($B486,COTAÇÕES!$A:$J,5,0),"")))</f>
        <v xml:space="preserve">UN    </v>
      </c>
      <c r="F486" s="386">
        <v>3</v>
      </c>
      <c r="G486" s="387">
        <f>IF($B486="",IFERROR(VLOOKUP($A486,SERVIÇOS!$A:$F,6,0),IFERROR(VLOOKUP($A486,$C:$J,8,0),"")),IFERROR(VLOOKUP($B486,INSUMOS!$A:$D,4,0),IFERROR(VLOOKUP($B486,COTAÇÕES!$A:$J,9,0),"")))</f>
        <v>41.93</v>
      </c>
      <c r="H486" s="388">
        <f>TRUNC(IF($B486="",IFERROR(VLOOKUP($A486,SERVIÇOS!$A:$F,4,0),IFERROR(VLOOKUP($A486,$C:$J,6,0),)),IFERROR(VLOOKUP($B486,INSUMOS!$A:$D,4,0),IFERROR(VLOOKUP($B486,COTAÇÕES!$A:$J,9,0),)))*$F486,2)</f>
        <v>125.79</v>
      </c>
      <c r="I486" s="388">
        <f>TRUNC(IF($B486="",IFERROR(VLOOKUP($A486,SERVIÇOS!$A:$F,5,0),IFERROR(VLOOKUP($A486,$C:$J,7,0),)),0)*$F486,2)</f>
        <v>0</v>
      </c>
      <c r="J486" s="389">
        <f t="shared" ref="J486:J499" si="55">H486+I486</f>
        <v>125.79</v>
      </c>
      <c r="K486" s="463"/>
    </row>
    <row r="487" spans="1:11" ht="30">
      <c r="A487" s="382"/>
      <c r="B487" s="383">
        <v>39607</v>
      </c>
      <c r="C487" s="384" t="str">
        <f t="shared" si="54"/>
        <v>MAT</v>
      </c>
      <c r="D487" s="385" t="str">
        <f>IF($B487="",IFERROR(VLOOKUP($A487,SERVIÇOS!$A:$F,2,0),IFERROR(VLOOKUP($A487,$C:$J,2,0),"")),IFERROR(VLOOKUP($B487,INSUMOS!$A:$D,2,0),IFERROR(VLOOKUP($B487,COTAÇÕES!$A:$J,2,0),"")))</f>
        <v>PATCH CORD (CABO DE REDE), CATEGORIA 6 (CAT 6) UTP, 23 AWG, 4 PARES, EXTENSAO DE 2,50 M</v>
      </c>
      <c r="E487" s="427" t="str">
        <f>IF($B487="",IFERROR(VLOOKUP($A487,SERVIÇOS!$A:$F,3,0),IFERROR(VLOOKUP($A487,$C:$J,3,0),"")),IFERROR(VLOOKUP($B487,INSUMOS!$A:$D,3,0),IFERROR(VLOOKUP($B487,COTAÇÕES!$A:$J,5,0),"")))</f>
        <v xml:space="preserve">UN    </v>
      </c>
      <c r="F487" s="386">
        <v>3</v>
      </c>
      <c r="G487" s="387">
        <f>IF($B487="",IFERROR(VLOOKUP($A487,SERVIÇOS!$A:$F,6,0),IFERROR(VLOOKUP($A487,$C:$J,8,0),"")),IFERROR(VLOOKUP($B487,INSUMOS!$A:$D,4,0),IFERROR(VLOOKUP($B487,COTAÇÕES!$A:$J,9,0),"")))</f>
        <v>42.99</v>
      </c>
      <c r="H487" s="388">
        <f>TRUNC(IF($B487="",IFERROR(VLOOKUP($A487,SERVIÇOS!$A:$F,4,0),IFERROR(VLOOKUP($A487,$C:$J,6,0),)),IFERROR(VLOOKUP($B487,INSUMOS!$A:$D,4,0),IFERROR(VLOOKUP($B487,COTAÇÕES!$A:$J,9,0),)))*$F487,2)</f>
        <v>128.97</v>
      </c>
      <c r="I487" s="388">
        <f>TRUNC(IF($B487="",IFERROR(VLOOKUP($A487,SERVIÇOS!$A:$F,5,0),IFERROR(VLOOKUP($A487,$C:$J,7,0),)),0)*$F487,2)</f>
        <v>0</v>
      </c>
      <c r="J487" s="389">
        <f t="shared" si="55"/>
        <v>128.97</v>
      </c>
      <c r="K487" s="463"/>
    </row>
    <row r="488" spans="1:11">
      <c r="A488" s="382"/>
      <c r="B488" s="383" t="str">
        <f>COTAÇÕES!$A$22</f>
        <v>COT 002</v>
      </c>
      <c r="C488" s="384" t="str">
        <f t="shared" si="54"/>
        <v>MAT</v>
      </c>
      <c r="D488" s="385" t="str">
        <f>IF($B488="",IFERROR(VLOOKUP($A488,SERVIÇOS!$A:$F,2,0),IFERROR(VLOOKUP($A488,$C:$J,2,0),"")),IFERROR(VLOOKUP($B488,INSUMOS!$A:$D,2,0),IFERROR(VLOOKUP($B488,COTAÇÕES!$A:$J,2,0),"")))</f>
        <v>TAMPA TERMINAL ABS 25 BRANCO STANDARD</v>
      </c>
      <c r="E488" s="427" t="str">
        <f>IF($B488="",IFERROR(VLOOKUP($A488,SERVIÇOS!$A:$F,3,0),IFERROR(VLOOKUP($A488,$C:$J,3,0),"")),IFERROR(VLOOKUP($B488,INSUMOS!$A:$D,3,0),IFERROR(VLOOKUP($B488,COTAÇÕES!$A:$J,5,0),"")))</f>
        <v>UNID.</v>
      </c>
      <c r="F488" s="386">
        <v>8</v>
      </c>
      <c r="G488" s="387">
        <f>IF($B488="",IFERROR(VLOOKUP($A488,SERVIÇOS!$A:$F,6,0),IFERROR(VLOOKUP($A488,$C:$J,8,0),"")),IFERROR(VLOOKUP($B488,INSUMOS!$A:$D,4,0),IFERROR(VLOOKUP($B488,COTAÇÕES!$A:$J,9,0),"")))</f>
        <v>6.75</v>
      </c>
      <c r="H488" s="388">
        <f>TRUNC(IF($B488="",IFERROR(VLOOKUP($A488,SERVIÇOS!$A:$F,4,0),IFERROR(VLOOKUP($A488,$C:$J,6,0),)),IFERROR(VLOOKUP($B488,INSUMOS!$A:$D,4,0),IFERROR(VLOOKUP($B488,COTAÇÕES!$A:$J,9,0),)))*$F488,2)</f>
        <v>54</v>
      </c>
      <c r="I488" s="388">
        <f>TRUNC(IF($B488="",IFERROR(VLOOKUP($A488,SERVIÇOS!$A:$F,5,0),IFERROR(VLOOKUP($A488,$C:$J,7,0),)),0)*$F488,2)</f>
        <v>0</v>
      </c>
      <c r="J488" s="389">
        <f t="shared" si="55"/>
        <v>54</v>
      </c>
      <c r="K488" s="463"/>
    </row>
    <row r="489" spans="1:11">
      <c r="A489" s="382"/>
      <c r="B489" s="383" t="str">
        <f>COTAÇÕES!$A$30</f>
        <v>COT 003</v>
      </c>
      <c r="C489" s="384" t="str">
        <f t="shared" si="54"/>
        <v>MAT</v>
      </c>
      <c r="D489" s="385" t="str">
        <f>IF($B489="",IFERROR(VLOOKUP($A489,SERVIÇOS!$A:$F,2,0),IFERROR(VLOOKUP($A489,$C:$J,2,0),"")),IFERROR(VLOOKUP($B489,INSUMOS!$A:$D,2,0),IFERROR(VLOOKUP($B489,COTAÇÕES!$A:$J,2,0),"")))</f>
        <v>PERFIL DUPLO 25 D BRANCO LISO C/ 3MTS</v>
      </c>
      <c r="E489" s="427" t="str">
        <f>IF($B489="",IFERROR(VLOOKUP($A489,SERVIÇOS!$A:$F,3,0),IFERROR(VLOOKUP($A489,$C:$J,3,0),"")),IFERROR(VLOOKUP($B489,INSUMOS!$A:$D,3,0),IFERROR(VLOOKUP($B489,COTAÇÕES!$A:$J,5,0),"")))</f>
        <v>UNID.</v>
      </c>
      <c r="F489" s="386">
        <v>2.6</v>
      </c>
      <c r="G489" s="387">
        <f>IF($B489="",IFERROR(VLOOKUP($A489,SERVIÇOS!$A:$F,6,0),IFERROR(VLOOKUP($A489,$C:$J,8,0),"")),IFERROR(VLOOKUP($B489,INSUMOS!$A:$D,4,0),IFERROR(VLOOKUP($B489,COTAÇÕES!$A:$J,9,0),"")))</f>
        <v>221.16</v>
      </c>
      <c r="H489" s="388">
        <f>TRUNC(IF($B489="",IFERROR(VLOOKUP($A489,SERVIÇOS!$A:$F,4,0),IFERROR(VLOOKUP($A489,$C:$J,6,0),)),IFERROR(VLOOKUP($B489,INSUMOS!$A:$D,4,0),IFERROR(VLOOKUP($B489,COTAÇÕES!$A:$J,9,0),)))*$F489,2)</f>
        <v>575.01</v>
      </c>
      <c r="I489" s="388">
        <f>TRUNC(IF($B489="",IFERROR(VLOOKUP($A489,SERVIÇOS!$A:$F,5,0),IFERROR(VLOOKUP($A489,$C:$J,7,0),)),0)*$F489,2)</f>
        <v>0</v>
      </c>
      <c r="J489" s="389">
        <f t="shared" si="55"/>
        <v>575.01</v>
      </c>
      <c r="K489" s="463"/>
    </row>
    <row r="490" spans="1:11">
      <c r="A490" s="382"/>
      <c r="B490" s="383" t="str">
        <f>COTAÇÕES!$A$46</f>
        <v>COT 005</v>
      </c>
      <c r="C490" s="384" t="str">
        <f t="shared" si="54"/>
        <v>MAT</v>
      </c>
      <c r="D490" s="385" t="str">
        <f>IF($B490="",IFERROR(VLOOKUP($A490,SERVIÇOS!$A:$F,2,0),IFERROR(VLOOKUP($A490,$C:$J,2,0),"")),IFERROR(VLOOKUP($B490,INSUMOS!$A:$D,2,0),IFERROR(VLOOKUP($B490,COTAÇÕES!$A:$J,2,0),"")))</f>
        <v>PERFIL TAMPA RANHURADA BRANCA C/ 3MTS</v>
      </c>
      <c r="E490" s="427" t="str">
        <f>IF($B490="",IFERROR(VLOOKUP($A490,SERVIÇOS!$A:$F,3,0),IFERROR(VLOOKUP($A490,$C:$J,3,0),"")),IFERROR(VLOOKUP($B490,INSUMOS!$A:$D,3,0),IFERROR(VLOOKUP($B490,COTAÇÕES!$A:$J,5,0),"")))</f>
        <v>UNID.</v>
      </c>
      <c r="F490" s="386">
        <v>2.6</v>
      </c>
      <c r="G490" s="387">
        <f>IF($B490="",IFERROR(VLOOKUP($A490,SERVIÇOS!$A:$F,6,0),IFERROR(VLOOKUP($A490,$C:$J,8,0),"")),IFERROR(VLOOKUP($B490,INSUMOS!$A:$D,4,0),IFERROR(VLOOKUP($B490,COTAÇÕES!$A:$J,9,0),"")))</f>
        <v>128.38</v>
      </c>
      <c r="H490" s="388">
        <f>TRUNC(IF($B490="",IFERROR(VLOOKUP($A490,SERVIÇOS!$A:$F,4,0),IFERROR(VLOOKUP($A490,$C:$J,6,0),)),IFERROR(VLOOKUP($B490,INSUMOS!$A:$D,4,0),IFERROR(VLOOKUP($B490,COTAÇÕES!$A:$J,9,0),)))*$F490,2)</f>
        <v>333.78</v>
      </c>
      <c r="I490" s="388">
        <f>TRUNC(IF($B490="",IFERROR(VLOOKUP($A490,SERVIÇOS!$A:$F,5,0),IFERROR(VLOOKUP($A490,$C:$J,7,0),)),0)*$F490,2)</f>
        <v>0</v>
      </c>
      <c r="J490" s="389">
        <f t="shared" si="55"/>
        <v>333.78</v>
      </c>
      <c r="K490" s="463"/>
    </row>
    <row r="491" spans="1:11">
      <c r="A491" s="382"/>
      <c r="B491" s="383" t="s">
        <v>18921</v>
      </c>
      <c r="C491" s="384" t="s">
        <v>19701</v>
      </c>
      <c r="D491" s="385" t="s">
        <v>18947</v>
      </c>
      <c r="E491" s="427" t="s">
        <v>86</v>
      </c>
      <c r="F491" s="386">
        <v>3</v>
      </c>
      <c r="G491" s="387">
        <v>32.28</v>
      </c>
      <c r="H491" s="388">
        <v>32.28</v>
      </c>
      <c r="I491" s="388">
        <v>0</v>
      </c>
      <c r="J491" s="389">
        <v>32.28</v>
      </c>
      <c r="K491" s="463"/>
    </row>
    <row r="492" spans="1:11">
      <c r="A492" s="382"/>
      <c r="B492" s="383" t="s">
        <v>18919</v>
      </c>
      <c r="C492" s="384" t="s">
        <v>19701</v>
      </c>
      <c r="D492" s="385" t="s">
        <v>19700</v>
      </c>
      <c r="E492" s="427" t="s">
        <v>86</v>
      </c>
      <c r="F492" s="386">
        <v>3</v>
      </c>
      <c r="G492" s="387">
        <v>41.02</v>
      </c>
      <c r="H492" s="388">
        <v>41.02</v>
      </c>
      <c r="I492" s="388">
        <v>0</v>
      </c>
      <c r="J492" s="389">
        <v>41.02</v>
      </c>
      <c r="K492" s="463"/>
    </row>
    <row r="493" spans="1:11">
      <c r="A493" s="382"/>
      <c r="B493" s="383" t="str">
        <f>COTAÇÕES!$A$78</f>
        <v>COT 009</v>
      </c>
      <c r="C493" s="384" t="str">
        <f t="shared" si="54"/>
        <v>MAT</v>
      </c>
      <c r="D493" s="385" t="str">
        <f>IF($B493="",IFERROR(VLOOKUP($A493,SERVIÇOS!$A:$F,2,0),IFERROR(VLOOKUP($A493,$C:$J,2,0),"")),IFERROR(VLOOKUP($B493,INSUMOS!$A:$D,2,0),IFERROR(VLOOKUP($B493,COTAÇÕES!$A:$J,2,0),"")))</f>
        <v>PORTA EQP 3 BLOCOS BRANCO</v>
      </c>
      <c r="E493" s="427" t="str">
        <f>IF($B493="",IFERROR(VLOOKUP($A493,SERVIÇOS!$A:$F,3,0),IFERROR(VLOOKUP($A493,$C:$J,3,0),"")),IFERROR(VLOOKUP($B493,INSUMOS!$A:$D,3,0),IFERROR(VLOOKUP($B493,COTAÇÕES!$A:$J,5,0),"")))</f>
        <v>UNID.</v>
      </c>
      <c r="F493" s="386">
        <v>4</v>
      </c>
      <c r="G493" s="387">
        <f>IF($B493="",IFERROR(VLOOKUP($A493,SERVIÇOS!$A:$F,6,0),IFERROR(VLOOKUP($A493,$C:$J,8,0),"")),IFERROR(VLOOKUP($B493,INSUMOS!$A:$D,4,0),IFERROR(VLOOKUP($B493,COTAÇÕES!$A:$J,9,0),"")))</f>
        <v>23.63</v>
      </c>
      <c r="H493" s="388">
        <f>TRUNC(IF($B493="",IFERROR(VLOOKUP($A493,SERVIÇOS!$A:$F,4,0),IFERROR(VLOOKUP($A493,$C:$J,6,0),)),IFERROR(VLOOKUP($B493,INSUMOS!$A:$D,4,0),IFERROR(VLOOKUP($B493,COTAÇÕES!$A:$J,9,0),)))*$F493,2)</f>
        <v>94.52</v>
      </c>
      <c r="I493" s="388">
        <f>TRUNC(IF($B493="",IFERROR(VLOOKUP($A493,SERVIÇOS!$A:$F,5,0),IFERROR(VLOOKUP($A493,$C:$J,7,0),)),0)*$F493,2)</f>
        <v>0</v>
      </c>
      <c r="J493" s="389">
        <f t="shared" si="55"/>
        <v>94.52</v>
      </c>
      <c r="K493" s="463"/>
    </row>
    <row r="494" spans="1:11">
      <c r="A494" s="382"/>
      <c r="B494" s="383" t="str">
        <f>COTAÇÕES!$A$86</f>
        <v>COT 010</v>
      </c>
      <c r="C494" s="384" t="str">
        <f t="shared" si="54"/>
        <v>MAT</v>
      </c>
      <c r="D494" s="385" t="str">
        <f>IF($B494="",IFERROR(VLOOKUP($A494,SERVIÇOS!$A:$F,2,0),IFERROR(VLOOKUP($A494,$C:$J,2,0),"")),IFERROR(VLOOKUP($B494,INSUMOS!$A:$D,2,0),IFERROR(VLOOKUP($B494,COTAÇÕES!$A:$J,2,0),"")))</f>
        <v>TOMADA PEZZI 20A 3P</v>
      </c>
      <c r="E494" s="427" t="str">
        <f>IF($B494="",IFERROR(VLOOKUP($A494,SERVIÇOS!$A:$F,3,0),IFERROR(VLOOKUP($A494,$C:$J,3,0),"")),IFERROR(VLOOKUP($B494,INSUMOS!$A:$D,3,0),IFERROR(VLOOKUP($B494,COTAÇÕES!$A:$J,5,0),"")))</f>
        <v>UNID.</v>
      </c>
      <c r="F494" s="386">
        <v>4</v>
      </c>
      <c r="G494" s="387">
        <f>IF($B494="",IFERROR(VLOOKUP($A494,SERVIÇOS!$A:$F,6,0),IFERROR(VLOOKUP($A494,$C:$J,8,0),"")),IFERROR(VLOOKUP($B494,INSUMOS!$A:$D,4,0),IFERROR(VLOOKUP($B494,COTAÇÕES!$A:$J,9,0),"")))</f>
        <v>10.79</v>
      </c>
      <c r="H494" s="388">
        <f>TRUNC(IF($B494="",IFERROR(VLOOKUP($A494,SERVIÇOS!$A:$F,4,0),IFERROR(VLOOKUP($A494,$C:$J,6,0),)),IFERROR(VLOOKUP($B494,INSUMOS!$A:$D,4,0),IFERROR(VLOOKUP($B494,COTAÇÕES!$A:$J,9,0),)))*$F494,2)</f>
        <v>43.16</v>
      </c>
      <c r="I494" s="388">
        <f>TRUNC(IF($B494="",IFERROR(VLOOKUP($A494,SERVIÇOS!$A:$F,5,0),IFERROR(VLOOKUP($A494,$C:$J,7,0),)),0)*$F494,2)</f>
        <v>0</v>
      </c>
      <c r="J494" s="389">
        <f t="shared" si="55"/>
        <v>43.16</v>
      </c>
      <c r="K494" s="463"/>
    </row>
    <row r="495" spans="1:11">
      <c r="A495" s="382"/>
      <c r="B495" s="383">
        <v>38102</v>
      </c>
      <c r="C495" s="384" t="str">
        <f t="shared" si="54"/>
        <v>MAT</v>
      </c>
      <c r="D495" s="385" t="str">
        <f>IF($B495="",IFERROR(VLOOKUP($A495,SERVIÇOS!$A:$F,2,0),IFERROR(VLOOKUP($A495,$C:$J,2,0),"")),IFERROR(VLOOKUP($B495,INSUMOS!$A:$D,2,0),IFERROR(VLOOKUP($B495,COTAÇÕES!$A:$J,2,0),"")))</f>
        <v>TOMADA 2P+T 20A, 250V  (APENAS MODULO)</v>
      </c>
      <c r="E495" s="427" t="str">
        <f>IF($B495="",IFERROR(VLOOKUP($A495,SERVIÇOS!$A:$F,3,0),IFERROR(VLOOKUP($A495,$C:$J,3,0),"")),IFERROR(VLOOKUP($B495,INSUMOS!$A:$D,3,0),IFERROR(VLOOKUP($B495,COTAÇÕES!$A:$J,5,0),"")))</f>
        <v xml:space="preserve">UN    </v>
      </c>
      <c r="F495" s="386">
        <v>3</v>
      </c>
      <c r="G495" s="387">
        <f>IF($B495="",IFERROR(VLOOKUP($A495,SERVIÇOS!$A:$F,6,0),IFERROR(VLOOKUP($A495,$C:$J,8,0),"")),IFERROR(VLOOKUP($B495,INSUMOS!$A:$D,4,0),IFERROR(VLOOKUP($B495,COTAÇÕES!$A:$J,9,0),"")))</f>
        <v>11.66</v>
      </c>
      <c r="H495" s="388">
        <f>TRUNC(IF($B495="",IFERROR(VLOOKUP($A495,SERVIÇOS!$A:$F,4,0),IFERROR(VLOOKUP($A495,$C:$J,6,0),)),IFERROR(VLOOKUP($B495,INSUMOS!$A:$D,4,0),IFERROR(VLOOKUP($B495,COTAÇÕES!$A:$J,9,0),)))*$F495,2)</f>
        <v>34.979999999999997</v>
      </c>
      <c r="I495" s="388">
        <f>TRUNC(IF($B495="",IFERROR(VLOOKUP($A495,SERVIÇOS!$A:$F,5,0),IFERROR(VLOOKUP($A495,$C:$J,7,0),)),0)*$F495,2)</f>
        <v>0</v>
      </c>
      <c r="J495" s="389">
        <f t="shared" si="55"/>
        <v>34.979999999999997</v>
      </c>
      <c r="K495" s="463"/>
    </row>
    <row r="496" spans="1:11">
      <c r="A496" s="382"/>
      <c r="B496" s="383" t="str">
        <f>COTAÇÕES!$A$94</f>
        <v>COT 011</v>
      </c>
      <c r="C496" s="384" t="str">
        <f t="shared" si="54"/>
        <v>MAT</v>
      </c>
      <c r="D496" s="385" t="str">
        <f>IF($B496="",IFERROR(VLOOKUP($A496,SERVIÇOS!$A:$F,2,0),IFERROR(VLOOKUP($A496,$C:$J,2,0),"")),IFERROR(VLOOKUP($B496,INSUMOS!$A:$D,2,0),IFERROR(VLOOKUP($B496,COTAÇÕES!$A:$J,2,0),"")))</f>
        <v>BLOCO PEZZI CEGO BRANCO</v>
      </c>
      <c r="E496" s="427" t="str">
        <f>IF($B496="",IFERROR(VLOOKUP($A496,SERVIÇOS!$A:$F,3,0),IFERROR(VLOOKUP($A496,$C:$J,3,0),"")),IFERROR(VLOOKUP($B496,INSUMOS!$A:$D,3,0),IFERROR(VLOOKUP($B496,COTAÇÕES!$A:$J,5,0),"")))</f>
        <v>UNID.</v>
      </c>
      <c r="F496" s="386">
        <v>4</v>
      </c>
      <c r="G496" s="387">
        <f>IF($B496="",IFERROR(VLOOKUP($A496,SERVIÇOS!$A:$F,6,0),IFERROR(VLOOKUP($A496,$C:$J,8,0),"")),IFERROR(VLOOKUP($B496,INSUMOS!$A:$D,4,0),IFERROR(VLOOKUP($B496,COTAÇÕES!$A:$J,9,0),"")))</f>
        <v>5.19</v>
      </c>
      <c r="H496" s="388">
        <f>TRUNC(IF($B496="",IFERROR(VLOOKUP($A496,SERVIÇOS!$A:$F,4,0),IFERROR(VLOOKUP($A496,$C:$J,6,0),)),IFERROR(VLOOKUP($B496,INSUMOS!$A:$D,4,0),IFERROR(VLOOKUP($B496,COTAÇÕES!$A:$J,9,0),)))*$F496,2)</f>
        <v>20.76</v>
      </c>
      <c r="I496" s="388">
        <f>TRUNC(IF($B496="",IFERROR(VLOOKUP($A496,SERVIÇOS!$A:$F,5,0),IFERROR(VLOOKUP($A496,$C:$J,7,0),)),0)*$F496,2)</f>
        <v>0</v>
      </c>
      <c r="J496" s="389">
        <f t="shared" si="55"/>
        <v>20.76</v>
      </c>
      <c r="K496" s="463"/>
    </row>
    <row r="497" spans="1:11">
      <c r="A497" s="382"/>
      <c r="B497" s="383" t="str">
        <f>COTAÇÕES!$A$102</f>
        <v>COT 012</v>
      </c>
      <c r="C497" s="384" t="str">
        <f t="shared" si="54"/>
        <v>MAT</v>
      </c>
      <c r="D497" s="385" t="str">
        <f>IF($B497="",IFERROR(VLOOKUP($A497,SERVIÇOS!$A:$F,2,0),IFERROR(VLOOKUP($A497,$C:$J,2,0),"")),IFERROR(VLOOKUP($B497,INSUMOS!$A:$D,2,0),IFERROR(VLOOKUP($B497,COTAÇÕES!$A:$J,2,0),"")))</f>
        <v>BLOCO PEZZI P RJ45 BRANCO</v>
      </c>
      <c r="E497" s="427" t="str">
        <f>IF($B497="",IFERROR(VLOOKUP($A497,SERVIÇOS!$A:$F,3,0),IFERROR(VLOOKUP($A497,$C:$J,3,0),"")),IFERROR(VLOOKUP($B497,INSUMOS!$A:$D,3,0),IFERROR(VLOOKUP($B497,COTAÇÕES!$A:$J,5,0),"")))</f>
        <v>UNID.</v>
      </c>
      <c r="F497" s="386">
        <v>3</v>
      </c>
      <c r="G497" s="387">
        <f>IF($B497="",IFERROR(VLOOKUP($A497,SERVIÇOS!$A:$F,6,0),IFERROR(VLOOKUP($A497,$C:$J,8,0),"")),IFERROR(VLOOKUP($B497,INSUMOS!$A:$D,4,0),IFERROR(VLOOKUP($B497,COTAÇÕES!$A:$J,9,0),"")))</f>
        <v>2.36</v>
      </c>
      <c r="H497" s="388">
        <f>TRUNC(IF($B497="",IFERROR(VLOOKUP($A497,SERVIÇOS!$A:$F,4,0),IFERROR(VLOOKUP($A497,$C:$J,6,0),)),IFERROR(VLOOKUP($B497,INSUMOS!$A:$D,4,0),IFERROR(VLOOKUP($B497,COTAÇÕES!$A:$J,9,0),)))*$F497,2)</f>
        <v>7.08</v>
      </c>
      <c r="I497" s="388">
        <f>TRUNC(IF($B497="",IFERROR(VLOOKUP($A497,SERVIÇOS!$A:$F,5,0),IFERROR(VLOOKUP($A497,$C:$J,7,0),)),0)*$F497,2)</f>
        <v>0</v>
      </c>
      <c r="J497" s="389">
        <f t="shared" si="55"/>
        <v>7.08</v>
      </c>
      <c r="K497" s="463"/>
    </row>
    <row r="498" spans="1:11">
      <c r="A498" s="382">
        <v>88247</v>
      </c>
      <c r="B498" s="383"/>
      <c r="C498" s="384" t="str">
        <f t="shared" si="54"/>
        <v>Serv.Aux</v>
      </c>
      <c r="D498" s="385" t="str">
        <f>IF($B498="",IFERROR(VLOOKUP($A498,SERVIÇOS!$A:$F,2,0),IFERROR(VLOOKUP($A498,$C:$J,2,0),"")),IFERROR(VLOOKUP($B498,INSUMOS!$A:$D,2,0),IFERROR(VLOOKUP($B498,COTAÇÕES!$A:$J,2,0),"")))</f>
        <v>AUXILIAR DE ELETRICISTA COM ENCARGOS COMPLEMENTARES</v>
      </c>
      <c r="E498" s="427" t="str">
        <f>IF($B498="",IFERROR(VLOOKUP($A498,SERVIÇOS!$A:$F,3,0),IFERROR(VLOOKUP($A498,$C:$J,3,0),"")),IFERROR(VLOOKUP($B498,INSUMOS!$A:$D,3,0),IFERROR(VLOOKUP($B498,COTAÇÕES!$A:$J,5,0),"")))</f>
        <v>H</v>
      </c>
      <c r="F498" s="386">
        <v>0.3</v>
      </c>
      <c r="G498" s="387">
        <f>IF($B498="",IFERROR(VLOOKUP($A498,SERVIÇOS!$A:$F,6,0),IFERROR(VLOOKUP($A498,$C:$J,8,0),"")),IFERROR(VLOOKUP($B498,INSUMOS!$A:$D,4,0),IFERROR(VLOOKUP($B498,COTAÇÕES!$A:$J,9,0),"")))</f>
        <v>24.41</v>
      </c>
      <c r="H498" s="388">
        <f>TRUNC(IF($B498="",IFERROR(VLOOKUP($A498,SERVIÇOS!$A:$F,4,0),IFERROR(VLOOKUP($A498,$C:$J,6,0),)),IFERROR(VLOOKUP($B498,INSUMOS!$A:$D,4,0),IFERROR(VLOOKUP($B498,COTAÇÕES!$A:$J,9,0),)))*$F498,2)</f>
        <v>2.35</v>
      </c>
      <c r="I498" s="388">
        <f>TRUNC(IF($B498="",IFERROR(VLOOKUP($A498,SERVIÇOS!$A:$F,5,0),IFERROR(VLOOKUP($A498,$C:$J,7,0),)),0)*$F498,2)</f>
        <v>4.96</v>
      </c>
      <c r="J498" s="389">
        <f t="shared" si="55"/>
        <v>7.3100000000000005</v>
      </c>
      <c r="K498" s="463"/>
    </row>
    <row r="499" spans="1:11">
      <c r="A499" s="382">
        <v>88264</v>
      </c>
      <c r="B499" s="383"/>
      <c r="C499" s="384" t="str">
        <f t="shared" si="54"/>
        <v>Serv.Aux</v>
      </c>
      <c r="D499" s="385" t="str">
        <f>IF($B499="",IFERROR(VLOOKUP($A499,SERVIÇOS!$A:$F,2,0),IFERROR(VLOOKUP($A499,$C:$J,2,0),"")),IFERROR(VLOOKUP($B499,INSUMOS!$A:$D,2,0),IFERROR(VLOOKUP($B499,COTAÇÕES!$A:$J,2,0),"")))</f>
        <v>ELETRICISTA COM ENCARGOS COMPLEMENTARES</v>
      </c>
      <c r="E499" s="427" t="str">
        <f>IF($B499="",IFERROR(VLOOKUP($A499,SERVIÇOS!$A:$F,3,0),IFERROR(VLOOKUP($A499,$C:$J,3,0),"")),IFERROR(VLOOKUP($B499,INSUMOS!$A:$D,3,0),IFERROR(VLOOKUP($B499,COTAÇÕES!$A:$J,5,0),"")))</f>
        <v>H</v>
      </c>
      <c r="F499" s="386">
        <v>0.3</v>
      </c>
      <c r="G499" s="387">
        <f>IF($B499="",IFERROR(VLOOKUP($A499,SERVIÇOS!$A:$F,6,0),IFERROR(VLOOKUP($A499,$C:$J,8,0),"")),IFERROR(VLOOKUP($B499,INSUMOS!$A:$D,4,0),IFERROR(VLOOKUP($B499,COTAÇÕES!$A:$J,9,0),"")))</f>
        <v>29.49</v>
      </c>
      <c r="H499" s="388">
        <f>TRUNC(IF($B499="",IFERROR(VLOOKUP($A499,SERVIÇOS!$A:$F,4,0),IFERROR(VLOOKUP($A499,$C:$J,6,0),)),IFERROR(VLOOKUP($B499,INSUMOS!$A:$D,4,0),IFERROR(VLOOKUP($B499,COTAÇÕES!$A:$J,9,0),)))*$F499,2)</f>
        <v>2.35</v>
      </c>
      <c r="I499" s="388">
        <f>TRUNC(IF($B499="",IFERROR(VLOOKUP($A499,SERVIÇOS!$A:$F,5,0),IFERROR(VLOOKUP($A499,$C:$J,7,0),)),0)*$F499,2)</f>
        <v>6.48</v>
      </c>
      <c r="J499" s="389">
        <f t="shared" si="55"/>
        <v>8.83</v>
      </c>
      <c r="K499" s="463"/>
    </row>
    <row r="500" spans="1:11" ht="47.25">
      <c r="A500" s="756"/>
      <c r="B500" s="756"/>
      <c r="C500" s="757" t="s">
        <v>19231</v>
      </c>
      <c r="D500" s="758" t="s">
        <v>19564</v>
      </c>
      <c r="E500" s="757" t="s">
        <v>1</v>
      </c>
      <c r="F500" s="759"/>
      <c r="G500" s="760"/>
      <c r="H500" s="781">
        <f>TRUNC(SUM(H501:H523),2)</f>
        <v>6136.31</v>
      </c>
      <c r="I500" s="781">
        <f>TRUNC(SUM(I501:I523),2)</f>
        <v>944.6</v>
      </c>
      <c r="J500" s="781">
        <f>H500+I500</f>
        <v>7080.9100000000008</v>
      </c>
      <c r="K500" s="782" t="s">
        <v>19424</v>
      </c>
    </row>
    <row r="501" spans="1:11" ht="30">
      <c r="A501" s="382"/>
      <c r="B501" s="383">
        <v>1062</v>
      </c>
      <c r="C501" s="384" t="str">
        <f t="shared" ref="C501:C563" si="56">IF(A501&lt;&gt;"","Serv.Aux",IF(B501&lt;&gt;"","MAT",""))</f>
        <v>MAT</v>
      </c>
      <c r="D501" s="385" t="str">
        <f>IF($B501="",IFERROR(VLOOKUP($A501,SERVIÇOS!$A:$F,2,0),IFERROR(VLOOKUP($A501,$C:$J,2,0),"")),IFERROR(VLOOKUP($B501,INSUMOS!$A:$D,2,0),IFERROR(VLOOKUP($B501,COTAÇÕES!$A:$J,2,0),"")))</f>
        <v>CAIXA INTERNA/EXTERNA DE MEDICAO PARA 1 MEDIDOR TRIFASICO, COM VISOR, EM CHAPA DE ACO 18 USG (PADRAO DA CONCESSIONARIA LOCAL)</v>
      </c>
      <c r="E501" s="427" t="str">
        <f>IF($B501="",IFERROR(VLOOKUP($A501,SERVIÇOS!$A:$F,3,0),IFERROR(VLOOKUP($A501,$C:$J,3,0),"")),IFERROR(VLOOKUP($B501,INSUMOS!$A:$D,3,0),IFERROR(VLOOKUP($B501,COTAÇÕES!$A:$J,5,0),"")))</f>
        <v xml:space="preserve">UN    </v>
      </c>
      <c r="F501" s="386">
        <v>1</v>
      </c>
      <c r="G501" s="387">
        <f>IF($B501="",IFERROR(VLOOKUP($A501,SERVIÇOS!$A:$F,6,0),IFERROR(VLOOKUP($A501,$C:$J,8,0),"")),IFERROR(VLOOKUP($B501,INSUMOS!$A:$D,4,0),IFERROR(VLOOKUP($B501,COTAÇÕES!$A:$J,9,0),"")))</f>
        <v>367.4</v>
      </c>
      <c r="H501" s="388">
        <f>TRUNC(IF($B501="",IFERROR(VLOOKUP($A501,SERVIÇOS!$A:$F,4,0),IFERROR(VLOOKUP($A501,$C:$J,6,0),)),IFERROR(VLOOKUP($B501,INSUMOS!$A:$D,4,0),IFERROR(VLOOKUP($B501,COTAÇÕES!$A:$J,9,0),)))*$F501,2)</f>
        <v>367.4</v>
      </c>
      <c r="I501" s="388">
        <f>TRUNC(IF($B501="",IFERROR(VLOOKUP($A501,SERVIÇOS!$A:$F,5,0),IFERROR(VLOOKUP($A501,$C:$J,7,0),)),0)*$F501,2)</f>
        <v>0</v>
      </c>
      <c r="J501" s="389">
        <f t="shared" ref="J501:J562" si="57">H501+I501</f>
        <v>367.4</v>
      </c>
      <c r="K501" s="463"/>
    </row>
    <row r="502" spans="1:11" ht="30">
      <c r="A502" s="382"/>
      <c r="B502" s="383">
        <v>1094</v>
      </c>
      <c r="C502" s="384" t="str">
        <f t="shared" si="56"/>
        <v>MAT</v>
      </c>
      <c r="D502" s="385" t="str">
        <f>IF($B502="",IFERROR(VLOOKUP($A502,SERVIÇOS!$A:$F,2,0),IFERROR(VLOOKUP($A502,$C:$J,2,0),"")),IFERROR(VLOOKUP($B502,INSUMOS!$A:$D,2,0),IFERROR(VLOOKUP($B502,COTAÇÕES!$A:$J,2,0),"")))</f>
        <v>ARMACAO VERTICAL COM HASTE E CONTRA-PINO, EM CHAPA DE ACO GALVANIZADO 3/16", COM 1 ESTRIBO, SEM ISOLADOR</v>
      </c>
      <c r="E502" s="427" t="str">
        <f>IF($B502="",IFERROR(VLOOKUP($A502,SERVIÇOS!$A:$F,3,0),IFERROR(VLOOKUP($A502,$C:$J,3,0),"")),IFERROR(VLOOKUP($B502,INSUMOS!$A:$D,3,0),IFERROR(VLOOKUP($B502,COTAÇÕES!$A:$J,5,0),"")))</f>
        <v xml:space="preserve">UN    </v>
      </c>
      <c r="F502" s="386">
        <v>1</v>
      </c>
      <c r="G502" s="387">
        <f>IF($B502="",IFERROR(VLOOKUP($A502,SERVIÇOS!$A:$F,6,0),IFERROR(VLOOKUP($A502,$C:$J,8,0),"")),IFERROR(VLOOKUP($B502,INSUMOS!$A:$D,4,0),IFERROR(VLOOKUP($B502,COTAÇÕES!$A:$J,9,0),"")))</f>
        <v>10.88</v>
      </c>
      <c r="H502" s="388">
        <f>TRUNC(IF($B502="",IFERROR(VLOOKUP($A502,SERVIÇOS!$A:$F,4,0),IFERROR(VLOOKUP($A502,$C:$J,6,0),)),IFERROR(VLOOKUP($B502,INSUMOS!$A:$D,4,0),IFERROR(VLOOKUP($B502,COTAÇÕES!$A:$J,9,0),)))*$F502,2)</f>
        <v>10.88</v>
      </c>
      <c r="I502" s="388">
        <f>TRUNC(IF($B502="",IFERROR(VLOOKUP($A502,SERVIÇOS!$A:$F,5,0),IFERROR(VLOOKUP($A502,$C:$J,7,0),)),0)*$F502,2)</f>
        <v>0</v>
      </c>
      <c r="J502" s="389">
        <f t="shared" si="57"/>
        <v>10.88</v>
      </c>
      <c r="K502" s="463"/>
    </row>
    <row r="503" spans="1:11" ht="30">
      <c r="A503" s="382"/>
      <c r="B503" s="383">
        <v>3398</v>
      </c>
      <c r="C503" s="384" t="str">
        <f t="shared" si="56"/>
        <v>MAT</v>
      </c>
      <c r="D503" s="385" t="str">
        <f>IF($B503="",IFERROR(VLOOKUP($A503,SERVIÇOS!$A:$F,2,0),IFERROR(VLOOKUP($A503,$C:$J,2,0),"")),IFERROR(VLOOKUP($B503,INSUMOS!$A:$D,2,0),IFERROR(VLOOKUP($B503,COTAÇÕES!$A:$J,2,0),"")))</f>
        <v>ISOLADOR DE PORCELANA, TIPO ROLDANA, DIMENSOES DE *72* X *72* MM, PARA USO EM BAIXA TENSAO</v>
      </c>
      <c r="E503" s="427" t="str">
        <f>IF($B503="",IFERROR(VLOOKUP($A503,SERVIÇOS!$A:$F,3,0),IFERROR(VLOOKUP($A503,$C:$J,3,0),"")),IFERROR(VLOOKUP($B503,INSUMOS!$A:$D,3,0),IFERROR(VLOOKUP($B503,COTAÇÕES!$A:$J,5,0),"")))</f>
        <v xml:space="preserve">UN    </v>
      </c>
      <c r="F503" s="386">
        <v>1</v>
      </c>
      <c r="G503" s="387">
        <f>IF($B503="",IFERROR(VLOOKUP($A503,SERVIÇOS!$A:$F,6,0),IFERROR(VLOOKUP($A503,$C:$J,8,0),"")),IFERROR(VLOOKUP($B503,INSUMOS!$A:$D,4,0),IFERROR(VLOOKUP($B503,COTAÇÕES!$A:$J,9,0),"")))</f>
        <v>5.24</v>
      </c>
      <c r="H503" s="388">
        <f>TRUNC(IF($B503="",IFERROR(VLOOKUP($A503,SERVIÇOS!$A:$F,4,0),IFERROR(VLOOKUP($A503,$C:$J,6,0),)),IFERROR(VLOOKUP($B503,INSUMOS!$A:$D,4,0),IFERROR(VLOOKUP($B503,COTAÇÕES!$A:$J,9,0),)))*$F503,2)</f>
        <v>5.24</v>
      </c>
      <c r="I503" s="388">
        <f>TRUNC(IF($B503="",IFERROR(VLOOKUP($A503,SERVIÇOS!$A:$F,5,0),IFERROR(VLOOKUP($A503,$C:$J,7,0),)),0)*$F503,2)</f>
        <v>0</v>
      </c>
      <c r="J503" s="389">
        <f t="shared" si="57"/>
        <v>5.24</v>
      </c>
      <c r="K503" s="463"/>
    </row>
    <row r="504" spans="1:11" ht="30">
      <c r="A504" s="382"/>
      <c r="B504" s="383">
        <v>4346</v>
      </c>
      <c r="C504" s="384" t="str">
        <f t="shared" si="56"/>
        <v>MAT</v>
      </c>
      <c r="D504" s="385" t="str">
        <f>IF($B504="",IFERROR(VLOOKUP($A504,SERVIÇOS!$A:$F,2,0),IFERROR(VLOOKUP($A504,$C:$J,2,0),"")),IFERROR(VLOOKUP($B504,INSUMOS!$A:$D,2,0),IFERROR(VLOOKUP($B504,COTAÇÕES!$A:$J,2,0),"")))</f>
        <v>PARAFUSO DE FERRO POLIDO, SEXTAVADO, COM ROSCA PARCIAL, DIAMETRO 5/8", COMPRIMENTO 6", COM PORCA E ARRUELA DE PRESSAO MEDIA</v>
      </c>
      <c r="E504" s="427" t="str">
        <f>IF($B504="",IFERROR(VLOOKUP($A504,SERVIÇOS!$A:$F,3,0),IFERROR(VLOOKUP($A504,$C:$J,3,0),"")),IFERROR(VLOOKUP($B504,INSUMOS!$A:$D,3,0),IFERROR(VLOOKUP($B504,COTAÇÕES!$A:$J,5,0),"")))</f>
        <v xml:space="preserve">UN    </v>
      </c>
      <c r="F504" s="386">
        <v>5</v>
      </c>
      <c r="G504" s="387">
        <f>IF($B504="",IFERROR(VLOOKUP($A504,SERVIÇOS!$A:$F,6,0),IFERROR(VLOOKUP($A504,$C:$J,8,0),"")),IFERROR(VLOOKUP($B504,INSUMOS!$A:$D,4,0),IFERROR(VLOOKUP($B504,COTAÇÕES!$A:$J,9,0),"")))</f>
        <v>9.3699999999999992</v>
      </c>
      <c r="H504" s="388">
        <f>TRUNC(IF($B504="",IFERROR(VLOOKUP($A504,SERVIÇOS!$A:$F,4,0),IFERROR(VLOOKUP($A504,$C:$J,6,0),)),IFERROR(VLOOKUP($B504,INSUMOS!$A:$D,4,0),IFERROR(VLOOKUP($B504,COTAÇÕES!$A:$J,9,0),)))*$F504,2)</f>
        <v>46.85</v>
      </c>
      <c r="I504" s="388">
        <f>TRUNC(IF($B504="",IFERROR(VLOOKUP($A504,SERVIÇOS!$A:$F,5,0),IFERROR(VLOOKUP($A504,$C:$J,7,0),)),0)*$F504,2)</f>
        <v>0</v>
      </c>
      <c r="J504" s="389">
        <f t="shared" si="57"/>
        <v>46.85</v>
      </c>
      <c r="K504" s="463"/>
    </row>
    <row r="505" spans="1:11" ht="45">
      <c r="A505" s="382"/>
      <c r="B505" s="383">
        <v>11267</v>
      </c>
      <c r="C505" s="384" t="str">
        <f t="shared" si="56"/>
        <v>MAT</v>
      </c>
      <c r="D505" s="385" t="str">
        <f>IF($B505="",IFERROR(VLOOKUP($A505,SERVIÇOS!$A:$F,2,0),IFERROR(VLOOKUP($A505,$C:$J,2,0),"")),IFERROR(VLOOKUP($B505,INSUMOS!$A:$D,2,0),IFERROR(VLOOKUP($B505,COTAÇÕES!$A:$J,2,0),"")))</f>
        <v>ARRUELA LISA, REDONDA, DE LATAO POLIDO, DIAMETRO NOMINAL 5/8", DIAMETRO EXTERNO = 34 MM, DIAMETRO DO FURO = 17 MM, ESPESSURA = *2,5* MM</v>
      </c>
      <c r="E505" s="427" t="str">
        <f>IF($B505="",IFERROR(VLOOKUP($A505,SERVIÇOS!$A:$F,3,0),IFERROR(VLOOKUP($A505,$C:$J,3,0),"")),IFERROR(VLOOKUP($B505,INSUMOS!$A:$D,3,0),IFERROR(VLOOKUP($B505,COTAÇÕES!$A:$J,5,0),"")))</f>
        <v xml:space="preserve">UN    </v>
      </c>
      <c r="F505" s="386">
        <v>5</v>
      </c>
      <c r="G505" s="387">
        <f>IF($B505="",IFERROR(VLOOKUP($A505,SERVIÇOS!$A:$F,6,0),IFERROR(VLOOKUP($A505,$C:$J,8,0),"")),IFERROR(VLOOKUP($B505,INSUMOS!$A:$D,4,0),IFERROR(VLOOKUP($B505,COTAÇÕES!$A:$J,9,0),"")))</f>
        <v>1.49</v>
      </c>
      <c r="H505" s="388">
        <f>TRUNC(IF($B505="",IFERROR(VLOOKUP($A505,SERVIÇOS!$A:$F,4,0),IFERROR(VLOOKUP($A505,$C:$J,6,0),)),IFERROR(VLOOKUP($B505,INSUMOS!$A:$D,4,0),IFERROR(VLOOKUP($B505,COTAÇÕES!$A:$J,9,0),)))*$F505,2)</f>
        <v>7.45</v>
      </c>
      <c r="I505" s="388">
        <f>TRUNC(IF($B505="",IFERROR(VLOOKUP($A505,SERVIÇOS!$A:$F,5,0),IFERROR(VLOOKUP($A505,$C:$J,7,0),)),0)*$F505,2)</f>
        <v>0</v>
      </c>
      <c r="J505" s="389">
        <f t="shared" si="57"/>
        <v>7.45</v>
      </c>
      <c r="K505" s="463"/>
    </row>
    <row r="506" spans="1:11" ht="30">
      <c r="A506" s="382"/>
      <c r="B506" s="383">
        <v>11864</v>
      </c>
      <c r="C506" s="384" t="str">
        <f t="shared" si="56"/>
        <v>MAT</v>
      </c>
      <c r="D506" s="385" t="str">
        <f>IF($B506="",IFERROR(VLOOKUP($A506,SERVIÇOS!$A:$F,2,0),IFERROR(VLOOKUP($A506,$C:$J,2,0),"")),IFERROR(VLOOKUP($B506,INSUMOS!$A:$D,2,0),IFERROR(VLOOKUP($B506,COTAÇÕES!$A:$J,2,0),"")))</f>
        <v>CONECTOR METALICO TIPO PARAFUSO FENDIDO (SPLIT BOLT), PARA CABOS ATE 95 MM2</v>
      </c>
      <c r="E506" s="427" t="str">
        <f>IF($B506="",IFERROR(VLOOKUP($A506,SERVIÇOS!$A:$F,3,0),IFERROR(VLOOKUP($A506,$C:$J,3,0),"")),IFERROR(VLOOKUP($B506,INSUMOS!$A:$D,3,0),IFERROR(VLOOKUP($B506,COTAÇÕES!$A:$J,5,0),"")))</f>
        <v xml:space="preserve">UN    </v>
      </c>
      <c r="F506" s="386">
        <v>4</v>
      </c>
      <c r="G506" s="387">
        <f>IF($B506="",IFERROR(VLOOKUP($A506,SERVIÇOS!$A:$F,6,0),IFERROR(VLOOKUP($A506,$C:$J,8,0),"")),IFERROR(VLOOKUP($B506,INSUMOS!$A:$D,4,0),IFERROR(VLOOKUP($B506,COTAÇÕES!$A:$J,9,0),"")))</f>
        <v>27.95</v>
      </c>
      <c r="H506" s="388">
        <f>TRUNC(IF($B506="",IFERROR(VLOOKUP($A506,SERVIÇOS!$A:$F,4,0),IFERROR(VLOOKUP($A506,$C:$J,6,0),)),IFERROR(VLOOKUP($B506,INSUMOS!$A:$D,4,0),IFERROR(VLOOKUP($B506,COTAÇÕES!$A:$J,9,0),)))*$F506,2)</f>
        <v>111.8</v>
      </c>
      <c r="I506" s="388">
        <f>TRUNC(IF($B506="",IFERROR(VLOOKUP($A506,SERVIÇOS!$A:$F,5,0),IFERROR(VLOOKUP($A506,$C:$J,7,0),)),0)*$F506,2)</f>
        <v>0</v>
      </c>
      <c r="J506" s="389">
        <f t="shared" si="57"/>
        <v>111.8</v>
      </c>
      <c r="K506" s="463"/>
    </row>
    <row r="507" spans="1:11" ht="30">
      <c r="A507" s="382"/>
      <c r="B507" s="383">
        <v>14153</v>
      </c>
      <c r="C507" s="384" t="str">
        <f t="shared" si="56"/>
        <v>MAT</v>
      </c>
      <c r="D507" s="385" t="str">
        <f>IF($B507="",IFERROR(VLOOKUP($A507,SERVIÇOS!$A:$F,2,0),IFERROR(VLOOKUP($A507,$C:$J,2,0),"")),IFERROR(VLOOKUP($B507,INSUMOS!$A:$D,2,0),IFERROR(VLOOKUP($B507,COTAÇÕES!$A:$J,2,0),"")))</f>
        <v>FITA METALICA PERFURADA, L = *18* MM, ROLO DE 30 M, CARGA RECOMENDADA = *30* KGF</v>
      </c>
      <c r="E507" s="427" t="str">
        <f>IF($B507="",IFERROR(VLOOKUP($A507,SERVIÇOS!$A:$F,3,0),IFERROR(VLOOKUP($A507,$C:$J,3,0),"")),IFERROR(VLOOKUP($B507,INSUMOS!$A:$D,3,0),IFERROR(VLOOKUP($B507,COTAÇÕES!$A:$J,5,0),"")))</f>
        <v xml:space="preserve">UN    </v>
      </c>
      <c r="F507" s="386">
        <v>0.2</v>
      </c>
      <c r="G507" s="387">
        <f>IF($B507="",IFERROR(VLOOKUP($A507,SERVIÇOS!$A:$F,6,0),IFERROR(VLOOKUP($A507,$C:$J,8,0),"")),IFERROR(VLOOKUP($B507,INSUMOS!$A:$D,4,0),IFERROR(VLOOKUP($B507,COTAÇÕES!$A:$J,9,0),"")))</f>
        <v>57.11</v>
      </c>
      <c r="H507" s="388">
        <f>TRUNC(IF($B507="",IFERROR(VLOOKUP($A507,SERVIÇOS!$A:$F,4,0),IFERROR(VLOOKUP($A507,$C:$J,6,0),)),IFERROR(VLOOKUP($B507,INSUMOS!$A:$D,4,0),IFERROR(VLOOKUP($B507,COTAÇÕES!$A:$J,9,0),)))*$F507,2)</f>
        <v>11.42</v>
      </c>
      <c r="I507" s="388">
        <f>TRUNC(IF($B507="",IFERROR(VLOOKUP($A507,SERVIÇOS!$A:$F,5,0),IFERROR(VLOOKUP($A507,$C:$J,7,0),)),0)*$F507,2)</f>
        <v>0</v>
      </c>
      <c r="J507" s="389">
        <f t="shared" si="57"/>
        <v>11.42</v>
      </c>
      <c r="K507" s="463"/>
    </row>
    <row r="508" spans="1:11">
      <c r="A508" s="382"/>
      <c r="B508" s="383">
        <v>39996</v>
      </c>
      <c r="C508" s="384" t="str">
        <f t="shared" si="56"/>
        <v>MAT</v>
      </c>
      <c r="D508" s="385" t="str">
        <f>IF($B508="",IFERROR(VLOOKUP($A508,SERVIÇOS!$A:$F,2,0),IFERROR(VLOOKUP($A508,$C:$J,2,0),"")),IFERROR(VLOOKUP($B508,INSUMOS!$A:$D,2,0),IFERROR(VLOOKUP($B508,COTAÇÕES!$A:$J,2,0),"")))</f>
        <v>VERGALHAO ZINCADO ROSCA TOTAL, 1/4 " (6,3 MM)</v>
      </c>
      <c r="E508" s="427" t="str">
        <f>IF($B508="",IFERROR(VLOOKUP($A508,SERVIÇOS!$A:$F,3,0),IFERROR(VLOOKUP($A508,$C:$J,3,0),"")),IFERROR(VLOOKUP($B508,INSUMOS!$A:$D,3,0),IFERROR(VLOOKUP($B508,COTAÇÕES!$A:$J,5,0),"")))</f>
        <v xml:space="preserve">M     </v>
      </c>
      <c r="F508" s="386">
        <v>1</v>
      </c>
      <c r="G508" s="387">
        <f>IF($B508="",IFERROR(VLOOKUP($A508,SERVIÇOS!$A:$F,6,0),IFERROR(VLOOKUP($A508,$C:$J,8,0),"")),IFERROR(VLOOKUP($B508,INSUMOS!$A:$D,4,0),IFERROR(VLOOKUP($B508,COTAÇÕES!$A:$J,9,0),"")))</f>
        <v>4.63</v>
      </c>
      <c r="H508" s="388">
        <f>TRUNC(IF($B508="",IFERROR(VLOOKUP($A508,SERVIÇOS!$A:$F,4,0),IFERROR(VLOOKUP($A508,$C:$J,6,0),)),IFERROR(VLOOKUP($B508,INSUMOS!$A:$D,4,0),IFERROR(VLOOKUP($B508,COTAÇÕES!$A:$J,9,0),)))*$F508,2)</f>
        <v>4.63</v>
      </c>
      <c r="I508" s="388">
        <f>TRUNC(IF($B508="",IFERROR(VLOOKUP($A508,SERVIÇOS!$A:$F,5,0),IFERROR(VLOOKUP($A508,$C:$J,7,0),)),0)*$F508,2)</f>
        <v>0</v>
      </c>
      <c r="J508" s="389">
        <f t="shared" si="57"/>
        <v>4.63</v>
      </c>
      <c r="K508" s="463"/>
    </row>
    <row r="509" spans="1:11">
      <c r="A509" s="382"/>
      <c r="B509" s="383">
        <v>39997</v>
      </c>
      <c r="C509" s="384" t="str">
        <f t="shared" si="56"/>
        <v>MAT</v>
      </c>
      <c r="D509" s="385" t="str">
        <f>IF($B509="",IFERROR(VLOOKUP($A509,SERVIÇOS!$A:$F,2,0),IFERROR(VLOOKUP($A509,$C:$J,2,0),"")),IFERROR(VLOOKUP($B509,INSUMOS!$A:$D,2,0),IFERROR(VLOOKUP($B509,COTAÇÕES!$A:$J,2,0),"")))</f>
        <v>PORCA ZINCADA, SEXTAVADA, DIAMETRO 1/4"</v>
      </c>
      <c r="E509" s="427" t="str">
        <f>IF($B509="",IFERROR(VLOOKUP($A509,SERVIÇOS!$A:$F,3,0),IFERROR(VLOOKUP($A509,$C:$J,3,0),"")),IFERROR(VLOOKUP($B509,INSUMOS!$A:$D,3,0),IFERROR(VLOOKUP($B509,COTAÇÕES!$A:$J,5,0),"")))</f>
        <v xml:space="preserve">UN    </v>
      </c>
      <c r="F509" s="386">
        <v>5</v>
      </c>
      <c r="G509" s="387">
        <f>IF($B509="",IFERROR(VLOOKUP($A509,SERVIÇOS!$A:$F,6,0),IFERROR(VLOOKUP($A509,$C:$J,8,0),"")),IFERROR(VLOOKUP($B509,INSUMOS!$A:$D,4,0),IFERROR(VLOOKUP($B509,COTAÇÕES!$A:$J,9,0),"")))</f>
        <v>0.28000000000000003</v>
      </c>
      <c r="H509" s="388">
        <f>TRUNC(IF($B509="",IFERROR(VLOOKUP($A509,SERVIÇOS!$A:$F,4,0),IFERROR(VLOOKUP($A509,$C:$J,6,0),)),IFERROR(VLOOKUP($B509,INSUMOS!$A:$D,4,0),IFERROR(VLOOKUP($B509,COTAÇÕES!$A:$J,9,0),)))*$F509,2)</f>
        <v>1.4</v>
      </c>
      <c r="I509" s="388">
        <f>TRUNC(IF($B509="",IFERROR(VLOOKUP($A509,SERVIÇOS!$A:$F,5,0),IFERROR(VLOOKUP($A509,$C:$J,7,0),)),0)*$F509,2)</f>
        <v>0</v>
      </c>
      <c r="J509" s="389">
        <f t="shared" si="57"/>
        <v>1.4</v>
      </c>
      <c r="K509" s="463"/>
    </row>
    <row r="510" spans="1:11" ht="30">
      <c r="A510" s="382">
        <v>90458</v>
      </c>
      <c r="B510" s="383"/>
      <c r="C510" s="384" t="str">
        <f t="shared" si="56"/>
        <v>Serv.Aux</v>
      </c>
      <c r="D510" s="385" t="str">
        <f>IF($B510="",IFERROR(VLOOKUP($A510,SERVIÇOS!$A:$F,2,0),IFERROR(VLOOKUP($A510,$C:$J,2,0),"")),IFERROR(VLOOKUP($B510,INSUMOS!$A:$D,2,0),IFERROR(VLOOKUP($B510,COTAÇÕES!$A:$J,2,0),"")))</f>
        <v>QUEBRA EM ALVENARIA PARA INSTALAÇÃO DE QUADRO DISTRIBUIÇÃO GRANDE (76X40 CM). AF_05/2015</v>
      </c>
      <c r="E510" s="427" t="str">
        <f>IF($B510="",IFERROR(VLOOKUP($A510,SERVIÇOS!$A:$F,3,0),IFERROR(VLOOKUP($A510,$C:$J,3,0),"")),IFERROR(VLOOKUP($B510,INSUMOS!$A:$D,3,0),IFERROR(VLOOKUP($B510,COTAÇÕES!$A:$J,5,0),"")))</f>
        <v>UN</v>
      </c>
      <c r="F510" s="386">
        <v>1</v>
      </c>
      <c r="G510" s="387">
        <f>IF($B510="",IFERROR(VLOOKUP($A510,SERVIÇOS!$A:$F,6,0),IFERROR(VLOOKUP($A510,$C:$J,8,0),"")),IFERROR(VLOOKUP($B510,INSUMOS!$A:$D,4,0),IFERROR(VLOOKUP($B510,COTAÇÕES!$A:$J,9,0),"")))</f>
        <v>29.87</v>
      </c>
      <c r="H510" s="388">
        <f>TRUNC(IF($B510="",IFERROR(VLOOKUP($A510,SERVIÇOS!$A:$F,4,0),IFERROR(VLOOKUP($A510,$C:$J,6,0),)),IFERROR(VLOOKUP($B510,INSUMOS!$A:$D,4,0),IFERROR(VLOOKUP($B510,COTAÇÕES!$A:$J,9,0),)))*$F510,2)</f>
        <v>7.71</v>
      </c>
      <c r="I510" s="388">
        <f>TRUNC(IF($B510="",IFERROR(VLOOKUP($A510,SERVIÇOS!$A:$F,5,0),IFERROR(VLOOKUP($A510,$C:$J,7,0),)),0)*$F510,2)</f>
        <v>22.16</v>
      </c>
      <c r="J510" s="389">
        <f t="shared" si="57"/>
        <v>29.87</v>
      </c>
      <c r="K510" s="463"/>
    </row>
    <row r="511" spans="1:11">
      <c r="A511" s="382">
        <v>88316</v>
      </c>
      <c r="B511" s="383"/>
      <c r="C511" s="384" t="str">
        <f t="shared" si="56"/>
        <v>Serv.Aux</v>
      </c>
      <c r="D511" s="385" t="str">
        <f>IF($B511="",IFERROR(VLOOKUP($A511,SERVIÇOS!$A:$F,2,0),IFERROR(VLOOKUP($A511,$C:$J,2,0),"")),IFERROR(VLOOKUP($B511,INSUMOS!$A:$D,2,0),IFERROR(VLOOKUP($B511,COTAÇÕES!$A:$J,2,0),"")))</f>
        <v>SERVENTE COM ENCARGOS COMPLEMENTARES</v>
      </c>
      <c r="E511" s="427" t="str">
        <f>IF($B511="",IFERROR(VLOOKUP($A511,SERVIÇOS!$A:$F,3,0),IFERROR(VLOOKUP($A511,$C:$J,3,0),"")),IFERROR(VLOOKUP($B511,INSUMOS!$A:$D,3,0),IFERROR(VLOOKUP($B511,COTAÇÕES!$A:$J,5,0),"")))</f>
        <v>H</v>
      </c>
      <c r="F511" s="386">
        <v>4</v>
      </c>
      <c r="G511" s="387">
        <f>IF($B511="",IFERROR(VLOOKUP($A511,SERVIÇOS!$A:$F,6,0),IFERROR(VLOOKUP($A511,$C:$J,8,0),"")),IFERROR(VLOOKUP($B511,INSUMOS!$A:$D,4,0),IFERROR(VLOOKUP($B511,COTAÇÕES!$A:$J,9,0),"")))</f>
        <v>22.72</v>
      </c>
      <c r="H511" s="388">
        <f>TRUNC(IF($B511="",IFERROR(VLOOKUP($A511,SERVIÇOS!$A:$F,4,0),IFERROR(VLOOKUP($A511,$C:$J,6,0),)),IFERROR(VLOOKUP($B511,INSUMOS!$A:$D,4,0),IFERROR(VLOOKUP($B511,COTAÇÕES!$A:$J,9,0),)))*$F511,2)</f>
        <v>30.8</v>
      </c>
      <c r="I511" s="388">
        <f>TRUNC(IF($B511="",IFERROR(VLOOKUP($A511,SERVIÇOS!$A:$F,5,0),IFERROR(VLOOKUP($A511,$C:$J,7,0),)),0)*$F511,2)</f>
        <v>60.08</v>
      </c>
      <c r="J511" s="389">
        <f t="shared" si="57"/>
        <v>90.88</v>
      </c>
      <c r="K511" s="463"/>
    </row>
    <row r="512" spans="1:11" ht="45">
      <c r="A512" s="382">
        <v>87367</v>
      </c>
      <c r="B512" s="383"/>
      <c r="C512" s="384" t="str">
        <f t="shared" si="56"/>
        <v>Serv.Aux</v>
      </c>
      <c r="D512" s="385" t="str">
        <f>IF($B512="",IFERROR(VLOOKUP($A512,SERVIÇOS!$A:$F,2,0),IFERROR(VLOOKUP($A512,$C:$J,2,0),"")),IFERROR(VLOOKUP($B512,INSUMOS!$A:$D,2,0),IFERROR(VLOOKUP($B512,COTAÇÕES!$A:$J,2,0),"")))</f>
        <v>ARGAMASSA TRAÇO 1:1:6 (EM VOLUME DE CIMENTO, CAL E AREIA MÉDIA ÚMIDA) PARA EMBOÇO/MASSA ÚNICA/ASSENTAMENTO DE ALVENARIA DE VEDAÇÃO, PREPARO MANUAL. AF_08/2019</v>
      </c>
      <c r="E512" s="427" t="str">
        <f>IF($B512="",IFERROR(VLOOKUP($A512,SERVIÇOS!$A:$F,3,0),IFERROR(VLOOKUP($A512,$C:$J,3,0),"")),IFERROR(VLOOKUP($B512,INSUMOS!$A:$D,3,0),IFERROR(VLOOKUP($B512,COTAÇÕES!$A:$J,5,0),"")))</f>
        <v>M3</v>
      </c>
      <c r="F512" s="386">
        <v>0.1</v>
      </c>
      <c r="G512" s="387">
        <f>IF($B512="",IFERROR(VLOOKUP($A512,SERVIÇOS!$A:$F,6,0),IFERROR(VLOOKUP($A512,$C:$J,8,0),"")),IFERROR(VLOOKUP($B512,INSUMOS!$A:$D,4,0),IFERROR(VLOOKUP($B512,COTAÇÕES!$A:$J,9,0),"")))</f>
        <v>620.57000000000005</v>
      </c>
      <c r="H512" s="388">
        <f>TRUNC(IF($B512="",IFERROR(VLOOKUP($A512,SERVIÇOS!$A:$F,4,0),IFERROR(VLOOKUP($A512,$C:$J,6,0),)),IFERROR(VLOOKUP($B512,INSUMOS!$A:$D,4,0),IFERROR(VLOOKUP($B512,COTAÇÕES!$A:$J,9,0),)))*$F512,2)</f>
        <v>45.19</v>
      </c>
      <c r="I512" s="388">
        <f>TRUNC(IF($B512="",IFERROR(VLOOKUP($A512,SERVIÇOS!$A:$F,5,0),IFERROR(VLOOKUP($A512,$C:$J,7,0),)),0)*$F512,2)</f>
        <v>16.86</v>
      </c>
      <c r="J512" s="389">
        <f t="shared" si="57"/>
        <v>62.05</v>
      </c>
      <c r="K512" s="463"/>
    </row>
    <row r="513" spans="1:11">
      <c r="A513" s="382">
        <v>88247</v>
      </c>
      <c r="B513" s="383"/>
      <c r="C513" s="384" t="str">
        <f t="shared" si="56"/>
        <v>Serv.Aux</v>
      </c>
      <c r="D513" s="385" t="str">
        <f>IF($B513="",IFERROR(VLOOKUP($A513,SERVIÇOS!$A:$F,2,0),IFERROR(VLOOKUP($A513,$C:$J,2,0),"")),IFERROR(VLOOKUP($B513,INSUMOS!$A:$D,2,0),IFERROR(VLOOKUP($B513,COTAÇÕES!$A:$J,2,0),"")))</f>
        <v>AUXILIAR DE ELETRICISTA COM ENCARGOS COMPLEMENTARES</v>
      </c>
      <c r="E513" s="427" t="str">
        <f>IF($B513="",IFERROR(VLOOKUP($A513,SERVIÇOS!$A:$F,3,0),IFERROR(VLOOKUP($A513,$C:$J,3,0),"")),IFERROR(VLOOKUP($B513,INSUMOS!$A:$D,3,0),IFERROR(VLOOKUP($B513,COTAÇÕES!$A:$J,5,0),"")))</f>
        <v>H</v>
      </c>
      <c r="F513" s="386">
        <v>4</v>
      </c>
      <c r="G513" s="387">
        <f>IF($B513="",IFERROR(VLOOKUP($A513,SERVIÇOS!$A:$F,6,0),IFERROR(VLOOKUP($A513,$C:$J,8,0),"")),IFERROR(VLOOKUP($B513,INSUMOS!$A:$D,4,0),IFERROR(VLOOKUP($B513,COTAÇÕES!$A:$J,9,0),"")))</f>
        <v>24.41</v>
      </c>
      <c r="H513" s="388">
        <f>TRUNC(IF($B513="",IFERROR(VLOOKUP($A513,SERVIÇOS!$A:$F,4,0),IFERROR(VLOOKUP($A513,$C:$J,6,0),)),IFERROR(VLOOKUP($B513,INSUMOS!$A:$D,4,0),IFERROR(VLOOKUP($B513,COTAÇÕES!$A:$J,9,0),)))*$F513,2)</f>
        <v>31.44</v>
      </c>
      <c r="I513" s="388">
        <f>TRUNC(IF($B513="",IFERROR(VLOOKUP($A513,SERVIÇOS!$A:$F,5,0),IFERROR(VLOOKUP($A513,$C:$J,7,0),)),0)*$F513,2)</f>
        <v>66.2</v>
      </c>
      <c r="J513" s="389">
        <f t="shared" si="57"/>
        <v>97.64</v>
      </c>
      <c r="K513" s="463"/>
    </row>
    <row r="514" spans="1:11">
      <c r="A514" s="382">
        <v>88264</v>
      </c>
      <c r="B514" s="383"/>
      <c r="C514" s="384" t="str">
        <f t="shared" si="56"/>
        <v>Serv.Aux</v>
      </c>
      <c r="D514" s="385" t="str">
        <f>IF($B514="",IFERROR(VLOOKUP($A514,SERVIÇOS!$A:$F,2,0),IFERROR(VLOOKUP($A514,$C:$J,2,0),"")),IFERROR(VLOOKUP($B514,INSUMOS!$A:$D,2,0),IFERROR(VLOOKUP($B514,COTAÇÕES!$A:$J,2,0),"")))</f>
        <v>ELETRICISTA COM ENCARGOS COMPLEMENTARES</v>
      </c>
      <c r="E514" s="427" t="str">
        <f>IF($B514="",IFERROR(VLOOKUP($A514,SERVIÇOS!$A:$F,3,0),IFERROR(VLOOKUP($A514,$C:$J,3,0),"")),IFERROR(VLOOKUP($B514,INSUMOS!$A:$D,3,0),IFERROR(VLOOKUP($B514,COTAÇÕES!$A:$J,5,0),"")))</f>
        <v>H</v>
      </c>
      <c r="F514" s="386">
        <v>4</v>
      </c>
      <c r="G514" s="387">
        <f>IF($B514="",IFERROR(VLOOKUP($A514,SERVIÇOS!$A:$F,6,0),IFERROR(VLOOKUP($A514,$C:$J,8,0),"")),IFERROR(VLOOKUP($B514,INSUMOS!$A:$D,4,0),IFERROR(VLOOKUP($B514,COTAÇÕES!$A:$J,9,0),"")))</f>
        <v>29.49</v>
      </c>
      <c r="H514" s="388">
        <f>TRUNC(IF($B514="",IFERROR(VLOOKUP($A514,SERVIÇOS!$A:$F,4,0),IFERROR(VLOOKUP($A514,$C:$J,6,0),)),IFERROR(VLOOKUP($B514,INSUMOS!$A:$D,4,0),IFERROR(VLOOKUP($B514,COTAÇÕES!$A:$J,9,0),)))*$F514,2)</f>
        <v>31.44</v>
      </c>
      <c r="I514" s="388">
        <f>TRUNC(IF($B514="",IFERROR(VLOOKUP($A514,SERVIÇOS!$A:$F,5,0),IFERROR(VLOOKUP($A514,$C:$J,7,0),)),0)*$F514,2)</f>
        <v>86.52</v>
      </c>
      <c r="J514" s="389">
        <f t="shared" si="57"/>
        <v>117.96</v>
      </c>
      <c r="K514" s="463"/>
    </row>
    <row r="515" spans="1:11" ht="45">
      <c r="A515" s="382">
        <v>93010</v>
      </c>
      <c r="B515" s="383"/>
      <c r="C515" s="384" t="str">
        <f t="shared" si="56"/>
        <v>Serv.Aux</v>
      </c>
      <c r="D515" s="385" t="str">
        <f>IF($B515="",IFERROR(VLOOKUP($A515,SERVIÇOS!$A:$F,2,0),IFERROR(VLOOKUP($A515,$C:$J,2,0),"")),IFERROR(VLOOKUP($B515,INSUMOS!$A:$D,2,0),IFERROR(VLOOKUP($B515,COTAÇÕES!$A:$J,2,0),"")))</f>
        <v>ELETRODUTO RÍGIDO ROSCÁVEL, PVC, DN 75 MM (2 1/2"), PARA REDE ENTERRADA DE DISTRIBUIÇÃO DE ENERGIA ELÉTRICA - FORNECIMENTO E INSTALAÇÃO. AF_12/2021</v>
      </c>
      <c r="E515" s="427" t="str">
        <f>IF($B515="",IFERROR(VLOOKUP($A515,SERVIÇOS!$A:$F,3,0),IFERROR(VLOOKUP($A515,$C:$J,3,0),"")),IFERROR(VLOOKUP($B515,INSUMOS!$A:$D,3,0),IFERROR(VLOOKUP($B515,COTAÇÕES!$A:$J,5,0),"")))</f>
        <v>M</v>
      </c>
      <c r="F515" s="386">
        <v>10</v>
      </c>
      <c r="G515" s="387">
        <f>IF($B515="",IFERROR(VLOOKUP($A515,SERVIÇOS!$A:$F,6,0),IFERROR(VLOOKUP($A515,$C:$J,8,0),"")),IFERROR(VLOOKUP($B515,INSUMOS!$A:$D,4,0),IFERROR(VLOOKUP($B515,COTAÇÕES!$A:$J,9,0),"")))</f>
        <v>53.1</v>
      </c>
      <c r="H515" s="388">
        <f>TRUNC(IF($B515="",IFERROR(VLOOKUP($A515,SERVIÇOS!$A:$F,4,0),IFERROR(VLOOKUP($A515,$C:$J,6,0),)),IFERROR(VLOOKUP($B515,INSUMOS!$A:$D,4,0),IFERROR(VLOOKUP($B515,COTAÇÕES!$A:$J,9,0),)))*$F515,2)</f>
        <v>472.3</v>
      </c>
      <c r="I515" s="388">
        <f>TRUNC(IF($B515="",IFERROR(VLOOKUP($A515,SERVIÇOS!$A:$F,5,0),IFERROR(VLOOKUP($A515,$C:$J,7,0),)),0)*$F515,2)</f>
        <v>58.7</v>
      </c>
      <c r="J515" s="389">
        <f t="shared" si="57"/>
        <v>531</v>
      </c>
      <c r="K515" s="463"/>
    </row>
    <row r="516" spans="1:11" ht="45">
      <c r="A516" s="382">
        <v>93015</v>
      </c>
      <c r="B516" s="383"/>
      <c r="C516" s="384" t="str">
        <f t="shared" si="56"/>
        <v>Serv.Aux</v>
      </c>
      <c r="D516" s="385" t="str">
        <f>IF($B516="",IFERROR(VLOOKUP($A516,SERVIÇOS!$A:$F,2,0),IFERROR(VLOOKUP($A516,$C:$J,2,0),"")),IFERROR(VLOOKUP($B516,INSUMOS!$A:$D,2,0),IFERROR(VLOOKUP($B516,COTAÇÕES!$A:$J,2,0),"")))</f>
        <v>LUVA PARA ELETRODUTO, PVC, ROSCÁVEL, DN 75 MM (2 1/2"), PARA REDE ENTERRADA DE DISTRIBUIÇÃO DE ENERGIA ELÉTRICA - FORNECIMENTO E INSTALAÇÃO. AF_12/2021</v>
      </c>
      <c r="E516" s="427" t="str">
        <f>IF($B516="",IFERROR(VLOOKUP($A516,SERVIÇOS!$A:$F,3,0),IFERROR(VLOOKUP($A516,$C:$J,3,0),"")),IFERROR(VLOOKUP($B516,INSUMOS!$A:$D,3,0),IFERROR(VLOOKUP($B516,COTAÇÕES!$A:$J,5,0),"")))</f>
        <v>UN</v>
      </c>
      <c r="F516" s="386">
        <v>4</v>
      </c>
      <c r="G516" s="387">
        <f>IF($B516="",IFERROR(VLOOKUP($A516,SERVIÇOS!$A:$F,6,0),IFERROR(VLOOKUP($A516,$C:$J,8,0),"")),IFERROR(VLOOKUP($B516,INSUMOS!$A:$D,4,0),IFERROR(VLOOKUP($B516,COTAÇÕES!$A:$J,9,0),"")))</f>
        <v>33.04</v>
      </c>
      <c r="H516" s="388">
        <f>TRUNC(IF($B516="",IFERROR(VLOOKUP($A516,SERVIÇOS!$A:$F,4,0),IFERROR(VLOOKUP($A516,$C:$J,6,0),)),IFERROR(VLOOKUP($B516,INSUMOS!$A:$D,4,0),IFERROR(VLOOKUP($B516,COTAÇÕES!$A:$J,9,0),)))*$F516,2)</f>
        <v>85.08</v>
      </c>
      <c r="I516" s="388">
        <f>TRUNC(IF($B516="",IFERROR(VLOOKUP($A516,SERVIÇOS!$A:$F,5,0),IFERROR(VLOOKUP($A516,$C:$J,7,0),)),0)*$F516,2)</f>
        <v>47.08</v>
      </c>
      <c r="J516" s="389">
        <f t="shared" si="57"/>
        <v>132.16</v>
      </c>
      <c r="K516" s="463"/>
    </row>
    <row r="517" spans="1:11" ht="45">
      <c r="A517" s="382">
        <v>93022</v>
      </c>
      <c r="B517" s="383"/>
      <c r="C517" s="384" t="str">
        <f t="shared" si="56"/>
        <v>Serv.Aux</v>
      </c>
      <c r="D517" s="385" t="str">
        <f>IF($B517="",IFERROR(VLOOKUP($A517,SERVIÇOS!$A:$F,2,0),IFERROR(VLOOKUP($A517,$C:$J,2,0),"")),IFERROR(VLOOKUP($B517,INSUMOS!$A:$D,2,0),IFERROR(VLOOKUP($B517,COTAÇÕES!$A:$J,2,0),"")))</f>
        <v>CURVA 90 GRAUS PARA ELETRODUTO, PVC, ROSCÁVEL, DN 75 MM (2 1/2"), PARA REDE ENTERRADA DE DISTRIBUIÇÃO DE ENERGIA ELÉTRICA - FORNECIMENTO E INSTALAÇÃO. AF_12/2021</v>
      </c>
      <c r="E517" s="427" t="str">
        <f>IF($B517="",IFERROR(VLOOKUP($A517,SERVIÇOS!$A:$F,3,0),IFERROR(VLOOKUP($A517,$C:$J,3,0),"")),IFERROR(VLOOKUP($B517,INSUMOS!$A:$D,3,0),IFERROR(VLOOKUP($B517,COTAÇÕES!$A:$J,5,0),"")))</f>
        <v>UN</v>
      </c>
      <c r="F517" s="386">
        <v>4</v>
      </c>
      <c r="G517" s="387">
        <f>IF($B517="",IFERROR(VLOOKUP($A517,SERVIÇOS!$A:$F,6,0),IFERROR(VLOOKUP($A517,$C:$J,8,0),"")),IFERROR(VLOOKUP($B517,INSUMOS!$A:$D,4,0),IFERROR(VLOOKUP($B517,COTAÇÕES!$A:$J,9,0),"")))</f>
        <v>58.82</v>
      </c>
      <c r="H517" s="388">
        <f>TRUNC(IF($B517="",IFERROR(VLOOKUP($A517,SERVIÇOS!$A:$F,4,0),IFERROR(VLOOKUP($A517,$C:$J,6,0),)),IFERROR(VLOOKUP($B517,INSUMOS!$A:$D,4,0),IFERROR(VLOOKUP($B517,COTAÇÕES!$A:$J,9,0),)))*$F517,2)</f>
        <v>164.68</v>
      </c>
      <c r="I517" s="388">
        <f>TRUNC(IF($B517="",IFERROR(VLOOKUP($A517,SERVIÇOS!$A:$F,5,0),IFERROR(VLOOKUP($A517,$C:$J,7,0),)),0)*$F517,2)</f>
        <v>70.599999999999994</v>
      </c>
      <c r="J517" s="389">
        <f t="shared" si="57"/>
        <v>235.28</v>
      </c>
      <c r="K517" s="463"/>
    </row>
    <row r="518" spans="1:11" ht="30">
      <c r="A518" s="382">
        <v>101896</v>
      </c>
      <c r="B518" s="383"/>
      <c r="C518" s="384" t="str">
        <f t="shared" si="56"/>
        <v>Serv.Aux</v>
      </c>
      <c r="D518" s="385" t="str">
        <f>IF($B518="",IFERROR(VLOOKUP($A518,SERVIÇOS!$A:$F,2,0),IFERROR(VLOOKUP($A518,$C:$J,2,0),"")),IFERROR(VLOOKUP($B518,INSUMOS!$A:$D,2,0),IFERROR(VLOOKUP($B518,COTAÇÕES!$A:$J,2,0),"")))</f>
        <v>DISJUNTOR TERMOMAGNÉTICO TRIPOLAR , CORRENTE NOMINAL DE 200A - FORNECIMENTO E INSTALAÇÃO. AF_10/2020</v>
      </c>
      <c r="E518" s="427" t="str">
        <f>IF($B518="",IFERROR(VLOOKUP($A518,SERVIÇOS!$A:$F,3,0),IFERROR(VLOOKUP($A518,$C:$J,3,0),"")),IFERROR(VLOOKUP($B518,INSUMOS!$A:$D,3,0),IFERROR(VLOOKUP($B518,COTAÇÕES!$A:$J,5,0),"")))</f>
        <v>UN</v>
      </c>
      <c r="F518" s="386">
        <v>1</v>
      </c>
      <c r="G518" s="387">
        <f>IF($B518="",IFERROR(VLOOKUP($A518,SERVIÇOS!$A:$F,6,0),IFERROR(VLOOKUP($A518,$C:$J,8,0),"")),IFERROR(VLOOKUP($B518,INSUMOS!$A:$D,4,0),IFERROR(VLOOKUP($B518,COTAÇÕES!$A:$J,9,0),"")))</f>
        <v>653.20000000000005</v>
      </c>
      <c r="H518" s="388">
        <f>TRUNC(IF($B518="",IFERROR(VLOOKUP($A518,SERVIÇOS!$A:$F,4,0),IFERROR(VLOOKUP($A518,$C:$J,6,0),)),IFERROR(VLOOKUP($B518,INSUMOS!$A:$D,4,0),IFERROR(VLOOKUP($B518,COTAÇÕES!$A:$J,9,0),)))*$F518,2)</f>
        <v>602.70000000000005</v>
      </c>
      <c r="I518" s="388">
        <f>TRUNC(IF($B518="",IFERROR(VLOOKUP($A518,SERVIÇOS!$A:$F,5,0),IFERROR(VLOOKUP($A518,$C:$J,7,0),)),0)*$F518,2)</f>
        <v>50.5</v>
      </c>
      <c r="J518" s="389">
        <f t="shared" si="57"/>
        <v>653.20000000000005</v>
      </c>
      <c r="K518" s="463"/>
    </row>
    <row r="519" spans="1:11" ht="45">
      <c r="A519" s="382">
        <v>100585</v>
      </c>
      <c r="B519" s="383"/>
      <c r="C519" s="384" t="str">
        <f t="shared" si="56"/>
        <v>Serv.Aux</v>
      </c>
      <c r="D519" s="385" t="str">
        <f>IF($B519="",IFERROR(VLOOKUP($A519,SERVIÇOS!$A:$F,2,0),IFERROR(VLOOKUP($A519,$C:$J,2,0),"")),IFERROR(VLOOKUP($B519,INSUMOS!$A:$D,2,0),IFERROR(VLOOKUP($B519,COTAÇÕES!$A:$J,2,0),"")))</f>
        <v>ASSENTAMENTO DE POSTE DE CONCRETO COM COMPRIMENTO NOMINAL DE 12 M, CARGA NOMINAL MENOR OU IGUAL A 1000 DAN, ENGASTAMENTO SIMPLES COM 1,8 M DE SOLO (NÃO INCLUI FORNECIMENTO). AF_11/2019</v>
      </c>
      <c r="E519" s="427" t="str">
        <f>IF($B519="",IFERROR(VLOOKUP($A519,SERVIÇOS!$A:$F,3,0),IFERROR(VLOOKUP($A519,$C:$J,3,0),"")),IFERROR(VLOOKUP($B519,INSUMOS!$A:$D,3,0),IFERROR(VLOOKUP($B519,COTAÇÕES!$A:$J,5,0),"")))</f>
        <v>UN</v>
      </c>
      <c r="F519" s="386">
        <v>1</v>
      </c>
      <c r="G519" s="387">
        <f>IF($B519="",IFERROR(VLOOKUP($A519,SERVIÇOS!$A:$F,6,0),IFERROR(VLOOKUP($A519,$C:$J,8,0),"")),IFERROR(VLOOKUP($B519,INSUMOS!$A:$D,4,0),IFERROR(VLOOKUP($B519,COTAÇÕES!$A:$J,9,0),"")))</f>
        <v>637.54999999999995</v>
      </c>
      <c r="H519" s="388">
        <f>TRUNC(IF($B519="",IFERROR(VLOOKUP($A519,SERVIÇOS!$A:$F,4,0),IFERROR(VLOOKUP($A519,$C:$J,6,0),)),IFERROR(VLOOKUP($B519,INSUMOS!$A:$D,4,0),IFERROR(VLOOKUP($B519,COTAÇÕES!$A:$J,9,0),)))*$F519,2)</f>
        <v>502.43</v>
      </c>
      <c r="I519" s="388">
        <f>TRUNC(IF($B519="",IFERROR(VLOOKUP($A519,SERVIÇOS!$A:$F,5,0),IFERROR(VLOOKUP($A519,$C:$J,7,0),)),0)*$F519,2)</f>
        <v>135.12</v>
      </c>
      <c r="J519" s="389">
        <f t="shared" si="57"/>
        <v>637.54999999999995</v>
      </c>
      <c r="K519" s="463"/>
    </row>
    <row r="520" spans="1:11" ht="30">
      <c r="A520" s="382" t="s">
        <v>19565</v>
      </c>
      <c r="B520" s="383"/>
      <c r="C520" s="384" t="str">
        <f t="shared" si="56"/>
        <v>Serv.Aux</v>
      </c>
      <c r="D520" s="385" t="s">
        <v>19566</v>
      </c>
      <c r="E520" s="427" t="s">
        <v>1</v>
      </c>
      <c r="F520" s="386">
        <v>1</v>
      </c>
      <c r="G520" s="387">
        <v>924.27</v>
      </c>
      <c r="H520" s="388">
        <v>715.51</v>
      </c>
      <c r="I520" s="388">
        <v>208.76</v>
      </c>
      <c r="J520" s="389">
        <f t="shared" si="57"/>
        <v>924.27</v>
      </c>
      <c r="K520" s="463"/>
    </row>
    <row r="521" spans="1:11" ht="45">
      <c r="A521" s="382">
        <v>101565</v>
      </c>
      <c r="B521" s="383"/>
      <c r="C521" s="384" t="str">
        <f t="shared" si="56"/>
        <v>Serv.Aux</v>
      </c>
      <c r="D521" s="385" t="str">
        <f>IF($B521="",IFERROR(VLOOKUP($A521,SERVIÇOS!$A:$F,2,0),IFERROR(VLOOKUP($A521,$C:$J,2,0),"")),IFERROR(VLOOKUP($B521,INSUMOS!$A:$D,2,0),IFERROR(VLOOKUP($B521,COTAÇÕES!$A:$J,2,0),"")))</f>
        <v>CABO DE COBRE FLEXÍVEL ISOLADO, 70 MM², 0,6/1,0 KV, PARA REDE AÉREA DE DISTRIBUIÇÃO DE ENERGIA ELÉTRICA DE BAIXA TENSÃO - FORNECIMENTO E INSTALAÇÃO. AF_07/2020</v>
      </c>
      <c r="E521" s="427" t="str">
        <f>IF($B521="",IFERROR(VLOOKUP($A521,SERVIÇOS!$A:$F,3,0),IFERROR(VLOOKUP($A521,$C:$J,3,0),"")),IFERROR(VLOOKUP($B521,INSUMOS!$A:$D,3,0),IFERROR(VLOOKUP($B521,COTAÇÕES!$A:$J,5,0),"")))</f>
        <v>M</v>
      </c>
      <c r="F521" s="386">
        <v>40</v>
      </c>
      <c r="G521" s="387">
        <f>IF($B521="",IFERROR(VLOOKUP($A521,SERVIÇOS!$A:$F,6,0),IFERROR(VLOOKUP($A521,$C:$J,8,0),"")),IFERROR(VLOOKUP($B521,INSUMOS!$A:$D,4,0),IFERROR(VLOOKUP($B521,COTAÇÕES!$A:$J,9,0),"")))</f>
        <v>70.88</v>
      </c>
      <c r="H521" s="388">
        <f>TRUNC(IF($B521="",IFERROR(VLOOKUP($A521,SERVIÇOS!$A:$F,4,0),IFERROR(VLOOKUP($A521,$C:$J,6,0),)),IFERROR(VLOOKUP($B521,INSUMOS!$A:$D,4,0),IFERROR(VLOOKUP($B521,COTAÇÕES!$A:$J,9,0),)))*$F521,2)</f>
        <v>2832.8</v>
      </c>
      <c r="I521" s="388">
        <f>TRUNC(IF($B521="",IFERROR(VLOOKUP($A521,SERVIÇOS!$A:$F,5,0),IFERROR(VLOOKUP($A521,$C:$J,7,0),)),0)*$F521,2)</f>
        <v>2.4</v>
      </c>
      <c r="J521" s="389">
        <f t="shared" si="57"/>
        <v>2835.2000000000003</v>
      </c>
      <c r="K521" s="463"/>
    </row>
    <row r="522" spans="1:11">
      <c r="A522" s="382">
        <v>88264</v>
      </c>
      <c r="B522" s="383"/>
      <c r="C522" s="384" t="str">
        <f t="shared" si="56"/>
        <v>Serv.Aux</v>
      </c>
      <c r="D522" s="385" t="str">
        <f>IF($B522="",IFERROR(VLOOKUP($A522,SERVIÇOS!$A:$F,2,0),IFERROR(VLOOKUP($A522,$C:$J,2,0),"")),IFERROR(VLOOKUP($B522,INSUMOS!$A:$D,2,0),IFERROR(VLOOKUP($B522,COTAÇÕES!$A:$J,2,0),"")))</f>
        <v>ELETRICISTA COM ENCARGOS COMPLEMENTARES</v>
      </c>
      <c r="E522" s="427" t="str">
        <f>IF($B522="",IFERROR(VLOOKUP($A522,SERVIÇOS!$A:$F,3,0),IFERROR(VLOOKUP($A522,$C:$J,3,0),"")),IFERROR(VLOOKUP($B522,INSUMOS!$A:$D,3,0),IFERROR(VLOOKUP($B522,COTAÇÕES!$A:$J,5,0),"")))</f>
        <v>H</v>
      </c>
      <c r="F522" s="386">
        <v>4</v>
      </c>
      <c r="G522" s="387">
        <f>IF($B522="",IFERROR(VLOOKUP($A522,SERVIÇOS!$A:$F,6,0),IFERROR(VLOOKUP($A522,$C:$J,8,0),"")),IFERROR(VLOOKUP($B522,INSUMOS!$A:$D,4,0),IFERROR(VLOOKUP($B522,COTAÇÕES!$A:$J,9,0),"")))</f>
        <v>29.49</v>
      </c>
      <c r="H522" s="388">
        <f>TRUNC(IF($B522="",IFERROR(VLOOKUP($A522,SERVIÇOS!$A:$F,4,0),IFERROR(VLOOKUP($A522,$C:$J,6,0),)),IFERROR(VLOOKUP($B522,INSUMOS!$A:$D,4,0),IFERROR(VLOOKUP($B522,COTAÇÕES!$A:$J,9,0),)))*$F522,2)</f>
        <v>31.44</v>
      </c>
      <c r="I522" s="388">
        <f>TRUNC(IF($B522="",IFERROR(VLOOKUP($A522,SERVIÇOS!$A:$F,5,0),IFERROR(VLOOKUP($A522,$C:$J,7,0),)),0)*$F522,2)</f>
        <v>86.52</v>
      </c>
      <c r="J522" s="389">
        <f t="shared" si="57"/>
        <v>117.96</v>
      </c>
      <c r="K522" s="463"/>
    </row>
    <row r="523" spans="1:11">
      <c r="A523" s="382">
        <v>88247</v>
      </c>
      <c r="B523" s="383"/>
      <c r="C523" s="384" t="str">
        <f t="shared" si="56"/>
        <v>Serv.Aux</v>
      </c>
      <c r="D523" s="385" t="str">
        <f>IF($B523="",IFERROR(VLOOKUP($A523,SERVIÇOS!$A:$F,2,0),IFERROR(VLOOKUP($A523,$C:$J,2,0),"")),IFERROR(VLOOKUP($B523,INSUMOS!$A:$D,2,0),IFERROR(VLOOKUP($B523,COTAÇÕES!$A:$J,2,0),"")))</f>
        <v>AUXILIAR DE ELETRICISTA COM ENCARGOS COMPLEMENTARES</v>
      </c>
      <c r="E523" s="427" t="str">
        <f>IF($B523="",IFERROR(VLOOKUP($A523,SERVIÇOS!$A:$F,3,0),IFERROR(VLOOKUP($A523,$C:$J,3,0),"")),IFERROR(VLOOKUP($B523,INSUMOS!$A:$D,3,0),IFERROR(VLOOKUP($B523,COTAÇÕES!$A:$J,5,0),"")))</f>
        <v>H</v>
      </c>
      <c r="F523" s="386">
        <v>2</v>
      </c>
      <c r="G523" s="387">
        <f>IF($B523="",IFERROR(VLOOKUP($A523,SERVIÇOS!$A:$F,6,0),IFERROR(VLOOKUP($A523,$C:$J,8,0),"")),IFERROR(VLOOKUP($B523,INSUMOS!$A:$D,4,0),IFERROR(VLOOKUP($B523,COTAÇÕES!$A:$J,9,0),"")))</f>
        <v>24.41</v>
      </c>
      <c r="H523" s="388">
        <f>TRUNC(IF($B523="",IFERROR(VLOOKUP($A523,SERVIÇOS!$A:$F,4,0),IFERROR(VLOOKUP($A523,$C:$J,6,0),)),IFERROR(VLOOKUP($B523,INSUMOS!$A:$D,4,0),IFERROR(VLOOKUP($B523,COTAÇÕES!$A:$J,9,0),)))*$F523,2)</f>
        <v>15.72</v>
      </c>
      <c r="I523" s="388">
        <f>TRUNC(IF($B523="",IFERROR(VLOOKUP($A523,SERVIÇOS!$A:$F,5,0),IFERROR(VLOOKUP($A523,$C:$J,7,0),)),0)*$F523,2)</f>
        <v>33.1</v>
      </c>
      <c r="J523" s="389">
        <f t="shared" si="57"/>
        <v>48.82</v>
      </c>
      <c r="K523" s="463"/>
    </row>
    <row r="524" spans="1:11" ht="47.25">
      <c r="A524" s="756"/>
      <c r="B524" s="756"/>
      <c r="C524" s="757" t="s">
        <v>19237</v>
      </c>
      <c r="D524" s="758" t="s">
        <v>19569</v>
      </c>
      <c r="E524" s="757" t="s">
        <v>14886</v>
      </c>
      <c r="F524" s="759"/>
      <c r="G524" s="760"/>
      <c r="H524" s="781">
        <f>TRUNC(SUM(H525:H532),2)</f>
        <v>15833.12</v>
      </c>
      <c r="I524" s="781">
        <f>TRUNC(SUM(I525:I532),2)</f>
        <v>839.45</v>
      </c>
      <c r="J524" s="781">
        <f>H524+I524</f>
        <v>16672.57</v>
      </c>
      <c r="K524" s="782" t="s">
        <v>19424</v>
      </c>
    </row>
    <row r="525" spans="1:11" ht="30">
      <c r="A525" s="382"/>
      <c r="B525" s="383">
        <v>39599</v>
      </c>
      <c r="C525" s="384" t="str">
        <f t="shared" si="56"/>
        <v>MAT</v>
      </c>
      <c r="D525" s="385" t="str">
        <f>IF($B525="",IFERROR(VLOOKUP($A525,SERVIÇOS!$A:$F,2,0),IFERROR(VLOOKUP($A525,$C:$J,2,0),"")),IFERROR(VLOOKUP($B525,INSUMOS!$A:$D,2,0),IFERROR(VLOOKUP($B525,COTAÇÕES!$A:$J,2,0),"")))</f>
        <v>CABO DE REDE, PAR TRANCADO UTP, 4 PARES, CATEGORIA 6 (CAT 6), ISOLAMENTO PVC (LSZH)</v>
      </c>
      <c r="E525" s="427" t="str">
        <f>IF($B525="",IFERROR(VLOOKUP($A525,SERVIÇOS!$A:$F,3,0),IFERROR(VLOOKUP($A525,$C:$J,3,0),"")),IFERROR(VLOOKUP($B525,INSUMOS!$A:$D,3,0),IFERROR(VLOOKUP($B525,COTAÇÕES!$A:$J,5,0),"")))</f>
        <v xml:space="preserve">M     </v>
      </c>
      <c r="F525" s="386">
        <v>1351.1</v>
      </c>
      <c r="G525" s="387">
        <f>IF($B525="",IFERROR(VLOOKUP($A525,SERVIÇOS!$A:$F,6,0),IFERROR(VLOOKUP($A525,$C:$J,8,0),"")),IFERROR(VLOOKUP($B525,INSUMOS!$A:$D,4,0),IFERROR(VLOOKUP($B525,COTAÇÕES!$A:$J,9,0),"")))</f>
        <v>10.06</v>
      </c>
      <c r="H525" s="388">
        <f>TRUNC(IF($B525="",IFERROR(VLOOKUP($A525,SERVIÇOS!$A:$F,4,0),IFERROR(VLOOKUP($A525,$C:$J,6,0),)),IFERROR(VLOOKUP($B525,INSUMOS!$A:$D,4,0),IFERROR(VLOOKUP($B525,COTAÇÕES!$A:$J,9,0),)))*$F525,2)</f>
        <v>13592.06</v>
      </c>
      <c r="I525" s="388">
        <f>TRUNC(IF($B525="",IFERROR(VLOOKUP($A525,SERVIÇOS!$A:$F,5,0),IFERROR(VLOOKUP($A525,$C:$J,7,0),)),0)*$F525,2)</f>
        <v>0</v>
      </c>
      <c r="J525" s="389">
        <f t="shared" si="57"/>
        <v>13592.06</v>
      </c>
      <c r="K525" s="463"/>
    </row>
    <row r="526" spans="1:11">
      <c r="A526" s="382" t="s">
        <v>16601</v>
      </c>
      <c r="B526" s="383"/>
      <c r="C526" s="384" t="str">
        <f t="shared" si="56"/>
        <v>Serv.Aux</v>
      </c>
      <c r="D526" s="385" t="str">
        <f>IF($B526="",IFERROR(VLOOKUP($A526,SERVIÇOS!$A:$F,2,0),IFERROR(VLOOKUP($A526,$C:$J,2,0),"")),IFERROR(VLOOKUP($B526,INSUMOS!$A:$D,2,0),IFERROR(VLOOKUP($B526,COTAÇÕES!$A:$J,2,0),"")))</f>
        <v>CERTIFICAÇÃO DE REDE LÓGICA - EXCEDENTE 50 PONTOS</v>
      </c>
      <c r="E526" s="427" t="str">
        <f>IF($B526="",IFERROR(VLOOKUP($A526,SERVIÇOS!$A:$F,3,0),IFERROR(VLOOKUP($A526,$C:$J,3,0),"")),IFERROR(VLOOKUP($B526,INSUMOS!$A:$D,3,0),IFERROR(VLOOKUP($B526,COTAÇÕES!$A:$J,5,0),"")))</f>
        <v>PTO</v>
      </c>
      <c r="F526" s="386">
        <v>54</v>
      </c>
      <c r="G526" s="387">
        <f>IF($B526="",IFERROR(VLOOKUP($A526,SERVIÇOS!$A:$F,6,0),IFERROR(VLOOKUP($A526,$C:$J,8,0),"")),IFERROR(VLOOKUP($B526,INSUMOS!$A:$D,4,0),IFERROR(VLOOKUP($B526,COTAÇÕES!$A:$J,9,0),"")))</f>
        <v>30.12</v>
      </c>
      <c r="H526" s="388">
        <f>TRUNC(IF($B526="",IFERROR(VLOOKUP($A526,SERVIÇOS!$A:$F,4,0),IFERROR(VLOOKUP($A526,$C:$J,6,0),)),IFERROR(VLOOKUP($B526,INSUMOS!$A:$D,4,0),IFERROR(VLOOKUP($B526,COTAÇÕES!$A:$J,9,0),)))*$F526,2)</f>
        <v>1626.48</v>
      </c>
      <c r="I526" s="388">
        <f>TRUNC(IF($B526="",IFERROR(VLOOKUP($A526,SERVIÇOS!$A:$F,5,0),IFERROR(VLOOKUP($A526,$C:$J,7,0),)),0)*$F526,2)</f>
        <v>0</v>
      </c>
      <c r="J526" s="389">
        <f t="shared" si="57"/>
        <v>1626.48</v>
      </c>
      <c r="K526" s="463"/>
    </row>
    <row r="527" spans="1:11">
      <c r="A527" s="382">
        <v>88247</v>
      </c>
      <c r="B527" s="383"/>
      <c r="C527" s="384" t="str">
        <f t="shared" si="56"/>
        <v>Serv.Aux</v>
      </c>
      <c r="D527" s="385" t="str">
        <f>IF($B527="",IFERROR(VLOOKUP($A527,SERVIÇOS!$A:$F,2,0),IFERROR(VLOOKUP($A527,$C:$J,2,0),"")),IFERROR(VLOOKUP($B527,INSUMOS!$A:$D,2,0),IFERROR(VLOOKUP($B527,COTAÇÕES!$A:$J,2,0),"")))</f>
        <v>AUXILIAR DE ELETRICISTA COM ENCARGOS COMPLEMENTARES</v>
      </c>
      <c r="E527" s="427" t="str">
        <f>IF($B527="",IFERROR(VLOOKUP($A527,SERVIÇOS!$A:$F,3,0),IFERROR(VLOOKUP($A527,$C:$J,3,0),"")),IFERROR(VLOOKUP($B527,INSUMOS!$A:$D,3,0),IFERROR(VLOOKUP($B527,COTAÇÕES!$A:$J,5,0),"")))</f>
        <v>H</v>
      </c>
      <c r="F527" s="386">
        <v>15.659999999999998</v>
      </c>
      <c r="G527" s="387">
        <f>IF($B527="",IFERROR(VLOOKUP($A527,SERVIÇOS!$A:$F,6,0),IFERROR(VLOOKUP($A527,$C:$J,8,0),"")),IFERROR(VLOOKUP($B527,INSUMOS!$A:$D,4,0),IFERROR(VLOOKUP($B527,COTAÇÕES!$A:$J,9,0),"")))</f>
        <v>24.41</v>
      </c>
      <c r="H527" s="388">
        <f>TRUNC(IF($B527="",IFERROR(VLOOKUP($A527,SERVIÇOS!$A:$F,4,0),IFERROR(VLOOKUP($A527,$C:$J,6,0),)),IFERROR(VLOOKUP($B527,INSUMOS!$A:$D,4,0),IFERROR(VLOOKUP($B527,COTAÇÕES!$A:$J,9,0),)))*$F527,2)</f>
        <v>123.08</v>
      </c>
      <c r="I527" s="388">
        <f>TRUNC(IF($B527="",IFERROR(VLOOKUP($A527,SERVIÇOS!$A:$F,5,0),IFERROR(VLOOKUP($A527,$C:$J,7,0),)),0)*$F527,2)</f>
        <v>259.17</v>
      </c>
      <c r="J527" s="389">
        <f t="shared" si="57"/>
        <v>382.25</v>
      </c>
      <c r="K527" s="463"/>
    </row>
    <row r="528" spans="1:11">
      <c r="A528" s="382">
        <v>88264</v>
      </c>
      <c r="B528" s="383"/>
      <c r="C528" s="384" t="str">
        <f t="shared" si="56"/>
        <v>Serv.Aux</v>
      </c>
      <c r="D528" s="385" t="str">
        <f>IF($B528="",IFERROR(VLOOKUP($A528,SERVIÇOS!$A:$F,2,0),IFERROR(VLOOKUP($A528,$C:$J,2,0),"")),IFERROR(VLOOKUP($B528,INSUMOS!$A:$D,2,0),IFERROR(VLOOKUP($B528,COTAÇÕES!$A:$J,2,0),"")))</f>
        <v>ELETRICISTA COM ENCARGOS COMPLEMENTARES</v>
      </c>
      <c r="E528" s="427" t="str">
        <f>IF($B528="",IFERROR(VLOOKUP($A528,SERVIÇOS!$A:$F,3,0),IFERROR(VLOOKUP($A528,$C:$J,3,0),"")),IFERROR(VLOOKUP($B528,INSUMOS!$A:$D,3,0),IFERROR(VLOOKUP($B528,COTAÇÕES!$A:$J,5,0),"")))</f>
        <v>H</v>
      </c>
      <c r="F528" s="386">
        <v>15.659999999999998</v>
      </c>
      <c r="G528" s="387">
        <f>IF($B528="",IFERROR(VLOOKUP($A528,SERVIÇOS!$A:$F,6,0),IFERROR(VLOOKUP($A528,$C:$J,8,0),"")),IFERROR(VLOOKUP($B528,INSUMOS!$A:$D,4,0),IFERROR(VLOOKUP($B528,COTAÇÕES!$A:$J,9,0),"")))</f>
        <v>29.49</v>
      </c>
      <c r="H528" s="388">
        <f>TRUNC(IF($B528="",IFERROR(VLOOKUP($A528,SERVIÇOS!$A:$F,4,0),IFERROR(VLOOKUP($A528,$C:$J,6,0),)),IFERROR(VLOOKUP($B528,INSUMOS!$A:$D,4,0),IFERROR(VLOOKUP($B528,COTAÇÕES!$A:$J,9,0),)))*$F528,2)</f>
        <v>123.08</v>
      </c>
      <c r="I528" s="388">
        <f>TRUNC(IF($B528="",IFERROR(VLOOKUP($A528,SERVIÇOS!$A:$F,5,0),IFERROR(VLOOKUP($A528,$C:$J,7,0),)),0)*$F528,2)</f>
        <v>338.72</v>
      </c>
      <c r="J528" s="389">
        <f t="shared" si="57"/>
        <v>461.8</v>
      </c>
      <c r="K528" s="463"/>
    </row>
    <row r="529" spans="1:11" ht="45">
      <c r="A529" s="382">
        <v>91834</v>
      </c>
      <c r="B529" s="383"/>
      <c r="C529" s="384" t="str">
        <f t="shared" si="56"/>
        <v>Serv.Aux</v>
      </c>
      <c r="D529" s="385" t="str">
        <f>IF($B529="",IFERROR(VLOOKUP($A529,SERVIÇOS!$A:$F,2,0),IFERROR(VLOOKUP($A529,$C:$J,2,0),"")),IFERROR(VLOOKUP($B529,INSUMOS!$A:$D,2,0),IFERROR(VLOOKUP($B529,COTAÇÕES!$A:$J,2,0),"")))</f>
        <v>ELETRODUTO FLEXÍVEL CORRUGADO, PVC, DN 25 MM (3/4"), PARA CIRCUITOS TERMINAIS, INSTALADO EM FORRO - FORNECIMENTO E INSTALAÇÃO. AF_12/2015</v>
      </c>
      <c r="E529" s="427" t="str">
        <f>IF($B529="",IFERROR(VLOOKUP($A529,SERVIÇOS!$A:$F,3,0),IFERROR(VLOOKUP($A529,$C:$J,3,0),"")),IFERROR(VLOOKUP($B529,INSUMOS!$A:$D,3,0),IFERROR(VLOOKUP($B529,COTAÇÕES!$A:$J,5,0),"")))</f>
        <v>M</v>
      </c>
      <c r="F529" s="386">
        <v>28</v>
      </c>
      <c r="G529" s="387">
        <f>IF($B529="",IFERROR(VLOOKUP($A529,SERVIÇOS!$A:$F,6,0),IFERROR(VLOOKUP($A529,$C:$J,8,0),"")),IFERROR(VLOOKUP($B529,INSUMOS!$A:$D,4,0),IFERROR(VLOOKUP($B529,COTAÇÕES!$A:$J,9,0),"")))</f>
        <v>11.48</v>
      </c>
      <c r="H529" s="388">
        <f>TRUNC(IF($B529="",IFERROR(VLOOKUP($A529,SERVIÇOS!$A:$F,4,0),IFERROR(VLOOKUP($A529,$C:$J,6,0),)),IFERROR(VLOOKUP($B529,INSUMOS!$A:$D,4,0),IFERROR(VLOOKUP($B529,COTAÇÕES!$A:$J,9,0),)))*$F529,2)</f>
        <v>201.04</v>
      </c>
      <c r="I529" s="388">
        <f>TRUNC(IF($B529="",IFERROR(VLOOKUP($A529,SERVIÇOS!$A:$F,5,0),IFERROR(VLOOKUP($A529,$C:$J,7,0),)),0)*$F529,2)</f>
        <v>120.4</v>
      </c>
      <c r="J529" s="389">
        <f t="shared" si="57"/>
        <v>321.44</v>
      </c>
      <c r="K529" s="463"/>
    </row>
    <row r="530" spans="1:11" ht="45">
      <c r="A530" s="382">
        <v>91871</v>
      </c>
      <c r="B530" s="383"/>
      <c r="C530" s="384" t="str">
        <f t="shared" ref="C530:C532" si="58">IF(A530&lt;&gt;"","Serv.Aux",IF(B530&lt;&gt;"","MAT",""))</f>
        <v>Serv.Aux</v>
      </c>
      <c r="D530" s="385" t="str">
        <f>IF($B530="",IFERROR(VLOOKUP($A530,SERVIÇOS!$A:$F,2,0),IFERROR(VLOOKUP($A530,$C:$J,2,0),"")),IFERROR(VLOOKUP($B530,INSUMOS!$A:$D,2,0),IFERROR(VLOOKUP($B530,COTAÇÕES!$A:$J,2,0),"")))</f>
        <v>ELETRODUTO RÍGIDO ROSCÁVEL, PVC, DN 25 MM (3/4"), PARA CIRCUITOS TERMINAIS, INSTALADO EM PAREDE - FORNECIMENTO E INSTALAÇÃO. AF_12/2015</v>
      </c>
      <c r="E530" s="427" t="str">
        <f>IF($B530="",IFERROR(VLOOKUP($A530,SERVIÇOS!$A:$F,3,0),IFERROR(VLOOKUP($A530,$C:$J,3,0),"")),IFERROR(VLOOKUP($B530,INSUMOS!$A:$D,3,0),IFERROR(VLOOKUP($B530,COTAÇÕES!$A:$J,5,0),"")))</f>
        <v>M</v>
      </c>
      <c r="F530" s="386">
        <v>14</v>
      </c>
      <c r="G530" s="387">
        <f>IF($B530="",IFERROR(VLOOKUP($A530,SERVIÇOS!$A:$F,6,0),IFERROR(VLOOKUP($A530,$C:$J,8,0),"")),IFERROR(VLOOKUP($B530,INSUMOS!$A:$D,4,0),IFERROR(VLOOKUP($B530,COTAÇÕES!$A:$J,9,0),"")))</f>
        <v>16.739999999999998</v>
      </c>
      <c r="H530" s="388">
        <f>TRUNC(IF($B530="",IFERROR(VLOOKUP($A530,SERVIÇOS!$A:$F,4,0),IFERROR(VLOOKUP($A530,$C:$J,6,0),)),IFERROR(VLOOKUP($B530,INSUMOS!$A:$D,4,0),IFERROR(VLOOKUP($B530,COTAÇÕES!$A:$J,9,0),)))*$F530,2)</f>
        <v>143.63999999999999</v>
      </c>
      <c r="I530" s="388">
        <f>TRUNC(IF($B530="",IFERROR(VLOOKUP($A530,SERVIÇOS!$A:$F,5,0),IFERROR(VLOOKUP($A530,$C:$J,7,0),)),0)*$F530,2)</f>
        <v>90.72</v>
      </c>
      <c r="J530" s="389">
        <f t="shared" ref="J530:J532" si="59">H530+I530</f>
        <v>234.35999999999999</v>
      </c>
      <c r="K530" s="463"/>
    </row>
    <row r="531" spans="1:11" ht="45">
      <c r="A531" s="382">
        <v>91884</v>
      </c>
      <c r="B531" s="383"/>
      <c r="C531" s="384" t="str">
        <f t="shared" si="58"/>
        <v>Serv.Aux</v>
      </c>
      <c r="D531" s="385" t="str">
        <f>IF($B531="",IFERROR(VLOOKUP($A531,SERVIÇOS!$A:$F,2,0),IFERROR(VLOOKUP($A531,$C:$J,2,0),"")),IFERROR(VLOOKUP($B531,INSUMOS!$A:$D,2,0),IFERROR(VLOOKUP($B531,COTAÇÕES!$A:$J,2,0),"")))</f>
        <v>LUVA PARA ELETRODUTO, PVC, ROSCÁVEL, DN 25 MM (3/4"), PARA CIRCUITOS TERMINAIS, INSTALADA EM PAREDE - FORNECIMENTO E INSTALAÇÃO. AF_12/2015</v>
      </c>
      <c r="E531" s="427" t="str">
        <f>IF($B531="",IFERROR(VLOOKUP($A531,SERVIÇOS!$A:$F,3,0),IFERROR(VLOOKUP($A531,$C:$J,3,0),"")),IFERROR(VLOOKUP($B531,INSUMOS!$A:$D,3,0),IFERROR(VLOOKUP($B531,COTAÇÕES!$A:$J,5,0),"")))</f>
        <v>UN</v>
      </c>
      <c r="F531" s="386">
        <v>2</v>
      </c>
      <c r="G531" s="387">
        <f>IF($B531="",IFERROR(VLOOKUP($A531,SERVIÇOS!$A:$F,6,0),IFERROR(VLOOKUP($A531,$C:$J,8,0),"")),IFERROR(VLOOKUP($B531,INSUMOS!$A:$D,4,0),IFERROR(VLOOKUP($B531,COTAÇÕES!$A:$J,9,0),"")))</f>
        <v>10.27</v>
      </c>
      <c r="H531" s="388">
        <f>TRUNC(IF($B531="",IFERROR(VLOOKUP($A531,SERVIÇOS!$A:$F,4,0),IFERROR(VLOOKUP($A531,$C:$J,6,0),)),IFERROR(VLOOKUP($B531,INSUMOS!$A:$D,4,0),IFERROR(VLOOKUP($B531,COTAÇÕES!$A:$J,9,0),)))*$F531,2)</f>
        <v>8.3800000000000008</v>
      </c>
      <c r="I531" s="388">
        <f>TRUNC(IF($B531="",IFERROR(VLOOKUP($A531,SERVIÇOS!$A:$F,5,0),IFERROR(VLOOKUP($A531,$C:$J,7,0),)),0)*$F531,2)</f>
        <v>12.16</v>
      </c>
      <c r="J531" s="389">
        <f t="shared" si="59"/>
        <v>20.54</v>
      </c>
      <c r="K531" s="463"/>
    </row>
    <row r="532" spans="1:11" ht="45">
      <c r="A532" s="382">
        <v>91914</v>
      </c>
      <c r="B532" s="383"/>
      <c r="C532" s="384" t="str">
        <f t="shared" si="58"/>
        <v>Serv.Aux</v>
      </c>
      <c r="D532" s="385" t="str">
        <f>IF($B532="",IFERROR(VLOOKUP($A532,SERVIÇOS!$A:$F,2,0),IFERROR(VLOOKUP($A532,$C:$J,2,0),"")),IFERROR(VLOOKUP($B532,INSUMOS!$A:$D,2,0),IFERROR(VLOOKUP($B532,COTAÇÕES!$A:$J,2,0),"")))</f>
        <v>CURVA 90 GRAUS PARA ELETRODUTO, PVC, ROSCÁVEL, DN 25 MM (3/4"), PARA CIRCUITOS TERMINAIS, INSTALADA EM PAREDE - FORNECIMENTO E INSTALAÇÃO. AF_12/2015</v>
      </c>
      <c r="E532" s="427" t="str">
        <f>IF($B532="",IFERROR(VLOOKUP($A532,SERVIÇOS!$A:$F,3,0),IFERROR(VLOOKUP($A532,$C:$J,3,0),"")),IFERROR(VLOOKUP($B532,INSUMOS!$A:$D,3,0),IFERROR(VLOOKUP($B532,COTAÇÕES!$A:$J,5,0),"")))</f>
        <v>UN</v>
      </c>
      <c r="F532" s="386">
        <v>2</v>
      </c>
      <c r="G532" s="387">
        <f>IF($B532="",IFERROR(VLOOKUP($A532,SERVIÇOS!$A:$F,6,0),IFERROR(VLOOKUP($A532,$C:$J,8,0),"")),IFERROR(VLOOKUP($B532,INSUMOS!$A:$D,4,0),IFERROR(VLOOKUP($B532,COTAÇÕES!$A:$J,9,0),"")))</f>
        <v>16.82</v>
      </c>
      <c r="H532" s="388">
        <f>TRUNC(IF($B532="",IFERROR(VLOOKUP($A532,SERVIÇOS!$A:$F,4,0),IFERROR(VLOOKUP($A532,$C:$J,6,0),)),IFERROR(VLOOKUP($B532,INSUMOS!$A:$D,4,0),IFERROR(VLOOKUP($B532,COTAÇÕES!$A:$J,9,0),)))*$F532,2)</f>
        <v>15.36</v>
      </c>
      <c r="I532" s="388">
        <f>TRUNC(IF($B532="",IFERROR(VLOOKUP($A532,SERVIÇOS!$A:$F,5,0),IFERROR(VLOOKUP($A532,$C:$J,7,0),)),0)*$F532,2)</f>
        <v>18.28</v>
      </c>
      <c r="J532" s="389">
        <f t="shared" si="59"/>
        <v>33.64</v>
      </c>
      <c r="K532" s="463"/>
    </row>
    <row r="533" spans="1:11" ht="31.5">
      <c r="A533" s="756"/>
      <c r="B533" s="756"/>
      <c r="C533" s="757" t="s">
        <v>19238</v>
      </c>
      <c r="D533" s="758" t="s">
        <v>19571</v>
      </c>
      <c r="E533" s="757" t="s">
        <v>99</v>
      </c>
      <c r="F533" s="759"/>
      <c r="G533" s="760"/>
      <c r="H533" s="781">
        <f>TRUNC(SUM(H534:H536),2)</f>
        <v>166.65</v>
      </c>
      <c r="I533" s="781">
        <f>TRUNC(SUM(I534:I536),2)</f>
        <v>28.05</v>
      </c>
      <c r="J533" s="781">
        <f>H533+I533</f>
        <v>194.70000000000002</v>
      </c>
      <c r="K533" s="782" t="s">
        <v>19424</v>
      </c>
    </row>
    <row r="534" spans="1:11">
      <c r="A534" s="382"/>
      <c r="B534" s="383">
        <v>130</v>
      </c>
      <c r="C534" s="384" t="str">
        <f t="shared" si="56"/>
        <v>MAT</v>
      </c>
      <c r="D534" s="385" t="str">
        <f>IF($B534="",IFERROR(VLOOKUP($A534,SERVIÇOS!$A:$F,2,0),IFERROR(VLOOKUP($A534,$C:$J,2,0),"")),IFERROR(VLOOKUP($B534,INSUMOS!$A:$D,2,0),IFERROR(VLOOKUP($B534,COTAÇÕES!$A:$J,2,0),"")))</f>
        <v>ARGAMASSA POLIMERICA DE REPARO ESTRUTURAL, BICOMPONENTE</v>
      </c>
      <c r="E534" s="427" t="str">
        <f>IF($B534="",IFERROR(VLOOKUP($A534,SERVIÇOS!$A:$F,3,0),IFERROR(VLOOKUP($A534,$C:$J,3,0),"")),IFERROR(VLOOKUP($B534,INSUMOS!$A:$D,3,0),IFERROR(VLOOKUP($B534,COTAÇÕES!$A:$J,5,0),"")))</f>
        <v xml:space="preserve">KG    </v>
      </c>
      <c r="F534" s="386">
        <v>42</v>
      </c>
      <c r="G534" s="387">
        <f>IF($B534="",IFERROR(VLOOKUP($A534,SERVIÇOS!$A:$F,6,0),IFERROR(VLOOKUP($A534,$C:$J,8,0),"")),IFERROR(VLOOKUP($B534,INSUMOS!$A:$D,4,0),IFERROR(VLOOKUP($B534,COTAÇÕES!$A:$J,9,0),"")))</f>
        <v>3.69</v>
      </c>
      <c r="H534" s="388">
        <f>TRUNC(IF($B534="",IFERROR(VLOOKUP($A534,SERVIÇOS!$A:$F,4,0),IFERROR(VLOOKUP($A534,$C:$J,6,0),)),IFERROR(VLOOKUP($B534,INSUMOS!$A:$D,4,0),IFERROR(VLOOKUP($B534,COTAÇÕES!$A:$J,9,0),)))*$F534,2)</f>
        <v>154.97999999999999</v>
      </c>
      <c r="I534" s="388">
        <f>TRUNC(IF($B534="",IFERROR(VLOOKUP($A534,SERVIÇOS!$A:$F,5,0),IFERROR(VLOOKUP($A534,$C:$J,7,0),)),0)*$F534,2)</f>
        <v>0</v>
      </c>
      <c r="J534" s="389">
        <f t="shared" si="57"/>
        <v>154.97999999999999</v>
      </c>
      <c r="K534" s="463"/>
    </row>
    <row r="535" spans="1:11">
      <c r="A535" s="382">
        <v>88243</v>
      </c>
      <c r="B535" s="383"/>
      <c r="C535" s="384" t="str">
        <f t="shared" si="56"/>
        <v>Serv.Aux</v>
      </c>
      <c r="D535" s="385" t="str">
        <f>IF($B535="",IFERROR(VLOOKUP($A535,SERVIÇOS!$A:$F,2,0),IFERROR(VLOOKUP($A535,$C:$J,2,0),"")),IFERROR(VLOOKUP($B535,INSUMOS!$A:$D,2,0),IFERROR(VLOOKUP($B535,COTAÇÕES!$A:$J,2,0),"")))</f>
        <v>AJUDANTE ESPECIALIZADO COM ENCARGOS COMPLEMENTARES</v>
      </c>
      <c r="E535" s="427" t="str">
        <f>IF($B535="",IFERROR(VLOOKUP($A535,SERVIÇOS!$A:$F,3,0),IFERROR(VLOOKUP($A535,$C:$J,3,0),"")),IFERROR(VLOOKUP($B535,INSUMOS!$A:$D,3,0),IFERROR(VLOOKUP($B535,COTAÇÕES!$A:$J,5,0),"")))</f>
        <v>H</v>
      </c>
      <c r="F535" s="386">
        <v>0.75</v>
      </c>
      <c r="G535" s="387">
        <f>IF($B535="",IFERROR(VLOOKUP($A535,SERVIÇOS!$A:$F,6,0),IFERROR(VLOOKUP($A535,$C:$J,8,0),"")),IFERROR(VLOOKUP($B535,INSUMOS!$A:$D,4,0),IFERROR(VLOOKUP($B535,COTAÇÕES!$A:$J,9,0),"")))</f>
        <v>23.82</v>
      </c>
      <c r="H535" s="388">
        <f>TRUNC(IF($B535="",IFERROR(VLOOKUP($A535,SERVIÇOS!$A:$F,4,0),IFERROR(VLOOKUP($A535,$C:$J,6,0),)),IFERROR(VLOOKUP($B535,INSUMOS!$A:$D,4,0),IFERROR(VLOOKUP($B535,COTAÇÕES!$A:$J,9,0),)))*$F535,2)</f>
        <v>5.77</v>
      </c>
      <c r="I535" s="388">
        <f>TRUNC(IF($B535="",IFERROR(VLOOKUP($A535,SERVIÇOS!$A:$F,5,0),IFERROR(VLOOKUP($A535,$C:$J,7,0),)),0)*$F535,2)</f>
        <v>12.09</v>
      </c>
      <c r="J535" s="389">
        <f t="shared" si="57"/>
        <v>17.86</v>
      </c>
      <c r="K535" s="463"/>
    </row>
    <row r="536" spans="1:11">
      <c r="A536" s="382">
        <v>88270</v>
      </c>
      <c r="B536" s="383"/>
      <c r="C536" s="384" t="str">
        <f t="shared" si="56"/>
        <v>Serv.Aux</v>
      </c>
      <c r="D536" s="385" t="str">
        <f>IF($B536="",IFERROR(VLOOKUP($A536,SERVIÇOS!$A:$F,2,0),IFERROR(VLOOKUP($A536,$C:$J,2,0),"")),IFERROR(VLOOKUP($B536,INSUMOS!$A:$D,2,0),IFERROR(VLOOKUP($B536,COTAÇÕES!$A:$J,2,0),"")))</f>
        <v>IMPERMEABILIZADOR COM ENCARGOS COMPLEMENTARES</v>
      </c>
      <c r="E536" s="427" t="str">
        <f>IF($B536="",IFERROR(VLOOKUP($A536,SERVIÇOS!$A:$F,3,0),IFERROR(VLOOKUP($A536,$C:$J,3,0),"")),IFERROR(VLOOKUP($B536,INSUMOS!$A:$D,3,0),IFERROR(VLOOKUP($B536,COTAÇÕES!$A:$J,5,0),"")))</f>
        <v>H</v>
      </c>
      <c r="F536" s="386">
        <v>0.75</v>
      </c>
      <c r="G536" s="387">
        <f>IF($B536="",IFERROR(VLOOKUP($A536,SERVIÇOS!$A:$F,6,0),IFERROR(VLOOKUP($A536,$C:$J,8,0),"")),IFERROR(VLOOKUP($B536,INSUMOS!$A:$D,4,0),IFERROR(VLOOKUP($B536,COTAÇÕES!$A:$J,9,0),"")))</f>
        <v>29.15</v>
      </c>
      <c r="H536" s="388">
        <f>TRUNC(IF($B536="",IFERROR(VLOOKUP($A536,SERVIÇOS!$A:$F,4,0),IFERROR(VLOOKUP($A536,$C:$J,6,0),)),IFERROR(VLOOKUP($B536,INSUMOS!$A:$D,4,0),IFERROR(VLOOKUP($B536,COTAÇÕES!$A:$J,9,0),)))*$F536,2)</f>
        <v>5.9</v>
      </c>
      <c r="I536" s="388">
        <f>TRUNC(IF($B536="",IFERROR(VLOOKUP($A536,SERVIÇOS!$A:$F,5,0),IFERROR(VLOOKUP($A536,$C:$J,7,0),)),0)*$F536,2)</f>
        <v>15.96</v>
      </c>
      <c r="J536" s="389">
        <f t="shared" si="57"/>
        <v>21.86</v>
      </c>
      <c r="K536" s="463"/>
    </row>
    <row r="537" spans="1:11" ht="78.75">
      <c r="A537" s="756"/>
      <c r="B537" s="756"/>
      <c r="C537" s="757" t="s">
        <v>19579</v>
      </c>
      <c r="D537" s="758" t="s">
        <v>19708</v>
      </c>
      <c r="E537" s="757" t="s">
        <v>18858</v>
      </c>
      <c r="F537" s="759"/>
      <c r="G537" s="760"/>
      <c r="H537" s="781">
        <f>TRUNC(SUM(H538:H555),2)</f>
        <v>3158.69</v>
      </c>
      <c r="I537" s="781">
        <f>TRUNC(SUM(I538:I555),2)</f>
        <v>579.38</v>
      </c>
      <c r="J537" s="781">
        <f>H537+I537</f>
        <v>3738.07</v>
      </c>
      <c r="K537" s="782" t="s">
        <v>19424</v>
      </c>
    </row>
    <row r="538" spans="1:11" ht="45">
      <c r="A538" s="382">
        <v>94964</v>
      </c>
      <c r="B538" s="383"/>
      <c r="C538" s="384" t="str">
        <f t="shared" si="56"/>
        <v>Serv.Aux</v>
      </c>
      <c r="D538" s="385" t="str">
        <f>IF($B538="",IFERROR(VLOOKUP($A538,SERVIÇOS!$A:$F,2,0),IFERROR(VLOOKUP($A538,$C:$J,2,0),"")),IFERROR(VLOOKUP($B538,INSUMOS!$A:$D,2,0),IFERROR(VLOOKUP($B538,COTAÇÕES!$A:$J,2,0),"")))</f>
        <v>CONCRETO FCK = 20MPA, TRAÇO 1:2,7:3 (EM MASSA SECA DE CIMENTO/ AREIA MÉDIA/ BRITA 1) - PREPARO MECÂNICO COM BETONEIRA 400 L. AF_05/2021</v>
      </c>
      <c r="E538" s="427" t="str">
        <f>IF($B538="",IFERROR(VLOOKUP($A538,SERVIÇOS!$A:$F,3,0),IFERROR(VLOOKUP($A538,$C:$J,3,0),"")),IFERROR(VLOOKUP($B538,INSUMOS!$A:$D,3,0),IFERROR(VLOOKUP($B538,COTAÇÕES!$A:$J,5,0),"")))</f>
        <v>M3</v>
      </c>
      <c r="F538" s="386">
        <v>0.14000000000000001</v>
      </c>
      <c r="G538" s="387">
        <f>IF($B538="",IFERROR(VLOOKUP($A538,SERVIÇOS!$A:$F,6,0),IFERROR(VLOOKUP($A538,$C:$J,8,0),"")),IFERROR(VLOOKUP($B538,INSUMOS!$A:$D,4,0),IFERROR(VLOOKUP($B538,COTAÇÕES!$A:$J,9,0),"")))</f>
        <v>421.78</v>
      </c>
      <c r="H538" s="388">
        <f>TRUNC(IF($B538="",IFERROR(VLOOKUP($A538,SERVIÇOS!$A:$F,4,0),IFERROR(VLOOKUP($A538,$C:$J,6,0),)),IFERROR(VLOOKUP($B538,INSUMOS!$A:$D,4,0),IFERROR(VLOOKUP($B538,COTAÇÕES!$A:$J,9,0),)))*$F538,2)</f>
        <v>50.28</v>
      </c>
      <c r="I538" s="388">
        <f>TRUNC(IF($B538="",IFERROR(VLOOKUP($A538,SERVIÇOS!$A:$F,5,0),IFERROR(VLOOKUP($A538,$C:$J,7,0),)),0)*$F538,2)</f>
        <v>8.76</v>
      </c>
      <c r="J538" s="389">
        <f t="shared" si="57"/>
        <v>59.04</v>
      </c>
      <c r="K538" s="463"/>
    </row>
    <row r="539" spans="1:11" ht="30">
      <c r="A539" s="382">
        <v>103670</v>
      </c>
      <c r="B539" s="383"/>
      <c r="C539" s="384" t="str">
        <f t="shared" si="56"/>
        <v>Serv.Aux</v>
      </c>
      <c r="D539" s="385" t="str">
        <f>IF($B539="",IFERROR(VLOOKUP($A539,SERVIÇOS!$A:$F,2,0),IFERROR(VLOOKUP($A539,$C:$J,2,0),"")),IFERROR(VLOOKUP($B539,INSUMOS!$A:$D,2,0),IFERROR(VLOOKUP($B539,COTAÇÕES!$A:$J,2,0),"")))</f>
        <v>LANÇAMENTO COM USO DE BALDES, ADENSAMENTO E ACABAMENTO DE CONCRETO EM ESTRUTURAS. AF_02/2022</v>
      </c>
      <c r="E539" s="427" t="str">
        <f>IF($B539="",IFERROR(VLOOKUP($A539,SERVIÇOS!$A:$F,3,0),IFERROR(VLOOKUP($A539,$C:$J,3,0),"")),IFERROR(VLOOKUP($B539,INSUMOS!$A:$D,3,0),IFERROR(VLOOKUP($B539,COTAÇÕES!$A:$J,5,0),"")))</f>
        <v>M3</v>
      </c>
      <c r="F539" s="386">
        <v>0.14000000000000001</v>
      </c>
      <c r="G539" s="387">
        <f>IF($B539="",IFERROR(VLOOKUP($A539,SERVIÇOS!$A:$F,6,0),IFERROR(VLOOKUP($A539,$C:$J,8,0),"")),IFERROR(VLOOKUP($B539,INSUMOS!$A:$D,4,0),IFERROR(VLOOKUP($B539,COTAÇÕES!$A:$J,9,0),"")))</f>
        <v>311.88</v>
      </c>
      <c r="H539" s="388">
        <f>TRUNC(IF($B539="",IFERROR(VLOOKUP($A539,SERVIÇOS!$A:$F,4,0),IFERROR(VLOOKUP($A539,$C:$J,6,0),)),IFERROR(VLOOKUP($B539,INSUMOS!$A:$D,4,0),IFERROR(VLOOKUP($B539,COTAÇÕES!$A:$J,9,0),)))*$F539,2)</f>
        <v>13.56</v>
      </c>
      <c r="I539" s="388">
        <f>TRUNC(IF($B539="",IFERROR(VLOOKUP($A539,SERVIÇOS!$A:$F,5,0),IFERROR(VLOOKUP($A539,$C:$J,7,0),)),0)*$F539,2)</f>
        <v>30.1</v>
      </c>
      <c r="J539" s="389">
        <f t="shared" si="57"/>
        <v>43.660000000000004</v>
      </c>
      <c r="K539" s="463"/>
    </row>
    <row r="540" spans="1:11" ht="30">
      <c r="A540" s="382">
        <v>96533</v>
      </c>
      <c r="B540" s="383"/>
      <c r="C540" s="384" t="str">
        <f t="shared" si="56"/>
        <v>Serv.Aux</v>
      </c>
      <c r="D540" s="385" t="str">
        <f>IF($B540="",IFERROR(VLOOKUP($A540,SERVIÇOS!$A:$F,2,0),IFERROR(VLOOKUP($A540,$C:$J,2,0),"")),IFERROR(VLOOKUP($B540,INSUMOS!$A:$D,2,0),IFERROR(VLOOKUP($B540,COTAÇÕES!$A:$J,2,0),"")))</f>
        <v>FABRICAÇÃO, MONTAGEM E DESMONTAGEM DE FÔRMA PARA VIGA BALDRAME, EM MADEIRA SERRADA, E=25 MM, 2 UTILIZAÇÕES. AF_06/2017</v>
      </c>
      <c r="E540" s="427" t="str">
        <f>IF($B540="",IFERROR(VLOOKUP($A540,SERVIÇOS!$A:$F,3,0),IFERROR(VLOOKUP($A540,$C:$J,3,0),"")),IFERROR(VLOOKUP($B540,INSUMOS!$A:$D,3,0),IFERROR(VLOOKUP($B540,COTAÇÕES!$A:$J,5,0),"")))</f>
        <v>M2</v>
      </c>
      <c r="F540" s="386">
        <v>0.71</v>
      </c>
      <c r="G540" s="387">
        <f>IF($B540="",IFERROR(VLOOKUP($A540,SERVIÇOS!$A:$F,6,0),IFERROR(VLOOKUP($A540,$C:$J,8,0),"")),IFERROR(VLOOKUP($B540,INSUMOS!$A:$D,4,0),IFERROR(VLOOKUP($B540,COTAÇÕES!$A:$J,9,0),"")))</f>
        <v>132.44999999999999</v>
      </c>
      <c r="H540" s="388">
        <f>TRUNC(IF($B540="",IFERROR(VLOOKUP($A540,SERVIÇOS!$A:$F,4,0),IFERROR(VLOOKUP($A540,$C:$J,6,0),)),IFERROR(VLOOKUP($B540,INSUMOS!$A:$D,4,0),IFERROR(VLOOKUP($B540,COTAÇÕES!$A:$J,9,0),)))*$F540,2)</f>
        <v>68.12</v>
      </c>
      <c r="I540" s="388">
        <f>TRUNC(IF($B540="",IFERROR(VLOOKUP($A540,SERVIÇOS!$A:$F,5,0),IFERROR(VLOOKUP($A540,$C:$J,7,0),)),0)*$F540,2)</f>
        <v>25.91</v>
      </c>
      <c r="J540" s="389">
        <f t="shared" si="57"/>
        <v>94.03</v>
      </c>
      <c r="K540" s="463"/>
    </row>
    <row r="541" spans="1:11" ht="45">
      <c r="A541" s="382">
        <v>103328</v>
      </c>
      <c r="B541" s="383"/>
      <c r="C541" s="384" t="str">
        <f t="shared" si="56"/>
        <v>Serv.Aux</v>
      </c>
      <c r="D541" s="385" t="str">
        <f>IF($B541="",IFERROR(VLOOKUP($A541,SERVIÇOS!$A:$F,2,0),IFERROR(VLOOKUP($A541,$C:$J,2,0),"")),IFERROR(VLOOKUP($B541,INSUMOS!$A:$D,2,0),IFERROR(VLOOKUP($B541,COTAÇÕES!$A:$J,2,0),"")))</f>
        <v>ALVENARIA DE VEDAÇÃO DE BLOCOS CERÂMICOS FURADOS NA HORIZONTAL DE 9X19X19 CM (ESPESSURA 9 CM) E ARGAMASSA DE ASSENTAMENTO COM PREPARO EM BETONEIRA. AF_12/2021</v>
      </c>
      <c r="E541" s="427" t="str">
        <f>IF($B541="",IFERROR(VLOOKUP($A541,SERVIÇOS!$A:$F,3,0),IFERROR(VLOOKUP($A541,$C:$J,3,0),"")),IFERROR(VLOOKUP($B541,INSUMOS!$A:$D,3,0),IFERROR(VLOOKUP($B541,COTAÇÕES!$A:$J,5,0),"")))</f>
        <v>M2</v>
      </c>
      <c r="F541" s="386">
        <v>2.31</v>
      </c>
      <c r="G541" s="387">
        <f>IF($B541="",IFERROR(VLOOKUP($A541,SERVIÇOS!$A:$F,6,0),IFERROR(VLOOKUP($A541,$C:$J,8,0),"")),IFERROR(VLOOKUP($B541,INSUMOS!$A:$D,4,0),IFERROR(VLOOKUP($B541,COTAÇÕES!$A:$J,9,0),"")))</f>
        <v>93.54</v>
      </c>
      <c r="H541" s="388">
        <f>TRUNC(IF($B541="",IFERROR(VLOOKUP($A541,SERVIÇOS!$A:$F,4,0),IFERROR(VLOOKUP($A541,$C:$J,6,0),)),IFERROR(VLOOKUP($B541,INSUMOS!$A:$D,4,0),IFERROR(VLOOKUP($B541,COTAÇÕES!$A:$J,9,0),)))*$F541,2)</f>
        <v>107.43</v>
      </c>
      <c r="I541" s="388">
        <f>TRUNC(IF($B541="",IFERROR(VLOOKUP($A541,SERVIÇOS!$A:$F,5,0),IFERROR(VLOOKUP($A541,$C:$J,7,0),)),0)*$F541,2)</f>
        <v>108.63</v>
      </c>
      <c r="J541" s="389">
        <f t="shared" si="57"/>
        <v>216.06</v>
      </c>
      <c r="K541" s="463"/>
    </row>
    <row r="542" spans="1:11" ht="45">
      <c r="A542" s="382">
        <v>87879</v>
      </c>
      <c r="B542" s="383"/>
      <c r="C542" s="384" t="str">
        <f t="shared" si="56"/>
        <v>Serv.Aux</v>
      </c>
      <c r="D542" s="385" t="str">
        <f>IF($B542="",IFERROR(VLOOKUP($A542,SERVIÇOS!$A:$F,2,0),IFERROR(VLOOKUP($A542,$C:$J,2,0),"")),IFERROR(VLOOKUP($B542,INSUMOS!$A:$D,2,0),IFERROR(VLOOKUP($B542,COTAÇÕES!$A:$J,2,0),"")))</f>
        <v>CHAPISCO APLICADO EM ALVENARIAS E ESTRUTURAS DE CONCRETO INTERNAS, COM COLHER DE PEDREIRO.  ARGAMASSA TRAÇO 1:3 COM PREPARO EM BETONEIRA 400L. AF_10/2022</v>
      </c>
      <c r="E542" s="427" t="str">
        <f>IF($B542="",IFERROR(VLOOKUP($A542,SERVIÇOS!$A:$F,3,0),IFERROR(VLOOKUP($A542,$C:$J,3,0),"")),IFERROR(VLOOKUP($B542,INSUMOS!$A:$D,3,0),IFERROR(VLOOKUP($B542,COTAÇÕES!$A:$J,5,0),"")))</f>
        <v>M2</v>
      </c>
      <c r="F542" s="386">
        <v>4.93</v>
      </c>
      <c r="G542" s="387">
        <f>IF($B542="",IFERROR(VLOOKUP($A542,SERVIÇOS!$A:$F,6,0),IFERROR(VLOOKUP($A542,$C:$J,8,0),"")),IFERROR(VLOOKUP($B542,INSUMOS!$A:$D,4,0),IFERROR(VLOOKUP($B542,COTAÇÕES!$A:$J,9,0),"")))</f>
        <v>4.32</v>
      </c>
      <c r="H542" s="388">
        <f>TRUNC(IF($B542="",IFERROR(VLOOKUP($A542,SERVIÇOS!$A:$F,4,0),IFERROR(VLOOKUP($A542,$C:$J,6,0),)),IFERROR(VLOOKUP($B542,INSUMOS!$A:$D,4,0),IFERROR(VLOOKUP($B542,COTAÇÕES!$A:$J,9,0),)))*$F542,2)</f>
        <v>10.94</v>
      </c>
      <c r="I542" s="388">
        <f>TRUNC(IF($B542="",IFERROR(VLOOKUP($A542,SERVIÇOS!$A:$F,5,0),IFERROR(VLOOKUP($A542,$C:$J,7,0),)),0)*$F542,2)</f>
        <v>10.35</v>
      </c>
      <c r="J542" s="389">
        <f t="shared" si="57"/>
        <v>21.29</v>
      </c>
      <c r="K542" s="463"/>
    </row>
    <row r="543" spans="1:11" ht="60">
      <c r="A543" s="382">
        <v>87529</v>
      </c>
      <c r="B543" s="383"/>
      <c r="C543" s="384" t="str">
        <f t="shared" si="56"/>
        <v>Serv.Aux</v>
      </c>
      <c r="D543" s="385" t="str">
        <f>IF($B543="",IFERROR(VLOOKUP($A543,SERVIÇOS!$A:$F,2,0),IFERROR(VLOOKUP($A543,$C:$J,2,0),"")),IFERROR(VLOOKUP($B543,INSUMOS!$A:$D,2,0),IFERROR(VLOOKUP($B543,COTAÇÕES!$A:$J,2,0),"")))</f>
        <v>MASSA ÚNICA, PARA RECEBIMENTO DE PINTURA, EM ARGAMASSA TRAÇO 1:2:8, PREPARO MECÂNICO COM BETONEIRA 400L, APLICADA MANUALMENTE EM FACES INTERNAS DE PAREDES, ESPESSURA DE 20MM, COM EXECUÇÃO DE TALISCAS. AF_06/2014</v>
      </c>
      <c r="E543" s="427" t="str">
        <f>IF($B543="",IFERROR(VLOOKUP($A543,SERVIÇOS!$A:$F,3,0),IFERROR(VLOOKUP($A543,$C:$J,3,0),"")),IFERROR(VLOOKUP($B543,INSUMOS!$A:$D,3,0),IFERROR(VLOOKUP($B543,COTAÇÕES!$A:$J,5,0),"")))</f>
        <v>M2</v>
      </c>
      <c r="F543" s="386">
        <v>4.93</v>
      </c>
      <c r="G543" s="387">
        <f>IF($B543="",IFERROR(VLOOKUP($A543,SERVIÇOS!$A:$F,6,0),IFERROR(VLOOKUP($A543,$C:$J,8,0),"")),IFERROR(VLOOKUP($B543,INSUMOS!$A:$D,4,0),IFERROR(VLOOKUP($B543,COTAÇÕES!$A:$J,9,0),"")))</f>
        <v>34.92</v>
      </c>
      <c r="H543" s="388">
        <f>TRUNC(IF($B543="",IFERROR(VLOOKUP($A543,SERVIÇOS!$A:$F,4,0),IFERROR(VLOOKUP($A543,$C:$J,6,0),)),IFERROR(VLOOKUP($B543,INSUMOS!$A:$D,4,0),IFERROR(VLOOKUP($B543,COTAÇÕES!$A:$J,9,0),)))*$F543,2)</f>
        <v>97.31</v>
      </c>
      <c r="I543" s="388">
        <f>TRUNC(IF($B543="",IFERROR(VLOOKUP($A543,SERVIÇOS!$A:$F,5,0),IFERROR(VLOOKUP($A543,$C:$J,7,0),)),0)*$F543,2)</f>
        <v>74.83</v>
      </c>
      <c r="J543" s="389">
        <f t="shared" si="57"/>
        <v>172.14</v>
      </c>
      <c r="K543" s="463"/>
    </row>
    <row r="544" spans="1:11">
      <c r="A544" s="382">
        <v>101741</v>
      </c>
      <c r="B544" s="383"/>
      <c r="C544" s="384" t="str">
        <f t="shared" si="56"/>
        <v>Serv.Aux</v>
      </c>
      <c r="D544" s="385" t="str">
        <f>IF($B544="",IFERROR(VLOOKUP($A544,SERVIÇOS!$A:$F,2,0),IFERROR(VLOOKUP($A544,$C:$J,2,0),"")),IFERROR(VLOOKUP($B544,INSUMOS!$A:$D,2,0),IFERROR(VLOOKUP($B544,COTAÇÕES!$A:$J,2,0),"")))</f>
        <v>RODAPÉ EM MARMORITE, ALTURA 10CM. AF_09/2020</v>
      </c>
      <c r="E544" s="427" t="str">
        <f>IF($B544="",IFERROR(VLOOKUP($A544,SERVIÇOS!$A:$F,3,0),IFERROR(VLOOKUP($A544,$C:$J,3,0),"")),IFERROR(VLOOKUP($B544,INSUMOS!$A:$D,3,0),IFERROR(VLOOKUP($B544,COTAÇÕES!$A:$J,5,0),"")))</f>
        <v>M</v>
      </c>
      <c r="F544" s="386">
        <v>12</v>
      </c>
      <c r="G544" s="387">
        <f>IF($B544="",IFERROR(VLOOKUP($A544,SERVIÇOS!$A:$F,6,0),IFERROR(VLOOKUP($A544,$C:$J,8,0),"")),IFERROR(VLOOKUP($B544,INSUMOS!$A:$D,4,0),IFERROR(VLOOKUP($B544,COTAÇÕES!$A:$J,9,0),"")))</f>
        <v>25.2</v>
      </c>
      <c r="H544" s="388">
        <f>TRUNC(IF($B544="",IFERROR(VLOOKUP($A544,SERVIÇOS!$A:$F,4,0),IFERROR(VLOOKUP($A544,$C:$J,6,0),)),IFERROR(VLOOKUP($B544,INSUMOS!$A:$D,4,0),IFERROR(VLOOKUP($B544,COTAÇÕES!$A:$J,9,0),)))*$F544,2)</f>
        <v>107.64</v>
      </c>
      <c r="I544" s="388">
        <f>TRUNC(IF($B544="",IFERROR(VLOOKUP($A544,SERVIÇOS!$A:$F,5,0),IFERROR(VLOOKUP($A544,$C:$J,7,0),)),0)*$F544,2)</f>
        <v>194.76</v>
      </c>
      <c r="J544" s="389">
        <f t="shared" si="57"/>
        <v>302.39999999999998</v>
      </c>
      <c r="K544" s="463"/>
    </row>
    <row r="545" spans="1:14">
      <c r="A545" s="382"/>
      <c r="B545" s="383">
        <v>4823</v>
      </c>
      <c r="C545" s="384" t="str">
        <f t="shared" si="56"/>
        <v>MAT</v>
      </c>
      <c r="D545" s="385" t="str">
        <f>IF($B545="",IFERROR(VLOOKUP($A545,SERVIÇOS!$A:$F,2,0),IFERROR(VLOOKUP($A545,$C:$J,2,0),"")),IFERROR(VLOOKUP($B545,INSUMOS!$A:$D,2,0),IFERROR(VLOOKUP($B545,COTAÇÕES!$A:$J,2,0),"")))</f>
        <v>MASSA PLASTICA PARA MARMORE/GRANITO</v>
      </c>
      <c r="E545" s="427" t="str">
        <f>IF($B545="",IFERROR(VLOOKUP($A545,SERVIÇOS!$A:$F,3,0),IFERROR(VLOOKUP($A545,$C:$J,3,0),"")),IFERROR(VLOOKUP($B545,INSUMOS!$A:$D,3,0),IFERROR(VLOOKUP($B545,COTAÇÕES!$A:$J,5,0),"")))</f>
        <v xml:space="preserve">KG    </v>
      </c>
      <c r="F545" s="386">
        <v>1.1782999999999999</v>
      </c>
      <c r="G545" s="387">
        <f>IF($B545="",IFERROR(VLOOKUP($A545,SERVIÇOS!$A:$F,6,0),IFERROR(VLOOKUP($A545,$C:$J,8,0),"")),IFERROR(VLOOKUP($B545,INSUMOS!$A:$D,4,0),IFERROR(VLOOKUP($B545,COTAÇÕES!$A:$J,9,0),"")))</f>
        <v>36.33</v>
      </c>
      <c r="H545" s="388">
        <f>TRUNC(IF($B545="",IFERROR(VLOOKUP($A545,SERVIÇOS!$A:$F,4,0),IFERROR(VLOOKUP($A545,$C:$J,6,0),)),IFERROR(VLOOKUP($B545,INSUMOS!$A:$D,4,0),IFERROR(VLOOKUP($B545,COTAÇÕES!$A:$J,9,0),)))*$F545,2)</f>
        <v>42.8</v>
      </c>
      <c r="I545" s="388">
        <f>TRUNC(IF($B545="",IFERROR(VLOOKUP($A545,SERVIÇOS!$A:$F,5,0),IFERROR(VLOOKUP($A545,$C:$J,7,0),)),0)*$F545,2)</f>
        <v>0</v>
      </c>
      <c r="J545" s="389">
        <f t="shared" si="57"/>
        <v>42.8</v>
      </c>
      <c r="K545" s="463"/>
    </row>
    <row r="546" spans="1:14" ht="30">
      <c r="A546" s="382"/>
      <c r="B546" s="383">
        <v>11795</v>
      </c>
      <c r="C546" s="384" t="str">
        <f t="shared" si="56"/>
        <v>MAT</v>
      </c>
      <c r="D546" s="385" t="str">
        <f>IF($B546="",IFERROR(VLOOKUP($A546,SERVIÇOS!$A:$F,2,0),IFERROR(VLOOKUP($A546,$C:$J,2,0),"")),IFERROR(VLOOKUP($B546,INSUMOS!$A:$D,2,0),IFERROR(VLOOKUP($B546,COTAÇÕES!$A:$J,2,0),"")))</f>
        <v>GRANITO PARA BANCADA, POLIDO, TIPO ANDORINHA/ QUARTZ/ CASTELO/ CORUMBA OU OUTROS EQUIVALENTES DA REGIAO, E=  *2,5* CM</v>
      </c>
      <c r="E546" s="427" t="str">
        <f>IF($B546="",IFERROR(VLOOKUP($A546,SERVIÇOS!$A:$F,3,0),IFERROR(VLOOKUP($A546,$C:$J,3,0),"")),IFERROR(VLOOKUP($B546,INSUMOS!$A:$D,3,0),IFERROR(VLOOKUP($B546,COTAÇÕES!$A:$J,5,0),"")))</f>
        <v xml:space="preserve">M2    </v>
      </c>
      <c r="F546" s="386">
        <v>3.6</v>
      </c>
      <c r="G546" s="387">
        <f>IF($B546="",IFERROR(VLOOKUP($A546,SERVIÇOS!$A:$F,6,0),IFERROR(VLOOKUP($A546,$C:$J,8,0),"")),IFERROR(VLOOKUP($B546,INSUMOS!$A:$D,4,0),IFERROR(VLOOKUP($B546,COTAÇÕES!$A:$J,9,0),"")))</f>
        <v>618.86</v>
      </c>
      <c r="H546" s="388">
        <f>TRUNC(IF($B546="",IFERROR(VLOOKUP($A546,SERVIÇOS!$A:$F,4,0),IFERROR(VLOOKUP($A546,$C:$J,6,0),)),IFERROR(VLOOKUP($B546,INSUMOS!$A:$D,4,0),IFERROR(VLOOKUP($B546,COTAÇÕES!$A:$J,9,0),)))*$F546,2)</f>
        <v>2227.89</v>
      </c>
      <c r="I546" s="388">
        <f>TRUNC(IF($B546="",IFERROR(VLOOKUP($A546,SERVIÇOS!$A:$F,5,0),IFERROR(VLOOKUP($A546,$C:$J,7,0),)),0)*$F546,2)</f>
        <v>0</v>
      </c>
      <c r="J546" s="389">
        <f t="shared" si="57"/>
        <v>2227.89</v>
      </c>
      <c r="K546" s="463"/>
    </row>
    <row r="547" spans="1:14">
      <c r="A547" s="382"/>
      <c r="B547" s="383">
        <v>37329</v>
      </c>
      <c r="C547" s="384" t="str">
        <f t="shared" si="56"/>
        <v>MAT</v>
      </c>
      <c r="D547" s="385" t="str">
        <f>IF($B547="",IFERROR(VLOOKUP($A547,SERVIÇOS!$A:$F,2,0),IFERROR(VLOOKUP($A547,$C:$J,2,0),"")),IFERROR(VLOOKUP($B547,INSUMOS!$A:$D,2,0),IFERROR(VLOOKUP($B547,COTAÇÕES!$A:$J,2,0),"")))</f>
        <v>REJUNTE EPOXI, QUALQUER COR</v>
      </c>
      <c r="E547" s="427" t="str">
        <f>IF($B547="",IFERROR(VLOOKUP($A547,SERVIÇOS!$A:$F,3,0),IFERROR(VLOOKUP($A547,$C:$J,3,0),"")),IFERROR(VLOOKUP($B547,INSUMOS!$A:$D,3,0),IFERROR(VLOOKUP($B547,COTAÇÕES!$A:$J,5,0),"")))</f>
        <v xml:space="preserve">KG    </v>
      </c>
      <c r="F547" s="386">
        <v>4.7600000000000003E-2</v>
      </c>
      <c r="G547" s="387">
        <f>IF($B547="",IFERROR(VLOOKUP($A547,SERVIÇOS!$A:$F,6,0),IFERROR(VLOOKUP($A547,$C:$J,8,0),"")),IFERROR(VLOOKUP($B547,INSUMOS!$A:$D,4,0),IFERROR(VLOOKUP($B547,COTAÇÕES!$A:$J,9,0),"")))</f>
        <v>90.28</v>
      </c>
      <c r="H547" s="388">
        <f>TRUNC(IF($B547="",IFERROR(VLOOKUP($A547,SERVIÇOS!$A:$F,4,0),IFERROR(VLOOKUP($A547,$C:$J,6,0),)),IFERROR(VLOOKUP($B547,INSUMOS!$A:$D,4,0),IFERROR(VLOOKUP($B547,COTAÇÕES!$A:$J,9,0),)))*$F547,2)</f>
        <v>4.29</v>
      </c>
      <c r="I547" s="388">
        <f>TRUNC(IF($B547="",IFERROR(VLOOKUP($A547,SERVIÇOS!$A:$F,5,0),IFERROR(VLOOKUP($A547,$C:$J,7,0),)),0)*$F547,2)</f>
        <v>0</v>
      </c>
      <c r="J547" s="389">
        <f t="shared" si="57"/>
        <v>4.29</v>
      </c>
      <c r="K547" s="463"/>
    </row>
    <row r="548" spans="1:14">
      <c r="A548" s="382">
        <v>88274</v>
      </c>
      <c r="B548" s="383"/>
      <c r="C548" s="384" t="str">
        <f t="shared" si="56"/>
        <v>Serv.Aux</v>
      </c>
      <c r="D548" s="385" t="str">
        <f>IF($B548="",IFERROR(VLOOKUP($A548,SERVIÇOS!$A:$F,2,0),IFERROR(VLOOKUP($A548,$C:$J,2,0),"")),IFERROR(VLOOKUP($B548,INSUMOS!$A:$D,2,0),IFERROR(VLOOKUP($B548,COTAÇÕES!$A:$J,2,0),"")))</f>
        <v>MARMORISTA/GRANITEIRO COM ENCARGOS COMPLEMENTARES</v>
      </c>
      <c r="E548" s="427" t="str">
        <f>IF($B548="",IFERROR(VLOOKUP($A548,SERVIÇOS!$A:$F,3,0),IFERROR(VLOOKUP($A548,$C:$J,3,0),"")),IFERROR(VLOOKUP($B548,INSUMOS!$A:$D,3,0),IFERROR(VLOOKUP($B548,COTAÇÕES!$A:$J,5,0),"")))</f>
        <v>H</v>
      </c>
      <c r="F548" s="386">
        <v>2.6152000000000002</v>
      </c>
      <c r="G548" s="387">
        <f>IF($B548="",IFERROR(VLOOKUP($A548,SERVIÇOS!$A:$F,6,0),IFERROR(VLOOKUP($A548,$C:$J,8,0),"")),IFERROR(VLOOKUP($B548,INSUMOS!$A:$D,4,0),IFERROR(VLOOKUP($B548,COTAÇÕES!$A:$J,9,0),"")))</f>
        <v>31.87</v>
      </c>
      <c r="H548" s="388">
        <f>TRUNC(IF($B548="",IFERROR(VLOOKUP($A548,SERVIÇOS!$A:$F,4,0),IFERROR(VLOOKUP($A548,$C:$J,6,0),)),IFERROR(VLOOKUP($B548,INSUMOS!$A:$D,4,0),IFERROR(VLOOKUP($B548,COTAÇÕES!$A:$J,9,0),)))*$F548,2)</f>
        <v>20.58</v>
      </c>
      <c r="I548" s="388">
        <f>TRUNC(IF($B548="",IFERROR(VLOOKUP($A548,SERVIÇOS!$A:$F,5,0),IFERROR(VLOOKUP($A548,$C:$J,7,0),)),0)*$F548,2)</f>
        <v>62.76</v>
      </c>
      <c r="J548" s="389">
        <f t="shared" si="57"/>
        <v>83.34</v>
      </c>
      <c r="K548" s="463"/>
    </row>
    <row r="549" spans="1:14">
      <c r="A549" s="382">
        <v>88316</v>
      </c>
      <c r="B549" s="383"/>
      <c r="C549" s="384" t="str">
        <f t="shared" si="56"/>
        <v>Serv.Aux</v>
      </c>
      <c r="D549" s="385" t="str">
        <f>IF($B549="",IFERROR(VLOOKUP($A549,SERVIÇOS!$A:$F,2,0),IFERROR(VLOOKUP($A549,$C:$J,2,0),"")),IFERROR(VLOOKUP($B549,INSUMOS!$A:$D,2,0),IFERROR(VLOOKUP($B549,COTAÇÕES!$A:$J,2,0),"")))</f>
        <v>SERVENTE COM ENCARGOS COMPLEMENTARES</v>
      </c>
      <c r="E549" s="427" t="str">
        <f>IF($B549="",IFERROR(VLOOKUP($A549,SERVIÇOS!$A:$F,3,0),IFERROR(VLOOKUP($A549,$C:$J,3,0),"")),IFERROR(VLOOKUP($B549,INSUMOS!$A:$D,3,0),IFERROR(VLOOKUP($B549,COTAÇÕES!$A:$J,5,0),"")))</f>
        <v>H</v>
      </c>
      <c r="F549" s="386">
        <v>1.7210000000000001</v>
      </c>
      <c r="G549" s="387">
        <f>IF($B549="",IFERROR(VLOOKUP($A549,SERVIÇOS!$A:$F,6,0),IFERROR(VLOOKUP($A549,$C:$J,8,0),"")),IFERROR(VLOOKUP($B549,INSUMOS!$A:$D,4,0),IFERROR(VLOOKUP($B549,COTAÇÕES!$A:$J,9,0),"")))</f>
        <v>22.72</v>
      </c>
      <c r="H549" s="388">
        <f>TRUNC(IF($B549="",IFERROR(VLOOKUP($A549,SERVIÇOS!$A:$F,4,0),IFERROR(VLOOKUP($A549,$C:$J,6,0),)),IFERROR(VLOOKUP($B549,INSUMOS!$A:$D,4,0),IFERROR(VLOOKUP($B549,COTAÇÕES!$A:$J,9,0),)))*$F549,2)</f>
        <v>13.25</v>
      </c>
      <c r="I549" s="388">
        <f>TRUNC(IF($B549="",IFERROR(VLOOKUP($A549,SERVIÇOS!$A:$F,5,0),IFERROR(VLOOKUP($A549,$C:$J,7,0),)),0)*$F549,2)</f>
        <v>25.84</v>
      </c>
      <c r="J549" s="389">
        <f t="shared" si="57"/>
        <v>39.090000000000003</v>
      </c>
      <c r="K549" s="463"/>
    </row>
    <row r="550" spans="1:14">
      <c r="A550" s="382"/>
      <c r="B550" s="383">
        <v>6145</v>
      </c>
      <c r="C550" s="384" t="str">
        <f t="shared" si="56"/>
        <v>MAT</v>
      </c>
      <c r="D550" s="385" t="str">
        <f>IF($B550="",IFERROR(VLOOKUP($A550,SERVIÇOS!$A:$F,2,0),IFERROR(VLOOKUP($A550,$C:$J,2,0),"")),IFERROR(VLOOKUP($B550,INSUMOS!$A:$D,2,0),IFERROR(VLOOKUP($B550,COTAÇÕES!$A:$J,2,0),"")))</f>
        <v>SIFAO PLASTICO TIPO COPO PARA PIA AMERICANA 1.1/2 X 1.1/2 "</v>
      </c>
      <c r="E550" s="427" t="str">
        <f>IF($B550="",IFERROR(VLOOKUP($A550,SERVIÇOS!$A:$F,3,0),IFERROR(VLOOKUP($A550,$C:$J,3,0),"")),IFERROR(VLOOKUP($B550,INSUMOS!$A:$D,3,0),IFERROR(VLOOKUP($B550,COTAÇÕES!$A:$J,5,0),"")))</f>
        <v xml:space="preserve">UN    </v>
      </c>
      <c r="F550" s="386">
        <v>1</v>
      </c>
      <c r="G550" s="387">
        <f>IF($B550="",IFERROR(VLOOKUP($A550,SERVIÇOS!$A:$F,6,0),IFERROR(VLOOKUP($A550,$C:$J,8,0),"")),IFERROR(VLOOKUP($B550,INSUMOS!$A:$D,4,0),IFERROR(VLOOKUP($B550,COTAÇÕES!$A:$J,9,0),"")))</f>
        <v>18.510000000000002</v>
      </c>
      <c r="H550" s="388">
        <f>TRUNC(IF($B550="",IFERROR(VLOOKUP($A550,SERVIÇOS!$A:$F,4,0),IFERROR(VLOOKUP($A550,$C:$J,6,0),)),IFERROR(VLOOKUP($B550,INSUMOS!$A:$D,4,0),IFERROR(VLOOKUP($B550,COTAÇÕES!$A:$J,9,0),)))*$F550,2)</f>
        <v>18.510000000000002</v>
      </c>
      <c r="I550" s="388">
        <f>TRUNC(IF($B550="",IFERROR(VLOOKUP($A550,SERVIÇOS!$A:$F,5,0),IFERROR(VLOOKUP($A550,$C:$J,7,0),)),0)*$F550,2)</f>
        <v>0</v>
      </c>
      <c r="J550" s="389">
        <f t="shared" si="57"/>
        <v>18.510000000000002</v>
      </c>
      <c r="K550" s="463"/>
    </row>
    <row r="551" spans="1:14" ht="30">
      <c r="A551" s="382"/>
      <c r="B551" s="383">
        <v>37591</v>
      </c>
      <c r="C551" s="384" t="str">
        <f t="shared" ref="C551" si="60">IF(A551&lt;&gt;"","Serv.Aux",IF(B551&lt;&gt;"","MAT",""))</f>
        <v>MAT</v>
      </c>
      <c r="D551" s="385" t="str">
        <f>IF($B551="",IFERROR(VLOOKUP($A551,SERVIÇOS!$A:$F,2,0),IFERROR(VLOOKUP($A551,$C:$J,2,0),"")),IFERROR(VLOOKUP($B551,INSUMOS!$A:$D,2,0),IFERROR(VLOOKUP($B551,COTAÇÕES!$A:$J,2,0),"")))</f>
        <v>SUPORTE MAO-FRANCESA EM ACO, ABAS IGUAIS 40 CM, CAPACIDADE MINIMA 70 KG, BRANCO</v>
      </c>
      <c r="E551" s="427" t="str">
        <f>IF($B551="",IFERROR(VLOOKUP($A551,SERVIÇOS!$A:$F,3,0),IFERROR(VLOOKUP($A551,$C:$J,3,0),"")),IFERROR(VLOOKUP($B551,INSUMOS!$A:$D,3,0),IFERROR(VLOOKUP($B551,COTAÇÕES!$A:$J,5,0),"")))</f>
        <v xml:space="preserve">UN    </v>
      </c>
      <c r="F551" s="386">
        <v>2</v>
      </c>
      <c r="G551" s="387">
        <f>IF($B551="",IFERROR(VLOOKUP($A551,SERVIÇOS!$A:$F,6,0),IFERROR(VLOOKUP($A551,$C:$J,8,0),"")),IFERROR(VLOOKUP($B551,INSUMOS!$A:$D,4,0),IFERROR(VLOOKUP($B551,COTAÇÕES!$A:$J,9,0),"")))</f>
        <v>23.71</v>
      </c>
      <c r="H551" s="388">
        <f>TRUNC(IF($B551="",IFERROR(VLOOKUP($A551,SERVIÇOS!$A:$F,4,0),IFERROR(VLOOKUP($A551,$C:$J,6,0),)),IFERROR(VLOOKUP($B551,INSUMOS!$A:$D,4,0),IFERROR(VLOOKUP($B551,COTAÇÕES!$A:$J,9,0),)))*$F551,2)</f>
        <v>47.42</v>
      </c>
      <c r="I551" s="388">
        <f>TRUNC(IF($B551="",IFERROR(VLOOKUP($A551,SERVIÇOS!$A:$F,5,0),IFERROR(VLOOKUP($A551,$C:$J,7,0),)),0)*$F551,2)</f>
        <v>0</v>
      </c>
      <c r="J551" s="389">
        <f t="shared" ref="J551" si="61">H551+I551</f>
        <v>47.42</v>
      </c>
      <c r="K551" s="463"/>
    </row>
    <row r="552" spans="1:14" ht="30">
      <c r="A552" s="382"/>
      <c r="B552" s="383">
        <v>1747</v>
      </c>
      <c r="C552" s="384" t="str">
        <f t="shared" si="56"/>
        <v>MAT</v>
      </c>
      <c r="D552" s="385" t="str">
        <f>IF($B552="",IFERROR(VLOOKUP($A552,SERVIÇOS!$A:$F,2,0),IFERROR(VLOOKUP($A552,$C:$J,2,0),"")),IFERROR(VLOOKUP($B552,INSUMOS!$A:$D,2,0),IFERROR(VLOOKUP($B552,COTAÇÕES!$A:$J,2,0),"")))</f>
        <v>CUBA ACO INOX (AISI 304) DE EMBUTIR COM VALVULA DE 3 1/2 ", DE *56 X 33 X 12* CM</v>
      </c>
      <c r="E552" s="427" t="str">
        <f>IF($B552="",IFERROR(VLOOKUP($A552,SERVIÇOS!$A:$F,3,0),IFERROR(VLOOKUP($A552,$C:$J,3,0),"")),IFERROR(VLOOKUP($B552,INSUMOS!$A:$D,3,0),IFERROR(VLOOKUP($B552,COTAÇÕES!$A:$J,5,0),"")))</f>
        <v xml:space="preserve">UN    </v>
      </c>
      <c r="F552" s="386">
        <v>1</v>
      </c>
      <c r="G552" s="387">
        <f>IF($B552="",IFERROR(VLOOKUP($A552,SERVIÇOS!$A:$F,6,0),IFERROR(VLOOKUP($A552,$C:$J,8,0),"")),IFERROR(VLOOKUP($B552,INSUMOS!$A:$D,4,0),IFERROR(VLOOKUP($B552,COTAÇÕES!$A:$J,9,0),"")))</f>
        <v>239.3</v>
      </c>
      <c r="H552" s="388">
        <f>TRUNC(IF($B552="",IFERROR(VLOOKUP($A552,SERVIÇOS!$A:$F,4,0),IFERROR(VLOOKUP($A552,$C:$J,6,0),)),IFERROR(VLOOKUP($B552,INSUMOS!$A:$D,4,0),IFERROR(VLOOKUP($B552,COTAÇÕES!$A:$J,9,0),)))*$F552,2)</f>
        <v>239.3</v>
      </c>
      <c r="I552" s="388">
        <f>TRUNC(IF($B552="",IFERROR(VLOOKUP($A552,SERVIÇOS!$A:$F,5,0),IFERROR(VLOOKUP($A552,$C:$J,7,0),)),0)*$F552,2)</f>
        <v>0</v>
      </c>
      <c r="J552" s="389">
        <f t="shared" si="57"/>
        <v>239.3</v>
      </c>
      <c r="K552" s="463"/>
    </row>
    <row r="553" spans="1:14" ht="30">
      <c r="A553" s="382">
        <v>88267</v>
      </c>
      <c r="B553" s="383"/>
      <c r="C553" s="384" t="str">
        <f t="shared" si="56"/>
        <v>Serv.Aux</v>
      </c>
      <c r="D553" s="385" t="str">
        <f>IF($B553="",IFERROR(VLOOKUP($A553,SERVIÇOS!$A:$F,2,0),IFERROR(VLOOKUP($A553,$C:$J,2,0),"")),IFERROR(VLOOKUP($B553,INSUMOS!$A:$D,2,0),IFERROR(VLOOKUP($B553,COTAÇÕES!$A:$J,2,0),"")))</f>
        <v>ENCANADOR OU BOMBEIRO HIDRÁULICO COM ENCARGOS COMPLEMENTARES</v>
      </c>
      <c r="E553" s="427" t="str">
        <f>IF($B553="",IFERROR(VLOOKUP($A553,SERVIÇOS!$A:$F,3,0),IFERROR(VLOOKUP($A553,$C:$J,3,0),"")),IFERROR(VLOOKUP($B553,INSUMOS!$A:$D,3,0),IFERROR(VLOOKUP($B553,COTAÇÕES!$A:$J,5,0),"")))</f>
        <v>H</v>
      </c>
      <c r="F553" s="386">
        <v>1</v>
      </c>
      <c r="G553" s="387">
        <f>IF($B553="",IFERROR(VLOOKUP($A553,SERVIÇOS!$A:$F,6,0),IFERROR(VLOOKUP($A553,$C:$J,8,0),"")),IFERROR(VLOOKUP($B553,INSUMOS!$A:$D,4,0),IFERROR(VLOOKUP($B553,COTAÇÕES!$A:$J,9,0),"")))</f>
        <v>28.4</v>
      </c>
      <c r="H553" s="388">
        <f>TRUNC(IF($B553="",IFERROR(VLOOKUP($A553,SERVIÇOS!$A:$F,4,0),IFERROR(VLOOKUP($A553,$C:$J,6,0),)),IFERROR(VLOOKUP($B553,INSUMOS!$A:$D,4,0),IFERROR(VLOOKUP($B553,COTAÇÕES!$A:$J,9,0),)))*$F553,2)</f>
        <v>7.19</v>
      </c>
      <c r="I553" s="388">
        <f>TRUNC(IF($B553="",IFERROR(VLOOKUP($A553,SERVIÇOS!$A:$F,5,0),IFERROR(VLOOKUP($A553,$C:$J,7,0),)),0)*$F553,2)</f>
        <v>21.21</v>
      </c>
      <c r="J553" s="389">
        <f t="shared" si="57"/>
        <v>28.400000000000002</v>
      </c>
      <c r="K553" s="463"/>
      <c r="N553" s="804"/>
    </row>
    <row r="554" spans="1:14" ht="30">
      <c r="A554" s="382">
        <v>88248</v>
      </c>
      <c r="B554" s="383"/>
      <c r="C554" s="384" t="str">
        <f t="shared" si="56"/>
        <v>Serv.Aux</v>
      </c>
      <c r="D554" s="385" t="str">
        <f>IF($B554="",IFERROR(VLOOKUP($A554,SERVIÇOS!$A:$F,2,0),IFERROR(VLOOKUP($A554,$C:$J,2,0),"")),IFERROR(VLOOKUP($B554,INSUMOS!$A:$D,2,0),IFERROR(VLOOKUP($B554,COTAÇÕES!$A:$J,2,0),"")))</f>
        <v>AUXILIAR DE ENCANADOR OU BOMBEIRO HIDRÁULICO COM ENCARGOS COMPLEMENTARES</v>
      </c>
      <c r="E554" s="427" t="str">
        <f>IF($B554="",IFERROR(VLOOKUP($A554,SERVIÇOS!$A:$F,3,0),IFERROR(VLOOKUP($A554,$C:$J,3,0),"")),IFERROR(VLOOKUP($B554,INSUMOS!$A:$D,3,0),IFERROR(VLOOKUP($B554,COTAÇÕES!$A:$J,5,0),"")))</f>
        <v>H</v>
      </c>
      <c r="F554" s="386">
        <v>1</v>
      </c>
      <c r="G554" s="387">
        <f>IF($B554="",IFERROR(VLOOKUP($A554,SERVIÇOS!$A:$F,6,0),IFERROR(VLOOKUP($A554,$C:$J,8,0),"")),IFERROR(VLOOKUP($B554,INSUMOS!$A:$D,4,0),IFERROR(VLOOKUP($B554,COTAÇÕES!$A:$J,9,0),"")))</f>
        <v>23.42</v>
      </c>
      <c r="H554" s="388">
        <f>TRUNC(IF($B554="",IFERROR(VLOOKUP($A554,SERVIÇOS!$A:$F,4,0),IFERROR(VLOOKUP($A554,$C:$J,6,0),)),IFERROR(VLOOKUP($B554,INSUMOS!$A:$D,4,0),IFERROR(VLOOKUP($B554,COTAÇÕES!$A:$J,9,0),)))*$F554,2)</f>
        <v>7.19</v>
      </c>
      <c r="I554" s="388">
        <f>TRUNC(IF($B554="",IFERROR(VLOOKUP($A554,SERVIÇOS!$A:$F,5,0),IFERROR(VLOOKUP($A554,$C:$J,7,0),)),0)*$F554,2)</f>
        <v>16.23</v>
      </c>
      <c r="J554" s="389">
        <f t="shared" si="57"/>
        <v>23.42</v>
      </c>
      <c r="K554" s="463"/>
    </row>
    <row r="555" spans="1:14" ht="30">
      <c r="A555" s="382"/>
      <c r="B555" s="383">
        <v>13983</v>
      </c>
      <c r="C555" s="384" t="str">
        <f t="shared" si="56"/>
        <v>MAT</v>
      </c>
      <c r="D555" s="385" t="str">
        <f>IF($B555="",IFERROR(VLOOKUP($A555,SERVIÇOS!$A:$F,2,0),IFERROR(VLOOKUP($A555,$C:$J,2,0),"")),IFERROR(VLOOKUP($B555,INSUMOS!$A:$D,2,0),IFERROR(VLOOKUP($B555,COTAÇÕES!$A:$J,2,0),"")))</f>
        <v>TORNEIRA METALICA CROMADA, RETA, DE PAREDE, PARA COZINHA, COM AREJADOR, PADRAO POPULAR, 1/2 " OU 3/4 " (REF 1159 / 1160)</v>
      </c>
      <c r="E555" s="427" t="str">
        <f>IF($B555="",IFERROR(VLOOKUP($A555,SERVIÇOS!$A:$F,3,0),IFERROR(VLOOKUP($A555,$C:$J,3,0),"")),IFERROR(VLOOKUP($B555,INSUMOS!$A:$D,3,0),IFERROR(VLOOKUP($B555,COTAÇÕES!$A:$J,5,0),"")))</f>
        <v xml:space="preserve">UN    </v>
      </c>
      <c r="F555" s="386">
        <v>1</v>
      </c>
      <c r="G555" s="387">
        <f>IF($B555="",IFERROR(VLOOKUP($A555,SERVIÇOS!$A:$F,6,0),IFERROR(VLOOKUP($A555,$C:$J,8,0),"")),IFERROR(VLOOKUP($B555,INSUMOS!$A:$D,4,0),IFERROR(VLOOKUP($B555,COTAÇÕES!$A:$J,9,0),"")))</f>
        <v>74.989999999999995</v>
      </c>
      <c r="H555" s="388">
        <f>TRUNC(IF($B555="",IFERROR(VLOOKUP($A555,SERVIÇOS!$A:$F,4,0),IFERROR(VLOOKUP($A555,$C:$J,6,0),)),IFERROR(VLOOKUP($B555,INSUMOS!$A:$D,4,0),IFERROR(VLOOKUP($B555,COTAÇÕES!$A:$J,9,0),)))*$F555,2)</f>
        <v>74.989999999999995</v>
      </c>
      <c r="I555" s="388">
        <f>TRUNC(IF($B555="",IFERROR(VLOOKUP($A555,SERVIÇOS!$A:$F,5,0),IFERROR(VLOOKUP($A555,$C:$J,7,0),)),0)*$F555,2)</f>
        <v>0</v>
      </c>
      <c r="J555" s="389">
        <f t="shared" si="57"/>
        <v>74.989999999999995</v>
      </c>
      <c r="K555" s="463"/>
    </row>
    <row r="556" spans="1:14" ht="31.5">
      <c r="A556" s="756"/>
      <c r="B556" s="756"/>
      <c r="C556" s="757" t="s">
        <v>19584</v>
      </c>
      <c r="D556" s="758" t="s">
        <v>19585</v>
      </c>
      <c r="E556" s="757" t="s">
        <v>19586</v>
      </c>
      <c r="F556" s="759"/>
      <c r="G556" s="760"/>
      <c r="H556" s="781">
        <f>TRUNC(SUM(H557:H563),2)</f>
        <v>182.89</v>
      </c>
      <c r="I556" s="781">
        <f>TRUNC(SUM(I557:I563),2)</f>
        <v>63.12</v>
      </c>
      <c r="J556" s="781">
        <f>H556+I556</f>
        <v>246.01</v>
      </c>
      <c r="K556" s="782" t="s">
        <v>19424</v>
      </c>
    </row>
    <row r="557" spans="1:14">
      <c r="A557" s="382"/>
      <c r="B557" s="383">
        <v>38829</v>
      </c>
      <c r="C557" s="384" t="str">
        <f t="shared" si="56"/>
        <v>MAT</v>
      </c>
      <c r="D557" s="385" t="str">
        <f>IF($B557="",IFERROR(VLOOKUP($A557,SERVIÇOS!$A:$F,2,0),IFERROR(VLOOKUP($A557,$C:$J,2,0),"")),IFERROR(VLOOKUP($B557,INSUMOS!$A:$D,2,0),IFERROR(VLOOKUP($B557,COTAÇÕES!$A:$J,2,0),"")))</f>
        <v>TUBO MULTICAMADA PEX, DN 20 MM, PARA INSTALACOES A GAS (AMARELO)</v>
      </c>
      <c r="E557" s="427" t="str">
        <f>IF($B557="",IFERROR(VLOOKUP($A557,SERVIÇOS!$A:$F,3,0),IFERROR(VLOOKUP($A557,$C:$J,3,0),"")),IFERROR(VLOOKUP($B557,INSUMOS!$A:$D,3,0),IFERROR(VLOOKUP($B557,COTAÇÕES!$A:$J,5,0),"")))</f>
        <v xml:space="preserve">M     </v>
      </c>
      <c r="F557" s="386">
        <v>4</v>
      </c>
      <c r="G557" s="387">
        <f>IF($B557="",IFERROR(VLOOKUP($A557,SERVIÇOS!$A:$F,6,0),IFERROR(VLOOKUP($A557,$C:$J,8,0),"")),IFERROR(VLOOKUP($B557,INSUMOS!$A:$D,4,0),IFERROR(VLOOKUP($B557,COTAÇÕES!$A:$J,9,0),"")))</f>
        <v>17.95</v>
      </c>
      <c r="H557" s="388">
        <f>TRUNC(IF($B557="",IFERROR(VLOOKUP($A557,SERVIÇOS!$A:$F,4,0),IFERROR(VLOOKUP($A557,$C:$J,6,0),)),IFERROR(VLOOKUP($B557,INSUMOS!$A:$D,4,0),IFERROR(VLOOKUP($B557,COTAÇÕES!$A:$J,9,0),)))*$F557,2)</f>
        <v>71.8</v>
      </c>
      <c r="I557" s="388">
        <f>TRUNC(IF($B557="",IFERROR(VLOOKUP($A557,SERVIÇOS!$A:$F,5,0),IFERROR(VLOOKUP($A557,$C:$J,7,0),)),0)*$F557,2)</f>
        <v>0</v>
      </c>
      <c r="J557" s="389">
        <f t="shared" si="57"/>
        <v>71.8</v>
      </c>
      <c r="K557" s="463"/>
    </row>
    <row r="558" spans="1:14" ht="30">
      <c r="A558" s="382"/>
      <c r="B558" s="383">
        <v>38914</v>
      </c>
      <c r="C558" s="384" t="str">
        <f t="shared" si="56"/>
        <v>MAT</v>
      </c>
      <c r="D558" s="385" t="str">
        <f>IF($B558="",IFERROR(VLOOKUP($A558,SERVIÇOS!$A:$F,2,0),IFERROR(VLOOKUP($A558,$C:$J,2,0),"")),IFERROR(VLOOKUP($B558,INSUMOS!$A:$D,2,0),IFERROR(VLOOKUP($B558,COTAÇÕES!$A:$J,2,0),"")))</f>
        <v>JOELHO/COTOVELO 90 GRAUS, METALICO, PARA CONEXAO COM ANEL DESLIZANTE, DN 20 MM, EM TUBO PEX PARA INST. AGUA QUENTE/FRIA</v>
      </c>
      <c r="E558" s="427" t="str">
        <f>IF($B558="",IFERROR(VLOOKUP($A558,SERVIÇOS!$A:$F,3,0),IFERROR(VLOOKUP($A558,$C:$J,3,0),"")),IFERROR(VLOOKUP($B558,INSUMOS!$A:$D,3,0),IFERROR(VLOOKUP($B558,COTAÇÕES!$A:$J,5,0),"")))</f>
        <v xml:space="preserve">UN    </v>
      </c>
      <c r="F558" s="386">
        <v>2</v>
      </c>
      <c r="G558" s="387">
        <f>IF($B558="",IFERROR(VLOOKUP($A558,SERVIÇOS!$A:$F,6,0),IFERROR(VLOOKUP($A558,$C:$J,8,0),"")),IFERROR(VLOOKUP($B558,INSUMOS!$A:$D,4,0),IFERROR(VLOOKUP($B558,COTAÇÕES!$A:$J,9,0),"")))</f>
        <v>11.39</v>
      </c>
      <c r="H558" s="388">
        <f>TRUNC(IF($B558="",IFERROR(VLOOKUP($A558,SERVIÇOS!$A:$F,4,0),IFERROR(VLOOKUP($A558,$C:$J,6,0),)),IFERROR(VLOOKUP($B558,INSUMOS!$A:$D,4,0),IFERROR(VLOOKUP($B558,COTAÇÕES!$A:$J,9,0),)))*$F558,2)</f>
        <v>22.78</v>
      </c>
      <c r="I558" s="388">
        <f>TRUNC(IF($B558="",IFERROR(VLOOKUP($A558,SERVIÇOS!$A:$F,5,0),IFERROR(VLOOKUP($A558,$C:$J,7,0),)),0)*$F558,2)</f>
        <v>0</v>
      </c>
      <c r="J558" s="389">
        <f t="shared" si="57"/>
        <v>22.78</v>
      </c>
      <c r="K558" s="463"/>
    </row>
    <row r="559" spans="1:14" ht="30">
      <c r="A559" s="382"/>
      <c r="B559" s="383">
        <v>39312</v>
      </c>
      <c r="C559" s="384" t="str">
        <f t="shared" si="56"/>
        <v>MAT</v>
      </c>
      <c r="D559" s="385" t="str">
        <f>IF($B559="",IFERROR(VLOOKUP($A559,SERVIÇOS!$A:$F,2,0),IFERROR(VLOOKUP($A559,$C:$J,2,0),"")),IFERROR(VLOOKUP($B559,INSUMOS!$A:$D,2,0),IFERROR(VLOOKUP($B559,COTAÇÕES!$A:$J,2,0),"")))</f>
        <v>LUVA DE REDUCAO PARA TUBO PEX, PLASTICA, PARA CONEXAO COM CRIMPAGEM, DN 20 X 16 MM</v>
      </c>
      <c r="E559" s="427" t="str">
        <f>IF($B559="",IFERROR(VLOOKUP($A559,SERVIÇOS!$A:$F,3,0),IFERROR(VLOOKUP($A559,$C:$J,3,0),"")),IFERROR(VLOOKUP($B559,INSUMOS!$A:$D,3,0),IFERROR(VLOOKUP($B559,COTAÇÕES!$A:$J,5,0),"")))</f>
        <v xml:space="preserve">UN    </v>
      </c>
      <c r="F559" s="386">
        <v>2</v>
      </c>
      <c r="G559" s="387">
        <f>IF($B559="",IFERROR(VLOOKUP($A559,SERVIÇOS!$A:$F,6,0),IFERROR(VLOOKUP($A559,$C:$J,8,0),"")),IFERROR(VLOOKUP($B559,INSUMOS!$A:$D,4,0),IFERROR(VLOOKUP($B559,COTAÇÕES!$A:$J,9,0),"")))</f>
        <v>14.11</v>
      </c>
      <c r="H559" s="388">
        <f>TRUNC(IF($B559="",IFERROR(VLOOKUP($A559,SERVIÇOS!$A:$F,4,0),IFERROR(VLOOKUP($A559,$C:$J,6,0),)),IFERROR(VLOOKUP($B559,INSUMOS!$A:$D,4,0),IFERROR(VLOOKUP($B559,COTAÇÕES!$A:$J,9,0),)))*$F559,2)</f>
        <v>28.22</v>
      </c>
      <c r="I559" s="388">
        <f>TRUNC(IF($B559="",IFERROR(VLOOKUP($A559,SERVIÇOS!$A:$F,5,0),IFERROR(VLOOKUP($A559,$C:$J,7,0),)),0)*$F559,2)</f>
        <v>0</v>
      </c>
      <c r="J559" s="389">
        <f t="shared" si="57"/>
        <v>28.22</v>
      </c>
      <c r="K559" s="463"/>
    </row>
    <row r="560" spans="1:14">
      <c r="A560" s="382">
        <v>88243</v>
      </c>
      <c r="B560" s="383"/>
      <c r="C560" s="384" t="str">
        <f t="shared" si="56"/>
        <v>Serv.Aux</v>
      </c>
      <c r="D560" s="385" t="str">
        <f>IF($B560="",IFERROR(VLOOKUP($A560,SERVIÇOS!$A:$F,2,0),IFERROR(VLOOKUP($A560,$C:$J,2,0),"")),IFERROR(VLOOKUP($B560,INSUMOS!$A:$D,2,0),IFERROR(VLOOKUP($B560,COTAÇÕES!$A:$J,2,0),"")))</f>
        <v>AJUDANTE ESPECIALIZADO COM ENCARGOS COMPLEMENTARES</v>
      </c>
      <c r="E560" s="427" t="str">
        <f>IF($B560="",IFERROR(VLOOKUP($A560,SERVIÇOS!$A:$F,3,0),IFERROR(VLOOKUP($A560,$C:$J,3,0),"")),IFERROR(VLOOKUP($B560,INSUMOS!$A:$D,3,0),IFERROR(VLOOKUP($B560,COTAÇÕES!$A:$J,5,0),"")))</f>
        <v>H</v>
      </c>
      <c r="F560" s="386">
        <v>3</v>
      </c>
      <c r="G560" s="387">
        <f>IF($B560="",IFERROR(VLOOKUP($A560,SERVIÇOS!$A:$F,6,0),IFERROR(VLOOKUP($A560,$C:$J,8,0),"")),IFERROR(VLOOKUP($B560,INSUMOS!$A:$D,4,0),IFERROR(VLOOKUP($B560,COTAÇÕES!$A:$J,9,0),"")))</f>
        <v>23.82</v>
      </c>
      <c r="H560" s="388">
        <f>TRUNC(IF($B560="",IFERROR(VLOOKUP($A560,SERVIÇOS!$A:$F,4,0),IFERROR(VLOOKUP($A560,$C:$J,6,0),)),IFERROR(VLOOKUP($B560,INSUMOS!$A:$D,4,0),IFERROR(VLOOKUP($B560,COTAÇÕES!$A:$J,9,0),)))*$F560,2)</f>
        <v>23.1</v>
      </c>
      <c r="I560" s="388">
        <f>TRUNC(IF($B560="",IFERROR(VLOOKUP($A560,SERVIÇOS!$A:$F,5,0),IFERROR(VLOOKUP($A560,$C:$J,7,0),)),0)*$F560,2)</f>
        <v>48.36</v>
      </c>
      <c r="J560" s="389">
        <f t="shared" si="57"/>
        <v>71.460000000000008</v>
      </c>
      <c r="K560" s="463"/>
    </row>
    <row r="561" spans="1:11" ht="30">
      <c r="A561" s="382">
        <v>90436</v>
      </c>
      <c r="B561" s="383"/>
      <c r="C561" s="384" t="str">
        <f t="shared" si="56"/>
        <v>Serv.Aux</v>
      </c>
      <c r="D561" s="385" t="str">
        <f>IF($B561="",IFERROR(VLOOKUP($A561,SERVIÇOS!$A:$F,2,0),IFERROR(VLOOKUP($A561,$C:$J,2,0),"")),IFERROR(VLOOKUP($B561,INSUMOS!$A:$D,2,0),IFERROR(VLOOKUP($B561,COTAÇÕES!$A:$J,2,0),"")))</f>
        <v>FURO EM ALVENARIA PARA DIÂMETROS MENORES OU IGUAIS A 40 MM. AF_05/2015</v>
      </c>
      <c r="E561" s="427" t="str">
        <f>IF($B561="",IFERROR(VLOOKUP($A561,SERVIÇOS!$A:$F,3,0),IFERROR(VLOOKUP($A561,$C:$J,3,0),"")),IFERROR(VLOOKUP($B561,INSUMOS!$A:$D,3,0),IFERROR(VLOOKUP($B561,COTAÇÕES!$A:$J,5,0),"")))</f>
        <v>UN</v>
      </c>
      <c r="F561" s="386">
        <v>1</v>
      </c>
      <c r="G561" s="387">
        <f>IF($B561="",IFERROR(VLOOKUP($A561,SERVIÇOS!$A:$F,6,0),IFERROR(VLOOKUP($A561,$C:$J,8,0),"")),IFERROR(VLOOKUP($B561,INSUMOS!$A:$D,4,0),IFERROR(VLOOKUP($B561,COTAÇÕES!$A:$J,9,0),"")))</f>
        <v>15.82</v>
      </c>
      <c r="H561" s="388">
        <f>TRUNC(IF($B561="",IFERROR(VLOOKUP($A561,SERVIÇOS!$A:$F,4,0),IFERROR(VLOOKUP($A561,$C:$J,6,0),)),IFERROR(VLOOKUP($B561,INSUMOS!$A:$D,4,0),IFERROR(VLOOKUP($B561,COTAÇÕES!$A:$J,9,0),)))*$F561,2)</f>
        <v>4.05</v>
      </c>
      <c r="I561" s="388">
        <f>TRUNC(IF($B561="",IFERROR(VLOOKUP($A561,SERVIÇOS!$A:$F,5,0),IFERROR(VLOOKUP($A561,$C:$J,7,0),)),0)*$F561,2)</f>
        <v>11.77</v>
      </c>
      <c r="J561" s="389">
        <f t="shared" si="57"/>
        <v>15.82</v>
      </c>
      <c r="K561" s="463"/>
    </row>
    <row r="562" spans="1:11" ht="45">
      <c r="A562" s="382">
        <v>87777</v>
      </c>
      <c r="B562" s="383"/>
      <c r="C562" s="384" t="str">
        <f t="shared" si="56"/>
        <v>Serv.Aux</v>
      </c>
      <c r="D562" s="385" t="str">
        <f>IF($B562="",IFERROR(VLOOKUP($A562,SERVIÇOS!$A:$F,2,0),IFERROR(VLOOKUP($A562,$C:$J,2,0),"")),IFERROR(VLOOKUP($B562,INSUMOS!$A:$D,2,0),IFERROR(VLOOKUP($B562,COTAÇÕES!$A:$J,2,0),"")))</f>
        <v>EMBOÇO OU MASSA ÚNICA EM ARGAMASSA TRAÇO 1:2:8, PREPARO MANUAL, APLICADA MANUALMENTE EM PANOS DE FACHADA COM PRESENÇA DE VÃOS, ESPESSURA DE 25 MM. AF_08/2022</v>
      </c>
      <c r="E562" s="427" t="str">
        <f>IF($B562="",IFERROR(VLOOKUP($A562,SERVIÇOS!$A:$F,3,0),IFERROR(VLOOKUP($A562,$C:$J,3,0),"")),IFERROR(VLOOKUP($B562,INSUMOS!$A:$D,3,0),IFERROR(VLOOKUP($B562,COTAÇÕES!$A:$J,5,0),"")))</f>
        <v>M2</v>
      </c>
      <c r="F562" s="386">
        <v>0.1</v>
      </c>
      <c r="G562" s="387">
        <f>IF($B562="",IFERROR(VLOOKUP($A562,SERVIÇOS!$A:$F,6,0),IFERROR(VLOOKUP($A562,$C:$J,8,0),"")),IFERROR(VLOOKUP($B562,INSUMOS!$A:$D,4,0),IFERROR(VLOOKUP($B562,COTAÇÕES!$A:$J,9,0),"")))</f>
        <v>57.37</v>
      </c>
      <c r="H562" s="388">
        <f>TRUNC(IF($B562="",IFERROR(VLOOKUP($A562,SERVIÇOS!$A:$F,4,0),IFERROR(VLOOKUP($A562,$C:$J,6,0),)),IFERROR(VLOOKUP($B562,INSUMOS!$A:$D,4,0),IFERROR(VLOOKUP($B562,COTAÇÕES!$A:$J,9,0),)))*$F562,2)</f>
        <v>2.74</v>
      </c>
      <c r="I562" s="388">
        <f>TRUNC(IF($B562="",IFERROR(VLOOKUP($A562,SERVIÇOS!$A:$F,5,0),IFERROR(VLOOKUP($A562,$C:$J,7,0),)),0)*$F562,2)</f>
        <v>2.99</v>
      </c>
      <c r="J562" s="389">
        <f t="shared" si="57"/>
        <v>5.73</v>
      </c>
      <c r="K562" s="463"/>
    </row>
    <row r="563" spans="1:11">
      <c r="A563" s="382"/>
      <c r="B563" s="383" t="s">
        <v>19587</v>
      </c>
      <c r="C563" s="384" t="str">
        <f t="shared" si="56"/>
        <v>MAT</v>
      </c>
      <c r="D563" s="385" t="s">
        <v>19588</v>
      </c>
      <c r="E563" s="427" t="s">
        <v>18858</v>
      </c>
      <c r="F563" s="386">
        <v>1</v>
      </c>
      <c r="G563" s="670">
        <v>30.2</v>
      </c>
      <c r="H563" s="671">
        <f>G563*F563</f>
        <v>30.2</v>
      </c>
      <c r="I563" s="388">
        <f>TRUNC(IF($B563="",IFERROR(VLOOKUP($A563,SERVIÇOS!$A:$F,5,0),IFERROR(VLOOKUP($A563,$C:$J,7,0),)),0)*$F563,2)</f>
        <v>0</v>
      </c>
      <c r="J563" s="389">
        <f t="shared" ref="J563:J600" si="62">H563+I563</f>
        <v>30.2</v>
      </c>
      <c r="K563" s="463"/>
    </row>
    <row r="564" spans="1:11" ht="31.5">
      <c r="A564" s="756"/>
      <c r="B564" s="756"/>
      <c r="C564" s="757" t="s">
        <v>19599</v>
      </c>
      <c r="D564" s="758" t="s">
        <v>19647</v>
      </c>
      <c r="E564" s="803" t="s">
        <v>5390</v>
      </c>
      <c r="F564" s="759"/>
      <c r="G564" s="760"/>
      <c r="H564" s="781">
        <f>TRUNC(SUM(H565:H568),2)</f>
        <v>369.29</v>
      </c>
      <c r="I564" s="781">
        <f>TRUNC(SUM(I565:I568),2)</f>
        <v>106.23</v>
      </c>
      <c r="J564" s="781">
        <f>H564+I564</f>
        <v>475.52000000000004</v>
      </c>
      <c r="K564" s="757" t="s">
        <v>18847</v>
      </c>
    </row>
    <row r="565" spans="1:11">
      <c r="A565" s="382">
        <v>88264</v>
      </c>
      <c r="B565" s="383"/>
      <c r="C565" s="384" t="str">
        <f t="shared" ref="C565:C600" si="63">IF(A565&lt;&gt;"","Serv.Aux",IF(B565&lt;&gt;"","MAT",""))</f>
        <v>Serv.Aux</v>
      </c>
      <c r="D565" s="385" t="str">
        <f>IF($B565="",IFERROR(VLOOKUP($A565,SERVIÇOS!$A:$F,2,0),IFERROR(VLOOKUP($A565,$C:$J,2,0),"")),IFERROR(VLOOKUP($B565,INSUMOS!$A:$D,2,0),IFERROR(VLOOKUP($B565,COTAÇÕES!$A:$J,2,0),"")))</f>
        <v>ELETRICISTA COM ENCARGOS COMPLEMENTARES</v>
      </c>
      <c r="E565" s="427" t="str">
        <f>IF($B565="",IFERROR(VLOOKUP($A565,SERVIÇOS!$A:$F,3,0),IFERROR(VLOOKUP($A565,$C:$J,3,0),"")),IFERROR(VLOOKUP($B565,INSUMOS!$A:$D,3,0),IFERROR(VLOOKUP($B565,COTAÇÕES!$A:$J,5,0),"")))</f>
        <v>H</v>
      </c>
      <c r="F565" s="386">
        <v>0.4</v>
      </c>
      <c r="G565" s="387">
        <f>IF($B565="",IFERROR(VLOOKUP($A565,SERVIÇOS!$A:$F,6,0),IFERROR(VLOOKUP($A565,$C:$J,8,0),"")),IFERROR(VLOOKUP($B565,INSUMOS!$A:$D,4,0),IFERROR(VLOOKUP($B565,COTAÇÕES!$A:$J,9,0),"")))</f>
        <v>29.49</v>
      </c>
      <c r="H565" s="388">
        <f>TRUNC(IF($B565="",IFERROR(VLOOKUP($A565,SERVIÇOS!$A:$F,4,0),IFERROR(VLOOKUP($A565,$C:$J,6,0),)),IFERROR(VLOOKUP($B565,INSUMOS!$A:$D,4,0),IFERROR(VLOOKUP($B565,COTAÇÕES!$A:$J,9,0),)))*$F565,2)</f>
        <v>3.14</v>
      </c>
      <c r="I565" s="388">
        <f>TRUNC(IF($B565="",IFERROR(VLOOKUP($A565,SERVIÇOS!$A:$F,5,0),IFERROR(VLOOKUP($A565,$C:$J,7,0),)),0)*$F565,2)</f>
        <v>8.65</v>
      </c>
      <c r="J565" s="389">
        <f t="shared" si="62"/>
        <v>11.790000000000001</v>
      </c>
      <c r="K565" s="463"/>
    </row>
    <row r="566" spans="1:11" ht="30">
      <c r="A566" s="382"/>
      <c r="B566" s="383" t="s">
        <v>19643</v>
      </c>
      <c r="C566" s="384" t="str">
        <f t="shared" si="63"/>
        <v>MAT</v>
      </c>
      <c r="D566" s="385" t="s">
        <v>19645</v>
      </c>
      <c r="E566" s="427" t="s">
        <v>5390</v>
      </c>
      <c r="F566" s="386">
        <v>4</v>
      </c>
      <c r="G566" s="387">
        <v>0.87</v>
      </c>
      <c r="H566" s="388">
        <f>G566*F566</f>
        <v>3.48</v>
      </c>
      <c r="I566" s="388">
        <f>TRUNC(IF($B566="",IFERROR(VLOOKUP($A566,SERVIÇOS!$A:$F,5,0),IFERROR(VLOOKUP($A566,$C:$J,7,0),)),0)*$F566,2)</f>
        <v>0</v>
      </c>
      <c r="J566" s="389">
        <f t="shared" si="62"/>
        <v>3.48</v>
      </c>
      <c r="K566" s="463"/>
    </row>
    <row r="567" spans="1:11" ht="30">
      <c r="A567" s="382"/>
      <c r="B567" s="383" t="s">
        <v>19644</v>
      </c>
      <c r="C567" s="384" t="str">
        <f t="shared" si="63"/>
        <v>MAT</v>
      </c>
      <c r="D567" s="385" t="s">
        <v>19646</v>
      </c>
      <c r="E567" s="427" t="s">
        <v>19172</v>
      </c>
      <c r="F567" s="386">
        <v>1</v>
      </c>
      <c r="G567" s="387">
        <v>322</v>
      </c>
      <c r="H567" s="388">
        <f>G567*F567</f>
        <v>322</v>
      </c>
      <c r="I567" s="388">
        <f>TRUNC(IF($B567="",IFERROR(VLOOKUP($A567,SERVIÇOS!$A:$F,5,0),IFERROR(VLOOKUP($A567,$C:$J,7,0),)),0)*$F567,2)</f>
        <v>0</v>
      </c>
      <c r="J567" s="389">
        <f t="shared" si="62"/>
        <v>322</v>
      </c>
      <c r="K567" s="463"/>
    </row>
    <row r="568" spans="1:11">
      <c r="A568" s="382">
        <v>90441</v>
      </c>
      <c r="B568" s="383"/>
      <c r="C568" s="384" t="str">
        <f t="shared" si="63"/>
        <v>Serv.Aux</v>
      </c>
      <c r="D568" s="385" t="str">
        <f>IF($B568="",IFERROR(VLOOKUP($A568,SERVIÇOS!$A:$F,2,0),IFERROR(VLOOKUP($A568,$C:$J,2,0),"")),IFERROR(VLOOKUP($B568,INSUMOS!$A:$D,2,0),IFERROR(VLOOKUP($B568,COTAÇÕES!$A:$J,2,0),"")))</f>
        <v>FURO EM CONCRETO PARA DIÂMETROS MAIORES QUE 75 MM. AF_05/2015</v>
      </c>
      <c r="E568" s="427" t="str">
        <f>IF($B568="",IFERROR(VLOOKUP($A568,SERVIÇOS!$A:$F,3,0),IFERROR(VLOOKUP($A568,$C:$J,3,0),"")),IFERROR(VLOOKUP($B568,INSUMOS!$A:$D,3,0),IFERROR(VLOOKUP($B568,COTAÇÕES!$A:$J,5,0),"")))</f>
        <v>UN</v>
      </c>
      <c r="F568" s="386">
        <v>1</v>
      </c>
      <c r="G568" s="387">
        <f>IF($B568="",IFERROR(VLOOKUP($A568,SERVIÇOS!$A:$F,6,0),IFERROR(VLOOKUP($A568,$C:$J,8,0),"")),IFERROR(VLOOKUP($B568,INSUMOS!$A:$D,4,0),IFERROR(VLOOKUP($B568,COTAÇÕES!$A:$J,9,0),"")))</f>
        <v>138.25</v>
      </c>
      <c r="H568" s="388">
        <f>TRUNC(IF($B568="",IFERROR(VLOOKUP($A568,SERVIÇOS!$A:$F,4,0),IFERROR(VLOOKUP($A568,$C:$J,6,0),)),IFERROR(VLOOKUP($B568,INSUMOS!$A:$D,4,0),IFERROR(VLOOKUP($B568,COTAÇÕES!$A:$J,9,0),)))*$F568,2)</f>
        <v>40.67</v>
      </c>
      <c r="I568" s="388">
        <f>TRUNC(IF($B568="",IFERROR(VLOOKUP($A568,SERVIÇOS!$A:$F,5,0),IFERROR(VLOOKUP($A568,$C:$J,7,0),)),0)*$F568,2)</f>
        <v>97.58</v>
      </c>
      <c r="J568" s="389">
        <f t="shared" si="62"/>
        <v>138.25</v>
      </c>
      <c r="K568" s="463"/>
    </row>
    <row r="569" spans="1:11" ht="31.5">
      <c r="A569" s="756"/>
      <c r="B569" s="756"/>
      <c r="C569" s="757" t="s">
        <v>19600</v>
      </c>
      <c r="D569" s="758" t="s">
        <v>19649</v>
      </c>
      <c r="E569" s="803" t="s">
        <v>5390</v>
      </c>
      <c r="F569" s="759"/>
      <c r="G569" s="760"/>
      <c r="H569" s="781">
        <f>TRUNC(SUM(H570:H571),2)</f>
        <v>7.67</v>
      </c>
      <c r="I569" s="781">
        <f>TRUNC(SUM(I570:I571),2)</f>
        <v>16.93</v>
      </c>
      <c r="J569" s="781">
        <f>H569+I569</f>
        <v>24.6</v>
      </c>
      <c r="K569" s="757" t="s">
        <v>18847</v>
      </c>
    </row>
    <row r="570" spans="1:11">
      <c r="A570" s="382">
        <v>88309</v>
      </c>
      <c r="B570" s="383"/>
      <c r="C570" s="384" t="str">
        <f t="shared" si="63"/>
        <v>Serv.Aux</v>
      </c>
      <c r="D570" s="385" t="str">
        <f>IF($B570="",IFERROR(VLOOKUP($A570,SERVIÇOS!$A:$F,2,0),IFERROR(VLOOKUP($A570,$C:$J,2,0),"")),IFERROR(VLOOKUP($B570,INSUMOS!$A:$D,2,0),IFERROR(VLOOKUP($B570,COTAÇÕES!$A:$J,2,0),"")))</f>
        <v>PEDREIRO COM ENCARGOS COMPLEMENTARES</v>
      </c>
      <c r="E570" s="427" t="str">
        <f>IF($B570="",IFERROR(VLOOKUP($A570,SERVIÇOS!$A:$F,3,0),IFERROR(VLOOKUP($A570,$C:$J,3,0),"")),IFERROR(VLOOKUP($B570,INSUMOS!$A:$D,3,0),IFERROR(VLOOKUP($B570,COTAÇÕES!$A:$J,5,0),"")))</f>
        <v>H</v>
      </c>
      <c r="F570" s="386">
        <v>0.33</v>
      </c>
      <c r="G570" s="387">
        <f>IF($B570="",IFERROR(VLOOKUP($A570,SERVIÇOS!$A:$F,6,0),IFERROR(VLOOKUP($A570,$C:$J,8,0),"")),IFERROR(VLOOKUP($B570,INSUMOS!$A:$D,4,0),IFERROR(VLOOKUP($B570,COTAÇÕES!$A:$J,9,0),"")))</f>
        <v>29.15</v>
      </c>
      <c r="H570" s="388">
        <f>TRUNC(IF($B570="",IFERROR(VLOOKUP($A570,SERVIÇOS!$A:$F,4,0),IFERROR(VLOOKUP($A570,$C:$J,6,0),)),IFERROR(VLOOKUP($B570,INSUMOS!$A:$D,4,0),IFERROR(VLOOKUP($B570,COTAÇÕES!$A:$J,9,0),)))*$F570,2)</f>
        <v>2.59</v>
      </c>
      <c r="I570" s="388">
        <f>TRUNC(IF($B570="",IFERROR(VLOOKUP($A570,SERVIÇOS!$A:$F,5,0),IFERROR(VLOOKUP($A570,$C:$J,7,0),)),0)*$F570,2)</f>
        <v>7.02</v>
      </c>
      <c r="J570" s="389">
        <f t="shared" si="62"/>
        <v>9.61</v>
      </c>
      <c r="K570" s="463"/>
    </row>
    <row r="571" spans="1:11">
      <c r="A571" s="382">
        <v>88316</v>
      </c>
      <c r="B571" s="383"/>
      <c r="C571" s="384" t="str">
        <f t="shared" si="63"/>
        <v>Serv.Aux</v>
      </c>
      <c r="D571" s="385" t="str">
        <f>IF($B571="",IFERROR(VLOOKUP($A571,SERVIÇOS!$A:$F,2,0),IFERROR(VLOOKUP($A571,$C:$J,2,0),"")),IFERROR(VLOOKUP($B571,INSUMOS!$A:$D,2,0),IFERROR(VLOOKUP($B571,COTAÇÕES!$A:$J,2,0),"")))</f>
        <v>SERVENTE COM ENCARGOS COMPLEMENTARES</v>
      </c>
      <c r="E571" s="427" t="str">
        <f>IF($B571="",IFERROR(VLOOKUP($A571,SERVIÇOS!$A:$F,3,0),IFERROR(VLOOKUP($A571,$C:$J,3,0),"")),IFERROR(VLOOKUP($B571,INSUMOS!$A:$D,3,0),IFERROR(VLOOKUP($B571,COTAÇÕES!$A:$J,5,0),"")))</f>
        <v>H</v>
      </c>
      <c r="F571" s="386">
        <v>0.66</v>
      </c>
      <c r="G571" s="387">
        <f>IF($B571="",IFERROR(VLOOKUP($A571,SERVIÇOS!$A:$F,6,0),IFERROR(VLOOKUP($A571,$C:$J,8,0),"")),IFERROR(VLOOKUP($B571,INSUMOS!$A:$D,4,0),IFERROR(VLOOKUP($B571,COTAÇÕES!$A:$J,9,0),"")))</f>
        <v>22.72</v>
      </c>
      <c r="H571" s="388">
        <f>TRUNC(IF($B571="",IFERROR(VLOOKUP($A571,SERVIÇOS!$A:$F,4,0),IFERROR(VLOOKUP($A571,$C:$J,6,0),)),IFERROR(VLOOKUP($B571,INSUMOS!$A:$D,4,0),IFERROR(VLOOKUP($B571,COTAÇÕES!$A:$J,9,0),)))*$F571,2)</f>
        <v>5.08</v>
      </c>
      <c r="I571" s="388">
        <f>TRUNC(IF($B571="",IFERROR(VLOOKUP($A571,SERVIÇOS!$A:$F,5,0),IFERROR(VLOOKUP($A571,$C:$J,7,0),)),0)*$F571,2)</f>
        <v>9.91</v>
      </c>
      <c r="J571" s="389">
        <f t="shared" si="62"/>
        <v>14.99</v>
      </c>
      <c r="K571" s="463"/>
    </row>
    <row r="572" spans="1:11" ht="47.25">
      <c r="A572" s="756"/>
      <c r="B572" s="756"/>
      <c r="C572" s="757" t="s">
        <v>19648</v>
      </c>
      <c r="D572" s="758" t="s">
        <v>19873</v>
      </c>
      <c r="E572" s="803" t="s">
        <v>5390</v>
      </c>
      <c r="F572" s="759"/>
      <c r="G572" s="760"/>
      <c r="H572" s="781">
        <f>TRUNC(SUM(H573:H576),2)</f>
        <v>943.42</v>
      </c>
      <c r="I572" s="781">
        <f>TRUNC(SUM(I573:I576),2)</f>
        <v>65.38</v>
      </c>
      <c r="J572" s="781">
        <f>H572+I572</f>
        <v>1008.8</v>
      </c>
      <c r="K572" s="757" t="s">
        <v>18847</v>
      </c>
    </row>
    <row r="573" spans="1:11" ht="30">
      <c r="A573" s="382"/>
      <c r="B573" s="383" t="str">
        <f>COTAÇÕES!$A$222</f>
        <v>COT 027</v>
      </c>
      <c r="C573" s="384" t="str">
        <f t="shared" si="63"/>
        <v>MAT</v>
      </c>
      <c r="D573" s="385" t="s">
        <v>19659</v>
      </c>
      <c r="E573" s="427" t="s">
        <v>1</v>
      </c>
      <c r="F573" s="386">
        <v>1</v>
      </c>
      <c r="G573" s="387">
        <v>765.18666666666661</v>
      </c>
      <c r="H573" s="388">
        <v>765.19</v>
      </c>
      <c r="I573" s="388">
        <f>TRUNC(IF($B573="",IFERROR(VLOOKUP($A573,SERVIÇOS!$A:$F,5,0),IFERROR(VLOOKUP($A573,$C:$J,7,0),)),0)*$F573,2)</f>
        <v>0</v>
      </c>
      <c r="J573" s="389">
        <f t="shared" si="62"/>
        <v>765.19</v>
      </c>
      <c r="K573" s="463"/>
    </row>
    <row r="574" spans="1:11">
      <c r="A574" s="382">
        <v>88316</v>
      </c>
      <c r="B574" s="383"/>
      <c r="C574" s="384" t="str">
        <f t="shared" si="63"/>
        <v>Serv.Aux</v>
      </c>
      <c r="D574" s="385" t="str">
        <f>IF($B574="",IFERROR(VLOOKUP($A574,SERVIÇOS!$A:$F,2,0),IFERROR(VLOOKUP($A574,$C:$J,2,0),"")),IFERROR(VLOOKUP($B574,INSUMOS!$A:$D,2,0),IFERROR(VLOOKUP($B574,COTAÇÕES!$A:$J,2,0),"")))</f>
        <v>SERVENTE COM ENCARGOS COMPLEMENTARES</v>
      </c>
      <c r="E574" s="427" t="str">
        <f>IF($B574="",IFERROR(VLOOKUP($A574,SERVIÇOS!$A:$F,3,0),IFERROR(VLOOKUP($A574,$C:$J,3,0),"")),IFERROR(VLOOKUP($B574,INSUMOS!$A:$D,3,0),IFERROR(VLOOKUP($B574,COTAÇÕES!$A:$J,5,0),"")))</f>
        <v>H</v>
      </c>
      <c r="F574" s="386">
        <v>1</v>
      </c>
      <c r="G574" s="387">
        <f>IF($B574="",IFERROR(VLOOKUP($A574,SERVIÇOS!$A:$F,6,0),IFERROR(VLOOKUP($A574,$C:$J,8,0),"")),IFERROR(VLOOKUP($B574,INSUMOS!$A:$D,4,0),IFERROR(VLOOKUP($B574,COTAÇÕES!$A:$J,9,0),"")))</f>
        <v>22.72</v>
      </c>
      <c r="H574" s="388">
        <f>TRUNC(IF($B574="",IFERROR(VLOOKUP($A574,SERVIÇOS!$A:$F,4,0),IFERROR(VLOOKUP($A574,$C:$J,6,0),)),IFERROR(VLOOKUP($B574,INSUMOS!$A:$D,4,0),IFERROR(VLOOKUP($B574,COTAÇÕES!$A:$J,9,0),)))*$F574,2)</f>
        <v>7.7</v>
      </c>
      <c r="I574" s="388">
        <f>TRUNC(IF($B574="",IFERROR(VLOOKUP($A574,SERVIÇOS!$A:$F,5,0),IFERROR(VLOOKUP($A574,$C:$J,7,0),)),0)*$F574,2)</f>
        <v>15.02</v>
      </c>
      <c r="J574" s="389">
        <f t="shared" si="62"/>
        <v>22.72</v>
      </c>
      <c r="K574" s="463"/>
    </row>
    <row r="575" spans="1:11">
      <c r="A575" s="382">
        <v>88264</v>
      </c>
      <c r="B575" s="383"/>
      <c r="C575" s="384" t="str">
        <f t="shared" si="63"/>
        <v>Serv.Aux</v>
      </c>
      <c r="D575" s="385" t="str">
        <f>IF($B575="",IFERROR(VLOOKUP($A575,SERVIÇOS!$A:$F,2,0),IFERROR(VLOOKUP($A575,$C:$J,2,0),"")),IFERROR(VLOOKUP($B575,INSUMOS!$A:$D,2,0),IFERROR(VLOOKUP($B575,COTAÇÕES!$A:$J,2,0),"")))</f>
        <v>ELETRICISTA COM ENCARGOS COMPLEMENTARES</v>
      </c>
      <c r="E575" s="427" t="str">
        <f>IF($B575="",IFERROR(VLOOKUP($A575,SERVIÇOS!$A:$F,3,0),IFERROR(VLOOKUP($A575,$C:$J,3,0),"")),IFERROR(VLOOKUP($B575,INSUMOS!$A:$D,3,0),IFERROR(VLOOKUP($B575,COTAÇÕES!$A:$J,5,0),"")))</f>
        <v>H</v>
      </c>
      <c r="F575" s="386">
        <v>1</v>
      </c>
      <c r="G575" s="387">
        <f>IF($B575="",IFERROR(VLOOKUP($A575,SERVIÇOS!$A:$F,6,0),IFERROR(VLOOKUP($A575,$C:$J,8,0),"")),IFERROR(VLOOKUP($B575,INSUMOS!$A:$D,4,0),IFERROR(VLOOKUP($B575,COTAÇÕES!$A:$J,9,0),"")))</f>
        <v>29.49</v>
      </c>
      <c r="H575" s="388">
        <f>TRUNC(IF($B575="",IFERROR(VLOOKUP($A575,SERVIÇOS!$A:$F,4,0),IFERROR(VLOOKUP($A575,$C:$J,6,0),)),IFERROR(VLOOKUP($B575,INSUMOS!$A:$D,4,0),IFERROR(VLOOKUP($B575,COTAÇÕES!$A:$J,9,0),)))*$F575,2)</f>
        <v>7.86</v>
      </c>
      <c r="I575" s="388">
        <f>TRUNC(IF($B575="",IFERROR(VLOOKUP($A575,SERVIÇOS!$A:$F,5,0),IFERROR(VLOOKUP($A575,$C:$J,7,0),)),0)*$F575,2)</f>
        <v>21.63</v>
      </c>
      <c r="J575" s="389">
        <f t="shared" si="62"/>
        <v>29.49</v>
      </c>
      <c r="K575" s="463"/>
    </row>
    <row r="576" spans="1:11" ht="45">
      <c r="A576" s="382">
        <v>94963</v>
      </c>
      <c r="B576" s="383"/>
      <c r="C576" s="384" t="str">
        <f t="shared" ref="C576" si="64">IF(A576&lt;&gt;"","Serv.Aux",IF(B576&lt;&gt;"","MAT",""))</f>
        <v>Serv.Aux</v>
      </c>
      <c r="D576" s="385" t="str">
        <f>IF($B576="",IFERROR(VLOOKUP($A576,SERVIÇOS!$A:$F,2,0),IFERROR(VLOOKUP($A576,$C:$J,2,0),"")),IFERROR(VLOOKUP($B576,INSUMOS!$A:$D,2,0),IFERROR(VLOOKUP($B576,COTAÇÕES!$A:$J,2,0),"")))</f>
        <v>CONCRETO FCK = 15MPA, TRAÇO 1:3,4:3,5 (EM MASSA SECA DE CIMENTO/ AREIA MÉDIA/ BRITA 1) - PREPARO MECÂNICO COM BETONEIRA 400 L. AF_05/2021</v>
      </c>
      <c r="E576" s="427" t="str">
        <f>IF($B576="",IFERROR(VLOOKUP($A576,SERVIÇOS!$A:$F,3,0),IFERROR(VLOOKUP($A576,$C:$J,3,0),"")),IFERROR(VLOOKUP($B576,INSUMOS!$A:$D,3,0),IFERROR(VLOOKUP($B576,COTAÇÕES!$A:$J,5,0),"")))</f>
        <v>M3</v>
      </c>
      <c r="F576" s="386">
        <v>0.5</v>
      </c>
      <c r="G576" s="387">
        <f>IF($B576="",IFERROR(VLOOKUP($A576,SERVIÇOS!$A:$F,6,0),IFERROR(VLOOKUP($A576,$C:$J,8,0),"")),IFERROR(VLOOKUP($B576,INSUMOS!$A:$D,4,0),IFERROR(VLOOKUP($B576,COTAÇÕES!$A:$J,9,0),"")))</f>
        <v>382.82</v>
      </c>
      <c r="H576" s="388">
        <f>TRUNC(IF($B576="",IFERROR(VLOOKUP($A576,SERVIÇOS!$A:$F,4,0),IFERROR(VLOOKUP($A576,$C:$J,6,0),)),IFERROR(VLOOKUP($B576,INSUMOS!$A:$D,4,0),IFERROR(VLOOKUP($B576,COTAÇÕES!$A:$J,9,0),)))*$F576,2)</f>
        <v>162.66999999999999</v>
      </c>
      <c r="I576" s="388">
        <f>TRUNC(IF($B576="",IFERROR(VLOOKUP($A576,SERVIÇOS!$A:$F,5,0),IFERROR(VLOOKUP($A576,$C:$J,7,0),)),0)*$F576,2)</f>
        <v>28.73</v>
      </c>
      <c r="J576" s="389">
        <f t="shared" ref="J576" si="65">H576+I576</f>
        <v>191.39999999999998</v>
      </c>
      <c r="K576" s="463"/>
    </row>
    <row r="577" spans="1:11" ht="31.5">
      <c r="A577" s="756"/>
      <c r="B577" s="756"/>
      <c r="C577" s="757" t="s">
        <v>19650</v>
      </c>
      <c r="D577" s="758" t="s">
        <v>19696</v>
      </c>
      <c r="E577" s="803" t="s">
        <v>5390</v>
      </c>
      <c r="F577" s="759"/>
      <c r="G577" s="760"/>
      <c r="H577" s="781">
        <f>TRUNC(SUM(H578:H579),2)</f>
        <v>885.15</v>
      </c>
      <c r="I577" s="781">
        <f>TRUNC(SUM(I578:I579),2)</f>
        <v>8.06</v>
      </c>
      <c r="J577" s="781">
        <f>H577+I577</f>
        <v>893.20999999999992</v>
      </c>
      <c r="K577" s="757" t="s">
        <v>18847</v>
      </c>
    </row>
    <row r="578" spans="1:11">
      <c r="A578" s="382">
        <v>88243</v>
      </c>
      <c r="B578" s="383"/>
      <c r="C578" s="384" t="str">
        <f t="shared" si="63"/>
        <v>Serv.Aux</v>
      </c>
      <c r="D578" s="385" t="str">
        <f>IF($B578="",IFERROR(VLOOKUP($A578,SERVIÇOS!$A:$F,2,0),IFERROR(VLOOKUP($A578,$C:$J,2,0),"")),IFERROR(VLOOKUP($B578,INSUMOS!$A:$D,2,0),IFERROR(VLOOKUP($B578,COTAÇÕES!$A:$J,2,0),"")))</f>
        <v>AJUDANTE ESPECIALIZADO COM ENCARGOS COMPLEMENTARES</v>
      </c>
      <c r="E578" s="427" t="str">
        <f>IF($B578="",IFERROR(VLOOKUP($A578,SERVIÇOS!$A:$F,3,0),IFERROR(VLOOKUP($A578,$C:$J,3,0),"")),IFERROR(VLOOKUP($B578,INSUMOS!$A:$D,3,0),IFERROR(VLOOKUP($B578,COTAÇÕES!$A:$J,5,0),"")))</f>
        <v>H</v>
      </c>
      <c r="F578" s="386">
        <v>0.5</v>
      </c>
      <c r="G578" s="387">
        <f>IF($B578="",IFERROR(VLOOKUP($A578,SERVIÇOS!$A:$F,6,0),IFERROR(VLOOKUP($A578,$C:$J,8,0),"")),IFERROR(VLOOKUP($B578,INSUMOS!$A:$D,4,0),IFERROR(VLOOKUP($B578,COTAÇÕES!$A:$J,9,0),"")))</f>
        <v>23.82</v>
      </c>
      <c r="H578" s="388">
        <f>TRUNC(IF($B578="",IFERROR(VLOOKUP($A578,SERVIÇOS!$A:$F,4,0),IFERROR(VLOOKUP($A578,$C:$J,6,0),)),IFERROR(VLOOKUP($B578,INSUMOS!$A:$D,4,0),IFERROR(VLOOKUP($B578,COTAÇÕES!$A:$J,9,0),)))*$F578,2)</f>
        <v>3.85</v>
      </c>
      <c r="I578" s="388">
        <f>TRUNC(IF($B578="",IFERROR(VLOOKUP($A578,SERVIÇOS!$A:$F,5,0),IFERROR(VLOOKUP($A578,$C:$J,7,0),)),0)*$F578,2)</f>
        <v>8.06</v>
      </c>
      <c r="J578" s="389">
        <f t="shared" si="62"/>
        <v>11.91</v>
      </c>
      <c r="K578" s="463"/>
    </row>
    <row r="579" spans="1:11">
      <c r="A579" s="382"/>
      <c r="B579" s="383" t="str">
        <f>COTAÇÕES!$A$230</f>
        <v>COT 028</v>
      </c>
      <c r="C579" s="384" t="str">
        <f t="shared" si="63"/>
        <v>MAT</v>
      </c>
      <c r="D579" s="385" t="str">
        <f>IF($B579="",IFERROR(VLOOKUP($A579,SERVIÇOS!$A:$F,2,0),IFERROR(VLOOKUP($A579,$C:$J,2,0),"")),IFERROR(VLOOKUP($B579,INSUMOS!$A:$D,2,0),IFERROR(VLOOKUP($B579,COTAÇÕES!$A:$J,2,0),"")))</f>
        <v>Persiana Rolô Solar Screen 3% 2,85x1,30m com bandô</v>
      </c>
      <c r="E579" s="427" t="str">
        <f>IF($B579="",IFERROR(VLOOKUP($A579,SERVIÇOS!$A:$F,3,0),IFERROR(VLOOKUP($A579,$C:$J,3,0),"")),IFERROR(VLOOKUP($B579,INSUMOS!$A:$D,3,0),IFERROR(VLOOKUP($B579,COTAÇÕES!$A:$J,5,0),"")))</f>
        <v>UND.</v>
      </c>
      <c r="F579" s="386">
        <v>1</v>
      </c>
      <c r="G579" s="387">
        <f>IF($B579="",IFERROR(VLOOKUP($A579,SERVIÇOS!$A:$F,6,0),IFERROR(VLOOKUP($A579,$C:$J,8,0),"")),IFERROR(VLOOKUP($B579,INSUMOS!$A:$D,4,0),IFERROR(VLOOKUP($B579,COTAÇÕES!$A:$J,9,0),"")))</f>
        <v>881.3</v>
      </c>
      <c r="H579" s="388">
        <f>TRUNC(IF($B579="",IFERROR(VLOOKUP($A579,SERVIÇOS!$A:$F,4,0),IFERROR(VLOOKUP($A579,$C:$J,6,0),)),IFERROR(VLOOKUP($B579,INSUMOS!$A:$D,4,0),IFERROR(VLOOKUP($B579,COTAÇÕES!$A:$J,9,0),)))*$F579,2)</f>
        <v>881.3</v>
      </c>
      <c r="I579" s="388">
        <f>TRUNC(IF($B579="",IFERROR(VLOOKUP($A579,SERVIÇOS!$A:$F,5,0),IFERROR(VLOOKUP($A579,$C:$J,7,0),)),0)*$F579,2)</f>
        <v>0</v>
      </c>
      <c r="J579" s="389">
        <f t="shared" si="62"/>
        <v>881.3</v>
      </c>
      <c r="K579" s="463"/>
    </row>
    <row r="580" spans="1:11" ht="31.5">
      <c r="A580" s="756"/>
      <c r="B580" s="756"/>
      <c r="C580" s="757" t="s">
        <v>19651</v>
      </c>
      <c r="D580" s="758" t="s">
        <v>19697</v>
      </c>
      <c r="E580" s="803" t="s">
        <v>5390</v>
      </c>
      <c r="F580" s="759"/>
      <c r="G580" s="760"/>
      <c r="H580" s="781">
        <f>TRUNC(SUM(H581:H582),2)</f>
        <v>856.49</v>
      </c>
      <c r="I580" s="781">
        <f>TRUNC(SUM(I581:I582),2)</f>
        <v>8.06</v>
      </c>
      <c r="J580" s="781">
        <f>H580+I580</f>
        <v>864.55</v>
      </c>
      <c r="K580" s="757" t="s">
        <v>18847</v>
      </c>
    </row>
    <row r="581" spans="1:11">
      <c r="A581" s="382">
        <v>88243</v>
      </c>
      <c r="B581" s="383"/>
      <c r="C581" s="384" t="str">
        <f t="shared" si="63"/>
        <v>Serv.Aux</v>
      </c>
      <c r="D581" s="385" t="str">
        <f>IF($B581="",IFERROR(VLOOKUP($A581,SERVIÇOS!$A:$F,2,0),IFERROR(VLOOKUP($A581,$C:$J,2,0),"")),IFERROR(VLOOKUP($B581,INSUMOS!$A:$D,2,0),IFERROR(VLOOKUP($B581,COTAÇÕES!$A:$J,2,0),"")))</f>
        <v>AJUDANTE ESPECIALIZADO COM ENCARGOS COMPLEMENTARES</v>
      </c>
      <c r="E581" s="427" t="str">
        <f>IF($B581="",IFERROR(VLOOKUP($A581,SERVIÇOS!$A:$F,3,0),IFERROR(VLOOKUP($A581,$C:$J,3,0),"")),IFERROR(VLOOKUP($B581,INSUMOS!$A:$D,3,0),IFERROR(VLOOKUP($B581,COTAÇÕES!$A:$J,5,0),"")))</f>
        <v>H</v>
      </c>
      <c r="F581" s="386">
        <v>0.5</v>
      </c>
      <c r="G581" s="387">
        <f>IF($B581="",IFERROR(VLOOKUP($A581,SERVIÇOS!$A:$F,6,0),IFERROR(VLOOKUP($A581,$C:$J,8,0),"")),IFERROR(VLOOKUP($B581,INSUMOS!$A:$D,4,0),IFERROR(VLOOKUP($B581,COTAÇÕES!$A:$J,9,0),"")))</f>
        <v>23.82</v>
      </c>
      <c r="H581" s="388">
        <f>TRUNC(IF($B581="",IFERROR(VLOOKUP($A581,SERVIÇOS!$A:$F,4,0),IFERROR(VLOOKUP($A581,$C:$J,6,0),)),IFERROR(VLOOKUP($B581,INSUMOS!$A:$D,4,0),IFERROR(VLOOKUP($B581,COTAÇÕES!$A:$J,9,0),)))*$F581,2)</f>
        <v>3.85</v>
      </c>
      <c r="I581" s="388">
        <f>TRUNC(IF($B581="",IFERROR(VLOOKUP($A581,SERVIÇOS!$A:$F,5,0),IFERROR(VLOOKUP($A581,$C:$J,7,0),)),0)*$F581,2)</f>
        <v>8.06</v>
      </c>
      <c r="J581" s="389">
        <f t="shared" si="62"/>
        <v>11.91</v>
      </c>
      <c r="K581" s="463"/>
    </row>
    <row r="582" spans="1:11">
      <c r="A582" s="382"/>
      <c r="B582" s="383" t="str">
        <f>COTAÇÕES!$A$239</f>
        <v>COT 029</v>
      </c>
      <c r="C582" s="384" t="str">
        <f t="shared" si="63"/>
        <v>MAT</v>
      </c>
      <c r="D582" s="385" t="str">
        <f>IF($B582="",IFERROR(VLOOKUP($A582,SERVIÇOS!$A:$F,2,0),IFERROR(VLOOKUP($A582,$C:$J,2,0),"")),IFERROR(VLOOKUP($B582,INSUMOS!$A:$D,2,0),IFERROR(VLOOKUP($B582,COTAÇÕES!$A:$J,2,0),"")))</f>
        <v>Persiana Rolô Solar Screen 3% 2,75x1,30m com bandô</v>
      </c>
      <c r="E582" s="427" t="str">
        <f>IF($B582="",IFERROR(VLOOKUP($A582,SERVIÇOS!$A:$F,3,0),IFERROR(VLOOKUP($A582,$C:$J,3,0),"")),IFERROR(VLOOKUP($B582,INSUMOS!$A:$D,3,0),IFERROR(VLOOKUP($B582,COTAÇÕES!$A:$J,5,0),"")))</f>
        <v>UND.</v>
      </c>
      <c r="F582" s="386">
        <v>1</v>
      </c>
      <c r="G582" s="387">
        <f>IF($B582="",IFERROR(VLOOKUP($A582,SERVIÇOS!$A:$F,6,0),IFERROR(VLOOKUP($A582,$C:$J,8,0),"")),IFERROR(VLOOKUP($B582,INSUMOS!$A:$D,4,0),IFERROR(VLOOKUP($B582,COTAÇÕES!$A:$J,9,0),"")))</f>
        <v>852.64</v>
      </c>
      <c r="H582" s="388">
        <f>TRUNC(IF($B582="",IFERROR(VLOOKUP($A582,SERVIÇOS!$A:$F,4,0),IFERROR(VLOOKUP($A582,$C:$J,6,0),)),IFERROR(VLOOKUP($B582,INSUMOS!$A:$D,4,0),IFERROR(VLOOKUP($B582,COTAÇÕES!$A:$J,9,0),)))*$F582,2)</f>
        <v>852.64</v>
      </c>
      <c r="I582" s="388">
        <f>TRUNC(IF($B582="",IFERROR(VLOOKUP($A582,SERVIÇOS!$A:$F,5,0),IFERROR(VLOOKUP($A582,$C:$J,7,0),)),0)*$F582,2)</f>
        <v>0</v>
      </c>
      <c r="J582" s="389">
        <f t="shared" si="62"/>
        <v>852.64</v>
      </c>
      <c r="K582" s="463"/>
    </row>
    <row r="583" spans="1:11" ht="31.5">
      <c r="A583" s="756"/>
      <c r="B583" s="756"/>
      <c r="C583" s="757" t="s">
        <v>19658</v>
      </c>
      <c r="D583" s="758" t="s">
        <v>19698</v>
      </c>
      <c r="E583" s="803" t="s">
        <v>5390</v>
      </c>
      <c r="F583" s="759"/>
      <c r="G583" s="760"/>
      <c r="H583" s="781">
        <f>TRUNC(SUM(H584:H585),2)</f>
        <v>561.86</v>
      </c>
      <c r="I583" s="781">
        <f>TRUNC(SUM(I584:I585),2)</f>
        <v>8.06</v>
      </c>
      <c r="J583" s="781">
        <f>H583+I583</f>
        <v>569.91999999999996</v>
      </c>
      <c r="K583" s="757" t="s">
        <v>18847</v>
      </c>
    </row>
    <row r="584" spans="1:11">
      <c r="A584" s="382">
        <v>88243</v>
      </c>
      <c r="B584" s="383"/>
      <c r="C584" s="384" t="str">
        <f t="shared" si="63"/>
        <v>Serv.Aux</v>
      </c>
      <c r="D584" s="385" t="str">
        <f>IF($B584="",IFERROR(VLOOKUP($A584,SERVIÇOS!$A:$F,2,0),IFERROR(VLOOKUP($A584,$C:$J,2,0),"")),IFERROR(VLOOKUP($B584,INSUMOS!$A:$D,2,0),IFERROR(VLOOKUP($B584,COTAÇÕES!$A:$J,2,0),"")))</f>
        <v>AJUDANTE ESPECIALIZADO COM ENCARGOS COMPLEMENTARES</v>
      </c>
      <c r="E584" s="427" t="str">
        <f>IF($B584="",IFERROR(VLOOKUP($A584,SERVIÇOS!$A:$F,3,0),IFERROR(VLOOKUP($A584,$C:$J,3,0),"")),IFERROR(VLOOKUP($B584,INSUMOS!$A:$D,3,0),IFERROR(VLOOKUP($B584,COTAÇÕES!$A:$J,5,0),"")))</f>
        <v>H</v>
      </c>
      <c r="F584" s="386">
        <v>0.5</v>
      </c>
      <c r="G584" s="387">
        <f>IF($B584="",IFERROR(VLOOKUP($A584,SERVIÇOS!$A:$F,6,0),IFERROR(VLOOKUP($A584,$C:$J,8,0),"")),IFERROR(VLOOKUP($B584,INSUMOS!$A:$D,4,0),IFERROR(VLOOKUP($B584,COTAÇÕES!$A:$J,9,0),"")))</f>
        <v>23.82</v>
      </c>
      <c r="H584" s="388">
        <f>TRUNC(IF($B584="",IFERROR(VLOOKUP($A584,SERVIÇOS!$A:$F,4,0),IFERROR(VLOOKUP($A584,$C:$J,6,0),)),IFERROR(VLOOKUP($B584,INSUMOS!$A:$D,4,0),IFERROR(VLOOKUP($B584,COTAÇÕES!$A:$J,9,0),)))*$F584,2)</f>
        <v>3.85</v>
      </c>
      <c r="I584" s="388">
        <f>TRUNC(IF($B584="",IFERROR(VLOOKUP($A584,SERVIÇOS!$A:$F,5,0),IFERROR(VLOOKUP($A584,$C:$J,7,0),)),0)*$F584,2)</f>
        <v>8.06</v>
      </c>
      <c r="J584" s="389">
        <f t="shared" si="62"/>
        <v>11.91</v>
      </c>
      <c r="K584" s="463"/>
    </row>
    <row r="585" spans="1:11">
      <c r="A585" s="382"/>
      <c r="B585" s="383" t="str">
        <f>COTAÇÕES!$A$247</f>
        <v>COT 030</v>
      </c>
      <c r="C585" s="384" t="str">
        <f t="shared" si="63"/>
        <v>MAT</v>
      </c>
      <c r="D585" s="385" t="str">
        <f>IF($B585="",IFERROR(VLOOKUP($A585,SERVIÇOS!$A:$F,2,0),IFERROR(VLOOKUP($A585,$C:$J,2,0),"")),IFERROR(VLOOKUP($B585,INSUMOS!$A:$D,2,0),IFERROR(VLOOKUP($B585,COTAÇÕES!$A:$J,2,0),"")))</f>
        <v>Persiana Rolô Solar Screen 3% 1,90x1,30m com bandô</v>
      </c>
      <c r="E585" s="427" t="str">
        <f>IF($B585="",IFERROR(VLOOKUP($A585,SERVIÇOS!$A:$F,3,0),IFERROR(VLOOKUP($A585,$C:$J,3,0),"")),IFERROR(VLOOKUP($B585,INSUMOS!$A:$D,3,0),IFERROR(VLOOKUP($B585,COTAÇÕES!$A:$J,5,0),"")))</f>
        <v>UND.</v>
      </c>
      <c r="F585" s="386">
        <v>1</v>
      </c>
      <c r="G585" s="387">
        <f>IF($B585="",IFERROR(VLOOKUP($A585,SERVIÇOS!$A:$F,6,0),IFERROR(VLOOKUP($A585,$C:$J,8,0),"")),IFERROR(VLOOKUP($B585,INSUMOS!$A:$D,4,0),IFERROR(VLOOKUP($B585,COTAÇÕES!$A:$J,9,0),"")))</f>
        <v>558.01</v>
      </c>
      <c r="H585" s="388">
        <f>TRUNC(IF($B585="",IFERROR(VLOOKUP($A585,SERVIÇOS!$A:$F,4,0),IFERROR(VLOOKUP($A585,$C:$J,6,0),)),IFERROR(VLOOKUP($B585,INSUMOS!$A:$D,4,0),IFERROR(VLOOKUP($B585,COTAÇÕES!$A:$J,9,0),)))*$F585,2)</f>
        <v>558.01</v>
      </c>
      <c r="I585" s="388">
        <f>TRUNC(IF($B585="",IFERROR(VLOOKUP($A585,SERVIÇOS!$A:$F,5,0),IFERROR(VLOOKUP($A585,$C:$J,7,0),)),0)*$F585,2)</f>
        <v>0</v>
      </c>
      <c r="J585" s="389">
        <f t="shared" si="62"/>
        <v>558.01</v>
      </c>
      <c r="K585" s="463"/>
    </row>
    <row r="586" spans="1:11" ht="31.5">
      <c r="A586" s="756"/>
      <c r="B586" s="756"/>
      <c r="C586" s="757" t="s">
        <v>19683</v>
      </c>
      <c r="D586" s="758" t="s">
        <v>19699</v>
      </c>
      <c r="E586" s="803" t="s">
        <v>5390</v>
      </c>
      <c r="F586" s="759"/>
      <c r="G586" s="760"/>
      <c r="H586" s="781">
        <f>TRUNC(SUM(H587:H588),2)</f>
        <v>425.54</v>
      </c>
      <c r="I586" s="781">
        <f>TRUNC(SUM(I587:I588),2)</f>
        <v>8.06</v>
      </c>
      <c r="J586" s="781">
        <f>H586+I586</f>
        <v>433.6</v>
      </c>
      <c r="K586" s="757" t="s">
        <v>18847</v>
      </c>
    </row>
    <row r="587" spans="1:11">
      <c r="A587" s="382">
        <v>88243</v>
      </c>
      <c r="B587" s="383"/>
      <c r="C587" s="384" t="str">
        <f t="shared" si="63"/>
        <v>Serv.Aux</v>
      </c>
      <c r="D587" s="385" t="str">
        <f>IF($B587="",IFERROR(VLOOKUP($A587,SERVIÇOS!$A:$F,2,0),IFERROR(VLOOKUP($A587,$C:$J,2,0),"")),IFERROR(VLOOKUP($B587,INSUMOS!$A:$D,2,0),IFERROR(VLOOKUP($B587,COTAÇÕES!$A:$J,2,0),"")))</f>
        <v>AJUDANTE ESPECIALIZADO COM ENCARGOS COMPLEMENTARES</v>
      </c>
      <c r="E587" s="427" t="str">
        <f>IF($B587="",IFERROR(VLOOKUP($A587,SERVIÇOS!$A:$F,3,0),IFERROR(VLOOKUP($A587,$C:$J,3,0),"")),IFERROR(VLOOKUP($B587,INSUMOS!$A:$D,3,0),IFERROR(VLOOKUP($B587,COTAÇÕES!$A:$J,5,0),"")))</f>
        <v>H</v>
      </c>
      <c r="F587" s="386">
        <v>0.5</v>
      </c>
      <c r="G587" s="387">
        <f>IF($B587="",IFERROR(VLOOKUP($A587,SERVIÇOS!$A:$F,6,0),IFERROR(VLOOKUP($A587,$C:$J,8,0),"")),IFERROR(VLOOKUP($B587,INSUMOS!$A:$D,4,0),IFERROR(VLOOKUP($B587,COTAÇÕES!$A:$J,9,0),"")))</f>
        <v>23.82</v>
      </c>
      <c r="H587" s="388">
        <f>TRUNC(IF($B587="",IFERROR(VLOOKUP($A587,SERVIÇOS!$A:$F,4,0),IFERROR(VLOOKUP($A587,$C:$J,6,0),)),IFERROR(VLOOKUP($B587,INSUMOS!$A:$D,4,0),IFERROR(VLOOKUP($B587,COTAÇÕES!$A:$J,9,0),)))*$F587,2)</f>
        <v>3.85</v>
      </c>
      <c r="I587" s="388">
        <f>TRUNC(IF($B587="",IFERROR(VLOOKUP($A587,SERVIÇOS!$A:$F,5,0),IFERROR(VLOOKUP($A587,$C:$J,7,0),)),0)*$F587,2)</f>
        <v>8.06</v>
      </c>
      <c r="J587" s="389">
        <f t="shared" si="62"/>
        <v>11.91</v>
      </c>
      <c r="K587" s="463"/>
    </row>
    <row r="588" spans="1:11">
      <c r="A588" s="382"/>
      <c r="B588" s="383" t="str">
        <f>COTAÇÕES!$A$255</f>
        <v>COT 031</v>
      </c>
      <c r="C588" s="384" t="str">
        <f t="shared" si="63"/>
        <v>MAT</v>
      </c>
      <c r="D588" s="385" t="str">
        <f>IF($B588="",IFERROR(VLOOKUP($A588,SERVIÇOS!$A:$F,2,0),IFERROR(VLOOKUP($A588,$C:$J,2,0),"")),IFERROR(VLOOKUP($B588,INSUMOS!$A:$D,2,0),IFERROR(VLOOKUP($B588,COTAÇÕES!$A:$J,2,0),"")))</f>
        <v>Persiana Rolô Solar Screen 3% 1,40x1,30m com bandô</v>
      </c>
      <c r="E588" s="427" t="str">
        <f>IF($B588="",IFERROR(VLOOKUP($A588,SERVIÇOS!$A:$F,3,0),IFERROR(VLOOKUP($A588,$C:$J,3,0),"")),IFERROR(VLOOKUP($B588,INSUMOS!$A:$D,3,0),IFERROR(VLOOKUP($B588,COTAÇÕES!$A:$J,5,0),"")))</f>
        <v>UND.</v>
      </c>
      <c r="F588" s="386">
        <v>1</v>
      </c>
      <c r="G588" s="387">
        <f>IF($B588="",IFERROR(VLOOKUP($A588,SERVIÇOS!$A:$F,6,0),IFERROR(VLOOKUP($A588,$C:$J,8,0),"")),IFERROR(VLOOKUP($B588,INSUMOS!$A:$D,4,0),IFERROR(VLOOKUP($B588,COTAÇÕES!$A:$J,9,0),"")))</f>
        <v>421.69</v>
      </c>
      <c r="H588" s="388">
        <f>TRUNC(IF($B588="",IFERROR(VLOOKUP($A588,SERVIÇOS!$A:$F,4,0),IFERROR(VLOOKUP($A588,$C:$J,6,0),)),IFERROR(VLOOKUP($B588,INSUMOS!$A:$D,4,0),IFERROR(VLOOKUP($B588,COTAÇÕES!$A:$J,9,0),)))*$F588,2)</f>
        <v>421.69</v>
      </c>
      <c r="I588" s="388">
        <f>TRUNC(IF($B588="",IFERROR(VLOOKUP($A588,SERVIÇOS!$A:$F,5,0),IFERROR(VLOOKUP($A588,$C:$J,7,0),)),0)*$F588,2)</f>
        <v>0</v>
      </c>
      <c r="J588" s="389">
        <f t="shared" si="62"/>
        <v>421.69</v>
      </c>
      <c r="K588" s="463"/>
    </row>
    <row r="589" spans="1:11" ht="31.5">
      <c r="A589" s="756"/>
      <c r="B589" s="756"/>
      <c r="C589" s="757" t="s">
        <v>19684</v>
      </c>
      <c r="D589" s="758" t="s">
        <v>19719</v>
      </c>
      <c r="E589" s="803" t="s">
        <v>5390</v>
      </c>
      <c r="F589" s="759"/>
      <c r="G589" s="760"/>
      <c r="H589" s="781">
        <f>TRUNC(SUM(H590:H592),2)</f>
        <v>21.99</v>
      </c>
      <c r="I589" s="781">
        <f>TRUNC(SUM(I590:I592),2)</f>
        <v>54.59</v>
      </c>
      <c r="J589" s="781">
        <f>H589+I589</f>
        <v>76.58</v>
      </c>
      <c r="K589" s="757" t="s">
        <v>18847</v>
      </c>
    </row>
    <row r="590" spans="1:11">
      <c r="A590" s="382">
        <v>88266</v>
      </c>
      <c r="B590" s="383"/>
      <c r="C590" s="384" t="str">
        <f t="shared" si="63"/>
        <v>Serv.Aux</v>
      </c>
      <c r="D590" s="385" t="str">
        <f>IF($B590="",IFERROR(VLOOKUP($A590,SERVIÇOS!$A:$F,2,0),IFERROR(VLOOKUP($A590,$C:$J,2,0),"")),IFERROR(VLOOKUP($B590,INSUMOS!$A:$D,2,0),IFERROR(VLOOKUP($B590,COTAÇÕES!$A:$J,2,0),"")))</f>
        <v>ELETROTÉCNICO COM ENCARGOS COMPLEMENTARES</v>
      </c>
      <c r="E590" s="427" t="str">
        <f>IF($B590="",IFERROR(VLOOKUP($A590,SERVIÇOS!$A:$F,3,0),IFERROR(VLOOKUP($A590,$C:$J,3,0),"")),IFERROR(VLOOKUP($B590,INSUMOS!$A:$D,3,0),IFERROR(VLOOKUP($B590,COTAÇÕES!$A:$J,5,0),"")))</f>
        <v>H</v>
      </c>
      <c r="F590" s="386">
        <v>0.4</v>
      </c>
      <c r="G590" s="387">
        <f>IF($B590="",IFERROR(VLOOKUP($A590,SERVIÇOS!$A:$F,6,0),IFERROR(VLOOKUP($A590,$C:$J,8,0),"")),IFERROR(VLOOKUP($B590,INSUMOS!$A:$D,4,0),IFERROR(VLOOKUP($B590,COTAÇÕES!$A:$J,9,0),"")))</f>
        <v>34.89</v>
      </c>
      <c r="H590" s="388">
        <f>TRUNC(IF($B590="",IFERROR(VLOOKUP($A590,SERVIÇOS!$A:$F,4,0),IFERROR(VLOOKUP($A590,$C:$J,6,0),)),IFERROR(VLOOKUP($B590,INSUMOS!$A:$D,4,0),IFERROR(VLOOKUP($B590,COTAÇÕES!$A:$J,9,0),)))*$F590,2)</f>
        <v>3.14</v>
      </c>
      <c r="I590" s="388">
        <f>TRUNC(IF($B590="",IFERROR(VLOOKUP($A590,SERVIÇOS!$A:$F,5,0),IFERROR(VLOOKUP($A590,$C:$J,7,0),)),0)*$F590,2)</f>
        <v>10.81</v>
      </c>
      <c r="J590" s="389">
        <f t="shared" si="62"/>
        <v>13.950000000000001</v>
      </c>
      <c r="K590" s="463"/>
    </row>
    <row r="591" spans="1:11">
      <c r="A591" s="382">
        <v>88264</v>
      </c>
      <c r="B591" s="383"/>
      <c r="C591" s="384" t="str">
        <f t="shared" si="63"/>
        <v>Serv.Aux</v>
      </c>
      <c r="D591" s="385" t="str">
        <f>IF($B591="",IFERROR(VLOOKUP($A591,SERVIÇOS!$A:$F,2,0),IFERROR(VLOOKUP($A591,$C:$J,2,0),"")),IFERROR(VLOOKUP($B591,INSUMOS!$A:$D,2,0),IFERROR(VLOOKUP($B591,COTAÇÕES!$A:$J,2,0),"")))</f>
        <v>ELETRICISTA COM ENCARGOS COMPLEMENTARES</v>
      </c>
      <c r="E591" s="427" t="str">
        <f>IF($B591="",IFERROR(VLOOKUP($A591,SERVIÇOS!$A:$F,3,0),IFERROR(VLOOKUP($A591,$C:$J,3,0),"")),IFERROR(VLOOKUP($B591,INSUMOS!$A:$D,3,0),IFERROR(VLOOKUP($B591,COTAÇÕES!$A:$J,5,0),"")))</f>
        <v>H</v>
      </c>
      <c r="F591" s="386">
        <v>0.8</v>
      </c>
      <c r="G591" s="387">
        <f>IF($B591="",IFERROR(VLOOKUP($A591,SERVIÇOS!$A:$F,6,0),IFERROR(VLOOKUP($A591,$C:$J,8,0),"")),IFERROR(VLOOKUP($B591,INSUMOS!$A:$D,4,0),IFERROR(VLOOKUP($B591,COTAÇÕES!$A:$J,9,0),"")))</f>
        <v>29.49</v>
      </c>
      <c r="H591" s="388">
        <f>TRUNC(IF($B591="",IFERROR(VLOOKUP($A591,SERVIÇOS!$A:$F,4,0),IFERROR(VLOOKUP($A591,$C:$J,6,0),)),IFERROR(VLOOKUP($B591,INSUMOS!$A:$D,4,0),IFERROR(VLOOKUP($B591,COTAÇÕES!$A:$J,9,0),)))*$F591,2)</f>
        <v>6.28</v>
      </c>
      <c r="I591" s="388">
        <f>TRUNC(IF($B591="",IFERROR(VLOOKUP($A591,SERVIÇOS!$A:$F,5,0),IFERROR(VLOOKUP($A591,$C:$J,7,0),)),0)*$F591,2)</f>
        <v>17.3</v>
      </c>
      <c r="J591" s="389">
        <f t="shared" si="62"/>
        <v>23.580000000000002</v>
      </c>
      <c r="K591" s="463"/>
    </row>
    <row r="592" spans="1:11">
      <c r="A592" s="382">
        <v>88247</v>
      </c>
      <c r="B592" s="383"/>
      <c r="C592" s="384" t="str">
        <f t="shared" si="63"/>
        <v>Serv.Aux</v>
      </c>
      <c r="D592" s="385" t="str">
        <f>IF($B592="",IFERROR(VLOOKUP($A592,SERVIÇOS!$A:$F,2,0),IFERROR(VLOOKUP($A592,$C:$J,2,0),"")),IFERROR(VLOOKUP($B592,INSUMOS!$A:$D,2,0),IFERROR(VLOOKUP($B592,COTAÇÕES!$A:$J,2,0),"")))</f>
        <v>AUXILIAR DE ELETRICISTA COM ENCARGOS COMPLEMENTARES</v>
      </c>
      <c r="E592" s="427" t="str">
        <f>IF($B592="",IFERROR(VLOOKUP($A592,SERVIÇOS!$A:$F,3,0),IFERROR(VLOOKUP($A592,$C:$J,3,0),"")),IFERROR(VLOOKUP($B592,INSUMOS!$A:$D,3,0),IFERROR(VLOOKUP($B592,COTAÇÕES!$A:$J,5,0),"")))</f>
        <v>H</v>
      </c>
      <c r="F592" s="386">
        <v>1.6</v>
      </c>
      <c r="G592" s="387">
        <f>IF($B592="",IFERROR(VLOOKUP($A592,SERVIÇOS!$A:$F,6,0),IFERROR(VLOOKUP($A592,$C:$J,8,0),"")),IFERROR(VLOOKUP($B592,INSUMOS!$A:$D,4,0),IFERROR(VLOOKUP($B592,COTAÇÕES!$A:$J,9,0),"")))</f>
        <v>24.41</v>
      </c>
      <c r="H592" s="388">
        <f>TRUNC(IF($B592="",IFERROR(VLOOKUP($A592,SERVIÇOS!$A:$F,4,0),IFERROR(VLOOKUP($A592,$C:$J,6,0),)),IFERROR(VLOOKUP($B592,INSUMOS!$A:$D,4,0),IFERROR(VLOOKUP($B592,COTAÇÕES!$A:$J,9,0),)))*$F592,2)</f>
        <v>12.57</v>
      </c>
      <c r="I592" s="388">
        <f>TRUNC(IF($B592="",IFERROR(VLOOKUP($A592,SERVIÇOS!$A:$F,5,0),IFERROR(VLOOKUP($A592,$C:$J,7,0),)),0)*$F592,2)</f>
        <v>26.48</v>
      </c>
      <c r="J592" s="389">
        <f t="shared" si="62"/>
        <v>39.049999999999997</v>
      </c>
      <c r="K592" s="463"/>
    </row>
    <row r="593" spans="1:11" ht="31.5">
      <c r="A593" s="756"/>
      <c r="B593" s="756"/>
      <c r="C593" s="757" t="s">
        <v>19688</v>
      </c>
      <c r="D593" s="758" t="s">
        <v>19720</v>
      </c>
      <c r="E593" s="803" t="s">
        <v>5390</v>
      </c>
      <c r="F593" s="759"/>
      <c r="G593" s="760"/>
      <c r="H593" s="781">
        <f>TRUNC(SUM(H594:H596),2)</f>
        <v>50.29</v>
      </c>
      <c r="I593" s="781">
        <f>TRUNC(SUM(I594:I596),2)</f>
        <v>151.9</v>
      </c>
      <c r="J593" s="781">
        <f>H593+I593</f>
        <v>202.19</v>
      </c>
      <c r="K593" s="757" t="s">
        <v>18847</v>
      </c>
    </row>
    <row r="594" spans="1:11">
      <c r="A594" s="382">
        <v>88266</v>
      </c>
      <c r="B594" s="383"/>
      <c r="C594" s="384" t="str">
        <f t="shared" si="63"/>
        <v>Serv.Aux</v>
      </c>
      <c r="D594" s="385" t="str">
        <f>IF($B594="",IFERROR(VLOOKUP($A594,SERVIÇOS!$A:$F,2,0),IFERROR(VLOOKUP($A594,$C:$J,2,0),"")),IFERROR(VLOOKUP($B594,INSUMOS!$A:$D,2,0),IFERROR(VLOOKUP($B594,COTAÇÕES!$A:$J,2,0),"")))</f>
        <v>ELETROTÉCNICO COM ENCARGOS COMPLEMENTARES</v>
      </c>
      <c r="E594" s="427" t="str">
        <f>IF($B594="",IFERROR(VLOOKUP($A594,SERVIÇOS!$A:$F,3,0),IFERROR(VLOOKUP($A594,$C:$J,3,0),"")),IFERROR(VLOOKUP($B594,INSUMOS!$A:$D,3,0),IFERROR(VLOOKUP($B594,COTAÇÕES!$A:$J,5,0),"")))</f>
        <v>H</v>
      </c>
      <c r="F594" s="386">
        <v>4</v>
      </c>
      <c r="G594" s="387">
        <f>IF($B594="",IFERROR(VLOOKUP($A594,SERVIÇOS!$A:$F,6,0),IFERROR(VLOOKUP($A594,$C:$J,8,0),"")),IFERROR(VLOOKUP($B594,INSUMOS!$A:$D,4,0),IFERROR(VLOOKUP($B594,COTAÇÕES!$A:$J,9,0),"")))</f>
        <v>34.89</v>
      </c>
      <c r="H594" s="388">
        <f>TRUNC(IF($B594="",IFERROR(VLOOKUP($A594,SERVIÇOS!$A:$F,4,0),IFERROR(VLOOKUP($A594,$C:$J,6,0),)),IFERROR(VLOOKUP($B594,INSUMOS!$A:$D,4,0),IFERROR(VLOOKUP($B594,COTAÇÕES!$A:$J,9,0),)))*$F594,2)</f>
        <v>31.44</v>
      </c>
      <c r="I594" s="388">
        <f>TRUNC(IF($B594="",IFERROR(VLOOKUP($A594,SERVIÇOS!$A:$F,5,0),IFERROR(VLOOKUP($A594,$C:$J,7,0),)),0)*$F594,2)</f>
        <v>108.12</v>
      </c>
      <c r="J594" s="389">
        <f t="shared" si="62"/>
        <v>139.56</v>
      </c>
      <c r="K594" s="463"/>
    </row>
    <row r="595" spans="1:11">
      <c r="A595" s="382">
        <v>88264</v>
      </c>
      <c r="B595" s="383"/>
      <c r="C595" s="384" t="str">
        <f t="shared" si="63"/>
        <v>Serv.Aux</v>
      </c>
      <c r="D595" s="385" t="str">
        <f>IF($B595="",IFERROR(VLOOKUP($A595,SERVIÇOS!$A:$F,2,0),IFERROR(VLOOKUP($A595,$C:$J,2,0),"")),IFERROR(VLOOKUP($B595,INSUMOS!$A:$D,2,0),IFERROR(VLOOKUP($B595,COTAÇÕES!$A:$J,2,0),"")))</f>
        <v>ELETRICISTA COM ENCARGOS COMPLEMENTARES</v>
      </c>
      <c r="E595" s="427" t="str">
        <f>IF($B595="",IFERROR(VLOOKUP($A595,SERVIÇOS!$A:$F,3,0),IFERROR(VLOOKUP($A595,$C:$J,3,0),"")),IFERROR(VLOOKUP($B595,INSUMOS!$A:$D,3,0),IFERROR(VLOOKUP($B595,COTAÇÕES!$A:$J,5,0),"")))</f>
        <v>H</v>
      </c>
      <c r="F595" s="386">
        <v>0.8</v>
      </c>
      <c r="G595" s="387">
        <f>IF($B595="",IFERROR(VLOOKUP($A595,SERVIÇOS!$A:$F,6,0),IFERROR(VLOOKUP($A595,$C:$J,8,0),"")),IFERROR(VLOOKUP($B595,INSUMOS!$A:$D,4,0),IFERROR(VLOOKUP($B595,COTAÇÕES!$A:$J,9,0),"")))</f>
        <v>29.49</v>
      </c>
      <c r="H595" s="388">
        <f>TRUNC(IF($B595="",IFERROR(VLOOKUP($A595,SERVIÇOS!$A:$F,4,0),IFERROR(VLOOKUP($A595,$C:$J,6,0),)),IFERROR(VLOOKUP($B595,INSUMOS!$A:$D,4,0),IFERROR(VLOOKUP($B595,COTAÇÕES!$A:$J,9,0),)))*$F595,2)</f>
        <v>6.28</v>
      </c>
      <c r="I595" s="388">
        <f>TRUNC(IF($B595="",IFERROR(VLOOKUP($A595,SERVIÇOS!$A:$F,5,0),IFERROR(VLOOKUP($A595,$C:$J,7,0),)),0)*$F595,2)</f>
        <v>17.3</v>
      </c>
      <c r="J595" s="389">
        <f t="shared" si="62"/>
        <v>23.580000000000002</v>
      </c>
      <c r="K595" s="463"/>
    </row>
    <row r="596" spans="1:11">
      <c r="A596" s="382">
        <v>88247</v>
      </c>
      <c r="B596" s="383"/>
      <c r="C596" s="384" t="str">
        <f t="shared" si="63"/>
        <v>Serv.Aux</v>
      </c>
      <c r="D596" s="385" t="str">
        <f>IF($B596="",IFERROR(VLOOKUP($A596,SERVIÇOS!$A:$F,2,0),IFERROR(VLOOKUP($A596,$C:$J,2,0),"")),IFERROR(VLOOKUP($B596,INSUMOS!$A:$D,2,0),IFERROR(VLOOKUP($B596,COTAÇÕES!$A:$J,2,0),"")))</f>
        <v>AUXILIAR DE ELETRICISTA COM ENCARGOS COMPLEMENTARES</v>
      </c>
      <c r="E596" s="427" t="str">
        <f>IF($B596="",IFERROR(VLOOKUP($A596,SERVIÇOS!$A:$F,3,0),IFERROR(VLOOKUP($A596,$C:$J,3,0),"")),IFERROR(VLOOKUP($B596,INSUMOS!$A:$D,3,0),IFERROR(VLOOKUP($B596,COTAÇÕES!$A:$J,5,0),"")))</f>
        <v>H</v>
      </c>
      <c r="F596" s="386">
        <v>1.6</v>
      </c>
      <c r="G596" s="387">
        <f>IF($B596="",IFERROR(VLOOKUP($A596,SERVIÇOS!$A:$F,6,0),IFERROR(VLOOKUP($A596,$C:$J,8,0),"")),IFERROR(VLOOKUP($B596,INSUMOS!$A:$D,4,0),IFERROR(VLOOKUP($B596,COTAÇÕES!$A:$J,9,0),"")))</f>
        <v>24.41</v>
      </c>
      <c r="H596" s="388">
        <f>TRUNC(IF($B596="",IFERROR(VLOOKUP($A596,SERVIÇOS!$A:$F,4,0),IFERROR(VLOOKUP($A596,$C:$J,6,0),)),IFERROR(VLOOKUP($B596,INSUMOS!$A:$D,4,0),IFERROR(VLOOKUP($B596,COTAÇÕES!$A:$J,9,0),)))*$F596,2)</f>
        <v>12.57</v>
      </c>
      <c r="I596" s="388">
        <f>TRUNC(IF($B596="",IFERROR(VLOOKUP($A596,SERVIÇOS!$A:$F,5,0),IFERROR(VLOOKUP($A596,$C:$J,7,0),)),0)*$F596,2)</f>
        <v>26.48</v>
      </c>
      <c r="J596" s="389">
        <f t="shared" si="62"/>
        <v>39.049999999999997</v>
      </c>
      <c r="K596" s="463"/>
    </row>
    <row r="597" spans="1:11" ht="47.25">
      <c r="A597" s="756"/>
      <c r="B597" s="756"/>
      <c r="C597" s="757" t="s">
        <v>19721</v>
      </c>
      <c r="D597" s="758" t="s">
        <v>19863</v>
      </c>
      <c r="E597" s="803" t="s">
        <v>5390</v>
      </c>
      <c r="F597" s="759"/>
      <c r="G597" s="760"/>
      <c r="H597" s="781">
        <f>TRUNC(SUM(H598:H601),2)</f>
        <v>41.56</v>
      </c>
      <c r="I597" s="781">
        <f>TRUNC(SUM(I598:I601),2)</f>
        <v>9.15</v>
      </c>
      <c r="J597" s="781">
        <f>H597+I597</f>
        <v>50.71</v>
      </c>
      <c r="K597" s="757" t="s">
        <v>18847</v>
      </c>
    </row>
    <row r="598" spans="1:11" ht="30">
      <c r="A598" s="382"/>
      <c r="B598" s="383">
        <v>2587</v>
      </c>
      <c r="C598" s="384" t="str">
        <f t="shared" si="63"/>
        <v>MAT</v>
      </c>
      <c r="D598" s="385" t="str">
        <f>IF($B598="",IFERROR(VLOOKUP($A598,SERVIÇOS!$A:$F,2,0),IFERROR(VLOOKUP($A598,$C:$J,2,0),"")),IFERROR(VLOOKUP($B598,INSUMOS!$A:$D,2,0),IFERROR(VLOOKUP($B598,COTAÇÕES!$A:$J,2,0),"")))</f>
        <v>CONDULETE DE ALUMINIO TIPO LR, PARA ELETRODUTO ROSCAVEL DE 1 1/2", COM TAMPA CEGA</v>
      </c>
      <c r="E598" s="427" t="str">
        <f>IF($B598="",IFERROR(VLOOKUP($A598,SERVIÇOS!$A:$F,3,0),IFERROR(VLOOKUP($A598,$C:$J,3,0),"")),IFERROR(VLOOKUP($B598,INSUMOS!$A:$D,3,0),IFERROR(VLOOKUP($B598,COTAÇÕES!$A:$J,5,0),"")))</f>
        <v xml:space="preserve">UN    </v>
      </c>
      <c r="F598" s="386">
        <v>1</v>
      </c>
      <c r="G598" s="387">
        <f>IF($B598="",IFERROR(VLOOKUP($A598,SERVIÇOS!$A:$F,6,0),IFERROR(VLOOKUP($A598,$C:$J,8,0),"")),IFERROR(VLOOKUP($B598,INSUMOS!$A:$D,4,0),IFERROR(VLOOKUP($B598,COTAÇÕES!$A:$J,9,0),"")))</f>
        <v>36.979999999999997</v>
      </c>
      <c r="H598" s="388">
        <f>TRUNC(IF($B598="",IFERROR(VLOOKUP($A598,SERVIÇOS!$A:$F,4,0),IFERROR(VLOOKUP($A598,$C:$J,6,0),)),IFERROR(VLOOKUP($B598,INSUMOS!$A:$D,4,0),IFERROR(VLOOKUP($B598,COTAÇÕES!$A:$J,9,0),)))*$F598,2)</f>
        <v>36.979999999999997</v>
      </c>
      <c r="I598" s="388">
        <f>TRUNC(IF($B598="",IFERROR(VLOOKUP($A598,SERVIÇOS!$A:$F,5,0),IFERROR(VLOOKUP($A598,$C:$J,7,0),)),0)*$F598,2)</f>
        <v>0</v>
      </c>
      <c r="J598" s="389">
        <f t="shared" si="62"/>
        <v>36.979999999999997</v>
      </c>
      <c r="K598" s="463"/>
    </row>
    <row r="599" spans="1:11" ht="30">
      <c r="A599" s="382"/>
      <c r="B599" s="383">
        <v>11950</v>
      </c>
      <c r="C599" s="384" t="str">
        <f t="shared" ref="C599" si="66">IF(A599&lt;&gt;"","Serv.Aux",IF(B599&lt;&gt;"","MAT",""))</f>
        <v>MAT</v>
      </c>
      <c r="D599" s="385" t="str">
        <f>IF($B599="",IFERROR(VLOOKUP($A599,SERVIÇOS!$A:$F,2,0),IFERROR(VLOOKUP($A599,$C:$J,2,0),"")),IFERROR(VLOOKUP($B599,INSUMOS!$A:$D,2,0),IFERROR(VLOOKUP($B599,COTAÇÕES!$A:$J,2,0),"")))</f>
        <v>BUCHA DE NYLON SEM ABA S6, COM PARAFUSO DE 4,20 X 40 MM EM ACO ZINCADO COM ROSCA SOBERBA, CABECA CHATA E FENDA PHILLIPS</v>
      </c>
      <c r="E599" s="427" t="str">
        <f>IF($B599="",IFERROR(VLOOKUP($A599,SERVIÇOS!$A:$F,3,0),IFERROR(VLOOKUP($A599,$C:$J,3,0),"")),IFERROR(VLOOKUP($B599,INSUMOS!$A:$D,3,0),IFERROR(VLOOKUP($B599,COTAÇÕES!$A:$J,5,0),"")))</f>
        <v xml:space="preserve">UN    </v>
      </c>
      <c r="F599" s="386">
        <v>2</v>
      </c>
      <c r="G599" s="387">
        <f>IF($B599="",IFERROR(VLOOKUP($A599,SERVIÇOS!$A:$F,6,0),IFERROR(VLOOKUP($A599,$C:$J,8,0),"")),IFERROR(VLOOKUP($B599,INSUMOS!$A:$D,4,0),IFERROR(VLOOKUP($B599,COTAÇÕES!$A:$J,9,0),"")))</f>
        <v>0.35</v>
      </c>
      <c r="H599" s="388">
        <f>TRUNC(IF($B599="",IFERROR(VLOOKUP($A599,SERVIÇOS!$A:$F,4,0),IFERROR(VLOOKUP($A599,$C:$J,6,0),)),IFERROR(VLOOKUP($B599,INSUMOS!$A:$D,4,0),IFERROR(VLOOKUP($B599,COTAÇÕES!$A:$J,9,0),)))*$F599,2)</f>
        <v>0.7</v>
      </c>
      <c r="I599" s="388">
        <f>TRUNC(IF($B599="",IFERROR(VLOOKUP($A599,SERVIÇOS!$A:$F,5,0),IFERROR(VLOOKUP($A599,$C:$J,7,0),)),0)*$F599,2)</f>
        <v>0</v>
      </c>
      <c r="J599" s="389">
        <f t="shared" ref="J599" si="67">H599+I599</f>
        <v>0.7</v>
      </c>
      <c r="K599" s="463"/>
    </row>
    <row r="600" spans="1:11">
      <c r="A600" s="382">
        <v>88264</v>
      </c>
      <c r="B600" s="383"/>
      <c r="C600" s="384" t="str">
        <f t="shared" si="63"/>
        <v>Serv.Aux</v>
      </c>
      <c r="D600" s="385" t="str">
        <f>IF($B600="",IFERROR(VLOOKUP($A600,SERVIÇOS!$A:$F,2,0),IFERROR(VLOOKUP($A600,$C:$J,2,0),"")),IFERROR(VLOOKUP($B600,INSUMOS!$A:$D,2,0),IFERROR(VLOOKUP($B600,COTAÇÕES!$A:$J,2,0),"")))</f>
        <v>ELETRICISTA COM ENCARGOS COMPLEMENTARES</v>
      </c>
      <c r="E600" s="427" t="str">
        <f>IF($B600="",IFERROR(VLOOKUP($A600,SERVIÇOS!$A:$F,3,0),IFERROR(VLOOKUP($A600,$C:$J,3,0),"")),IFERROR(VLOOKUP($B600,INSUMOS!$A:$D,3,0),IFERROR(VLOOKUP($B600,COTAÇÕES!$A:$J,5,0),"")))</f>
        <v>H</v>
      </c>
      <c r="F600" s="386">
        <v>0.25</v>
      </c>
      <c r="G600" s="387">
        <f>IF($B600="",IFERROR(VLOOKUP($A600,SERVIÇOS!$A:$F,6,0),IFERROR(VLOOKUP($A600,$C:$J,8,0),"")),IFERROR(VLOOKUP($B600,INSUMOS!$A:$D,4,0),IFERROR(VLOOKUP($B600,COTAÇÕES!$A:$J,9,0),"")))</f>
        <v>29.49</v>
      </c>
      <c r="H600" s="388">
        <f>TRUNC(IF($B600="",IFERROR(VLOOKUP($A600,SERVIÇOS!$A:$F,4,0),IFERROR(VLOOKUP($A600,$C:$J,6,0),)),IFERROR(VLOOKUP($B600,INSUMOS!$A:$D,4,0),IFERROR(VLOOKUP($B600,COTAÇÕES!$A:$J,9,0),)))*$F600,2)</f>
        <v>1.96</v>
      </c>
      <c r="I600" s="388">
        <f>TRUNC(IF($B600="",IFERROR(VLOOKUP($A600,SERVIÇOS!$A:$F,5,0),IFERROR(VLOOKUP($A600,$C:$J,7,0),)),0)*$F600,2)</f>
        <v>5.4</v>
      </c>
      <c r="J600" s="389">
        <f t="shared" si="62"/>
        <v>7.36</v>
      </c>
      <c r="K600" s="463"/>
    </row>
    <row r="601" spans="1:11">
      <c r="A601" s="382">
        <v>88316</v>
      </c>
      <c r="B601" s="383"/>
      <c r="C601" s="384" t="str">
        <f t="shared" ref="C601:C604" si="68">IF(A601&lt;&gt;"","Serv.Aux",IF(B601&lt;&gt;"","MAT",""))</f>
        <v>Serv.Aux</v>
      </c>
      <c r="D601" s="385" t="str">
        <f>IF($B601="",IFERROR(VLOOKUP($A601,SERVIÇOS!$A:$F,2,0),IFERROR(VLOOKUP($A601,$C:$J,2,0),"")),IFERROR(VLOOKUP($B601,INSUMOS!$A:$D,2,0),IFERROR(VLOOKUP($B601,COTAÇÕES!$A:$J,2,0),"")))</f>
        <v>SERVENTE COM ENCARGOS COMPLEMENTARES</v>
      </c>
      <c r="E601" s="427" t="str">
        <f>IF($B601="",IFERROR(VLOOKUP($A601,SERVIÇOS!$A:$F,3,0),IFERROR(VLOOKUP($A601,$C:$J,3,0),"")),IFERROR(VLOOKUP($B601,INSUMOS!$A:$D,3,0),IFERROR(VLOOKUP($B601,COTAÇÕES!$A:$J,5,0),"")))</f>
        <v>H</v>
      </c>
      <c r="F601" s="386">
        <v>0.25</v>
      </c>
      <c r="G601" s="387">
        <f>IF($B601="",IFERROR(VLOOKUP($A601,SERVIÇOS!$A:$F,6,0),IFERROR(VLOOKUP($A601,$C:$J,8,0),"")),IFERROR(VLOOKUP($B601,INSUMOS!$A:$D,4,0),IFERROR(VLOOKUP($B601,COTAÇÕES!$A:$J,9,0),"")))</f>
        <v>22.72</v>
      </c>
      <c r="H601" s="388">
        <f>TRUNC(IF($B601="",IFERROR(VLOOKUP($A601,SERVIÇOS!$A:$F,4,0),IFERROR(VLOOKUP($A601,$C:$J,6,0),)),IFERROR(VLOOKUP($B601,INSUMOS!$A:$D,4,0),IFERROR(VLOOKUP($B601,COTAÇÕES!$A:$J,9,0),)))*$F601,2)</f>
        <v>1.92</v>
      </c>
      <c r="I601" s="388">
        <f>TRUNC(IF($B601="",IFERROR(VLOOKUP($A601,SERVIÇOS!$A:$F,5,0),IFERROR(VLOOKUP($A601,$C:$J,7,0),)),0)*$F601,2)</f>
        <v>3.75</v>
      </c>
      <c r="J601" s="389">
        <f t="shared" ref="J601:J604" si="69">H601+I601</f>
        <v>5.67</v>
      </c>
      <c r="K601" s="463"/>
    </row>
    <row r="602" spans="1:11" ht="31.5">
      <c r="A602" s="756"/>
      <c r="B602" s="756"/>
      <c r="C602" s="757" t="s">
        <v>19722</v>
      </c>
      <c r="D602" s="758" t="s">
        <v>19831</v>
      </c>
      <c r="E602" s="803" t="s">
        <v>18018</v>
      </c>
      <c r="F602" s="759"/>
      <c r="G602" s="760"/>
      <c r="H602" s="781">
        <f>TRUNC(SUM(H603:H604),2)</f>
        <v>25.84</v>
      </c>
      <c r="I602" s="781">
        <f>TRUNC(SUM(I603:I604),2)</f>
        <v>3.75</v>
      </c>
      <c r="J602" s="781">
        <f>H602+I602</f>
        <v>29.59</v>
      </c>
      <c r="K602" s="757" t="s">
        <v>18847</v>
      </c>
    </row>
    <row r="603" spans="1:11">
      <c r="A603" s="382"/>
      <c r="B603" s="383" t="str">
        <f>COTAÇÕES!$A$263</f>
        <v>COT 032</v>
      </c>
      <c r="C603" s="384" t="str">
        <f t="shared" si="68"/>
        <v>MAT</v>
      </c>
      <c r="D603" s="385" t="str">
        <f>IF($B603="",IFERROR(VLOOKUP($A603,SERVIÇOS!$A:$F,2,0),IFERROR(VLOOKUP($A603,$C:$J,2,0),"")),IFERROR(VLOOKUP($B603,INSUMOS!$A:$D,2,0),IFERROR(VLOOKUP($B603,COTAÇÕES!$A:$J,2,0),"")))</f>
        <v>Adesivo Jateado para Vidro</v>
      </c>
      <c r="E603" s="427" t="str">
        <f>IF($B603="",IFERROR(VLOOKUP($A603,SERVIÇOS!$A:$F,3,0),IFERROR(VLOOKUP($A603,$C:$J,3,0),"")),IFERROR(VLOOKUP($B603,INSUMOS!$A:$D,3,0),IFERROR(VLOOKUP($B603,COTAÇÕES!$A:$J,5,0),"")))</f>
        <v>M²</v>
      </c>
      <c r="F603" s="386">
        <v>1</v>
      </c>
      <c r="G603" s="387">
        <f>IF($B603="",IFERROR(VLOOKUP($A603,SERVIÇOS!$A:$F,6,0),IFERROR(VLOOKUP($A603,$C:$J,8,0),"")),IFERROR(VLOOKUP($B603,INSUMOS!$A:$D,4,0),IFERROR(VLOOKUP($B603,COTAÇÕES!$A:$J,9,0),"")))</f>
        <v>23.92</v>
      </c>
      <c r="H603" s="388">
        <f>TRUNC(IF($B603="",IFERROR(VLOOKUP($A603,SERVIÇOS!$A:$F,4,0),IFERROR(VLOOKUP($A603,$C:$J,6,0),)),IFERROR(VLOOKUP($B603,INSUMOS!$A:$D,4,0),IFERROR(VLOOKUP($B603,COTAÇÕES!$A:$J,9,0),)))*$F603,2)</f>
        <v>23.92</v>
      </c>
      <c r="I603" s="388">
        <f>TRUNC(IF($B603="",IFERROR(VLOOKUP($A603,SERVIÇOS!$A:$F,5,0),IFERROR(VLOOKUP($A603,$C:$J,7,0),)),0)*$F603,2)</f>
        <v>0</v>
      </c>
      <c r="J603" s="389">
        <f t="shared" si="69"/>
        <v>23.92</v>
      </c>
      <c r="K603" s="463"/>
    </row>
    <row r="604" spans="1:11">
      <c r="A604" s="382">
        <v>88316</v>
      </c>
      <c r="B604" s="383"/>
      <c r="C604" s="384" t="str">
        <f t="shared" si="68"/>
        <v>Serv.Aux</v>
      </c>
      <c r="D604" s="385" t="str">
        <f>IF($B604="",IFERROR(VLOOKUP($A604,SERVIÇOS!$A:$F,2,0),IFERROR(VLOOKUP($A604,$C:$J,2,0),"")),IFERROR(VLOOKUP($B604,INSUMOS!$A:$D,2,0),IFERROR(VLOOKUP($B604,COTAÇÕES!$A:$J,2,0),"")))</f>
        <v>SERVENTE COM ENCARGOS COMPLEMENTARES</v>
      </c>
      <c r="E604" s="427" t="str">
        <f>IF($B604="",IFERROR(VLOOKUP($A604,SERVIÇOS!$A:$F,3,0),IFERROR(VLOOKUP($A604,$C:$J,3,0),"")),IFERROR(VLOOKUP($B604,INSUMOS!$A:$D,3,0),IFERROR(VLOOKUP($B604,COTAÇÕES!$A:$J,5,0),"")))</f>
        <v>H</v>
      </c>
      <c r="F604" s="386">
        <v>0.25</v>
      </c>
      <c r="G604" s="387">
        <f>IF($B604="",IFERROR(VLOOKUP($A604,SERVIÇOS!$A:$F,6,0),IFERROR(VLOOKUP($A604,$C:$J,8,0),"")),IFERROR(VLOOKUP($B604,INSUMOS!$A:$D,4,0),IFERROR(VLOOKUP($B604,COTAÇÕES!$A:$J,9,0),"")))</f>
        <v>22.72</v>
      </c>
      <c r="H604" s="388">
        <f>TRUNC(IF($B604="",IFERROR(VLOOKUP($A604,SERVIÇOS!$A:$F,4,0),IFERROR(VLOOKUP($A604,$C:$J,6,0),)),IFERROR(VLOOKUP($B604,INSUMOS!$A:$D,4,0),IFERROR(VLOOKUP($B604,COTAÇÕES!$A:$J,9,0),)))*$F604,2)</f>
        <v>1.92</v>
      </c>
      <c r="I604" s="388">
        <f>TRUNC(IF($B604="",IFERROR(VLOOKUP($A604,SERVIÇOS!$A:$F,5,0),IFERROR(VLOOKUP($A604,$C:$J,7,0),)),0)*$F604,2)</f>
        <v>3.75</v>
      </c>
      <c r="J604" s="389">
        <f t="shared" si="69"/>
        <v>5.67</v>
      </c>
      <c r="K604" s="463"/>
    </row>
    <row r="605" spans="1:11" ht="31.5">
      <c r="A605" s="756"/>
      <c r="B605" s="756"/>
      <c r="C605" s="757" t="s">
        <v>19731</v>
      </c>
      <c r="D605" s="758" t="s">
        <v>19850</v>
      </c>
      <c r="E605" s="803" t="s">
        <v>1</v>
      </c>
      <c r="F605" s="759"/>
      <c r="G605" s="760"/>
      <c r="H605" s="781">
        <f>TRUNC(SUM(H606:H608),2)</f>
        <v>8.39</v>
      </c>
      <c r="I605" s="781">
        <f>TRUNC(SUM(I606:I608),2)</f>
        <v>4.05</v>
      </c>
      <c r="J605" s="781">
        <f>H605+I605</f>
        <v>12.440000000000001</v>
      </c>
      <c r="K605" s="757" t="s">
        <v>18847</v>
      </c>
    </row>
    <row r="606" spans="1:11">
      <c r="A606" s="382"/>
      <c r="B606" s="383" t="str">
        <f>COTAÇÕES!$A$271</f>
        <v>COT 033</v>
      </c>
      <c r="C606" s="384" t="str">
        <f t="shared" ref="C606:C607" si="70">IF(A606&lt;&gt;"","Serv.Aux",IF(B606&lt;&gt;"","MAT",""))</f>
        <v>MAT</v>
      </c>
      <c r="D606" s="385" t="str">
        <f>IF($B606="",IFERROR(VLOOKUP($A606,SERVIÇOS!$A:$F,2,0),IFERROR(VLOOKUP($A606,$C:$J,2,0),"")),IFERROR(VLOOKUP($B606,INSUMOS!$A:$D,2,0),IFERROR(VLOOKUP($B606,COTAÇÕES!$A:$J,2,0),"")))</f>
        <v>Suporte Para Extintor De Parede Ate 15kg Em Aço</v>
      </c>
      <c r="E606" s="427" t="str">
        <f>IF($B606="",IFERROR(VLOOKUP($A606,SERVIÇOS!$A:$F,3,0),IFERROR(VLOOKUP($A606,$C:$J,3,0),"")),IFERROR(VLOOKUP($B606,INSUMOS!$A:$D,3,0),IFERROR(VLOOKUP($B606,COTAÇÕES!$A:$J,5,0),"")))</f>
        <v xml:space="preserve">UN </v>
      </c>
      <c r="F606" s="386">
        <v>1</v>
      </c>
      <c r="G606" s="387">
        <f>IF($B606="",IFERROR(VLOOKUP($A606,SERVIÇOS!$A:$F,6,0),IFERROR(VLOOKUP($A606,$C:$J,8,0),"")),IFERROR(VLOOKUP($B606,INSUMOS!$A:$D,4,0),IFERROR(VLOOKUP($B606,COTAÇÕES!$A:$J,9,0),"")))</f>
        <v>5.42</v>
      </c>
      <c r="H606" s="388">
        <f>TRUNC(IF($B606="",IFERROR(VLOOKUP($A606,SERVIÇOS!$A:$F,4,0),IFERROR(VLOOKUP($A606,$C:$J,6,0),)),IFERROR(VLOOKUP($B606,INSUMOS!$A:$D,4,0),IFERROR(VLOOKUP($B606,COTAÇÕES!$A:$J,9,0),)))*$F606,2)</f>
        <v>5.42</v>
      </c>
      <c r="I606" s="388">
        <f>TRUNC(IF($B606="",IFERROR(VLOOKUP($A606,SERVIÇOS!$A:$F,5,0),IFERROR(VLOOKUP($A606,$C:$J,7,0),)),0)*$F606,2)</f>
        <v>0</v>
      </c>
      <c r="J606" s="389">
        <f t="shared" ref="J606:J607" si="71">H606+I606</f>
        <v>5.42</v>
      </c>
      <c r="K606" s="463"/>
    </row>
    <row r="607" spans="1:11" ht="45">
      <c r="A607" s="382"/>
      <c r="B607" s="383">
        <v>4350</v>
      </c>
      <c r="C607" s="384" t="str">
        <f t="shared" si="70"/>
        <v>MAT</v>
      </c>
      <c r="D607" s="385" t="str">
        <f>IF($B607="",IFERROR(VLOOKUP($A607,SERVIÇOS!$A:$F,2,0),IFERROR(VLOOKUP($A607,$C:$J,2,0),"")),IFERROR(VLOOKUP($B607,INSUMOS!$A:$D,2,0),IFERROR(VLOOKUP($B607,COTAÇÕES!$A:$J,2,0),"")))</f>
        <v>BUCHA DE NYLON, DIAMETRO DO FURO 8 MM, COMPRIMENTO 40 MM, COM PARAFUSO DE ROSCA SOBERBA, CABECA CHATA, FENDA SIMPLES, 4,8 X 50 MM</v>
      </c>
      <c r="E607" s="427" t="str">
        <f>IF($B607="",IFERROR(VLOOKUP($A607,SERVIÇOS!$A:$F,3,0),IFERROR(VLOOKUP($A607,$C:$J,3,0),"")),IFERROR(VLOOKUP($B607,INSUMOS!$A:$D,3,0),IFERROR(VLOOKUP($B607,COTAÇÕES!$A:$J,5,0),"")))</f>
        <v xml:space="preserve">UN    </v>
      </c>
      <c r="F607" s="386">
        <v>2</v>
      </c>
      <c r="G607" s="387">
        <f>IF($B607="",IFERROR(VLOOKUP($A607,SERVIÇOS!$A:$F,6,0),IFERROR(VLOOKUP($A607,$C:$J,8,0),"")),IFERROR(VLOOKUP($B607,INSUMOS!$A:$D,4,0),IFERROR(VLOOKUP($B607,COTAÇÕES!$A:$J,9,0),"")))</f>
        <v>0.59</v>
      </c>
      <c r="H607" s="388">
        <f>TRUNC(IF($B607="",IFERROR(VLOOKUP($A607,SERVIÇOS!$A:$F,4,0),IFERROR(VLOOKUP($A607,$C:$J,6,0),)),IFERROR(VLOOKUP($B607,INSUMOS!$A:$D,4,0),IFERROR(VLOOKUP($B607,COTAÇÕES!$A:$J,9,0),)))*$F607,2)</f>
        <v>1.18</v>
      </c>
      <c r="I607" s="388">
        <f>TRUNC(IF($B607="",IFERROR(VLOOKUP($A607,SERVIÇOS!$A:$F,5,0),IFERROR(VLOOKUP($A607,$C:$J,7,0),)),0)*$F607,2)</f>
        <v>0</v>
      </c>
      <c r="J607" s="389">
        <f t="shared" si="71"/>
        <v>1.18</v>
      </c>
      <c r="K607" s="463"/>
    </row>
    <row r="608" spans="1:11" ht="30">
      <c r="A608" s="382">
        <v>88248</v>
      </c>
      <c r="B608" s="383"/>
      <c r="C608" s="384" t="str">
        <f t="shared" ref="C608" si="72">IF(A608&lt;&gt;"","Serv.Aux",IF(B608&lt;&gt;"","MAT",""))</f>
        <v>Serv.Aux</v>
      </c>
      <c r="D608" s="385" t="str">
        <f>IF($B608="",IFERROR(VLOOKUP($A608,SERVIÇOS!$A:$F,2,0),IFERROR(VLOOKUP($A608,$C:$J,2,0),"")),IFERROR(VLOOKUP($B608,INSUMOS!$A:$D,2,0),IFERROR(VLOOKUP($B608,COTAÇÕES!$A:$J,2,0),"")))</f>
        <v>AUXILIAR DE ENCANADOR OU BOMBEIRO HIDRÁULICO COM ENCARGOS COMPLEMENTARES</v>
      </c>
      <c r="E608" s="427" t="str">
        <f>IF($B608="",IFERROR(VLOOKUP($A608,SERVIÇOS!$A:$F,3,0),IFERROR(VLOOKUP($A608,$C:$J,3,0),"")),IFERROR(VLOOKUP($B608,INSUMOS!$A:$D,3,0),IFERROR(VLOOKUP($B608,COTAÇÕES!$A:$J,5,0),"")))</f>
        <v>H</v>
      </c>
      <c r="F608" s="386">
        <v>0.25</v>
      </c>
      <c r="G608" s="387">
        <f>IF($B608="",IFERROR(VLOOKUP($A608,SERVIÇOS!$A:$F,6,0),IFERROR(VLOOKUP($A608,$C:$J,8,0),"")),IFERROR(VLOOKUP($B608,INSUMOS!$A:$D,4,0),IFERROR(VLOOKUP($B608,COTAÇÕES!$A:$J,9,0),"")))</f>
        <v>23.42</v>
      </c>
      <c r="H608" s="388">
        <f>TRUNC(IF($B608="",IFERROR(VLOOKUP($A608,SERVIÇOS!$A:$F,4,0),IFERROR(VLOOKUP($A608,$C:$J,6,0),)),IFERROR(VLOOKUP($B608,INSUMOS!$A:$D,4,0),IFERROR(VLOOKUP($B608,COTAÇÕES!$A:$J,9,0),)))*$F608,2)</f>
        <v>1.79</v>
      </c>
      <c r="I608" s="388">
        <f>TRUNC(IF($B608="",IFERROR(VLOOKUP($A608,SERVIÇOS!$A:$F,5,0),IFERROR(VLOOKUP($A608,$C:$J,7,0),)),0)*$F608,2)</f>
        <v>4.05</v>
      </c>
      <c r="J608" s="389">
        <f t="shared" ref="J608" si="73">H608+I608</f>
        <v>5.84</v>
      </c>
      <c r="K608" s="463"/>
    </row>
    <row r="609" spans="1:11" ht="47.25">
      <c r="A609" s="756"/>
      <c r="B609" s="756"/>
      <c r="C609" s="757" t="s">
        <v>19829</v>
      </c>
      <c r="D609" s="758" t="s">
        <v>19865</v>
      </c>
      <c r="E609" s="803" t="s">
        <v>1</v>
      </c>
      <c r="F609" s="759"/>
      <c r="G609" s="760"/>
      <c r="H609" s="781">
        <f>TRUNC(SUM(H610:H612),2)</f>
        <v>18.98</v>
      </c>
      <c r="I609" s="781">
        <f>TRUNC(SUM(I610:I612),2)</f>
        <v>4.63</v>
      </c>
      <c r="J609" s="781">
        <f>H609+I609</f>
        <v>23.61</v>
      </c>
      <c r="K609" s="757" t="s">
        <v>18847</v>
      </c>
    </row>
    <row r="610" spans="1:11" ht="30">
      <c r="A610" s="382"/>
      <c r="B610" s="383">
        <v>38773</v>
      </c>
      <c r="C610" s="384" t="str">
        <f t="shared" ref="C610" si="74">IF(A610&lt;&gt;"","Serv.Aux",IF(B610&lt;&gt;"","MAT",""))</f>
        <v>MAT</v>
      </c>
      <c r="D610" s="385" t="str">
        <f>IF($B610="",IFERROR(VLOOKUP($A610,SERVIÇOS!$A:$F,2,0),IFERROR(VLOOKUP($A610,$C:$J,2,0),"")),IFERROR(VLOOKUP($B610,INSUMOS!$A:$D,2,0),IFERROR(VLOOKUP($B610,COTAÇÕES!$A:$J,2,0),"")))</f>
        <v>LUMINARIA DE TETO PLAFON/PLAFONIER EM PLASTICO COM BASE E27, POTENCIA MAXIMA 60 W (NAO INCLUI LAMPADA)</v>
      </c>
      <c r="E610" s="427" t="str">
        <f>IF($B610="",IFERROR(VLOOKUP($A610,SERVIÇOS!$A:$F,3,0),IFERROR(VLOOKUP($A610,$C:$J,3,0),"")),IFERROR(VLOOKUP($B610,INSUMOS!$A:$D,3,0),IFERROR(VLOOKUP($B610,COTAÇÕES!$A:$J,5,0),"")))</f>
        <v xml:space="preserve">UN    </v>
      </c>
      <c r="F610" s="386">
        <v>1</v>
      </c>
      <c r="G610" s="387">
        <f>IF($B610="",IFERROR(VLOOKUP($A610,SERVIÇOS!$A:$F,6,0),IFERROR(VLOOKUP($A610,$C:$J,8,0),"")),IFERROR(VLOOKUP($B610,INSUMOS!$A:$D,4,0),IFERROR(VLOOKUP($B610,COTAÇÕES!$A:$J,9,0),"")))</f>
        <v>8.1999999999999993</v>
      </c>
      <c r="H610" s="388">
        <f>TRUNC(IF($B610="",IFERROR(VLOOKUP($A610,SERVIÇOS!$A:$F,4,0),IFERROR(VLOOKUP($A610,$C:$J,6,0),)),IFERROR(VLOOKUP($B610,INSUMOS!$A:$D,4,0),IFERROR(VLOOKUP($B610,COTAÇÕES!$A:$J,9,0),)))*$F610,2)</f>
        <v>8.1999999999999993</v>
      </c>
      <c r="I610" s="388">
        <f>TRUNC(IF($B610="",IFERROR(VLOOKUP($A610,SERVIÇOS!$A:$F,5,0),IFERROR(VLOOKUP($A610,$C:$J,7,0),)),0)*$F610,2)</f>
        <v>0</v>
      </c>
      <c r="J610" s="389">
        <f t="shared" ref="J610" si="75">H610+I610</f>
        <v>8.1999999999999993</v>
      </c>
      <c r="K610" s="463"/>
    </row>
    <row r="611" spans="1:11">
      <c r="A611" s="382"/>
      <c r="B611" s="383">
        <v>38194</v>
      </c>
      <c r="C611" s="384" t="str">
        <f t="shared" ref="C611:C633" si="76">IF(A611&lt;&gt;"","Serv.Aux",IF(B611&lt;&gt;"","MAT",""))</f>
        <v>MAT</v>
      </c>
      <c r="D611" s="385" t="str">
        <f>IF($B611="",IFERROR(VLOOKUP($A611,SERVIÇOS!$A:$F,2,0),IFERROR(VLOOKUP($A611,$C:$J,2,0),"")),IFERROR(VLOOKUP($B611,INSUMOS!$A:$D,2,0),IFERROR(VLOOKUP($B611,COTAÇÕES!$A:$J,2,0),"")))</f>
        <v>LAMPADA LED 10 W BIVOLT BRANCA, FORMATO TRADICIONAL (BASE E27)</v>
      </c>
      <c r="E611" s="427" t="str">
        <f>IF($B611="",IFERROR(VLOOKUP($A611,SERVIÇOS!$A:$F,3,0),IFERROR(VLOOKUP($A611,$C:$J,3,0),"")),IFERROR(VLOOKUP($B611,INSUMOS!$A:$D,3,0),IFERROR(VLOOKUP($B611,COTAÇÕES!$A:$J,5,0),"")))</f>
        <v xml:space="preserve">UN    </v>
      </c>
      <c r="F611" s="386">
        <v>1</v>
      </c>
      <c r="G611" s="387">
        <f>IF($B611="",IFERROR(VLOOKUP($A611,SERVIÇOS!$A:$F,6,0),IFERROR(VLOOKUP($A611,$C:$J,8,0),"")),IFERROR(VLOOKUP($B611,INSUMOS!$A:$D,4,0),IFERROR(VLOOKUP($B611,COTAÇÕES!$A:$J,9,0),"")))</f>
        <v>8.58</v>
      </c>
      <c r="H611" s="388">
        <f>TRUNC(IF($B611="",IFERROR(VLOOKUP($A611,SERVIÇOS!$A:$F,4,0),IFERROR(VLOOKUP($A611,$C:$J,6,0),)),IFERROR(VLOOKUP($B611,INSUMOS!$A:$D,4,0),IFERROR(VLOOKUP($B611,COTAÇÕES!$A:$J,9,0),)))*$F611,2)</f>
        <v>8.58</v>
      </c>
      <c r="I611" s="388">
        <f>TRUNC(IF($B611="",IFERROR(VLOOKUP($A611,SERVIÇOS!$A:$F,5,0),IFERROR(VLOOKUP($A611,$C:$J,7,0),)),0)*$F611,2)</f>
        <v>0</v>
      </c>
      <c r="J611" s="389">
        <f t="shared" ref="J611:J633" si="77">H611+I611</f>
        <v>8.58</v>
      </c>
      <c r="K611" s="463"/>
    </row>
    <row r="612" spans="1:11">
      <c r="A612" s="382">
        <v>88247</v>
      </c>
      <c r="B612" s="383"/>
      <c r="C612" s="384" t="str">
        <f t="shared" si="76"/>
        <v>Serv.Aux</v>
      </c>
      <c r="D612" s="385" t="str">
        <f>IF($B612="",IFERROR(VLOOKUP($A612,SERVIÇOS!$A:$F,2,0),IFERROR(VLOOKUP($A612,$C:$J,2,0),"")),IFERROR(VLOOKUP($B612,INSUMOS!$A:$D,2,0),IFERROR(VLOOKUP($B612,COTAÇÕES!$A:$J,2,0),"")))</f>
        <v>AUXILIAR DE ELETRICISTA COM ENCARGOS COMPLEMENTARES</v>
      </c>
      <c r="E612" s="427" t="str">
        <f>IF($B612="",IFERROR(VLOOKUP($A612,SERVIÇOS!$A:$F,3,0),IFERROR(VLOOKUP($A612,$C:$J,3,0),"")),IFERROR(VLOOKUP($B612,INSUMOS!$A:$D,3,0),IFERROR(VLOOKUP($B612,COTAÇÕES!$A:$J,5,0),"")))</f>
        <v>H</v>
      </c>
      <c r="F612" s="386">
        <v>0.28000000000000003</v>
      </c>
      <c r="G612" s="387">
        <f>IF($B612="",IFERROR(VLOOKUP($A612,SERVIÇOS!$A:$F,6,0),IFERROR(VLOOKUP($A612,$C:$J,8,0),"")),IFERROR(VLOOKUP($B612,INSUMOS!$A:$D,4,0),IFERROR(VLOOKUP($B612,COTAÇÕES!$A:$J,9,0),"")))</f>
        <v>24.41</v>
      </c>
      <c r="H612" s="388">
        <f>TRUNC(IF($B612="",IFERROR(VLOOKUP($A612,SERVIÇOS!$A:$F,4,0),IFERROR(VLOOKUP($A612,$C:$J,6,0),)),IFERROR(VLOOKUP($B612,INSUMOS!$A:$D,4,0),IFERROR(VLOOKUP($B612,COTAÇÕES!$A:$J,9,0),)))*$F612,2)</f>
        <v>2.2000000000000002</v>
      </c>
      <c r="I612" s="388">
        <f>TRUNC(IF($B612="",IFERROR(VLOOKUP($A612,SERVIÇOS!$A:$F,5,0),IFERROR(VLOOKUP($A612,$C:$J,7,0),)),0)*$F612,2)</f>
        <v>4.63</v>
      </c>
      <c r="J612" s="389">
        <f t="shared" si="77"/>
        <v>6.83</v>
      </c>
      <c r="K612" s="463"/>
    </row>
    <row r="613" spans="1:11">
      <c r="A613" s="382"/>
      <c r="B613" s="383"/>
      <c r="C613" s="384" t="str">
        <f t="shared" si="76"/>
        <v/>
      </c>
      <c r="D613" s="385" t="str">
        <f>IF($B613="",IFERROR(VLOOKUP($A613,SERVIÇOS!$A:$F,2,0),IFERROR(VLOOKUP($A613,$C:$J,2,0),"")),IFERROR(VLOOKUP($B613,INSUMOS!$A:$D,2,0),IFERROR(VLOOKUP($B613,COTAÇÕES!$A:$J,2,0),"")))</f>
        <v/>
      </c>
      <c r="E613" s="427" t="str">
        <f>IF($B613="",IFERROR(VLOOKUP($A613,SERVIÇOS!$A:$F,3,0),IFERROR(VLOOKUP($A613,$C:$J,3,0),"")),IFERROR(VLOOKUP($B613,INSUMOS!$A:$D,3,0),IFERROR(VLOOKUP($B613,COTAÇÕES!$A:$J,5,0),"")))</f>
        <v/>
      </c>
      <c r="F613" s="386"/>
      <c r="G613" s="387" t="str">
        <f>IF($B613="",IFERROR(VLOOKUP($A613,SERVIÇOS!$A:$F,6,0),IFERROR(VLOOKUP($A613,$C:$J,8,0),"")),IFERROR(VLOOKUP($B613,INSUMOS!$A:$D,4,0),IFERROR(VLOOKUP($B613,COTAÇÕES!$A:$J,9,0),"")))</f>
        <v/>
      </c>
      <c r="H613" s="388">
        <f>TRUNC(IF($B613="",IFERROR(VLOOKUP($A613,SERVIÇOS!$A:$F,4,0),IFERROR(VLOOKUP($A613,$C:$J,6,0),)),IFERROR(VLOOKUP($B613,INSUMOS!$A:$D,4,0),IFERROR(VLOOKUP($B613,COTAÇÕES!$A:$J,9,0),)))*$F613,2)</f>
        <v>0</v>
      </c>
      <c r="I613" s="388">
        <f>TRUNC(IF($B613="",IFERROR(VLOOKUP($A613,SERVIÇOS!$A:$F,5,0),IFERROR(VLOOKUP($A613,$C:$J,7,0),)),0)*$F613,2)</f>
        <v>0</v>
      </c>
      <c r="J613" s="389">
        <f t="shared" si="77"/>
        <v>0</v>
      </c>
      <c r="K613" s="463"/>
    </row>
    <row r="614" spans="1:11">
      <c r="A614" s="382"/>
      <c r="B614" s="383"/>
      <c r="C614" s="384" t="str">
        <f t="shared" si="76"/>
        <v/>
      </c>
      <c r="D614" s="385" t="str">
        <f>IF($B614="",IFERROR(VLOOKUP($A614,SERVIÇOS!$A:$F,2,0),IFERROR(VLOOKUP($A614,$C:$J,2,0),"")),IFERROR(VLOOKUP($B614,INSUMOS!$A:$D,2,0),IFERROR(VLOOKUP($B614,COTAÇÕES!$A:$J,2,0),"")))</f>
        <v/>
      </c>
      <c r="E614" s="427" t="str">
        <f>IF($B614="",IFERROR(VLOOKUP($A614,SERVIÇOS!$A:$F,3,0),IFERROR(VLOOKUP($A614,$C:$J,3,0),"")),IFERROR(VLOOKUP($B614,INSUMOS!$A:$D,3,0),IFERROR(VLOOKUP($B614,COTAÇÕES!$A:$J,5,0),"")))</f>
        <v/>
      </c>
      <c r="F614" s="386"/>
      <c r="G614" s="387" t="str">
        <f>IF($B614="",IFERROR(VLOOKUP($A614,SERVIÇOS!$A:$F,6,0),IFERROR(VLOOKUP($A614,$C:$J,8,0),"")),IFERROR(VLOOKUP($B614,INSUMOS!$A:$D,4,0),IFERROR(VLOOKUP($B614,COTAÇÕES!$A:$J,9,0),"")))</f>
        <v/>
      </c>
      <c r="H614" s="388">
        <f>TRUNC(IF($B614="",IFERROR(VLOOKUP($A614,SERVIÇOS!$A:$F,4,0),IFERROR(VLOOKUP($A614,$C:$J,6,0),)),IFERROR(VLOOKUP($B614,INSUMOS!$A:$D,4,0),IFERROR(VLOOKUP($B614,COTAÇÕES!$A:$J,9,0),)))*$F614,2)</f>
        <v>0</v>
      </c>
      <c r="I614" s="388">
        <f>TRUNC(IF($B614="",IFERROR(VLOOKUP($A614,SERVIÇOS!$A:$F,5,0),IFERROR(VLOOKUP($A614,$C:$J,7,0),)),0)*$F614,2)</f>
        <v>0</v>
      </c>
      <c r="J614" s="389">
        <f t="shared" si="77"/>
        <v>0</v>
      </c>
      <c r="K614" s="463"/>
    </row>
    <row r="615" spans="1:11">
      <c r="A615" s="382"/>
      <c r="B615" s="383"/>
      <c r="C615" s="384" t="str">
        <f t="shared" si="76"/>
        <v/>
      </c>
      <c r="D615" s="385" t="str">
        <f>IF($B615="",IFERROR(VLOOKUP($A615,SERVIÇOS!$A:$F,2,0),IFERROR(VLOOKUP($A615,$C:$J,2,0),"")),IFERROR(VLOOKUP($B615,INSUMOS!$A:$D,2,0),IFERROR(VLOOKUP($B615,COTAÇÕES!$A:$J,2,0),"")))</f>
        <v/>
      </c>
      <c r="E615" s="427" t="str">
        <f>IF($B615="",IFERROR(VLOOKUP($A615,SERVIÇOS!$A:$F,3,0),IFERROR(VLOOKUP($A615,$C:$J,3,0),"")),IFERROR(VLOOKUP($B615,INSUMOS!$A:$D,3,0),IFERROR(VLOOKUP($B615,COTAÇÕES!$A:$J,5,0),"")))</f>
        <v/>
      </c>
      <c r="F615" s="386"/>
      <c r="G615" s="387" t="str">
        <f>IF($B615="",IFERROR(VLOOKUP($A615,SERVIÇOS!$A:$F,6,0),IFERROR(VLOOKUP($A615,$C:$J,8,0),"")),IFERROR(VLOOKUP($B615,INSUMOS!$A:$D,4,0),IFERROR(VLOOKUP($B615,COTAÇÕES!$A:$J,9,0),"")))</f>
        <v/>
      </c>
      <c r="H615" s="388">
        <f>TRUNC(IF($B615="",IFERROR(VLOOKUP($A615,SERVIÇOS!$A:$F,4,0),IFERROR(VLOOKUP($A615,$C:$J,6,0),)),IFERROR(VLOOKUP($B615,INSUMOS!$A:$D,4,0),IFERROR(VLOOKUP($B615,COTAÇÕES!$A:$J,9,0),)))*$F615,2)</f>
        <v>0</v>
      </c>
      <c r="I615" s="388">
        <f>TRUNC(IF($B615="",IFERROR(VLOOKUP($A615,SERVIÇOS!$A:$F,5,0),IFERROR(VLOOKUP($A615,$C:$J,7,0),)),0)*$F615,2)</f>
        <v>0</v>
      </c>
      <c r="J615" s="389">
        <f t="shared" si="77"/>
        <v>0</v>
      </c>
      <c r="K615" s="463"/>
    </row>
    <row r="616" spans="1:11">
      <c r="A616" s="382"/>
      <c r="B616" s="383"/>
      <c r="C616" s="384" t="str">
        <f t="shared" si="76"/>
        <v/>
      </c>
      <c r="D616" s="385" t="str">
        <f>IF($B616="",IFERROR(VLOOKUP($A616,SERVIÇOS!$A:$F,2,0),IFERROR(VLOOKUP($A616,$C:$J,2,0),"")),IFERROR(VLOOKUP($B616,INSUMOS!$A:$D,2,0),IFERROR(VLOOKUP($B616,COTAÇÕES!$A:$J,2,0),"")))</f>
        <v/>
      </c>
      <c r="E616" s="427" t="str">
        <f>IF($B616="",IFERROR(VLOOKUP($A616,SERVIÇOS!$A:$F,3,0),IFERROR(VLOOKUP($A616,$C:$J,3,0),"")),IFERROR(VLOOKUP($B616,INSUMOS!$A:$D,3,0),IFERROR(VLOOKUP($B616,COTAÇÕES!$A:$J,5,0),"")))</f>
        <v/>
      </c>
      <c r="F616" s="386"/>
      <c r="G616" s="387" t="str">
        <f>IF($B616="",IFERROR(VLOOKUP($A616,SERVIÇOS!$A:$F,6,0),IFERROR(VLOOKUP($A616,$C:$J,8,0),"")),IFERROR(VLOOKUP($B616,INSUMOS!$A:$D,4,0),IFERROR(VLOOKUP($B616,COTAÇÕES!$A:$J,9,0),"")))</f>
        <v/>
      </c>
      <c r="H616" s="388">
        <f>TRUNC(IF($B616="",IFERROR(VLOOKUP($A616,SERVIÇOS!$A:$F,4,0),IFERROR(VLOOKUP($A616,$C:$J,6,0),)),IFERROR(VLOOKUP($B616,INSUMOS!$A:$D,4,0),IFERROR(VLOOKUP($B616,COTAÇÕES!$A:$J,9,0),)))*$F616,2)</f>
        <v>0</v>
      </c>
      <c r="I616" s="388">
        <f>TRUNC(IF($B616="",IFERROR(VLOOKUP($A616,SERVIÇOS!$A:$F,5,0),IFERROR(VLOOKUP($A616,$C:$J,7,0),)),0)*$F616,2)</f>
        <v>0</v>
      </c>
      <c r="J616" s="389">
        <f t="shared" si="77"/>
        <v>0</v>
      </c>
      <c r="K616" s="463"/>
    </row>
    <row r="617" spans="1:11">
      <c r="A617" s="382"/>
      <c r="B617" s="383"/>
      <c r="C617" s="384" t="str">
        <f t="shared" si="76"/>
        <v/>
      </c>
      <c r="D617" s="385" t="str">
        <f>IF($B617="",IFERROR(VLOOKUP($A617,SERVIÇOS!$A:$F,2,0),IFERROR(VLOOKUP($A617,$C:$J,2,0),"")),IFERROR(VLOOKUP($B617,INSUMOS!$A:$D,2,0),IFERROR(VLOOKUP($B617,COTAÇÕES!$A:$J,2,0),"")))</f>
        <v/>
      </c>
      <c r="E617" s="427" t="str">
        <f>IF($B617="",IFERROR(VLOOKUP($A617,SERVIÇOS!$A:$F,3,0),IFERROR(VLOOKUP($A617,$C:$J,3,0),"")),IFERROR(VLOOKUP($B617,INSUMOS!$A:$D,3,0),IFERROR(VLOOKUP($B617,COTAÇÕES!$A:$J,5,0),"")))</f>
        <v/>
      </c>
      <c r="F617" s="386"/>
      <c r="G617" s="387" t="str">
        <f>IF($B617="",IFERROR(VLOOKUP($A617,SERVIÇOS!$A:$F,6,0),IFERROR(VLOOKUP($A617,$C:$J,8,0),"")),IFERROR(VLOOKUP($B617,INSUMOS!$A:$D,4,0),IFERROR(VLOOKUP($B617,COTAÇÕES!$A:$J,9,0),"")))</f>
        <v/>
      </c>
      <c r="H617" s="388">
        <f>TRUNC(IF($B617="",IFERROR(VLOOKUP($A617,SERVIÇOS!$A:$F,4,0),IFERROR(VLOOKUP($A617,$C:$J,6,0),)),IFERROR(VLOOKUP($B617,INSUMOS!$A:$D,4,0),IFERROR(VLOOKUP($B617,COTAÇÕES!$A:$J,9,0),)))*$F617,2)</f>
        <v>0</v>
      </c>
      <c r="I617" s="388">
        <f>TRUNC(IF($B617="",IFERROR(VLOOKUP($A617,SERVIÇOS!$A:$F,5,0),IFERROR(VLOOKUP($A617,$C:$J,7,0),)),0)*$F617,2)</f>
        <v>0</v>
      </c>
      <c r="J617" s="389">
        <f t="shared" si="77"/>
        <v>0</v>
      </c>
      <c r="K617" s="463"/>
    </row>
    <row r="618" spans="1:11">
      <c r="A618" s="382"/>
      <c r="B618" s="383"/>
      <c r="C618" s="384" t="str">
        <f t="shared" si="76"/>
        <v/>
      </c>
      <c r="D618" s="385" t="str">
        <f>IF($B618="",IFERROR(VLOOKUP($A618,SERVIÇOS!$A:$F,2,0),IFERROR(VLOOKUP($A618,$C:$J,2,0),"")),IFERROR(VLOOKUP($B618,INSUMOS!$A:$D,2,0),IFERROR(VLOOKUP($B618,COTAÇÕES!$A:$J,2,0),"")))</f>
        <v/>
      </c>
      <c r="E618" s="427" t="str">
        <f>IF($B618="",IFERROR(VLOOKUP($A618,SERVIÇOS!$A:$F,3,0),IFERROR(VLOOKUP($A618,$C:$J,3,0),"")),IFERROR(VLOOKUP($B618,INSUMOS!$A:$D,3,0),IFERROR(VLOOKUP($B618,COTAÇÕES!$A:$J,5,0),"")))</f>
        <v/>
      </c>
      <c r="F618" s="386"/>
      <c r="G618" s="387" t="str">
        <f>IF($B618="",IFERROR(VLOOKUP($A618,SERVIÇOS!$A:$F,6,0),IFERROR(VLOOKUP($A618,$C:$J,8,0),"")),IFERROR(VLOOKUP($B618,INSUMOS!$A:$D,4,0),IFERROR(VLOOKUP($B618,COTAÇÕES!$A:$J,9,0),"")))</f>
        <v/>
      </c>
      <c r="H618" s="388">
        <f>TRUNC(IF($B618="",IFERROR(VLOOKUP($A618,SERVIÇOS!$A:$F,4,0),IFERROR(VLOOKUP($A618,$C:$J,6,0),)),IFERROR(VLOOKUP($B618,INSUMOS!$A:$D,4,0),IFERROR(VLOOKUP($B618,COTAÇÕES!$A:$J,9,0),)))*$F618,2)</f>
        <v>0</v>
      </c>
      <c r="I618" s="388">
        <f>TRUNC(IF($B618="",IFERROR(VLOOKUP($A618,SERVIÇOS!$A:$F,5,0),IFERROR(VLOOKUP($A618,$C:$J,7,0),)),0)*$F618,2)</f>
        <v>0</v>
      </c>
      <c r="J618" s="389">
        <f t="shared" si="77"/>
        <v>0</v>
      </c>
      <c r="K618" s="463"/>
    </row>
    <row r="619" spans="1:11">
      <c r="A619" s="382"/>
      <c r="B619" s="383"/>
      <c r="C619" s="384" t="str">
        <f t="shared" si="76"/>
        <v/>
      </c>
      <c r="D619" s="385" t="str">
        <f>IF($B619="",IFERROR(VLOOKUP($A619,SERVIÇOS!$A:$F,2,0),IFERROR(VLOOKUP($A619,$C:$J,2,0),"")),IFERROR(VLOOKUP($B619,INSUMOS!$A:$D,2,0),IFERROR(VLOOKUP($B619,COTAÇÕES!$A:$J,2,0),"")))</f>
        <v/>
      </c>
      <c r="E619" s="427" t="str">
        <f>IF($B619="",IFERROR(VLOOKUP($A619,SERVIÇOS!$A:$F,3,0),IFERROR(VLOOKUP($A619,$C:$J,3,0),"")),IFERROR(VLOOKUP($B619,INSUMOS!$A:$D,3,0),IFERROR(VLOOKUP($B619,COTAÇÕES!$A:$J,5,0),"")))</f>
        <v/>
      </c>
      <c r="F619" s="386"/>
      <c r="G619" s="387" t="str">
        <f>IF($B619="",IFERROR(VLOOKUP($A619,SERVIÇOS!$A:$F,6,0),IFERROR(VLOOKUP($A619,$C:$J,8,0),"")),IFERROR(VLOOKUP($B619,INSUMOS!$A:$D,4,0),IFERROR(VLOOKUP($B619,COTAÇÕES!$A:$J,9,0),"")))</f>
        <v/>
      </c>
      <c r="H619" s="388">
        <f>TRUNC(IF($B619="",IFERROR(VLOOKUP($A619,SERVIÇOS!$A:$F,4,0),IFERROR(VLOOKUP($A619,$C:$J,6,0),)),IFERROR(VLOOKUP($B619,INSUMOS!$A:$D,4,0),IFERROR(VLOOKUP($B619,COTAÇÕES!$A:$J,9,0),)))*$F619,2)</f>
        <v>0</v>
      </c>
      <c r="I619" s="388">
        <f>TRUNC(IF($B619="",IFERROR(VLOOKUP($A619,SERVIÇOS!$A:$F,5,0),IFERROR(VLOOKUP($A619,$C:$J,7,0),)),0)*$F619,2)</f>
        <v>0</v>
      </c>
      <c r="J619" s="389">
        <f t="shared" si="77"/>
        <v>0</v>
      </c>
      <c r="K619" s="463"/>
    </row>
    <row r="620" spans="1:11">
      <c r="A620" s="382"/>
      <c r="B620" s="383"/>
      <c r="C620" s="384" t="str">
        <f t="shared" si="76"/>
        <v/>
      </c>
      <c r="D620" s="385" t="str">
        <f>IF($B620="",IFERROR(VLOOKUP($A620,SERVIÇOS!$A:$F,2,0),IFERROR(VLOOKUP($A620,$C:$J,2,0),"")),IFERROR(VLOOKUP($B620,INSUMOS!$A:$D,2,0),IFERROR(VLOOKUP($B620,COTAÇÕES!$A:$J,2,0),"")))</f>
        <v/>
      </c>
      <c r="E620" s="427" t="str">
        <f>IF($B620="",IFERROR(VLOOKUP($A620,SERVIÇOS!$A:$F,3,0),IFERROR(VLOOKUP($A620,$C:$J,3,0),"")),IFERROR(VLOOKUP($B620,INSUMOS!$A:$D,3,0),IFERROR(VLOOKUP($B620,COTAÇÕES!$A:$J,5,0),"")))</f>
        <v/>
      </c>
      <c r="F620" s="386"/>
      <c r="G620" s="387" t="str">
        <f>IF($B620="",IFERROR(VLOOKUP($A620,SERVIÇOS!$A:$F,6,0),IFERROR(VLOOKUP($A620,$C:$J,8,0),"")),IFERROR(VLOOKUP($B620,INSUMOS!$A:$D,4,0),IFERROR(VLOOKUP($B620,COTAÇÕES!$A:$J,9,0),"")))</f>
        <v/>
      </c>
      <c r="H620" s="388">
        <f>TRUNC(IF($B620="",IFERROR(VLOOKUP($A620,SERVIÇOS!$A:$F,4,0),IFERROR(VLOOKUP($A620,$C:$J,6,0),)),IFERROR(VLOOKUP($B620,INSUMOS!$A:$D,4,0),IFERROR(VLOOKUP($B620,COTAÇÕES!$A:$J,9,0),)))*$F620,2)</f>
        <v>0</v>
      </c>
      <c r="I620" s="388">
        <f>TRUNC(IF($B620="",IFERROR(VLOOKUP($A620,SERVIÇOS!$A:$F,5,0),IFERROR(VLOOKUP($A620,$C:$J,7,0),)),0)*$F620,2)</f>
        <v>0</v>
      </c>
      <c r="J620" s="389">
        <f t="shared" si="77"/>
        <v>0</v>
      </c>
      <c r="K620" s="463"/>
    </row>
    <row r="621" spans="1:11">
      <c r="A621" s="382"/>
      <c r="B621" s="383"/>
      <c r="C621" s="384" t="str">
        <f t="shared" si="76"/>
        <v/>
      </c>
      <c r="D621" s="385" t="str">
        <f>IF($B621="",IFERROR(VLOOKUP($A621,SERVIÇOS!$A:$F,2,0),IFERROR(VLOOKUP($A621,$C:$J,2,0),"")),IFERROR(VLOOKUP($B621,INSUMOS!$A:$D,2,0),IFERROR(VLOOKUP($B621,COTAÇÕES!$A:$J,2,0),"")))</f>
        <v/>
      </c>
      <c r="E621" s="427" t="str">
        <f>IF($B621="",IFERROR(VLOOKUP($A621,SERVIÇOS!$A:$F,3,0),IFERROR(VLOOKUP($A621,$C:$J,3,0),"")),IFERROR(VLOOKUP($B621,INSUMOS!$A:$D,3,0),IFERROR(VLOOKUP($B621,COTAÇÕES!$A:$J,5,0),"")))</f>
        <v/>
      </c>
      <c r="F621" s="386"/>
      <c r="G621" s="387" t="str">
        <f>IF($B621="",IFERROR(VLOOKUP($A621,SERVIÇOS!$A:$F,6,0),IFERROR(VLOOKUP($A621,$C:$J,8,0),"")),IFERROR(VLOOKUP($B621,INSUMOS!$A:$D,4,0),IFERROR(VLOOKUP($B621,COTAÇÕES!$A:$J,9,0),"")))</f>
        <v/>
      </c>
      <c r="H621" s="388">
        <f>TRUNC(IF($B621="",IFERROR(VLOOKUP($A621,SERVIÇOS!$A:$F,4,0),IFERROR(VLOOKUP($A621,$C:$J,6,0),)),IFERROR(VLOOKUP($B621,INSUMOS!$A:$D,4,0),IFERROR(VLOOKUP($B621,COTAÇÕES!$A:$J,9,0),)))*$F621,2)</f>
        <v>0</v>
      </c>
      <c r="I621" s="388">
        <f>TRUNC(IF($B621="",IFERROR(VLOOKUP($A621,SERVIÇOS!$A:$F,5,0),IFERROR(VLOOKUP($A621,$C:$J,7,0),)),0)*$F621,2)</f>
        <v>0</v>
      </c>
      <c r="J621" s="389">
        <f t="shared" si="77"/>
        <v>0</v>
      </c>
      <c r="K621" s="463"/>
    </row>
    <row r="622" spans="1:11">
      <c r="A622" s="382"/>
      <c r="B622" s="383"/>
      <c r="C622" s="384" t="str">
        <f t="shared" si="76"/>
        <v/>
      </c>
      <c r="D622" s="385" t="str">
        <f>IF($B622="",IFERROR(VLOOKUP($A622,SERVIÇOS!$A:$F,2,0),IFERROR(VLOOKUP($A622,$C:$J,2,0),"")),IFERROR(VLOOKUP($B622,INSUMOS!$A:$D,2,0),IFERROR(VLOOKUP($B622,COTAÇÕES!$A:$J,2,0),"")))</f>
        <v/>
      </c>
      <c r="E622" s="427" t="str">
        <f>IF($B622="",IFERROR(VLOOKUP($A622,SERVIÇOS!$A:$F,3,0),IFERROR(VLOOKUP($A622,$C:$J,3,0),"")),IFERROR(VLOOKUP($B622,INSUMOS!$A:$D,3,0),IFERROR(VLOOKUP($B622,COTAÇÕES!$A:$J,5,0),"")))</f>
        <v/>
      </c>
      <c r="F622" s="386"/>
      <c r="G622" s="387" t="str">
        <f>IF($B622="",IFERROR(VLOOKUP($A622,SERVIÇOS!$A:$F,6,0),IFERROR(VLOOKUP($A622,$C:$J,8,0),"")),IFERROR(VLOOKUP($B622,INSUMOS!$A:$D,4,0),IFERROR(VLOOKUP($B622,COTAÇÕES!$A:$J,9,0),"")))</f>
        <v/>
      </c>
      <c r="H622" s="388">
        <f>TRUNC(IF($B622="",IFERROR(VLOOKUP($A622,SERVIÇOS!$A:$F,4,0),IFERROR(VLOOKUP($A622,$C:$J,6,0),)),IFERROR(VLOOKUP($B622,INSUMOS!$A:$D,4,0),IFERROR(VLOOKUP($B622,COTAÇÕES!$A:$J,9,0),)))*$F622,2)</f>
        <v>0</v>
      </c>
      <c r="I622" s="388">
        <f>TRUNC(IF($B622="",IFERROR(VLOOKUP($A622,SERVIÇOS!$A:$F,5,0),IFERROR(VLOOKUP($A622,$C:$J,7,0),)),0)*$F622,2)</f>
        <v>0</v>
      </c>
      <c r="J622" s="389">
        <f t="shared" si="77"/>
        <v>0</v>
      </c>
      <c r="K622" s="463"/>
    </row>
    <row r="623" spans="1:11">
      <c r="A623" s="382"/>
      <c r="B623" s="383"/>
      <c r="C623" s="384" t="str">
        <f t="shared" si="76"/>
        <v/>
      </c>
      <c r="D623" s="385" t="str">
        <f>IF($B623="",IFERROR(VLOOKUP($A623,SERVIÇOS!$A:$F,2,0),IFERROR(VLOOKUP($A623,$C:$J,2,0),"")),IFERROR(VLOOKUP($B623,INSUMOS!$A:$D,2,0),IFERROR(VLOOKUP($B623,COTAÇÕES!$A:$J,2,0),"")))</f>
        <v/>
      </c>
      <c r="E623" s="427" t="str">
        <f>IF($B623="",IFERROR(VLOOKUP($A623,SERVIÇOS!$A:$F,3,0),IFERROR(VLOOKUP($A623,$C:$J,3,0),"")),IFERROR(VLOOKUP($B623,INSUMOS!$A:$D,3,0),IFERROR(VLOOKUP($B623,COTAÇÕES!$A:$J,5,0),"")))</f>
        <v/>
      </c>
      <c r="F623" s="386"/>
      <c r="G623" s="387" t="str">
        <f>IF($B623="",IFERROR(VLOOKUP($A623,SERVIÇOS!$A:$F,6,0),IFERROR(VLOOKUP($A623,$C:$J,8,0),"")),IFERROR(VLOOKUP($B623,INSUMOS!$A:$D,4,0),IFERROR(VLOOKUP($B623,COTAÇÕES!$A:$J,9,0),"")))</f>
        <v/>
      </c>
      <c r="H623" s="388">
        <f>TRUNC(IF($B623="",IFERROR(VLOOKUP($A623,SERVIÇOS!$A:$F,4,0),IFERROR(VLOOKUP($A623,$C:$J,6,0),)),IFERROR(VLOOKUP($B623,INSUMOS!$A:$D,4,0),IFERROR(VLOOKUP($B623,COTAÇÕES!$A:$J,9,0),)))*$F623,2)</f>
        <v>0</v>
      </c>
      <c r="I623" s="388">
        <f>TRUNC(IF($B623="",IFERROR(VLOOKUP($A623,SERVIÇOS!$A:$F,5,0),IFERROR(VLOOKUP($A623,$C:$J,7,0),)),0)*$F623,2)</f>
        <v>0</v>
      </c>
      <c r="J623" s="389">
        <f t="shared" si="77"/>
        <v>0</v>
      </c>
      <c r="K623" s="463"/>
    </row>
    <row r="624" spans="1:11">
      <c r="A624" s="382"/>
      <c r="B624" s="383"/>
      <c r="C624" s="384" t="str">
        <f t="shared" si="76"/>
        <v/>
      </c>
      <c r="D624" s="385" t="str">
        <f>IF($B624="",IFERROR(VLOOKUP($A624,SERVIÇOS!$A:$F,2,0),IFERROR(VLOOKUP($A624,$C:$J,2,0),"")),IFERROR(VLOOKUP($B624,INSUMOS!$A:$D,2,0),IFERROR(VLOOKUP($B624,COTAÇÕES!$A:$J,2,0),"")))</f>
        <v/>
      </c>
      <c r="E624" s="427" t="str">
        <f>IF($B624="",IFERROR(VLOOKUP($A624,SERVIÇOS!$A:$F,3,0),IFERROR(VLOOKUP($A624,$C:$J,3,0),"")),IFERROR(VLOOKUP($B624,INSUMOS!$A:$D,3,0),IFERROR(VLOOKUP($B624,COTAÇÕES!$A:$J,5,0),"")))</f>
        <v/>
      </c>
      <c r="F624" s="386"/>
      <c r="G624" s="387" t="str">
        <f>IF($B624="",IFERROR(VLOOKUP($A624,SERVIÇOS!$A:$F,6,0),IFERROR(VLOOKUP($A624,$C:$J,8,0),"")),IFERROR(VLOOKUP($B624,INSUMOS!$A:$D,4,0),IFERROR(VLOOKUP($B624,COTAÇÕES!$A:$J,9,0),"")))</f>
        <v/>
      </c>
      <c r="H624" s="388">
        <f>TRUNC(IF($B624="",IFERROR(VLOOKUP($A624,SERVIÇOS!$A:$F,4,0),IFERROR(VLOOKUP($A624,$C:$J,6,0),)),IFERROR(VLOOKUP($B624,INSUMOS!$A:$D,4,0),IFERROR(VLOOKUP($B624,COTAÇÕES!$A:$J,9,0),)))*$F624,2)</f>
        <v>0</v>
      </c>
      <c r="I624" s="388">
        <f>TRUNC(IF($B624="",IFERROR(VLOOKUP($A624,SERVIÇOS!$A:$F,5,0),IFERROR(VLOOKUP($A624,$C:$J,7,0),)),0)*$F624,2)</f>
        <v>0</v>
      </c>
      <c r="J624" s="389">
        <f t="shared" si="77"/>
        <v>0</v>
      </c>
      <c r="K624" s="463"/>
    </row>
    <row r="625" spans="1:11">
      <c r="A625" s="382"/>
      <c r="B625" s="383"/>
      <c r="C625" s="384" t="str">
        <f t="shared" si="76"/>
        <v/>
      </c>
      <c r="D625" s="385" t="str">
        <f>IF($B625="",IFERROR(VLOOKUP($A625,SERVIÇOS!$A:$F,2,0),IFERROR(VLOOKUP($A625,$C:$J,2,0),"")),IFERROR(VLOOKUP($B625,INSUMOS!$A:$D,2,0),IFERROR(VLOOKUP($B625,COTAÇÕES!$A:$J,2,0),"")))</f>
        <v/>
      </c>
      <c r="E625" s="427" t="str">
        <f>IF($B625="",IFERROR(VLOOKUP($A625,SERVIÇOS!$A:$F,3,0),IFERROR(VLOOKUP($A625,$C:$J,3,0),"")),IFERROR(VLOOKUP($B625,INSUMOS!$A:$D,3,0),IFERROR(VLOOKUP($B625,COTAÇÕES!$A:$J,5,0),"")))</f>
        <v/>
      </c>
      <c r="F625" s="386"/>
      <c r="G625" s="387" t="str">
        <f>IF($B625="",IFERROR(VLOOKUP($A625,SERVIÇOS!$A:$F,6,0),IFERROR(VLOOKUP($A625,$C:$J,8,0),"")),IFERROR(VLOOKUP($B625,INSUMOS!$A:$D,4,0),IFERROR(VLOOKUP($B625,COTAÇÕES!$A:$J,9,0),"")))</f>
        <v/>
      </c>
      <c r="H625" s="388">
        <f>TRUNC(IF($B625="",IFERROR(VLOOKUP($A625,SERVIÇOS!$A:$F,4,0),IFERROR(VLOOKUP($A625,$C:$J,6,0),)),IFERROR(VLOOKUP($B625,INSUMOS!$A:$D,4,0),IFERROR(VLOOKUP($B625,COTAÇÕES!$A:$J,9,0),)))*$F625,2)</f>
        <v>0</v>
      </c>
      <c r="I625" s="388">
        <f>TRUNC(IF($B625="",IFERROR(VLOOKUP($A625,SERVIÇOS!$A:$F,5,0),IFERROR(VLOOKUP($A625,$C:$J,7,0),)),0)*$F625,2)</f>
        <v>0</v>
      </c>
      <c r="J625" s="389">
        <f t="shared" si="77"/>
        <v>0</v>
      </c>
      <c r="K625" s="463"/>
    </row>
    <row r="626" spans="1:11">
      <c r="A626" s="382"/>
      <c r="B626" s="383"/>
      <c r="C626" s="384" t="str">
        <f t="shared" si="76"/>
        <v/>
      </c>
      <c r="D626" s="385" t="str">
        <f>IF($B626="",IFERROR(VLOOKUP($A626,SERVIÇOS!$A:$F,2,0),IFERROR(VLOOKUP($A626,$C:$J,2,0),"")),IFERROR(VLOOKUP($B626,INSUMOS!$A:$D,2,0),IFERROR(VLOOKUP($B626,COTAÇÕES!$A:$J,2,0),"")))</f>
        <v/>
      </c>
      <c r="E626" s="427" t="str">
        <f>IF($B626="",IFERROR(VLOOKUP($A626,SERVIÇOS!$A:$F,3,0),IFERROR(VLOOKUP($A626,$C:$J,3,0),"")),IFERROR(VLOOKUP($B626,INSUMOS!$A:$D,3,0),IFERROR(VLOOKUP($B626,COTAÇÕES!$A:$J,5,0),"")))</f>
        <v/>
      </c>
      <c r="F626" s="386"/>
      <c r="G626" s="387" t="str">
        <f>IF($B626="",IFERROR(VLOOKUP($A626,SERVIÇOS!$A:$F,6,0),IFERROR(VLOOKUP($A626,$C:$J,8,0),"")),IFERROR(VLOOKUP($B626,INSUMOS!$A:$D,4,0),IFERROR(VLOOKUP($B626,COTAÇÕES!$A:$J,9,0),"")))</f>
        <v/>
      </c>
      <c r="H626" s="388">
        <f>TRUNC(IF($B626="",IFERROR(VLOOKUP($A626,SERVIÇOS!$A:$F,4,0),IFERROR(VLOOKUP($A626,$C:$J,6,0),)),IFERROR(VLOOKUP($B626,INSUMOS!$A:$D,4,0),IFERROR(VLOOKUP($B626,COTAÇÕES!$A:$J,9,0),)))*$F626,2)</f>
        <v>0</v>
      </c>
      <c r="I626" s="388">
        <f>TRUNC(IF($B626="",IFERROR(VLOOKUP($A626,SERVIÇOS!$A:$F,5,0),IFERROR(VLOOKUP($A626,$C:$J,7,0),)),0)*$F626,2)</f>
        <v>0</v>
      </c>
      <c r="J626" s="389">
        <f t="shared" si="77"/>
        <v>0</v>
      </c>
      <c r="K626" s="463"/>
    </row>
    <row r="627" spans="1:11">
      <c r="A627" s="382"/>
      <c r="B627" s="383"/>
      <c r="C627" s="384" t="str">
        <f t="shared" si="76"/>
        <v/>
      </c>
      <c r="D627" s="385" t="str">
        <f>IF($B627="",IFERROR(VLOOKUP($A627,SERVIÇOS!$A:$F,2,0),IFERROR(VLOOKUP($A627,$C:$J,2,0),"")),IFERROR(VLOOKUP($B627,INSUMOS!$A:$D,2,0),IFERROR(VLOOKUP($B627,COTAÇÕES!$A:$J,2,0),"")))</f>
        <v/>
      </c>
      <c r="E627" s="427" t="str">
        <f>IF($B627="",IFERROR(VLOOKUP($A627,SERVIÇOS!$A:$F,3,0),IFERROR(VLOOKUP($A627,$C:$J,3,0),"")),IFERROR(VLOOKUP($B627,INSUMOS!$A:$D,3,0),IFERROR(VLOOKUP($B627,COTAÇÕES!$A:$J,5,0),"")))</f>
        <v/>
      </c>
      <c r="F627" s="386"/>
      <c r="G627" s="387" t="str">
        <f>IF($B627="",IFERROR(VLOOKUP($A627,SERVIÇOS!$A:$F,6,0),IFERROR(VLOOKUP($A627,$C:$J,8,0),"")),IFERROR(VLOOKUP($B627,INSUMOS!$A:$D,4,0),IFERROR(VLOOKUP($B627,COTAÇÕES!$A:$J,9,0),"")))</f>
        <v/>
      </c>
      <c r="H627" s="388">
        <f>TRUNC(IF($B627="",IFERROR(VLOOKUP($A627,SERVIÇOS!$A:$F,4,0),IFERROR(VLOOKUP($A627,$C:$J,6,0),)),IFERROR(VLOOKUP($B627,INSUMOS!$A:$D,4,0),IFERROR(VLOOKUP($B627,COTAÇÕES!$A:$J,9,0),)))*$F627,2)</f>
        <v>0</v>
      </c>
      <c r="I627" s="388">
        <f>TRUNC(IF($B627="",IFERROR(VLOOKUP($A627,SERVIÇOS!$A:$F,5,0),IFERROR(VLOOKUP($A627,$C:$J,7,0),)),0)*$F627,2)</f>
        <v>0</v>
      </c>
      <c r="J627" s="389">
        <f t="shared" si="77"/>
        <v>0</v>
      </c>
      <c r="K627" s="463"/>
    </row>
    <row r="628" spans="1:11">
      <c r="A628" s="382"/>
      <c r="B628" s="383"/>
      <c r="C628" s="384" t="str">
        <f t="shared" si="76"/>
        <v/>
      </c>
      <c r="D628" s="385" t="str">
        <f>IF($B628="",IFERROR(VLOOKUP($A628,SERVIÇOS!$A:$F,2,0),IFERROR(VLOOKUP($A628,$C:$J,2,0),"")),IFERROR(VLOOKUP($B628,INSUMOS!$A:$D,2,0),IFERROR(VLOOKUP($B628,COTAÇÕES!$A:$J,2,0),"")))</f>
        <v/>
      </c>
      <c r="E628" s="427" t="str">
        <f>IF($B628="",IFERROR(VLOOKUP($A628,SERVIÇOS!$A:$F,3,0),IFERROR(VLOOKUP($A628,$C:$J,3,0),"")),IFERROR(VLOOKUP($B628,INSUMOS!$A:$D,3,0),IFERROR(VLOOKUP($B628,COTAÇÕES!$A:$J,5,0),"")))</f>
        <v/>
      </c>
      <c r="F628" s="386"/>
      <c r="G628" s="387" t="str">
        <f>IF($B628="",IFERROR(VLOOKUP($A628,SERVIÇOS!$A:$F,6,0),IFERROR(VLOOKUP($A628,$C:$J,8,0),"")),IFERROR(VLOOKUP($B628,INSUMOS!$A:$D,4,0),IFERROR(VLOOKUP($B628,COTAÇÕES!$A:$J,9,0),"")))</f>
        <v/>
      </c>
      <c r="H628" s="388">
        <f>TRUNC(IF($B628="",IFERROR(VLOOKUP($A628,SERVIÇOS!$A:$F,4,0),IFERROR(VLOOKUP($A628,$C:$J,6,0),)),IFERROR(VLOOKUP($B628,INSUMOS!$A:$D,4,0),IFERROR(VLOOKUP($B628,COTAÇÕES!$A:$J,9,0),)))*$F628,2)</f>
        <v>0</v>
      </c>
      <c r="I628" s="388">
        <f>TRUNC(IF($B628="",IFERROR(VLOOKUP($A628,SERVIÇOS!$A:$F,5,0),IFERROR(VLOOKUP($A628,$C:$J,7,0),)),0)*$F628,2)</f>
        <v>0</v>
      </c>
      <c r="J628" s="389">
        <f t="shared" si="77"/>
        <v>0</v>
      </c>
      <c r="K628" s="463"/>
    </row>
    <row r="629" spans="1:11">
      <c r="A629" s="382"/>
      <c r="B629" s="383"/>
      <c r="C629" s="384" t="str">
        <f t="shared" si="76"/>
        <v/>
      </c>
      <c r="D629" s="385" t="str">
        <f>IF($B629="",IFERROR(VLOOKUP($A629,SERVIÇOS!$A:$F,2,0),IFERROR(VLOOKUP($A629,$C:$J,2,0),"")),IFERROR(VLOOKUP($B629,INSUMOS!$A:$D,2,0),IFERROR(VLOOKUP($B629,COTAÇÕES!$A:$J,2,0),"")))</f>
        <v/>
      </c>
      <c r="E629" s="427" t="str">
        <f>IF($B629="",IFERROR(VLOOKUP($A629,SERVIÇOS!$A:$F,3,0),IFERROR(VLOOKUP($A629,$C:$J,3,0),"")),IFERROR(VLOOKUP($B629,INSUMOS!$A:$D,3,0),IFERROR(VLOOKUP($B629,COTAÇÕES!$A:$J,5,0),"")))</f>
        <v/>
      </c>
      <c r="F629" s="386"/>
      <c r="G629" s="387" t="str">
        <f>IF($B629="",IFERROR(VLOOKUP($A629,SERVIÇOS!$A:$F,6,0),IFERROR(VLOOKUP($A629,$C:$J,8,0),"")),IFERROR(VLOOKUP($B629,INSUMOS!$A:$D,4,0),IFERROR(VLOOKUP($B629,COTAÇÕES!$A:$J,9,0),"")))</f>
        <v/>
      </c>
      <c r="H629" s="388">
        <f>TRUNC(IF($B629="",IFERROR(VLOOKUP($A629,SERVIÇOS!$A:$F,4,0),IFERROR(VLOOKUP($A629,$C:$J,6,0),)),IFERROR(VLOOKUP($B629,INSUMOS!$A:$D,4,0),IFERROR(VLOOKUP($B629,COTAÇÕES!$A:$J,9,0),)))*$F629,2)</f>
        <v>0</v>
      </c>
      <c r="I629" s="388">
        <f>TRUNC(IF($B629="",IFERROR(VLOOKUP($A629,SERVIÇOS!$A:$F,5,0),IFERROR(VLOOKUP($A629,$C:$J,7,0),)),0)*$F629,2)</f>
        <v>0</v>
      </c>
      <c r="J629" s="389">
        <f t="shared" si="77"/>
        <v>0</v>
      </c>
      <c r="K629" s="463"/>
    </row>
    <row r="630" spans="1:11">
      <c r="A630" s="382"/>
      <c r="B630" s="383"/>
      <c r="C630" s="384" t="str">
        <f t="shared" si="76"/>
        <v/>
      </c>
      <c r="D630" s="385" t="str">
        <f>IF($B630="",IFERROR(VLOOKUP($A630,SERVIÇOS!$A:$F,2,0),IFERROR(VLOOKUP($A630,$C:$J,2,0),"")),IFERROR(VLOOKUP($B630,INSUMOS!$A:$D,2,0),IFERROR(VLOOKUP($B630,COTAÇÕES!$A:$J,2,0),"")))</f>
        <v/>
      </c>
      <c r="E630" s="427" t="str">
        <f>IF($B630="",IFERROR(VLOOKUP($A630,SERVIÇOS!$A:$F,3,0),IFERROR(VLOOKUP($A630,$C:$J,3,0),"")),IFERROR(VLOOKUP($B630,INSUMOS!$A:$D,3,0),IFERROR(VLOOKUP($B630,COTAÇÕES!$A:$J,5,0),"")))</f>
        <v/>
      </c>
      <c r="F630" s="386"/>
      <c r="G630" s="387" t="str">
        <f>IF($B630="",IFERROR(VLOOKUP($A630,SERVIÇOS!$A:$F,6,0),IFERROR(VLOOKUP($A630,$C:$J,8,0),"")),IFERROR(VLOOKUP($B630,INSUMOS!$A:$D,4,0),IFERROR(VLOOKUP($B630,COTAÇÕES!$A:$J,9,0),"")))</f>
        <v/>
      </c>
      <c r="H630" s="388">
        <f>TRUNC(IF($B630="",IFERROR(VLOOKUP($A630,SERVIÇOS!$A:$F,4,0),IFERROR(VLOOKUP($A630,$C:$J,6,0),)),IFERROR(VLOOKUP($B630,INSUMOS!$A:$D,4,0),IFERROR(VLOOKUP($B630,COTAÇÕES!$A:$J,9,0),)))*$F630,2)</f>
        <v>0</v>
      </c>
      <c r="I630" s="388">
        <f>TRUNC(IF($B630="",IFERROR(VLOOKUP($A630,SERVIÇOS!$A:$F,5,0),IFERROR(VLOOKUP($A630,$C:$J,7,0),)),0)*$F630,2)</f>
        <v>0</v>
      </c>
      <c r="J630" s="389">
        <f t="shared" si="77"/>
        <v>0</v>
      </c>
      <c r="K630" s="463"/>
    </row>
    <row r="631" spans="1:11">
      <c r="A631" s="382"/>
      <c r="B631" s="383"/>
      <c r="C631" s="384" t="str">
        <f t="shared" si="76"/>
        <v/>
      </c>
      <c r="D631" s="385" t="str">
        <f>IF($B631="",IFERROR(VLOOKUP($A631,SERVIÇOS!$A:$F,2,0),IFERROR(VLOOKUP($A631,$C:$J,2,0),"")),IFERROR(VLOOKUP($B631,INSUMOS!$A:$D,2,0),IFERROR(VLOOKUP($B631,COTAÇÕES!$A:$J,2,0),"")))</f>
        <v/>
      </c>
      <c r="E631" s="427" t="str">
        <f>IF($B631="",IFERROR(VLOOKUP($A631,SERVIÇOS!$A:$F,3,0),IFERROR(VLOOKUP($A631,$C:$J,3,0),"")),IFERROR(VLOOKUP($B631,INSUMOS!$A:$D,3,0),IFERROR(VLOOKUP($B631,COTAÇÕES!$A:$J,5,0),"")))</f>
        <v/>
      </c>
      <c r="F631" s="386"/>
      <c r="G631" s="387" t="str">
        <f>IF($B631="",IFERROR(VLOOKUP($A631,SERVIÇOS!$A:$F,6,0),IFERROR(VLOOKUP($A631,$C:$J,8,0),"")),IFERROR(VLOOKUP($B631,INSUMOS!$A:$D,4,0),IFERROR(VLOOKUP($B631,COTAÇÕES!$A:$J,9,0),"")))</f>
        <v/>
      </c>
      <c r="H631" s="388">
        <f>TRUNC(IF($B631="",IFERROR(VLOOKUP($A631,SERVIÇOS!$A:$F,4,0),IFERROR(VLOOKUP($A631,$C:$J,6,0),)),IFERROR(VLOOKUP($B631,INSUMOS!$A:$D,4,0),IFERROR(VLOOKUP($B631,COTAÇÕES!$A:$J,9,0),)))*$F631,2)</f>
        <v>0</v>
      </c>
      <c r="I631" s="388">
        <f>TRUNC(IF($B631="",IFERROR(VLOOKUP($A631,SERVIÇOS!$A:$F,5,0),IFERROR(VLOOKUP($A631,$C:$J,7,0),)),0)*$F631,2)</f>
        <v>0</v>
      </c>
      <c r="J631" s="389">
        <f t="shared" si="77"/>
        <v>0</v>
      </c>
      <c r="K631" s="463"/>
    </row>
    <row r="632" spans="1:11">
      <c r="A632" s="382"/>
      <c r="B632" s="383"/>
      <c r="C632" s="384" t="str">
        <f t="shared" si="76"/>
        <v/>
      </c>
      <c r="D632" s="385" t="str">
        <f>IF($B632="",IFERROR(VLOOKUP($A632,SERVIÇOS!$A:$F,2,0),IFERROR(VLOOKUP($A632,$C:$J,2,0),"")),IFERROR(VLOOKUP($B632,INSUMOS!$A:$D,2,0),IFERROR(VLOOKUP($B632,COTAÇÕES!$A:$J,2,0),"")))</f>
        <v/>
      </c>
      <c r="E632" s="427" t="str">
        <f>IF($B632="",IFERROR(VLOOKUP($A632,SERVIÇOS!$A:$F,3,0),IFERROR(VLOOKUP($A632,$C:$J,3,0),"")),IFERROR(VLOOKUP($B632,INSUMOS!$A:$D,3,0),IFERROR(VLOOKUP($B632,COTAÇÕES!$A:$J,5,0),"")))</f>
        <v/>
      </c>
      <c r="F632" s="386"/>
      <c r="G632" s="387" t="str">
        <f>IF($B632="",IFERROR(VLOOKUP($A632,SERVIÇOS!$A:$F,6,0),IFERROR(VLOOKUP($A632,$C:$J,8,0),"")),IFERROR(VLOOKUP($B632,INSUMOS!$A:$D,4,0),IFERROR(VLOOKUP($B632,COTAÇÕES!$A:$J,9,0),"")))</f>
        <v/>
      </c>
      <c r="H632" s="388">
        <f>TRUNC(IF($B632="",IFERROR(VLOOKUP($A632,SERVIÇOS!$A:$F,4,0),IFERROR(VLOOKUP($A632,$C:$J,6,0),)),IFERROR(VLOOKUP($B632,INSUMOS!$A:$D,4,0),IFERROR(VLOOKUP($B632,COTAÇÕES!$A:$J,9,0),)))*$F632,2)</f>
        <v>0</v>
      </c>
      <c r="I632" s="388">
        <f>TRUNC(IF($B632="",IFERROR(VLOOKUP($A632,SERVIÇOS!$A:$F,5,0),IFERROR(VLOOKUP($A632,$C:$J,7,0),)),0)*$F632,2)</f>
        <v>0</v>
      </c>
      <c r="J632" s="389">
        <f t="shared" si="77"/>
        <v>0</v>
      </c>
      <c r="K632" s="463"/>
    </row>
    <row r="633" spans="1:11">
      <c r="A633" s="382"/>
      <c r="B633" s="383"/>
      <c r="C633" s="384" t="str">
        <f t="shared" si="76"/>
        <v/>
      </c>
      <c r="D633" s="385" t="str">
        <f>IF($B633="",IFERROR(VLOOKUP($A633,SERVIÇOS!$A:$F,2,0),IFERROR(VLOOKUP($A633,$C:$J,2,0),"")),IFERROR(VLOOKUP($B633,INSUMOS!$A:$D,2,0),IFERROR(VLOOKUP($B633,COTAÇÕES!$A:$J,2,0),"")))</f>
        <v/>
      </c>
      <c r="E633" s="427" t="str">
        <f>IF($B633="",IFERROR(VLOOKUP($A633,SERVIÇOS!$A:$F,3,0),IFERROR(VLOOKUP($A633,$C:$J,3,0),"")),IFERROR(VLOOKUP($B633,INSUMOS!$A:$D,3,0),IFERROR(VLOOKUP($B633,COTAÇÕES!$A:$J,5,0),"")))</f>
        <v/>
      </c>
      <c r="F633" s="386"/>
      <c r="G633" s="387" t="str">
        <f>IF($B633="",IFERROR(VLOOKUP($A633,SERVIÇOS!$A:$F,6,0),IFERROR(VLOOKUP($A633,$C:$J,8,0),"")),IFERROR(VLOOKUP($B633,INSUMOS!$A:$D,4,0),IFERROR(VLOOKUP($B633,COTAÇÕES!$A:$J,9,0),"")))</f>
        <v/>
      </c>
      <c r="H633" s="388">
        <f>TRUNC(IF($B633="",IFERROR(VLOOKUP($A633,SERVIÇOS!$A:$F,4,0),IFERROR(VLOOKUP($A633,$C:$J,6,0),)),IFERROR(VLOOKUP($B633,INSUMOS!$A:$D,4,0),IFERROR(VLOOKUP($B633,COTAÇÕES!$A:$J,9,0),)))*$F633,2)</f>
        <v>0</v>
      </c>
      <c r="I633" s="388">
        <f>TRUNC(IF($B633="",IFERROR(VLOOKUP($A633,SERVIÇOS!$A:$F,5,0),IFERROR(VLOOKUP($A633,$C:$J,7,0),)),0)*$F633,2)</f>
        <v>0</v>
      </c>
      <c r="J633" s="389">
        <f t="shared" si="77"/>
        <v>0</v>
      </c>
      <c r="K633" s="463"/>
    </row>
    <row r="634" spans="1:11">
      <c r="A634" s="382"/>
      <c r="B634" s="383"/>
      <c r="C634" s="384"/>
      <c r="D634" s="385"/>
      <c r="E634" s="427"/>
      <c r="F634" s="386"/>
      <c r="G634" s="387"/>
      <c r="H634" s="388"/>
      <c r="I634" s="388"/>
      <c r="J634" s="389"/>
      <c r="K634" s="463"/>
    </row>
    <row r="635" spans="1:11">
      <c r="A635" s="382"/>
      <c r="B635" s="383"/>
      <c r="C635" s="384"/>
      <c r="D635" s="385"/>
      <c r="E635" s="427"/>
      <c r="F635" s="386"/>
      <c r="G635" s="387"/>
      <c r="H635" s="388"/>
      <c r="I635" s="388"/>
      <c r="J635" s="389"/>
      <c r="K635" s="463"/>
    </row>
    <row r="636" spans="1:11">
      <c r="A636" s="382"/>
      <c r="B636" s="383"/>
      <c r="C636" s="384"/>
      <c r="D636" s="385"/>
      <c r="E636" s="427"/>
      <c r="F636" s="386"/>
      <c r="G636" s="387"/>
      <c r="H636" s="388"/>
      <c r="I636" s="388"/>
      <c r="J636" s="389"/>
      <c r="K636" s="463"/>
    </row>
    <row r="637" spans="1:11">
      <c r="A637" s="382"/>
      <c r="B637" s="383"/>
      <c r="C637" s="384"/>
      <c r="D637" s="385"/>
      <c r="E637" s="427"/>
      <c r="F637" s="386"/>
      <c r="G637" s="387"/>
      <c r="H637" s="388"/>
      <c r="I637" s="388"/>
      <c r="J637" s="389"/>
      <c r="K637" s="463"/>
    </row>
    <row r="638" spans="1:11">
      <c r="A638" s="382"/>
      <c r="B638" s="383"/>
      <c r="C638" s="384"/>
      <c r="D638" s="385"/>
      <c r="E638" s="427"/>
      <c r="F638" s="386"/>
      <c r="G638" s="387"/>
      <c r="H638" s="388"/>
      <c r="I638" s="388"/>
      <c r="J638" s="389"/>
      <c r="K638" s="463"/>
    </row>
    <row r="639" spans="1:11">
      <c r="A639" s="378"/>
    </row>
    <row r="640" spans="1:11">
      <c r="A640" s="378"/>
    </row>
    <row r="641" spans="1:1">
      <c r="A641" s="378"/>
    </row>
    <row r="642" spans="1:1">
      <c r="A642" s="378"/>
    </row>
    <row r="643" spans="1:1">
      <c r="A643" s="378"/>
    </row>
    <row r="644" spans="1:1">
      <c r="A644" s="378"/>
    </row>
    <row r="645" spans="1:1">
      <c r="A645" s="378"/>
    </row>
    <row r="646" spans="1:1">
      <c r="A646" s="378"/>
    </row>
    <row r="647" spans="1:1">
      <c r="A647" s="378"/>
    </row>
    <row r="648" spans="1:1">
      <c r="A648" s="378"/>
    </row>
    <row r="649" spans="1:1">
      <c r="A649" s="378"/>
    </row>
    <row r="650" spans="1:1">
      <c r="A650" s="378"/>
    </row>
    <row r="651" spans="1:1">
      <c r="A651" s="378"/>
    </row>
    <row r="652" spans="1:1">
      <c r="A652" s="378"/>
    </row>
    <row r="653" spans="1:1">
      <c r="A653" s="378"/>
    </row>
    <row r="654" spans="1:1">
      <c r="A654" s="378"/>
    </row>
    <row r="655" spans="1:1">
      <c r="A655" s="378"/>
    </row>
    <row r="656" spans="1:1">
      <c r="A656" s="378"/>
    </row>
    <row r="657" spans="1:1">
      <c r="A657" s="378"/>
    </row>
    <row r="658" spans="1:1">
      <c r="A658" s="378"/>
    </row>
    <row r="659" spans="1:1">
      <c r="A659" s="378"/>
    </row>
    <row r="660" spans="1:1">
      <c r="A660" s="378"/>
    </row>
    <row r="661" spans="1:1">
      <c r="A661" s="378"/>
    </row>
    <row r="662" spans="1:1">
      <c r="A662" s="378"/>
    </row>
    <row r="663" spans="1:1">
      <c r="A663" s="378"/>
    </row>
    <row r="664" spans="1:1">
      <c r="A664" s="378"/>
    </row>
    <row r="665" spans="1:1">
      <c r="A665" s="378"/>
    </row>
    <row r="666" spans="1:1">
      <c r="A666" s="378"/>
    </row>
    <row r="667" spans="1:1">
      <c r="A667" s="378"/>
    </row>
    <row r="668" spans="1:1">
      <c r="A668" s="378"/>
    </row>
    <row r="669" spans="1:1">
      <c r="A669" s="378"/>
    </row>
    <row r="670" spans="1:1">
      <c r="A670" s="378"/>
    </row>
    <row r="671" spans="1:1">
      <c r="A671" s="378"/>
    </row>
    <row r="672" spans="1:1">
      <c r="A672" s="378"/>
    </row>
    <row r="673" spans="1:1">
      <c r="A673" s="378"/>
    </row>
    <row r="674" spans="1:1">
      <c r="A674" s="378"/>
    </row>
    <row r="675" spans="1:1">
      <c r="A675" s="378"/>
    </row>
    <row r="676" spans="1:1">
      <c r="A676" s="378"/>
    </row>
    <row r="677" spans="1:1">
      <c r="A677" s="378"/>
    </row>
    <row r="678" spans="1:1">
      <c r="A678" s="378"/>
    </row>
    <row r="679" spans="1:1">
      <c r="A679" s="378"/>
    </row>
    <row r="680" spans="1:1">
      <c r="A680" s="378"/>
    </row>
    <row r="681" spans="1:1">
      <c r="A681" s="378"/>
    </row>
    <row r="682" spans="1:1">
      <c r="A682" s="378"/>
    </row>
    <row r="683" spans="1:1">
      <c r="A683" s="378"/>
    </row>
    <row r="684" spans="1:1">
      <c r="A684" s="378"/>
    </row>
    <row r="685" spans="1:1">
      <c r="A685" s="378"/>
    </row>
    <row r="686" spans="1:1">
      <c r="A686" s="378"/>
    </row>
    <row r="687" spans="1:1">
      <c r="A687" s="378"/>
    </row>
    <row r="688" spans="1:1">
      <c r="A688" s="378"/>
    </row>
    <row r="689" spans="1:1">
      <c r="A689" s="378"/>
    </row>
    <row r="690" spans="1:1">
      <c r="A690" s="378"/>
    </row>
    <row r="691" spans="1:1">
      <c r="A691" s="378"/>
    </row>
    <row r="692" spans="1:1">
      <c r="A692" s="378"/>
    </row>
    <row r="693" spans="1:1">
      <c r="A693" s="378"/>
    </row>
    <row r="694" spans="1:1">
      <c r="A694" s="378"/>
    </row>
    <row r="695" spans="1:1">
      <c r="A695" s="378"/>
    </row>
    <row r="696" spans="1:1">
      <c r="A696" s="378"/>
    </row>
    <row r="697" spans="1:1">
      <c r="A697" s="378"/>
    </row>
    <row r="698" spans="1:1">
      <c r="A698" s="378"/>
    </row>
    <row r="699" spans="1:1">
      <c r="A699" s="378"/>
    </row>
    <row r="700" spans="1:1">
      <c r="A700" s="378"/>
    </row>
    <row r="701" spans="1:1">
      <c r="A701" s="378"/>
    </row>
    <row r="702" spans="1:1">
      <c r="A702" s="378"/>
    </row>
    <row r="703" spans="1:1">
      <c r="A703" s="378"/>
    </row>
    <row r="704" spans="1:1">
      <c r="A704" s="378"/>
    </row>
    <row r="705" spans="1:1">
      <c r="A705" s="378"/>
    </row>
    <row r="706" spans="1:1">
      <c r="A706" s="378"/>
    </row>
    <row r="707" spans="1:1">
      <c r="A707" s="378"/>
    </row>
    <row r="708" spans="1:1">
      <c r="A708" s="378"/>
    </row>
    <row r="709" spans="1:1">
      <c r="A709" s="378"/>
    </row>
    <row r="710" spans="1:1">
      <c r="A710" s="378"/>
    </row>
    <row r="711" spans="1:1">
      <c r="A711" s="378"/>
    </row>
    <row r="712" spans="1:1">
      <c r="A712" s="378"/>
    </row>
    <row r="713" spans="1:1">
      <c r="A713" s="378"/>
    </row>
    <row r="714" spans="1:1">
      <c r="A714" s="378"/>
    </row>
    <row r="715" spans="1:1">
      <c r="A715" s="378"/>
    </row>
    <row r="716" spans="1:1">
      <c r="A716" s="378"/>
    </row>
    <row r="717" spans="1:1">
      <c r="A717" s="378"/>
    </row>
    <row r="718" spans="1:1">
      <c r="A718" s="378"/>
    </row>
    <row r="719" spans="1:1">
      <c r="A719" s="378"/>
    </row>
    <row r="720" spans="1:1">
      <c r="A720" s="378"/>
    </row>
    <row r="721" spans="1:1">
      <c r="A721" s="378"/>
    </row>
    <row r="722" spans="1:1">
      <c r="A722" s="378"/>
    </row>
    <row r="723" spans="1:1">
      <c r="A723" s="378"/>
    </row>
    <row r="724" spans="1:1">
      <c r="A724" s="378"/>
    </row>
    <row r="725" spans="1:1">
      <c r="A725" s="378"/>
    </row>
    <row r="726" spans="1:1">
      <c r="A726" s="378"/>
    </row>
    <row r="727" spans="1:1">
      <c r="A727" s="378"/>
    </row>
    <row r="728" spans="1:1">
      <c r="A728" s="378"/>
    </row>
    <row r="729" spans="1:1">
      <c r="A729" s="378"/>
    </row>
    <row r="730" spans="1:1">
      <c r="A730" s="378"/>
    </row>
    <row r="731" spans="1:1">
      <c r="A731" s="378"/>
    </row>
    <row r="732" spans="1:1">
      <c r="A732" s="378"/>
    </row>
    <row r="733" spans="1:1">
      <c r="A733" s="378"/>
    </row>
    <row r="734" spans="1:1">
      <c r="A734" s="378"/>
    </row>
    <row r="735" spans="1:1">
      <c r="A735" s="378"/>
    </row>
    <row r="736" spans="1:1">
      <c r="A736" s="378"/>
    </row>
    <row r="737" spans="1:1">
      <c r="A737" s="378"/>
    </row>
    <row r="738" spans="1:1">
      <c r="A738" s="378"/>
    </row>
    <row r="739" spans="1:1">
      <c r="A739" s="378"/>
    </row>
    <row r="740" spans="1:1">
      <c r="A740" s="378"/>
    </row>
    <row r="741" spans="1:1">
      <c r="A741" s="378"/>
    </row>
    <row r="742" spans="1:1">
      <c r="A742" s="378"/>
    </row>
    <row r="743" spans="1:1">
      <c r="A743" s="378"/>
    </row>
    <row r="744" spans="1:1">
      <c r="A744" s="378"/>
    </row>
    <row r="745" spans="1:1">
      <c r="A745" s="378"/>
    </row>
    <row r="746" spans="1:1">
      <c r="A746" s="378"/>
    </row>
  </sheetData>
  <mergeCells count="16">
    <mergeCell ref="A7:B7"/>
    <mergeCell ref="C7:C8"/>
    <mergeCell ref="H7:J7"/>
    <mergeCell ref="A6:K6"/>
    <mergeCell ref="D7:D8"/>
    <mergeCell ref="E7:E8"/>
    <mergeCell ref="F7:F8"/>
    <mergeCell ref="G7:G8"/>
    <mergeCell ref="K7:K8"/>
    <mergeCell ref="B1:D1"/>
    <mergeCell ref="B2:D2"/>
    <mergeCell ref="B3:D3"/>
    <mergeCell ref="B4:D4"/>
    <mergeCell ref="F3:G3"/>
    <mergeCell ref="F4:H4"/>
    <mergeCell ref="F2:H2"/>
  </mergeCells>
  <conditionalFormatting sqref="D9">
    <cfRule type="cellIs" dxfId="45" priority="88" operator="equal">
      <formula>"INSERIR CÓDIGO!"</formula>
    </cfRule>
  </conditionalFormatting>
  <conditionalFormatting sqref="D190">
    <cfRule type="cellIs" dxfId="44" priority="53" operator="equal">
      <formula>"INSERIR CÓDIGO!"</formula>
    </cfRule>
  </conditionalFormatting>
  <conditionalFormatting sqref="D16">
    <cfRule type="cellIs" dxfId="43" priority="83" operator="equal">
      <formula>"INSERIR CÓDIGO!"</formula>
    </cfRule>
  </conditionalFormatting>
  <conditionalFormatting sqref="D23">
    <cfRule type="cellIs" dxfId="42" priority="82" operator="equal">
      <formula>"INSERIR CÓDIGO!"</formula>
    </cfRule>
  </conditionalFormatting>
  <conditionalFormatting sqref="D25">
    <cfRule type="cellIs" dxfId="41" priority="81" operator="equal">
      <formula>"INSERIR CÓDIGO!"</formula>
    </cfRule>
  </conditionalFormatting>
  <conditionalFormatting sqref="D29">
    <cfRule type="cellIs" dxfId="40" priority="79" operator="equal">
      <formula>"INSERIR CÓDIGO!"</formula>
    </cfRule>
  </conditionalFormatting>
  <conditionalFormatting sqref="D32">
    <cfRule type="cellIs" dxfId="39" priority="75" operator="equal">
      <formula>"INSERIR CÓDIGO!"</formula>
    </cfRule>
  </conditionalFormatting>
  <conditionalFormatting sqref="D37">
    <cfRule type="cellIs" dxfId="38" priority="74" operator="equal">
      <formula>"INSERIR CÓDIGO!"</formula>
    </cfRule>
  </conditionalFormatting>
  <conditionalFormatting sqref="D43">
    <cfRule type="cellIs" dxfId="37" priority="73" operator="equal">
      <formula>"INSERIR CÓDIGO!"</formula>
    </cfRule>
  </conditionalFormatting>
  <conditionalFormatting sqref="D47">
    <cfRule type="cellIs" dxfId="36" priority="72" operator="equal">
      <formula>"INSERIR CÓDIGO!"</formula>
    </cfRule>
  </conditionalFormatting>
  <conditionalFormatting sqref="D50">
    <cfRule type="cellIs" dxfId="35" priority="71" operator="equal">
      <formula>"INSERIR CÓDIGO!"</formula>
    </cfRule>
  </conditionalFormatting>
  <conditionalFormatting sqref="D55">
    <cfRule type="cellIs" dxfId="34" priority="70" operator="equal">
      <formula>"INSERIR CÓDIGO!"</formula>
    </cfRule>
  </conditionalFormatting>
  <conditionalFormatting sqref="D58">
    <cfRule type="cellIs" dxfId="33" priority="69" operator="equal">
      <formula>"INSERIR CÓDIGO!"</formula>
    </cfRule>
  </conditionalFormatting>
  <conditionalFormatting sqref="D62">
    <cfRule type="cellIs" dxfId="32" priority="68" operator="equal">
      <formula>"INSERIR CÓDIGO!"</formula>
    </cfRule>
  </conditionalFormatting>
  <conditionalFormatting sqref="D66">
    <cfRule type="cellIs" dxfId="31" priority="65" operator="equal">
      <formula>"INSERIR CÓDIGO!"</formula>
    </cfRule>
  </conditionalFormatting>
  <conditionalFormatting sqref="D66 D71 D75 D115 D230 D234 D270 D281 D284 D564 D569 D572 D577 D583 D580 D586 D589 D593 D597 D602 D605 D609">
    <cfRule type="expression" dxfId="30" priority="66">
      <formula>IF($A$1&lt;&gt;"",$B67=$A$1)</formula>
    </cfRule>
  </conditionalFormatting>
  <conditionalFormatting sqref="D69">
    <cfRule type="cellIs" dxfId="29" priority="64" operator="equal">
      <formula>"INSERIR CÓDIGO!"</formula>
    </cfRule>
  </conditionalFormatting>
  <conditionalFormatting sqref="D71">
    <cfRule type="cellIs" dxfId="28" priority="62" operator="equal">
      <formula>"INSERIR CÓDIGO!"</formula>
    </cfRule>
  </conditionalFormatting>
  <conditionalFormatting sqref="D75">
    <cfRule type="cellIs" dxfId="27" priority="60" operator="equal">
      <formula>"INSERIR CÓDIGO!"</formula>
    </cfRule>
  </conditionalFormatting>
  <conditionalFormatting sqref="D115">
    <cfRule type="cellIs" dxfId="26" priority="58" operator="equal">
      <formula>"INSERIR CÓDIGO!"</formula>
    </cfRule>
  </conditionalFormatting>
  <conditionalFormatting sqref="D118">
    <cfRule type="cellIs" dxfId="25" priority="57" operator="equal">
      <formula>"INSERIR CÓDIGO!"</formula>
    </cfRule>
  </conditionalFormatting>
  <conditionalFormatting sqref="D121">
    <cfRule type="cellIs" dxfId="24" priority="56" operator="equal">
      <formula>"INSERIR CÓDIGO!"</formula>
    </cfRule>
  </conditionalFormatting>
  <conditionalFormatting sqref="D141">
    <cfRule type="cellIs" dxfId="23" priority="55" operator="equal">
      <formula>"INSERIR CÓDIGO!"</formula>
    </cfRule>
  </conditionalFormatting>
  <conditionalFormatting sqref="D147">
    <cfRule type="cellIs" dxfId="22" priority="54" operator="equal">
      <formula>"INSERIR CÓDIGO!"</formula>
    </cfRule>
  </conditionalFormatting>
  <conditionalFormatting sqref="D230">
    <cfRule type="cellIs" dxfId="21" priority="51" operator="equal">
      <formula>"INSERIR CÓDIGO!"</formula>
    </cfRule>
  </conditionalFormatting>
  <conditionalFormatting sqref="D234">
    <cfRule type="cellIs" dxfId="20" priority="49" operator="equal">
      <formula>"INSERIR CÓDIGO!"</formula>
    </cfRule>
  </conditionalFormatting>
  <conditionalFormatting sqref="D260 F260">
    <cfRule type="expression" dxfId="19" priority="48">
      <formula>AND($A260="",$B260="",$C260&lt;&gt;"")</formula>
    </cfRule>
  </conditionalFormatting>
  <conditionalFormatting sqref="E260 G260:H260">
    <cfRule type="expression" dxfId="18" priority="47">
      <formula>AND($A260="",$B260="",$C260&lt;&gt;"")</formula>
    </cfRule>
  </conditionalFormatting>
  <conditionalFormatting sqref="D270">
    <cfRule type="cellIs" dxfId="17" priority="45" operator="equal">
      <formula>"INSERIR CÓDIGO!"</formula>
    </cfRule>
  </conditionalFormatting>
  <conditionalFormatting sqref="D281">
    <cfRule type="cellIs" dxfId="16" priority="43" operator="equal">
      <formula>"INSERIR CÓDIGO!"</formula>
    </cfRule>
  </conditionalFormatting>
  <conditionalFormatting sqref="D284">
    <cfRule type="cellIs" dxfId="15" priority="41" operator="equal">
      <formula>"INSERIR CÓDIGO!"</formula>
    </cfRule>
  </conditionalFormatting>
  <conditionalFormatting sqref="D357">
    <cfRule type="cellIs" dxfId="14" priority="38" operator="equal">
      <formula>"INSERIR CÓDIGO!"</formula>
    </cfRule>
  </conditionalFormatting>
  <conditionalFormatting sqref="E563">
    <cfRule type="expression" dxfId="13" priority="37">
      <formula>AND($A563="",$B563="",$C563&lt;&gt;"")</formula>
    </cfRule>
  </conditionalFormatting>
  <conditionalFormatting sqref="D564">
    <cfRule type="cellIs" dxfId="12" priority="31" operator="equal">
      <formula>"INSERIR CÓDIGO!"</formula>
    </cfRule>
  </conditionalFormatting>
  <conditionalFormatting sqref="D569">
    <cfRule type="cellIs" dxfId="11" priority="29" operator="equal">
      <formula>"INSERIR CÓDIGO!"</formula>
    </cfRule>
  </conditionalFormatting>
  <conditionalFormatting sqref="D572">
    <cfRule type="cellIs" dxfId="10" priority="27" operator="equal">
      <formula>"INSERIR CÓDIGO!"</formula>
    </cfRule>
  </conditionalFormatting>
  <conditionalFormatting sqref="D577">
    <cfRule type="cellIs" dxfId="9" priority="23" operator="equal">
      <formula>"INSERIR CÓDIGO!"</formula>
    </cfRule>
  </conditionalFormatting>
  <conditionalFormatting sqref="D583">
    <cfRule type="cellIs" dxfId="8" priority="15" operator="equal">
      <formula>"INSERIR CÓDIGO!"</formula>
    </cfRule>
  </conditionalFormatting>
  <conditionalFormatting sqref="D580">
    <cfRule type="cellIs" dxfId="7" priority="17" operator="equal">
      <formula>"INSERIR CÓDIGO!"</formula>
    </cfRule>
  </conditionalFormatting>
  <conditionalFormatting sqref="D586">
    <cfRule type="cellIs" dxfId="6" priority="13" operator="equal">
      <formula>"INSERIR CÓDIGO!"</formula>
    </cfRule>
  </conditionalFormatting>
  <conditionalFormatting sqref="D589">
    <cfRule type="cellIs" dxfId="5" priority="11" operator="equal">
      <formula>"INSERIR CÓDIGO!"</formula>
    </cfRule>
  </conditionalFormatting>
  <conditionalFormatting sqref="D593">
    <cfRule type="cellIs" dxfId="4" priority="9" operator="equal">
      <formula>"INSERIR CÓDIGO!"</formula>
    </cfRule>
  </conditionalFormatting>
  <conditionalFormatting sqref="D597">
    <cfRule type="cellIs" dxfId="3" priority="7" operator="equal">
      <formula>"INSERIR CÓDIGO!"</formula>
    </cfRule>
  </conditionalFormatting>
  <conditionalFormatting sqref="D602">
    <cfRule type="cellIs" dxfId="2" priority="5" operator="equal">
      <formula>"INSERIR CÓDIGO!"</formula>
    </cfRule>
  </conditionalFormatting>
  <conditionalFormatting sqref="D605">
    <cfRule type="cellIs" dxfId="1" priority="3" operator="equal">
      <formula>"INSERIR CÓDIGO!"</formula>
    </cfRule>
  </conditionalFormatting>
  <conditionalFormatting sqref="D609">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8"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271"/>
  <sheetViews>
    <sheetView view="pageBreakPreview" topLeftCell="A67" zoomScaleNormal="85" zoomScaleSheetLayoutView="100" workbookViewId="0">
      <selection activeCell="B87" sqref="B87"/>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579"/>
      <c r="B1" s="1059"/>
      <c r="C1" s="1059"/>
      <c r="D1" s="1059"/>
      <c r="E1" s="1059"/>
      <c r="F1" s="1059"/>
      <c r="G1" s="1059"/>
      <c r="H1" s="580"/>
      <c r="I1" s="581"/>
    </row>
    <row r="2" spans="1:9">
      <c r="A2" s="582"/>
      <c r="B2" s="1060"/>
      <c r="C2" s="1060"/>
      <c r="D2" s="1060"/>
      <c r="E2" s="1060"/>
      <c r="F2" s="1060"/>
      <c r="G2" s="1060"/>
      <c r="H2" s="583"/>
      <c r="I2" s="584"/>
    </row>
    <row r="3" spans="1:9">
      <c r="A3" s="582"/>
      <c r="B3" s="1060"/>
      <c r="C3" s="1060"/>
      <c r="D3" s="1060"/>
      <c r="E3" s="1060"/>
      <c r="F3" s="1060"/>
      <c r="G3" s="1060"/>
      <c r="H3" s="583"/>
      <c r="I3" s="584"/>
    </row>
    <row r="4" spans="1:9">
      <c r="A4" s="582"/>
      <c r="B4" s="583"/>
      <c r="C4" s="583"/>
      <c r="D4" s="583"/>
      <c r="E4" s="583"/>
      <c r="F4" s="583"/>
      <c r="G4" s="583"/>
      <c r="H4" s="583"/>
      <c r="I4" s="584"/>
    </row>
    <row r="5" spans="1:9" ht="15.75" thickBot="1">
      <c r="A5" s="582"/>
      <c r="B5" s="583"/>
      <c r="C5" s="583"/>
      <c r="D5" s="583"/>
      <c r="E5" s="583"/>
      <c r="F5" s="583"/>
      <c r="G5" s="583"/>
      <c r="H5" s="583"/>
      <c r="I5" s="584"/>
    </row>
    <row r="6" spans="1:9" ht="18" thickBot="1">
      <c r="A6" s="1056" t="s">
        <v>14036</v>
      </c>
      <c r="B6" s="1057"/>
      <c r="C6" s="1057"/>
      <c r="D6" s="1057"/>
      <c r="E6" s="1057"/>
      <c r="F6" s="1057"/>
      <c r="G6" s="1057"/>
      <c r="H6" s="1057"/>
      <c r="I6" s="1058"/>
    </row>
    <row r="7" spans="1:9" ht="15.75" customHeight="1" thickBot="1"/>
    <row r="8" spans="1:9" ht="15.75" customHeight="1" thickBot="1">
      <c r="D8" s="57"/>
      <c r="E8" s="57"/>
      <c r="F8" s="674" t="s">
        <v>171</v>
      </c>
      <c r="G8" s="675" t="s">
        <v>172</v>
      </c>
      <c r="H8" s="675" t="s">
        <v>173</v>
      </c>
      <c r="I8" s="1046" t="s">
        <v>174</v>
      </c>
    </row>
    <row r="9" spans="1:9" ht="15.75" customHeight="1">
      <c r="D9" s="434" t="s">
        <v>714</v>
      </c>
      <c r="E9" s="435"/>
      <c r="F9" s="676" t="s">
        <v>18926</v>
      </c>
      <c r="G9" s="677" t="s">
        <v>18927</v>
      </c>
      <c r="H9" s="678" t="s">
        <v>18927</v>
      </c>
      <c r="I9" s="1047"/>
    </row>
    <row r="10" spans="1:9" ht="15.75" customHeight="1">
      <c r="D10" s="679" t="s">
        <v>175</v>
      </c>
      <c r="E10" s="680"/>
      <c r="F10" s="681" t="s">
        <v>18928</v>
      </c>
      <c r="G10" s="682" t="s">
        <v>18929</v>
      </c>
      <c r="H10" s="683" t="s">
        <v>18930</v>
      </c>
      <c r="I10" s="1047"/>
    </row>
    <row r="11" spans="1:9" ht="15.75" customHeight="1">
      <c r="C11" s="684"/>
      <c r="D11" s="679" t="s">
        <v>176</v>
      </c>
      <c r="E11" s="680"/>
      <c r="F11" s="681" t="s">
        <v>18931</v>
      </c>
      <c r="G11" s="682" t="s">
        <v>18931</v>
      </c>
      <c r="H11" s="682" t="s">
        <v>18931</v>
      </c>
      <c r="I11" s="1047"/>
    </row>
    <row r="12" spans="1:9" ht="15.75" customHeight="1" thickBot="1">
      <c r="C12" s="684"/>
      <c r="D12" s="685" t="s">
        <v>97</v>
      </c>
      <c r="E12" s="686"/>
      <c r="F12" s="687" t="s">
        <v>18932</v>
      </c>
      <c r="G12" s="688" t="s">
        <v>18933</v>
      </c>
      <c r="H12" s="689" t="s">
        <v>18934</v>
      </c>
      <c r="I12" s="1048"/>
    </row>
    <row r="13" spans="1:9" ht="15.75" thickBot="1">
      <c r="A13" s="690" t="s">
        <v>142</v>
      </c>
      <c r="B13" s="1049" t="s">
        <v>98</v>
      </c>
      <c r="C13" s="1050"/>
      <c r="D13" s="1051"/>
      <c r="E13" s="391" t="s">
        <v>1</v>
      </c>
      <c r="F13" s="691" t="s">
        <v>96</v>
      </c>
      <c r="G13" s="691" t="s">
        <v>96</v>
      </c>
      <c r="H13" s="691" t="s">
        <v>96</v>
      </c>
      <c r="I13" s="59"/>
    </row>
    <row r="14" spans="1:9" s="56" customFormat="1" ht="15.75" customHeight="1" thickBot="1">
      <c r="A14" s="390" t="s">
        <v>715</v>
      </c>
      <c r="B14" s="1045" t="s">
        <v>18935</v>
      </c>
      <c r="C14" s="1045"/>
      <c r="D14" s="1045"/>
      <c r="E14" s="392" t="s">
        <v>18858</v>
      </c>
      <c r="F14" s="58">
        <v>780</v>
      </c>
      <c r="G14" s="58">
        <v>490</v>
      </c>
      <c r="H14" s="58">
        <v>950</v>
      </c>
      <c r="I14" s="692">
        <f>IF(F14&lt;&gt;"",TRUNC(AVERAGE(F14:H14),2)," ")</f>
        <v>740</v>
      </c>
    </row>
    <row r="15" spans="1:9" ht="6.75" customHeight="1" thickBot="1"/>
    <row r="16" spans="1:9" ht="15.75" customHeight="1" thickBot="1">
      <c r="D16" s="57"/>
      <c r="E16" s="57"/>
      <c r="F16" s="674" t="s">
        <v>171</v>
      </c>
      <c r="G16" s="675" t="s">
        <v>172</v>
      </c>
      <c r="H16" s="675" t="s">
        <v>173</v>
      </c>
      <c r="I16" s="1046" t="s">
        <v>174</v>
      </c>
    </row>
    <row r="17" spans="1:9" ht="15.75" customHeight="1">
      <c r="D17" s="434" t="s">
        <v>714</v>
      </c>
      <c r="E17" s="435"/>
      <c r="F17" s="693">
        <v>45068</v>
      </c>
      <c r="G17" s="693">
        <v>45091</v>
      </c>
      <c r="H17" s="693">
        <v>45072</v>
      </c>
      <c r="I17" s="1047"/>
    </row>
    <row r="18" spans="1:9" ht="15.75" customHeight="1">
      <c r="D18" s="679" t="s">
        <v>175</v>
      </c>
      <c r="E18" s="680"/>
      <c r="F18" s="681" t="s">
        <v>18936</v>
      </c>
      <c r="G18" s="682" t="s">
        <v>18937</v>
      </c>
      <c r="H18" s="683" t="s">
        <v>18938</v>
      </c>
      <c r="I18" s="1047"/>
    </row>
    <row r="19" spans="1:9" ht="15.75" customHeight="1">
      <c r="C19" s="684"/>
      <c r="D19" s="679" t="s">
        <v>176</v>
      </c>
      <c r="E19" s="680"/>
      <c r="F19" s="694"/>
      <c r="G19" s="695"/>
      <c r="H19" s="683"/>
      <c r="I19" s="1047"/>
    </row>
    <row r="20" spans="1:9" ht="15.75" customHeight="1" thickBot="1">
      <c r="C20" s="684"/>
      <c r="D20" s="685" t="s">
        <v>97</v>
      </c>
      <c r="E20" s="686"/>
      <c r="F20" s="694" t="s">
        <v>18939</v>
      </c>
      <c r="G20" s="695" t="s">
        <v>18940</v>
      </c>
      <c r="H20" s="689" t="s">
        <v>18941</v>
      </c>
      <c r="I20" s="1048"/>
    </row>
    <row r="21" spans="1:9" ht="15.75" thickBot="1">
      <c r="A21" s="690" t="s">
        <v>142</v>
      </c>
      <c r="B21" s="1049" t="s">
        <v>98</v>
      </c>
      <c r="C21" s="1050"/>
      <c r="D21" s="1051"/>
      <c r="E21" s="391" t="s">
        <v>1</v>
      </c>
      <c r="F21" s="691" t="s">
        <v>96</v>
      </c>
      <c r="G21" s="691" t="s">
        <v>96</v>
      </c>
      <c r="H21" s="691" t="s">
        <v>96</v>
      </c>
      <c r="I21" s="59"/>
    </row>
    <row r="22" spans="1:9" s="56" customFormat="1" ht="15.75" customHeight="1" thickBot="1">
      <c r="A22" s="390" t="s">
        <v>716</v>
      </c>
      <c r="B22" s="1045" t="s">
        <v>18942</v>
      </c>
      <c r="C22" s="1045"/>
      <c r="D22" s="1045"/>
      <c r="E22" s="392" t="s">
        <v>86</v>
      </c>
      <c r="F22" s="58">
        <v>8.4</v>
      </c>
      <c r="G22" s="58">
        <v>4.45</v>
      </c>
      <c r="H22" s="58">
        <v>7.4</v>
      </c>
      <c r="I22" s="692">
        <f>IF(F22&lt;&gt;"",TRUNC(AVERAGE(F22:H22),2)," ")</f>
        <v>6.75</v>
      </c>
    </row>
    <row r="23" spans="1:9" ht="6.75" customHeight="1" thickBot="1"/>
    <row r="24" spans="1:9" ht="15.75" customHeight="1" thickBot="1">
      <c r="D24" s="57"/>
      <c r="E24" s="57"/>
      <c r="F24" s="674" t="s">
        <v>171</v>
      </c>
      <c r="G24" s="675" t="s">
        <v>172</v>
      </c>
      <c r="H24" s="675" t="s">
        <v>173</v>
      </c>
      <c r="I24" s="1046" t="s">
        <v>174</v>
      </c>
    </row>
    <row r="25" spans="1:9" ht="15.75" customHeight="1">
      <c r="D25" s="434" t="s">
        <v>714</v>
      </c>
      <c r="E25" s="435"/>
      <c r="F25" s="676">
        <v>45068</v>
      </c>
      <c r="G25" s="677">
        <v>45091</v>
      </c>
      <c r="H25" s="678">
        <v>45072</v>
      </c>
      <c r="I25" s="1047"/>
    </row>
    <row r="26" spans="1:9" ht="15.75" customHeight="1">
      <c r="D26" s="679" t="s">
        <v>175</v>
      </c>
      <c r="E26" s="680"/>
      <c r="F26" s="681" t="s">
        <v>18936</v>
      </c>
      <c r="G26" s="682" t="s">
        <v>18937</v>
      </c>
      <c r="H26" s="683" t="s">
        <v>18938</v>
      </c>
      <c r="I26" s="1047"/>
    </row>
    <row r="27" spans="1:9" ht="15.75" customHeight="1">
      <c r="C27" s="684"/>
      <c r="D27" s="679" t="s">
        <v>176</v>
      </c>
      <c r="E27" s="680"/>
      <c r="F27" s="681"/>
      <c r="G27" s="682"/>
      <c r="H27" s="683"/>
      <c r="I27" s="1047"/>
    </row>
    <row r="28" spans="1:9" ht="15.75" customHeight="1" thickBot="1">
      <c r="C28" s="684"/>
      <c r="D28" s="685" t="s">
        <v>97</v>
      </c>
      <c r="E28" s="686"/>
      <c r="F28" s="696" t="s">
        <v>18939</v>
      </c>
      <c r="G28" s="697" t="s">
        <v>18940</v>
      </c>
      <c r="H28" s="698" t="s">
        <v>18941</v>
      </c>
      <c r="I28" s="1048"/>
    </row>
    <row r="29" spans="1:9" ht="15.75" thickBot="1">
      <c r="A29" s="690" t="s">
        <v>142</v>
      </c>
      <c r="B29" s="1049" t="s">
        <v>98</v>
      </c>
      <c r="C29" s="1050"/>
      <c r="D29" s="1051"/>
      <c r="E29" s="391" t="s">
        <v>1</v>
      </c>
      <c r="F29" s="691" t="s">
        <v>96</v>
      </c>
      <c r="G29" s="691" t="s">
        <v>96</v>
      </c>
      <c r="H29" s="691" t="s">
        <v>96</v>
      </c>
      <c r="I29" s="59"/>
    </row>
    <row r="30" spans="1:9" s="56" customFormat="1" ht="15.75" customHeight="1" thickBot="1">
      <c r="A30" s="390" t="s">
        <v>18916</v>
      </c>
      <c r="B30" s="1045" t="s">
        <v>18943</v>
      </c>
      <c r="C30" s="1045"/>
      <c r="D30" s="1045"/>
      <c r="E30" s="392" t="s">
        <v>86</v>
      </c>
      <c r="F30" s="58">
        <v>218</v>
      </c>
      <c r="G30" s="58">
        <v>206.77</v>
      </c>
      <c r="H30" s="58">
        <v>238.71</v>
      </c>
      <c r="I30" s="692">
        <f>IF(F30&lt;&gt;"",TRUNC(AVERAGE(F30:H30),2)," ")</f>
        <v>221.16</v>
      </c>
    </row>
    <row r="31" spans="1:9" ht="6.75" customHeight="1" thickBot="1"/>
    <row r="32" spans="1:9" ht="15.75" customHeight="1" thickBot="1">
      <c r="D32" s="57"/>
      <c r="E32" s="57"/>
      <c r="F32" s="674" t="s">
        <v>171</v>
      </c>
      <c r="G32" s="675" t="s">
        <v>172</v>
      </c>
      <c r="H32" s="675" t="s">
        <v>173</v>
      </c>
      <c r="I32" s="1046" t="s">
        <v>174</v>
      </c>
    </row>
    <row r="33" spans="1:9" ht="15.75" customHeight="1">
      <c r="D33" s="434" t="s">
        <v>714</v>
      </c>
      <c r="E33" s="435"/>
      <c r="F33" s="676">
        <v>45068</v>
      </c>
      <c r="G33" s="677">
        <v>45091</v>
      </c>
      <c r="H33" s="678">
        <v>45072</v>
      </c>
      <c r="I33" s="1047"/>
    </row>
    <row r="34" spans="1:9" ht="15.75" customHeight="1">
      <c r="D34" s="679" t="s">
        <v>175</v>
      </c>
      <c r="E34" s="680"/>
      <c r="F34" s="681" t="s">
        <v>18936</v>
      </c>
      <c r="G34" s="682" t="s">
        <v>18937</v>
      </c>
      <c r="H34" s="683" t="s">
        <v>18938</v>
      </c>
      <c r="I34" s="1047"/>
    </row>
    <row r="35" spans="1:9" ht="15.75" customHeight="1">
      <c r="C35" s="684"/>
      <c r="D35" s="679" t="s">
        <v>176</v>
      </c>
      <c r="E35" s="680"/>
      <c r="F35" s="681"/>
      <c r="G35" s="682"/>
      <c r="H35" s="683"/>
      <c r="I35" s="1047"/>
    </row>
    <row r="36" spans="1:9" ht="15.75" customHeight="1" thickBot="1">
      <c r="C36" s="684"/>
      <c r="D36" s="685" t="s">
        <v>97</v>
      </c>
      <c r="E36" s="686"/>
      <c r="F36" s="696" t="s">
        <v>18939</v>
      </c>
      <c r="G36" s="697" t="s">
        <v>18940</v>
      </c>
      <c r="H36" s="698" t="s">
        <v>18941</v>
      </c>
      <c r="I36" s="1048"/>
    </row>
    <row r="37" spans="1:9" ht="15.75" thickBot="1">
      <c r="A37" s="690" t="s">
        <v>142</v>
      </c>
      <c r="B37" s="1049" t="s">
        <v>98</v>
      </c>
      <c r="C37" s="1050"/>
      <c r="D37" s="1051"/>
      <c r="E37" s="391" t="s">
        <v>1</v>
      </c>
      <c r="F37" s="691" t="s">
        <v>96</v>
      </c>
      <c r="G37" s="691" t="s">
        <v>96</v>
      </c>
      <c r="H37" s="691" t="s">
        <v>96</v>
      </c>
      <c r="I37" s="59"/>
    </row>
    <row r="38" spans="1:9" s="56" customFormat="1" ht="15.75" customHeight="1" thickBot="1">
      <c r="A38" s="390" t="s">
        <v>18917</v>
      </c>
      <c r="B38" s="1045" t="s">
        <v>18944</v>
      </c>
      <c r="C38" s="1045"/>
      <c r="D38" s="1045"/>
      <c r="E38" s="392" t="s">
        <v>86</v>
      </c>
      <c r="F38" s="58">
        <v>352</v>
      </c>
      <c r="G38" s="58">
        <v>339.68</v>
      </c>
      <c r="H38" s="58">
        <v>375.52</v>
      </c>
      <c r="I38" s="692">
        <f>IF(F38&lt;&gt;"",TRUNC(AVERAGE(F38:H38),2)," ")</f>
        <v>355.73</v>
      </c>
    </row>
    <row r="39" spans="1:9" ht="6.75" customHeight="1" thickBot="1"/>
    <row r="40" spans="1:9" ht="15.75" customHeight="1" thickBot="1">
      <c r="D40" s="57"/>
      <c r="E40" s="57"/>
      <c r="F40" s="674" t="s">
        <v>171</v>
      </c>
      <c r="G40" s="675" t="s">
        <v>172</v>
      </c>
      <c r="H40" s="675" t="s">
        <v>173</v>
      </c>
      <c r="I40" s="1046" t="s">
        <v>174</v>
      </c>
    </row>
    <row r="41" spans="1:9" ht="15.75" customHeight="1">
      <c r="D41" s="434" t="s">
        <v>714</v>
      </c>
      <c r="E41" s="435"/>
      <c r="F41" s="676">
        <v>45068</v>
      </c>
      <c r="G41" s="677">
        <v>45091</v>
      </c>
      <c r="H41" s="678">
        <v>45072</v>
      </c>
      <c r="I41" s="1047"/>
    </row>
    <row r="42" spans="1:9" ht="15.75" customHeight="1">
      <c r="D42" s="679" t="s">
        <v>175</v>
      </c>
      <c r="E42" s="680"/>
      <c r="F42" s="681" t="s">
        <v>18936</v>
      </c>
      <c r="G42" s="682" t="s">
        <v>18937</v>
      </c>
      <c r="H42" s="683" t="s">
        <v>18938</v>
      </c>
      <c r="I42" s="1047"/>
    </row>
    <row r="43" spans="1:9" ht="15.75" customHeight="1">
      <c r="C43" s="684"/>
      <c r="D43" s="679" t="s">
        <v>176</v>
      </c>
      <c r="E43" s="680"/>
      <c r="F43" s="681"/>
      <c r="G43" s="682"/>
      <c r="H43" s="683"/>
      <c r="I43" s="1047"/>
    </row>
    <row r="44" spans="1:9" ht="15.75" customHeight="1" thickBot="1">
      <c r="C44" s="684"/>
      <c r="D44" s="685" t="s">
        <v>97</v>
      </c>
      <c r="E44" s="686"/>
      <c r="F44" s="696" t="s">
        <v>18939</v>
      </c>
      <c r="G44" s="697" t="s">
        <v>18940</v>
      </c>
      <c r="H44" s="698" t="s">
        <v>18941</v>
      </c>
      <c r="I44" s="1048"/>
    </row>
    <row r="45" spans="1:9" ht="15.75" thickBot="1">
      <c r="A45" s="690" t="s">
        <v>142</v>
      </c>
      <c r="B45" s="1049" t="s">
        <v>98</v>
      </c>
      <c r="C45" s="1050"/>
      <c r="D45" s="1051"/>
      <c r="E45" s="391" t="s">
        <v>1</v>
      </c>
      <c r="F45" s="691" t="s">
        <v>96</v>
      </c>
      <c r="G45" s="691" t="s">
        <v>96</v>
      </c>
      <c r="H45" s="691" t="s">
        <v>96</v>
      </c>
      <c r="I45" s="59"/>
    </row>
    <row r="46" spans="1:9" s="56" customFormat="1" ht="15.75" customHeight="1" thickBot="1">
      <c r="A46" s="390" t="s">
        <v>18918</v>
      </c>
      <c r="B46" s="1045" t="s">
        <v>18945</v>
      </c>
      <c r="C46" s="1045"/>
      <c r="D46" s="1045"/>
      <c r="E46" s="392" t="s">
        <v>86</v>
      </c>
      <c r="F46" s="58">
        <v>120.56910000000001</v>
      </c>
      <c r="G46" s="58">
        <v>132.56</v>
      </c>
      <c r="H46" s="58">
        <v>132.04</v>
      </c>
      <c r="I46" s="692">
        <f>IF(F46&lt;&gt;"",TRUNC(AVERAGE(F46:H46),2)," ")</f>
        <v>128.38</v>
      </c>
    </row>
    <row r="47" spans="1:9" ht="6.75" customHeight="1" thickBot="1"/>
    <row r="48" spans="1:9" ht="15.75" customHeight="1" thickBot="1">
      <c r="D48" s="57"/>
      <c r="E48" s="57"/>
      <c r="F48" s="674" t="s">
        <v>171</v>
      </c>
      <c r="G48" s="675" t="s">
        <v>172</v>
      </c>
      <c r="H48" s="675" t="s">
        <v>173</v>
      </c>
      <c r="I48" s="1046" t="s">
        <v>174</v>
      </c>
    </row>
    <row r="49" spans="1:9" ht="15.75" customHeight="1">
      <c r="D49" s="434" t="s">
        <v>714</v>
      </c>
      <c r="E49" s="435"/>
      <c r="F49" s="676">
        <v>45068</v>
      </c>
      <c r="G49" s="677">
        <v>45091</v>
      </c>
      <c r="H49" s="678">
        <v>45072</v>
      </c>
      <c r="I49" s="1047"/>
    </row>
    <row r="50" spans="1:9" ht="15.75" customHeight="1">
      <c r="D50" s="679" t="s">
        <v>175</v>
      </c>
      <c r="E50" s="680"/>
      <c r="F50" s="681" t="s">
        <v>18936</v>
      </c>
      <c r="G50" s="682" t="s">
        <v>18937</v>
      </c>
      <c r="H50" s="683" t="s">
        <v>18938</v>
      </c>
      <c r="I50" s="1047"/>
    </row>
    <row r="51" spans="1:9" ht="15.75" customHeight="1">
      <c r="C51" s="684"/>
      <c r="D51" s="679" t="s">
        <v>176</v>
      </c>
      <c r="E51" s="680"/>
      <c r="F51" s="681"/>
      <c r="G51" s="682"/>
      <c r="H51" s="683"/>
      <c r="I51" s="1047"/>
    </row>
    <row r="52" spans="1:9" ht="15.75" customHeight="1" thickBot="1">
      <c r="C52" s="684"/>
      <c r="D52" s="685" t="s">
        <v>97</v>
      </c>
      <c r="E52" s="686"/>
      <c r="F52" s="696" t="s">
        <v>18939</v>
      </c>
      <c r="G52" s="697" t="s">
        <v>18940</v>
      </c>
      <c r="H52" s="698" t="s">
        <v>18941</v>
      </c>
      <c r="I52" s="1048"/>
    </row>
    <row r="53" spans="1:9" ht="15.75" thickBot="1">
      <c r="A53" s="690" t="s">
        <v>142</v>
      </c>
      <c r="B53" s="1049" t="s">
        <v>98</v>
      </c>
      <c r="C53" s="1050"/>
      <c r="D53" s="1051"/>
      <c r="E53" s="391" t="s">
        <v>1</v>
      </c>
      <c r="F53" s="691" t="s">
        <v>96</v>
      </c>
      <c r="G53" s="691" t="s">
        <v>96</v>
      </c>
      <c r="H53" s="691" t="s">
        <v>96</v>
      </c>
      <c r="I53" s="59"/>
    </row>
    <row r="54" spans="1:9" s="56" customFormat="1" ht="15.75" customHeight="1" thickBot="1">
      <c r="A54" s="390" t="s">
        <v>18919</v>
      </c>
      <c r="B54" s="1045" t="s">
        <v>19700</v>
      </c>
      <c r="C54" s="1045"/>
      <c r="D54" s="1045"/>
      <c r="E54" s="392" t="s">
        <v>86</v>
      </c>
      <c r="F54" s="58">
        <v>41.5</v>
      </c>
      <c r="G54" s="58">
        <v>39.21</v>
      </c>
      <c r="H54" s="58">
        <v>42.35</v>
      </c>
      <c r="I54" s="692">
        <f>IF(F54&lt;&gt;"",TRUNC(AVERAGE(F54:H54),2)," ")</f>
        <v>41.02</v>
      </c>
    </row>
    <row r="55" spans="1:9" ht="6.75" customHeight="1" thickBot="1"/>
    <row r="56" spans="1:9" ht="15.75" customHeight="1" thickBot="1">
      <c r="D56" s="57"/>
      <c r="E56" s="57"/>
      <c r="F56" s="674" t="s">
        <v>171</v>
      </c>
      <c r="G56" s="675" t="s">
        <v>172</v>
      </c>
      <c r="H56" s="675" t="s">
        <v>173</v>
      </c>
      <c r="I56" s="1046" t="s">
        <v>174</v>
      </c>
    </row>
    <row r="57" spans="1:9" ht="15.75" customHeight="1">
      <c r="D57" s="434" t="s">
        <v>714</v>
      </c>
      <c r="E57" s="435"/>
      <c r="F57" s="676">
        <v>45068</v>
      </c>
      <c r="G57" s="677">
        <v>45091</v>
      </c>
      <c r="H57" s="678">
        <v>45072</v>
      </c>
      <c r="I57" s="1047"/>
    </row>
    <row r="58" spans="1:9" ht="15.75" customHeight="1">
      <c r="D58" s="679" t="s">
        <v>175</v>
      </c>
      <c r="E58" s="680"/>
      <c r="F58" s="681" t="s">
        <v>18936</v>
      </c>
      <c r="G58" s="682" t="s">
        <v>18937</v>
      </c>
      <c r="H58" s="683" t="s">
        <v>18938</v>
      </c>
      <c r="I58" s="1047"/>
    </row>
    <row r="59" spans="1:9" ht="15.75" customHeight="1">
      <c r="C59" s="684"/>
      <c r="D59" s="679" t="s">
        <v>176</v>
      </c>
      <c r="E59" s="680"/>
      <c r="F59" s="681"/>
      <c r="G59" s="682"/>
      <c r="H59" s="683"/>
      <c r="I59" s="1047"/>
    </row>
    <row r="60" spans="1:9" ht="15.75" customHeight="1" thickBot="1">
      <c r="C60" s="684"/>
      <c r="D60" s="685" t="s">
        <v>97</v>
      </c>
      <c r="E60" s="686"/>
      <c r="F60" s="696" t="s">
        <v>18939</v>
      </c>
      <c r="G60" s="697" t="s">
        <v>18940</v>
      </c>
      <c r="H60" s="698" t="s">
        <v>18941</v>
      </c>
      <c r="I60" s="1048"/>
    </row>
    <row r="61" spans="1:9" ht="15.75" thickBot="1">
      <c r="A61" s="690" t="s">
        <v>142</v>
      </c>
      <c r="B61" s="1049" t="s">
        <v>98</v>
      </c>
      <c r="C61" s="1050"/>
      <c r="D61" s="1051"/>
      <c r="E61" s="391" t="s">
        <v>1</v>
      </c>
      <c r="F61" s="691" t="s">
        <v>96</v>
      </c>
      <c r="G61" s="691" t="s">
        <v>96</v>
      </c>
      <c r="H61" s="691" t="s">
        <v>96</v>
      </c>
      <c r="I61" s="59"/>
    </row>
    <row r="62" spans="1:9" s="56" customFormat="1" ht="15.75" customHeight="1" thickBot="1">
      <c r="A62" s="390" t="s">
        <v>18920</v>
      </c>
      <c r="B62" s="1045" t="s">
        <v>18946</v>
      </c>
      <c r="C62" s="1045"/>
      <c r="D62" s="1045"/>
      <c r="E62" s="392" t="s">
        <v>86</v>
      </c>
      <c r="F62" s="58">
        <v>78.45</v>
      </c>
      <c r="G62" s="58">
        <v>65.5</v>
      </c>
      <c r="H62" s="58">
        <v>82.1</v>
      </c>
      <c r="I62" s="692">
        <f>IF(F62&lt;&gt;"",TRUNC(AVERAGE(F62:H62),2)," ")</f>
        <v>75.349999999999994</v>
      </c>
    </row>
    <row r="63" spans="1:9" ht="6.75" customHeight="1" thickBot="1"/>
    <row r="64" spans="1:9" ht="15.75" customHeight="1" thickBot="1">
      <c r="D64" s="57"/>
      <c r="E64" s="57"/>
      <c r="F64" s="674" t="s">
        <v>171</v>
      </c>
      <c r="G64" s="675" t="s">
        <v>172</v>
      </c>
      <c r="H64" s="675" t="s">
        <v>173</v>
      </c>
      <c r="I64" s="1046" t="s">
        <v>174</v>
      </c>
    </row>
    <row r="65" spans="1:9" ht="15.75" customHeight="1">
      <c r="D65" s="434" t="s">
        <v>714</v>
      </c>
      <c r="E65" s="435"/>
      <c r="F65" s="676">
        <v>45068</v>
      </c>
      <c r="G65" s="677">
        <v>45091</v>
      </c>
      <c r="H65" s="678">
        <v>45072</v>
      </c>
      <c r="I65" s="1047"/>
    </row>
    <row r="66" spans="1:9" ht="15.75" customHeight="1">
      <c r="D66" s="679" t="s">
        <v>175</v>
      </c>
      <c r="E66" s="680"/>
      <c r="F66" s="681" t="s">
        <v>18936</v>
      </c>
      <c r="G66" s="682" t="s">
        <v>18937</v>
      </c>
      <c r="H66" s="683" t="s">
        <v>18938</v>
      </c>
      <c r="I66" s="1047"/>
    </row>
    <row r="67" spans="1:9" ht="15.75" customHeight="1">
      <c r="C67" s="684"/>
      <c r="D67" s="679" t="s">
        <v>176</v>
      </c>
      <c r="E67" s="680"/>
      <c r="F67" s="681"/>
      <c r="G67" s="682"/>
      <c r="H67" s="683"/>
      <c r="I67" s="1047"/>
    </row>
    <row r="68" spans="1:9" ht="15.75" customHeight="1" thickBot="1">
      <c r="C68" s="684"/>
      <c r="D68" s="685" t="s">
        <v>97</v>
      </c>
      <c r="E68" s="686"/>
      <c r="F68" s="696" t="s">
        <v>18939</v>
      </c>
      <c r="G68" s="697" t="s">
        <v>18940</v>
      </c>
      <c r="H68" s="698" t="s">
        <v>18941</v>
      </c>
      <c r="I68" s="1048"/>
    </row>
    <row r="69" spans="1:9" ht="15.75" thickBot="1">
      <c r="A69" s="690" t="s">
        <v>142</v>
      </c>
      <c r="B69" s="1049" t="s">
        <v>98</v>
      </c>
      <c r="C69" s="1050"/>
      <c r="D69" s="1051"/>
      <c r="E69" s="391" t="s">
        <v>1</v>
      </c>
      <c r="F69" s="691" t="s">
        <v>96</v>
      </c>
      <c r="G69" s="691" t="s">
        <v>96</v>
      </c>
      <c r="H69" s="691" t="s">
        <v>96</v>
      </c>
      <c r="I69" s="59"/>
    </row>
    <row r="70" spans="1:9" s="56" customFormat="1" ht="15.75" customHeight="1" thickBot="1">
      <c r="A70" s="390" t="s">
        <v>18921</v>
      </c>
      <c r="B70" s="1045" t="s">
        <v>18947</v>
      </c>
      <c r="C70" s="1045"/>
      <c r="D70" s="1045"/>
      <c r="E70" s="392" t="s">
        <v>86</v>
      </c>
      <c r="F70" s="58">
        <v>32.5</v>
      </c>
      <c r="G70" s="58">
        <v>31.67</v>
      </c>
      <c r="H70" s="58">
        <v>32.68</v>
      </c>
      <c r="I70" s="692">
        <f>IF(F70&lt;&gt;"",TRUNC(AVERAGE(F70:H70),2)," ")</f>
        <v>32.28</v>
      </c>
    </row>
    <row r="71" spans="1:9" ht="6.75" customHeight="1" thickBot="1"/>
    <row r="72" spans="1:9" ht="15.75" customHeight="1" thickBot="1">
      <c r="D72" s="57"/>
      <c r="E72" s="57"/>
      <c r="F72" s="674" t="s">
        <v>171</v>
      </c>
      <c r="G72" s="675" t="s">
        <v>172</v>
      </c>
      <c r="H72" s="675" t="s">
        <v>173</v>
      </c>
      <c r="I72" s="1046" t="s">
        <v>174</v>
      </c>
    </row>
    <row r="73" spans="1:9" ht="15.75" customHeight="1">
      <c r="D73" s="434" t="s">
        <v>714</v>
      </c>
      <c r="E73" s="435"/>
      <c r="F73" s="676">
        <v>45068</v>
      </c>
      <c r="G73" s="677">
        <v>45091</v>
      </c>
      <c r="H73" s="678">
        <v>45072</v>
      </c>
      <c r="I73" s="1047"/>
    </row>
    <row r="74" spans="1:9" ht="15.75" customHeight="1">
      <c r="D74" s="679" t="s">
        <v>175</v>
      </c>
      <c r="E74" s="680"/>
      <c r="F74" s="681" t="s">
        <v>18936</v>
      </c>
      <c r="G74" s="682" t="s">
        <v>18937</v>
      </c>
      <c r="H74" s="683" t="s">
        <v>18938</v>
      </c>
      <c r="I74" s="1047"/>
    </row>
    <row r="75" spans="1:9" ht="15.75" customHeight="1">
      <c r="C75" s="684"/>
      <c r="D75" s="679" t="s">
        <v>176</v>
      </c>
      <c r="E75" s="680"/>
      <c r="F75" s="681"/>
      <c r="G75" s="682"/>
      <c r="H75" s="683"/>
      <c r="I75" s="1047"/>
    </row>
    <row r="76" spans="1:9" ht="15.75" customHeight="1" thickBot="1">
      <c r="C76" s="684"/>
      <c r="D76" s="685" t="s">
        <v>97</v>
      </c>
      <c r="E76" s="686"/>
      <c r="F76" s="696" t="s">
        <v>18939</v>
      </c>
      <c r="G76" s="697" t="s">
        <v>18940</v>
      </c>
      <c r="H76" s="698" t="s">
        <v>18941</v>
      </c>
      <c r="I76" s="1048"/>
    </row>
    <row r="77" spans="1:9" ht="15.75" thickBot="1">
      <c r="A77" s="690" t="s">
        <v>142</v>
      </c>
      <c r="B77" s="1049" t="s">
        <v>98</v>
      </c>
      <c r="C77" s="1050"/>
      <c r="D77" s="1051"/>
      <c r="E77" s="391" t="s">
        <v>1</v>
      </c>
      <c r="F77" s="691" t="s">
        <v>96</v>
      </c>
      <c r="G77" s="691" t="s">
        <v>96</v>
      </c>
      <c r="H77" s="691" t="s">
        <v>96</v>
      </c>
      <c r="I77" s="59"/>
    </row>
    <row r="78" spans="1:9" s="56" customFormat="1" ht="15.75" customHeight="1" thickBot="1">
      <c r="A78" s="390" t="s">
        <v>18922</v>
      </c>
      <c r="B78" s="1045" t="s">
        <v>18948</v>
      </c>
      <c r="C78" s="1045"/>
      <c r="D78" s="1045"/>
      <c r="E78" s="392" t="s">
        <v>86</v>
      </c>
      <c r="F78" s="58">
        <v>24.5</v>
      </c>
      <c r="G78" s="58">
        <v>22.17</v>
      </c>
      <c r="H78" s="58">
        <v>24.23</v>
      </c>
      <c r="I78" s="692">
        <f>IF(F78&lt;&gt;"",TRUNC(AVERAGE(F78:H78),2)," ")</f>
        <v>23.63</v>
      </c>
    </row>
    <row r="79" spans="1:9" ht="6.75" customHeight="1" thickBot="1"/>
    <row r="80" spans="1:9" ht="15.75" customHeight="1" thickBot="1">
      <c r="D80" s="57"/>
      <c r="E80" s="57"/>
      <c r="F80" s="674" t="s">
        <v>171</v>
      </c>
      <c r="G80" s="675" t="s">
        <v>172</v>
      </c>
      <c r="H80" s="675" t="s">
        <v>173</v>
      </c>
      <c r="I80" s="1046" t="s">
        <v>174</v>
      </c>
    </row>
    <row r="81" spans="1:9" ht="15.75" customHeight="1">
      <c r="D81" s="434" t="s">
        <v>714</v>
      </c>
      <c r="E81" s="435"/>
      <c r="F81" s="676">
        <v>45068</v>
      </c>
      <c r="G81" s="677">
        <v>45091</v>
      </c>
      <c r="H81" s="678">
        <v>45072</v>
      </c>
      <c r="I81" s="1047"/>
    </row>
    <row r="82" spans="1:9" ht="15.75" customHeight="1">
      <c r="D82" s="679" t="s">
        <v>175</v>
      </c>
      <c r="E82" s="680"/>
      <c r="F82" s="681" t="s">
        <v>18936</v>
      </c>
      <c r="G82" s="682" t="s">
        <v>18937</v>
      </c>
      <c r="H82" s="683" t="s">
        <v>18938</v>
      </c>
      <c r="I82" s="1047"/>
    </row>
    <row r="83" spans="1:9" ht="15.75" customHeight="1">
      <c r="C83" s="684"/>
      <c r="D83" s="679" t="s">
        <v>176</v>
      </c>
      <c r="E83" s="680"/>
      <c r="F83" s="681"/>
      <c r="G83" s="682"/>
      <c r="H83" s="683"/>
      <c r="I83" s="1047"/>
    </row>
    <row r="84" spans="1:9" ht="15.75" customHeight="1" thickBot="1">
      <c r="C84" s="684"/>
      <c r="D84" s="685" t="s">
        <v>97</v>
      </c>
      <c r="E84" s="686"/>
      <c r="F84" s="696" t="s">
        <v>18939</v>
      </c>
      <c r="G84" s="697" t="s">
        <v>18940</v>
      </c>
      <c r="H84" s="698" t="s">
        <v>18941</v>
      </c>
      <c r="I84" s="1048"/>
    </row>
    <row r="85" spans="1:9" ht="15.75" thickBot="1">
      <c r="A85" s="690" t="s">
        <v>142</v>
      </c>
      <c r="B85" s="1049" t="s">
        <v>98</v>
      </c>
      <c r="C85" s="1050"/>
      <c r="D85" s="1051"/>
      <c r="E85" s="391" t="s">
        <v>1</v>
      </c>
      <c r="F85" s="691" t="s">
        <v>96</v>
      </c>
      <c r="G85" s="691" t="s">
        <v>96</v>
      </c>
      <c r="H85" s="691" t="s">
        <v>96</v>
      </c>
      <c r="I85" s="59"/>
    </row>
    <row r="86" spans="1:9" s="56" customFormat="1" ht="15.75" customHeight="1" thickBot="1">
      <c r="A86" s="390" t="s">
        <v>18923</v>
      </c>
      <c r="B86" s="1045" t="s">
        <v>19862</v>
      </c>
      <c r="C86" s="1045"/>
      <c r="D86" s="1045"/>
      <c r="E86" s="392" t="s">
        <v>86</v>
      </c>
      <c r="F86" s="58">
        <v>8.9700000000000006</v>
      </c>
      <c r="G86" s="58">
        <v>10.58</v>
      </c>
      <c r="H86" s="58">
        <v>12.83</v>
      </c>
      <c r="I86" s="692">
        <f>IF(F86&lt;&gt;"",TRUNC(AVERAGE(F86:H86),2)," ")</f>
        <v>10.79</v>
      </c>
    </row>
    <row r="87" spans="1:9" ht="15.75" thickBot="1"/>
    <row r="88" spans="1:9" ht="15.75" thickBot="1">
      <c r="D88" s="57"/>
      <c r="E88" s="57"/>
      <c r="F88" s="674" t="s">
        <v>171</v>
      </c>
      <c r="G88" s="675" t="s">
        <v>172</v>
      </c>
      <c r="H88" s="675" t="s">
        <v>173</v>
      </c>
      <c r="I88" s="1046" t="s">
        <v>174</v>
      </c>
    </row>
    <row r="89" spans="1:9">
      <c r="D89" s="434" t="s">
        <v>714</v>
      </c>
      <c r="E89" s="435"/>
      <c r="F89" s="676">
        <v>45068</v>
      </c>
      <c r="G89" s="677">
        <v>45091</v>
      </c>
      <c r="H89" s="678">
        <v>45072</v>
      </c>
      <c r="I89" s="1047"/>
    </row>
    <row r="90" spans="1:9">
      <c r="D90" s="679" t="s">
        <v>175</v>
      </c>
      <c r="E90" s="680"/>
      <c r="F90" s="681" t="s">
        <v>18936</v>
      </c>
      <c r="G90" s="682" t="s">
        <v>18937</v>
      </c>
      <c r="H90" s="683" t="s">
        <v>18938</v>
      </c>
      <c r="I90" s="1047"/>
    </row>
    <row r="91" spans="1:9">
      <c r="C91" s="684"/>
      <c r="D91" s="679" t="s">
        <v>176</v>
      </c>
      <c r="E91" s="680"/>
      <c r="F91" s="681"/>
      <c r="G91" s="682"/>
      <c r="H91" s="683"/>
      <c r="I91" s="1047"/>
    </row>
    <row r="92" spans="1:9" ht="15.75" thickBot="1">
      <c r="C92" s="684"/>
      <c r="D92" s="685" t="s">
        <v>97</v>
      </c>
      <c r="E92" s="686"/>
      <c r="F92" s="696" t="s">
        <v>18939</v>
      </c>
      <c r="G92" s="697" t="s">
        <v>18940</v>
      </c>
      <c r="H92" s="698" t="s">
        <v>18941</v>
      </c>
      <c r="I92" s="1048"/>
    </row>
    <row r="93" spans="1:9" ht="15.75" thickBot="1">
      <c r="A93" s="690" t="s">
        <v>142</v>
      </c>
      <c r="B93" s="1049" t="s">
        <v>98</v>
      </c>
      <c r="C93" s="1050"/>
      <c r="D93" s="1051"/>
      <c r="E93" s="391" t="s">
        <v>1</v>
      </c>
      <c r="F93" s="691" t="s">
        <v>96</v>
      </c>
      <c r="G93" s="691" t="s">
        <v>96</v>
      </c>
      <c r="H93" s="691" t="s">
        <v>96</v>
      </c>
      <c r="I93" s="59"/>
    </row>
    <row r="94" spans="1:9" ht="15.75" thickBot="1">
      <c r="A94" s="390" t="s">
        <v>18924</v>
      </c>
      <c r="B94" s="1045" t="s">
        <v>18949</v>
      </c>
      <c r="C94" s="1045"/>
      <c r="D94" s="1045"/>
      <c r="E94" s="392" t="s">
        <v>86</v>
      </c>
      <c r="F94" s="58">
        <v>8.9700000000000006</v>
      </c>
      <c r="G94" s="58">
        <v>3.03</v>
      </c>
      <c r="H94" s="58">
        <v>3.58</v>
      </c>
      <c r="I94" s="692">
        <f>IF(F94&lt;&gt;"",TRUNC(AVERAGE(F94:H94),2)," ")</f>
        <v>5.19</v>
      </c>
    </row>
    <row r="95" spans="1:9" ht="15.75" thickBot="1"/>
    <row r="96" spans="1:9" ht="15.75" thickBot="1">
      <c r="D96" s="57"/>
      <c r="E96" s="57"/>
      <c r="F96" s="674" t="s">
        <v>171</v>
      </c>
      <c r="G96" s="675" t="s">
        <v>172</v>
      </c>
      <c r="H96" s="675" t="s">
        <v>173</v>
      </c>
      <c r="I96" s="1046" t="s">
        <v>174</v>
      </c>
    </row>
    <row r="97" spans="1:9">
      <c r="D97" s="434" t="s">
        <v>714</v>
      </c>
      <c r="E97" s="435"/>
      <c r="F97" s="676">
        <v>45068</v>
      </c>
      <c r="G97" s="677">
        <v>45091</v>
      </c>
      <c r="H97" s="678">
        <v>45072</v>
      </c>
      <c r="I97" s="1047"/>
    </row>
    <row r="98" spans="1:9">
      <c r="D98" s="679" t="s">
        <v>175</v>
      </c>
      <c r="E98" s="680"/>
      <c r="F98" s="681" t="s">
        <v>18936</v>
      </c>
      <c r="G98" s="682" t="s">
        <v>18937</v>
      </c>
      <c r="H98" s="683" t="s">
        <v>18938</v>
      </c>
      <c r="I98" s="1047"/>
    </row>
    <row r="99" spans="1:9">
      <c r="C99" s="684"/>
      <c r="D99" s="679" t="s">
        <v>176</v>
      </c>
      <c r="E99" s="680"/>
      <c r="F99" s="681"/>
      <c r="G99" s="682"/>
      <c r="H99" s="683"/>
      <c r="I99" s="1047"/>
    </row>
    <row r="100" spans="1:9" ht="15.75" thickBot="1">
      <c r="C100" s="684"/>
      <c r="D100" s="685" t="s">
        <v>97</v>
      </c>
      <c r="E100" s="686"/>
      <c r="F100" s="696" t="s">
        <v>18939</v>
      </c>
      <c r="G100" s="697" t="s">
        <v>18940</v>
      </c>
      <c r="H100" s="698" t="s">
        <v>18941</v>
      </c>
      <c r="I100" s="1048"/>
    </row>
    <row r="101" spans="1:9" ht="15.75" thickBot="1">
      <c r="A101" s="690" t="s">
        <v>142</v>
      </c>
      <c r="B101" s="1049" t="s">
        <v>98</v>
      </c>
      <c r="C101" s="1050"/>
      <c r="D101" s="1051"/>
      <c r="E101" s="391" t="s">
        <v>1</v>
      </c>
      <c r="F101" s="691" t="s">
        <v>96</v>
      </c>
      <c r="G101" s="691" t="s">
        <v>96</v>
      </c>
      <c r="H101" s="691" t="s">
        <v>96</v>
      </c>
      <c r="I101" s="59"/>
    </row>
    <row r="102" spans="1:9" ht="15.75" thickBot="1">
      <c r="A102" s="390" t="s">
        <v>18925</v>
      </c>
      <c r="B102" s="1045" t="s">
        <v>18950</v>
      </c>
      <c r="C102" s="1045"/>
      <c r="D102" s="1045"/>
      <c r="E102" s="392" t="s">
        <v>86</v>
      </c>
      <c r="F102" s="58">
        <v>2.36</v>
      </c>
      <c r="G102" s="58"/>
      <c r="H102" s="58"/>
      <c r="I102" s="692">
        <f>IF(F102&lt;&gt;"",TRUNC(AVERAGE(F102:H102),2)," ")</f>
        <v>2.36</v>
      </c>
    </row>
    <row r="103" spans="1:9" ht="15.75" thickBot="1"/>
    <row r="104" spans="1:9" ht="15.75" thickBot="1">
      <c r="B104" s="724"/>
      <c r="C104" s="724"/>
      <c r="D104" s="725"/>
      <c r="E104" s="725"/>
      <c r="F104" s="726" t="s">
        <v>171</v>
      </c>
      <c r="G104" s="727" t="s">
        <v>172</v>
      </c>
      <c r="H104" s="727" t="s">
        <v>173</v>
      </c>
      <c r="I104" s="1046" t="s">
        <v>174</v>
      </c>
    </row>
    <row r="105" spans="1:9">
      <c r="B105" s="724"/>
      <c r="C105" s="724"/>
      <c r="D105" s="728" t="s">
        <v>714</v>
      </c>
      <c r="E105" s="729"/>
      <c r="F105" s="730">
        <v>45314</v>
      </c>
      <c r="G105" s="730">
        <v>45314</v>
      </c>
      <c r="H105" s="730">
        <v>45314</v>
      </c>
      <c r="I105" s="1047"/>
    </row>
    <row r="106" spans="1:9">
      <c r="B106" s="724"/>
      <c r="C106" s="724"/>
      <c r="D106" s="731" t="s">
        <v>175</v>
      </c>
      <c r="E106" s="732"/>
      <c r="F106" s="733" t="s">
        <v>19103</v>
      </c>
      <c r="G106" s="734" t="s">
        <v>19104</v>
      </c>
      <c r="H106" s="735" t="s">
        <v>19105</v>
      </c>
      <c r="I106" s="1047"/>
    </row>
    <row r="107" spans="1:9">
      <c r="B107" s="724"/>
      <c r="C107" s="736"/>
      <c r="D107" s="731" t="s">
        <v>176</v>
      </c>
      <c r="E107" s="732"/>
      <c r="F107" s="733"/>
      <c r="G107" s="734"/>
      <c r="H107" s="735"/>
      <c r="I107" s="1047"/>
    </row>
    <row r="108" spans="1:9" ht="195.75" thickBot="1">
      <c r="B108" s="724"/>
      <c r="C108" s="736"/>
      <c r="D108" s="737" t="s">
        <v>97</v>
      </c>
      <c r="E108" s="738"/>
      <c r="F108" s="739" t="s">
        <v>19106</v>
      </c>
      <c r="G108" s="790" t="s">
        <v>19107</v>
      </c>
      <c r="H108" s="790" t="s">
        <v>19108</v>
      </c>
      <c r="I108" s="1048"/>
    </row>
    <row r="109" spans="1:9" ht="15.75" thickBot="1">
      <c r="A109" s="690" t="s">
        <v>142</v>
      </c>
      <c r="B109" s="1052" t="s">
        <v>98</v>
      </c>
      <c r="C109" s="1053"/>
      <c r="D109" s="1054"/>
      <c r="E109" s="741" t="s">
        <v>1</v>
      </c>
      <c r="F109" s="742" t="s">
        <v>96</v>
      </c>
      <c r="G109" s="742" t="s">
        <v>96</v>
      </c>
      <c r="H109" s="742" t="s">
        <v>96</v>
      </c>
      <c r="I109" s="59"/>
    </row>
    <row r="110" spans="1:9" ht="28.5" customHeight="1" thickBot="1">
      <c r="A110" s="390" t="s">
        <v>19110</v>
      </c>
      <c r="B110" s="1055" t="s">
        <v>19109</v>
      </c>
      <c r="C110" s="1055"/>
      <c r="D110" s="1055"/>
      <c r="E110" s="743" t="s">
        <v>1</v>
      </c>
      <c r="F110" s="58">
        <v>3389</v>
      </c>
      <c r="G110" s="58">
        <v>3021.11</v>
      </c>
      <c r="H110" s="58">
        <v>3213.95</v>
      </c>
      <c r="I110" s="692">
        <f>IF(F110&lt;&gt;"",TRUNC(AVERAGE(F110:H110),2)," ")</f>
        <v>3208.02</v>
      </c>
    </row>
    <row r="111" spans="1:9" ht="15.75" thickBot="1"/>
    <row r="112" spans="1:9" ht="15.75" thickBot="1">
      <c r="B112" s="724"/>
      <c r="C112" s="724"/>
      <c r="D112" s="725"/>
      <c r="E112" s="725"/>
      <c r="F112" s="726" t="s">
        <v>171</v>
      </c>
      <c r="G112" s="727" t="s">
        <v>172</v>
      </c>
      <c r="H112" s="727" t="s">
        <v>173</v>
      </c>
      <c r="I112" s="1046" t="s">
        <v>174</v>
      </c>
    </row>
    <row r="113" spans="1:9">
      <c r="B113" s="724"/>
      <c r="C113" s="724"/>
      <c r="D113" s="728" t="s">
        <v>714</v>
      </c>
      <c r="E113" s="729"/>
      <c r="F113" s="730">
        <v>45314</v>
      </c>
      <c r="G113" s="730">
        <v>45314</v>
      </c>
      <c r="H113" s="730">
        <v>45314</v>
      </c>
      <c r="I113" s="1047"/>
    </row>
    <row r="114" spans="1:9">
      <c r="B114" s="724"/>
      <c r="C114" s="724"/>
      <c r="D114" s="731" t="s">
        <v>175</v>
      </c>
      <c r="E114" s="732"/>
      <c r="F114" s="733" t="s">
        <v>19114</v>
      </c>
      <c r="G114" s="734" t="s">
        <v>19116</v>
      </c>
      <c r="H114" s="735" t="s">
        <v>19118</v>
      </c>
      <c r="I114" s="1047"/>
    </row>
    <row r="115" spans="1:9">
      <c r="B115" s="724"/>
      <c r="C115" s="736"/>
      <c r="D115" s="731" t="s">
        <v>176</v>
      </c>
      <c r="E115" s="732"/>
      <c r="F115" s="733"/>
      <c r="G115" s="734"/>
      <c r="H115" s="735"/>
      <c r="I115" s="1047"/>
    </row>
    <row r="116" spans="1:9" ht="123" customHeight="1" thickBot="1">
      <c r="B116" s="724"/>
      <c r="C116" s="736"/>
      <c r="D116" s="737" t="s">
        <v>97</v>
      </c>
      <c r="E116" s="738"/>
      <c r="F116" s="739" t="s">
        <v>19115</v>
      </c>
      <c r="G116" s="790" t="s">
        <v>19117</v>
      </c>
      <c r="H116" s="790" t="s">
        <v>19119</v>
      </c>
      <c r="I116" s="1048"/>
    </row>
    <row r="117" spans="1:9" ht="15.75" thickBot="1">
      <c r="A117" s="690" t="s">
        <v>142</v>
      </c>
      <c r="B117" s="1052" t="s">
        <v>98</v>
      </c>
      <c r="C117" s="1053"/>
      <c r="D117" s="1054"/>
      <c r="E117" s="741" t="s">
        <v>1</v>
      </c>
      <c r="F117" s="742" t="s">
        <v>96</v>
      </c>
      <c r="G117" s="742" t="s">
        <v>96</v>
      </c>
      <c r="H117" s="742" t="s">
        <v>96</v>
      </c>
      <c r="I117" s="59"/>
    </row>
    <row r="118" spans="1:9" ht="25.5" customHeight="1" thickBot="1">
      <c r="A118" s="390" t="s">
        <v>19120</v>
      </c>
      <c r="B118" s="1055" t="s">
        <v>19113</v>
      </c>
      <c r="C118" s="1055"/>
      <c r="D118" s="1055"/>
      <c r="E118" s="743" t="s">
        <v>1</v>
      </c>
      <c r="F118" s="58">
        <v>3899</v>
      </c>
      <c r="G118" s="58">
        <v>4069</v>
      </c>
      <c r="H118" s="58">
        <v>3999</v>
      </c>
      <c r="I118" s="692">
        <f>IF(F118&lt;&gt;"",TRUNC(AVERAGE(F118:H118),2)," ")</f>
        <v>3989</v>
      </c>
    </row>
    <row r="119" spans="1:9" ht="15.75" thickBot="1"/>
    <row r="120" spans="1:9" ht="15.75" thickBot="1">
      <c r="B120" s="724"/>
      <c r="C120" s="724"/>
      <c r="D120" s="725"/>
      <c r="E120" s="725"/>
      <c r="F120" s="726" t="s">
        <v>171</v>
      </c>
      <c r="G120" s="727" t="s">
        <v>172</v>
      </c>
      <c r="H120" s="727" t="s">
        <v>173</v>
      </c>
      <c r="I120" s="1046" t="s">
        <v>174</v>
      </c>
    </row>
    <row r="121" spans="1:9">
      <c r="B121" s="724"/>
      <c r="C121" s="724"/>
      <c r="D121" s="728" t="s">
        <v>714</v>
      </c>
      <c r="E121" s="729"/>
      <c r="F121" s="730">
        <v>45314</v>
      </c>
      <c r="G121" s="730">
        <v>45314</v>
      </c>
      <c r="H121" s="730">
        <v>45314</v>
      </c>
      <c r="I121" s="1047"/>
    </row>
    <row r="122" spans="1:9">
      <c r="B122" s="724"/>
      <c r="C122" s="724"/>
      <c r="D122" s="731" t="s">
        <v>175</v>
      </c>
      <c r="E122" s="732"/>
      <c r="F122" s="733" t="s">
        <v>19114</v>
      </c>
      <c r="G122" s="734" t="s">
        <v>19116</v>
      </c>
      <c r="H122" s="734" t="s">
        <v>19122</v>
      </c>
      <c r="I122" s="1047"/>
    </row>
    <row r="123" spans="1:9">
      <c r="B123" s="724"/>
      <c r="C123" s="736"/>
      <c r="D123" s="731" t="s">
        <v>176</v>
      </c>
      <c r="E123" s="732"/>
      <c r="F123" s="733"/>
      <c r="G123" s="734"/>
      <c r="H123" s="735"/>
      <c r="I123" s="1047"/>
    </row>
    <row r="124" spans="1:9" ht="150" customHeight="1" thickBot="1">
      <c r="B124" s="724"/>
      <c r="C124" s="736"/>
      <c r="D124" s="737" t="s">
        <v>97</v>
      </c>
      <c r="E124" s="738"/>
      <c r="F124" s="739" t="s">
        <v>19123</v>
      </c>
      <c r="G124" s="790" t="s">
        <v>19124</v>
      </c>
      <c r="H124" s="740" t="s">
        <v>19125</v>
      </c>
      <c r="I124" s="1048"/>
    </row>
    <row r="125" spans="1:9" ht="15.75" thickBot="1">
      <c r="A125" s="690" t="s">
        <v>142</v>
      </c>
      <c r="B125" s="1052" t="s">
        <v>98</v>
      </c>
      <c r="C125" s="1053"/>
      <c r="D125" s="1054"/>
      <c r="E125" s="741" t="s">
        <v>1</v>
      </c>
      <c r="F125" s="742" t="s">
        <v>96</v>
      </c>
      <c r="G125" s="742" t="s">
        <v>96</v>
      </c>
      <c r="H125" s="742" t="s">
        <v>96</v>
      </c>
      <c r="I125" s="59"/>
    </row>
    <row r="126" spans="1:9" ht="26.25" customHeight="1" thickBot="1">
      <c r="A126" s="390" t="s">
        <v>19128</v>
      </c>
      <c r="B126" s="1055" t="s">
        <v>19126</v>
      </c>
      <c r="C126" s="1055"/>
      <c r="D126" s="1055"/>
      <c r="E126" s="743" t="s">
        <v>1</v>
      </c>
      <c r="F126" s="58">
        <v>4369</v>
      </c>
      <c r="G126" s="58">
        <v>4359</v>
      </c>
      <c r="H126" s="58">
        <v>4999</v>
      </c>
      <c r="I126" s="692">
        <f>IF(F126&lt;&gt;"",TRUNC(AVERAGE(F126:H126),2)," ")</f>
        <v>4575.66</v>
      </c>
    </row>
    <row r="127" spans="1:9" ht="15.75" thickBot="1"/>
    <row r="128" spans="1:9" ht="15.75" thickBot="1">
      <c r="B128" s="724"/>
      <c r="C128" s="724"/>
      <c r="D128" s="725"/>
      <c r="E128" s="725"/>
      <c r="F128" s="726" t="s">
        <v>171</v>
      </c>
      <c r="G128" s="727" t="s">
        <v>172</v>
      </c>
      <c r="H128" s="727" t="s">
        <v>173</v>
      </c>
      <c r="I128" s="1046" t="s">
        <v>174</v>
      </c>
    </row>
    <row r="129" spans="1:9">
      <c r="B129" s="724"/>
      <c r="C129" s="724"/>
      <c r="D129" s="728" t="s">
        <v>714</v>
      </c>
      <c r="E129" s="729"/>
      <c r="F129" s="730">
        <v>45314</v>
      </c>
      <c r="G129" s="730">
        <v>45314</v>
      </c>
      <c r="H129" s="730">
        <v>45314</v>
      </c>
      <c r="I129" s="1047"/>
    </row>
    <row r="130" spans="1:9">
      <c r="B130" s="724"/>
      <c r="C130" s="724"/>
      <c r="D130" s="731" t="s">
        <v>175</v>
      </c>
      <c r="E130" s="732"/>
      <c r="F130" s="734" t="s">
        <v>19480</v>
      </c>
      <c r="G130" s="734" t="s">
        <v>19104</v>
      </c>
      <c r="H130" s="734" t="s">
        <v>19484</v>
      </c>
      <c r="I130" s="1047"/>
    </row>
    <row r="131" spans="1:9">
      <c r="B131" s="724"/>
      <c r="C131" s="736"/>
      <c r="D131" s="731" t="s">
        <v>176</v>
      </c>
      <c r="E131" s="732"/>
      <c r="F131" s="733"/>
      <c r="G131" s="734"/>
      <c r="H131" s="735"/>
      <c r="I131" s="1047"/>
    </row>
    <row r="132" spans="1:9" ht="225.75" thickBot="1">
      <c r="B132" s="724"/>
      <c r="C132" s="736"/>
      <c r="D132" s="737" t="s">
        <v>97</v>
      </c>
      <c r="E132" s="738"/>
      <c r="F132" s="739" t="s">
        <v>19481</v>
      </c>
      <c r="G132" s="790" t="s">
        <v>19482</v>
      </c>
      <c r="H132" s="790" t="s">
        <v>19483</v>
      </c>
      <c r="I132" s="1048"/>
    </row>
    <row r="133" spans="1:9" ht="15.75" thickBot="1">
      <c r="A133" s="690" t="s">
        <v>142</v>
      </c>
      <c r="B133" s="1052" t="s">
        <v>98</v>
      </c>
      <c r="C133" s="1053"/>
      <c r="D133" s="1054"/>
      <c r="E133" s="741" t="s">
        <v>1</v>
      </c>
      <c r="F133" s="742" t="s">
        <v>96</v>
      </c>
      <c r="G133" s="742" t="s">
        <v>96</v>
      </c>
      <c r="H133" s="742" t="s">
        <v>96</v>
      </c>
      <c r="I133" s="59"/>
    </row>
    <row r="134" spans="1:9" ht="26.25" customHeight="1" thickBot="1">
      <c r="A134" s="390" t="s">
        <v>19130</v>
      </c>
      <c r="B134" s="1055" t="s">
        <v>19479</v>
      </c>
      <c r="C134" s="1055"/>
      <c r="D134" s="1055"/>
      <c r="E134" s="743" t="s">
        <v>1</v>
      </c>
      <c r="F134" s="58">
        <v>15199.05</v>
      </c>
      <c r="G134" s="58">
        <v>15931.63</v>
      </c>
      <c r="H134" s="58">
        <v>15899</v>
      </c>
      <c r="I134" s="692">
        <f>IF(F134&lt;&gt;"",TRUNC(AVERAGE(F134:H134),2)," ")</f>
        <v>15676.56</v>
      </c>
    </row>
    <row r="135" spans="1:9" ht="15.75" thickBot="1"/>
    <row r="136" spans="1:9" ht="15.75" thickBot="1">
      <c r="D136" s="57"/>
      <c r="E136" s="57"/>
      <c r="F136" s="744" t="s">
        <v>171</v>
      </c>
      <c r="G136" s="745" t="s">
        <v>172</v>
      </c>
      <c r="H136" s="745" t="s">
        <v>173</v>
      </c>
      <c r="I136" s="1046" t="s">
        <v>174</v>
      </c>
    </row>
    <row r="137" spans="1:9">
      <c r="D137" s="434" t="s">
        <v>714</v>
      </c>
      <c r="E137" s="435"/>
      <c r="F137" s="730">
        <v>45314</v>
      </c>
      <c r="G137" s="730">
        <v>45314</v>
      </c>
      <c r="H137" s="730">
        <v>45314</v>
      </c>
      <c r="I137" s="1047"/>
    </row>
    <row r="138" spans="1:9">
      <c r="D138" s="679" t="s">
        <v>175</v>
      </c>
      <c r="E138" s="680"/>
      <c r="F138" s="746" t="s">
        <v>19114</v>
      </c>
      <c r="G138" s="747" t="s">
        <v>19138</v>
      </c>
      <c r="H138" s="748" t="s">
        <v>19139</v>
      </c>
      <c r="I138" s="1047"/>
    </row>
    <row r="139" spans="1:9">
      <c r="C139" s="684"/>
      <c r="D139" s="679" t="s">
        <v>176</v>
      </c>
      <c r="E139" s="680"/>
      <c r="F139" s="746" t="s">
        <v>19140</v>
      </c>
      <c r="G139" s="747" t="s">
        <v>19140</v>
      </c>
      <c r="H139" s="748" t="s">
        <v>19140</v>
      </c>
      <c r="I139" s="1047"/>
    </row>
    <row r="140" spans="1:9" ht="105.75" thickBot="1">
      <c r="C140" s="684"/>
      <c r="D140" s="685" t="s">
        <v>97</v>
      </c>
      <c r="E140" s="686"/>
      <c r="F140" s="752" t="s">
        <v>19141</v>
      </c>
      <c r="G140" s="753" t="s">
        <v>19142</v>
      </c>
      <c r="H140" s="788" t="s">
        <v>19143</v>
      </c>
      <c r="I140" s="1048"/>
    </row>
    <row r="141" spans="1:9" ht="15.75" thickBot="1">
      <c r="A141" s="690" t="s">
        <v>142</v>
      </c>
      <c r="B141" s="1049" t="s">
        <v>98</v>
      </c>
      <c r="C141" s="1050"/>
      <c r="D141" s="1051"/>
      <c r="E141" s="391" t="s">
        <v>1</v>
      </c>
      <c r="F141" s="750" t="s">
        <v>96</v>
      </c>
      <c r="G141" s="750" t="s">
        <v>96</v>
      </c>
      <c r="H141" s="750" t="s">
        <v>96</v>
      </c>
      <c r="I141" s="59"/>
    </row>
    <row r="142" spans="1:9" ht="15.75" thickBot="1">
      <c r="A142" s="390" t="s">
        <v>19152</v>
      </c>
      <c r="B142" s="1045" t="s">
        <v>19375</v>
      </c>
      <c r="C142" s="1045"/>
      <c r="D142" s="1045"/>
      <c r="E142" s="392" t="s">
        <v>86</v>
      </c>
      <c r="F142" s="751">
        <v>234.9</v>
      </c>
      <c r="G142" s="751">
        <v>329.9</v>
      </c>
      <c r="H142" s="751">
        <v>367.62</v>
      </c>
      <c r="I142" s="692">
        <f>IF(F142&lt;&gt;"",TRUNC(AVERAGE(F142:H142),2)," ")</f>
        <v>310.8</v>
      </c>
    </row>
    <row r="143" spans="1:9" ht="15.75" thickBot="1">
      <c r="F143" s="464"/>
      <c r="G143" s="464"/>
      <c r="H143" s="464"/>
    </row>
    <row r="144" spans="1:9" ht="15.75" thickBot="1">
      <c r="D144" s="57"/>
      <c r="E144" s="57"/>
      <c r="F144" s="744" t="s">
        <v>171</v>
      </c>
      <c r="G144" s="745" t="s">
        <v>172</v>
      </c>
      <c r="H144" s="745" t="s">
        <v>173</v>
      </c>
      <c r="I144" s="1046" t="s">
        <v>174</v>
      </c>
    </row>
    <row r="145" spans="1:9">
      <c r="D145" s="434" t="s">
        <v>714</v>
      </c>
      <c r="E145" s="435"/>
      <c r="F145" s="730">
        <v>45314</v>
      </c>
      <c r="G145" s="730">
        <v>45314</v>
      </c>
      <c r="H145" s="730">
        <v>45314</v>
      </c>
      <c r="I145" s="1047"/>
    </row>
    <row r="146" spans="1:9" ht="36.75">
      <c r="D146" s="679" t="s">
        <v>175</v>
      </c>
      <c r="E146" s="680"/>
      <c r="F146" s="746" t="s">
        <v>19144</v>
      </c>
      <c r="G146" s="747" t="s">
        <v>19145</v>
      </c>
      <c r="H146" s="748" t="s">
        <v>19146</v>
      </c>
      <c r="I146" s="1047"/>
    </row>
    <row r="147" spans="1:9">
      <c r="C147" s="684"/>
      <c r="D147" s="679" t="s">
        <v>176</v>
      </c>
      <c r="E147" s="680"/>
      <c r="F147" s="746" t="s">
        <v>19147</v>
      </c>
      <c r="G147" s="747" t="s">
        <v>19147</v>
      </c>
      <c r="H147" s="748" t="s">
        <v>19147</v>
      </c>
      <c r="I147" s="1047"/>
    </row>
    <row r="148" spans="1:9" ht="120.75" thickBot="1">
      <c r="C148" s="684"/>
      <c r="D148" s="685" t="s">
        <v>97</v>
      </c>
      <c r="E148" s="686"/>
      <c r="F148" s="749" t="s">
        <v>19148</v>
      </c>
      <c r="G148" s="753" t="s">
        <v>19149</v>
      </c>
      <c r="H148" s="788" t="s">
        <v>19150</v>
      </c>
      <c r="I148" s="1048"/>
    </row>
    <row r="149" spans="1:9" ht="15.75" thickBot="1">
      <c r="A149" s="690" t="s">
        <v>142</v>
      </c>
      <c r="B149" s="1049" t="s">
        <v>98</v>
      </c>
      <c r="C149" s="1050"/>
      <c r="D149" s="1051"/>
      <c r="E149" s="391" t="s">
        <v>1</v>
      </c>
      <c r="F149" s="750" t="s">
        <v>96</v>
      </c>
      <c r="G149" s="750" t="s">
        <v>96</v>
      </c>
      <c r="H149" s="750" t="s">
        <v>96</v>
      </c>
      <c r="I149" s="59"/>
    </row>
    <row r="150" spans="1:9" ht="15.75" thickBot="1">
      <c r="A150" s="390" t="s">
        <v>19153</v>
      </c>
      <c r="B150" s="1045" t="s">
        <v>19151</v>
      </c>
      <c r="C150" s="1045"/>
      <c r="D150" s="1045"/>
      <c r="E150" s="392" t="s">
        <v>86</v>
      </c>
      <c r="F150" s="751">
        <v>579</v>
      </c>
      <c r="G150" s="751">
        <v>779</v>
      </c>
      <c r="H150" s="751">
        <v>629.1</v>
      </c>
      <c r="I150" s="692">
        <f>IF(F150&lt;&gt;"",TRUNC(AVERAGE(F150:H150),2)," ")</f>
        <v>662.36</v>
      </c>
    </row>
    <row r="151" spans="1:9" ht="15.75" thickBot="1"/>
    <row r="152" spans="1:9" ht="15.75" thickBot="1">
      <c r="D152" s="57"/>
      <c r="E152" s="57"/>
      <c r="F152" s="744" t="s">
        <v>171</v>
      </c>
      <c r="G152" s="745" t="s">
        <v>172</v>
      </c>
      <c r="H152" s="745" t="s">
        <v>173</v>
      </c>
      <c r="I152" s="1046" t="s">
        <v>174</v>
      </c>
    </row>
    <row r="153" spans="1:9">
      <c r="D153" s="434" t="s">
        <v>714</v>
      </c>
      <c r="E153" s="435"/>
      <c r="F153" s="783">
        <v>45273</v>
      </c>
      <c r="G153" s="783">
        <v>45273</v>
      </c>
      <c r="H153" s="783">
        <v>45273</v>
      </c>
      <c r="I153" s="1047"/>
    </row>
    <row r="154" spans="1:9">
      <c r="D154" s="679" t="s">
        <v>175</v>
      </c>
      <c r="E154" s="784"/>
      <c r="F154" s="785" t="s">
        <v>19114</v>
      </c>
      <c r="G154" s="785" t="s">
        <v>19196</v>
      </c>
      <c r="H154" s="785" t="s">
        <v>19197</v>
      </c>
      <c r="I154" s="1047"/>
    </row>
    <row r="155" spans="1:9">
      <c r="C155" s="684"/>
      <c r="D155" s="679" t="s">
        <v>176</v>
      </c>
      <c r="E155" s="784"/>
      <c r="F155" s="746"/>
      <c r="G155" s="786"/>
      <c r="H155" s="787"/>
      <c r="I155" s="1047"/>
    </row>
    <row r="156" spans="1:9" ht="90.75" thickBot="1">
      <c r="C156" s="684"/>
      <c r="D156" s="685" t="s">
        <v>97</v>
      </c>
      <c r="E156" s="686"/>
      <c r="F156" s="752" t="s">
        <v>19198</v>
      </c>
      <c r="G156" s="753" t="s">
        <v>19199</v>
      </c>
      <c r="H156" s="788" t="s">
        <v>19148</v>
      </c>
      <c r="I156" s="1048"/>
    </row>
    <row r="157" spans="1:9" ht="15.75" thickBot="1">
      <c r="A157" s="690" t="s">
        <v>142</v>
      </c>
      <c r="B157" s="1049" t="s">
        <v>98</v>
      </c>
      <c r="C157" s="1050"/>
      <c r="D157" s="1051"/>
      <c r="E157" s="391" t="s">
        <v>1</v>
      </c>
      <c r="F157" s="750" t="s">
        <v>96</v>
      </c>
      <c r="G157" s="750" t="s">
        <v>96</v>
      </c>
      <c r="H157" s="750" t="s">
        <v>96</v>
      </c>
      <c r="I157" s="59"/>
    </row>
    <row r="158" spans="1:9" ht="15.75" thickBot="1">
      <c r="A158" s="390" t="s">
        <v>19201</v>
      </c>
      <c r="B158" s="1045" t="s">
        <v>19200</v>
      </c>
      <c r="C158" s="1045"/>
      <c r="D158" s="1045"/>
      <c r="E158" s="392" t="s">
        <v>86</v>
      </c>
      <c r="F158" s="751">
        <v>692.99</v>
      </c>
      <c r="G158" s="751">
        <v>504.8</v>
      </c>
      <c r="H158" s="751">
        <v>579</v>
      </c>
      <c r="I158" s="692">
        <f>IF(F158&lt;&gt;"",TRUNC(AVERAGE(F158:H158),2)," ")</f>
        <v>592.26</v>
      </c>
    </row>
    <row r="159" spans="1:9" ht="15.75" thickBot="1"/>
    <row r="160" spans="1:9" ht="15.75" thickBot="1">
      <c r="D160" s="57"/>
      <c r="E160" s="57"/>
      <c r="F160" s="744" t="s">
        <v>171</v>
      </c>
      <c r="G160" s="745" t="s">
        <v>172</v>
      </c>
      <c r="H160" s="745" t="s">
        <v>173</v>
      </c>
      <c r="I160" s="1046" t="s">
        <v>174</v>
      </c>
    </row>
    <row r="161" spans="1:9">
      <c r="D161" s="434" t="s">
        <v>714</v>
      </c>
      <c r="E161" s="435"/>
      <c r="F161" s="783">
        <v>45314</v>
      </c>
      <c r="G161" s="783">
        <v>45314</v>
      </c>
      <c r="H161" s="783">
        <v>45314</v>
      </c>
      <c r="I161" s="1047"/>
    </row>
    <row r="162" spans="1:9">
      <c r="D162" s="679" t="s">
        <v>175</v>
      </c>
      <c r="E162" s="784"/>
      <c r="F162" s="785" t="s">
        <v>19122</v>
      </c>
      <c r="G162" s="785" t="s">
        <v>19131</v>
      </c>
      <c r="H162" s="785" t="s">
        <v>19205</v>
      </c>
      <c r="I162" s="1047"/>
    </row>
    <row r="163" spans="1:9">
      <c r="C163" s="684"/>
      <c r="D163" s="679" t="s">
        <v>176</v>
      </c>
      <c r="E163" s="784"/>
      <c r="F163" s="746"/>
      <c r="G163" s="786"/>
      <c r="H163" s="787"/>
      <c r="I163" s="1047"/>
    </row>
    <row r="164" spans="1:9" ht="330.75" thickBot="1">
      <c r="C164" s="684"/>
      <c r="D164" s="685" t="s">
        <v>97</v>
      </c>
      <c r="E164" s="686"/>
      <c r="F164" s="752" t="s">
        <v>19206</v>
      </c>
      <c r="G164" s="753" t="s">
        <v>19207</v>
      </c>
      <c r="H164" s="788" t="s">
        <v>19208</v>
      </c>
      <c r="I164" s="1048"/>
    </row>
    <row r="165" spans="1:9" ht="15.75" thickBot="1">
      <c r="A165" s="690" t="s">
        <v>142</v>
      </c>
      <c r="B165" s="1049" t="s">
        <v>98</v>
      </c>
      <c r="C165" s="1050"/>
      <c r="D165" s="1051"/>
      <c r="E165" s="391" t="s">
        <v>1</v>
      </c>
      <c r="F165" s="750" t="s">
        <v>96</v>
      </c>
      <c r="G165" s="750" t="s">
        <v>96</v>
      </c>
      <c r="H165" s="750" t="s">
        <v>96</v>
      </c>
      <c r="I165" s="59"/>
    </row>
    <row r="166" spans="1:9" ht="15.75" thickBot="1">
      <c r="A166" s="390" t="s">
        <v>19204</v>
      </c>
      <c r="B166" s="1045" t="s">
        <v>19209</v>
      </c>
      <c r="C166" s="1045"/>
      <c r="D166" s="1045"/>
      <c r="E166" s="392" t="s">
        <v>86</v>
      </c>
      <c r="F166" s="751">
        <v>3299</v>
      </c>
      <c r="G166" s="751">
        <v>2399</v>
      </c>
      <c r="H166" s="751">
        <v>2429.1</v>
      </c>
      <c r="I166" s="692">
        <f>IF(F166&lt;&gt;"",TRUNC(AVERAGE(F166:H166),2)," ")</f>
        <v>2709.03</v>
      </c>
    </row>
    <row r="167" spans="1:9" ht="15.75" thickBot="1"/>
    <row r="168" spans="1:9" ht="15.75" thickBot="1">
      <c r="B168" s="724"/>
      <c r="C168" s="724"/>
      <c r="D168" s="725"/>
      <c r="E168" s="725"/>
      <c r="F168" s="726" t="s">
        <v>171</v>
      </c>
      <c r="G168" s="727" t="s">
        <v>172</v>
      </c>
      <c r="H168" s="727" t="s">
        <v>173</v>
      </c>
      <c r="I168" s="1046" t="s">
        <v>174</v>
      </c>
    </row>
    <row r="169" spans="1:9">
      <c r="B169" s="724"/>
      <c r="C169" s="724"/>
      <c r="D169" s="728" t="s">
        <v>714</v>
      </c>
      <c r="E169" s="729"/>
      <c r="F169" s="730">
        <v>45314</v>
      </c>
      <c r="G169" s="730">
        <v>45314</v>
      </c>
      <c r="H169" s="730">
        <v>45314</v>
      </c>
      <c r="I169" s="1047"/>
    </row>
    <row r="170" spans="1:9">
      <c r="B170" s="724"/>
      <c r="C170" s="724"/>
      <c r="D170" s="731" t="s">
        <v>175</v>
      </c>
      <c r="E170" s="732"/>
      <c r="F170" s="733" t="s">
        <v>19114</v>
      </c>
      <c r="G170" s="791" t="s">
        <v>19116</v>
      </c>
      <c r="H170" s="791" t="s">
        <v>19122</v>
      </c>
      <c r="I170" s="1047"/>
    </row>
    <row r="171" spans="1:9">
      <c r="B171" s="724"/>
      <c r="C171" s="736"/>
      <c r="D171" s="731" t="s">
        <v>176</v>
      </c>
      <c r="E171" s="732"/>
      <c r="F171" s="733"/>
      <c r="G171" s="791"/>
      <c r="H171" s="792"/>
      <c r="I171" s="1047"/>
    </row>
    <row r="172" spans="1:9" ht="315.75" thickBot="1">
      <c r="B172" s="724"/>
      <c r="C172" s="736"/>
      <c r="D172" s="737" t="s">
        <v>97</v>
      </c>
      <c r="E172" s="738"/>
      <c r="F172" s="739" t="s">
        <v>19123</v>
      </c>
      <c r="G172" s="740" t="s">
        <v>19124</v>
      </c>
      <c r="H172" s="740" t="s">
        <v>19125</v>
      </c>
      <c r="I172" s="1048"/>
    </row>
    <row r="173" spans="1:9" ht="15.75" thickBot="1">
      <c r="A173" s="690" t="s">
        <v>142</v>
      </c>
      <c r="B173" s="1052" t="s">
        <v>98</v>
      </c>
      <c r="C173" s="1053"/>
      <c r="D173" s="1054"/>
      <c r="E173" s="741" t="s">
        <v>1</v>
      </c>
      <c r="F173" s="742" t="s">
        <v>96</v>
      </c>
      <c r="G173" s="742" t="s">
        <v>96</v>
      </c>
      <c r="H173" s="742" t="s">
        <v>96</v>
      </c>
      <c r="I173" s="59"/>
    </row>
    <row r="174" spans="1:9" ht="23.25" customHeight="1" thickBot="1">
      <c r="A174" s="390" t="s">
        <v>19212</v>
      </c>
      <c r="B174" s="1055" t="s">
        <v>19126</v>
      </c>
      <c r="C174" s="1055"/>
      <c r="D174" s="1055"/>
      <c r="E174" s="743" t="s">
        <v>1</v>
      </c>
      <c r="F174" s="58">
        <v>4369</v>
      </c>
      <c r="G174" s="58">
        <v>4359</v>
      </c>
      <c r="H174" s="58">
        <v>4999</v>
      </c>
      <c r="I174" s="692">
        <f>IF(F174&lt;&gt;"",TRUNC(AVERAGE(F174:H174),2)," ")</f>
        <v>4575.66</v>
      </c>
    </row>
    <row r="175" spans="1:9" ht="15.75" thickBot="1"/>
    <row r="176" spans="1:9" ht="15.75" thickBot="1">
      <c r="B176" s="724"/>
      <c r="C176" s="724"/>
      <c r="D176" s="725"/>
      <c r="E176" s="725"/>
      <c r="F176" s="726" t="s">
        <v>171</v>
      </c>
      <c r="G176" s="727" t="s">
        <v>172</v>
      </c>
      <c r="H176" s="727" t="s">
        <v>173</v>
      </c>
      <c r="I176" s="1046" t="s">
        <v>174</v>
      </c>
    </row>
    <row r="177" spans="1:9">
      <c r="B177" s="724"/>
      <c r="C177" s="724"/>
      <c r="D177" s="728" t="s">
        <v>714</v>
      </c>
      <c r="E177" s="729"/>
      <c r="F177" s="730">
        <v>45344</v>
      </c>
      <c r="G177" s="730">
        <v>45344</v>
      </c>
      <c r="H177" s="730">
        <v>45344</v>
      </c>
      <c r="I177" s="1047"/>
    </row>
    <row r="178" spans="1:9">
      <c r="B178" s="724"/>
      <c r="C178" s="724"/>
      <c r="D178" s="731" t="s">
        <v>175</v>
      </c>
      <c r="E178" s="732"/>
      <c r="F178" s="733" t="s">
        <v>19218</v>
      </c>
      <c r="G178" s="791" t="s">
        <v>19104</v>
      </c>
      <c r="H178" s="791" t="s">
        <v>19219</v>
      </c>
      <c r="I178" s="1047"/>
    </row>
    <row r="179" spans="1:9">
      <c r="B179" s="724"/>
      <c r="C179" s="736"/>
      <c r="D179" s="731" t="s">
        <v>176</v>
      </c>
      <c r="E179" s="732"/>
      <c r="F179" s="733"/>
      <c r="G179" s="791"/>
      <c r="H179" s="792"/>
      <c r="I179" s="1047"/>
    </row>
    <row r="180" spans="1:9" ht="120.75" thickBot="1">
      <c r="B180" s="724"/>
      <c r="C180" s="736"/>
      <c r="D180" s="737" t="s">
        <v>97</v>
      </c>
      <c r="E180" s="738"/>
      <c r="F180" s="739" t="s">
        <v>19762</v>
      </c>
      <c r="G180" s="790" t="s">
        <v>19763</v>
      </c>
      <c r="H180" s="790" t="s">
        <v>19764</v>
      </c>
      <c r="I180" s="1048"/>
    </row>
    <row r="181" spans="1:9" ht="15.75" thickBot="1">
      <c r="A181" s="690" t="s">
        <v>142</v>
      </c>
      <c r="B181" s="1052" t="s">
        <v>98</v>
      </c>
      <c r="C181" s="1053"/>
      <c r="D181" s="1054"/>
      <c r="E181" s="741" t="s">
        <v>1</v>
      </c>
      <c r="F181" s="742" t="s">
        <v>96</v>
      </c>
      <c r="G181" s="742" t="s">
        <v>96</v>
      </c>
      <c r="H181" s="742" t="s">
        <v>96</v>
      </c>
      <c r="I181" s="59"/>
    </row>
    <row r="182" spans="1:9" ht="24.75" customHeight="1" thickBot="1">
      <c r="A182" s="390" t="s">
        <v>19213</v>
      </c>
      <c r="B182" s="1055" t="s">
        <v>19113</v>
      </c>
      <c r="C182" s="1055"/>
      <c r="D182" s="1055"/>
      <c r="E182" s="743" t="s">
        <v>1</v>
      </c>
      <c r="F182" s="58">
        <v>3500.1</v>
      </c>
      <c r="G182" s="58">
        <v>4331.3999999999996</v>
      </c>
      <c r="H182" s="58">
        <v>3513.1</v>
      </c>
      <c r="I182" s="692">
        <f>IF(F182&lt;&gt;"",TRUNC(AVERAGE(F182:H182),2)," ")</f>
        <v>3781.53</v>
      </c>
    </row>
    <row r="183" spans="1:9" ht="15.75" thickBot="1"/>
    <row r="184" spans="1:9" ht="15.75" thickBot="1">
      <c r="B184" s="724"/>
      <c r="C184" s="724"/>
      <c r="D184" s="725"/>
      <c r="E184" s="725"/>
      <c r="F184" s="726" t="s">
        <v>171</v>
      </c>
      <c r="G184" s="727" t="s">
        <v>172</v>
      </c>
      <c r="H184" s="727" t="s">
        <v>173</v>
      </c>
      <c r="I184" s="1046" t="s">
        <v>174</v>
      </c>
    </row>
    <row r="185" spans="1:9">
      <c r="B185" s="724"/>
      <c r="C185" s="724"/>
      <c r="D185" s="728" t="s">
        <v>714</v>
      </c>
      <c r="E185" s="729"/>
      <c r="F185" s="730">
        <v>45344</v>
      </c>
      <c r="G185" s="730">
        <v>45344</v>
      </c>
      <c r="H185" s="730">
        <v>45344</v>
      </c>
      <c r="I185" s="1047"/>
    </row>
    <row r="186" spans="1:9" ht="36">
      <c r="B186" s="724"/>
      <c r="C186" s="724"/>
      <c r="D186" s="731" t="s">
        <v>175</v>
      </c>
      <c r="E186" s="732"/>
      <c r="F186" s="785" t="s">
        <v>19223</v>
      </c>
      <c r="G186" s="793" t="s">
        <v>19224</v>
      </c>
      <c r="H186" s="793" t="s">
        <v>19225</v>
      </c>
      <c r="I186" s="1047"/>
    </row>
    <row r="187" spans="1:9">
      <c r="B187" s="724"/>
      <c r="C187" s="736"/>
      <c r="D187" s="731" t="s">
        <v>176</v>
      </c>
      <c r="E187" s="732"/>
      <c r="F187" s="785"/>
      <c r="G187" s="794"/>
      <c r="H187" s="793"/>
      <c r="I187" s="1047"/>
    </row>
    <row r="188" spans="1:9" ht="165.75" thickBot="1">
      <c r="B188" s="724"/>
      <c r="C188" s="736"/>
      <c r="D188" s="737" t="s">
        <v>97</v>
      </c>
      <c r="E188" s="738"/>
      <c r="F188" s="795" t="s">
        <v>19226</v>
      </c>
      <c r="G188" s="790" t="s">
        <v>19227</v>
      </c>
      <c r="H188" s="739" t="s">
        <v>19228</v>
      </c>
      <c r="I188" s="1048"/>
    </row>
    <row r="189" spans="1:9" ht="15.75" thickBot="1">
      <c r="A189" s="690" t="s">
        <v>142</v>
      </c>
      <c r="B189" s="1052" t="s">
        <v>98</v>
      </c>
      <c r="C189" s="1053"/>
      <c r="D189" s="1054"/>
      <c r="E189" s="741" t="s">
        <v>1</v>
      </c>
      <c r="F189" s="742" t="s">
        <v>96</v>
      </c>
      <c r="G189" s="742" t="s">
        <v>96</v>
      </c>
      <c r="H189" s="742" t="s">
        <v>96</v>
      </c>
      <c r="I189" s="59"/>
    </row>
    <row r="190" spans="1:9" ht="23.25" customHeight="1" thickBot="1">
      <c r="A190" s="390" t="s">
        <v>19214</v>
      </c>
      <c r="B190" s="1055" t="s">
        <v>19229</v>
      </c>
      <c r="C190" s="1055"/>
      <c r="D190" s="1055"/>
      <c r="E190" s="743" t="s">
        <v>1</v>
      </c>
      <c r="F190" s="58">
        <v>14072.4</v>
      </c>
      <c r="G190" s="58">
        <v>13957.39</v>
      </c>
      <c r="H190" s="58">
        <v>10999</v>
      </c>
      <c r="I190" s="692">
        <f>IF(F190&lt;&gt;"",TRUNC(AVERAGE(F190:H190),2)," ")</f>
        <v>13009.59</v>
      </c>
    </row>
    <row r="191" spans="1:9" ht="15.75" thickBot="1"/>
    <row r="192" spans="1:9" ht="15.75" thickBot="1">
      <c r="B192" s="724"/>
      <c r="C192" s="724"/>
      <c r="D192" s="725"/>
      <c r="E192" s="725"/>
      <c r="F192" s="726" t="s">
        <v>171</v>
      </c>
      <c r="G192" s="727" t="s">
        <v>172</v>
      </c>
      <c r="H192" s="727" t="s">
        <v>173</v>
      </c>
      <c r="I192" s="1046" t="s">
        <v>174</v>
      </c>
    </row>
    <row r="193" spans="1:9">
      <c r="B193" s="724"/>
      <c r="C193" s="724"/>
      <c r="D193" s="728" t="s">
        <v>714</v>
      </c>
      <c r="E193" s="729"/>
      <c r="F193" s="730">
        <v>45344</v>
      </c>
      <c r="G193" s="730">
        <v>45344</v>
      </c>
      <c r="H193" s="730">
        <v>45344</v>
      </c>
      <c r="I193" s="1047"/>
    </row>
    <row r="194" spans="1:9">
      <c r="B194" s="724"/>
      <c r="C194" s="724"/>
      <c r="D194" s="731" t="s">
        <v>175</v>
      </c>
      <c r="E194" s="732"/>
      <c r="F194" s="785" t="s">
        <v>19114</v>
      </c>
      <c r="G194" s="793" t="s">
        <v>19486</v>
      </c>
      <c r="H194" s="793" t="s">
        <v>19487</v>
      </c>
      <c r="I194" s="1047"/>
    </row>
    <row r="195" spans="1:9">
      <c r="B195" s="724"/>
      <c r="C195" s="736"/>
      <c r="D195" s="731" t="s">
        <v>176</v>
      </c>
      <c r="E195" s="732"/>
      <c r="F195" s="785"/>
      <c r="G195" s="794"/>
      <c r="H195" s="793"/>
      <c r="I195" s="1047"/>
    </row>
    <row r="196" spans="1:9" ht="195.75" thickBot="1">
      <c r="B196" s="724"/>
      <c r="C196" s="736"/>
      <c r="D196" s="737" t="s">
        <v>97</v>
      </c>
      <c r="E196" s="738"/>
      <c r="F196" s="795" t="s">
        <v>19768</v>
      </c>
      <c r="G196" s="790" t="s">
        <v>19766</v>
      </c>
      <c r="H196" s="739" t="s">
        <v>19769</v>
      </c>
      <c r="I196" s="1048"/>
    </row>
    <row r="197" spans="1:9" ht="15.75" thickBot="1">
      <c r="A197" s="690" t="s">
        <v>142</v>
      </c>
      <c r="B197" s="1052" t="s">
        <v>98</v>
      </c>
      <c r="C197" s="1053"/>
      <c r="D197" s="1054"/>
      <c r="E197" s="741" t="s">
        <v>1</v>
      </c>
      <c r="F197" s="742" t="s">
        <v>96</v>
      </c>
      <c r="G197" s="742" t="s">
        <v>96</v>
      </c>
      <c r="H197" s="742" t="s">
        <v>96</v>
      </c>
      <c r="I197" s="59"/>
    </row>
    <row r="198" spans="1:9" ht="29.25" customHeight="1" thickBot="1">
      <c r="A198" s="390" t="s">
        <v>19215</v>
      </c>
      <c r="B198" s="1045" t="s">
        <v>19767</v>
      </c>
      <c r="C198" s="1045"/>
      <c r="D198" s="1045"/>
      <c r="E198" s="743" t="s">
        <v>1</v>
      </c>
      <c r="F198" s="58">
        <v>8661.65</v>
      </c>
      <c r="G198" s="58">
        <v>13819</v>
      </c>
      <c r="H198" s="58">
        <v>9165.7000000000007</v>
      </c>
      <c r="I198" s="692">
        <f>IF(F198&lt;&gt;"",TRUNC(AVERAGE(F198:H198),2)," ")</f>
        <v>10548.78</v>
      </c>
    </row>
    <row r="199" spans="1:9" ht="15.75" thickBot="1"/>
    <row r="200" spans="1:9" ht="15.75" thickBot="1">
      <c r="B200" s="724"/>
      <c r="C200" s="724"/>
      <c r="D200" s="725"/>
      <c r="E200" s="725"/>
      <c r="F200" s="726" t="s">
        <v>171</v>
      </c>
      <c r="G200" s="727" t="s">
        <v>172</v>
      </c>
      <c r="H200" s="727" t="s">
        <v>173</v>
      </c>
      <c r="I200" s="1046" t="s">
        <v>174</v>
      </c>
    </row>
    <row r="201" spans="1:9">
      <c r="B201" s="724"/>
      <c r="C201" s="724"/>
      <c r="D201" s="728" t="s">
        <v>714</v>
      </c>
      <c r="E201" s="729"/>
      <c r="F201" s="730">
        <v>45344</v>
      </c>
      <c r="G201" s="730">
        <v>45344</v>
      </c>
      <c r="H201" s="730">
        <v>45344</v>
      </c>
      <c r="I201" s="1047"/>
    </row>
    <row r="202" spans="1:9">
      <c r="B202" s="724"/>
      <c r="C202" s="724"/>
      <c r="D202" s="731" t="s">
        <v>175</v>
      </c>
      <c r="E202" s="732"/>
      <c r="F202" s="785" t="s">
        <v>19218</v>
      </c>
      <c r="G202" s="793" t="s">
        <v>19104</v>
      </c>
      <c r="H202" s="793" t="s">
        <v>19236</v>
      </c>
      <c r="I202" s="1047"/>
    </row>
    <row r="203" spans="1:9">
      <c r="B203" s="724"/>
      <c r="C203" s="736"/>
      <c r="D203" s="731" t="s">
        <v>176</v>
      </c>
      <c r="E203" s="732"/>
      <c r="F203" s="785"/>
      <c r="G203" s="794"/>
      <c r="H203" s="793"/>
      <c r="I203" s="1047"/>
    </row>
    <row r="204" spans="1:9" ht="180.75" thickBot="1">
      <c r="B204" s="724"/>
      <c r="C204" s="736"/>
      <c r="D204" s="737" t="s">
        <v>97</v>
      </c>
      <c r="E204" s="738"/>
      <c r="F204" s="795" t="s">
        <v>19233</v>
      </c>
      <c r="G204" s="790" t="s">
        <v>19234</v>
      </c>
      <c r="H204" s="739" t="s">
        <v>19235</v>
      </c>
      <c r="I204" s="1048"/>
    </row>
    <row r="205" spans="1:9" ht="15.75" thickBot="1">
      <c r="A205" s="690" t="s">
        <v>142</v>
      </c>
      <c r="B205" s="1052" t="s">
        <v>98</v>
      </c>
      <c r="C205" s="1053"/>
      <c r="D205" s="1054"/>
      <c r="E205" s="741" t="s">
        <v>1</v>
      </c>
      <c r="F205" s="742" t="s">
        <v>96</v>
      </c>
      <c r="G205" s="742" t="s">
        <v>96</v>
      </c>
      <c r="H205" s="742" t="s">
        <v>96</v>
      </c>
      <c r="I205" s="59"/>
    </row>
    <row r="206" spans="1:9" ht="15.75" thickBot="1">
      <c r="A206" s="390" t="s">
        <v>19216</v>
      </c>
      <c r="B206" s="1055" t="s">
        <v>19229</v>
      </c>
      <c r="C206" s="1055"/>
      <c r="D206" s="1055"/>
      <c r="E206" s="743" t="s">
        <v>1</v>
      </c>
      <c r="F206" s="58">
        <v>12149.1</v>
      </c>
      <c r="G206" s="58">
        <v>13558.06</v>
      </c>
      <c r="H206" s="58">
        <v>13204.05</v>
      </c>
      <c r="I206" s="692">
        <f>IF(F206&lt;&gt;"",TRUNC(AVERAGE(F206:H206),2)," ")</f>
        <v>12970.4</v>
      </c>
    </row>
    <row r="207" spans="1:9" ht="15.75" thickBot="1"/>
    <row r="208" spans="1:9" ht="15.75" thickBot="1">
      <c r="D208" s="57"/>
      <c r="E208" s="57"/>
      <c r="F208" s="744" t="s">
        <v>171</v>
      </c>
      <c r="G208" s="745" t="s">
        <v>172</v>
      </c>
      <c r="H208" s="745" t="s">
        <v>173</v>
      </c>
      <c r="I208" s="1046" t="s">
        <v>174</v>
      </c>
    </row>
    <row r="209" spans="1:9">
      <c r="D209" s="434" t="s">
        <v>714</v>
      </c>
      <c r="E209" s="435"/>
      <c r="F209" s="801">
        <v>45349</v>
      </c>
      <c r="G209" s="801">
        <v>45349</v>
      </c>
      <c r="H209" s="801">
        <v>45349</v>
      </c>
      <c r="I209" s="1047"/>
    </row>
    <row r="210" spans="1:9">
      <c r="D210" s="679" t="s">
        <v>175</v>
      </c>
      <c r="E210" s="680"/>
      <c r="F210" s="746" t="s">
        <v>19114</v>
      </c>
      <c r="G210" s="747" t="s">
        <v>19380</v>
      </c>
      <c r="H210" s="748" t="s">
        <v>19381</v>
      </c>
      <c r="I210" s="1047"/>
    </row>
    <row r="211" spans="1:9">
      <c r="C211" s="684"/>
      <c r="D211" s="679" t="s">
        <v>176</v>
      </c>
      <c r="E211" s="680"/>
      <c r="F211" s="746" t="s">
        <v>19140</v>
      </c>
      <c r="G211" s="747" t="s">
        <v>19140</v>
      </c>
      <c r="H211" s="748" t="s">
        <v>19140</v>
      </c>
      <c r="I211" s="1047"/>
    </row>
    <row r="212" spans="1:9" ht="90.75" customHeight="1" thickBot="1">
      <c r="C212" s="684"/>
      <c r="D212" s="685" t="s">
        <v>97</v>
      </c>
      <c r="E212" s="686"/>
      <c r="F212" s="752" t="s">
        <v>19378</v>
      </c>
      <c r="G212" s="753" t="s">
        <v>19379</v>
      </c>
      <c r="H212" s="788" t="s">
        <v>19382</v>
      </c>
      <c r="I212" s="1048"/>
    </row>
    <row r="213" spans="1:9" ht="15.75" thickBot="1">
      <c r="A213" s="690" t="s">
        <v>142</v>
      </c>
      <c r="B213" s="1049" t="s">
        <v>98</v>
      </c>
      <c r="C213" s="1050"/>
      <c r="D213" s="1051"/>
      <c r="E213" s="391" t="s">
        <v>1</v>
      </c>
      <c r="F213" s="750" t="s">
        <v>96</v>
      </c>
      <c r="G213" s="750" t="s">
        <v>96</v>
      </c>
      <c r="H213" s="750" t="s">
        <v>96</v>
      </c>
      <c r="I213" s="59"/>
    </row>
    <row r="214" spans="1:9" ht="15.75" thickBot="1">
      <c r="A214" s="390" t="s">
        <v>19376</v>
      </c>
      <c r="B214" s="1045" t="s">
        <v>19377</v>
      </c>
      <c r="C214" s="1045"/>
      <c r="D214" s="1045"/>
      <c r="E214" s="392" t="s">
        <v>86</v>
      </c>
      <c r="F214" s="751">
        <v>854.1</v>
      </c>
      <c r="G214" s="751">
        <v>669.26</v>
      </c>
      <c r="H214" s="751">
        <v>669.45</v>
      </c>
      <c r="I214" s="692">
        <f>IF(F214&lt;&gt;"",TRUNC(AVERAGE(F214:H214),2)," ")</f>
        <v>730.93</v>
      </c>
    </row>
    <row r="215" spans="1:9" ht="15.75" thickBot="1"/>
    <row r="216" spans="1:9" ht="15.75" thickBot="1">
      <c r="D216" s="57"/>
      <c r="E216" s="57"/>
      <c r="F216" s="674" t="s">
        <v>171</v>
      </c>
      <c r="G216" s="675" t="s">
        <v>172</v>
      </c>
      <c r="H216" s="675" t="s">
        <v>173</v>
      </c>
      <c r="I216" s="1046" t="s">
        <v>174</v>
      </c>
    </row>
    <row r="217" spans="1:9">
      <c r="D217" s="434" t="s">
        <v>714</v>
      </c>
      <c r="E217" s="435"/>
      <c r="F217" s="676">
        <v>45378</v>
      </c>
      <c r="G217" s="676">
        <v>45379</v>
      </c>
      <c r="H217" s="676">
        <v>45380</v>
      </c>
      <c r="I217" s="1047"/>
    </row>
    <row r="218" spans="1:9">
      <c r="D218" s="679" t="s">
        <v>175</v>
      </c>
      <c r="E218" s="680"/>
      <c r="F218" s="681" t="s">
        <v>19661</v>
      </c>
      <c r="G218" s="806" t="s">
        <v>19664</v>
      </c>
      <c r="H218" s="807" t="s">
        <v>19656</v>
      </c>
      <c r="I218" s="1047"/>
    </row>
    <row r="219" spans="1:9">
      <c r="C219" s="684"/>
      <c r="D219" s="679" t="s">
        <v>176</v>
      </c>
      <c r="E219" s="680"/>
      <c r="F219" s="681" t="s">
        <v>19140</v>
      </c>
      <c r="G219" s="681" t="s">
        <v>19140</v>
      </c>
      <c r="H219" s="681" t="s">
        <v>19140</v>
      </c>
      <c r="I219" s="1047"/>
    </row>
    <row r="220" spans="1:9" ht="150.75" thickBot="1">
      <c r="C220" s="684"/>
      <c r="D220" s="685" t="s">
        <v>97</v>
      </c>
      <c r="E220" s="686"/>
      <c r="F220" s="810" t="s">
        <v>19660</v>
      </c>
      <c r="G220" s="753" t="s">
        <v>19663</v>
      </c>
      <c r="H220" s="788" t="s">
        <v>19662</v>
      </c>
      <c r="I220" s="1048"/>
    </row>
    <row r="221" spans="1:9" ht="15.75" thickBot="1">
      <c r="A221" s="690" t="s">
        <v>142</v>
      </c>
      <c r="B221" s="1049" t="s">
        <v>98</v>
      </c>
      <c r="C221" s="1050"/>
      <c r="D221" s="1051"/>
      <c r="E221" s="391" t="s">
        <v>1</v>
      </c>
      <c r="F221" s="691" t="s">
        <v>96</v>
      </c>
      <c r="G221" s="691" t="s">
        <v>96</v>
      </c>
      <c r="H221" s="691" t="s">
        <v>96</v>
      </c>
      <c r="I221" s="59"/>
    </row>
    <row r="222" spans="1:9" ht="15.75" thickBot="1">
      <c r="A222" s="390" t="s">
        <v>19657</v>
      </c>
      <c r="B222" s="1045" t="s">
        <v>19655</v>
      </c>
      <c r="C222" s="1045"/>
      <c r="D222" s="1045"/>
      <c r="E222" s="392" t="s">
        <v>1</v>
      </c>
      <c r="F222" s="751">
        <v>768.55</v>
      </c>
      <c r="G222" s="58">
        <v>660.9</v>
      </c>
      <c r="H222" s="58">
        <v>788.41</v>
      </c>
      <c r="I222" s="692">
        <f>IF(F222&lt;&gt;"",AVERAGE(F222:H222)," ")</f>
        <v>739.28666666666652</v>
      </c>
    </row>
    <row r="223" spans="1:9" ht="15.75" thickBot="1"/>
    <row r="224" spans="1:9" ht="15.75" thickBot="1">
      <c r="D224" s="57"/>
      <c r="E224" s="57"/>
      <c r="F224" s="674" t="s">
        <v>171</v>
      </c>
      <c r="G224" s="675" t="s">
        <v>172</v>
      </c>
      <c r="H224" s="675" t="s">
        <v>173</v>
      </c>
      <c r="I224" s="1046" t="s">
        <v>174</v>
      </c>
    </row>
    <row r="225" spans="1:9">
      <c r="D225" s="434" t="s">
        <v>714</v>
      </c>
      <c r="E225" s="435"/>
      <c r="F225" s="676">
        <v>45377</v>
      </c>
      <c r="G225" s="676">
        <v>45377</v>
      </c>
      <c r="H225" s="676">
        <v>45377</v>
      </c>
      <c r="I225" s="1047"/>
    </row>
    <row r="226" spans="1:9">
      <c r="D226" s="679" t="s">
        <v>175</v>
      </c>
      <c r="E226" s="680"/>
      <c r="F226" s="681" t="s">
        <v>19673</v>
      </c>
      <c r="G226" s="806" t="s">
        <v>19674</v>
      </c>
      <c r="H226" s="807" t="s">
        <v>19675</v>
      </c>
      <c r="I226" s="1047"/>
    </row>
    <row r="227" spans="1:9">
      <c r="C227" s="684"/>
      <c r="D227" s="679" t="s">
        <v>176</v>
      </c>
      <c r="E227" s="680"/>
      <c r="F227" s="681"/>
      <c r="G227" s="806"/>
      <c r="H227" s="807"/>
      <c r="I227" s="1047"/>
    </row>
    <row r="228" spans="1:9" ht="150.75" thickBot="1">
      <c r="C228" s="684"/>
      <c r="D228" s="685" t="s">
        <v>97</v>
      </c>
      <c r="E228" s="686"/>
      <c r="F228" s="749" t="s">
        <v>19676</v>
      </c>
      <c r="G228" s="753" t="s">
        <v>19677</v>
      </c>
      <c r="H228" s="788" t="s">
        <v>19678</v>
      </c>
      <c r="I228" s="1048"/>
    </row>
    <row r="229" spans="1:9" ht="15.75" thickBot="1">
      <c r="A229" s="690" t="s">
        <v>142</v>
      </c>
      <c r="B229" s="1049" t="s">
        <v>98</v>
      </c>
      <c r="C229" s="1050"/>
      <c r="D229" s="1051"/>
      <c r="E229" s="391" t="s">
        <v>1</v>
      </c>
      <c r="F229" s="691" t="s">
        <v>96</v>
      </c>
      <c r="G229" s="691" t="s">
        <v>96</v>
      </c>
      <c r="H229" s="691" t="s">
        <v>96</v>
      </c>
      <c r="I229" s="59"/>
    </row>
    <row r="230" spans="1:9" ht="15.75" thickBot="1">
      <c r="A230" s="390" t="s">
        <v>19679</v>
      </c>
      <c r="B230" s="1045" t="s">
        <v>19692</v>
      </c>
      <c r="C230" s="1045"/>
      <c r="D230" s="1045"/>
      <c r="E230" s="392" t="s">
        <v>18858</v>
      </c>
      <c r="F230" s="58">
        <v>638.44000000000005</v>
      </c>
      <c r="G230" s="58">
        <v>979.17</v>
      </c>
      <c r="H230" s="58">
        <v>1026.29</v>
      </c>
      <c r="I230" s="692">
        <f>IF(F230&lt;&gt;"",TRUNC(AVERAGE(F230:H230),2)," ")</f>
        <v>881.3</v>
      </c>
    </row>
    <row r="232" spans="1:9" ht="15.75" thickBot="1"/>
    <row r="233" spans="1:9" ht="15.75" thickBot="1">
      <c r="D233" s="57"/>
      <c r="E233" s="57"/>
      <c r="F233" s="674" t="s">
        <v>171</v>
      </c>
      <c r="G233" s="675" t="s">
        <v>172</v>
      </c>
      <c r="H233" s="675" t="s">
        <v>173</v>
      </c>
      <c r="I233" s="1046" t="s">
        <v>174</v>
      </c>
    </row>
    <row r="234" spans="1:9">
      <c r="D234" s="434" t="s">
        <v>714</v>
      </c>
      <c r="E234" s="435"/>
      <c r="F234" s="676">
        <v>45377</v>
      </c>
      <c r="G234" s="676">
        <v>45377</v>
      </c>
      <c r="H234" s="676">
        <v>45377</v>
      </c>
      <c r="I234" s="1047"/>
    </row>
    <row r="235" spans="1:9">
      <c r="D235" s="679" t="s">
        <v>175</v>
      </c>
      <c r="E235" s="680"/>
      <c r="F235" s="681" t="s">
        <v>19673</v>
      </c>
      <c r="G235" s="806" t="s">
        <v>19674</v>
      </c>
      <c r="H235" s="807" t="s">
        <v>19675</v>
      </c>
      <c r="I235" s="1047"/>
    </row>
    <row r="236" spans="1:9">
      <c r="C236" s="684"/>
      <c r="D236" s="679" t="s">
        <v>176</v>
      </c>
      <c r="E236" s="680"/>
      <c r="F236" s="681"/>
      <c r="G236" s="806"/>
      <c r="H236" s="807"/>
      <c r="I236" s="1047"/>
    </row>
    <row r="237" spans="1:9" ht="121.5" thickBot="1">
      <c r="C237" s="684"/>
      <c r="D237" s="685" t="s">
        <v>97</v>
      </c>
      <c r="E237" s="686"/>
      <c r="F237" s="752" t="s">
        <v>19676</v>
      </c>
      <c r="G237" s="808" t="s">
        <v>19677</v>
      </c>
      <c r="H237" s="809" t="s">
        <v>19678</v>
      </c>
      <c r="I237" s="1048"/>
    </row>
    <row r="238" spans="1:9" ht="15.75" thickBot="1">
      <c r="A238" s="690" t="s">
        <v>142</v>
      </c>
      <c r="B238" s="1049" t="s">
        <v>98</v>
      </c>
      <c r="C238" s="1050"/>
      <c r="D238" s="1051"/>
      <c r="E238" s="391" t="s">
        <v>1</v>
      </c>
      <c r="F238" s="691" t="s">
        <v>96</v>
      </c>
      <c r="G238" s="691" t="s">
        <v>96</v>
      </c>
      <c r="H238" s="691" t="s">
        <v>96</v>
      </c>
      <c r="I238" s="59"/>
    </row>
    <row r="239" spans="1:9" ht="15.75" thickBot="1">
      <c r="A239" s="390" t="s">
        <v>19680</v>
      </c>
      <c r="B239" s="1042" t="s">
        <v>19693</v>
      </c>
      <c r="C239" s="1043"/>
      <c r="D239" s="1044"/>
      <c r="E239" s="392" t="s">
        <v>18858</v>
      </c>
      <c r="F239" s="696">
        <v>620.04</v>
      </c>
      <c r="G239" s="58">
        <v>947.6</v>
      </c>
      <c r="H239" s="58">
        <v>990.28</v>
      </c>
      <c r="I239" s="692">
        <f>IF(F239&lt;&gt;"",TRUNC(AVERAGE(F239:H239),2)," ")</f>
        <v>852.64</v>
      </c>
    </row>
    <row r="240" spans="1:9" ht="15.75" thickBot="1"/>
    <row r="241" spans="1:9" ht="15.75" thickBot="1">
      <c r="D241" s="57"/>
      <c r="E241" s="57"/>
      <c r="F241" s="674" t="s">
        <v>171</v>
      </c>
      <c r="G241" s="675" t="s">
        <v>172</v>
      </c>
      <c r="H241" s="675" t="s">
        <v>173</v>
      </c>
      <c r="I241" s="1046" t="s">
        <v>174</v>
      </c>
    </row>
    <row r="242" spans="1:9">
      <c r="D242" s="434" t="s">
        <v>714</v>
      </c>
      <c r="E242" s="435"/>
      <c r="F242" s="676">
        <v>45377</v>
      </c>
      <c r="G242" s="676">
        <v>45377</v>
      </c>
      <c r="H242" s="676">
        <v>45377</v>
      </c>
      <c r="I242" s="1047"/>
    </row>
    <row r="243" spans="1:9">
      <c r="D243" s="679" t="s">
        <v>175</v>
      </c>
      <c r="E243" s="680"/>
      <c r="F243" s="681" t="s">
        <v>19673</v>
      </c>
      <c r="G243" s="806" t="s">
        <v>19674</v>
      </c>
      <c r="H243" s="807" t="s">
        <v>19675</v>
      </c>
      <c r="I243" s="1047"/>
    </row>
    <row r="244" spans="1:9">
      <c r="C244" s="684"/>
      <c r="D244" s="679" t="s">
        <v>176</v>
      </c>
      <c r="E244" s="680"/>
      <c r="F244" s="681"/>
      <c r="G244" s="806"/>
      <c r="H244" s="807"/>
      <c r="I244" s="1047"/>
    </row>
    <row r="245" spans="1:9" ht="121.5" thickBot="1">
      <c r="C245" s="684"/>
      <c r="D245" s="685" t="s">
        <v>97</v>
      </c>
      <c r="E245" s="686"/>
      <c r="F245" s="749" t="s">
        <v>19676</v>
      </c>
      <c r="G245" s="808" t="s">
        <v>19677</v>
      </c>
      <c r="H245" s="809" t="s">
        <v>19678</v>
      </c>
      <c r="I245" s="1048"/>
    </row>
    <row r="246" spans="1:9" ht="15.75" thickBot="1">
      <c r="A246" s="690" t="s">
        <v>142</v>
      </c>
      <c r="B246" s="1049" t="s">
        <v>98</v>
      </c>
      <c r="C246" s="1050"/>
      <c r="D246" s="1051"/>
      <c r="E246" s="391" t="s">
        <v>1</v>
      </c>
      <c r="F246" s="691" t="s">
        <v>96</v>
      </c>
      <c r="G246" s="691" t="s">
        <v>96</v>
      </c>
      <c r="H246" s="691" t="s">
        <v>96</v>
      </c>
      <c r="I246" s="59"/>
    </row>
    <row r="247" spans="1:9" ht="15.75" thickBot="1">
      <c r="A247" s="390" t="s">
        <v>19681</v>
      </c>
      <c r="B247" s="1042" t="s">
        <v>19694</v>
      </c>
      <c r="C247" s="1043"/>
      <c r="D247" s="1044"/>
      <c r="E247" s="392" t="s">
        <v>18858</v>
      </c>
      <c r="F247" s="58">
        <v>463.63</v>
      </c>
      <c r="G247" s="58">
        <v>526.23</v>
      </c>
      <c r="H247" s="58">
        <v>684.19</v>
      </c>
      <c r="I247" s="692">
        <f>IF(F247&lt;&gt;"",TRUNC(AVERAGE(F247:H247),2)," ")</f>
        <v>558.01</v>
      </c>
    </row>
    <row r="248" spans="1:9" ht="15.75" thickBot="1"/>
    <row r="249" spans="1:9" ht="15.75" thickBot="1">
      <c r="D249" s="57"/>
      <c r="E249" s="57"/>
      <c r="F249" s="674" t="s">
        <v>171</v>
      </c>
      <c r="G249" s="675" t="s">
        <v>172</v>
      </c>
      <c r="H249" s="675" t="s">
        <v>173</v>
      </c>
      <c r="I249" s="1046" t="s">
        <v>174</v>
      </c>
    </row>
    <row r="250" spans="1:9">
      <c r="D250" s="434" t="s">
        <v>714</v>
      </c>
      <c r="E250" s="435"/>
      <c r="F250" s="676">
        <v>45377</v>
      </c>
      <c r="G250" s="676">
        <v>45377</v>
      </c>
      <c r="H250" s="676">
        <v>45377</v>
      </c>
      <c r="I250" s="1047"/>
    </row>
    <row r="251" spans="1:9">
      <c r="D251" s="679" t="s">
        <v>175</v>
      </c>
      <c r="E251" s="680"/>
      <c r="F251" s="681" t="s">
        <v>19673</v>
      </c>
      <c r="G251" s="806" t="s">
        <v>19674</v>
      </c>
      <c r="H251" s="807" t="s">
        <v>19675</v>
      </c>
      <c r="I251" s="1047"/>
    </row>
    <row r="252" spans="1:9">
      <c r="C252" s="684"/>
      <c r="D252" s="679" t="s">
        <v>176</v>
      </c>
      <c r="E252" s="680"/>
      <c r="F252" s="681"/>
      <c r="G252" s="806"/>
      <c r="H252" s="807"/>
      <c r="I252" s="1047"/>
    </row>
    <row r="253" spans="1:9" ht="121.5" thickBot="1">
      <c r="C253" s="684"/>
      <c r="D253" s="685" t="s">
        <v>97</v>
      </c>
      <c r="E253" s="686"/>
      <c r="F253" s="749" t="s">
        <v>19676</v>
      </c>
      <c r="G253" s="808" t="s">
        <v>19677</v>
      </c>
      <c r="H253" s="809" t="s">
        <v>19678</v>
      </c>
      <c r="I253" s="1048"/>
    </row>
    <row r="254" spans="1:9" ht="15.75" thickBot="1">
      <c r="A254" s="690" t="s">
        <v>142</v>
      </c>
      <c r="B254" s="1049" t="s">
        <v>98</v>
      </c>
      <c r="C254" s="1050"/>
      <c r="D254" s="1051"/>
      <c r="E254" s="391" t="s">
        <v>1</v>
      </c>
      <c r="F254" s="691" t="s">
        <v>96</v>
      </c>
      <c r="G254" s="691" t="s">
        <v>96</v>
      </c>
      <c r="H254" s="691" t="s">
        <v>96</v>
      </c>
      <c r="I254" s="59"/>
    </row>
    <row r="255" spans="1:9" ht="15.75" thickBot="1">
      <c r="A255" s="390" t="s">
        <v>19682</v>
      </c>
      <c r="B255" s="1042" t="s">
        <v>19695</v>
      </c>
      <c r="C255" s="1043"/>
      <c r="D255" s="1044"/>
      <c r="E255" s="392" t="s">
        <v>18858</v>
      </c>
      <c r="F255" s="58">
        <v>361</v>
      </c>
      <c r="G255" s="58">
        <v>399.93</v>
      </c>
      <c r="H255" s="58">
        <v>504.14</v>
      </c>
      <c r="I255" s="692">
        <f>IF(F255&lt;&gt;"",TRUNC(AVERAGE(F255:H255),2)," ")</f>
        <v>421.69</v>
      </c>
    </row>
    <row r="256" spans="1:9" ht="15.75" thickBot="1"/>
    <row r="257" spans="1:9" ht="15.75" thickBot="1">
      <c r="D257" s="57"/>
      <c r="E257" s="57"/>
      <c r="F257" s="674" t="s">
        <v>171</v>
      </c>
      <c r="G257" s="675" t="s">
        <v>172</v>
      </c>
      <c r="H257" s="675" t="s">
        <v>173</v>
      </c>
      <c r="I257" s="1046" t="s">
        <v>174</v>
      </c>
    </row>
    <row r="258" spans="1:9">
      <c r="D258" s="434" t="s">
        <v>714</v>
      </c>
      <c r="E258" s="435"/>
      <c r="F258" s="676">
        <v>45391</v>
      </c>
      <c r="G258" s="676">
        <v>45392</v>
      </c>
      <c r="H258" s="676">
        <v>45393</v>
      </c>
      <c r="I258" s="1047"/>
    </row>
    <row r="259" spans="1:9">
      <c r="D259" s="679" t="s">
        <v>175</v>
      </c>
      <c r="E259" s="680"/>
      <c r="F259" s="681" t="s">
        <v>19823</v>
      </c>
      <c r="G259" s="806" t="s">
        <v>19826</v>
      </c>
      <c r="H259" s="807" t="s">
        <v>19827</v>
      </c>
      <c r="I259" s="1047"/>
    </row>
    <row r="260" spans="1:9">
      <c r="C260" s="684"/>
      <c r="D260" s="679" t="s">
        <v>176</v>
      </c>
      <c r="E260" s="680"/>
      <c r="F260" s="681"/>
      <c r="G260" s="806"/>
      <c r="H260" s="807"/>
      <c r="I260" s="1047"/>
    </row>
    <row r="261" spans="1:9" ht="121.5" customHeight="1" thickBot="1">
      <c r="C261" s="684"/>
      <c r="D261" s="685" t="s">
        <v>97</v>
      </c>
      <c r="E261" s="686"/>
      <c r="F261" s="749" t="s">
        <v>19824</v>
      </c>
      <c r="G261" s="808" t="s">
        <v>19825</v>
      </c>
      <c r="H261" s="809" t="s">
        <v>19828</v>
      </c>
      <c r="I261" s="1048"/>
    </row>
    <row r="262" spans="1:9" ht="15.75" thickBot="1">
      <c r="A262" s="690" t="s">
        <v>142</v>
      </c>
      <c r="B262" s="1049" t="s">
        <v>98</v>
      </c>
      <c r="C262" s="1050"/>
      <c r="D262" s="1051"/>
      <c r="E262" s="391" t="s">
        <v>1</v>
      </c>
      <c r="F262" s="691" t="s">
        <v>96</v>
      </c>
      <c r="G262" s="691" t="s">
        <v>96</v>
      </c>
      <c r="H262" s="691" t="s">
        <v>96</v>
      </c>
      <c r="I262" s="59"/>
    </row>
    <row r="263" spans="1:9" ht="15.75" thickBot="1">
      <c r="A263" s="390" t="s">
        <v>19822</v>
      </c>
      <c r="B263" s="1042" t="s">
        <v>19830</v>
      </c>
      <c r="C263" s="1043"/>
      <c r="D263" s="1044"/>
      <c r="E263" s="392" t="s">
        <v>18018</v>
      </c>
      <c r="F263" s="58">
        <v>19.22</v>
      </c>
      <c r="G263" s="58">
        <v>24.55</v>
      </c>
      <c r="H263" s="58">
        <v>28</v>
      </c>
      <c r="I263" s="692">
        <f>IF(F263&lt;&gt;"",TRUNC(AVERAGE(F263:H263),2)," ")</f>
        <v>23.92</v>
      </c>
    </row>
    <row r="264" spans="1:9" ht="15.75" thickBot="1"/>
    <row r="265" spans="1:9" ht="15.75" thickBot="1">
      <c r="D265" s="57"/>
      <c r="E265" s="57"/>
      <c r="F265" s="674" t="s">
        <v>171</v>
      </c>
      <c r="G265" s="675" t="s">
        <v>172</v>
      </c>
      <c r="H265" s="675" t="s">
        <v>173</v>
      </c>
      <c r="I265" s="1046" t="s">
        <v>174</v>
      </c>
    </row>
    <row r="266" spans="1:9">
      <c r="D266" s="434" t="s">
        <v>714</v>
      </c>
      <c r="E266" s="435"/>
      <c r="F266" s="676">
        <v>45392</v>
      </c>
      <c r="G266" s="676">
        <v>45392</v>
      </c>
      <c r="H266" s="676">
        <v>45392</v>
      </c>
      <c r="I266" s="1047"/>
    </row>
    <row r="267" spans="1:9">
      <c r="D267" s="679" t="s">
        <v>175</v>
      </c>
      <c r="E267" s="680"/>
      <c r="F267" s="681" t="s">
        <v>19845</v>
      </c>
      <c r="G267" s="806" t="s">
        <v>19846</v>
      </c>
      <c r="H267" s="807" t="s">
        <v>19848</v>
      </c>
      <c r="I267" s="1047"/>
    </row>
    <row r="268" spans="1:9">
      <c r="C268" s="684"/>
      <c r="D268" s="679" t="s">
        <v>176</v>
      </c>
      <c r="E268" s="680"/>
      <c r="F268" s="681"/>
      <c r="G268" s="806"/>
      <c r="H268" s="807"/>
      <c r="I268" s="1047"/>
    </row>
    <row r="269" spans="1:9" ht="180.75" thickBot="1">
      <c r="C269" s="684"/>
      <c r="D269" s="685" t="s">
        <v>97</v>
      </c>
      <c r="E269" s="686"/>
      <c r="F269" s="752" t="s">
        <v>19844</v>
      </c>
      <c r="G269" s="752" t="s">
        <v>19847</v>
      </c>
      <c r="H269" s="809" t="s">
        <v>19849</v>
      </c>
      <c r="I269" s="1048"/>
    </row>
    <row r="270" spans="1:9" ht="15.75" thickBot="1">
      <c r="A270" s="690" t="s">
        <v>142</v>
      </c>
      <c r="B270" s="1049" t="s">
        <v>98</v>
      </c>
      <c r="C270" s="1050"/>
      <c r="D270" s="1051"/>
      <c r="E270" s="391" t="s">
        <v>1</v>
      </c>
      <c r="F270" s="691" t="s">
        <v>96</v>
      </c>
      <c r="G270" s="691" t="s">
        <v>96</v>
      </c>
      <c r="H270" s="691" t="s">
        <v>96</v>
      </c>
      <c r="I270" s="59"/>
    </row>
    <row r="271" spans="1:9" ht="15.75" thickBot="1">
      <c r="A271" s="390" t="s">
        <v>19842</v>
      </c>
      <c r="B271" s="1042" t="s">
        <v>19843</v>
      </c>
      <c r="C271" s="1043"/>
      <c r="D271" s="1044"/>
      <c r="E271" s="392" t="s">
        <v>1</v>
      </c>
      <c r="F271" s="58">
        <v>4.99</v>
      </c>
      <c r="G271" s="58">
        <v>6.9</v>
      </c>
      <c r="H271" s="58">
        <v>4.37</v>
      </c>
      <c r="I271" s="692">
        <f>IF(F271&lt;&gt;"",TRUNC(AVERAGE(F271:H271),2)," ")</f>
        <v>5.42</v>
      </c>
    </row>
  </sheetData>
  <mergeCells count="103">
    <mergeCell ref="I265:I269"/>
    <mergeCell ref="B270:D270"/>
    <mergeCell ref="B271:D271"/>
    <mergeCell ref="I257:I261"/>
    <mergeCell ref="B262:D262"/>
    <mergeCell ref="B263:D263"/>
    <mergeCell ref="I152:I156"/>
    <mergeCell ref="B157:D157"/>
    <mergeCell ref="B158:D158"/>
    <mergeCell ref="I160:I164"/>
    <mergeCell ref="B165:D165"/>
    <mergeCell ref="B166:D166"/>
    <mergeCell ref="I168:I172"/>
    <mergeCell ref="B173:D173"/>
    <mergeCell ref="B174:D174"/>
    <mergeCell ref="I176:I180"/>
    <mergeCell ref="B181:D181"/>
    <mergeCell ref="B182:D182"/>
    <mergeCell ref="I184:I188"/>
    <mergeCell ref="I216:I220"/>
    <mergeCell ref="B221:D221"/>
    <mergeCell ref="B222:D222"/>
    <mergeCell ref="I224:I228"/>
    <mergeCell ref="B229:D229"/>
    <mergeCell ref="B149:D149"/>
    <mergeCell ref="B150:D150"/>
    <mergeCell ref="B133:D133"/>
    <mergeCell ref="B134:D134"/>
    <mergeCell ref="I136:I140"/>
    <mergeCell ref="B141:D141"/>
    <mergeCell ref="B142:D142"/>
    <mergeCell ref="B118:D118"/>
    <mergeCell ref="I120:I124"/>
    <mergeCell ref="B125:D125"/>
    <mergeCell ref="B126:D126"/>
    <mergeCell ref="I128:I132"/>
    <mergeCell ref="B13:D13"/>
    <mergeCell ref="A6:I6"/>
    <mergeCell ref="B21:D21"/>
    <mergeCell ref="I16:I20"/>
    <mergeCell ref="B1:G1"/>
    <mergeCell ref="B2:G2"/>
    <mergeCell ref="I8:I12"/>
    <mergeCell ref="B3:G3"/>
    <mergeCell ref="B37:D37"/>
    <mergeCell ref="B38:D38"/>
    <mergeCell ref="I32:I36"/>
    <mergeCell ref="B30:D30"/>
    <mergeCell ref="B14:D14"/>
    <mergeCell ref="B22:D22"/>
    <mergeCell ref="B29:D29"/>
    <mergeCell ref="I24:I28"/>
    <mergeCell ref="B86:D86"/>
    <mergeCell ref="I48:I52"/>
    <mergeCell ref="B53:D53"/>
    <mergeCell ref="B54:D54"/>
    <mergeCell ref="I56:I60"/>
    <mergeCell ref="B61:D61"/>
    <mergeCell ref="B62:D62"/>
    <mergeCell ref="I64:I68"/>
    <mergeCell ref="I72:I76"/>
    <mergeCell ref="B77:D77"/>
    <mergeCell ref="B69:D69"/>
    <mergeCell ref="B70:D70"/>
    <mergeCell ref="I40:I44"/>
    <mergeCell ref="B45:D45"/>
    <mergeCell ref="B78:D78"/>
    <mergeCell ref="I80:I84"/>
    <mergeCell ref="B85:D85"/>
    <mergeCell ref="B46:D46"/>
    <mergeCell ref="B189:D189"/>
    <mergeCell ref="B190:D190"/>
    <mergeCell ref="I192:I196"/>
    <mergeCell ref="B197:D197"/>
    <mergeCell ref="B198:D198"/>
    <mergeCell ref="I208:I212"/>
    <mergeCell ref="B213:D213"/>
    <mergeCell ref="B214:D214"/>
    <mergeCell ref="I200:I204"/>
    <mergeCell ref="B205:D205"/>
    <mergeCell ref="B206:D206"/>
    <mergeCell ref="I104:I108"/>
    <mergeCell ref="B109:D109"/>
    <mergeCell ref="B110:D110"/>
    <mergeCell ref="I112:I116"/>
    <mergeCell ref="B117:D117"/>
    <mergeCell ref="B102:D102"/>
    <mergeCell ref="I88:I92"/>
    <mergeCell ref="B93:D93"/>
    <mergeCell ref="B94:D94"/>
    <mergeCell ref="I96:I100"/>
    <mergeCell ref="B101:D101"/>
    <mergeCell ref="I144:I148"/>
    <mergeCell ref="B255:D255"/>
    <mergeCell ref="B230:D230"/>
    <mergeCell ref="I233:I237"/>
    <mergeCell ref="B238:D238"/>
    <mergeCell ref="B239:D239"/>
    <mergeCell ref="I241:I245"/>
    <mergeCell ref="B246:D246"/>
    <mergeCell ref="B247:D247"/>
    <mergeCell ref="I249:I253"/>
    <mergeCell ref="B254:D254"/>
  </mergeCells>
  <hyperlinks>
    <hyperlink ref="F12" r:id="rId1"/>
    <hyperlink ref="H12" r:id="rId2"/>
    <hyperlink ref="G12" r:id="rId3"/>
    <hyperlink ref="F20" r:id="rId4"/>
    <hyperlink ref="G20" r:id="rId5"/>
    <hyperlink ref="H20" r:id="rId6"/>
    <hyperlink ref="F140" r:id="rId7"/>
    <hyperlink ref="G140" r:id="rId8"/>
    <hyperlink ref="G156" r:id="rId9"/>
    <hyperlink ref="H156" r:id="rId10"/>
    <hyperlink ref="F108" r:id="rId11"/>
    <hyperlink ref="G108" r:id="rId12"/>
    <hyperlink ref="H108" r:id="rId13"/>
    <hyperlink ref="F116" display="https://www.frigelar.com.br/ar-condicionado-split-inverter-18000-btus-tcl-t-pro-high-wall-quente-frio-tac-18chtg1-inv-int-220v/p/kit9843?utm_source=google&amp;utm_medium=cpc&amp;utm_id=20821741649&amp;utm_campaign=h_g:Ar_Condicionado_Brasil_Linha_A_Geral&amp;utm_content="/>
    <hyperlink ref="G116" r:id="rId14"/>
    <hyperlink ref="H116" r:id="rId15"/>
    <hyperlink ref="F124" display="https://www.frigelar.com.br/ar-condicionado-split-24000-btus-tcl-hi-wall-quente-frio-tac-24chsa1-220v/p/kit8614?utm_source=google&amp;utm_medium=cpc&amp;utm_id=20590558219&amp;utm_campaign=h_g:Ar_Condicionado_Residencial_Linha_A_BR&amp;utm_content=Ar-condicionado-Residen"/>
    <hyperlink ref="G124" r:id="rId16"/>
    <hyperlink ref="F180" r:id="rId17"/>
    <hyperlink ref="H180" r:id="rId18"/>
    <hyperlink ref="F188" r:id="rId19"/>
    <hyperlink ref="H188" r:id="rId20"/>
    <hyperlink ref="G204" r:id="rId21"/>
    <hyperlink ref="H204" r:id="rId22"/>
    <hyperlink ref="G148" r:id="rId23"/>
    <hyperlink ref="H148" r:id="rId24"/>
    <hyperlink ref="H140" r:id="rId25"/>
    <hyperlink ref="F132" r:id="rId26"/>
    <hyperlink ref="G132" r:id="rId27"/>
    <hyperlink ref="H132" r:id="rId28"/>
    <hyperlink ref="F196" r:id="rId29"/>
    <hyperlink ref="F220" r:id="rId30"/>
    <hyperlink ref="H220" r:id="rId31"/>
    <hyperlink ref="F237" r:id="rId32"/>
    <hyperlink ref="G228" r:id="rId33"/>
    <hyperlink ref="H228" r:id="rId34"/>
    <hyperlink ref="G188" r:id="rId35"/>
    <hyperlink ref="F204" r:id="rId36"/>
    <hyperlink ref="F212" r:id="rId37"/>
    <hyperlink ref="G196" r:id="rId38"/>
    <hyperlink ref="H196" r:id="rId39"/>
    <hyperlink ref="F269" r:id="rId40"/>
  </hyperlinks>
  <printOptions horizontalCentered="1" verticalCentered="1"/>
  <pageMargins left="1.1811023622047245" right="0.78740157480314965" top="0.39370078740157483" bottom="0.39370078740157483" header="0.39370078740157483" footer="0"/>
  <pageSetup paperSize="9" scale="54" orientation="portrait" r:id="rId41"/>
  <headerFooter alignWithMargins="0">
    <oddHeader>&amp;RPágina &amp;P de &amp;N</oddHeader>
  </headerFooter>
  <drawing r:id="rId42"/>
  <legacyDrawing r:id="rId4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view="pageBreakPreview" topLeftCell="A7" zoomScale="130" zoomScaleNormal="100" zoomScaleSheetLayoutView="130" workbookViewId="0">
      <selection activeCell="E13" sqref="E13:G13"/>
    </sheetView>
  </sheetViews>
  <sheetFormatPr defaultRowHeight="15"/>
  <cols>
    <col min="1" max="1" width="11.140625" customWidth="1"/>
    <col min="2" max="6" width="11.5703125" customWidth="1"/>
    <col min="7" max="7" width="16.140625" customWidth="1"/>
    <col min="8" max="8" width="6.85546875" customWidth="1"/>
  </cols>
  <sheetData>
    <row r="1" spans="1:8" ht="85.5" customHeight="1">
      <c r="A1" s="1067"/>
      <c r="B1" s="1068"/>
      <c r="C1" s="1068"/>
      <c r="D1" s="1068"/>
      <c r="E1" s="1068"/>
      <c r="F1" s="1068"/>
      <c r="G1" s="1068"/>
      <c r="H1" s="1069"/>
    </row>
    <row r="2" spans="1:8">
      <c r="A2" s="125"/>
      <c r="B2" s="650" t="s">
        <v>136</v>
      </c>
      <c r="C2" s="1070" t="str">
        <f>IF(DADOS!D12&lt;&gt;"",DADOS!D12," ")</f>
        <v>12ª Ciretran de Londrina</v>
      </c>
      <c r="D2" s="1070"/>
      <c r="E2" s="1070"/>
      <c r="F2" s="1070"/>
      <c r="G2" s="1070"/>
      <c r="H2" s="126"/>
    </row>
    <row r="3" spans="1:8">
      <c r="A3" s="125"/>
      <c r="B3" s="587" t="s">
        <v>152</v>
      </c>
      <c r="C3" s="1070" t="str">
        <f>IF(DADOS!$D$16&lt;&gt;"",DADOS!$D$16," ")</f>
        <v>LONDRINA</v>
      </c>
      <c r="D3" s="1070"/>
      <c r="E3" s="1070"/>
      <c r="F3" s="1070"/>
      <c r="G3" s="1070"/>
      <c r="H3" s="126"/>
    </row>
    <row r="4" spans="1:8">
      <c r="A4" s="125"/>
      <c r="B4" s="650" t="s">
        <v>70</v>
      </c>
      <c r="C4" s="1070" t="str">
        <f>IF(DADOS!$D$32&lt;&gt;"",DADOS!$D$32," ")</f>
        <v>Detran</v>
      </c>
      <c r="D4" s="1070"/>
      <c r="E4" s="1070"/>
      <c r="F4" s="1070"/>
      <c r="G4" s="1070"/>
      <c r="H4" s="126"/>
    </row>
    <row r="5" spans="1:8" ht="15.75" thickBot="1">
      <c r="A5" s="125"/>
      <c r="B5" s="57"/>
      <c r="C5" s="57"/>
      <c r="D5" s="57"/>
      <c r="E5" s="57"/>
      <c r="F5" s="57"/>
      <c r="G5" s="57"/>
      <c r="H5" s="126"/>
    </row>
    <row r="6" spans="1:8" ht="15.75" thickBot="1">
      <c r="A6" s="1071"/>
      <c r="B6" s="1072"/>
      <c r="C6" s="1072"/>
      <c r="D6" s="1072"/>
      <c r="E6" s="1072"/>
      <c r="F6" s="1072"/>
      <c r="G6" s="1072"/>
      <c r="H6" s="1073"/>
    </row>
    <row r="7" spans="1:8">
      <c r="A7" s="601"/>
      <c r="B7" s="602"/>
      <c r="C7" s="602"/>
      <c r="D7" s="602"/>
      <c r="E7" s="602"/>
      <c r="F7" s="602"/>
      <c r="G7" s="602"/>
      <c r="H7" s="603"/>
    </row>
    <row r="8" spans="1:8">
      <c r="A8" s="601"/>
      <c r="B8" s="602"/>
      <c r="C8" s="602"/>
      <c r="D8" s="602"/>
      <c r="E8" s="602"/>
      <c r="F8" s="602"/>
      <c r="G8" s="602"/>
      <c r="H8" s="603"/>
    </row>
    <row r="9" spans="1:8" ht="15.75">
      <c r="A9" s="125"/>
      <c r="B9" s="318"/>
      <c r="C9" s="1062" t="s">
        <v>270</v>
      </c>
      <c r="D9" s="1062"/>
      <c r="E9" s="1062"/>
      <c r="F9" s="1062"/>
      <c r="G9" s="318"/>
      <c r="H9" s="126"/>
    </row>
    <row r="10" spans="1:8" ht="15.75">
      <c r="A10" s="125"/>
      <c r="B10" s="318"/>
      <c r="C10" s="318"/>
      <c r="D10" s="318"/>
      <c r="E10" s="318"/>
      <c r="F10" s="318"/>
      <c r="G10" s="318"/>
      <c r="H10" s="126"/>
    </row>
    <row r="11" spans="1:8" ht="84" customHeight="1">
      <c r="A11" s="125"/>
      <c r="B11" s="1063" t="s">
        <v>14038</v>
      </c>
      <c r="C11" s="1063"/>
      <c r="D11" s="1063"/>
      <c r="E11" s="1063"/>
      <c r="F11" s="1063"/>
      <c r="G11" s="1063"/>
      <c r="H11" s="126"/>
    </row>
    <row r="12" spans="1:8" ht="15.75">
      <c r="A12" s="125"/>
      <c r="B12" s="1064" t="s">
        <v>273</v>
      </c>
      <c r="C12" s="1064"/>
      <c r="D12" s="1064"/>
      <c r="E12" s="1065">
        <f>IF(DADOS!$D$30&lt;&gt;"",DADOS!$D$30," ")</f>
        <v>1720242109911</v>
      </c>
      <c r="F12" s="1065"/>
      <c r="G12" s="1065"/>
      <c r="H12" s="126"/>
    </row>
    <row r="13" spans="1:8" ht="15.75">
      <c r="A13" s="125"/>
      <c r="B13" s="1064" t="s">
        <v>274</v>
      </c>
      <c r="C13" s="1064"/>
      <c r="D13" s="1064"/>
      <c r="E13" s="1066" t="str">
        <f>IF(DADOS!$D$28&lt;&gt;"",DADOS!$D$28," ")</f>
        <v>217025/D</v>
      </c>
      <c r="F13" s="1066"/>
      <c r="G13" s="1066"/>
      <c r="H13" s="126"/>
    </row>
    <row r="14" spans="1:8" ht="15.75">
      <c r="A14" s="125"/>
      <c r="B14" s="318"/>
      <c r="C14" s="318"/>
      <c r="D14" s="318"/>
      <c r="E14" s="318"/>
      <c r="F14" s="318"/>
      <c r="G14" s="318"/>
      <c r="H14" s="126"/>
    </row>
    <row r="15" spans="1:8" ht="15.75">
      <c r="A15" s="125"/>
      <c r="B15" s="318"/>
      <c r="C15" s="318"/>
      <c r="D15" s="318"/>
      <c r="E15" s="318"/>
      <c r="F15" s="318"/>
      <c r="G15" s="318"/>
      <c r="H15" s="126"/>
    </row>
    <row r="16" spans="1:8" ht="15.75">
      <c r="A16" s="125"/>
      <c r="B16" s="318"/>
      <c r="C16" s="318"/>
      <c r="D16" s="318"/>
      <c r="E16" s="318"/>
      <c r="F16" s="318"/>
      <c r="G16" s="318"/>
      <c r="H16" s="126"/>
    </row>
    <row r="17" spans="1:8" ht="15.75">
      <c r="A17" s="125"/>
      <c r="B17" s="318"/>
      <c r="C17" s="318"/>
      <c r="D17" s="318"/>
      <c r="E17" s="318"/>
      <c r="F17" s="318"/>
      <c r="G17" s="318"/>
      <c r="H17" s="126"/>
    </row>
    <row r="18" spans="1:8" ht="15.75">
      <c r="A18" s="125"/>
      <c r="B18" s="318"/>
      <c r="C18" s="318"/>
      <c r="D18" s="318"/>
      <c r="E18" s="318" t="s">
        <v>18837</v>
      </c>
      <c r="F18" s="318"/>
      <c r="G18" s="318"/>
      <c r="H18" s="126"/>
    </row>
    <row r="19" spans="1:8" ht="15.75">
      <c r="A19" s="125"/>
      <c r="B19" s="318"/>
      <c r="C19" s="318"/>
      <c r="D19" s="318"/>
      <c r="E19" s="1061" t="s">
        <v>18838</v>
      </c>
      <c r="F19" s="1061"/>
      <c r="G19" s="1061"/>
      <c r="H19" s="126"/>
    </row>
    <row r="20" spans="1:8">
      <c r="A20" s="125"/>
      <c r="B20" s="57"/>
      <c r="C20" s="57"/>
      <c r="D20" s="57"/>
      <c r="E20" s="57"/>
      <c r="F20" s="57"/>
      <c r="G20" s="57"/>
      <c r="H20" s="126"/>
    </row>
    <row r="21" spans="1:8">
      <c r="A21" s="125"/>
      <c r="B21" s="57"/>
      <c r="C21" s="57"/>
      <c r="D21" s="57"/>
      <c r="E21" s="57"/>
      <c r="F21" s="57"/>
      <c r="G21" s="57"/>
      <c r="H21" s="126"/>
    </row>
    <row r="22" spans="1:8" ht="15.75">
      <c r="A22" s="125"/>
      <c r="B22" s="1062" t="s">
        <v>0</v>
      </c>
      <c r="C22" s="1062"/>
      <c r="D22" s="1062"/>
      <c r="E22" s="1062"/>
      <c r="F22" s="1062"/>
      <c r="G22" s="1062"/>
      <c r="H22" s="126"/>
    </row>
    <row r="23" spans="1:8" ht="15.75">
      <c r="A23" s="125"/>
      <c r="B23" s="318"/>
      <c r="C23" s="318"/>
      <c r="D23" s="318"/>
      <c r="E23" s="318"/>
      <c r="F23" s="318"/>
      <c r="G23" s="318"/>
      <c r="H23" s="126"/>
    </row>
    <row r="24" spans="1:8" ht="51" customHeight="1">
      <c r="A24" s="125"/>
      <c r="B24" s="1063" t="s">
        <v>18839</v>
      </c>
      <c r="C24" s="1063"/>
      <c r="D24" s="1063"/>
      <c r="E24" s="1063"/>
      <c r="F24" s="1063"/>
      <c r="G24" s="1063"/>
      <c r="H24" s="126"/>
    </row>
    <row r="25" spans="1:8" ht="15.75">
      <c r="A25" s="125"/>
      <c r="B25" s="1064" t="s">
        <v>273</v>
      </c>
      <c r="C25" s="1064"/>
      <c r="D25" s="1064"/>
      <c r="E25" s="1065">
        <f>IF(DADOS!$D$30&lt;&gt;"",DADOS!$D$30," ")</f>
        <v>1720242109911</v>
      </c>
      <c r="F25" s="1065"/>
      <c r="G25" s="1065"/>
      <c r="H25" s="126"/>
    </row>
    <row r="26" spans="1:8" ht="15.75">
      <c r="A26" s="125"/>
      <c r="B26" s="1064" t="s">
        <v>274</v>
      </c>
      <c r="C26" s="1064"/>
      <c r="D26" s="1064"/>
      <c r="E26" s="1066" t="str">
        <f>IF(DADOS!$D$28&lt;&gt;"",DADOS!$D$28," ")</f>
        <v>217025/D</v>
      </c>
      <c r="F26" s="1066"/>
      <c r="G26" s="1066"/>
      <c r="H26" s="126"/>
    </row>
    <row r="27" spans="1:8" ht="15.75">
      <c r="A27" s="125"/>
      <c r="B27" s="318"/>
      <c r="C27" s="318"/>
      <c r="D27" s="318"/>
      <c r="E27" s="318"/>
      <c r="F27" s="318"/>
      <c r="G27" s="318"/>
      <c r="H27" s="126"/>
    </row>
    <row r="28" spans="1:8" ht="15.75">
      <c r="A28" s="125"/>
      <c r="B28" s="318"/>
      <c r="C28" s="318"/>
      <c r="D28" s="318"/>
      <c r="E28" s="318"/>
      <c r="F28" s="318"/>
      <c r="G28" s="318"/>
      <c r="H28" s="126"/>
    </row>
    <row r="29" spans="1:8" ht="15.75">
      <c r="A29" s="125"/>
      <c r="B29" s="318"/>
      <c r="C29" s="318"/>
      <c r="D29" s="318"/>
      <c r="E29" s="318"/>
      <c r="F29" s="318"/>
      <c r="G29" s="318"/>
      <c r="H29" s="126"/>
    </row>
    <row r="30" spans="1:8" ht="15.75">
      <c r="A30" s="125"/>
      <c r="B30" s="318"/>
      <c r="C30" s="318"/>
      <c r="D30" s="318"/>
      <c r="E30" s="318"/>
      <c r="F30" s="318"/>
      <c r="G30" s="318"/>
      <c r="H30" s="126"/>
    </row>
    <row r="31" spans="1:8" ht="15.75">
      <c r="A31" s="125"/>
      <c r="B31" s="318"/>
      <c r="C31" s="318"/>
      <c r="D31" s="318"/>
      <c r="E31" s="318" t="s">
        <v>18837</v>
      </c>
      <c r="F31" s="318"/>
      <c r="G31" s="318"/>
      <c r="H31" s="126"/>
    </row>
    <row r="32" spans="1:8" ht="15.75">
      <c r="A32" s="125"/>
      <c r="B32" s="318"/>
      <c r="C32" s="318"/>
      <c r="D32" s="318"/>
      <c r="E32" s="1061" t="str">
        <f>E19</f>
        <v>nome do responsável</v>
      </c>
      <c r="F32" s="1061"/>
      <c r="G32" s="1061"/>
      <c r="H32" s="126"/>
    </row>
    <row r="33" spans="1:8">
      <c r="A33" s="125"/>
      <c r="B33" s="57"/>
      <c r="C33" s="57"/>
      <c r="D33" s="57"/>
      <c r="E33" s="57"/>
      <c r="F33" s="57"/>
      <c r="G33" s="57"/>
      <c r="H33" s="126"/>
    </row>
    <row r="34" spans="1:8">
      <c r="A34" s="125"/>
      <c r="B34" s="57"/>
      <c r="C34" s="57"/>
      <c r="D34" s="57"/>
      <c r="E34" s="57"/>
      <c r="F34" s="57"/>
      <c r="G34" s="57"/>
      <c r="H34" s="126"/>
    </row>
    <row r="35" spans="1:8" ht="15.75" thickBot="1">
      <c r="A35" s="651"/>
      <c r="B35" s="652"/>
      <c r="C35" s="652"/>
      <c r="D35" s="652"/>
      <c r="E35" s="652"/>
      <c r="F35" s="652"/>
      <c r="G35" s="652"/>
      <c r="H35" s="653" t="s">
        <v>18840</v>
      </c>
    </row>
  </sheetData>
  <mergeCells count="19">
    <mergeCell ref="E19:G19"/>
    <mergeCell ref="A1:H1"/>
    <mergeCell ref="C2:G2"/>
    <mergeCell ref="C3:G3"/>
    <mergeCell ref="C4:G4"/>
    <mergeCell ref="A6:H6"/>
    <mergeCell ref="C9:F9"/>
    <mergeCell ref="B11:G11"/>
    <mergeCell ref="B12:D12"/>
    <mergeCell ref="E12:G12"/>
    <mergeCell ref="B13:D13"/>
    <mergeCell ref="E13:G13"/>
    <mergeCell ref="E32:G32"/>
    <mergeCell ref="B22:G22"/>
    <mergeCell ref="B24:G24"/>
    <mergeCell ref="B25:D25"/>
    <mergeCell ref="E25:G25"/>
    <mergeCell ref="B26:D26"/>
    <mergeCell ref="E26:G26"/>
  </mergeCell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tabSelected="1" view="pageBreakPreview" topLeftCell="A10" zoomScale="130" zoomScaleNormal="100" zoomScaleSheetLayoutView="130" workbookViewId="0">
      <selection activeCell="L24" sqref="L24"/>
    </sheetView>
  </sheetViews>
  <sheetFormatPr defaultRowHeight="15"/>
  <cols>
    <col min="1" max="1" width="11.140625" customWidth="1"/>
    <col min="2" max="6" width="11.5703125" customWidth="1"/>
    <col min="7" max="7" width="16.140625" customWidth="1"/>
    <col min="8" max="8" width="6.85546875" customWidth="1"/>
  </cols>
  <sheetData>
    <row r="1" spans="1:8" ht="85.5" customHeight="1">
      <c r="A1" s="1067"/>
      <c r="B1" s="1068"/>
      <c r="C1" s="1068"/>
      <c r="D1" s="1068"/>
      <c r="E1" s="1068"/>
      <c r="F1" s="1068"/>
      <c r="G1" s="1068"/>
      <c r="H1" s="1069"/>
    </row>
    <row r="2" spans="1:8">
      <c r="A2" s="125"/>
      <c r="B2" s="650" t="s">
        <v>136</v>
      </c>
      <c r="C2" s="1070" t="str">
        <f>IF(DADOS!D12&lt;&gt;"",DADOS!D12," ")</f>
        <v>12ª Ciretran de Londrina</v>
      </c>
      <c r="D2" s="1070"/>
      <c r="E2" s="1070"/>
      <c r="F2" s="1070"/>
      <c r="G2" s="1070"/>
      <c r="H2" s="126"/>
    </row>
    <row r="3" spans="1:8">
      <c r="A3" s="125"/>
      <c r="B3" s="587" t="s">
        <v>152</v>
      </c>
      <c r="C3" s="1070" t="str">
        <f>IF(DADOS!$D$16&lt;&gt;"",DADOS!$D$16," ")</f>
        <v>LONDRINA</v>
      </c>
      <c r="D3" s="1070"/>
      <c r="E3" s="1070"/>
      <c r="F3" s="1070"/>
      <c r="G3" s="1070"/>
      <c r="H3" s="126"/>
    </row>
    <row r="4" spans="1:8">
      <c r="A4" s="125"/>
      <c r="B4" s="650" t="s">
        <v>70</v>
      </c>
      <c r="C4" s="1070" t="str">
        <f>IF(DADOS!$D$32&lt;&gt;"",DADOS!$D$32," ")</f>
        <v>Detran</v>
      </c>
      <c r="D4" s="1070"/>
      <c r="E4" s="1070"/>
      <c r="F4" s="1070"/>
      <c r="G4" s="1070"/>
      <c r="H4" s="126"/>
    </row>
    <row r="5" spans="1:8" ht="15.75" thickBot="1">
      <c r="A5" s="125"/>
      <c r="B5" s="57"/>
      <c r="C5" s="57"/>
      <c r="D5" s="57"/>
      <c r="E5" s="57"/>
      <c r="F5" s="57"/>
      <c r="G5" s="57"/>
      <c r="H5" s="126"/>
    </row>
    <row r="6" spans="1:8" ht="15.75" thickBot="1">
      <c r="A6" s="1071"/>
      <c r="B6" s="1072"/>
      <c r="C6" s="1072"/>
      <c r="D6" s="1072"/>
      <c r="E6" s="1072"/>
      <c r="F6" s="1072"/>
      <c r="G6" s="1072"/>
      <c r="H6" s="1073"/>
    </row>
    <row r="7" spans="1:8">
      <c r="A7" s="828"/>
      <c r="B7" s="829"/>
      <c r="C7" s="829"/>
      <c r="D7" s="829"/>
      <c r="E7" s="829"/>
      <c r="F7" s="829"/>
      <c r="G7" s="829"/>
      <c r="H7" s="830"/>
    </row>
    <row r="8" spans="1:8">
      <c r="A8" s="828"/>
      <c r="B8" s="829"/>
      <c r="C8" s="829"/>
      <c r="D8" s="829"/>
      <c r="E8" s="829"/>
      <c r="F8" s="829"/>
      <c r="G8" s="829"/>
      <c r="H8" s="830"/>
    </row>
    <row r="9" spans="1:8" ht="15.75">
      <c r="A9" s="125"/>
      <c r="B9" s="318"/>
      <c r="C9" s="1062" t="s">
        <v>270</v>
      </c>
      <c r="D9" s="1062"/>
      <c r="E9" s="1062"/>
      <c r="F9" s="1062"/>
      <c r="G9" s="318"/>
      <c r="H9" s="126"/>
    </row>
    <row r="10" spans="1:8" ht="15.75">
      <c r="A10" s="125"/>
      <c r="B10" s="318"/>
      <c r="C10" s="318"/>
      <c r="D10" s="318"/>
      <c r="E10" s="318"/>
      <c r="F10" s="318"/>
      <c r="G10" s="318"/>
      <c r="H10" s="126"/>
    </row>
    <row r="11" spans="1:8" ht="84" customHeight="1">
      <c r="A11" s="125"/>
      <c r="B11" s="1063" t="s">
        <v>14038</v>
      </c>
      <c r="C11" s="1063"/>
      <c r="D11" s="1063"/>
      <c r="E11" s="1063"/>
      <c r="F11" s="1063"/>
      <c r="G11" s="1063"/>
      <c r="H11" s="126"/>
    </row>
    <row r="12" spans="1:8" ht="15.75">
      <c r="A12" s="125"/>
      <c r="B12" s="1064" t="s">
        <v>273</v>
      </c>
      <c r="C12" s="1064"/>
      <c r="D12" s="1064"/>
      <c r="E12" s="1065">
        <v>1720243644713</v>
      </c>
      <c r="F12" s="1065"/>
      <c r="G12" s="1065"/>
      <c r="H12" s="126"/>
    </row>
    <row r="13" spans="1:8" ht="15.75">
      <c r="A13" s="125"/>
      <c r="B13" s="1064" t="s">
        <v>274</v>
      </c>
      <c r="C13" s="1064"/>
      <c r="D13" s="1064"/>
      <c r="E13" s="1066" t="s">
        <v>19877</v>
      </c>
      <c r="F13" s="1066"/>
      <c r="G13" s="1066"/>
      <c r="H13" s="126"/>
    </row>
    <row r="14" spans="1:8" ht="15.75">
      <c r="A14" s="125"/>
      <c r="B14" s="318"/>
      <c r="C14" s="318"/>
      <c r="D14" s="318"/>
      <c r="E14" s="318"/>
      <c r="F14" s="318"/>
      <c r="G14" s="318"/>
      <c r="H14" s="126"/>
    </row>
    <row r="15" spans="1:8" ht="15.75">
      <c r="A15" s="125"/>
      <c r="B15" s="318"/>
      <c r="C15" s="318"/>
      <c r="D15" s="318"/>
      <c r="E15" s="318"/>
      <c r="F15" s="318"/>
      <c r="G15" s="318"/>
      <c r="H15" s="126"/>
    </row>
    <row r="16" spans="1:8" ht="15.75">
      <c r="A16" s="125"/>
      <c r="B16" s="318"/>
      <c r="C16" s="318"/>
      <c r="D16" s="318"/>
      <c r="E16" s="318"/>
      <c r="F16" s="318"/>
      <c r="G16" s="318"/>
      <c r="H16" s="126"/>
    </row>
    <row r="17" spans="1:8" ht="15.75">
      <c r="A17" s="125"/>
      <c r="B17" s="318"/>
      <c r="C17" s="318"/>
      <c r="D17" s="318"/>
      <c r="E17" s="318"/>
      <c r="F17" s="318"/>
      <c r="G17" s="318"/>
      <c r="H17" s="126"/>
    </row>
    <row r="18" spans="1:8" ht="15.75">
      <c r="A18" s="125"/>
      <c r="B18" s="318"/>
      <c r="C18" s="318"/>
      <c r="D18" s="318"/>
      <c r="E18" s="318" t="s">
        <v>18837</v>
      </c>
      <c r="F18" s="318"/>
      <c r="G18" s="318"/>
      <c r="H18" s="126"/>
    </row>
    <row r="19" spans="1:8" ht="15.75">
      <c r="A19" s="125"/>
      <c r="B19" s="318"/>
      <c r="C19" s="318"/>
      <c r="D19" s="318"/>
      <c r="E19" s="1061" t="s">
        <v>18838</v>
      </c>
      <c r="F19" s="1061"/>
      <c r="G19" s="1061"/>
      <c r="H19" s="126"/>
    </row>
    <row r="20" spans="1:8">
      <c r="A20" s="125"/>
      <c r="B20" s="57"/>
      <c r="C20" s="57"/>
      <c r="D20" s="57"/>
      <c r="E20" s="57"/>
      <c r="F20" s="57"/>
      <c r="G20" s="57"/>
      <c r="H20" s="126"/>
    </row>
    <row r="21" spans="1:8">
      <c r="A21" s="125"/>
      <c r="B21" s="57"/>
      <c r="C21" s="57"/>
      <c r="D21" s="57"/>
      <c r="E21" s="57"/>
      <c r="F21" s="57"/>
      <c r="G21" s="57"/>
      <c r="H21" s="126"/>
    </row>
    <row r="22" spans="1:8" ht="15.75">
      <c r="A22" s="125"/>
      <c r="B22" s="1062" t="s">
        <v>0</v>
      </c>
      <c r="C22" s="1062"/>
      <c r="D22" s="1062"/>
      <c r="E22" s="1062"/>
      <c r="F22" s="1062"/>
      <c r="G22" s="1062"/>
      <c r="H22" s="126"/>
    </row>
    <row r="23" spans="1:8" ht="15.75">
      <c r="A23" s="125"/>
      <c r="B23" s="318"/>
      <c r="C23" s="318"/>
      <c r="D23" s="318"/>
      <c r="E23" s="318"/>
      <c r="F23" s="318"/>
      <c r="G23" s="318"/>
      <c r="H23" s="126"/>
    </row>
    <row r="24" spans="1:8" ht="51" customHeight="1">
      <c r="A24" s="125"/>
      <c r="B24" s="1063" t="s">
        <v>19876</v>
      </c>
      <c r="C24" s="1063"/>
      <c r="D24" s="1063"/>
      <c r="E24" s="1063"/>
      <c r="F24" s="1063"/>
      <c r="G24" s="1063"/>
      <c r="H24" s="126"/>
    </row>
    <row r="25" spans="1:8" ht="15.75">
      <c r="A25" s="125"/>
      <c r="B25" s="1064" t="s">
        <v>273</v>
      </c>
      <c r="C25" s="1064"/>
      <c r="D25" s="1064"/>
      <c r="E25" s="1065">
        <v>1720243644713</v>
      </c>
      <c r="F25" s="1065"/>
      <c r="G25" s="1065"/>
      <c r="H25" s="126"/>
    </row>
    <row r="26" spans="1:8" ht="15.75">
      <c r="A26" s="125"/>
      <c r="B26" s="1064" t="s">
        <v>274</v>
      </c>
      <c r="C26" s="1064"/>
      <c r="D26" s="1064"/>
      <c r="E26" s="1066" t="s">
        <v>19877</v>
      </c>
      <c r="F26" s="1066"/>
      <c r="G26" s="1066"/>
      <c r="H26" s="126"/>
    </row>
    <row r="27" spans="1:8" ht="15.75">
      <c r="A27" s="125"/>
      <c r="B27" s="318"/>
      <c r="C27" s="318"/>
      <c r="D27" s="318"/>
      <c r="E27" s="318"/>
      <c r="F27" s="318"/>
      <c r="G27" s="318"/>
      <c r="H27" s="126"/>
    </row>
    <row r="28" spans="1:8" ht="15.75">
      <c r="A28" s="125"/>
      <c r="B28" s="318"/>
      <c r="C28" s="318"/>
      <c r="D28" s="318"/>
      <c r="E28" s="318"/>
      <c r="F28" s="318"/>
      <c r="G28" s="318"/>
      <c r="H28" s="126"/>
    </row>
    <row r="29" spans="1:8" ht="15.75">
      <c r="A29" s="125"/>
      <c r="B29" s="318"/>
      <c r="C29" s="318"/>
      <c r="D29" s="318"/>
      <c r="E29" s="318"/>
      <c r="F29" s="318"/>
      <c r="G29" s="318"/>
      <c r="H29" s="126"/>
    </row>
    <row r="30" spans="1:8" ht="15.75">
      <c r="A30" s="125"/>
      <c r="B30" s="318"/>
      <c r="C30" s="318"/>
      <c r="D30" s="318"/>
      <c r="E30" s="318"/>
      <c r="F30" s="318"/>
      <c r="G30" s="318"/>
      <c r="H30" s="126"/>
    </row>
    <row r="31" spans="1:8" ht="15.75">
      <c r="A31" s="125"/>
      <c r="B31" s="318"/>
      <c r="C31" s="318"/>
      <c r="D31" s="318"/>
      <c r="E31" s="318" t="s">
        <v>18837</v>
      </c>
      <c r="F31" s="318"/>
      <c r="G31" s="318"/>
      <c r="H31" s="126"/>
    </row>
    <row r="32" spans="1:8" ht="15.75">
      <c r="A32" s="125"/>
      <c r="B32" s="318"/>
      <c r="C32" s="318"/>
      <c r="D32" s="318"/>
      <c r="E32" s="1061" t="str">
        <f>E19</f>
        <v>nome do responsável</v>
      </c>
      <c r="F32" s="1061"/>
      <c r="G32" s="1061"/>
      <c r="H32" s="126"/>
    </row>
    <row r="33" spans="1:8">
      <c r="A33" s="125"/>
      <c r="B33" s="57"/>
      <c r="C33" s="57"/>
      <c r="D33" s="57"/>
      <c r="E33" s="57"/>
      <c r="F33" s="57"/>
      <c r="G33" s="57"/>
      <c r="H33" s="126"/>
    </row>
    <row r="34" spans="1:8">
      <c r="A34" s="125"/>
      <c r="B34" s="57"/>
      <c r="C34" s="57"/>
      <c r="D34" s="57"/>
      <c r="E34" s="57"/>
      <c r="F34" s="57"/>
      <c r="G34" s="57"/>
      <c r="H34" s="126"/>
    </row>
    <row r="35" spans="1:8" ht="15.75" thickBot="1">
      <c r="A35" s="651"/>
      <c r="B35" s="652"/>
      <c r="C35" s="652"/>
      <c r="D35" s="652"/>
      <c r="E35" s="652"/>
      <c r="F35" s="652"/>
      <c r="G35" s="652"/>
      <c r="H35" s="653" t="s">
        <v>18840</v>
      </c>
    </row>
  </sheetData>
  <mergeCells count="19">
    <mergeCell ref="E19:G19"/>
    <mergeCell ref="A1:H1"/>
    <mergeCell ref="C2:G2"/>
    <mergeCell ref="C3:G3"/>
    <mergeCell ref="C4:G4"/>
    <mergeCell ref="A6:H6"/>
    <mergeCell ref="C9:F9"/>
    <mergeCell ref="B11:G11"/>
    <mergeCell ref="B12:D12"/>
    <mergeCell ref="E12:G12"/>
    <mergeCell ref="B13:D13"/>
    <mergeCell ref="E13:G13"/>
    <mergeCell ref="E32:G32"/>
    <mergeCell ref="B22:G22"/>
    <mergeCell ref="B24:G24"/>
    <mergeCell ref="B25:D25"/>
    <mergeCell ref="E25:G25"/>
    <mergeCell ref="B26:D26"/>
    <mergeCell ref="E26:G26"/>
  </mergeCell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topLeftCell="A10" zoomScaleNormal="100" zoomScaleSheetLayoutView="100" workbookViewId="0">
      <selection activeCell="G19" sqref="G19"/>
    </sheetView>
  </sheetViews>
  <sheetFormatPr defaultRowHeight="15"/>
  <cols>
    <col min="1" max="8" width="11.7109375" customWidth="1"/>
    <col min="9" max="9" width="13.28515625" customWidth="1"/>
  </cols>
  <sheetData>
    <row r="1" spans="1:10" s="510" customFormat="1" ht="61.5" customHeight="1">
      <c r="A1" s="1067"/>
      <c r="B1" s="1068"/>
      <c r="C1" s="1068"/>
      <c r="D1" s="1068"/>
      <c r="E1" s="1068"/>
      <c r="F1" s="1068"/>
      <c r="G1" s="1068"/>
      <c r="H1" s="1069"/>
      <c r="I1" s="585"/>
      <c r="J1" s="565"/>
    </row>
    <row r="2" spans="1:10" s="510" customFormat="1" ht="15" customHeight="1">
      <c r="A2" s="1074"/>
      <c r="B2" s="1075"/>
      <c r="C2" s="1075"/>
      <c r="D2" s="1075"/>
      <c r="E2" s="1075"/>
      <c r="F2" s="1075"/>
      <c r="G2" s="1075"/>
      <c r="H2" s="1076"/>
      <c r="I2" s="585"/>
      <c r="J2" s="565"/>
    </row>
    <row r="3" spans="1:10" s="510" customFormat="1" ht="15" customHeight="1">
      <c r="A3" s="507"/>
      <c r="B3" s="586" t="s">
        <v>136</v>
      </c>
      <c r="C3" s="1077" t="str">
        <f>IF(DADOS!D12&lt;&gt;"",DADOS!D12," ")</f>
        <v>12ª Ciretran de Londrina</v>
      </c>
      <c r="D3" s="1077"/>
      <c r="E3" s="1077"/>
      <c r="F3" s="1077"/>
      <c r="G3" s="1077"/>
      <c r="H3" s="508"/>
      <c r="I3" s="585"/>
      <c r="J3" s="565"/>
    </row>
    <row r="4" spans="1:10" s="510" customFormat="1" ht="15" customHeight="1">
      <c r="A4" s="114"/>
      <c r="B4" s="587" t="s">
        <v>152</v>
      </c>
      <c r="C4" s="1077" t="str">
        <f>IF(DADOS!$D$16&lt;&gt;"",DADOS!$D$16," ")</f>
        <v>LONDRINA</v>
      </c>
      <c r="D4" s="1077"/>
      <c r="E4" s="1077"/>
      <c r="F4" s="1077"/>
      <c r="G4" s="1077"/>
      <c r="H4" s="115"/>
      <c r="I4" s="585"/>
      <c r="J4" s="565"/>
    </row>
    <row r="5" spans="1:10" s="510" customFormat="1" ht="15" customHeight="1">
      <c r="A5" s="114"/>
      <c r="B5" s="586" t="s">
        <v>70</v>
      </c>
      <c r="C5" s="1077" t="str">
        <f>IF(DADOS!D32&lt;&gt;"",DADOS!D32," ")</f>
        <v>Detran</v>
      </c>
      <c r="D5" s="1077"/>
      <c r="E5" s="1077"/>
      <c r="F5" s="1077"/>
      <c r="G5" s="1077"/>
      <c r="H5" s="115"/>
      <c r="I5" s="585"/>
      <c r="J5" s="565"/>
    </row>
    <row r="6" spans="1:10" s="510" customFormat="1" ht="15" customHeight="1" thickBot="1">
      <c r="A6" s="116"/>
      <c r="B6" s="565"/>
      <c r="C6" s="117"/>
      <c r="D6" s="588"/>
      <c r="E6" s="588"/>
      <c r="F6" s="588"/>
      <c r="G6" s="589"/>
      <c r="H6" s="590"/>
      <c r="I6" s="585"/>
      <c r="J6" s="565"/>
    </row>
    <row r="7" spans="1:10" ht="15" customHeight="1" thickBot="1">
      <c r="A7" s="1071"/>
      <c r="B7" s="1072"/>
      <c r="C7" s="1072"/>
      <c r="D7" s="1072"/>
      <c r="E7" s="1072"/>
      <c r="F7" s="1072"/>
      <c r="G7" s="1072"/>
      <c r="H7" s="1073"/>
    </row>
    <row r="8" spans="1:10" ht="15" customHeight="1">
      <c r="A8" s="313"/>
      <c r="B8" s="314"/>
      <c r="C8" s="314"/>
      <c r="D8" s="314"/>
      <c r="E8" s="314"/>
      <c r="F8" s="314"/>
      <c r="G8" s="314"/>
      <c r="H8" s="315"/>
    </row>
    <row r="9" spans="1:10" ht="15" customHeight="1">
      <c r="A9" s="317"/>
      <c r="B9" s="318"/>
      <c r="C9" s="318"/>
      <c r="D9" s="318"/>
      <c r="E9" s="318"/>
      <c r="F9" s="318"/>
      <c r="G9" s="318"/>
      <c r="H9" s="319"/>
    </row>
    <row r="10" spans="1:10" s="60" customFormat="1" ht="15" customHeight="1">
      <c r="A10" s="317"/>
      <c r="B10" s="318"/>
      <c r="C10" s="318"/>
      <c r="D10" s="318"/>
      <c r="E10" s="318"/>
      <c r="F10" s="318"/>
      <c r="G10" s="318"/>
      <c r="H10" s="319"/>
    </row>
    <row r="11" spans="1:10" ht="15" customHeight="1">
      <c r="A11" s="317"/>
      <c r="B11" s="318"/>
      <c r="C11" s="1062" t="s">
        <v>270</v>
      </c>
      <c r="D11" s="1062"/>
      <c r="E11" s="1062"/>
      <c r="F11" s="1062"/>
      <c r="G11" s="318"/>
      <c r="H11" s="319"/>
    </row>
    <row r="12" spans="1:10" ht="15" customHeight="1">
      <c r="A12" s="317"/>
      <c r="B12" s="318"/>
      <c r="C12" s="318"/>
      <c r="D12" s="318"/>
      <c r="E12" s="318"/>
      <c r="F12" s="318"/>
      <c r="G12" s="318"/>
      <c r="H12" s="319"/>
    </row>
    <row r="13" spans="1:10" ht="90" customHeight="1">
      <c r="A13" s="317"/>
      <c r="B13" s="1063" t="s">
        <v>14038</v>
      </c>
      <c r="C13" s="1063"/>
      <c r="D13" s="1063"/>
      <c r="E13" s="1063"/>
      <c r="F13" s="1063"/>
      <c r="G13" s="1063"/>
      <c r="H13" s="319"/>
    </row>
    <row r="14" spans="1:10" ht="15" customHeight="1">
      <c r="A14" s="317"/>
      <c r="B14" s="1064" t="s">
        <v>273</v>
      </c>
      <c r="C14" s="1064"/>
      <c r="D14" s="1064"/>
      <c r="E14" s="1065">
        <f>IF(DADOS!$D$30&lt;&gt;"",DADOS!$D$30," ")</f>
        <v>1720242109911</v>
      </c>
      <c r="F14" s="1065"/>
      <c r="G14" s="1065"/>
      <c r="H14" s="319"/>
    </row>
    <row r="15" spans="1:10" ht="15" customHeight="1">
      <c r="A15" s="317"/>
      <c r="B15" s="1064" t="s">
        <v>274</v>
      </c>
      <c r="C15" s="1064"/>
      <c r="D15" s="1064"/>
      <c r="E15" s="1066" t="str">
        <f>IF(DADOS!$D$28&lt;&gt;"",DADOS!$D$28," ")</f>
        <v>217025/D</v>
      </c>
      <c r="F15" s="1066"/>
      <c r="G15" s="1066"/>
      <c r="H15" s="319"/>
    </row>
    <row r="16" spans="1:10" ht="15" customHeight="1">
      <c r="A16" s="317"/>
      <c r="B16" s="318"/>
      <c r="C16" s="318"/>
      <c r="D16" s="318"/>
      <c r="E16" s="318"/>
      <c r="F16" s="318"/>
      <c r="G16" s="318"/>
      <c r="H16" s="319"/>
    </row>
    <row r="17" spans="1:11" ht="15" customHeight="1">
      <c r="A17" s="317"/>
      <c r="B17" s="318"/>
      <c r="C17" s="318"/>
      <c r="D17" s="318"/>
      <c r="E17" s="318"/>
      <c r="F17" s="318"/>
      <c r="G17" s="318"/>
      <c r="H17" s="319"/>
    </row>
    <row r="18" spans="1:11" ht="15" customHeight="1">
      <c r="A18" s="317"/>
      <c r="B18" s="318"/>
      <c r="C18" s="318"/>
      <c r="D18" s="318"/>
      <c r="E18" s="318"/>
      <c r="F18" s="318"/>
      <c r="G18" s="318"/>
      <c r="H18" s="319"/>
    </row>
    <row r="19" spans="1:11" ht="15" customHeight="1">
      <c r="A19" s="317"/>
      <c r="B19" s="318"/>
      <c r="C19" s="318"/>
      <c r="D19" s="318"/>
      <c r="E19" s="318"/>
      <c r="F19" s="318"/>
      <c r="G19" s="318"/>
      <c r="H19" s="319"/>
    </row>
    <row r="20" spans="1:11" ht="15" customHeight="1">
      <c r="A20" s="317"/>
      <c r="B20" s="318"/>
      <c r="C20" s="318"/>
      <c r="D20" s="318"/>
      <c r="E20" s="318" t="s">
        <v>271</v>
      </c>
      <c r="F20" s="318"/>
      <c r="G20" s="318"/>
      <c r="H20" s="319"/>
    </row>
    <row r="21" spans="1:11" ht="15" customHeight="1">
      <c r="A21" s="317"/>
      <c r="B21" s="318"/>
      <c r="C21" s="318"/>
      <c r="D21" s="318"/>
      <c r="E21" s="1061" t="str">
        <f>IF(DADOS!$D$24&lt;&gt;"",DADOS!$D$24," ")</f>
        <v>Everton Nairnei</v>
      </c>
      <c r="F21" s="1061"/>
      <c r="G21" s="1061"/>
      <c r="H21" s="319"/>
    </row>
    <row r="22" spans="1:11" ht="15" customHeight="1">
      <c r="A22" s="317"/>
      <c r="B22" s="318"/>
      <c r="C22" s="318"/>
      <c r="D22" s="318"/>
      <c r="E22" s="329"/>
      <c r="F22" s="329"/>
      <c r="G22" s="329"/>
      <c r="H22" s="319"/>
    </row>
    <row r="23" spans="1:11" ht="15" customHeight="1">
      <c r="A23" s="317"/>
      <c r="B23" s="318"/>
      <c r="C23" s="318"/>
      <c r="D23" s="318"/>
      <c r="E23" s="318"/>
      <c r="F23" s="318"/>
      <c r="G23" s="320"/>
      <c r="H23" s="319"/>
    </row>
    <row r="24" spans="1:11" ht="15" customHeight="1">
      <c r="A24" s="317"/>
      <c r="B24" s="318"/>
      <c r="C24" s="318"/>
      <c r="D24" s="318"/>
      <c r="E24" s="318"/>
      <c r="F24" s="318"/>
      <c r="G24" s="320"/>
      <c r="H24" s="319"/>
    </row>
    <row r="25" spans="1:11" ht="15" customHeight="1">
      <c r="A25" s="317"/>
      <c r="B25" s="318"/>
      <c r="C25" s="318"/>
      <c r="D25" s="318"/>
      <c r="E25" s="318"/>
      <c r="F25" s="318"/>
      <c r="G25" s="320"/>
      <c r="H25" s="319"/>
    </row>
    <row r="26" spans="1:11" ht="15" customHeight="1">
      <c r="A26" s="317"/>
      <c r="B26" s="318"/>
      <c r="C26" s="318"/>
      <c r="D26" s="318"/>
      <c r="E26" s="318"/>
      <c r="F26" s="318"/>
      <c r="G26" s="318"/>
      <c r="H26" s="319"/>
    </row>
    <row r="27" spans="1:11" ht="15" customHeight="1">
      <c r="A27" s="317"/>
      <c r="B27" s="1062" t="s">
        <v>0</v>
      </c>
      <c r="C27" s="1062"/>
      <c r="D27" s="1062"/>
      <c r="E27" s="1062"/>
      <c r="F27" s="1062"/>
      <c r="G27" s="1062"/>
      <c r="H27" s="319"/>
      <c r="J27" s="62"/>
      <c r="K27" s="62"/>
    </row>
    <row r="28" spans="1:11" s="86" customFormat="1" ht="15" customHeight="1">
      <c r="A28" s="317"/>
      <c r="B28" s="318"/>
      <c r="C28" s="318"/>
      <c r="D28" s="318"/>
      <c r="E28" s="318"/>
      <c r="F28" s="318"/>
      <c r="G28" s="318"/>
      <c r="H28" s="319"/>
      <c r="J28" s="312"/>
      <c r="K28" s="312"/>
    </row>
    <row r="29" spans="1:11" ht="60" customHeight="1">
      <c r="A29" s="317"/>
      <c r="B29" s="1063" t="s">
        <v>14033</v>
      </c>
      <c r="C29" s="1063"/>
      <c r="D29" s="1063"/>
      <c r="E29" s="1063"/>
      <c r="F29" s="1063"/>
      <c r="G29" s="1063"/>
      <c r="H29" s="319"/>
    </row>
    <row r="30" spans="1:11" ht="15" customHeight="1">
      <c r="A30" s="317"/>
      <c r="B30" s="1064" t="s">
        <v>273</v>
      </c>
      <c r="C30" s="1064"/>
      <c r="D30" s="1064"/>
      <c r="E30" s="1065">
        <f>IF(DADOS!$D$30&lt;&gt;"",DADOS!$D$30," ")</f>
        <v>1720242109911</v>
      </c>
      <c r="F30" s="1065"/>
      <c r="G30" s="1065"/>
      <c r="H30" s="319"/>
    </row>
    <row r="31" spans="1:11" ht="15" customHeight="1">
      <c r="A31" s="317"/>
      <c r="B31" s="1064" t="s">
        <v>274</v>
      </c>
      <c r="C31" s="1064"/>
      <c r="D31" s="1064"/>
      <c r="E31" s="1066" t="str">
        <f>IF(DADOS!$D$28&lt;&gt;"",DADOS!$D$28," ")</f>
        <v>217025/D</v>
      </c>
      <c r="F31" s="1066"/>
      <c r="G31" s="1066"/>
      <c r="H31" s="319"/>
      <c r="J31" s="62"/>
      <c r="K31" s="62"/>
    </row>
    <row r="32" spans="1:11" ht="15" customHeight="1">
      <c r="A32" s="317"/>
      <c r="B32" s="318"/>
      <c r="C32" s="318"/>
      <c r="D32" s="318"/>
      <c r="E32" s="318"/>
      <c r="F32" s="318"/>
      <c r="G32" s="318"/>
      <c r="H32" s="319"/>
    </row>
    <row r="33" spans="1:11" ht="15" customHeight="1">
      <c r="A33" s="317"/>
      <c r="B33" s="318"/>
      <c r="C33" s="318"/>
      <c r="D33" s="318"/>
      <c r="E33" s="318"/>
      <c r="F33" s="318"/>
      <c r="G33" s="318"/>
      <c r="H33" s="319"/>
    </row>
    <row r="34" spans="1:11" ht="15" customHeight="1">
      <c r="A34" s="317"/>
      <c r="B34" s="318"/>
      <c r="C34" s="318"/>
      <c r="D34" s="318"/>
      <c r="E34" s="318"/>
      <c r="F34" s="318"/>
      <c r="G34" s="318"/>
      <c r="H34" s="319"/>
    </row>
    <row r="35" spans="1:11" ht="15" customHeight="1">
      <c r="A35" s="317"/>
      <c r="B35" s="318"/>
      <c r="C35" s="318"/>
      <c r="D35" s="318"/>
      <c r="E35" s="318"/>
      <c r="F35" s="318"/>
      <c r="G35" s="318"/>
      <c r="H35" s="319"/>
    </row>
    <row r="36" spans="1:11" ht="15" customHeight="1">
      <c r="A36" s="317"/>
      <c r="B36" s="318"/>
      <c r="C36" s="318"/>
      <c r="D36" s="318"/>
      <c r="E36" s="318" t="s">
        <v>271</v>
      </c>
      <c r="F36" s="318"/>
      <c r="G36" s="318"/>
      <c r="H36" s="319"/>
    </row>
    <row r="37" spans="1:11" ht="15" customHeight="1">
      <c r="A37" s="317"/>
      <c r="B37" s="318"/>
      <c r="C37" s="318"/>
      <c r="D37" s="318"/>
      <c r="E37" s="1061" t="str">
        <f>IF(DADOS!$D$24&lt;&gt;"",DADOS!$D$24," ")</f>
        <v>Everton Nairnei</v>
      </c>
      <c r="F37" s="1061"/>
      <c r="G37" s="1061"/>
      <c r="H37" s="319"/>
    </row>
    <row r="38" spans="1:11" ht="15" customHeight="1">
      <c r="A38" s="317"/>
      <c r="B38" s="318"/>
      <c r="C38" s="318"/>
      <c r="D38" s="318"/>
      <c r="E38" s="318"/>
      <c r="F38" s="318"/>
      <c r="G38" s="318"/>
      <c r="H38" s="319"/>
    </row>
    <row r="39" spans="1:11" ht="15" customHeight="1">
      <c r="A39" s="317"/>
      <c r="B39" s="318"/>
      <c r="C39" s="318"/>
      <c r="D39" s="318"/>
      <c r="E39" s="318"/>
      <c r="F39" s="318"/>
      <c r="G39" s="318"/>
      <c r="H39" s="319"/>
      <c r="I39" s="57"/>
    </row>
    <row r="40" spans="1:11" ht="15" customHeight="1">
      <c r="A40" s="317"/>
      <c r="B40" s="318"/>
      <c r="C40" s="318"/>
      <c r="D40" s="318"/>
      <c r="E40" s="318"/>
      <c r="F40" s="318"/>
      <c r="G40" s="318"/>
      <c r="H40" s="319"/>
      <c r="I40" s="57"/>
    </row>
    <row r="41" spans="1:11" ht="15" customHeight="1">
      <c r="A41" s="317"/>
      <c r="B41" s="318"/>
      <c r="C41" s="318"/>
      <c r="D41" s="318"/>
      <c r="E41" s="318"/>
      <c r="F41" s="318"/>
      <c r="G41" s="318"/>
      <c r="H41" s="319"/>
      <c r="I41" s="57"/>
    </row>
    <row r="42" spans="1:11" ht="15" customHeight="1" thickBot="1">
      <c r="A42" s="321"/>
      <c r="B42" s="322"/>
      <c r="C42" s="322"/>
      <c r="D42" s="322"/>
      <c r="E42" s="322"/>
      <c r="F42" s="322"/>
      <c r="G42" s="322"/>
      <c r="H42" s="323"/>
      <c r="I42" s="57"/>
    </row>
    <row r="43" spans="1:11" s="86" customFormat="1" ht="15" customHeight="1">
      <c r="A43" s="28"/>
      <c r="B43" s="28"/>
      <c r="C43" s="28"/>
      <c r="D43" s="28"/>
      <c r="E43" s="28"/>
      <c r="F43" s="28"/>
      <c r="G43" s="28"/>
      <c r="H43" s="28"/>
      <c r="I43" s="316"/>
    </row>
    <row r="44" spans="1:11" ht="8.1" customHeight="1">
      <c r="A44" s="28"/>
      <c r="B44" s="28"/>
      <c r="C44" s="28"/>
      <c r="D44" s="28"/>
      <c r="E44" s="28"/>
      <c r="F44" s="28"/>
      <c r="G44" s="28"/>
      <c r="H44" s="28"/>
      <c r="I44" s="57"/>
    </row>
    <row r="45" spans="1:11">
      <c r="A45" s="28"/>
      <c r="B45" s="28"/>
      <c r="C45" s="28"/>
      <c r="D45" s="28"/>
      <c r="E45" s="28"/>
      <c r="F45" s="28"/>
      <c r="G45" s="28"/>
      <c r="H45" s="28"/>
      <c r="I45" s="57"/>
      <c r="J45" s="62"/>
      <c r="K45" s="62"/>
    </row>
    <row r="46" spans="1:11">
      <c r="A46" s="28"/>
      <c r="B46" s="28"/>
      <c r="C46" s="28"/>
      <c r="D46" s="28"/>
      <c r="E46" s="28"/>
      <c r="F46" s="28"/>
      <c r="G46" s="28"/>
      <c r="H46" s="28"/>
      <c r="I46" s="57"/>
    </row>
    <row r="47" spans="1:11">
      <c r="A47" s="28"/>
      <c r="B47" s="28"/>
      <c r="C47" s="28"/>
      <c r="D47" s="28"/>
      <c r="E47" s="28"/>
      <c r="F47" s="28"/>
      <c r="G47" s="28"/>
      <c r="H47" s="28"/>
      <c r="I47" s="57"/>
    </row>
    <row r="48" spans="1:11">
      <c r="A48" s="28"/>
      <c r="B48" s="28"/>
      <c r="C48" s="28"/>
      <c r="D48" s="28"/>
      <c r="E48" s="28"/>
      <c r="F48" s="28"/>
      <c r="G48" s="28"/>
      <c r="H48" s="28"/>
      <c r="I48" s="57"/>
    </row>
    <row r="49" spans="1:11">
      <c r="A49" s="28"/>
      <c r="B49" s="28"/>
      <c r="C49" s="28"/>
      <c r="D49" s="28"/>
      <c r="E49" s="28"/>
      <c r="F49" s="28"/>
      <c r="G49" s="28"/>
      <c r="H49" s="28"/>
      <c r="I49" s="57"/>
    </row>
    <row r="50" spans="1:11">
      <c r="A50" s="28"/>
      <c r="B50" s="28"/>
      <c r="C50" s="28"/>
      <c r="D50" s="28"/>
      <c r="E50" s="28"/>
      <c r="F50" s="28"/>
      <c r="G50" s="28"/>
      <c r="H50" s="28"/>
      <c r="I50" s="57"/>
    </row>
    <row r="51" spans="1:11" s="86" customFormat="1">
      <c r="A51" s="28"/>
      <c r="B51" s="28"/>
      <c r="C51" s="28"/>
      <c r="D51" s="28"/>
      <c r="E51" s="28"/>
      <c r="F51" s="28"/>
      <c r="G51" s="28"/>
      <c r="H51" s="28"/>
      <c r="I51" s="316"/>
    </row>
    <row r="52" spans="1:11" ht="8.1" customHeight="1">
      <c r="A52" s="28"/>
      <c r="B52" s="28"/>
      <c r="C52" s="28"/>
      <c r="D52" s="28"/>
      <c r="E52" s="28"/>
      <c r="F52" s="28"/>
      <c r="G52" s="28"/>
      <c r="H52" s="28"/>
      <c r="I52" s="57"/>
    </row>
    <row r="53" spans="1:11">
      <c r="A53" s="57"/>
      <c r="B53" s="57"/>
      <c r="C53" s="57"/>
      <c r="D53" s="57"/>
      <c r="E53" s="57"/>
      <c r="F53" s="57"/>
      <c r="G53" s="57"/>
      <c r="H53" s="57"/>
      <c r="I53" s="57"/>
    </row>
    <row r="54" spans="1:11">
      <c r="A54" s="57"/>
      <c r="B54" s="57"/>
      <c r="C54" s="57"/>
      <c r="D54" s="57"/>
      <c r="E54" s="57"/>
      <c r="F54" s="57"/>
      <c r="G54" s="57"/>
      <c r="H54" s="57"/>
      <c r="I54" s="57"/>
      <c r="J54" s="62"/>
      <c r="K54" s="62"/>
    </row>
    <row r="55" spans="1:11">
      <c r="A55" s="57"/>
      <c r="B55" s="57"/>
      <c r="C55" s="57"/>
      <c r="D55" s="57"/>
      <c r="E55" s="57"/>
      <c r="F55" s="57"/>
      <c r="G55" s="57"/>
      <c r="H55" s="57"/>
      <c r="I55" s="57"/>
    </row>
    <row r="57" spans="1:11" s="86" customFormat="1">
      <c r="A57"/>
      <c r="B57"/>
      <c r="C57"/>
      <c r="D57"/>
      <c r="E57"/>
      <c r="F57"/>
      <c r="G57"/>
      <c r="H57"/>
    </row>
    <row r="58" spans="1:11" ht="8.1" customHeight="1"/>
  </sheetData>
  <sheetProtection algorithmName="SHA-512" hashValue="yZ3rdvk+7ywoHC2scX8BHTVh7Z+zirUhcmJ/DocW/QOWc6s4FODLx9Dci5dzsaPirWdyIagvSLoCByp059qp+w==" saltValue="xjHHCq70OtlV7fPCyXMPS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O12" sqref="O12"/>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41" customFormat="1" ht="15" customHeight="1">
      <c r="A1" s="254"/>
      <c r="B1" s="138"/>
      <c r="C1" s="1078" t="s">
        <v>717</v>
      </c>
      <c r="D1" s="1079"/>
      <c r="E1" s="1079"/>
      <c r="F1" s="1079"/>
      <c r="G1" s="1079"/>
      <c r="H1" s="139"/>
      <c r="I1" s="139"/>
      <c r="J1" s="139"/>
      <c r="K1" s="139"/>
      <c r="L1" s="137"/>
      <c r="M1" s="140"/>
      <c r="N1" s="140"/>
      <c r="O1" s="140"/>
      <c r="P1" s="140"/>
      <c r="Q1" s="140"/>
      <c r="R1" s="140"/>
      <c r="S1" s="140"/>
      <c r="T1" s="140"/>
      <c r="U1" s="140"/>
      <c r="V1" s="140"/>
      <c r="W1" s="140"/>
      <c r="X1" s="140"/>
      <c r="Y1" s="140"/>
      <c r="Z1" s="140"/>
      <c r="AA1" s="140"/>
      <c r="AB1" s="140"/>
      <c r="AC1" s="140"/>
      <c r="AD1" s="140"/>
      <c r="AE1" s="140"/>
      <c r="AF1" s="140"/>
      <c r="AG1" s="140"/>
      <c r="AH1" s="140"/>
      <c r="AI1" s="140"/>
      <c r="AJ1" s="140"/>
    </row>
    <row r="2" spans="1:36" s="141" customFormat="1" ht="12.75" customHeight="1">
      <c r="A2" s="142"/>
      <c r="B2" s="142"/>
      <c r="C2" s="1085" t="s">
        <v>14029</v>
      </c>
      <c r="D2" s="1086"/>
      <c r="E2" s="1086"/>
      <c r="F2" s="1086"/>
      <c r="G2" s="1086"/>
      <c r="K2" s="278"/>
      <c r="L2" s="145"/>
      <c r="M2" s="140"/>
      <c r="N2" s="140"/>
      <c r="O2" s="140"/>
      <c r="P2" s="140"/>
      <c r="Q2" s="140"/>
      <c r="R2" s="140"/>
      <c r="S2" s="140"/>
      <c r="T2" s="140"/>
      <c r="U2" s="140"/>
      <c r="V2" s="140"/>
      <c r="W2" s="140"/>
      <c r="X2" s="140"/>
      <c r="Y2" s="140"/>
      <c r="Z2" s="140"/>
      <c r="AA2" s="140"/>
      <c r="AB2" s="140"/>
      <c r="AC2" s="140"/>
      <c r="AD2" s="140"/>
      <c r="AE2" s="140"/>
      <c r="AF2" s="140"/>
      <c r="AG2" s="140"/>
      <c r="AH2" s="140"/>
      <c r="AI2" s="140"/>
      <c r="AJ2" s="140"/>
    </row>
    <row r="3" spans="1:36" s="141" customFormat="1" ht="15" customHeight="1">
      <c r="A3" s="142"/>
      <c r="B3" s="142"/>
      <c r="C3" s="1085" t="s">
        <v>14030</v>
      </c>
      <c r="D3" s="1086"/>
      <c r="E3" s="1086"/>
      <c r="F3" s="1086"/>
      <c r="G3" s="1086"/>
      <c r="K3" s="278"/>
      <c r="L3" s="145"/>
      <c r="M3" s="140"/>
      <c r="N3" s="140"/>
      <c r="O3" s="140"/>
      <c r="P3" s="140"/>
      <c r="Q3" s="140"/>
      <c r="R3" s="140"/>
      <c r="S3" s="140"/>
      <c r="T3" s="140"/>
      <c r="U3" s="140"/>
      <c r="V3" s="140"/>
      <c r="W3" s="140"/>
      <c r="X3" s="140"/>
      <c r="Y3" s="140"/>
      <c r="Z3" s="140"/>
      <c r="AA3" s="140"/>
      <c r="AB3" s="140"/>
      <c r="AC3" s="140"/>
      <c r="AD3" s="140"/>
      <c r="AE3" s="140"/>
      <c r="AF3" s="140"/>
      <c r="AG3" s="140"/>
      <c r="AH3" s="140"/>
      <c r="AI3" s="140"/>
      <c r="AJ3" s="140"/>
    </row>
    <row r="4" spans="1:36" s="141" customFormat="1" ht="12.75" customHeight="1">
      <c r="A4" s="142"/>
      <c r="B4" s="142"/>
      <c r="C4" s="293" t="s">
        <v>136</v>
      </c>
      <c r="D4" s="294" t="str">
        <f>IF(DADOS!D12&lt;&gt;"",DADOS!D12," ")</f>
        <v>12ª Ciretran de Londrina</v>
      </c>
      <c r="E4" s="280" t="s">
        <v>3</v>
      </c>
      <c r="F4" s="1081" t="str">
        <f>IF(DADOS!D24&lt;&gt;"",DADOS!D24," ")</f>
        <v>Everton Nairnei</v>
      </c>
      <c r="G4" s="1081"/>
      <c r="H4" s="1081"/>
      <c r="K4" s="279"/>
      <c r="L4" s="151"/>
      <c r="M4" s="140"/>
      <c r="N4" s="140"/>
      <c r="O4" s="140"/>
      <c r="P4" s="140"/>
      <c r="Q4" s="140"/>
      <c r="R4" s="140"/>
      <c r="S4" s="140"/>
      <c r="T4" s="140"/>
      <c r="U4" s="140"/>
      <c r="V4" s="140"/>
      <c r="W4" s="140"/>
      <c r="X4" s="140"/>
      <c r="Y4" s="140"/>
      <c r="Z4" s="140"/>
      <c r="AA4" s="140"/>
      <c r="AB4" s="140"/>
      <c r="AC4" s="140"/>
      <c r="AD4" s="140"/>
      <c r="AE4" s="140"/>
      <c r="AF4" s="140"/>
      <c r="AG4" s="140"/>
      <c r="AH4" s="140"/>
      <c r="AI4" s="140"/>
      <c r="AJ4" s="140"/>
    </row>
    <row r="5" spans="1:36" s="141" customFormat="1" ht="12.75" customHeight="1">
      <c r="A5" s="142"/>
      <c r="B5" s="142"/>
      <c r="C5" s="147" t="s">
        <v>152</v>
      </c>
      <c r="D5" s="294" t="str">
        <f>IF(DADOS!$D$16&lt;&gt;"",DADOS!$D$16," ")</f>
        <v>LONDRINA</v>
      </c>
      <c r="E5" s="280" t="s">
        <v>132</v>
      </c>
      <c r="F5" s="1080">
        <f>IF(DADOS!D30&lt;&gt;"",DADOS!D30," ")</f>
        <v>1720242109911</v>
      </c>
      <c r="G5" s="1080"/>
      <c r="H5" s="1080"/>
      <c r="I5" s="1087"/>
      <c r="J5" s="1087"/>
      <c r="K5" s="279"/>
      <c r="L5" s="151"/>
      <c r="M5" s="140"/>
      <c r="N5" s="140"/>
      <c r="O5" s="140"/>
      <c r="P5" s="140"/>
      <c r="Q5" s="140"/>
      <c r="R5" s="140"/>
      <c r="S5" s="140"/>
      <c r="T5" s="140"/>
      <c r="U5" s="140"/>
      <c r="V5" s="140"/>
      <c r="W5" s="140"/>
      <c r="X5" s="140"/>
      <c r="Y5" s="140"/>
      <c r="Z5" s="140"/>
      <c r="AA5" s="140"/>
      <c r="AB5" s="140"/>
      <c r="AC5" s="140"/>
      <c r="AD5" s="140"/>
      <c r="AE5" s="140"/>
      <c r="AF5" s="140"/>
      <c r="AG5" s="140"/>
      <c r="AH5" s="140"/>
      <c r="AI5" s="140"/>
      <c r="AJ5" s="140"/>
    </row>
    <row r="6" spans="1:36" s="140" customFormat="1" ht="12" customHeight="1">
      <c r="A6" s="138"/>
      <c r="B6" s="138"/>
      <c r="C6" s="133" t="s">
        <v>134</v>
      </c>
      <c r="D6" s="297" t="str">
        <f>IF('FOLHA FECHAMENTO'!K12&lt;&gt;"",'FOLHA FECHAMENTO'!K12," ")</f>
        <v xml:space="preserve"> </v>
      </c>
      <c r="E6" s="147" t="s">
        <v>141</v>
      </c>
      <c r="F6" s="1081" t="str">
        <f>IF(DADOS!D28&lt;&gt;"",DADOS!D28," ")</f>
        <v>217025/D</v>
      </c>
      <c r="G6" s="1081"/>
      <c r="H6" s="1081"/>
      <c r="I6" s="1087"/>
      <c r="J6" s="1087"/>
      <c r="K6" s="281"/>
      <c r="L6" s="152"/>
    </row>
    <row r="7" spans="1:36" s="140" customFormat="1" ht="12.75">
      <c r="A7" s="138"/>
      <c r="B7" s="138"/>
      <c r="C7" s="147" t="s">
        <v>82</v>
      </c>
      <c r="D7" s="1088" t="str">
        <f>IF(DADOS!M12&lt;&gt;"",DADOS!M12," ")</f>
        <v>Detran/PR</v>
      </c>
      <c r="E7" s="1088"/>
      <c r="F7" s="282"/>
      <c r="G7" s="282"/>
      <c r="H7" s="147"/>
      <c r="I7" s="1087"/>
      <c r="J7" s="1087"/>
      <c r="K7" s="283"/>
      <c r="L7" s="153"/>
    </row>
    <row r="8" spans="1:36" ht="25.5">
      <c r="A8" s="284" t="s">
        <v>4</v>
      </c>
      <c r="B8" s="285" t="s">
        <v>5</v>
      </c>
      <c r="C8" s="285" t="s">
        <v>6</v>
      </c>
      <c r="D8" s="284" t="s">
        <v>7</v>
      </c>
      <c r="E8" s="284" t="s">
        <v>8</v>
      </c>
      <c r="F8" s="285" t="s">
        <v>9</v>
      </c>
      <c r="G8" s="1089" t="s">
        <v>10</v>
      </c>
      <c r="H8" s="1089"/>
      <c r="I8" s="1090" t="s">
        <v>292</v>
      </c>
      <c r="J8" s="1091"/>
      <c r="K8" s="286"/>
    </row>
    <row r="9" spans="1:36">
      <c r="A9" s="1082" t="s">
        <v>291</v>
      </c>
      <c r="B9" s="1083"/>
      <c r="C9" s="1083"/>
      <c r="D9" s="1083"/>
      <c r="E9" s="1083"/>
      <c r="F9" s="1084"/>
      <c r="G9" s="287" t="s">
        <v>195</v>
      </c>
      <c r="H9" s="287" t="s">
        <v>196</v>
      </c>
      <c r="I9" s="287" t="s">
        <v>195</v>
      </c>
      <c r="J9" s="287" t="s">
        <v>196</v>
      </c>
      <c r="K9" s="288"/>
    </row>
    <row r="10" spans="1:36">
      <c r="A10" s="289"/>
      <c r="B10" s="290"/>
      <c r="C10" s="291"/>
      <c r="D10" s="289"/>
      <c r="E10" s="292"/>
      <c r="F10" s="292"/>
      <c r="G10" s="289"/>
      <c r="H10" s="289"/>
      <c r="I10" s="289"/>
      <c r="J10" s="289"/>
      <c r="K10" s="63"/>
    </row>
    <row r="11" spans="1:36">
      <c r="A11" s="289"/>
      <c r="B11" s="290"/>
      <c r="C11" s="291"/>
      <c r="D11" s="289"/>
      <c r="E11" s="292"/>
      <c r="F11" s="292"/>
      <c r="G11" s="289"/>
      <c r="H11" s="289"/>
      <c r="I11" s="289"/>
      <c r="J11" s="289"/>
      <c r="K11" s="63"/>
    </row>
    <row r="12" spans="1:36">
      <c r="A12" s="289"/>
      <c r="B12" s="290"/>
      <c r="C12" s="291"/>
      <c r="D12" s="289"/>
      <c r="E12" s="292"/>
      <c r="F12" s="292"/>
      <c r="G12" s="289"/>
      <c r="H12" s="289"/>
      <c r="I12" s="289"/>
      <c r="J12" s="289"/>
      <c r="K12" s="63"/>
    </row>
    <row r="13" spans="1:36">
      <c r="A13" s="289"/>
      <c r="B13" s="290"/>
      <c r="C13" s="291"/>
      <c r="D13" s="289"/>
      <c r="E13" s="292"/>
      <c r="F13" s="292"/>
      <c r="G13" s="289"/>
      <c r="H13" s="289"/>
      <c r="I13" s="289"/>
      <c r="J13" s="289"/>
      <c r="K13" s="63"/>
    </row>
    <row r="14" spans="1:36">
      <c r="A14" s="289"/>
      <c r="B14" s="290"/>
      <c r="C14" s="291"/>
      <c r="D14" s="289"/>
      <c r="E14" s="292"/>
      <c r="F14" s="292"/>
      <c r="G14" s="289"/>
      <c r="H14" s="289"/>
      <c r="I14" s="289"/>
      <c r="J14" s="289"/>
      <c r="K14" s="63"/>
    </row>
    <row r="15" spans="1:36">
      <c r="A15" s="289"/>
      <c r="B15" s="290"/>
      <c r="C15" s="291"/>
      <c r="D15" s="289"/>
      <c r="E15" s="292"/>
      <c r="F15" s="292"/>
      <c r="G15" s="289"/>
      <c r="H15" s="289"/>
      <c r="I15" s="289"/>
      <c r="J15" s="289"/>
      <c r="K15" s="63"/>
    </row>
    <row r="16" spans="1:36">
      <c r="A16" s="289"/>
      <c r="B16" s="290"/>
      <c r="C16" s="291"/>
      <c r="D16" s="289"/>
      <c r="E16" s="292"/>
      <c r="F16" s="292"/>
      <c r="G16" s="289"/>
      <c r="H16" s="289"/>
      <c r="I16" s="289"/>
      <c r="J16" s="289"/>
    </row>
    <row r="17" spans="1:10">
      <c r="A17" s="1082" t="s">
        <v>297</v>
      </c>
      <c r="B17" s="1083"/>
      <c r="C17" s="1083"/>
      <c r="D17" s="1083"/>
      <c r="E17" s="1083"/>
      <c r="F17" s="1084"/>
      <c r="G17" s="287" t="s">
        <v>195</v>
      </c>
      <c r="H17" s="287" t="s">
        <v>196</v>
      </c>
      <c r="I17" s="287" t="s">
        <v>195</v>
      </c>
      <c r="J17" s="287" t="s">
        <v>196</v>
      </c>
    </row>
    <row r="18" spans="1:10">
      <c r="A18" s="289"/>
      <c r="B18" s="290"/>
      <c r="C18" s="291"/>
      <c r="D18" s="289"/>
      <c r="E18" s="292"/>
      <c r="F18" s="292"/>
      <c r="G18" s="289"/>
      <c r="H18" s="289"/>
      <c r="I18" s="289"/>
      <c r="J18" s="289"/>
    </row>
    <row r="19" spans="1:10">
      <c r="A19" s="289"/>
      <c r="B19" s="290"/>
      <c r="C19" s="291"/>
      <c r="D19" s="289"/>
      <c r="E19" s="292"/>
      <c r="F19" s="292"/>
      <c r="G19" s="289"/>
      <c r="H19" s="289"/>
      <c r="I19" s="289"/>
      <c r="J19" s="289"/>
    </row>
    <row r="20" spans="1:10">
      <c r="A20" s="289"/>
      <c r="B20" s="290"/>
      <c r="C20" s="291"/>
      <c r="D20" s="289"/>
      <c r="E20" s="292"/>
      <c r="F20" s="292"/>
      <c r="G20" s="289"/>
      <c r="H20" s="289"/>
      <c r="I20" s="289"/>
      <c r="J20" s="289"/>
    </row>
    <row r="21" spans="1:10">
      <c r="A21" s="289"/>
      <c r="B21" s="290"/>
      <c r="C21" s="291"/>
      <c r="D21" s="289"/>
      <c r="E21" s="292"/>
      <c r="F21" s="292"/>
      <c r="G21" s="289"/>
      <c r="H21" s="289"/>
      <c r="I21" s="289"/>
      <c r="J21" s="289"/>
    </row>
    <row r="22" spans="1:10">
      <c r="A22" s="289"/>
      <c r="B22" s="290"/>
      <c r="C22" s="291"/>
      <c r="D22" s="289"/>
      <c r="E22" s="292"/>
      <c r="F22" s="292"/>
      <c r="G22" s="289"/>
      <c r="H22" s="289"/>
      <c r="I22" s="289"/>
      <c r="J22" s="289"/>
    </row>
    <row r="23" spans="1:10">
      <c r="A23" s="289"/>
      <c r="B23" s="290"/>
      <c r="C23" s="291"/>
      <c r="D23" s="289"/>
      <c r="E23" s="292"/>
      <c r="F23" s="292"/>
      <c r="G23" s="289"/>
      <c r="H23" s="289"/>
      <c r="I23" s="289"/>
      <c r="J23" s="289"/>
    </row>
    <row r="24" spans="1:10">
      <c r="A24" s="289"/>
      <c r="B24" s="290"/>
      <c r="C24" s="291"/>
      <c r="D24" s="289"/>
      <c r="E24" s="292"/>
      <c r="F24" s="292"/>
      <c r="G24" s="289"/>
      <c r="H24" s="289"/>
      <c r="I24" s="289"/>
      <c r="J24" s="289"/>
    </row>
    <row r="25" spans="1:10">
      <c r="A25" s="289"/>
      <c r="B25" s="290"/>
      <c r="C25" s="291"/>
      <c r="D25" s="289"/>
      <c r="E25" s="292"/>
      <c r="F25" s="292"/>
      <c r="G25" s="289"/>
      <c r="H25" s="289"/>
      <c r="I25" s="289"/>
      <c r="J25" s="289"/>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N13" sqref="N13"/>
    </sheetView>
  </sheetViews>
  <sheetFormatPr defaultRowHeight="15"/>
  <cols>
    <col min="6" max="6" width="18" customWidth="1"/>
    <col min="8" max="8" width="12" customWidth="1"/>
  </cols>
  <sheetData>
    <row r="1" spans="1:10" s="21" customFormat="1" ht="61.5" customHeight="1">
      <c r="A1" s="1067"/>
      <c r="B1" s="1068"/>
      <c r="C1" s="1068"/>
      <c r="D1" s="1068"/>
      <c r="E1" s="1068"/>
      <c r="F1" s="1068"/>
      <c r="G1" s="1068"/>
      <c r="H1" s="1069"/>
      <c r="I1" s="26"/>
      <c r="J1" s="20"/>
    </row>
    <row r="2" spans="1:10" s="21" customFormat="1" ht="15" customHeight="1">
      <c r="A2" s="1074" t="s">
        <v>27</v>
      </c>
      <c r="B2" s="1075"/>
      <c r="C2" s="1075"/>
      <c r="D2" s="1075"/>
      <c r="E2" s="1075"/>
      <c r="F2" s="1075"/>
      <c r="G2" s="1075"/>
      <c r="H2" s="1076"/>
      <c r="I2" s="26"/>
      <c r="J2" s="20"/>
    </row>
    <row r="3" spans="1:10" s="21" customFormat="1" ht="15" customHeight="1">
      <c r="A3" s="111"/>
      <c r="B3" s="112"/>
      <c r="C3" s="112"/>
      <c r="D3" s="112"/>
      <c r="E3" s="112"/>
      <c r="F3" s="112"/>
      <c r="G3" s="112"/>
      <c r="H3" s="113"/>
      <c r="I3" s="26"/>
      <c r="J3" s="20"/>
    </row>
    <row r="4" spans="1:10" s="21" customFormat="1" ht="15" customHeight="1">
      <c r="A4" s="453" t="s">
        <v>14039</v>
      </c>
      <c r="B4" s="437"/>
      <c r="C4" s="437"/>
      <c r="D4" s="437"/>
      <c r="E4" s="112"/>
      <c r="F4" s="112"/>
      <c r="G4" s="112"/>
      <c r="H4" s="115" t="s">
        <v>14044</v>
      </c>
      <c r="I4" s="26"/>
      <c r="J4" s="20"/>
    </row>
    <row r="5" spans="1:10" s="21" customFormat="1" ht="15" customHeight="1" thickBot="1">
      <c r="A5" s="116"/>
      <c r="B5" s="20"/>
      <c r="C5" s="117"/>
      <c r="D5" s="25"/>
      <c r="E5" s="25"/>
      <c r="F5" s="25"/>
      <c r="G5" s="118"/>
      <c r="H5" s="119"/>
      <c r="I5" s="26"/>
      <c r="J5" s="20"/>
    </row>
    <row r="6" spans="1:10" ht="15.75" thickBot="1">
      <c r="A6" s="1071" t="s">
        <v>23</v>
      </c>
      <c r="B6" s="1072"/>
      <c r="C6" s="1072"/>
      <c r="D6" s="1072"/>
      <c r="E6" s="1072"/>
      <c r="F6" s="1072"/>
      <c r="G6" s="1072"/>
      <c r="H6" s="1073"/>
    </row>
    <row r="7" spans="1:10" ht="8.1" customHeight="1" thickBot="1">
      <c r="A7" s="120"/>
      <c r="B7" s="28"/>
      <c r="C7" s="28"/>
      <c r="D7" s="28"/>
      <c r="E7" s="28"/>
      <c r="F7" s="28"/>
      <c r="G7" s="28"/>
      <c r="H7" s="121"/>
    </row>
    <row r="8" spans="1:10" s="60" customFormat="1" ht="24.75" customHeight="1" thickBot="1">
      <c r="A8" s="93" t="s">
        <v>28</v>
      </c>
      <c r="B8" s="1092" t="s">
        <v>85</v>
      </c>
      <c r="C8" s="1093"/>
      <c r="D8" s="1093"/>
      <c r="E8" s="1093"/>
      <c r="F8" s="1094"/>
      <c r="G8" s="94" t="s">
        <v>29</v>
      </c>
      <c r="H8" s="94" t="s">
        <v>30</v>
      </c>
    </row>
    <row r="9" spans="1:10" ht="8.1" customHeight="1" thickBot="1">
      <c r="A9" s="120"/>
      <c r="B9" s="28"/>
      <c r="C9" s="28"/>
      <c r="D9" s="28"/>
      <c r="E9" s="28"/>
      <c r="F9" s="28"/>
      <c r="G9" s="28"/>
      <c r="H9" s="121"/>
    </row>
    <row r="10" spans="1:10" ht="15.75" thickBot="1">
      <c r="A10" s="1096" t="s">
        <v>24</v>
      </c>
      <c r="B10" s="1097"/>
      <c r="C10" s="1097"/>
      <c r="D10" s="1097"/>
      <c r="E10" s="1097"/>
      <c r="F10" s="1097"/>
      <c r="G10" s="1097"/>
      <c r="H10" s="1098"/>
    </row>
    <row r="11" spans="1:10" ht="15.75" thickBot="1">
      <c r="A11" s="95" t="s">
        <v>31</v>
      </c>
      <c r="B11" s="1099" t="s">
        <v>40</v>
      </c>
      <c r="C11" s="1100"/>
      <c r="D11" s="1100"/>
      <c r="E11" s="1100"/>
      <c r="F11" s="1101"/>
      <c r="G11" s="96">
        <v>0</v>
      </c>
      <c r="H11" s="96">
        <v>0</v>
      </c>
    </row>
    <row r="12" spans="1:10" ht="15.75" thickBot="1">
      <c r="A12" s="95" t="s">
        <v>32</v>
      </c>
      <c r="B12" s="1095" t="s">
        <v>41</v>
      </c>
      <c r="C12" s="1095"/>
      <c r="D12" s="1095"/>
      <c r="E12" s="1095"/>
      <c r="F12" s="1095"/>
      <c r="G12" s="96">
        <v>1.5</v>
      </c>
      <c r="H12" s="96">
        <v>1.5</v>
      </c>
    </row>
    <row r="13" spans="1:10" ht="15.75" thickBot="1">
      <c r="A13" s="95" t="s">
        <v>33</v>
      </c>
      <c r="B13" s="1095" t="s">
        <v>42</v>
      </c>
      <c r="C13" s="1095"/>
      <c r="D13" s="1095"/>
      <c r="E13" s="1095"/>
      <c r="F13" s="1095"/>
      <c r="G13" s="96">
        <v>1</v>
      </c>
      <c r="H13" s="96">
        <v>1</v>
      </c>
    </row>
    <row r="14" spans="1:10" ht="15.75" thickBot="1">
      <c r="A14" s="95" t="s">
        <v>34</v>
      </c>
      <c r="B14" s="1095" t="s">
        <v>43</v>
      </c>
      <c r="C14" s="1095"/>
      <c r="D14" s="1095"/>
      <c r="E14" s="1095"/>
      <c r="F14" s="1095"/>
      <c r="G14" s="96">
        <v>0.2</v>
      </c>
      <c r="H14" s="96">
        <v>0.2</v>
      </c>
    </row>
    <row r="15" spans="1:10" ht="15.75" thickBot="1">
      <c r="A15" s="95" t="s">
        <v>35</v>
      </c>
      <c r="B15" s="1095" t="s">
        <v>44</v>
      </c>
      <c r="C15" s="1095"/>
      <c r="D15" s="1095"/>
      <c r="E15" s="1095"/>
      <c r="F15" s="1095"/>
      <c r="G15" s="96">
        <v>0.6</v>
      </c>
      <c r="H15" s="96">
        <v>0.6</v>
      </c>
    </row>
    <row r="16" spans="1:10" ht="15.75" thickBot="1">
      <c r="A16" s="95" t="s">
        <v>36</v>
      </c>
      <c r="B16" s="1095" t="s">
        <v>45</v>
      </c>
      <c r="C16" s="1095"/>
      <c r="D16" s="1095"/>
      <c r="E16" s="1095"/>
      <c r="F16" s="1095"/>
      <c r="G16" s="96">
        <v>2.5</v>
      </c>
      <c r="H16" s="96">
        <v>2.5</v>
      </c>
    </row>
    <row r="17" spans="1:11" ht="15.75" thickBot="1">
      <c r="A17" s="95" t="s">
        <v>37</v>
      </c>
      <c r="B17" s="1095" t="s">
        <v>46</v>
      </c>
      <c r="C17" s="1095"/>
      <c r="D17" s="1095"/>
      <c r="E17" s="1095"/>
      <c r="F17" s="1095"/>
      <c r="G17" s="96">
        <v>3</v>
      </c>
      <c r="H17" s="96">
        <v>3</v>
      </c>
    </row>
    <row r="18" spans="1:11" ht="15.75" thickBot="1">
      <c r="A18" s="95" t="s">
        <v>38</v>
      </c>
      <c r="B18" s="1095" t="s">
        <v>47</v>
      </c>
      <c r="C18" s="1095"/>
      <c r="D18" s="1095"/>
      <c r="E18" s="1095"/>
      <c r="F18" s="1095"/>
      <c r="G18" s="96">
        <v>8</v>
      </c>
      <c r="H18" s="96">
        <v>8</v>
      </c>
    </row>
    <row r="19" spans="1:11" ht="15.75" thickBot="1">
      <c r="A19" s="95" t="s">
        <v>39</v>
      </c>
      <c r="B19" s="1099" t="s">
        <v>48</v>
      </c>
      <c r="C19" s="1100"/>
      <c r="D19" s="1100"/>
      <c r="E19" s="1100"/>
      <c r="F19" s="1101"/>
      <c r="G19" s="96">
        <v>1</v>
      </c>
      <c r="H19" s="96">
        <v>1</v>
      </c>
      <c r="J19" s="62"/>
      <c r="K19" s="62"/>
    </row>
    <row r="20" spans="1:11" s="86" customFormat="1" ht="15.75" thickBot="1">
      <c r="A20" s="310" t="s">
        <v>49</v>
      </c>
      <c r="B20" s="1102" t="s">
        <v>50</v>
      </c>
      <c r="C20" s="1103"/>
      <c r="D20" s="1103"/>
      <c r="E20" s="1103"/>
      <c r="F20" s="1104"/>
      <c r="G20" s="311">
        <v>17.8</v>
      </c>
      <c r="H20" s="311">
        <v>17.8</v>
      </c>
      <c r="J20" s="312"/>
      <c r="K20" s="312"/>
    </row>
    <row r="21" spans="1:11" ht="8.1" customHeight="1" thickBot="1">
      <c r="A21" s="122"/>
      <c r="B21" s="123"/>
      <c r="C21" s="123"/>
      <c r="D21" s="123"/>
      <c r="E21" s="123"/>
      <c r="F21" s="123"/>
      <c r="G21" s="123"/>
      <c r="H21" s="124"/>
    </row>
    <row r="22" spans="1:11" ht="15.75" thickBot="1">
      <c r="A22" s="1096" t="s">
        <v>25</v>
      </c>
      <c r="B22" s="1097"/>
      <c r="C22" s="1097"/>
      <c r="D22" s="1097"/>
      <c r="E22" s="1097"/>
      <c r="F22" s="1097"/>
      <c r="G22" s="1097"/>
      <c r="H22" s="1098"/>
    </row>
    <row r="23" spans="1:11" ht="15.75" thickBot="1">
      <c r="A23" s="95" t="s">
        <v>51</v>
      </c>
      <c r="B23" s="1099" t="s">
        <v>62</v>
      </c>
      <c r="C23" s="1100"/>
      <c r="D23" s="1100"/>
      <c r="E23" s="1100"/>
      <c r="F23" s="1101"/>
      <c r="G23" s="96">
        <v>17.940000000000001</v>
      </c>
      <c r="H23" s="96" t="s">
        <v>94</v>
      </c>
      <c r="J23" s="62"/>
      <c r="K23" s="62"/>
    </row>
    <row r="24" spans="1:11" ht="15.75" thickBot="1">
      <c r="A24" s="95" t="s">
        <v>52</v>
      </c>
      <c r="B24" s="1095" t="s">
        <v>63</v>
      </c>
      <c r="C24" s="1095"/>
      <c r="D24" s="1095"/>
      <c r="E24" s="1095"/>
      <c r="F24" s="1095"/>
      <c r="G24" s="96">
        <v>3.97</v>
      </c>
      <c r="H24" s="96" t="s">
        <v>94</v>
      </c>
    </row>
    <row r="25" spans="1:11" ht="15.75" thickBot="1">
      <c r="A25" s="95" t="s">
        <v>53</v>
      </c>
      <c r="B25" s="1095" t="s">
        <v>103</v>
      </c>
      <c r="C25" s="1095"/>
      <c r="D25" s="1095"/>
      <c r="E25" s="1095"/>
      <c r="F25" s="1095"/>
      <c r="G25" s="96">
        <v>0.88</v>
      </c>
      <c r="H25" s="96">
        <v>0.66</v>
      </c>
    </row>
    <row r="26" spans="1:11" ht="15.75" thickBot="1">
      <c r="A26" s="95" t="s">
        <v>54</v>
      </c>
      <c r="B26" s="1095" t="s">
        <v>104</v>
      </c>
      <c r="C26" s="1095"/>
      <c r="D26" s="1095"/>
      <c r="E26" s="1095"/>
      <c r="F26" s="1095"/>
      <c r="G26" s="96">
        <v>11.1</v>
      </c>
      <c r="H26" s="96">
        <v>8.33</v>
      </c>
    </row>
    <row r="27" spans="1:11" ht="15.75" thickBot="1">
      <c r="A27" s="95" t="s">
        <v>55</v>
      </c>
      <c r="B27" s="1095" t="s">
        <v>105</v>
      </c>
      <c r="C27" s="1095"/>
      <c r="D27" s="1095"/>
      <c r="E27" s="1095"/>
      <c r="F27" s="1095"/>
      <c r="G27" s="96">
        <v>7.0000000000000007E-2</v>
      </c>
      <c r="H27" s="96">
        <v>0.05</v>
      </c>
    </row>
    <row r="28" spans="1:11" ht="15.75" thickBot="1">
      <c r="A28" s="95" t="s">
        <v>56</v>
      </c>
      <c r="B28" s="1095" t="s">
        <v>106</v>
      </c>
      <c r="C28" s="1095"/>
      <c r="D28" s="1095"/>
      <c r="E28" s="1095"/>
      <c r="F28" s="1095"/>
      <c r="G28" s="96">
        <v>0.74</v>
      </c>
      <c r="H28" s="96">
        <v>0.56000000000000005</v>
      </c>
    </row>
    <row r="29" spans="1:11" ht="15.75" thickBot="1">
      <c r="A29" s="95" t="s">
        <v>57</v>
      </c>
      <c r="B29" s="1095" t="s">
        <v>107</v>
      </c>
      <c r="C29" s="1095"/>
      <c r="D29" s="1095"/>
      <c r="E29" s="1095"/>
      <c r="F29" s="1095"/>
      <c r="G29" s="96">
        <v>1.85</v>
      </c>
      <c r="H29" s="96" t="s">
        <v>94</v>
      </c>
    </row>
    <row r="30" spans="1:11" ht="15.75" thickBot="1">
      <c r="A30" s="95" t="s">
        <v>58</v>
      </c>
      <c r="B30" s="1095" t="s">
        <v>108</v>
      </c>
      <c r="C30" s="1095"/>
      <c r="D30" s="1095"/>
      <c r="E30" s="1095"/>
      <c r="F30" s="1095"/>
      <c r="G30" s="96">
        <v>0.11</v>
      </c>
      <c r="H30" s="96">
        <v>0.08</v>
      </c>
    </row>
    <row r="31" spans="1:11" ht="15.75" thickBot="1">
      <c r="A31" s="95" t="s">
        <v>59</v>
      </c>
      <c r="B31" s="1099" t="s">
        <v>109</v>
      </c>
      <c r="C31" s="1100"/>
      <c r="D31" s="1100"/>
      <c r="E31" s="1100"/>
      <c r="F31" s="1101"/>
      <c r="G31" s="96">
        <v>12.75</v>
      </c>
      <c r="H31" s="96">
        <v>9.57</v>
      </c>
    </row>
    <row r="32" spans="1:11" ht="15.75" thickBot="1">
      <c r="A32" s="95" t="s">
        <v>60</v>
      </c>
      <c r="B32" s="1099" t="s">
        <v>110</v>
      </c>
      <c r="C32" s="1100"/>
      <c r="D32" s="1100"/>
      <c r="E32" s="1100"/>
      <c r="F32" s="1101"/>
      <c r="G32" s="96">
        <v>0.04</v>
      </c>
      <c r="H32" s="96">
        <v>0.03</v>
      </c>
    </row>
    <row r="33" spans="1:11" s="86" customFormat="1" ht="15.75" thickBot="1">
      <c r="A33" s="310" t="s">
        <v>61</v>
      </c>
      <c r="B33" s="1102" t="s">
        <v>130</v>
      </c>
      <c r="C33" s="1103"/>
      <c r="D33" s="1103"/>
      <c r="E33" s="1103"/>
      <c r="F33" s="1104"/>
      <c r="G33" s="311">
        <v>49.45</v>
      </c>
      <c r="H33" s="311">
        <v>19.28</v>
      </c>
    </row>
    <row r="34" spans="1:11" ht="8.1" customHeight="1" thickBot="1">
      <c r="A34" s="122"/>
      <c r="B34" s="123"/>
      <c r="C34" s="123"/>
      <c r="D34" s="123"/>
      <c r="E34" s="123"/>
      <c r="F34" s="123"/>
      <c r="G34" s="123"/>
      <c r="H34" s="124"/>
    </row>
    <row r="35" spans="1:11" ht="15.75" thickBot="1">
      <c r="A35" s="1096" t="s">
        <v>26</v>
      </c>
      <c r="B35" s="1097"/>
      <c r="C35" s="1097"/>
      <c r="D35" s="1097"/>
      <c r="E35" s="1097"/>
      <c r="F35" s="1097"/>
      <c r="G35" s="1097"/>
      <c r="H35" s="1098"/>
      <c r="J35" s="62"/>
      <c r="K35" s="62"/>
    </row>
    <row r="36" spans="1:11" ht="15.75" thickBot="1">
      <c r="A36" s="95" t="s">
        <v>111</v>
      </c>
      <c r="B36" s="1099" t="s">
        <v>117</v>
      </c>
      <c r="C36" s="1100"/>
      <c r="D36" s="1100"/>
      <c r="E36" s="1100"/>
      <c r="F36" s="1101"/>
      <c r="G36" s="96">
        <v>5.49</v>
      </c>
      <c r="H36" s="96">
        <v>4.12</v>
      </c>
    </row>
    <row r="37" spans="1:11" ht="15.75" thickBot="1">
      <c r="A37" s="95" t="s">
        <v>112</v>
      </c>
      <c r="B37" s="1095" t="s">
        <v>118</v>
      </c>
      <c r="C37" s="1095"/>
      <c r="D37" s="1095"/>
      <c r="E37" s="1095"/>
      <c r="F37" s="1095"/>
      <c r="G37" s="96">
        <v>0.13</v>
      </c>
      <c r="H37" s="96">
        <v>0.1</v>
      </c>
    </row>
    <row r="38" spans="1:11" ht="15.75" thickBot="1">
      <c r="A38" s="95" t="s">
        <v>113</v>
      </c>
      <c r="B38" s="1095" t="s">
        <v>119</v>
      </c>
      <c r="C38" s="1095"/>
      <c r="D38" s="1095"/>
      <c r="E38" s="1095"/>
      <c r="F38" s="1095"/>
      <c r="G38" s="96">
        <v>1.71</v>
      </c>
      <c r="H38" s="96">
        <v>1.28</v>
      </c>
    </row>
    <row r="39" spans="1:11" ht="15.75" thickBot="1">
      <c r="A39" s="95" t="s">
        <v>114</v>
      </c>
      <c r="B39" s="1095" t="s">
        <v>120</v>
      </c>
      <c r="C39" s="1095"/>
      <c r="D39" s="1095"/>
      <c r="E39" s="1095"/>
      <c r="F39" s="1095"/>
      <c r="G39" s="96">
        <v>2.78</v>
      </c>
      <c r="H39" s="96">
        <v>2.09</v>
      </c>
    </row>
    <row r="40" spans="1:11" ht="15.75" thickBot="1">
      <c r="A40" s="95" t="s">
        <v>115</v>
      </c>
      <c r="B40" s="1099" t="s">
        <v>121</v>
      </c>
      <c r="C40" s="1100"/>
      <c r="D40" s="1100"/>
      <c r="E40" s="1100"/>
      <c r="F40" s="1101"/>
      <c r="G40" s="96">
        <v>0.46</v>
      </c>
      <c r="H40" s="96">
        <v>0.35</v>
      </c>
    </row>
    <row r="41" spans="1:11" s="86" customFormat="1" ht="15.75" thickBot="1">
      <c r="A41" s="310" t="s">
        <v>116</v>
      </c>
      <c r="B41" s="1102" t="s">
        <v>131</v>
      </c>
      <c r="C41" s="1103"/>
      <c r="D41" s="1103"/>
      <c r="E41" s="1103"/>
      <c r="F41" s="1104"/>
      <c r="G41" s="311">
        <v>10.57</v>
      </c>
      <c r="H41" s="311">
        <v>7.94</v>
      </c>
    </row>
    <row r="42" spans="1:11" ht="8.1" customHeight="1" thickBot="1">
      <c r="A42" s="122"/>
      <c r="B42" s="123"/>
      <c r="C42" s="123"/>
      <c r="D42" s="123"/>
      <c r="E42" s="123"/>
      <c r="F42" s="123"/>
      <c r="G42" s="123"/>
      <c r="H42" s="124"/>
    </row>
    <row r="43" spans="1:11" ht="15.75" thickBot="1">
      <c r="A43" s="1096" t="s">
        <v>122</v>
      </c>
      <c r="B43" s="1097"/>
      <c r="C43" s="1097"/>
      <c r="D43" s="1097"/>
      <c r="E43" s="1097"/>
      <c r="F43" s="1097"/>
      <c r="G43" s="1097"/>
      <c r="H43" s="1098"/>
    </row>
    <row r="44" spans="1:11" ht="15.75" thickBot="1">
      <c r="A44" s="95" t="s">
        <v>123</v>
      </c>
      <c r="B44" s="1105" t="s">
        <v>125</v>
      </c>
      <c r="C44" s="1095"/>
      <c r="D44" s="1095"/>
      <c r="E44" s="1095"/>
      <c r="F44" s="1106"/>
      <c r="G44" s="96">
        <v>8.8000000000000007</v>
      </c>
      <c r="H44" s="96">
        <v>3.78</v>
      </c>
      <c r="J44" s="62"/>
      <c r="K44" s="62"/>
    </row>
    <row r="45" spans="1:11">
      <c r="A45" s="1112" t="s">
        <v>124</v>
      </c>
      <c r="B45" s="1105" t="s">
        <v>126</v>
      </c>
      <c r="C45" s="1095"/>
      <c r="D45" s="1095"/>
      <c r="E45" s="1095"/>
      <c r="F45" s="1106"/>
      <c r="G45" s="1114">
        <v>0.46</v>
      </c>
      <c r="H45" s="1114">
        <v>0.35</v>
      </c>
    </row>
    <row r="46" spans="1:11" ht="15.75" thickBot="1">
      <c r="A46" s="1113"/>
      <c r="B46" s="1116" t="s">
        <v>127</v>
      </c>
      <c r="C46" s="1117"/>
      <c r="D46" s="1117"/>
      <c r="E46" s="1117"/>
      <c r="F46" s="1118"/>
      <c r="G46" s="1115"/>
      <c r="H46" s="1115"/>
    </row>
    <row r="47" spans="1:11" s="86" customFormat="1" ht="15.75" thickBot="1">
      <c r="A47" s="310" t="s">
        <v>128</v>
      </c>
      <c r="B47" s="1102" t="s">
        <v>129</v>
      </c>
      <c r="C47" s="1103"/>
      <c r="D47" s="1103"/>
      <c r="E47" s="1103"/>
      <c r="F47" s="1104"/>
      <c r="G47" s="311">
        <v>9.26</v>
      </c>
      <c r="H47" s="311">
        <v>3.44</v>
      </c>
    </row>
    <row r="48" spans="1:11" ht="8.1" customHeight="1" thickBot="1">
      <c r="A48" s="122"/>
      <c r="B48" s="123"/>
      <c r="C48" s="123"/>
      <c r="D48" s="123"/>
      <c r="E48" s="123"/>
      <c r="F48" s="123"/>
      <c r="G48" s="123"/>
      <c r="H48" s="124"/>
    </row>
    <row r="49" spans="1:8" ht="16.5" thickBot="1">
      <c r="A49" s="1107" t="s">
        <v>64</v>
      </c>
      <c r="B49" s="1108"/>
      <c r="C49" s="1108"/>
      <c r="D49" s="1108"/>
      <c r="E49" s="1108"/>
      <c r="F49" s="1108"/>
      <c r="G49" s="61">
        <v>87.08</v>
      </c>
      <c r="H49" s="61">
        <v>48.8</v>
      </c>
    </row>
    <row r="50" spans="1:8">
      <c r="A50" s="125"/>
      <c r="B50" s="57"/>
      <c r="C50" s="57"/>
      <c r="D50" s="57"/>
      <c r="E50" s="57"/>
      <c r="F50" s="57"/>
      <c r="G50" s="57"/>
      <c r="H50" s="126"/>
    </row>
    <row r="51" spans="1:8" ht="15.75" thickBot="1">
      <c r="A51" s="1109" t="s">
        <v>95</v>
      </c>
      <c r="B51" s="1110"/>
      <c r="C51" s="1110"/>
      <c r="D51" s="1110"/>
      <c r="E51" s="1110"/>
      <c r="F51" s="1110"/>
      <c r="G51" s="1110"/>
      <c r="H51" s="1111"/>
    </row>
  </sheetData>
  <sheetProtection algorithmName="SHA-512" hashValue="diA+mPBfjtSoQboMBSO165rwY2ghq9kr5ZxwWphVsPUTzKJlOZRlzt88LNTQP0I4Wz8RO7RXBq06gTSPpsbrwA==" saltValue="85ScqzdMos33r1gKWpQZxA=="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zoomScale="93" zoomScaleNormal="93" zoomScaleSheetLayoutView="93" workbookViewId="0">
      <selection activeCell="K13" sqref="K13:M13"/>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16.5703125" style="3" hidden="1" customWidth="1"/>
    <col min="17" max="17" width="16.5703125" style="3" bestFit="1" customWidth="1"/>
    <col min="18" max="21" width="8.28515625" style="3" customWidth="1"/>
    <col min="22" max="16384" width="10.5703125" style="4"/>
  </cols>
  <sheetData>
    <row r="1" spans="1:22" s="516" customFormat="1">
      <c r="A1" s="511"/>
      <c r="B1" s="512"/>
      <c r="C1" s="512"/>
      <c r="D1" s="513"/>
      <c r="E1" s="513"/>
      <c r="F1" s="513"/>
      <c r="G1" s="513"/>
      <c r="H1" s="513"/>
      <c r="I1" s="513"/>
      <c r="J1" s="513"/>
      <c r="K1" s="513"/>
      <c r="L1" s="513"/>
      <c r="M1" s="514"/>
      <c r="N1" s="515"/>
      <c r="O1" s="3"/>
      <c r="P1" s="515"/>
      <c r="Q1" s="515"/>
      <c r="R1" s="515"/>
      <c r="S1" s="515"/>
      <c r="T1" s="515"/>
      <c r="U1" s="515"/>
    </row>
    <row r="2" spans="1:22" s="516" customFormat="1">
      <c r="A2" s="517"/>
      <c r="B2" s="518"/>
      <c r="C2" s="518"/>
      <c r="D2" s="518"/>
      <c r="E2" s="519"/>
      <c r="F2" s="519"/>
      <c r="G2" s="519"/>
      <c r="H2" s="519"/>
      <c r="I2" s="519"/>
      <c r="J2" s="519"/>
      <c r="K2" s="519"/>
      <c r="L2" s="519"/>
      <c r="M2" s="520"/>
      <c r="N2" s="521"/>
      <c r="O2" s="3" t="s">
        <v>22</v>
      </c>
      <c r="P2" s="521"/>
      <c r="Q2" s="521"/>
      <c r="R2" s="521"/>
      <c r="S2" s="521"/>
      <c r="T2" s="521"/>
      <c r="U2" s="521"/>
    </row>
    <row r="3" spans="1:22" s="516" customFormat="1">
      <c r="A3" s="517"/>
      <c r="B3" s="522"/>
      <c r="C3" s="522"/>
      <c r="D3" s="519"/>
      <c r="E3" s="519"/>
      <c r="F3" s="519"/>
      <c r="G3" s="519"/>
      <c r="H3" s="519"/>
      <c r="I3" s="519"/>
      <c r="J3" s="519"/>
      <c r="K3" s="519"/>
      <c r="L3" s="519"/>
      <c r="M3" s="520"/>
      <c r="N3" s="521"/>
      <c r="O3" s="3" t="s">
        <v>12</v>
      </c>
      <c r="P3" s="521"/>
      <c r="Q3" s="521"/>
      <c r="R3" s="521"/>
      <c r="S3" s="521"/>
      <c r="T3" s="521"/>
      <c r="U3" s="521"/>
    </row>
    <row r="4" spans="1:22" s="516" customFormat="1">
      <c r="A4" s="517"/>
      <c r="B4" s="519" t="s">
        <v>151</v>
      </c>
      <c r="C4" s="518"/>
      <c r="D4" s="518"/>
      <c r="E4" s="519"/>
      <c r="F4" s="519"/>
      <c r="G4" s="519"/>
      <c r="H4" s="519"/>
      <c r="I4" s="519"/>
      <c r="J4" s="519"/>
      <c r="K4" s="519"/>
      <c r="L4" s="519"/>
      <c r="M4" s="520"/>
      <c r="N4" s="521"/>
      <c r="O4" s="3" t="s">
        <v>18836</v>
      </c>
      <c r="P4" s="521"/>
      <c r="Q4" s="521"/>
      <c r="R4" s="521"/>
      <c r="S4" s="521"/>
      <c r="T4" s="521"/>
      <c r="U4" s="521"/>
    </row>
    <row r="5" spans="1:22" s="516" customFormat="1">
      <c r="A5" s="517"/>
      <c r="B5" s="522"/>
      <c r="C5" s="523"/>
      <c r="D5" s="519"/>
      <c r="E5" s="519"/>
      <c r="F5" s="519"/>
      <c r="G5" s="519"/>
      <c r="H5" s="519"/>
      <c r="I5" s="519"/>
      <c r="J5" s="519"/>
      <c r="K5" s="519"/>
      <c r="L5" s="519"/>
      <c r="M5" s="524"/>
      <c r="N5" s="521"/>
      <c r="O5" s="3" t="s">
        <v>697</v>
      </c>
      <c r="P5" s="521"/>
      <c r="Q5" s="521"/>
      <c r="R5" s="521"/>
      <c r="S5" s="521"/>
      <c r="T5" s="521"/>
      <c r="U5" s="521"/>
    </row>
    <row r="6" spans="1:22" s="516" customFormat="1">
      <c r="A6" s="525"/>
      <c r="B6" s="526"/>
      <c r="C6" s="527"/>
      <c r="D6" s="528"/>
      <c r="E6" s="527"/>
      <c r="F6" s="527"/>
      <c r="G6" s="527"/>
      <c r="H6" s="527"/>
      <c r="I6" s="527"/>
      <c r="J6" s="527"/>
      <c r="K6" s="527"/>
      <c r="L6" s="523"/>
      <c r="M6" s="524"/>
      <c r="N6" s="521"/>
      <c r="O6" s="3" t="s">
        <v>698</v>
      </c>
      <c r="P6" s="521"/>
      <c r="Q6" s="521"/>
      <c r="R6" s="521"/>
      <c r="S6" s="521"/>
      <c r="T6" s="521"/>
      <c r="U6" s="521"/>
    </row>
    <row r="7" spans="1:22" s="516" customFormat="1" ht="15.75" thickBot="1">
      <c r="A7" s="529"/>
      <c r="B7" s="530"/>
      <c r="C7" s="531"/>
      <c r="D7" s="532"/>
      <c r="E7" s="531"/>
      <c r="F7" s="531"/>
      <c r="G7" s="531"/>
      <c r="H7" s="531"/>
      <c r="I7" s="531"/>
      <c r="J7" s="531"/>
      <c r="K7" s="531"/>
      <c r="L7" s="531"/>
      <c r="M7" s="533"/>
      <c r="N7" s="515"/>
      <c r="O7" s="1" t="s">
        <v>699</v>
      </c>
      <c r="P7" s="515"/>
      <c r="Q7" s="515"/>
      <c r="R7" s="515"/>
      <c r="S7" s="515"/>
      <c r="T7" s="515"/>
      <c r="U7" s="515"/>
    </row>
    <row r="8" spans="1:22" ht="16.5" thickBot="1">
      <c r="A8" s="2"/>
      <c r="B8" s="2"/>
      <c r="C8" s="6"/>
      <c r="D8" s="6"/>
      <c r="E8" s="6"/>
      <c r="F8" s="6"/>
      <c r="G8" s="6"/>
      <c r="H8" s="6"/>
      <c r="I8" s="6"/>
      <c r="J8" s="6"/>
      <c r="K8" s="6"/>
      <c r="L8" s="6"/>
      <c r="M8" s="6"/>
      <c r="N8" s="1"/>
      <c r="O8" s="1" t="s">
        <v>700</v>
      </c>
      <c r="Q8" s="1"/>
      <c r="R8" s="1"/>
      <c r="S8" s="1"/>
      <c r="T8" s="1"/>
      <c r="U8" s="1"/>
      <c r="V8" s="7"/>
    </row>
    <row r="9" spans="1:22">
      <c r="A9" s="851" t="s">
        <v>730</v>
      </c>
      <c r="B9" s="852"/>
      <c r="C9" s="852"/>
      <c r="D9" s="852"/>
      <c r="E9" s="852"/>
      <c r="F9" s="852"/>
      <c r="G9" s="852"/>
      <c r="H9" s="852"/>
      <c r="I9" s="852"/>
      <c r="J9" s="852"/>
      <c r="K9" s="449" t="s">
        <v>139</v>
      </c>
      <c r="L9" s="859">
        <f>IF(DADOS!D20&lt;&gt;"",DADOS!D20," ")</f>
        <v>45394</v>
      </c>
      <c r="M9" s="860"/>
      <c r="N9" s="1"/>
      <c r="O9" s="1" t="s">
        <v>701</v>
      </c>
      <c r="Q9" s="1"/>
      <c r="R9" s="1"/>
      <c r="S9" s="1"/>
      <c r="T9" s="1"/>
      <c r="U9" s="1"/>
    </row>
    <row r="10" spans="1:22" ht="15" customHeight="1">
      <c r="A10" s="104" t="s">
        <v>136</v>
      </c>
      <c r="B10" s="442"/>
      <c r="C10" s="862" t="str">
        <f>IF(DADOS!$D$12&lt;&gt;"",DADOS!$D$12," ")</f>
        <v>12ª Ciretran de Londrina</v>
      </c>
      <c r="D10" s="862"/>
      <c r="E10" s="862"/>
      <c r="F10" s="862"/>
      <c r="G10" s="862"/>
      <c r="H10" s="428"/>
      <c r="I10" s="103"/>
      <c r="J10" s="446" t="s">
        <v>707</v>
      </c>
      <c r="K10" s="853" t="s">
        <v>18836</v>
      </c>
      <c r="L10" s="854"/>
      <c r="M10" s="855"/>
      <c r="O10" s="1" t="s">
        <v>702</v>
      </c>
      <c r="Q10" s="1"/>
    </row>
    <row r="11" spans="1:22">
      <c r="A11" s="104" t="s">
        <v>135</v>
      </c>
      <c r="B11" s="442"/>
      <c r="C11" s="861" t="str">
        <f>IF(DADOS!D14&lt;&gt;"",DADOS!D14," ")</f>
        <v>Rua Suindara nº 334. Yara, Londrina/PR</v>
      </c>
      <c r="D11" s="861"/>
      <c r="E11" s="861"/>
      <c r="F11" s="861"/>
      <c r="G11" s="861"/>
      <c r="H11" s="861"/>
      <c r="I11" s="103"/>
      <c r="J11" s="102" t="s">
        <v>152</v>
      </c>
      <c r="K11" s="856" t="str">
        <f>IF(DADOS!$D$16&lt;&gt;"",DADOS!$D$16," ")</f>
        <v>LONDRINA</v>
      </c>
      <c r="L11" s="857"/>
      <c r="M11" s="858"/>
      <c r="O11" s="3" t="s">
        <v>703</v>
      </c>
      <c r="Q11" s="1"/>
    </row>
    <row r="12" spans="1:22">
      <c r="A12" s="104" t="s">
        <v>82</v>
      </c>
      <c r="B12" s="442"/>
      <c r="C12" s="861" t="str">
        <f>IF(DADOS!M12&lt;&gt;"",DADOS!M12," ")</f>
        <v>Detran/PR</v>
      </c>
      <c r="D12" s="861"/>
      <c r="E12" s="861"/>
      <c r="F12" s="861"/>
      <c r="G12" s="861"/>
      <c r="H12" s="861"/>
      <c r="I12" s="103"/>
      <c r="J12" s="102" t="s">
        <v>153</v>
      </c>
      <c r="K12" s="853"/>
      <c r="L12" s="854"/>
      <c r="M12" s="855"/>
      <c r="O12" s="3" t="s">
        <v>704</v>
      </c>
      <c r="Q12" s="1"/>
    </row>
    <row r="13" spans="1:22">
      <c r="A13" s="257"/>
      <c r="B13" s="258"/>
      <c r="C13" s="884"/>
      <c r="D13" s="884"/>
      <c r="E13" s="884"/>
      <c r="F13" s="884"/>
      <c r="G13" s="884"/>
      <c r="H13" s="884"/>
      <c r="I13" s="258"/>
      <c r="J13" s="5"/>
      <c r="K13" s="861"/>
      <c r="L13" s="861"/>
      <c r="M13" s="879"/>
      <c r="O13" s="3" t="s">
        <v>705</v>
      </c>
      <c r="Q13" s="1"/>
    </row>
    <row r="14" spans="1:22">
      <c r="A14" s="257"/>
      <c r="B14" s="258"/>
      <c r="C14" s="258"/>
      <c r="D14" s="258"/>
      <c r="E14" s="258"/>
      <c r="F14" s="258"/>
      <c r="G14" s="258"/>
      <c r="H14" s="258"/>
      <c r="I14" s="103"/>
      <c r="J14" s="446"/>
      <c r="K14" s="442"/>
      <c r="L14" s="442"/>
      <c r="M14" s="443"/>
      <c r="O14" s="3" t="s">
        <v>22</v>
      </c>
      <c r="Q14" s="1"/>
    </row>
    <row r="15" spans="1:22">
      <c r="A15" s="105" t="s">
        <v>154</v>
      </c>
      <c r="B15" s="103"/>
      <c r="C15" s="466"/>
      <c r="D15" s="106"/>
      <c r="E15" s="103"/>
      <c r="F15" s="102" t="s">
        <v>155</v>
      </c>
      <c r="G15" s="869" t="s">
        <v>19080</v>
      </c>
      <c r="H15" s="870"/>
      <c r="I15" s="870"/>
      <c r="J15" s="442"/>
      <c r="K15" s="101"/>
      <c r="L15" s="867"/>
      <c r="M15" s="868"/>
      <c r="O15" s="3" t="s">
        <v>706</v>
      </c>
      <c r="Q15" s="1"/>
    </row>
    <row r="16" spans="1:22">
      <c r="A16" s="105"/>
      <c r="B16" s="103"/>
      <c r="C16" s="106"/>
      <c r="D16" s="106"/>
      <c r="E16" s="103"/>
      <c r="F16" s="102" t="s">
        <v>140</v>
      </c>
      <c r="G16" s="882" t="str">
        <f>IF(DADOS!D24&lt;&gt;"",DADOS!D24," ")</f>
        <v>Everton Nairnei</v>
      </c>
      <c r="H16" s="882"/>
      <c r="I16" s="882"/>
      <c r="J16" s="442"/>
      <c r="K16" s="101" t="s">
        <v>92</v>
      </c>
      <c r="L16" s="447" t="str">
        <f>IF(DADOS!D28&lt;&gt;"",DADOS!D28," ")</f>
        <v>217025/D</v>
      </c>
      <c r="M16" s="448"/>
      <c r="Q16" s="1"/>
    </row>
    <row r="17" spans="1:17">
      <c r="A17" s="105"/>
      <c r="B17" s="103"/>
      <c r="C17" s="103"/>
      <c r="D17" s="103"/>
      <c r="E17" s="103"/>
      <c r="F17" s="446" t="s">
        <v>718</v>
      </c>
      <c r="G17" s="870"/>
      <c r="H17" s="870"/>
      <c r="I17" s="870"/>
      <c r="J17" s="103"/>
      <c r="K17" s="102" t="s">
        <v>81</v>
      </c>
      <c r="L17" s="865">
        <f>IF(DADOS!D30&lt;&gt;"",DADOS!D30," ")</f>
        <v>1720242109911</v>
      </c>
      <c r="M17" s="866"/>
      <c r="O17" s="3" t="s">
        <v>722</v>
      </c>
      <c r="Q17" s="1"/>
    </row>
    <row r="18" spans="1:17">
      <c r="A18" s="325" t="s">
        <v>156</v>
      </c>
      <c r="B18" s="5"/>
      <c r="C18" s="324"/>
      <c r="D18" s="324"/>
      <c r="E18" s="324"/>
      <c r="F18" s="324"/>
      <c r="G18" s="324"/>
      <c r="H18" s="324"/>
      <c r="I18" s="324"/>
      <c r="J18" s="324"/>
      <c r="K18" s="324"/>
      <c r="L18" s="324"/>
      <c r="M18" s="327"/>
      <c r="O18" s="3" t="s">
        <v>720</v>
      </c>
      <c r="Q18" s="1"/>
    </row>
    <row r="19" spans="1:17" ht="15.75" thickBot="1">
      <c r="A19" s="328"/>
      <c r="B19" s="261"/>
      <c r="C19" s="261"/>
      <c r="D19" s="261"/>
      <c r="E19" s="261"/>
      <c r="F19" s="261"/>
      <c r="G19" s="261"/>
      <c r="H19" s="261"/>
      <c r="I19" s="261"/>
      <c r="J19" s="261"/>
      <c r="K19" s="261"/>
      <c r="L19" s="261"/>
      <c r="M19" s="262"/>
      <c r="O19" s="3" t="s">
        <v>721</v>
      </c>
      <c r="Q19" s="502"/>
    </row>
    <row r="20" spans="1:17" ht="8.1" customHeight="1" thickBot="1">
      <c r="A20" s="18"/>
      <c r="B20" s="5"/>
      <c r="C20" s="5"/>
      <c r="D20" s="5"/>
      <c r="E20" s="5"/>
      <c r="F20" s="5"/>
      <c r="G20" s="5"/>
      <c r="H20" s="5"/>
      <c r="I20" s="5"/>
      <c r="J20" s="5"/>
      <c r="K20" s="5"/>
      <c r="L20" s="5"/>
      <c r="M20" s="5"/>
      <c r="O20" s="3" t="s">
        <v>719</v>
      </c>
      <c r="Q20" s="1"/>
    </row>
    <row r="21" spans="1:17" ht="15.75">
      <c r="A21" s="44"/>
      <c r="B21" s="48"/>
      <c r="C21" s="48"/>
      <c r="D21" s="48"/>
      <c r="E21" s="48"/>
      <c r="F21" s="48"/>
      <c r="G21" s="48"/>
      <c r="H21" s="48"/>
      <c r="I21" s="48"/>
      <c r="J21" s="48"/>
      <c r="K21" s="48"/>
      <c r="L21" s="48"/>
      <c r="M21" s="49"/>
      <c r="O21" s="3" t="s">
        <v>723</v>
      </c>
      <c r="Q21" s="1"/>
    </row>
    <row r="22" spans="1:17" ht="15.75">
      <c r="A22" s="51"/>
      <c r="B22" s="8"/>
      <c r="C22" s="8"/>
      <c r="D22" s="8"/>
      <c r="E22" s="8"/>
      <c r="F22" s="8"/>
      <c r="G22" s="8"/>
      <c r="H22" s="8"/>
      <c r="I22" s="8"/>
      <c r="J22" s="8"/>
      <c r="K22" s="8"/>
      <c r="L22" s="8"/>
      <c r="M22" s="50"/>
      <c r="O22" s="3" t="s">
        <v>724</v>
      </c>
      <c r="Q22" s="1"/>
    </row>
    <row r="23" spans="1:17" ht="15.75">
      <c r="A23" s="51"/>
      <c r="B23" s="8"/>
      <c r="C23" s="5"/>
      <c r="D23" s="5"/>
      <c r="E23" s="444" t="s">
        <v>157</v>
      </c>
      <c r="F23" s="444" t="s">
        <v>158</v>
      </c>
      <c r="G23" s="399">
        <f>RESUMO!H34</f>
        <v>1648392.4847999997</v>
      </c>
      <c r="H23" s="9"/>
      <c r="I23" s="9"/>
      <c r="J23" s="9"/>
      <c r="K23" s="8"/>
      <c r="L23" s="8"/>
      <c r="M23" s="50"/>
      <c r="O23" s="3" t="s">
        <v>725</v>
      </c>
      <c r="Q23" s="1"/>
    </row>
    <row r="24" spans="1:17" ht="15.75">
      <c r="A24" s="51"/>
      <c r="B24" s="8"/>
      <c r="C24" s="8"/>
      <c r="D24" s="8"/>
      <c r="E24" s="8"/>
      <c r="F24" s="444"/>
      <c r="G24" s="10"/>
      <c r="H24" s="8"/>
      <c r="I24" s="8"/>
      <c r="J24" s="8"/>
      <c r="K24" s="8"/>
      <c r="L24" s="8"/>
      <c r="M24" s="50"/>
      <c r="O24" s="3" t="s">
        <v>726</v>
      </c>
      <c r="Q24" s="1"/>
    </row>
    <row r="25" spans="1:17" ht="15.75">
      <c r="A25" s="51"/>
      <c r="B25" s="8"/>
      <c r="C25" s="444" t="s">
        <v>159</v>
      </c>
      <c r="D25" s="880">
        <f>BDI!$D$26</f>
        <v>0.28347674918197008</v>
      </c>
      <c r="E25" s="880"/>
      <c r="F25" s="444" t="s">
        <v>160</v>
      </c>
      <c r="G25" s="11">
        <f>G23*D25</f>
        <v>467280.94296709396</v>
      </c>
      <c r="H25" s="9"/>
      <c r="I25" s="9"/>
      <c r="J25" s="9"/>
      <c r="K25" s="8"/>
      <c r="L25" s="8"/>
      <c r="M25" s="50"/>
      <c r="O25" s="3" t="s">
        <v>727</v>
      </c>
      <c r="Q25" s="1"/>
    </row>
    <row r="26" spans="1:17" ht="15.75">
      <c r="A26" s="51"/>
      <c r="B26" s="8"/>
      <c r="C26" s="8"/>
      <c r="D26" s="8"/>
      <c r="E26" s="8"/>
      <c r="F26" s="444"/>
      <c r="G26" s="10"/>
      <c r="H26" s="8"/>
      <c r="I26" s="8"/>
      <c r="J26" s="8"/>
      <c r="K26" s="8"/>
      <c r="L26" s="8"/>
      <c r="M26" s="50"/>
      <c r="O26" s="3" t="s">
        <v>728</v>
      </c>
      <c r="Q26" s="1"/>
    </row>
    <row r="27" spans="1:17" ht="15.75">
      <c r="A27" s="51"/>
      <c r="B27" s="8"/>
      <c r="C27" s="8"/>
      <c r="D27" s="8"/>
      <c r="E27" s="444" t="s">
        <v>161</v>
      </c>
      <c r="F27" s="444" t="s">
        <v>160</v>
      </c>
      <c r="G27" s="12">
        <f>G23+G25</f>
        <v>2115673.4277670938</v>
      </c>
      <c r="H27" s="13"/>
      <c r="I27" s="13"/>
      <c r="J27" s="13"/>
      <c r="K27" s="8"/>
      <c r="L27" s="8"/>
      <c r="M27" s="50"/>
      <c r="O27" s="3" t="s">
        <v>729</v>
      </c>
      <c r="Q27" s="1"/>
    </row>
    <row r="28" spans="1:17" ht="15.75">
      <c r="A28" s="51"/>
      <c r="B28" s="8"/>
      <c r="C28" s="8"/>
      <c r="D28" s="8"/>
      <c r="E28" s="8"/>
      <c r="F28" s="8"/>
      <c r="G28" s="8"/>
      <c r="H28" s="8"/>
      <c r="I28" s="8"/>
      <c r="J28" s="8"/>
      <c r="K28" s="8"/>
      <c r="L28" s="8"/>
      <c r="M28" s="50"/>
      <c r="Q28" s="1"/>
    </row>
    <row r="29" spans="1:17" ht="15.75">
      <c r="A29" s="51"/>
      <c r="B29" s="8"/>
      <c r="C29" s="8"/>
      <c r="D29" s="8"/>
      <c r="E29" s="8"/>
      <c r="F29" s="8"/>
      <c r="G29" s="8"/>
      <c r="H29" s="8"/>
      <c r="I29" s="8"/>
      <c r="J29" s="8"/>
      <c r="K29" s="8"/>
      <c r="L29" s="8"/>
      <c r="M29" s="50"/>
      <c r="Q29" s="1"/>
    </row>
    <row r="30" spans="1:17" ht="15.75">
      <c r="A30" s="51"/>
      <c r="B30" s="8"/>
      <c r="C30" s="8"/>
      <c r="D30" s="8"/>
      <c r="E30" s="8"/>
      <c r="F30" s="8"/>
      <c r="G30" s="8"/>
      <c r="H30" s="8"/>
      <c r="I30" s="8"/>
      <c r="J30" s="8"/>
      <c r="K30" s="8"/>
      <c r="L30" s="8"/>
      <c r="M30" s="50"/>
      <c r="Q30" s="1"/>
    </row>
    <row r="31" spans="1:17" ht="15.75">
      <c r="A31" s="51"/>
      <c r="B31" s="8"/>
      <c r="C31" s="8"/>
      <c r="D31" s="8"/>
      <c r="E31" s="444" t="s">
        <v>162</v>
      </c>
      <c r="F31" s="465">
        <v>180</v>
      </c>
      <c r="G31" s="883" t="s">
        <v>168</v>
      </c>
      <c r="H31" s="883"/>
      <c r="I31" s="883"/>
      <c r="J31" s="445"/>
      <c r="K31" s="445"/>
      <c r="L31" s="445"/>
      <c r="M31" s="50"/>
      <c r="Q31" s="1"/>
    </row>
    <row r="32" spans="1:17" ht="15.75">
      <c r="A32" s="51"/>
      <c r="B32" s="8"/>
      <c r="C32" s="8"/>
      <c r="D32" s="8"/>
      <c r="E32" s="444"/>
      <c r="F32" s="445"/>
      <c r="G32" s="445"/>
      <c r="H32" s="445"/>
      <c r="I32" s="445"/>
      <c r="J32" s="445"/>
      <c r="K32" s="445"/>
      <c r="L32" s="445"/>
      <c r="M32" s="50"/>
      <c r="Q32" s="1"/>
    </row>
    <row r="33" spans="1:17" ht="15.75">
      <c r="A33" s="51"/>
      <c r="B33" s="8"/>
      <c r="C33" s="8"/>
      <c r="D33" s="8"/>
      <c r="E33" s="8"/>
      <c r="F33" s="8"/>
      <c r="G33" s="8"/>
      <c r="H33" s="8"/>
      <c r="I33" s="8"/>
      <c r="J33" s="8"/>
      <c r="K33" s="8"/>
      <c r="L33" s="8"/>
      <c r="M33" s="50"/>
      <c r="Q33" s="1"/>
    </row>
    <row r="34" spans="1:17" ht="15.75">
      <c r="A34" s="51"/>
      <c r="B34" s="8"/>
      <c r="C34" s="8"/>
      <c r="D34" s="8"/>
      <c r="E34" s="444" t="s">
        <v>163</v>
      </c>
      <c r="F34" s="873" t="s">
        <v>164</v>
      </c>
      <c r="G34" s="881"/>
      <c r="H34" s="876">
        <f>IF(RESUMO!F35&lt;&gt;"",RESUMO!F35," ")</f>
        <v>0.81752518433952059</v>
      </c>
      <c r="I34" s="876"/>
      <c r="J34" s="14"/>
      <c r="K34" s="8"/>
      <c r="L34" s="8"/>
      <c r="M34" s="50"/>
      <c r="Q34" s="1"/>
    </row>
    <row r="35" spans="1:17" ht="15.75">
      <c r="A35" s="51"/>
      <c r="B35" s="8"/>
      <c r="C35" s="8"/>
      <c r="D35" s="8"/>
      <c r="E35" s="8"/>
      <c r="F35" s="441"/>
      <c r="G35" s="441"/>
      <c r="H35" s="396"/>
      <c r="I35" s="396"/>
      <c r="J35" s="8"/>
      <c r="K35" s="8"/>
      <c r="L35" s="8"/>
      <c r="M35" s="50"/>
      <c r="Q35" s="1"/>
    </row>
    <row r="36" spans="1:17" ht="15.75">
      <c r="A36" s="51"/>
      <c r="B36" s="8"/>
      <c r="C36" s="444"/>
      <c r="D36" s="444"/>
      <c r="E36" s="444"/>
      <c r="F36" s="873" t="s">
        <v>165</v>
      </c>
      <c r="G36" s="881"/>
      <c r="H36" s="876">
        <f>IF(H34=0,"",1-H34)</f>
        <v>0.18247481566047941</v>
      </c>
      <c r="I36" s="876"/>
      <c r="J36" s="14"/>
      <c r="K36" s="8"/>
      <c r="L36" s="8"/>
      <c r="M36" s="50"/>
      <c r="Q36" s="1"/>
    </row>
    <row r="37" spans="1:17" ht="16.5" thickBot="1">
      <c r="A37" s="52"/>
      <c r="B37" s="55"/>
      <c r="C37" s="55"/>
      <c r="D37" s="55"/>
      <c r="E37" s="55"/>
      <c r="F37" s="55"/>
      <c r="G37" s="55"/>
      <c r="H37" s="55"/>
      <c r="I37" s="55"/>
      <c r="J37" s="53"/>
      <c r="K37" s="53"/>
      <c r="L37" s="53"/>
      <c r="M37" s="54"/>
      <c r="Q37" s="1"/>
    </row>
    <row r="38" spans="1:17" ht="16.5" thickBot="1">
      <c r="A38" s="15"/>
      <c r="B38" s="15"/>
      <c r="C38" s="15"/>
      <c r="D38" s="15"/>
      <c r="E38" s="15"/>
      <c r="F38" s="15"/>
      <c r="G38" s="15"/>
      <c r="H38" s="15"/>
      <c r="I38" s="15"/>
      <c r="J38" s="8"/>
      <c r="K38" s="8"/>
      <c r="L38" s="8"/>
      <c r="M38" s="8"/>
      <c r="Q38" s="1"/>
    </row>
    <row r="39" spans="1:17" ht="15.75">
      <c r="A39" s="44"/>
      <c r="B39" s="45"/>
      <c r="C39" s="45"/>
      <c r="D39" s="45"/>
      <c r="E39" s="45"/>
      <c r="F39" s="46"/>
      <c r="G39" s="46"/>
      <c r="H39" s="46"/>
      <c r="I39" s="47"/>
      <c r="J39" s="48"/>
      <c r="K39" s="48"/>
      <c r="L39" s="48"/>
      <c r="M39" s="49"/>
      <c r="Q39" s="1"/>
    </row>
    <row r="40" spans="1:17" ht="15.75">
      <c r="A40" s="872" t="s">
        <v>166</v>
      </c>
      <c r="B40" s="873"/>
      <c r="C40" s="873"/>
      <c r="D40" s="873"/>
      <c r="E40" s="444"/>
      <c r="F40" s="445" t="s">
        <v>151</v>
      </c>
      <c r="G40" s="877" t="s">
        <v>14032</v>
      </c>
      <c r="H40" s="877"/>
      <c r="I40" s="877"/>
      <c r="J40" s="877"/>
      <c r="K40" s="877"/>
      <c r="L40" s="877"/>
      <c r="M40" s="878"/>
      <c r="Q40" s="1"/>
    </row>
    <row r="41" spans="1:17" ht="15.75">
      <c r="A41" s="51"/>
      <c r="B41" s="8"/>
      <c r="C41" s="8"/>
      <c r="D41" s="8"/>
      <c r="E41" s="8"/>
      <c r="F41" s="8"/>
      <c r="G41" s="8"/>
      <c r="H41" s="8"/>
      <c r="I41" s="15"/>
      <c r="J41" s="8"/>
      <c r="K41" s="8"/>
      <c r="L41" s="8"/>
      <c r="M41" s="50"/>
      <c r="Q41" s="1"/>
    </row>
    <row r="42" spans="1:17" ht="15.75">
      <c r="A42" s="872" t="s">
        <v>167</v>
      </c>
      <c r="B42" s="873"/>
      <c r="C42" s="873"/>
      <c r="D42" s="873"/>
      <c r="E42" s="444"/>
      <c r="F42" s="16" t="s">
        <v>151</v>
      </c>
      <c r="G42" s="874" t="s">
        <v>14042</v>
      </c>
      <c r="H42" s="874"/>
      <c r="I42" s="874"/>
      <c r="J42" s="874"/>
      <c r="K42" s="874"/>
      <c r="L42" s="874"/>
      <c r="M42" s="875"/>
      <c r="Q42" s="1"/>
    </row>
    <row r="43" spans="1:17" ht="15.75">
      <c r="A43" s="51" t="s">
        <v>151</v>
      </c>
      <c r="B43" s="444"/>
      <c r="C43" s="444"/>
      <c r="D43" s="444"/>
      <c r="E43" s="444"/>
      <c r="F43" s="16"/>
      <c r="G43" s="16"/>
      <c r="H43" s="16"/>
      <c r="I43" s="15"/>
      <c r="J43" s="8"/>
      <c r="K43" s="8"/>
      <c r="L43" s="8"/>
      <c r="M43" s="50"/>
      <c r="Q43" s="1"/>
    </row>
    <row r="44" spans="1:17" ht="15.75">
      <c r="A44" s="51"/>
      <c r="B44" s="8"/>
      <c r="C44" s="8"/>
      <c r="D44" s="8"/>
      <c r="E44" s="8"/>
      <c r="F44" s="17"/>
      <c r="G44" s="874" t="s">
        <v>14043</v>
      </c>
      <c r="H44" s="874"/>
      <c r="I44" s="874"/>
      <c r="J44" s="874"/>
      <c r="K44" s="874"/>
      <c r="L44" s="874"/>
      <c r="M44" s="875"/>
      <c r="Q44" s="1"/>
    </row>
    <row r="45" spans="1:17" ht="16.5" thickBot="1">
      <c r="A45" s="52"/>
      <c r="B45" s="53"/>
      <c r="C45" s="53"/>
      <c r="D45" s="53"/>
      <c r="E45" s="53"/>
      <c r="F45" s="53"/>
      <c r="G45" s="53"/>
      <c r="H45" s="53"/>
      <c r="I45" s="53"/>
      <c r="J45" s="53"/>
      <c r="K45" s="53"/>
      <c r="L45" s="53"/>
      <c r="M45" s="54"/>
      <c r="Q45" s="1"/>
    </row>
    <row r="46" spans="1:17" ht="15.75" thickBot="1">
      <c r="A46" s="18"/>
      <c r="B46" s="5"/>
      <c r="C46" s="5"/>
      <c r="D46" s="5"/>
      <c r="E46" s="5"/>
      <c r="F46" s="5"/>
      <c r="G46" s="5"/>
      <c r="H46" s="5"/>
      <c r="I46" s="5"/>
      <c r="J46" s="5"/>
      <c r="K46" s="5"/>
      <c r="L46" s="5"/>
      <c r="M46" s="5"/>
      <c r="Q46" s="1"/>
    </row>
    <row r="47" spans="1:17">
      <c r="A47" s="37"/>
      <c r="B47" s="38"/>
      <c r="C47" s="38"/>
      <c r="D47" s="38"/>
      <c r="E47" s="38"/>
      <c r="F47" s="38"/>
      <c r="G47" s="38"/>
      <c r="H47" s="38"/>
      <c r="I47" s="38"/>
      <c r="J47" s="38"/>
      <c r="K47" s="38"/>
      <c r="L47" s="38"/>
      <c r="M47" s="39"/>
      <c r="Q47" s="1"/>
    </row>
    <row r="48" spans="1:17">
      <c r="A48" s="36"/>
      <c r="B48" s="5"/>
      <c r="C48" s="5"/>
      <c r="D48" s="5"/>
      <c r="E48" s="5"/>
      <c r="F48" s="5"/>
      <c r="G48" s="5"/>
      <c r="H48" s="5"/>
      <c r="I48" s="5"/>
      <c r="J48" s="5"/>
      <c r="K48" s="5"/>
      <c r="L48" s="5"/>
      <c r="M48" s="40"/>
      <c r="Q48" s="1"/>
    </row>
    <row r="49" spans="1:17">
      <c r="A49" s="36"/>
      <c r="B49" s="5"/>
      <c r="C49" s="5"/>
      <c r="D49" s="5"/>
      <c r="E49" s="5"/>
      <c r="F49" s="5"/>
      <c r="G49" s="5"/>
      <c r="H49" s="5"/>
      <c r="I49" s="5"/>
      <c r="J49" s="5"/>
      <c r="K49" s="5"/>
      <c r="L49" s="5"/>
      <c r="M49" s="40"/>
      <c r="Q49" s="1"/>
    </row>
    <row r="50" spans="1:17">
      <c r="A50" s="36"/>
      <c r="B50" s="5"/>
      <c r="C50" s="5"/>
      <c r="D50" s="5"/>
      <c r="E50" s="5"/>
      <c r="F50" s="5"/>
      <c r="G50" s="5"/>
      <c r="H50" s="5"/>
      <c r="I50" s="5"/>
      <c r="J50" s="5"/>
      <c r="K50" s="5"/>
      <c r="L50" s="5"/>
      <c r="M50" s="40"/>
      <c r="Q50" s="1"/>
    </row>
    <row r="51" spans="1:17">
      <c r="A51" s="36"/>
      <c r="B51" s="5"/>
      <c r="C51" s="5"/>
      <c r="D51" s="5"/>
      <c r="E51" s="5"/>
      <c r="F51" s="5"/>
      <c r="G51" s="5"/>
      <c r="H51" s="5"/>
      <c r="I51" s="5"/>
      <c r="J51" s="5"/>
      <c r="K51" s="5"/>
      <c r="L51" s="5"/>
      <c r="M51" s="40"/>
      <c r="Q51" s="1"/>
    </row>
    <row r="52" spans="1:17">
      <c r="A52" s="36"/>
      <c r="B52" s="5"/>
      <c r="C52" s="5"/>
      <c r="D52" s="5"/>
      <c r="E52" s="5"/>
      <c r="F52" s="5"/>
      <c r="G52" s="5"/>
      <c r="H52" s="5"/>
      <c r="I52" s="5"/>
      <c r="J52" s="5"/>
      <c r="K52" s="5"/>
      <c r="L52" s="5"/>
      <c r="M52" s="40"/>
      <c r="Q52" s="1"/>
    </row>
    <row r="53" spans="1:17">
      <c r="A53" s="36"/>
      <c r="B53" s="5"/>
      <c r="C53" s="5"/>
      <c r="D53" s="5"/>
      <c r="E53" s="5"/>
      <c r="F53" s="5"/>
      <c r="G53" s="5"/>
      <c r="H53" s="5"/>
      <c r="I53" s="5"/>
      <c r="J53" s="5"/>
      <c r="K53" s="5"/>
      <c r="L53" s="5"/>
      <c r="M53" s="40"/>
      <c r="Q53" s="1"/>
    </row>
    <row r="54" spans="1:17">
      <c r="A54" s="36"/>
      <c r="B54" s="864" t="s">
        <v>177</v>
      </c>
      <c r="C54" s="864"/>
      <c r="D54" s="864"/>
      <c r="E54" s="864"/>
      <c r="F54" s="5"/>
      <c r="G54" s="864" t="s">
        <v>178</v>
      </c>
      <c r="H54" s="864"/>
      <c r="I54" s="864" t="s">
        <v>179</v>
      </c>
      <c r="J54" s="864"/>
      <c r="K54" s="864"/>
      <c r="L54" s="864"/>
      <c r="M54" s="871"/>
      <c r="Q54" s="1"/>
    </row>
    <row r="55" spans="1:17">
      <c r="A55" s="886" t="str">
        <f>IF(DADOS!D24&lt;&gt;"",DADOS!D24,"")</f>
        <v>Everton Nairnei</v>
      </c>
      <c r="B55" s="887"/>
      <c r="C55" s="887"/>
      <c r="D55" s="887"/>
      <c r="E55" s="887"/>
      <c r="F55" s="887"/>
      <c r="G55" s="864"/>
      <c r="H55" s="864"/>
      <c r="I55" s="864"/>
      <c r="J55" s="864"/>
      <c r="K55" s="864"/>
      <c r="L55" s="864"/>
      <c r="M55" s="871"/>
      <c r="Q55" s="1"/>
    </row>
    <row r="56" spans="1:17">
      <c r="A56" s="36"/>
      <c r="B56" s="863" t="s">
        <v>204</v>
      </c>
      <c r="C56" s="863"/>
      <c r="D56" s="863"/>
      <c r="E56" s="863"/>
      <c r="F56" s="440"/>
      <c r="G56" s="864" t="s">
        <v>708</v>
      </c>
      <c r="H56" s="864"/>
      <c r="I56" s="864" t="s">
        <v>215</v>
      </c>
      <c r="J56" s="864"/>
      <c r="K56" s="864"/>
      <c r="L56" s="864"/>
      <c r="M56" s="871"/>
      <c r="Q56" s="1"/>
    </row>
    <row r="57" spans="1:17">
      <c r="A57" s="36"/>
      <c r="B57" s="863" t="s">
        <v>169</v>
      </c>
      <c r="C57" s="863"/>
      <c r="D57" s="863"/>
      <c r="E57" s="863"/>
      <c r="F57" s="440"/>
      <c r="G57" s="864" t="s">
        <v>169</v>
      </c>
      <c r="H57" s="864"/>
      <c r="I57" s="863" t="s">
        <v>169</v>
      </c>
      <c r="J57" s="863"/>
      <c r="K57" s="863"/>
      <c r="L57" s="863"/>
      <c r="M57" s="885"/>
      <c r="Q57" s="1"/>
    </row>
    <row r="58" spans="1:17" ht="15.75" thickBot="1">
      <c r="A58" s="41"/>
      <c r="B58" s="42"/>
      <c r="C58" s="42"/>
      <c r="D58" s="42"/>
      <c r="E58" s="42"/>
      <c r="F58" s="42"/>
      <c r="G58" s="42"/>
      <c r="H58" s="42"/>
      <c r="I58" s="42"/>
      <c r="J58" s="42"/>
      <c r="K58" s="42"/>
      <c r="L58" s="42"/>
      <c r="M58" s="43"/>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disablePrompts="1"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3"/>
  <sheetViews>
    <sheetView view="pageBreakPreview" zoomScaleNormal="100" zoomScaleSheetLayoutView="100" workbookViewId="0">
      <selection activeCell="K13" sqref="K13"/>
    </sheetView>
  </sheetViews>
  <sheetFormatPr defaultRowHeight="12.75"/>
  <cols>
    <col min="1" max="1" width="13.28515625" style="343" customWidth="1"/>
    <col min="2" max="2" width="37.85546875" style="343" customWidth="1"/>
    <col min="3" max="3" width="15.140625" style="343" bestFit="1" customWidth="1"/>
    <col min="4" max="4" width="11" style="343" bestFit="1" customWidth="1"/>
    <col min="5" max="5" width="14" style="372" customWidth="1"/>
    <col min="6" max="6" width="23.42578125" style="343" customWidth="1"/>
    <col min="7" max="8" width="12" style="343" bestFit="1" customWidth="1"/>
    <col min="9" max="9" width="15.140625" style="343" bestFit="1" customWidth="1"/>
    <col min="10" max="10" width="9.140625" style="343"/>
    <col min="11" max="11" width="25.140625" style="343" bestFit="1" customWidth="1"/>
    <col min="12" max="16384" width="9.140625" style="343"/>
  </cols>
  <sheetData>
    <row r="1" spans="1:11" s="341" customFormat="1">
      <c r="E1" s="503"/>
    </row>
    <row r="2" spans="1:11" s="341" customFormat="1">
      <c r="E2" s="503"/>
    </row>
    <row r="3" spans="1:11" s="341" customFormat="1">
      <c r="B3" s="888"/>
      <c r="C3" s="888"/>
      <c r="D3" s="888"/>
      <c r="E3" s="888"/>
      <c r="F3" s="888"/>
      <c r="G3" s="888"/>
      <c r="H3" s="888"/>
    </row>
    <row r="4" spans="1:11" s="341" customFormat="1">
      <c r="B4" s="888"/>
      <c r="C4" s="888"/>
      <c r="D4" s="888"/>
      <c r="E4" s="888"/>
      <c r="F4" s="888"/>
      <c r="G4" s="888"/>
      <c r="H4" s="888"/>
    </row>
    <row r="5" spans="1:11" s="341" customFormat="1">
      <c r="B5" s="888"/>
      <c r="C5" s="888"/>
      <c r="D5" s="888"/>
      <c r="E5" s="888"/>
      <c r="F5" s="888"/>
      <c r="G5" s="888"/>
      <c r="H5" s="888"/>
    </row>
    <row r="6" spans="1:11" s="341" customFormat="1">
      <c r="B6" s="888"/>
      <c r="C6" s="888"/>
      <c r="D6" s="888"/>
      <c r="E6" s="888"/>
      <c r="F6" s="888"/>
      <c r="G6" s="888"/>
      <c r="H6" s="888"/>
    </row>
    <row r="7" spans="1:11" s="341" customFormat="1" ht="15">
      <c r="B7" s="534"/>
      <c r="C7" s="535" t="s">
        <v>136</v>
      </c>
      <c r="D7" s="536" t="str">
        <f>IF(DADOS!$D$12&lt;&gt;"",DADOS!$D$12," ")</f>
        <v>12ª Ciretran de Londrina</v>
      </c>
      <c r="E7" s="536"/>
      <c r="F7" s="537"/>
      <c r="G7" s="537"/>
      <c r="H7" s="537"/>
      <c r="I7" s="537"/>
    </row>
    <row r="8" spans="1:11" s="341" customFormat="1" ht="15">
      <c r="B8" s="534"/>
      <c r="C8" s="535" t="s">
        <v>268</v>
      </c>
      <c r="D8" s="538">
        <f>IF('FOLHA FECHAMENTO'!F31&lt;&gt;"",'FOLHA FECHAMENTO'!F31," ")</f>
        <v>180</v>
      </c>
      <c r="E8" s="536" t="s">
        <v>168</v>
      </c>
      <c r="F8" s="537"/>
      <c r="G8" s="537"/>
      <c r="H8" s="537"/>
      <c r="I8" s="537"/>
    </row>
    <row r="9" spans="1:11" s="341" customFormat="1" ht="15.75">
      <c r="A9" s="539"/>
      <c r="C9" s="540" t="s">
        <v>216</v>
      </c>
      <c r="D9" s="541"/>
      <c r="E9" s="542"/>
      <c r="H9" s="889" t="s">
        <v>217</v>
      </c>
      <c r="I9" s="889"/>
    </row>
    <row r="10" spans="1:11" s="341" customFormat="1" ht="6" customHeight="1" thickBot="1">
      <c r="E10" s="500"/>
    </row>
    <row r="11" spans="1:11" ht="13.5" thickBot="1">
      <c r="A11" s="894" t="s">
        <v>218</v>
      </c>
      <c r="B11" s="895"/>
      <c r="C11" s="895"/>
      <c r="D11" s="895"/>
      <c r="E11" s="895"/>
      <c r="F11" s="895"/>
      <c r="G11" s="895"/>
      <c r="H11" s="896"/>
      <c r="I11" s="397">
        <f>'FOLHA FECHAMENTO'!$G$23</f>
        <v>1648392.4847999997</v>
      </c>
    </row>
    <row r="12" spans="1:11" s="345" customFormat="1" ht="18" customHeight="1" thickBot="1">
      <c r="A12" s="890" t="s">
        <v>142</v>
      </c>
      <c r="B12" s="890" t="s">
        <v>219</v>
      </c>
      <c r="C12" s="890" t="s">
        <v>220</v>
      </c>
      <c r="D12" s="890" t="s">
        <v>221</v>
      </c>
      <c r="E12" s="897" t="s">
        <v>222</v>
      </c>
      <c r="F12" s="897" t="s">
        <v>223</v>
      </c>
      <c r="G12" s="890" t="s">
        <v>224</v>
      </c>
      <c r="H12" s="890"/>
      <c r="I12" s="890"/>
    </row>
    <row r="13" spans="1:11" s="345" customFormat="1" ht="30" customHeight="1" thickBot="1">
      <c r="A13" s="890"/>
      <c r="B13" s="890"/>
      <c r="C13" s="890"/>
      <c r="D13" s="890"/>
      <c r="E13" s="898"/>
      <c r="F13" s="898"/>
      <c r="G13" s="344" t="s">
        <v>225</v>
      </c>
      <c r="H13" s="344" t="s">
        <v>226</v>
      </c>
      <c r="I13" s="344" t="s">
        <v>227</v>
      </c>
    </row>
    <row r="14" spans="1:11" ht="15.95" customHeight="1" thickBot="1">
      <c r="A14" s="326">
        <v>1</v>
      </c>
      <c r="B14" s="346" t="s">
        <v>228</v>
      </c>
      <c r="C14" s="347">
        <f>D14*$I$11</f>
        <v>65935.699391999995</v>
      </c>
      <c r="D14" s="348">
        <v>0.04</v>
      </c>
      <c r="E14" s="326"/>
      <c r="F14" s="326" t="str">
        <f>IF(AND(D14&gt;=G14,D14&lt;=I14),"OK","DIFERE")</f>
        <v>OK</v>
      </c>
      <c r="G14" s="349">
        <v>0.03</v>
      </c>
      <c r="H14" s="349">
        <v>0.04</v>
      </c>
      <c r="I14" s="349">
        <v>5.5E-2</v>
      </c>
      <c r="J14" s="343" t="s">
        <v>229</v>
      </c>
      <c r="K14" s="343" t="s">
        <v>230</v>
      </c>
    </row>
    <row r="15" spans="1:11" ht="15.95" customHeight="1" thickBot="1">
      <c r="A15" s="326">
        <v>2</v>
      </c>
      <c r="B15" s="346" t="s">
        <v>231</v>
      </c>
      <c r="C15" s="347">
        <f>D15*$I$11</f>
        <v>13187.139878399998</v>
      </c>
      <c r="D15" s="350">
        <v>8.0000000000000002E-3</v>
      </c>
      <c r="E15" s="326"/>
      <c r="F15" s="326" t="str">
        <f>IF(AND(D15&gt;=G15,D15&lt;=I15),"OK","DIFERE")</f>
        <v>OK</v>
      </c>
      <c r="G15" s="349">
        <v>8.0000000000000002E-3</v>
      </c>
      <c r="H15" s="349">
        <v>8.0000000000000002E-3</v>
      </c>
      <c r="I15" s="349">
        <v>0.01</v>
      </c>
      <c r="J15" s="343" t="s">
        <v>232</v>
      </c>
      <c r="K15" s="343" t="s">
        <v>233</v>
      </c>
    </row>
    <row r="16" spans="1:11" ht="15.95" customHeight="1" thickBot="1">
      <c r="A16" s="326">
        <v>3</v>
      </c>
      <c r="B16" s="346" t="s">
        <v>234</v>
      </c>
      <c r="C16" s="347">
        <f>D16*$I$11</f>
        <v>20934.584556959995</v>
      </c>
      <c r="D16" s="350">
        <v>1.2699999999999999E-2</v>
      </c>
      <c r="E16" s="326"/>
      <c r="F16" s="326" t="str">
        <f>IF(AND(D16&gt;=G16,D16&lt;=I16),"OK","DIFERE")</f>
        <v>OK</v>
      </c>
      <c r="G16" s="349">
        <v>9.7000000000000003E-3</v>
      </c>
      <c r="H16" s="349">
        <v>1.2699999999999999E-2</v>
      </c>
      <c r="I16" s="349">
        <v>1.2699999999999999E-2</v>
      </c>
      <c r="J16" s="343" t="s">
        <v>235</v>
      </c>
      <c r="K16" s="343" t="s">
        <v>236</v>
      </c>
    </row>
    <row r="17" spans="1:11" ht="15.95" customHeight="1" thickBot="1">
      <c r="A17" s="326">
        <v>4</v>
      </c>
      <c r="B17" s="346" t="s">
        <v>237</v>
      </c>
      <c r="C17" s="347">
        <f>D17*($I$11+C14+C15+C16)</f>
        <v>21505.933876116524</v>
      </c>
      <c r="D17" s="350">
        <v>1.23E-2</v>
      </c>
      <c r="E17" s="326"/>
      <c r="F17" s="326" t="str">
        <f>IF(AND(D17&gt;=G17,D17&lt;=I17),"OK","DIFERE")</f>
        <v>OK</v>
      </c>
      <c r="G17" s="349">
        <v>5.8999999999999999E-3</v>
      </c>
      <c r="H17" s="349">
        <v>1.23E-2</v>
      </c>
      <c r="I17" s="349">
        <v>1.3899999999999999E-2</v>
      </c>
      <c r="J17" s="343" t="s">
        <v>238</v>
      </c>
      <c r="K17" s="343" t="s">
        <v>239</v>
      </c>
    </row>
    <row r="18" spans="1:11" ht="15.95" customHeight="1" thickBot="1">
      <c r="A18" s="326">
        <v>5</v>
      </c>
      <c r="B18" s="346" t="s">
        <v>240</v>
      </c>
      <c r="C18" s="347">
        <f>D18*($I$11+C14+C15+C16+C17)</f>
        <v>130976.73234525723</v>
      </c>
      <c r="D18" s="350">
        <v>7.3999999999999996E-2</v>
      </c>
      <c r="E18" s="326"/>
      <c r="F18" s="326" t="str">
        <f>IF(AND(D18&gt;=G18,D18&lt;=I18),"OK","DIFERE")</f>
        <v>OK</v>
      </c>
      <c r="G18" s="349">
        <v>6.1600000000000002E-2</v>
      </c>
      <c r="H18" s="349">
        <v>7.3999999999999996E-2</v>
      </c>
      <c r="I18" s="349">
        <v>8.9599999999999999E-2</v>
      </c>
      <c r="J18" s="343" t="s">
        <v>207</v>
      </c>
      <c r="K18" s="343" t="s">
        <v>241</v>
      </c>
    </row>
    <row r="19" spans="1:11" ht="15.95" customHeight="1" thickBot="1">
      <c r="A19" s="326">
        <v>6</v>
      </c>
      <c r="B19" s="351" t="s">
        <v>242</v>
      </c>
      <c r="C19" s="352">
        <f>D19*$I$11*(1+D26)</f>
        <v>214740.85291836</v>
      </c>
      <c r="D19" s="353">
        <f>SUM(D20:D23)</f>
        <v>0.10149999999999999</v>
      </c>
      <c r="E19" s="354"/>
      <c r="F19" s="342"/>
      <c r="G19" s="355"/>
      <c r="H19" s="355"/>
      <c r="I19" s="356"/>
      <c r="J19" s="343" t="s">
        <v>243</v>
      </c>
      <c r="K19" s="343" t="s">
        <v>244</v>
      </c>
    </row>
    <row r="20" spans="1:11" ht="15.95" customHeight="1" thickBot="1">
      <c r="A20" s="357" t="s">
        <v>245</v>
      </c>
      <c r="B20" s="899" t="s">
        <v>246</v>
      </c>
      <c r="C20" s="900"/>
      <c r="D20" s="350">
        <v>6.4999999999999997E-3</v>
      </c>
      <c r="E20" s="354"/>
      <c r="F20" s="342"/>
      <c r="G20" s="342"/>
      <c r="H20" s="342"/>
      <c r="I20" s="358"/>
    </row>
    <row r="21" spans="1:11" ht="15.95" customHeight="1" thickBot="1">
      <c r="A21" s="357" t="s">
        <v>247</v>
      </c>
      <c r="B21" s="899" t="s">
        <v>248</v>
      </c>
      <c r="C21" s="900"/>
      <c r="D21" s="350">
        <v>0.03</v>
      </c>
      <c r="E21" s="354"/>
      <c r="F21" s="342"/>
      <c r="G21" s="342"/>
      <c r="H21" s="342"/>
      <c r="I21" s="358"/>
    </row>
    <row r="22" spans="1:11" ht="15.95" customHeight="1" thickBot="1">
      <c r="A22" s="357" t="s">
        <v>249</v>
      </c>
      <c r="B22" s="899" t="s">
        <v>250</v>
      </c>
      <c r="C22" s="900"/>
      <c r="D22" s="350">
        <v>0.02</v>
      </c>
      <c r="E22" s="354"/>
      <c r="F22" s="342"/>
      <c r="G22" s="342"/>
      <c r="H22" s="342"/>
      <c r="I22" s="358"/>
    </row>
    <row r="23" spans="1:11" ht="15.95" customHeight="1" thickBot="1">
      <c r="A23" s="357" t="s">
        <v>251</v>
      </c>
      <c r="B23" s="899" t="s">
        <v>252</v>
      </c>
      <c r="C23" s="901"/>
      <c r="D23" s="359">
        <v>4.4999999999999998E-2</v>
      </c>
      <c r="E23" s="354"/>
      <c r="F23" s="342"/>
      <c r="G23" s="342"/>
      <c r="H23" s="342"/>
      <c r="I23" s="358"/>
    </row>
    <row r="24" spans="1:11" ht="15.95" customHeight="1" thickBot="1">
      <c r="A24" s="902" t="s">
        <v>253</v>
      </c>
      <c r="B24" s="902"/>
      <c r="C24" s="360">
        <f>SUM(C14:C19)</f>
        <v>467280.94296709378</v>
      </c>
      <c r="D24" s="326"/>
      <c r="E24" s="326"/>
      <c r="F24" s="891" t="s">
        <v>254</v>
      </c>
      <c r="G24" s="892"/>
      <c r="H24" s="892"/>
      <c r="I24" s="893"/>
    </row>
    <row r="25" spans="1:11" ht="15.95" customHeight="1" thickBot="1">
      <c r="A25" s="902" t="s">
        <v>255</v>
      </c>
      <c r="B25" s="902"/>
      <c r="C25" s="360">
        <f>C24+I11</f>
        <v>2115673.4277670933</v>
      </c>
      <c r="D25" s="326"/>
      <c r="E25" s="326"/>
      <c r="F25" s="361" t="s">
        <v>256</v>
      </c>
      <c r="G25" s="349">
        <v>0.2034</v>
      </c>
      <c r="H25" s="349">
        <v>0.22120000000000001</v>
      </c>
      <c r="I25" s="349">
        <v>0.25</v>
      </c>
      <c r="K25" s="362"/>
    </row>
    <row r="26" spans="1:11" ht="15.95" customHeight="1" thickBot="1">
      <c r="A26" s="902" t="s">
        <v>257</v>
      </c>
      <c r="B26" s="902"/>
      <c r="C26" s="902"/>
      <c r="D26" s="398">
        <f>(((1+$D14+$D15+$D16)*(1+$D17)*(1+$D18)/(1-$D19)))-1</f>
        <v>0.28347674918197008</v>
      </c>
      <c r="E26" s="326" t="str">
        <f>IF(AND($D26&gt;=$G26,$D26&lt;=$I26),"OK","DIFERE")</f>
        <v>OK</v>
      </c>
      <c r="F26" s="361" t="s">
        <v>258</v>
      </c>
      <c r="G26" s="349">
        <f>((G25+1)*(1-E29))/((1-E29)-D23)-1</f>
        <v>0.2601047120418849</v>
      </c>
      <c r="H26" s="349">
        <f>((H25+1)*(1-E29))/((1-E29)-D23)-1</f>
        <v>0.27874345549738222</v>
      </c>
      <c r="I26" s="349">
        <f>((I25+1)*(1-E29))/((1-E29)-D23)-1</f>
        <v>0.30890052356020958</v>
      </c>
    </row>
    <row r="27" spans="1:11" ht="13.5" thickBot="1">
      <c r="A27" s="363"/>
      <c r="B27" s="363"/>
      <c r="C27" s="363"/>
      <c r="D27" s="363"/>
      <c r="E27" s="364"/>
      <c r="F27" s="363"/>
      <c r="G27" s="363"/>
      <c r="H27" s="363"/>
      <c r="I27" s="363"/>
    </row>
    <row r="28" spans="1:11">
      <c r="A28" s="363"/>
      <c r="B28" s="363"/>
      <c r="C28" s="363"/>
      <c r="D28" s="363"/>
      <c r="E28" s="364"/>
      <c r="F28" s="365" t="s">
        <v>259</v>
      </c>
      <c r="G28" s="366"/>
      <c r="H28" s="366"/>
      <c r="I28" s="367"/>
    </row>
    <row r="29" spans="1:11">
      <c r="A29" s="363"/>
      <c r="B29" s="363"/>
      <c r="C29" s="363"/>
      <c r="D29" s="363"/>
      <c r="E29" s="364"/>
      <c r="F29" s="368"/>
      <c r="G29" s="342"/>
      <c r="H29" s="342"/>
      <c r="I29" s="358"/>
    </row>
    <row r="30" spans="1:11">
      <c r="A30" s="363"/>
      <c r="B30" s="363"/>
      <c r="C30" s="363"/>
      <c r="D30" s="363"/>
      <c r="E30" s="364"/>
      <c r="F30" s="368"/>
      <c r="G30" s="342"/>
      <c r="H30" s="342"/>
      <c r="I30" s="358"/>
    </row>
    <row r="31" spans="1:11">
      <c r="A31" s="363"/>
      <c r="B31" s="363"/>
      <c r="C31" s="363"/>
      <c r="D31" s="363"/>
      <c r="E31" s="364"/>
      <c r="F31" s="368"/>
      <c r="G31" s="342"/>
      <c r="H31" s="342"/>
      <c r="I31" s="358"/>
    </row>
    <row r="32" spans="1:11">
      <c r="A32" s="363" t="s">
        <v>260</v>
      </c>
      <c r="B32" s="363"/>
      <c r="C32" s="363"/>
      <c r="D32" s="363"/>
      <c r="E32" s="364"/>
      <c r="F32" s="368"/>
      <c r="G32" s="342"/>
      <c r="H32" s="342"/>
      <c r="I32" s="358"/>
    </row>
    <row r="33" spans="1:9">
      <c r="A33" s="363" t="s">
        <v>261</v>
      </c>
      <c r="B33" s="363"/>
      <c r="C33" s="363"/>
      <c r="D33" s="363"/>
      <c r="E33" s="364"/>
      <c r="F33" s="368"/>
      <c r="G33" s="342"/>
      <c r="H33" s="342"/>
      <c r="I33" s="358"/>
    </row>
    <row r="34" spans="1:9">
      <c r="A34" s="363" t="s">
        <v>262</v>
      </c>
      <c r="B34" s="363"/>
      <c r="C34" s="363"/>
      <c r="D34" s="363"/>
      <c r="E34" s="364"/>
      <c r="F34" s="368"/>
      <c r="G34" s="342"/>
      <c r="H34" s="342"/>
      <c r="I34" s="358"/>
    </row>
    <row r="35" spans="1:9" ht="13.5" thickBot="1">
      <c r="A35" s="363" t="s">
        <v>263</v>
      </c>
      <c r="B35" s="363"/>
      <c r="C35" s="363"/>
      <c r="D35" s="363"/>
      <c r="E35" s="364"/>
      <c r="F35" s="369"/>
      <c r="G35" s="370"/>
      <c r="H35" s="370"/>
      <c r="I35" s="371"/>
    </row>
    <row r="36" spans="1:9">
      <c r="A36" s="363" t="s">
        <v>264</v>
      </c>
      <c r="B36" s="363"/>
      <c r="C36" s="363"/>
      <c r="D36" s="363"/>
      <c r="E36" s="364"/>
      <c r="F36" s="363"/>
      <c r="G36" s="363"/>
      <c r="H36" s="363"/>
      <c r="I36" s="363"/>
    </row>
    <row r="37" spans="1:9">
      <c r="A37" s="363" t="s">
        <v>265</v>
      </c>
      <c r="B37" s="363"/>
      <c r="C37" s="363"/>
      <c r="D37" s="363"/>
      <c r="E37" s="364"/>
      <c r="F37" s="363"/>
      <c r="G37" s="363"/>
      <c r="H37" s="363"/>
      <c r="I37" s="363"/>
    </row>
    <row r="38" spans="1:9">
      <c r="A38" s="363" t="s">
        <v>266</v>
      </c>
      <c r="B38" s="363"/>
      <c r="C38" s="363"/>
      <c r="D38" s="363"/>
      <c r="E38" s="364"/>
      <c r="F38" s="363"/>
      <c r="G38" s="363"/>
      <c r="H38" s="363"/>
      <c r="I38" s="363"/>
    </row>
    <row r="39" spans="1:9" ht="13.5" thickBot="1">
      <c r="A39" s="363" t="s">
        <v>267</v>
      </c>
      <c r="B39" s="363"/>
      <c r="C39" s="363"/>
      <c r="D39" s="363"/>
      <c r="E39" s="364"/>
      <c r="F39" s="87"/>
      <c r="G39" s="88"/>
      <c r="H39" s="88"/>
      <c r="I39" s="363"/>
    </row>
    <row r="40" spans="1:9" ht="19.5" customHeight="1">
      <c r="A40" s="363"/>
      <c r="B40" s="363"/>
      <c r="C40" s="363"/>
      <c r="D40" s="363"/>
      <c r="E40" s="364"/>
      <c r="F40" s="903" t="str">
        <f>IF(DADOS!$D$24&lt;&gt;"",DADOS!$D$24," ")</f>
        <v>Everton Nairnei</v>
      </c>
      <c r="G40" s="903"/>
      <c r="H40" s="903"/>
      <c r="I40" s="363"/>
    </row>
    <row r="41" spans="1:9">
      <c r="A41" s="363"/>
      <c r="B41" s="363"/>
      <c r="C41" s="363"/>
      <c r="D41" s="363"/>
      <c r="E41" s="364"/>
      <c r="F41" s="832" t="s">
        <v>204</v>
      </c>
      <c r="G41" s="832"/>
      <c r="H41" s="832"/>
      <c r="I41" s="363"/>
    </row>
    <row r="42" spans="1:9" ht="15" customHeight="1">
      <c r="A42" s="363"/>
      <c r="B42" s="438"/>
      <c r="C42" s="438"/>
      <c r="D42" s="438"/>
      <c r="E42" s="439"/>
      <c r="F42" s="832" t="s">
        <v>169</v>
      </c>
      <c r="G42" s="832"/>
      <c r="H42" s="832"/>
      <c r="I42" s="363"/>
    </row>
    <row r="43" spans="1:9">
      <c r="A43" s="363"/>
      <c r="B43" s="363"/>
      <c r="C43" s="363"/>
      <c r="D43" s="363"/>
      <c r="E43" s="364"/>
      <c r="F43" s="363"/>
      <c r="G43" s="363"/>
      <c r="H43" s="363"/>
      <c r="I43" s="363"/>
    </row>
  </sheetData>
  <mergeCells count="21">
    <mergeCell ref="A24:B24"/>
    <mergeCell ref="F41:H41"/>
    <mergeCell ref="A25:B25"/>
    <mergeCell ref="A26:C26"/>
    <mergeCell ref="F40:H40"/>
    <mergeCell ref="B3:H6"/>
    <mergeCell ref="H9:I9"/>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8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pageSetUpPr fitToPage="1"/>
  </sheetPr>
  <dimension ref="A1:M54"/>
  <sheetViews>
    <sheetView view="pageBreakPreview" topLeftCell="A10" zoomScaleNormal="100" zoomScaleSheetLayoutView="100" workbookViewId="0">
      <selection activeCell="H35" sqref="H35"/>
    </sheetView>
  </sheetViews>
  <sheetFormatPr defaultRowHeight="15"/>
  <cols>
    <col min="1" max="1" width="0.85546875" style="208" customWidth="1"/>
    <col min="2" max="2" width="7.42578125" style="209" customWidth="1"/>
    <col min="3" max="3" width="11.140625" style="209" customWidth="1"/>
    <col min="4" max="4" width="26.85546875" style="209" customWidth="1"/>
    <col min="5" max="5" width="13.140625" style="209" customWidth="1"/>
    <col min="6" max="6" width="18" style="209" customWidth="1"/>
    <col min="7" max="8" width="16.85546875" style="209" customWidth="1"/>
    <col min="9" max="9" width="19.7109375" style="209" bestFit="1" customWidth="1"/>
    <col min="10" max="10" width="12.7109375" style="209" customWidth="1"/>
    <col min="11" max="11" width="12.5703125" style="209" customWidth="1"/>
    <col min="12" max="16384" width="9.140625" style="209"/>
  </cols>
  <sheetData>
    <row r="1" spans="1:13" s="210" customFormat="1" ht="4.5" customHeight="1">
      <c r="B1" s="543"/>
      <c r="C1" s="211"/>
      <c r="D1" s="504"/>
      <c r="E1" s="904"/>
      <c r="F1" s="904"/>
      <c r="G1" s="904"/>
      <c r="H1" s="904"/>
      <c r="I1" s="904"/>
      <c r="J1" s="905"/>
    </row>
    <row r="2" spans="1:13" s="210" customFormat="1" ht="22.5" customHeight="1">
      <c r="B2" s="906" t="s">
        <v>14035</v>
      </c>
      <c r="C2" s="907"/>
      <c r="D2" s="907"/>
      <c r="E2" s="907"/>
      <c r="F2" s="907"/>
      <c r="G2" s="907"/>
      <c r="H2" s="907"/>
      <c r="I2" s="907"/>
      <c r="J2" s="908"/>
      <c r="K2" s="934"/>
      <c r="L2" s="934"/>
    </row>
    <row r="3" spans="1:13" s="210" customFormat="1" ht="22.5" customHeight="1">
      <c r="B3" s="906"/>
      <c r="C3" s="907"/>
      <c r="D3" s="907"/>
      <c r="E3" s="907"/>
      <c r="F3" s="907"/>
      <c r="G3" s="907"/>
      <c r="H3" s="907"/>
      <c r="I3" s="907"/>
      <c r="J3" s="908"/>
      <c r="K3" s="934"/>
      <c r="L3" s="934"/>
    </row>
    <row r="4" spans="1:13" s="210" customFormat="1" ht="22.5" customHeight="1">
      <c r="B4" s="906"/>
      <c r="C4" s="907"/>
      <c r="D4" s="907"/>
      <c r="E4" s="907"/>
      <c r="F4" s="907"/>
      <c r="G4" s="907"/>
      <c r="H4" s="907"/>
      <c r="I4" s="907"/>
      <c r="J4" s="908"/>
    </row>
    <row r="5" spans="1:13" s="210" customFormat="1" ht="22.5" customHeight="1">
      <c r="B5" s="906"/>
      <c r="C5" s="907"/>
      <c r="D5" s="907"/>
      <c r="E5" s="907"/>
      <c r="F5" s="907"/>
      <c r="G5" s="907"/>
      <c r="H5" s="907"/>
      <c r="I5" s="907"/>
      <c r="J5" s="908"/>
    </row>
    <row r="6" spans="1:13" s="210" customFormat="1" ht="15.75" customHeight="1">
      <c r="B6" s="909"/>
      <c r="C6" s="910"/>
      <c r="D6" s="910"/>
      <c r="E6" s="910"/>
      <c r="F6" s="910"/>
      <c r="G6" s="910"/>
      <c r="H6" s="910"/>
      <c r="I6" s="910"/>
      <c r="J6" s="911"/>
    </row>
    <row r="7" spans="1:13" s="210" customFormat="1" ht="15.75">
      <c r="A7" s="212"/>
      <c r="B7" s="213"/>
      <c r="C7" s="430" t="s">
        <v>135</v>
      </c>
      <c r="D7" s="935" t="str">
        <f>IF(DADOS!D14&lt;&gt;"",DADOS!D14," ")</f>
        <v>Rua Suindara nº 334. Yara, Londrina/PR</v>
      </c>
      <c r="E7" s="935"/>
      <c r="F7" s="935"/>
      <c r="G7" s="431" t="s">
        <v>139</v>
      </c>
      <c r="H7" s="936">
        <f>IF(DADOS!$D$20&lt;&gt;"",DADOS!$D$20," ")</f>
        <v>45394</v>
      </c>
      <c r="I7" s="936"/>
      <c r="J7" s="334"/>
    </row>
    <row r="8" spans="1:13" s="210" customFormat="1" ht="15.75">
      <c r="A8" s="212"/>
      <c r="B8" s="213"/>
      <c r="C8" s="431" t="s">
        <v>152</v>
      </c>
      <c r="D8" s="917" t="str">
        <f>IF(DADOS!$D$16&lt;&gt;"",DADOS!$D$16," ")</f>
        <v>LONDRINA</v>
      </c>
      <c r="E8" s="917"/>
      <c r="F8" s="214"/>
      <c r="G8" s="431" t="s">
        <v>707</v>
      </c>
      <c r="H8" s="922" t="str">
        <f>IF('FOLHA FECHAMENTO'!K10&lt;&gt;"",'FOLHA FECHAMENTO'!K10," ")</f>
        <v>REPAROS</v>
      </c>
      <c r="I8" s="922"/>
      <c r="J8" s="335"/>
      <c r="K8" s="215"/>
      <c r="L8" s="215"/>
      <c r="M8" s="215"/>
    </row>
    <row r="9" spans="1:13" s="210" customFormat="1" ht="15.75">
      <c r="A9" s="212"/>
      <c r="B9" s="213"/>
      <c r="C9" s="431" t="s">
        <v>710</v>
      </c>
      <c r="D9" s="917" t="str">
        <f>IF(DADOS!D12&lt;&gt;"",DADOS!D12," ")</f>
        <v>12ª Ciretran de Londrina</v>
      </c>
      <c r="E9" s="917"/>
      <c r="F9" s="917"/>
      <c r="G9" s="431" t="s">
        <v>712</v>
      </c>
      <c r="H9" s="920" t="str">
        <f>IF(DADOS!$D$24&lt;&gt;"",DADOS!$D$24," ")</f>
        <v>Everton Nairnei</v>
      </c>
      <c r="I9" s="920"/>
      <c r="J9" s="921"/>
      <c r="K9" s="215"/>
      <c r="L9" s="215"/>
      <c r="M9" s="215"/>
    </row>
    <row r="10" spans="1:13" s="210" customFormat="1" ht="15.75">
      <c r="A10" s="212"/>
      <c r="B10" s="213"/>
      <c r="C10" s="431" t="s">
        <v>711</v>
      </c>
      <c r="D10" s="917" t="str">
        <f>IF(DADOS!M12&lt;&gt;"",DADOS!M12," ")</f>
        <v>Detran/PR</v>
      </c>
      <c r="E10" s="917"/>
      <c r="F10" s="214"/>
      <c r="G10" s="430" t="s">
        <v>13</v>
      </c>
      <c r="H10" s="948">
        <f>IF(BDI!D26&lt;&gt;"",BDI!D26," ")</f>
        <v>0.28347674918197008</v>
      </c>
      <c r="I10" s="948"/>
      <c r="J10" s="336"/>
      <c r="K10" s="215"/>
      <c r="L10" s="215"/>
      <c r="M10" s="215"/>
    </row>
    <row r="11" spans="1:13" s="210" customFormat="1" ht="6" customHeight="1">
      <c r="A11" s="212"/>
      <c r="B11" s="216"/>
      <c r="C11" s="431"/>
      <c r="D11" s="217"/>
      <c r="E11" s="218"/>
      <c r="F11" s="218"/>
      <c r="G11" s="218"/>
      <c r="H11" s="218"/>
      <c r="I11" s="218"/>
      <c r="J11" s="219"/>
      <c r="K11" s="215"/>
      <c r="L11" s="215"/>
    </row>
    <row r="12" spans="1:13" s="221" customFormat="1" ht="18.75" customHeight="1">
      <c r="A12" s="220"/>
      <c r="B12" s="912" t="s">
        <v>142</v>
      </c>
      <c r="C12" s="942" t="s">
        <v>85</v>
      </c>
      <c r="D12" s="943"/>
      <c r="E12" s="944"/>
      <c r="F12" s="939" t="s">
        <v>14</v>
      </c>
      <c r="G12" s="940"/>
      <c r="H12" s="941"/>
      <c r="I12" s="918" t="s">
        <v>15</v>
      </c>
      <c r="J12" s="937" t="s">
        <v>16</v>
      </c>
      <c r="K12" s="215"/>
    </row>
    <row r="13" spans="1:13" s="221" customFormat="1" ht="15.75">
      <c r="A13" s="220"/>
      <c r="B13" s="913"/>
      <c r="C13" s="945"/>
      <c r="D13" s="946"/>
      <c r="E13" s="947"/>
      <c r="F13" s="222" t="s">
        <v>147</v>
      </c>
      <c r="G13" s="223" t="s">
        <v>148</v>
      </c>
      <c r="H13" s="224" t="s">
        <v>133</v>
      </c>
      <c r="I13" s="919"/>
      <c r="J13" s="938"/>
      <c r="K13" s="215"/>
    </row>
    <row r="14" spans="1:13" s="215" customFormat="1" ht="15.75" customHeight="1">
      <c r="A14" s="225"/>
      <c r="B14" s="226">
        <v>1</v>
      </c>
      <c r="C14" s="914" t="str">
        <f>IF($B14&lt;&gt;"",VLOOKUP($B14,PLANILHA_SINTÉTICA!$A:$L,3,0),"")</f>
        <v>SERVIÇOS PRELIMINARES</v>
      </c>
      <c r="D14" s="915"/>
      <c r="E14" s="916"/>
      <c r="F14" s="227">
        <f>IF($B14&lt;&gt;"",VLOOKUP($B14,PLANILHA_SINTÉTICA!$A:$L,9,0),"")</f>
        <v>13813.94</v>
      </c>
      <c r="G14" s="227">
        <f>IF($B14&lt;&gt;"",VLOOKUP($B14,PLANILHA_SINTÉTICA!$A:$L,10,0),"")</f>
        <v>1616.48</v>
      </c>
      <c r="H14" s="227">
        <f>IF($B14&lt;&gt;"",VLOOKUP($B14,PLANILHA_SINTÉTICA!$A:$L,12,0),"")</f>
        <v>15430.42</v>
      </c>
      <c r="I14" s="227">
        <f>IF($B14&lt;&gt;"",(1+$H$10)*$H14," ")</f>
        <v>19804.585300112456</v>
      </c>
      <c r="J14" s="228">
        <f t="shared" ref="J14:J33" si="0">IF($B14&lt;&gt;"",IF(OR($B14="",H14=0),0,$I14/$I$34),"")</f>
        <v>9.3608895589403149E-3</v>
      </c>
    </row>
    <row r="15" spans="1:13" s="215" customFormat="1" ht="15.75" customHeight="1">
      <c r="A15" s="225"/>
      <c r="B15" s="229">
        <v>2</v>
      </c>
      <c r="C15" s="923" t="str">
        <f>IF($B15&lt;&gt;"",VLOOKUP($B15,PLANILHA_SINTÉTICA!$A:$L,3,0),"")</f>
        <v>COBERTURA VISTORIA</v>
      </c>
      <c r="D15" s="924"/>
      <c r="E15" s="925"/>
      <c r="F15" s="227">
        <f>IF($B15&lt;&gt;"",VLOOKUP($B15,PLANILHA_SINTÉTICA!$A:$L,9,0),"")</f>
        <v>15403.6</v>
      </c>
      <c r="G15" s="227">
        <f>IF($B15&lt;&gt;"",VLOOKUP($B15,PLANILHA_SINTÉTICA!$A:$L,10,0),"")</f>
        <v>1957.48</v>
      </c>
      <c r="H15" s="227">
        <f>IF($B15&lt;&gt;"",VLOOKUP($B15,PLANILHA_SINTÉTICA!$A:$L,12,0),"")</f>
        <v>17361.084999999999</v>
      </c>
      <c r="I15" s="227">
        <f t="shared" ref="I15:I33" si="1">IF($B15&lt;&gt;"",(1+$H$10)*$H15," ")</f>
        <v>22282.548938071861</v>
      </c>
      <c r="J15" s="228">
        <f t="shared" si="0"/>
        <v>1.0532130642482531E-2</v>
      </c>
    </row>
    <row r="16" spans="1:13" s="215" customFormat="1" ht="15.75" customHeight="1">
      <c r="A16" s="225"/>
      <c r="B16" s="229">
        <v>3</v>
      </c>
      <c r="C16" s="923" t="str">
        <f>IF($B16&lt;&gt;"",VLOOKUP($B16,PLANILHA_SINTÉTICA!$A:$L,3,0),"")</f>
        <v>BANHEIRO PCD</v>
      </c>
      <c r="D16" s="924"/>
      <c r="E16" s="925"/>
      <c r="F16" s="227">
        <f>IF($B16&lt;&gt;"",VLOOKUP($B16,PLANILHA_SINTÉTICA!$A:$L,9,0),"")</f>
        <v>8052.5599999999986</v>
      </c>
      <c r="G16" s="227">
        <f>IF($B16&lt;&gt;"",VLOOKUP($B16,PLANILHA_SINTÉTICA!$A:$L,10,0),"")</f>
        <v>2404.62</v>
      </c>
      <c r="H16" s="227">
        <f>IF($B16&lt;&gt;"",VLOOKUP($B16,PLANILHA_SINTÉTICA!$A:$L,12,0),"")</f>
        <v>10457.2196</v>
      </c>
      <c r="I16" s="227">
        <f t="shared" si="1"/>
        <v>13421.598217689982</v>
      </c>
      <c r="J16" s="228">
        <f t="shared" si="0"/>
        <v>6.3438893931069941E-3</v>
      </c>
    </row>
    <row r="17" spans="1:10" s="215" customFormat="1" ht="15.75" customHeight="1">
      <c r="A17" s="225"/>
      <c r="B17" s="229">
        <v>4</v>
      </c>
      <c r="C17" s="923" t="str">
        <f>IF($B17&lt;&gt;"",VLOOKUP($B17,PLANILHA_SINTÉTICA!$A:$L,3,0),"")</f>
        <v>BLOCO "C" ÁREA INTERNA</v>
      </c>
      <c r="D17" s="924"/>
      <c r="E17" s="925"/>
      <c r="F17" s="227">
        <f>IF($B17&lt;&gt;"",VLOOKUP($B17,PLANILHA_SINTÉTICA!$A:$L,9,0),"")</f>
        <v>66928.979999999981</v>
      </c>
      <c r="G17" s="227">
        <f>IF($B17&lt;&gt;"",VLOOKUP($B17,PLANILHA_SINTÉTICA!$A:$L,10,0),"")</f>
        <v>16137.809999999998</v>
      </c>
      <c r="H17" s="227">
        <f>IF($B17&lt;&gt;"",VLOOKUP($B17,PLANILHA_SINTÉTICA!$A:$L,12,0),"")</f>
        <v>83066.869000000006</v>
      </c>
      <c r="I17" s="227">
        <f t="shared" si="1"/>
        <v>106614.39498884458</v>
      </c>
      <c r="J17" s="228">
        <f t="shared" si="0"/>
        <v>5.0392652093459736E-2</v>
      </c>
    </row>
    <row r="18" spans="1:10" s="215" customFormat="1" ht="15.75" customHeight="1">
      <c r="A18" s="225"/>
      <c r="B18" s="229">
        <v>5</v>
      </c>
      <c r="C18" s="923" t="str">
        <f>IF($B18&lt;&gt;"",VLOOKUP($B18,PLANILHA_SINTÉTICA!$A:$L,3,0),"")</f>
        <v>BLOCO "C" ÁREA EXTERNA</v>
      </c>
      <c r="D18" s="924"/>
      <c r="E18" s="925"/>
      <c r="F18" s="227">
        <f>IF($B18&lt;&gt;"",VLOOKUP($B18,PLANILHA_SINTÉTICA!$A:$L,9,0),"")</f>
        <v>34409.22</v>
      </c>
      <c r="G18" s="227">
        <f>IF($B18&lt;&gt;"",VLOOKUP($B18,PLANILHA_SINTÉTICA!$A:$L,10,0),"")</f>
        <v>8101.47</v>
      </c>
      <c r="H18" s="227">
        <f>IF($B18&lt;&gt;"",VLOOKUP($B18,PLANILHA_SINTÉTICA!$A:$L,12,0),"")</f>
        <v>42510.71</v>
      </c>
      <c r="I18" s="227">
        <f t="shared" si="1"/>
        <v>54561.507876217467</v>
      </c>
      <c r="J18" s="228">
        <f t="shared" si="0"/>
        <v>2.5789191829006575E-2</v>
      </c>
    </row>
    <row r="19" spans="1:10" s="215" customFormat="1" ht="15.75" customHeight="1">
      <c r="A19" s="225"/>
      <c r="B19" s="229">
        <v>6</v>
      </c>
      <c r="C19" s="923" t="str">
        <f>IF($B19&lt;&gt;"",VLOOKUP($B19,PLANILHA_SINTÉTICA!$A:$L,3,0),"")</f>
        <v>BLOCO "AB" ÁREA INTERNA</v>
      </c>
      <c r="D19" s="924"/>
      <c r="E19" s="925"/>
      <c r="F19" s="227">
        <f>IF($B19&lt;&gt;"",VLOOKUP($B19,PLANILHA_SINTÉTICA!$A:$L,9,0),"")</f>
        <v>139526.88999999998</v>
      </c>
      <c r="G19" s="227">
        <f>IF($B19&lt;&gt;"",VLOOKUP($B19,PLANILHA_SINTÉTICA!$A:$L,10,0),"")</f>
        <v>26530.28</v>
      </c>
      <c r="H19" s="227">
        <f>IF($B19&lt;&gt;"",VLOOKUP($B19,PLANILHA_SINTÉTICA!$A:$L,12,0),"")</f>
        <v>166460.96460000004</v>
      </c>
      <c r="I19" s="227">
        <f t="shared" si="1"/>
        <v>213648.77771050305</v>
      </c>
      <c r="J19" s="228">
        <f t="shared" si="0"/>
        <v>0.10098381673961394</v>
      </c>
    </row>
    <row r="20" spans="1:10" s="215" customFormat="1" ht="15.75" customHeight="1">
      <c r="A20" s="225"/>
      <c r="B20" s="229">
        <v>7</v>
      </c>
      <c r="C20" s="923" t="str">
        <f>IF($B20&lt;&gt;"",VLOOKUP($B20,PLANILHA_SINTÉTICA!$A:$L,3,0),"")</f>
        <v>BLOCO "AB" ÁREA EXTERNA</v>
      </c>
      <c r="D20" s="924"/>
      <c r="E20" s="925"/>
      <c r="F20" s="227">
        <f>IF($B20&lt;&gt;"",VLOOKUP($B20,PLANILHA_SINTÉTICA!$A:$L,9,0),"")</f>
        <v>76314.379999999976</v>
      </c>
      <c r="G20" s="227">
        <f>IF($B20&lt;&gt;"",VLOOKUP($B20,PLANILHA_SINTÉTICA!$A:$L,10,0),"")</f>
        <v>17934.02</v>
      </c>
      <c r="H20" s="227">
        <f>IF($B20&lt;&gt;"",VLOOKUP($B20,PLANILHA_SINTÉTICA!$A:$L,12,0),"")</f>
        <v>94248.444999999963</v>
      </c>
      <c r="I20" s="227">
        <f t="shared" si="1"/>
        <v>120965.68780405565</v>
      </c>
      <c r="J20" s="228">
        <f t="shared" si="0"/>
        <v>5.7175973482695881E-2</v>
      </c>
    </row>
    <row r="21" spans="1:10" s="215" customFormat="1" ht="15.75" customHeight="1">
      <c r="A21" s="225"/>
      <c r="B21" s="229">
        <v>8</v>
      </c>
      <c r="C21" s="923" t="str">
        <f>IF($B21&lt;&gt;"",VLOOKUP($B21,PLANILHA_SINTÉTICA!$A:$L,3,0),"")</f>
        <v>AR-CONDICIONADO</v>
      </c>
      <c r="D21" s="924"/>
      <c r="E21" s="925"/>
      <c r="F21" s="227">
        <f>IF($B21&lt;&gt;"",VLOOKUP($B21,PLANILHA_SINTÉTICA!$A:$L,9,0),"")</f>
        <v>169426.76</v>
      </c>
      <c r="G21" s="227">
        <f>IF($B21&lt;&gt;"",VLOOKUP($B21,PLANILHA_SINTÉTICA!$A:$L,10,0),"")</f>
        <v>6318.7499999999991</v>
      </c>
      <c r="H21" s="227">
        <f>IF($B21&lt;&gt;"",VLOOKUP($B21,PLANILHA_SINTÉTICA!$A:$L,12,0),"")</f>
        <v>175745.56450000004</v>
      </c>
      <c r="I21" s="227">
        <f t="shared" si="1"/>
        <v>225565.34580761028</v>
      </c>
      <c r="J21" s="228">
        <f t="shared" si="0"/>
        <v>0.10661633447165547</v>
      </c>
    </row>
    <row r="22" spans="1:10" s="215" customFormat="1" ht="15.75" customHeight="1">
      <c r="A22" s="225"/>
      <c r="B22" s="229">
        <v>9</v>
      </c>
      <c r="C22" s="923" t="str">
        <f>IF($B22&lt;&gt;"",VLOOKUP($B22,PLANILHA_SINTÉTICA!$A:$L,3,0),"")</f>
        <v>INSTALAÇÕES ELÉTRICAS</v>
      </c>
      <c r="D22" s="924"/>
      <c r="E22" s="925"/>
      <c r="F22" s="227">
        <f>IF($B22&lt;&gt;"",VLOOKUP($B22,PLANILHA_SINTÉTICA!$A:$L,9,0),"")</f>
        <v>208711.21999999994</v>
      </c>
      <c r="G22" s="227">
        <f>IF($B22&lt;&gt;"",VLOOKUP($B22,PLANILHA_SINTÉTICA!$A:$L,10,0),"")</f>
        <v>59882.189999999995</v>
      </c>
      <c r="H22" s="227">
        <f>IF($B22&lt;&gt;"",VLOOKUP($B22,PLANILHA_SINTÉTICA!$A:$L,12,0),"")</f>
        <v>268593.5124999999</v>
      </c>
      <c r="I22" s="227">
        <f t="shared" si="1"/>
        <v>344733.52827486669</v>
      </c>
      <c r="J22" s="228">
        <f t="shared" si="0"/>
        <v>0.16294269415611201</v>
      </c>
    </row>
    <row r="23" spans="1:10" s="215" customFormat="1" ht="15.75" customHeight="1">
      <c r="A23" s="225"/>
      <c r="B23" s="229">
        <v>10</v>
      </c>
      <c r="C23" s="923" t="str">
        <f>IF($B23&lt;&gt;"",VLOOKUP($B23,PLANILHA_SINTÉTICA!$A:$L,3,0),"")</f>
        <v>SINALIZAÇÃO DE EMERGENCIA /EXTINTORES</v>
      </c>
      <c r="D23" s="924"/>
      <c r="E23" s="925"/>
      <c r="F23" s="227">
        <f>IF($B23&lt;&gt;"",VLOOKUP($B23,PLANILHA_SINTÉTICA!$A:$L,9,0),"")</f>
        <v>4268.630000000001</v>
      </c>
      <c r="G23" s="227">
        <f>IF($B23&lt;&gt;"",VLOOKUP($B23,PLANILHA_SINTÉTICA!$A:$L,10,0),"")</f>
        <v>1786.7700000000002</v>
      </c>
      <c r="H23" s="227">
        <f>IF($B23&lt;&gt;"",VLOOKUP($B23,PLANILHA_SINTÉTICA!$A:$L,12,0),"")</f>
        <v>6055.4000000000005</v>
      </c>
      <c r="I23" s="227">
        <f t="shared" si="1"/>
        <v>7771.9651069965021</v>
      </c>
      <c r="J23" s="228">
        <f t="shared" si="0"/>
        <v>3.6735183251789122E-3</v>
      </c>
    </row>
    <row r="24" spans="1:10" s="215" customFormat="1" ht="15.75" customHeight="1">
      <c r="A24" s="225"/>
      <c r="B24" s="229">
        <v>11</v>
      </c>
      <c r="C24" s="923" t="str">
        <f>IF($B24&lt;&gt;"",VLOOKUP($B24,PLANILHA_SINTÉTICA!$A:$L,3,0),"")</f>
        <v>PINTURA</v>
      </c>
      <c r="D24" s="924"/>
      <c r="E24" s="925"/>
      <c r="F24" s="227">
        <f>IF($B24&lt;&gt;"",VLOOKUP($B24,PLANILHA_SINTÉTICA!$A:$L,9,0),"")</f>
        <v>88784.540000000008</v>
      </c>
      <c r="G24" s="227">
        <f>IF($B24&lt;&gt;"",VLOOKUP($B24,PLANILHA_SINTÉTICA!$A:$L,10,0),"")</f>
        <v>82252.710000000006</v>
      </c>
      <c r="H24" s="227">
        <f>IF($B24&lt;&gt;"",VLOOKUP($B24,PLANILHA_SINTÉTICA!$A:$L,12,0),"")</f>
        <v>171037.35399999999</v>
      </c>
      <c r="I24" s="227">
        <f t="shared" si="1"/>
        <v>219522.46710060581</v>
      </c>
      <c r="J24" s="228">
        <f t="shared" si="0"/>
        <v>0.10376009086255451</v>
      </c>
    </row>
    <row r="25" spans="1:10" s="215" customFormat="1" ht="15.75" customHeight="1">
      <c r="A25" s="225"/>
      <c r="B25" s="229">
        <v>12</v>
      </c>
      <c r="C25" s="923" t="str">
        <f>IF($B25&lt;&gt;"",VLOOKUP($B25,PLANILHA_SINTÉTICA!$A:$L,3,0),"")</f>
        <v>CALÇADA EXTERNA</v>
      </c>
      <c r="D25" s="924"/>
      <c r="E25" s="925"/>
      <c r="F25" s="227">
        <f>IF($B25&lt;&gt;"",VLOOKUP($B25,PLANILHA_SINTÉTICA!$A:$L,9,0),"")</f>
        <v>18711.29</v>
      </c>
      <c r="G25" s="227">
        <f>IF($B25&lt;&gt;"",VLOOKUP($B25,PLANILHA_SINTÉTICA!$A:$L,10,0),"")</f>
        <v>6862.4000000000005</v>
      </c>
      <c r="H25" s="227">
        <f>IF($B25&lt;&gt;"",VLOOKUP($B25,PLANILHA_SINTÉTICA!$A:$L,12,0),"")</f>
        <v>25573.69</v>
      </c>
      <c r="I25" s="227">
        <f t="shared" si="1"/>
        <v>32823.236505787456</v>
      </c>
      <c r="J25" s="228">
        <f t="shared" si="0"/>
        <v>1.5514320913142763E-2</v>
      </c>
    </row>
    <row r="26" spans="1:10" s="215" customFormat="1" ht="15.75" customHeight="1">
      <c r="A26" s="225"/>
      <c r="B26" s="229">
        <v>13</v>
      </c>
      <c r="C26" s="923" t="str">
        <f>IF($B26&lt;&gt;"",VLOOKUP($B26,PLANILHA_SINTÉTICA!$A:$L,3,0),"")</f>
        <v>PISTA DE EXAMES PRÁTICOS - MOTO</v>
      </c>
      <c r="D26" s="924"/>
      <c r="E26" s="925"/>
      <c r="F26" s="227">
        <f>IF($B26&lt;&gt;"",VLOOKUP($B26,PLANILHA_SINTÉTICA!$A:$L,9,0),"")</f>
        <v>263478.31</v>
      </c>
      <c r="G26" s="227">
        <f>IF($B26&lt;&gt;"",VLOOKUP($B26,PLANILHA_SINTÉTICA!$A:$L,10,0),"")</f>
        <v>34548.480000000003</v>
      </c>
      <c r="H26" s="227">
        <f>IF($B26&lt;&gt;"",VLOOKUP($B26,PLANILHA_SINTÉTICA!$A:$L,12,0),"")</f>
        <v>298026.85859999998</v>
      </c>
      <c r="I26" s="227">
        <f t="shared" si="1"/>
        <v>382510.54364484263</v>
      </c>
      <c r="J26" s="228">
        <f t="shared" si="0"/>
        <v>0.1807984817621634</v>
      </c>
    </row>
    <row r="27" spans="1:10" s="215" customFormat="1" ht="15.75">
      <c r="A27" s="225"/>
      <c r="B27" s="229">
        <v>14</v>
      </c>
      <c r="C27" s="923" t="str">
        <f>IF($B27&lt;&gt;"",VLOOKUP($B27,PLANILHA_SINTÉTICA!$A:$L,3,0),"")</f>
        <v>PISTA DE EXAMES PRÁTICOS - BALIZA</v>
      </c>
      <c r="D27" s="924"/>
      <c r="E27" s="925"/>
      <c r="F27" s="227">
        <f>IF($B27&lt;&gt;"",VLOOKUP($B27,PLANILHA_SINTÉTICA!$A:$L,9,0),"")</f>
        <v>209720.24000000002</v>
      </c>
      <c r="G27" s="227">
        <f>IF($B27&lt;&gt;"",VLOOKUP($B27,PLANILHA_SINTÉTICA!$A:$L,10,0),"")</f>
        <v>25881.119999999995</v>
      </c>
      <c r="H27" s="227">
        <f>IF($B27&lt;&gt;"",VLOOKUP($B27,PLANILHA_SINTÉTICA!$A:$L,12,0),"")</f>
        <v>235601.44200000004</v>
      </c>
      <c r="I27" s="227">
        <f t="shared" si="1"/>
        <v>302388.97288074455</v>
      </c>
      <c r="J27" s="228">
        <f t="shared" si="0"/>
        <v>0.14292800056570609</v>
      </c>
    </row>
    <row r="28" spans="1:10" s="215" customFormat="1" ht="15.75">
      <c r="A28" s="225"/>
      <c r="B28" s="229">
        <v>15</v>
      </c>
      <c r="C28" s="923" t="str">
        <f>IF($B28&lt;&gt;"",VLOOKUP($B28,PLANILHA_SINTÉTICA!$A:$L,3,0),"")</f>
        <v>MUROS ENTORNO DA PISTA</v>
      </c>
      <c r="D28" s="924"/>
      <c r="E28" s="925"/>
      <c r="F28" s="227">
        <f>IF($B28&lt;&gt;"",VLOOKUP($B28,PLANILHA_SINTÉTICA!$A:$L,9,0),"")</f>
        <v>21722.74</v>
      </c>
      <c r="G28" s="227">
        <f>IF($B28&lt;&gt;"",VLOOKUP($B28,PLANILHA_SINTÉTICA!$A:$L,10,0),"")</f>
        <v>4425.68</v>
      </c>
      <c r="H28" s="227">
        <f>IF($B28&lt;&gt;"",VLOOKUP($B28,PLANILHA_SINTÉTICA!$A:$L,12,0),"")</f>
        <v>26148.42</v>
      </c>
      <c r="I28" s="227">
        <f t="shared" si="1"/>
        <v>33560.889097844811</v>
      </c>
      <c r="J28" s="228">
        <f t="shared" si="0"/>
        <v>1.5862981808712019E-2</v>
      </c>
    </row>
    <row r="29" spans="1:10" s="215" customFormat="1" ht="15.75" customHeight="1">
      <c r="A29" s="225"/>
      <c r="B29" s="229">
        <v>16</v>
      </c>
      <c r="C29" s="923" t="str">
        <f>IF($B29&lt;&gt;"",VLOOKUP($B29,PLANILHA_SINTÉTICA!$A:$L,3,0),"")</f>
        <v>LIMPEZA FINAL</v>
      </c>
      <c r="D29" s="924"/>
      <c r="E29" s="925"/>
      <c r="F29" s="227">
        <f>IF($B29&lt;&gt;"",VLOOKUP($B29,PLANILHA_SINTÉTICA!$A:$L,9,0),"")</f>
        <v>8329.07</v>
      </c>
      <c r="G29" s="227">
        <f>IF($B29&lt;&gt;"",VLOOKUP($B29,PLANILHA_SINTÉTICA!$A:$L,10,0),"")</f>
        <v>3745.46</v>
      </c>
      <c r="H29" s="227">
        <f>IF($B29&lt;&gt;"",VLOOKUP($B29,PLANILHA_SINTÉTICA!$A:$L,12,0),"")</f>
        <v>12074.53</v>
      </c>
      <c r="I29" s="227">
        <f t="shared" si="1"/>
        <v>15497.378512300174</v>
      </c>
      <c r="J29" s="228">
        <f t="shared" si="0"/>
        <v>7.3250333954689249E-3</v>
      </c>
    </row>
    <row r="30" spans="1:10" s="215" customFormat="1" ht="15.75">
      <c r="A30" s="225"/>
      <c r="B30" s="229"/>
      <c r="C30" s="923" t="str">
        <f>IF($B30&lt;&gt;"",VLOOKUP($B30,PLANILHA_SINTÉTICA!$A:$L,3,0),"")</f>
        <v/>
      </c>
      <c r="D30" s="924"/>
      <c r="E30" s="925"/>
      <c r="F30" s="227" t="str">
        <f>IF($B30&lt;&gt;"",VLOOKUP($B30,PLANILHA_SINTÉTICA!$A:$L,9,0),"")</f>
        <v/>
      </c>
      <c r="G30" s="227" t="str">
        <f>IF($B30&lt;&gt;"",VLOOKUP($B30,PLANILHA_SINTÉTICA!$A:$L,10,0),"")</f>
        <v/>
      </c>
      <c r="H30" s="227" t="str">
        <f>IF($B30&lt;&gt;"",VLOOKUP($B30,PLANILHA_SINTÉTICA!$A:$L,12,0),"")</f>
        <v/>
      </c>
      <c r="I30" s="227" t="str">
        <f t="shared" si="1"/>
        <v xml:space="preserve"> </v>
      </c>
      <c r="J30" s="228" t="str">
        <f t="shared" si="0"/>
        <v/>
      </c>
    </row>
    <row r="31" spans="1:10" s="215" customFormat="1" ht="15.75" customHeight="1">
      <c r="A31" s="225"/>
      <c r="B31" s="229"/>
      <c r="C31" s="923" t="str">
        <f>IF($B31&lt;&gt;"",VLOOKUP($B31,PLANILHA_SINTÉTICA!$A:$L,3,0),"")</f>
        <v/>
      </c>
      <c r="D31" s="924"/>
      <c r="E31" s="925"/>
      <c r="F31" s="227" t="str">
        <f>IF($B31&lt;&gt;"",VLOOKUP($B31,PLANILHA_SINTÉTICA!$A:$L,9,0),"")</f>
        <v/>
      </c>
      <c r="G31" s="227" t="str">
        <f>IF($B31&lt;&gt;"",VLOOKUP($B31,PLANILHA_SINTÉTICA!$A:$L,10,0),"")</f>
        <v/>
      </c>
      <c r="H31" s="227" t="str">
        <f>IF($B31&lt;&gt;"",VLOOKUP($B31,PLANILHA_SINTÉTICA!$A:$L,12,0),"")</f>
        <v/>
      </c>
      <c r="I31" s="227" t="str">
        <f t="shared" si="1"/>
        <v xml:space="preserve"> </v>
      </c>
      <c r="J31" s="228" t="str">
        <f t="shared" si="0"/>
        <v/>
      </c>
    </row>
    <row r="32" spans="1:10" s="215" customFormat="1" ht="15.75" customHeight="1">
      <c r="A32" s="225"/>
      <c r="B32" s="229"/>
      <c r="C32" s="923" t="str">
        <f>IF($B32&lt;&gt;"",VLOOKUP($B32,PLANILHA_SINTÉTICA!$A:$L,3,0),"")</f>
        <v/>
      </c>
      <c r="D32" s="924"/>
      <c r="E32" s="925"/>
      <c r="F32" s="227" t="str">
        <f>IF($B32&lt;&gt;"",VLOOKUP($B32,PLANILHA_SINTÉTICA!$A:$L,9,0),"")</f>
        <v/>
      </c>
      <c r="G32" s="227" t="str">
        <f>IF($B32&lt;&gt;"",VLOOKUP($B32,PLANILHA_SINTÉTICA!$A:$L,10,0),"")</f>
        <v/>
      </c>
      <c r="H32" s="227" t="str">
        <f>IF($B32&lt;&gt;"",VLOOKUP($B32,PLANILHA_SINTÉTICA!$A:$L,12,0),"")</f>
        <v/>
      </c>
      <c r="I32" s="227" t="str">
        <f t="shared" si="1"/>
        <v xml:space="preserve"> </v>
      </c>
      <c r="J32" s="228" t="str">
        <f t="shared" si="0"/>
        <v/>
      </c>
    </row>
    <row r="33" spans="1:10" s="215" customFormat="1" ht="15.75" customHeight="1">
      <c r="A33" s="225"/>
      <c r="B33" s="229"/>
      <c r="C33" s="923" t="str">
        <f>IF($B33&lt;&gt;"",VLOOKUP($B33,PLANILHA_SINTÉTICA!$A:$L,3,0),"")</f>
        <v/>
      </c>
      <c r="D33" s="924"/>
      <c r="E33" s="925"/>
      <c r="F33" s="227" t="str">
        <f>IF($B33&lt;&gt;"",VLOOKUP($B33,PLANILHA_SINTÉTICA!$A:$L,9,0),"")</f>
        <v/>
      </c>
      <c r="G33" s="227" t="str">
        <f>IF($B33&lt;&gt;"",VLOOKUP($B33,PLANILHA_SINTÉTICA!$A:$L,10,0),"")</f>
        <v/>
      </c>
      <c r="H33" s="227" t="str">
        <f>IF($B33&lt;&gt;"",VLOOKUP($B33,PLANILHA_SINTÉTICA!$A:$L,12,0),"")</f>
        <v/>
      </c>
      <c r="I33" s="227" t="str">
        <f t="shared" si="1"/>
        <v xml:space="preserve"> </v>
      </c>
      <c r="J33" s="228" t="str">
        <f t="shared" si="0"/>
        <v/>
      </c>
    </row>
    <row r="34" spans="1:10" s="236" customFormat="1" ht="20.100000000000001" customHeight="1">
      <c r="A34" s="230"/>
      <c r="B34" s="231" t="s">
        <v>17</v>
      </c>
      <c r="C34" s="232"/>
      <c r="D34" s="232"/>
      <c r="E34" s="232"/>
      <c r="F34" s="233">
        <f>SUMIF(F14:F33,"&gt;0",F14:F33)</f>
        <v>1347602.37</v>
      </c>
      <c r="G34" s="233">
        <f>SUMIF(G14:G33,"&gt;0",G14:G33)</f>
        <v>300385.72000000003</v>
      </c>
      <c r="H34" s="233">
        <f>SUMIF(H14:H33,"&gt;0",H14:H33)</f>
        <v>1648392.4847999997</v>
      </c>
      <c r="I34" s="234">
        <f>SUM(I14:I33)</f>
        <v>2115673.4277670938</v>
      </c>
      <c r="J34" s="235">
        <f>SUM(J14:J33)</f>
        <v>1.0000000000000002</v>
      </c>
    </row>
    <row r="35" spans="1:10" s="241" customFormat="1" ht="20.100000000000001" customHeight="1">
      <c r="A35" s="237"/>
      <c r="B35" s="231" t="s">
        <v>18</v>
      </c>
      <c r="C35" s="232"/>
      <c r="D35" s="232"/>
      <c r="E35" s="232"/>
      <c r="F35" s="238">
        <f>IF(H34=0,0,F34/$H$34)</f>
        <v>0.81752518433952059</v>
      </c>
      <c r="G35" s="238">
        <f>IF(H34=0,0,G34/$H$34)</f>
        <v>0.18222948889289917</v>
      </c>
      <c r="H35" s="831">
        <f>F35+G35</f>
        <v>0.99975467323241973</v>
      </c>
      <c r="I35" s="239" t="s">
        <v>19</v>
      </c>
      <c r="J35" s="240" t="s">
        <v>19</v>
      </c>
    </row>
    <row r="36" spans="1:10" s="208" customFormat="1" ht="9" customHeight="1">
      <c r="A36" s="242"/>
      <c r="B36" s="243"/>
      <c r="C36" s="244"/>
      <c r="D36" s="244"/>
      <c r="E36" s="244"/>
      <c r="F36" s="245"/>
      <c r="G36" s="245"/>
      <c r="H36" s="245"/>
      <c r="I36" s="245"/>
      <c r="J36" s="245"/>
    </row>
    <row r="37" spans="1:10" s="208" customFormat="1" ht="15.75">
      <c r="A37" s="242"/>
      <c r="B37" s="932" t="s">
        <v>269</v>
      </c>
      <c r="C37" s="933"/>
      <c r="D37" s="933"/>
      <c r="E37" s="309">
        <f>IF('FOLHA FECHAMENTO'!F31&lt;&gt;"",'FOLHA FECHAMENTO'!F31," ")</f>
        <v>180</v>
      </c>
      <c r="F37" s="246"/>
      <c r="G37" s="247"/>
      <c r="H37" s="247"/>
      <c r="I37" s="247"/>
      <c r="J37" s="248"/>
    </row>
    <row r="38" spans="1:10" s="208" customFormat="1" ht="15.75">
      <c r="A38" s="242"/>
      <c r="B38" s="249"/>
      <c r="C38" s="249"/>
      <c r="D38" s="249"/>
      <c r="E38" s="249"/>
      <c r="F38" s="249"/>
      <c r="G38" s="249"/>
      <c r="H38" s="249"/>
      <c r="I38" s="249"/>
      <c r="J38" s="249"/>
    </row>
    <row r="39" spans="1:10">
      <c r="B39" s="249"/>
      <c r="C39" s="249"/>
      <c r="D39" s="249"/>
      <c r="E39" s="249"/>
      <c r="F39" s="249"/>
      <c r="G39" s="249"/>
      <c r="H39" s="249"/>
      <c r="I39" s="249"/>
      <c r="J39" s="249"/>
    </row>
    <row r="40" spans="1:10">
      <c r="B40" s="249"/>
      <c r="C40" s="249"/>
      <c r="D40" s="249"/>
      <c r="E40" s="249"/>
      <c r="F40" s="249"/>
      <c r="G40" s="249"/>
      <c r="H40" s="249"/>
      <c r="I40" s="827"/>
      <c r="J40" s="249"/>
    </row>
    <row r="41" spans="1:10" ht="15.75">
      <c r="B41" s="249"/>
      <c r="C41" s="249"/>
      <c r="D41" s="591"/>
      <c r="E41" s="249"/>
      <c r="F41" s="249"/>
      <c r="G41" s="249"/>
      <c r="H41" s="249"/>
      <c r="I41" s="249"/>
      <c r="J41" s="249"/>
    </row>
    <row r="42" spans="1:10" ht="15.75" customHeight="1">
      <c r="B42" s="249"/>
      <c r="C42" s="931" t="str">
        <f>IF(DADOS!$D$24&lt;&gt;"",DADOS!$D$24," ")</f>
        <v>Everton Nairnei</v>
      </c>
      <c r="D42" s="931"/>
      <c r="E42" s="931"/>
      <c r="F42" s="249"/>
      <c r="G42" s="249"/>
      <c r="H42" s="249"/>
      <c r="I42" s="249"/>
      <c r="J42" s="249"/>
    </row>
    <row r="43" spans="1:10" ht="15.75">
      <c r="B43" s="249"/>
      <c r="C43" s="249"/>
      <c r="D43" s="250" t="s">
        <v>20</v>
      </c>
      <c r="E43" s="251"/>
      <c r="F43" s="249"/>
      <c r="G43" s="249"/>
      <c r="H43" s="249"/>
      <c r="I43" s="249"/>
      <c r="J43" s="249"/>
    </row>
    <row r="44" spans="1:10" ht="15.75">
      <c r="B44" s="249"/>
      <c r="C44" s="249"/>
      <c r="D44" s="252" t="s">
        <v>21</v>
      </c>
      <c r="E44" s="253"/>
      <c r="F44" s="249"/>
      <c r="G44" s="249"/>
      <c r="H44" s="249"/>
      <c r="I44" s="249"/>
      <c r="J44" s="249"/>
    </row>
    <row r="45" spans="1:10" ht="6" customHeight="1">
      <c r="B45" s="249"/>
      <c r="C45" s="249"/>
      <c r="D45" s="249"/>
      <c r="E45" s="249"/>
      <c r="F45" s="249"/>
      <c r="G45" s="249"/>
      <c r="H45" s="249"/>
      <c r="I45" s="249"/>
      <c r="J45" s="249"/>
    </row>
    <row r="46" spans="1:10">
      <c r="B46" s="249"/>
      <c r="C46" s="249"/>
      <c r="D46" s="249"/>
      <c r="E46" s="249"/>
      <c r="F46" s="249"/>
      <c r="G46" s="249"/>
      <c r="H46" s="249"/>
      <c r="I46" s="249"/>
      <c r="J46" s="249"/>
    </row>
    <row r="47" spans="1:10">
      <c r="B47" s="249"/>
      <c r="C47" s="249"/>
      <c r="D47" s="249"/>
      <c r="E47" s="249"/>
      <c r="F47" s="249"/>
      <c r="G47" s="249"/>
      <c r="H47" s="249"/>
      <c r="I47" s="249"/>
      <c r="J47" s="249"/>
    </row>
    <row r="48" spans="1:10">
      <c r="B48" s="249"/>
      <c r="C48" s="249"/>
      <c r="D48" s="249"/>
      <c r="E48" s="249"/>
      <c r="F48" s="592" t="s">
        <v>14045</v>
      </c>
      <c r="G48" s="592"/>
      <c r="H48" s="592"/>
      <c r="I48" s="592"/>
      <c r="J48" s="249"/>
    </row>
    <row r="49" spans="2:11">
      <c r="B49" s="249"/>
      <c r="C49" s="249"/>
      <c r="D49" s="249"/>
      <c r="E49" s="249"/>
      <c r="F49" s="593"/>
      <c r="G49" s="249"/>
      <c r="H49" s="593"/>
      <c r="I49" s="249"/>
      <c r="J49" s="249"/>
    </row>
    <row r="50" spans="2:11" ht="15.75">
      <c r="B50" s="249"/>
      <c r="C50" s="249"/>
      <c r="D50" s="249"/>
      <c r="E50" s="249"/>
      <c r="F50" s="926" t="s">
        <v>14</v>
      </c>
      <c r="G50" s="927"/>
      <c r="H50" s="928"/>
      <c r="I50" s="929" t="s">
        <v>15</v>
      </c>
      <c r="J50" s="249"/>
    </row>
    <row r="51" spans="2:11" ht="15.75">
      <c r="B51" s="249"/>
      <c r="C51" s="249"/>
      <c r="D51" s="249"/>
      <c r="E51" s="249"/>
      <c r="F51" s="594" t="s">
        <v>147</v>
      </c>
      <c r="G51" s="595" t="s">
        <v>148</v>
      </c>
      <c r="H51" s="596" t="s">
        <v>133</v>
      </c>
      <c r="I51" s="930"/>
    </row>
    <row r="52" spans="2:11" ht="15.75">
      <c r="F52" s="597">
        <f>F34</f>
        <v>1347602.37</v>
      </c>
      <c r="G52" s="597">
        <f>G34*(2.17/1.8708)</f>
        <v>348426.88283087453</v>
      </c>
      <c r="H52" s="597">
        <f>F52+G52</f>
        <v>1696029.2528308746</v>
      </c>
      <c r="I52" s="597">
        <f>H52*(1+G54)</f>
        <v>2072991.4992887073</v>
      </c>
      <c r="J52" s="598" t="s">
        <v>14046</v>
      </c>
      <c r="K52" s="592" t="str">
        <f>IF(I52&lt;I34,"DAR PREFERÊNCIA À TABELA SEM DESONERAÇÃO", "DAR PREFERÊNCIA À TABELA COM DESONERAÇÃO")</f>
        <v>DAR PREFERÊNCIA À TABELA SEM DESONERAÇÃO</v>
      </c>
    </row>
    <row r="54" spans="2:11" ht="15.75">
      <c r="F54" s="431" t="s">
        <v>14047</v>
      </c>
      <c r="G54" s="599">
        <f>(((1+BDI!$D$14+BDI!$D$15+BDI!$D$16)*(1+BDI!$D$17)*(1+BDI!$D$18)/(1-(BDI!$D$19-0.045)))-1)</f>
        <v>0.22226164190779008</v>
      </c>
      <c r="H54" s="600"/>
      <c r="I54" s="599"/>
      <c r="K54" s="209" t="str">
        <f>IF($B22="","",IFERROR(VLOOKUP($B22,SERVIÇOS!$A:$F,2,0),IFERROR(VLOOKUP($B22,'COMPOSIÇÕES COMPLEMENTARES '!$C:$K,2,0),"")))</f>
        <v/>
      </c>
    </row>
  </sheetData>
  <mergeCells count="40">
    <mergeCell ref="K2:L3"/>
    <mergeCell ref="D7:F7"/>
    <mergeCell ref="H7:I7"/>
    <mergeCell ref="J12:J13"/>
    <mergeCell ref="F12:H12"/>
    <mergeCell ref="C12:E13"/>
    <mergeCell ref="H10:I10"/>
    <mergeCell ref="C29:E29"/>
    <mergeCell ref="C31:E31"/>
    <mergeCell ref="C30:E30"/>
    <mergeCell ref="F50:H50"/>
    <mergeCell ref="I50:I51"/>
    <mergeCell ref="C42:E42"/>
    <mergeCell ref="B37:D37"/>
    <mergeCell ref="C32:E32"/>
    <mergeCell ref="C33:E33"/>
    <mergeCell ref="C15:E15"/>
    <mergeCell ref="C16:E16"/>
    <mergeCell ref="C17:E17"/>
    <mergeCell ref="C27:E27"/>
    <mergeCell ref="C28:E28"/>
    <mergeCell ref="C24:E24"/>
    <mergeCell ref="C25:E25"/>
    <mergeCell ref="C26:E26"/>
    <mergeCell ref="C19:E19"/>
    <mergeCell ref="C22:E22"/>
    <mergeCell ref="C18:E18"/>
    <mergeCell ref="C23:E23"/>
    <mergeCell ref="C21:E21"/>
    <mergeCell ref="C20:E20"/>
    <mergeCell ref="E1:J1"/>
    <mergeCell ref="B2:J6"/>
    <mergeCell ref="B12:B13"/>
    <mergeCell ref="C14:E14"/>
    <mergeCell ref="D9:F9"/>
    <mergeCell ref="D10:E10"/>
    <mergeCell ref="I12:I13"/>
    <mergeCell ref="H9:J9"/>
    <mergeCell ref="H8:I8"/>
    <mergeCell ref="D8:E8"/>
  </mergeCells>
  <conditionalFormatting sqref="B37">
    <cfRule type="cellIs" dxfId="398" priority="3" operator="equal">
      <formula>"PREENCHER PRAZO NA FOLHA DE FECHAMENTO!"</formula>
    </cfRule>
  </conditionalFormatting>
  <conditionalFormatting sqref="J34">
    <cfRule type="cellIs" dxfId="397" priority="1" operator="greaterThan">
      <formula>1</formula>
    </cfRule>
    <cfRule type="cellIs" dxfId="396" priority="2" operator="lessThan">
      <formula>1</formula>
    </cfRule>
  </conditionalFormatting>
  <printOptions horizontalCentered="1" verticalCentered="1"/>
  <pageMargins left="0.25" right="0.25" top="0.75" bottom="0.75" header="0.3" footer="0.3"/>
  <pageSetup paperSize="9" scale="68"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425"/>
  <sheetViews>
    <sheetView view="pageBreakPreview" zoomScale="85" zoomScaleNormal="100" zoomScaleSheetLayoutView="85" workbookViewId="0">
      <pane ySplit="8" topLeftCell="A468" activePane="bottomLeft" state="frozen"/>
      <selection activeCell="D37" sqref="D37"/>
      <selection pane="bottomLeft" activeCell="G479" sqref="G479"/>
    </sheetView>
  </sheetViews>
  <sheetFormatPr defaultColWidth="10.42578125" defaultRowHeight="15"/>
  <cols>
    <col min="1" max="1" width="6.85546875" style="135" customWidth="1"/>
    <col min="2" max="2" width="10.7109375" style="300" customWidth="1"/>
    <col min="3" max="3" width="79.7109375" style="132" customWidth="1"/>
    <col min="4" max="4" width="10.7109375" style="129" customWidth="1"/>
    <col min="5" max="5" width="10.7109375" style="130" customWidth="1"/>
    <col min="6" max="6" width="13.7109375" style="136" customWidth="1"/>
    <col min="7" max="7" width="13.7109375" style="134" customWidth="1"/>
    <col min="8" max="11" width="13.7109375" style="136" customWidth="1"/>
    <col min="12" max="12" width="25.85546875" style="800" customWidth="1"/>
    <col min="13" max="13" width="2.28515625" customWidth="1"/>
    <col min="14" max="19" width="10.42578125" style="475" customWidth="1"/>
    <col min="20" max="20" width="11.85546875" style="475" bestFit="1" customWidth="1"/>
    <col min="21" max="21" width="11" style="475" bestFit="1" customWidth="1"/>
    <col min="22" max="22" width="7.140625" style="127" bestFit="1" customWidth="1"/>
    <col min="23" max="23" width="12.140625" style="127" customWidth="1"/>
    <col min="24" max="24" width="15.85546875" style="127" customWidth="1"/>
    <col min="25" max="35" width="10.42578125" style="127" customWidth="1"/>
    <col min="36" max="16384" width="10.42578125" style="128"/>
  </cols>
  <sheetData>
    <row r="1" spans="1:37" s="141" customFormat="1" ht="12.75" customHeight="1">
      <c r="A1" s="544"/>
      <c r="B1" s="545"/>
      <c r="C1" s="546"/>
      <c r="D1" s="509" t="s">
        <v>709</v>
      </c>
      <c r="E1" s="547"/>
      <c r="F1" s="547"/>
      <c r="G1" s="547"/>
      <c r="H1" s="547"/>
      <c r="I1" s="547"/>
      <c r="J1" s="548"/>
      <c r="K1" s="548"/>
      <c r="L1" s="796"/>
      <c r="M1"/>
      <c r="N1" s="473"/>
      <c r="O1" s="473"/>
      <c r="P1" s="473"/>
      <c r="Q1" s="473"/>
      <c r="R1" s="473"/>
      <c r="S1" s="473"/>
      <c r="T1" s="473"/>
      <c r="U1" s="473"/>
      <c r="V1" s="140"/>
      <c r="W1" s="140"/>
      <c r="X1" s="140"/>
      <c r="Y1" s="140"/>
      <c r="Z1" s="140"/>
      <c r="AA1" s="140"/>
      <c r="AB1" s="140"/>
      <c r="AC1" s="140"/>
      <c r="AD1" s="140"/>
      <c r="AE1" s="140"/>
      <c r="AF1" s="140"/>
      <c r="AG1" s="140"/>
      <c r="AH1" s="140"/>
      <c r="AI1" s="140"/>
    </row>
    <row r="2" spans="1:37" s="141" customFormat="1">
      <c r="A2" s="549"/>
      <c r="B2" s="550"/>
      <c r="C2" s="429" t="s">
        <v>14029</v>
      </c>
      <c r="D2" s="551"/>
      <c r="E2" s="552"/>
      <c r="F2" s="420"/>
      <c r="G2" s="420"/>
      <c r="H2" s="420"/>
      <c r="I2" s="420" t="s">
        <v>134</v>
      </c>
      <c r="J2" s="553" t="str">
        <f>IF('FOLHA FECHAMENTO'!K12&lt;&gt;"",'FOLHA FECHAMENTO'!K12," ")</f>
        <v xml:space="preserve"> </v>
      </c>
      <c r="K2" s="949"/>
      <c r="L2" s="949"/>
      <c r="M2"/>
      <c r="N2" s="473"/>
      <c r="O2" s="473"/>
      <c r="P2" s="473"/>
      <c r="Q2" s="473"/>
      <c r="R2" s="473"/>
      <c r="S2" s="473"/>
      <c r="T2" s="473"/>
      <c r="U2" s="473"/>
      <c r="V2" s="140"/>
      <c r="W2" s="140"/>
      <c r="X2" s="140"/>
      <c r="Y2" s="140"/>
      <c r="Z2" s="140"/>
      <c r="AA2" s="140"/>
      <c r="AB2" s="140"/>
      <c r="AC2" s="140"/>
      <c r="AD2" s="140"/>
      <c r="AE2" s="140"/>
      <c r="AF2" s="140"/>
      <c r="AG2" s="140"/>
      <c r="AH2" s="140"/>
      <c r="AI2" s="140"/>
    </row>
    <row r="3" spans="1:37" s="150" customFormat="1" ht="12.75" customHeight="1">
      <c r="A3" s="554"/>
      <c r="B3" s="550"/>
      <c r="C3" s="454" t="s">
        <v>14030</v>
      </c>
      <c r="D3" s="555" t="s">
        <v>135</v>
      </c>
      <c r="E3" s="954" t="str">
        <f>IF(DADOS!D14&lt;&gt;"",DADOS!D14," ")</f>
        <v>Rua Suindara nº 334. Yara, Londrina/PR</v>
      </c>
      <c r="F3" s="954"/>
      <c r="G3" s="954"/>
      <c r="H3" s="954"/>
      <c r="I3" s="556" t="s">
        <v>82</v>
      </c>
      <c r="J3" s="557" t="str">
        <f>IF(DADOS!M12&lt;&gt;"",DADOS!M12," ")</f>
        <v>Detran/PR</v>
      </c>
      <c r="K3" s="950"/>
      <c r="L3" s="950"/>
      <c r="M3"/>
      <c r="N3" s="474"/>
      <c r="O3" s="474"/>
      <c r="P3" s="474"/>
      <c r="Q3" s="474"/>
      <c r="R3" s="474"/>
      <c r="S3" s="474"/>
      <c r="T3" s="474"/>
      <c r="U3" s="474"/>
      <c r="V3" s="149"/>
      <c r="W3" s="962" t="s">
        <v>11792</v>
      </c>
      <c r="X3" s="149"/>
      <c r="Y3" s="149"/>
      <c r="Z3" s="149"/>
      <c r="AA3" s="149"/>
      <c r="AB3" s="149"/>
      <c r="AC3" s="149"/>
      <c r="AD3" s="149"/>
      <c r="AE3" s="149"/>
      <c r="AF3" s="149"/>
      <c r="AG3" s="149"/>
      <c r="AH3" s="149"/>
      <c r="AI3" s="149"/>
    </row>
    <row r="4" spans="1:37" s="141" customFormat="1" ht="12.75" customHeight="1">
      <c r="A4" s="549"/>
      <c r="B4" s="550"/>
      <c r="C4" s="454" t="s">
        <v>14037</v>
      </c>
      <c r="D4" s="555" t="s">
        <v>137</v>
      </c>
      <c r="E4" s="956" t="str">
        <f>IF(DADOS!$D$16&lt;&gt;"",DADOS!$D$16," ")</f>
        <v>LONDRINA</v>
      </c>
      <c r="F4" s="956"/>
      <c r="G4" s="956"/>
      <c r="H4" s="558"/>
      <c r="I4" s="420" t="s">
        <v>707</v>
      </c>
      <c r="J4" s="559" t="str">
        <f>IF('FOLHA FECHAMENTO'!K10&lt;&gt;"",'FOLHA FECHAMENTO'!K10," ")</f>
        <v>REPAROS</v>
      </c>
      <c r="K4" s="951"/>
      <c r="L4" s="951"/>
      <c r="M4"/>
      <c r="N4" s="473"/>
      <c r="O4" s="473"/>
      <c r="P4" s="473"/>
      <c r="Q4" s="473"/>
      <c r="R4" s="473"/>
      <c r="S4" s="473"/>
      <c r="T4" s="959" t="s">
        <v>11796</v>
      </c>
      <c r="U4" s="960"/>
      <c r="V4" s="140"/>
      <c r="W4" s="962"/>
      <c r="X4" s="149"/>
      <c r="Y4" s="140"/>
      <c r="Z4" s="140"/>
      <c r="AA4" s="140"/>
      <c r="AB4" s="140"/>
      <c r="AC4" s="140"/>
      <c r="AD4" s="140"/>
      <c r="AE4" s="140"/>
      <c r="AF4" s="140"/>
      <c r="AG4" s="140"/>
      <c r="AH4" s="140"/>
      <c r="AI4" s="140"/>
    </row>
    <row r="5" spans="1:37" s="141" customFormat="1" ht="12" customHeight="1">
      <c r="A5" s="549"/>
      <c r="B5" s="550"/>
      <c r="C5" s="421" t="s">
        <v>14041</v>
      </c>
      <c r="D5" s="955" t="s">
        <v>138</v>
      </c>
      <c r="E5" s="955"/>
      <c r="F5" s="958" t="str">
        <f>IF('FOLHA FECHAMENTO'!C15&lt;&gt;"",'FOLHA FECHAMENTO'!C15," ")</f>
        <v xml:space="preserve"> </v>
      </c>
      <c r="G5" s="958"/>
      <c r="H5" s="958"/>
      <c r="I5" s="560" t="s">
        <v>132</v>
      </c>
      <c r="J5" s="561">
        <f>IF(DADOS!D30&lt;&gt;"",DADOS!D30," ")</f>
        <v>1720242109911</v>
      </c>
      <c r="K5" s="952"/>
      <c r="L5" s="952"/>
      <c r="M5"/>
      <c r="N5" s="483"/>
      <c r="O5" s="484" t="str">
        <f>((2+$W$5)-COLUMNS(O$7:$T$7))/2&amp;"ª"</f>
        <v>1ª</v>
      </c>
      <c r="P5" s="485"/>
      <c r="Q5" s="486" t="str">
        <f>((2+$W$5)-COLUMNS(Q$7:$T$7))/2&amp;"ª"</f>
        <v>2ª</v>
      </c>
      <c r="R5" s="487"/>
      <c r="S5" s="488" t="str">
        <f>((2+$W$5)-COLUMNS(S$7:$T$7))/2&amp;"ª"</f>
        <v>3ª</v>
      </c>
      <c r="T5" s="963" t="s">
        <v>11789</v>
      </c>
      <c r="U5" s="964"/>
      <c r="V5" s="140"/>
      <c r="W5" s="493">
        <f>COLUMNS($S7:$X7)</f>
        <v>6</v>
      </c>
      <c r="X5" s="149"/>
      <c r="Y5" s="140"/>
      <c r="Z5" s="140"/>
      <c r="AA5" s="140"/>
      <c r="AB5" s="140"/>
      <c r="AC5" s="140"/>
      <c r="AD5" s="140"/>
      <c r="AE5" s="140"/>
      <c r="AF5" s="140"/>
      <c r="AG5" s="140"/>
      <c r="AH5" s="140"/>
      <c r="AI5" s="140"/>
    </row>
    <row r="6" spans="1:37" s="141" customFormat="1">
      <c r="A6" s="549"/>
      <c r="B6" s="550"/>
      <c r="C6" s="562" t="str">
        <f>IF(DADOS!D12&lt;&gt;"",DADOS!D12," ")</f>
        <v>12ª Ciretran de Londrina</v>
      </c>
      <c r="D6" s="957" t="s">
        <v>140</v>
      </c>
      <c r="E6" s="957"/>
      <c r="F6" s="953" t="str">
        <f>IF(DADOS!D24&lt;&gt;"",DADOS!D24," ")</f>
        <v>Everton Nairnei</v>
      </c>
      <c r="G6" s="953"/>
      <c r="H6" s="953"/>
      <c r="I6" s="563" t="s">
        <v>141</v>
      </c>
      <c r="J6" s="564" t="str">
        <f>IF(DADOS!D28&lt;&gt;"",DADOS!D28," ")</f>
        <v>217025/D</v>
      </c>
      <c r="K6" s="953"/>
      <c r="L6" s="953"/>
      <c r="M6"/>
      <c r="N6" s="963" t="s">
        <v>11790</v>
      </c>
      <c r="O6" s="964"/>
      <c r="P6" s="963" t="s">
        <v>11790</v>
      </c>
      <c r="Q6" s="964"/>
      <c r="R6" s="963" t="s">
        <v>11790</v>
      </c>
      <c r="S6" s="965"/>
      <c r="T6" s="498" t="s">
        <v>11795</v>
      </c>
      <c r="U6" s="489" t="s">
        <v>11791</v>
      </c>
      <c r="V6" s="140"/>
      <c r="W6" s="140"/>
      <c r="X6" s="149"/>
      <c r="Y6" s="140"/>
      <c r="Z6" s="140"/>
      <c r="AA6" s="140"/>
      <c r="AB6" s="140"/>
      <c r="AC6" s="140"/>
      <c r="AD6" s="140"/>
      <c r="AE6" s="140"/>
      <c r="AF6" s="140"/>
      <c r="AG6" s="140"/>
      <c r="AH6" s="140"/>
      <c r="AI6" s="140"/>
    </row>
    <row r="7" spans="1:37" s="141" customFormat="1">
      <c r="A7" s="142"/>
      <c r="B7" s="299"/>
      <c r="C7" s="154"/>
      <c r="D7" s="143"/>
      <c r="E7" s="155"/>
      <c r="F7" s="133"/>
      <c r="G7" s="133"/>
      <c r="H7" s="133"/>
      <c r="I7" s="133"/>
      <c r="J7" s="133"/>
      <c r="K7" s="133"/>
      <c r="L7" s="797"/>
      <c r="M7"/>
      <c r="N7" s="490" t="s">
        <v>139</v>
      </c>
      <c r="O7" s="497" t="s">
        <v>11794</v>
      </c>
      <c r="P7" s="491" t="s">
        <v>139</v>
      </c>
      <c r="Q7" s="497" t="s">
        <v>11794</v>
      </c>
      <c r="R7" s="491" t="s">
        <v>139</v>
      </c>
      <c r="S7" s="497" t="s">
        <v>11794</v>
      </c>
      <c r="T7" s="492" t="s">
        <v>139</v>
      </c>
      <c r="U7" s="499" t="str">
        <f>HLOOKUP(T6,$N$5:$T$8,3)</f>
        <v>xx/xx/xxxx</v>
      </c>
      <c r="V7" s="140"/>
      <c r="W7" s="140"/>
      <c r="X7" s="961" t="s">
        <v>14031</v>
      </c>
      <c r="Y7" s="140"/>
      <c r="Z7" s="140"/>
      <c r="AA7" s="140"/>
      <c r="AB7" s="140"/>
      <c r="AC7" s="140"/>
      <c r="AD7" s="140"/>
      <c r="AE7" s="140"/>
      <c r="AF7" s="140"/>
      <c r="AG7" s="140"/>
      <c r="AH7" s="140"/>
      <c r="AI7" s="140"/>
    </row>
    <row r="8" spans="1:37" s="141" customFormat="1" ht="25.5">
      <c r="A8" s="402" t="s">
        <v>142</v>
      </c>
      <c r="B8" s="403" t="s">
        <v>143</v>
      </c>
      <c r="C8" s="404" t="s">
        <v>144</v>
      </c>
      <c r="D8" s="404" t="s">
        <v>145</v>
      </c>
      <c r="E8" s="405" t="s">
        <v>146</v>
      </c>
      <c r="F8" s="405" t="s">
        <v>147</v>
      </c>
      <c r="G8" s="405" t="s">
        <v>148</v>
      </c>
      <c r="H8" s="405" t="s">
        <v>149</v>
      </c>
      <c r="I8" s="405" t="s">
        <v>147</v>
      </c>
      <c r="J8" s="405" t="s">
        <v>148</v>
      </c>
      <c r="K8" s="405" t="s">
        <v>281</v>
      </c>
      <c r="L8" s="406" t="s">
        <v>293</v>
      </c>
      <c r="M8"/>
      <c r="N8" s="476" t="s">
        <v>11787</v>
      </c>
      <c r="O8" s="476" t="s">
        <v>11788</v>
      </c>
      <c r="P8" s="476" t="s">
        <v>11787</v>
      </c>
      <c r="Q8" s="476" t="s">
        <v>11788</v>
      </c>
      <c r="R8" s="476" t="s">
        <v>11787</v>
      </c>
      <c r="S8" s="476" t="s">
        <v>11788</v>
      </c>
      <c r="T8" s="476" t="s">
        <v>11787</v>
      </c>
      <c r="U8" s="476" t="s">
        <v>11788</v>
      </c>
      <c r="V8" s="140"/>
      <c r="W8" s="496" t="s">
        <v>11793</v>
      </c>
      <c r="X8" s="961"/>
      <c r="Y8" s="140"/>
      <c r="Z8" s="140"/>
      <c r="AA8" s="140"/>
      <c r="AB8" s="140"/>
      <c r="AC8" s="140"/>
      <c r="AD8" s="140"/>
      <c r="AE8" s="140"/>
      <c r="AF8" s="140"/>
      <c r="AG8" s="140"/>
      <c r="AH8" s="140"/>
      <c r="AI8" s="140"/>
    </row>
    <row r="9" spans="1:37" s="275" customFormat="1">
      <c r="A9" s="407">
        <v>1</v>
      </c>
      <c r="B9" s="408"/>
      <c r="C9" s="409" t="s">
        <v>180</v>
      </c>
      <c r="D9" s="410"/>
      <c r="E9" s="411"/>
      <c r="F9" s="412"/>
      <c r="G9" s="413"/>
      <c r="H9" s="413"/>
      <c r="I9" s="400">
        <f>SUM(I10:I13)</f>
        <v>13813.94</v>
      </c>
      <c r="J9" s="400">
        <f>SUM(J10:J13)</f>
        <v>1616.48</v>
      </c>
      <c r="K9" s="400"/>
      <c r="L9" s="799">
        <f>SUM(K10:K13)</f>
        <v>15430.42</v>
      </c>
      <c r="M9"/>
      <c r="N9" s="401"/>
      <c r="O9" s="401"/>
      <c r="P9" s="401"/>
      <c r="Q9" s="401"/>
      <c r="R9" s="401"/>
      <c r="S9" s="401"/>
      <c r="T9" s="401"/>
      <c r="U9" s="401"/>
      <c r="V9" s="401"/>
      <c r="W9" s="401"/>
      <c r="X9" s="401"/>
      <c r="Y9" s="273"/>
      <c r="Z9" s="273"/>
      <c r="AA9" s="273"/>
      <c r="AB9" s="273"/>
      <c r="AC9" s="273"/>
      <c r="AD9" s="273"/>
      <c r="AE9" s="273"/>
      <c r="AF9" s="273"/>
      <c r="AG9" s="273"/>
      <c r="AH9" s="273"/>
      <c r="AI9" s="273"/>
      <c r="AJ9" s="274"/>
      <c r="AK9" s="274"/>
    </row>
    <row r="10" spans="1:37" s="275" customFormat="1">
      <c r="A10" s="414" t="s">
        <v>286</v>
      </c>
      <c r="B10" s="436" t="str">
        <f>'COMPOSIÇÕES COMPLEMENTARES '!$C$9</f>
        <v>COMP 001</v>
      </c>
      <c r="C10" s="416" t="str">
        <f>IF($B10="","",IFERROR(VLOOKUP($B10,SERVIÇOS!$A:$F,2,0),IFERROR(VLOOKUP($B10,'COMPOSIÇÕES COMPLEMENTARES '!$C:$K,2,0),"")))</f>
        <v>PLACA DE OBRA EM CHAPA DE AÇO GALVANIZADO, INSTALADA</v>
      </c>
      <c r="D10" s="417" t="str">
        <f>IF($B10="","",IFERROR(VLOOKUP($B10,SERVIÇOS!$A:$F,3,0),IFERROR(VLOOKUP($B10,'COMPOSIÇÕES COMPLEMENTARES '!$C:$K,3,0),"")))</f>
        <v>M2</v>
      </c>
      <c r="E10" s="418">
        <v>8</v>
      </c>
      <c r="F10" s="419">
        <f>IF($B10="","",IFERROR(VLOOKUP($B10,SERVIÇOS!$A:$F,4,0),IFERROR(VLOOKUP($B10,'COMPOSIÇÕES COMPLEMENTARES '!$C:$K,6,0),"")))</f>
        <v>346.83</v>
      </c>
      <c r="G10" s="419">
        <f>IF($B10="","",IFERROR(VLOOKUP($B10,SERVIÇOS!$A:$F,5,0),IFERROR(VLOOKUP($B10,'COMPOSIÇÕES COMPLEMENTARES '!$C:$K,7,0),"")))</f>
        <v>51.11</v>
      </c>
      <c r="H10" s="419">
        <f t="shared" ref="H10" si="0">IF(E10="","",F10+G10)</f>
        <v>397.94</v>
      </c>
      <c r="I10" s="419">
        <f>IF(E10="","",TRUNC((E10*F10),2))</f>
        <v>2774.64</v>
      </c>
      <c r="J10" s="419">
        <f>IF(E10="","",TRUNC((E10*G10),2))</f>
        <v>408.88</v>
      </c>
      <c r="K10" s="419">
        <f>H10*E10</f>
        <v>3183.52</v>
      </c>
      <c r="L10" s="714"/>
      <c r="M10"/>
      <c r="N10" s="477"/>
      <c r="O10" s="478" t="str">
        <f t="shared" ref="O10" si="1">IF(OR(N10="",$K10=""),"",(N10/$E10)*$K10)</f>
        <v/>
      </c>
      <c r="P10" s="477"/>
      <c r="Q10" s="479" t="str">
        <f t="shared" ref="Q10" si="2">IF(OR(P10="",$K10=""),"",(P10/$E10)*$K10)</f>
        <v/>
      </c>
      <c r="R10" s="477"/>
      <c r="S10" s="480" t="str">
        <f t="shared" ref="S10" si="3">IF(OR(R10="",$K10=""),"",(R10/$E10)*$K10)</f>
        <v/>
      </c>
      <c r="T10" s="481">
        <f>SUMIF($N$8:S$8,"QUANT.",N10:S10)</f>
        <v>0</v>
      </c>
      <c r="U10" s="482">
        <f>SUMIF($N$8:$S$8,"CUSTO",N10:S10)</f>
        <v>0</v>
      </c>
      <c r="V10" s="494" t="str">
        <f>IF(B10&lt;&gt;"",IF(U10=0,"MEDIR",IF(K10-U10=0,"OK",IF(K10-U10&gt;0,"MEDIR","ALERTA!"))),"")</f>
        <v>MEDIR</v>
      </c>
      <c r="W10" s="495">
        <f t="shared" ref="W10" si="4">IF(T10="",0,E10-T10)</f>
        <v>8</v>
      </c>
      <c r="X10" s="495">
        <f t="shared" ref="X10" si="5">IF(U10="",0,K10-U10)</f>
        <v>3183.52</v>
      </c>
      <c r="Y10" s="273"/>
      <c r="Z10" s="273"/>
      <c r="AA10" s="273"/>
      <c r="AB10" s="273"/>
      <c r="AC10" s="273"/>
      <c r="AD10" s="273"/>
      <c r="AE10" s="273"/>
      <c r="AF10" s="273"/>
      <c r="AG10" s="273"/>
      <c r="AH10" s="273"/>
      <c r="AI10" s="273"/>
      <c r="AJ10" s="274" t="e">
        <f>B10-AK10</f>
        <v>#VALUE!</v>
      </c>
      <c r="AK10" s="274">
        <v>0</v>
      </c>
    </row>
    <row r="11" spans="1:37" s="275" customFormat="1">
      <c r="A11" s="414" t="s">
        <v>288</v>
      </c>
      <c r="B11" s="436" t="str">
        <f>'COMPOSIÇÕES COMPLEMENTARES '!$C$234</f>
        <v>COMP 048</v>
      </c>
      <c r="C11" s="416" t="str">
        <f>IF($B11="","",IFERROR(VLOOKUP($B11,SERVIÇOS!$A:$F,2,0),IFERROR(VLOOKUP($B11,'COMPOSIÇÕES COMPLEMENTARES '!$C:$K,2,0),"")))</f>
        <v>ALUGUEL DE CONTAINER - ALMOXARIFADO SEM BANHEIRO - 6,00 X 2,40M</v>
      </c>
      <c r="D11" s="417" t="str">
        <f>IF($B11="","",IFERROR(VLOOKUP($B11,SERVIÇOS!$A:$F,3,0),IFERROR(VLOOKUP($B11,'COMPOSIÇÕES COMPLEMENTARES '!$C:$K,3,0),"")))</f>
        <v>MÊS</v>
      </c>
      <c r="E11" s="418">
        <v>6</v>
      </c>
      <c r="F11" s="419">
        <f>IF($B11="","",IFERROR(VLOOKUP($B11,SERVIÇOS!$A:$F,4,0),IFERROR(VLOOKUP($B11,'COMPOSIÇÕES COMPLEMENTARES '!$C:$K,6,0),"")))</f>
        <v>800</v>
      </c>
      <c r="G11" s="419">
        <f>IF($B11="","",IFERROR(VLOOKUP($B11,SERVIÇOS!$A:$F,5,0),IFERROR(VLOOKUP($B11,'COMPOSIÇÕES COMPLEMENTARES '!$C:$K,7,0),"")))</f>
        <v>0</v>
      </c>
      <c r="H11" s="419">
        <f t="shared" ref="H11" si="6">IF(E11="","",F11+G11)</f>
        <v>800</v>
      </c>
      <c r="I11" s="419">
        <f>IF(E11="","",TRUNC((E11*F11),2))</f>
        <v>4800</v>
      </c>
      <c r="J11" s="419">
        <f>IF(E11="","",TRUNC((E11*G11),2))</f>
        <v>0</v>
      </c>
      <c r="K11" s="419">
        <f t="shared" ref="K11:K74" si="7">H11*E11</f>
        <v>4800</v>
      </c>
      <c r="L11" s="714"/>
      <c r="M11"/>
      <c r="N11" s="477"/>
      <c r="O11" s="478" t="str">
        <f t="shared" ref="O11" si="8">IF(OR(N11="",$K11=""),"",(N11/$E11)*$K11)</f>
        <v/>
      </c>
      <c r="P11" s="477"/>
      <c r="Q11" s="479" t="str">
        <f t="shared" ref="Q11" si="9">IF(OR(P11="",$K11=""),"",(P11/$E11)*$K11)</f>
        <v/>
      </c>
      <c r="R11" s="477"/>
      <c r="S11" s="480" t="str">
        <f t="shared" ref="S11" si="10">IF(OR(R11="",$K11=""),"",(R11/$E11)*$K11)</f>
        <v/>
      </c>
      <c r="T11" s="481">
        <f>SUMIF($N$8:S$8,"QUANT.",N11:S11)</f>
        <v>0</v>
      </c>
      <c r="U11" s="482">
        <f>SUMIF($N$8:$S$8,"CUSTO",N11:S11)</f>
        <v>0</v>
      </c>
      <c r="V11" s="494" t="str">
        <f>IF(B11&lt;&gt;"",IF(U11=0,"MEDIR",IF(K11-U11=0,"OK",IF(K11-U11&gt;0,"MEDIR","ALERTA!"))),"")</f>
        <v>MEDIR</v>
      </c>
      <c r="W11" s="495">
        <f t="shared" ref="W11" si="11">IF(T11="",0,E11-T11)</f>
        <v>6</v>
      </c>
      <c r="X11" s="495">
        <f t="shared" ref="X11" si="12">IF(U11="",0,K11-U11)</f>
        <v>4800</v>
      </c>
      <c r="Y11" s="273"/>
      <c r="Z11" s="273"/>
      <c r="AA11" s="273"/>
      <c r="AB11" s="273"/>
      <c r="AC11" s="273"/>
      <c r="AD11" s="273"/>
      <c r="AE11" s="273"/>
      <c r="AF11" s="273"/>
      <c r="AG11" s="273"/>
      <c r="AH11" s="273"/>
      <c r="AI11" s="273"/>
      <c r="AJ11" s="274" t="e">
        <f>B11-AK11</f>
        <v>#VALUE!</v>
      </c>
      <c r="AK11" s="274">
        <v>0</v>
      </c>
    </row>
    <row r="12" spans="1:37" s="275" customFormat="1">
      <c r="A12" s="414" t="s">
        <v>18841</v>
      </c>
      <c r="B12" s="436">
        <v>98458</v>
      </c>
      <c r="C12" s="416" t="str">
        <f>IF($B12="","",IFERROR(VLOOKUP($B12,SERVIÇOS!$A:$F,2,0),IFERROR(VLOOKUP($B12,'COMPOSIÇÕES COMPLEMENTARES '!$C:$K,2,0),"")))</f>
        <v>TAPUME COM COMPENSADO DE MADEIRA. AF_05/2018</v>
      </c>
      <c r="D12" s="417" t="str">
        <f>IF($B12="","",IFERROR(VLOOKUP($B12,SERVIÇOS!$A:$F,3,0),IFERROR(VLOOKUP($B12,'COMPOSIÇÕES COMPLEMENTARES '!$C:$K,3,0),"")))</f>
        <v>M2</v>
      </c>
      <c r="E12" s="418">
        <v>40</v>
      </c>
      <c r="F12" s="419">
        <f>IF($B12="","",IFERROR(VLOOKUP($B12,SERVIÇOS!$A:$F,4,0),IFERROR(VLOOKUP($B12,'COMPOSIÇÕES COMPLEMENTARES '!$C:$K,6,0),"")))</f>
        <v>147.38</v>
      </c>
      <c r="G12" s="419">
        <f>IF($B12="","",IFERROR(VLOOKUP($B12,SERVIÇOS!$A:$F,5,0),IFERROR(VLOOKUP($B12,'COMPOSIÇÕES COMPLEMENTARES '!$C:$K,7,0),"")))</f>
        <v>16.809999999999999</v>
      </c>
      <c r="H12" s="419">
        <f t="shared" ref="H12" si="13">IF(E12="","",F12+G12)</f>
        <v>164.19</v>
      </c>
      <c r="I12" s="419">
        <f>IF(E12="","",TRUNC((E12*F12),2))</f>
        <v>5895.2</v>
      </c>
      <c r="J12" s="419">
        <f>IF(E12="","",TRUNC((E12*G12),2))</f>
        <v>672.4</v>
      </c>
      <c r="K12" s="419">
        <f t="shared" si="7"/>
        <v>6567.6</v>
      </c>
      <c r="L12" s="714"/>
      <c r="M12"/>
      <c r="N12" s="654"/>
      <c r="O12" s="655"/>
      <c r="P12" s="654"/>
      <c r="Q12" s="656"/>
      <c r="R12" s="654"/>
      <c r="S12" s="657"/>
      <c r="T12" s="658"/>
      <c r="U12" s="659"/>
      <c r="V12" s="494"/>
      <c r="W12" s="660"/>
      <c r="X12" s="660"/>
      <c r="Y12" s="273"/>
      <c r="Z12" s="273"/>
      <c r="AA12" s="273"/>
      <c r="AB12" s="273"/>
      <c r="AC12" s="273"/>
      <c r="AD12" s="273"/>
      <c r="AE12" s="273"/>
      <c r="AF12" s="273"/>
      <c r="AG12" s="273"/>
      <c r="AH12" s="273"/>
      <c r="AI12" s="273"/>
      <c r="AJ12" s="661"/>
      <c r="AK12" s="661"/>
    </row>
    <row r="13" spans="1:37" s="275" customFormat="1">
      <c r="A13" s="414" t="s">
        <v>19097</v>
      </c>
      <c r="B13" s="436" t="s">
        <v>14049</v>
      </c>
      <c r="C13" s="416" t="str">
        <f>IF($B13="","",IFERROR(VLOOKUP($B13,SERVIÇOS!$A:$F,2,0),IFERROR(VLOOKUP($B13,'COMPOSIÇÕES COMPLEMENTARES '!$C:$K,2,0),"")))</f>
        <v>TELA PARA PROTEÇÃO DE OBRAS</v>
      </c>
      <c r="D13" s="417" t="str">
        <f>IF($B13="","",IFERROR(VLOOKUP($B13,SERVIÇOS!$A:$F,3,0),IFERROR(VLOOKUP($B13,'COMPOSIÇÕES COMPLEMENTARES '!$C:$K,3,0),"")))</f>
        <v>M2</v>
      </c>
      <c r="E13" s="418">
        <v>30</v>
      </c>
      <c r="F13" s="419">
        <f>IF($B13="","",IFERROR(VLOOKUP($B13,SERVIÇOS!$A:$F,4,0),IFERROR(VLOOKUP($B13,'COMPOSIÇÕES COMPLEMENTARES '!$C:$K,6,0),"")))</f>
        <v>11.47</v>
      </c>
      <c r="G13" s="419">
        <f>IF($B13="","",IFERROR(VLOOKUP($B13,SERVIÇOS!$A:$F,5,0),IFERROR(VLOOKUP($B13,'COMPOSIÇÕES COMPLEMENTARES '!$C:$K,7,0),"")))</f>
        <v>17.84</v>
      </c>
      <c r="H13" s="419">
        <f t="shared" ref="H13" si="14">IF(E13="","",F13+G13)</f>
        <v>29.310000000000002</v>
      </c>
      <c r="I13" s="419">
        <f>IF(E13="","",TRUNC((E13*F13),2))</f>
        <v>344.1</v>
      </c>
      <c r="J13" s="419">
        <f>IF(E13="","",TRUNC((E13*G13),2))</f>
        <v>535.20000000000005</v>
      </c>
      <c r="K13" s="419">
        <f t="shared" si="7"/>
        <v>879.30000000000007</v>
      </c>
      <c r="L13" s="714"/>
      <c r="M13"/>
      <c r="N13" s="654"/>
      <c r="O13" s="655"/>
      <c r="P13" s="654"/>
      <c r="Q13" s="656"/>
      <c r="R13" s="654"/>
      <c r="S13" s="657"/>
      <c r="T13" s="658"/>
      <c r="U13" s="659"/>
      <c r="V13" s="494"/>
      <c r="W13" s="660"/>
      <c r="X13" s="660"/>
      <c r="Y13" s="273"/>
      <c r="Z13" s="273"/>
      <c r="AA13" s="273"/>
      <c r="AB13" s="273"/>
      <c r="AC13" s="273"/>
      <c r="AD13" s="273"/>
      <c r="AE13" s="273"/>
      <c r="AF13" s="273"/>
      <c r="AG13" s="273"/>
      <c r="AH13" s="273"/>
      <c r="AI13" s="273"/>
      <c r="AJ13" s="661"/>
      <c r="AK13" s="661"/>
    </row>
    <row r="14" spans="1:37" s="275" customFormat="1">
      <c r="A14" s="706">
        <v>2</v>
      </c>
      <c r="B14" s="707"/>
      <c r="C14" s="708" t="s">
        <v>18970</v>
      </c>
      <c r="D14" s="709"/>
      <c r="E14" s="710"/>
      <c r="F14" s="711"/>
      <c r="G14" s="712"/>
      <c r="H14" s="712"/>
      <c r="I14" s="713">
        <f>SUM(I15:I21)</f>
        <v>15403.6</v>
      </c>
      <c r="J14" s="713">
        <f>SUM(J15:J21)</f>
        <v>1957.48</v>
      </c>
      <c r="K14" s="713"/>
      <c r="L14" s="799">
        <f>SUM(K15:K21)</f>
        <v>17361.084999999999</v>
      </c>
      <c r="M14"/>
      <c r="N14" s="401"/>
      <c r="O14" s="401"/>
      <c r="P14" s="401"/>
      <c r="Q14" s="401"/>
      <c r="R14" s="401"/>
      <c r="S14" s="401"/>
      <c r="T14" s="401"/>
      <c r="U14" s="401"/>
      <c r="V14" s="401"/>
      <c r="W14" s="401"/>
      <c r="X14" s="401"/>
      <c r="Y14" s="273"/>
      <c r="Z14" s="273"/>
      <c r="AA14" s="273"/>
      <c r="AB14" s="273"/>
      <c r="AC14" s="273"/>
      <c r="AD14" s="273"/>
      <c r="AE14" s="273"/>
      <c r="AF14" s="273"/>
      <c r="AG14" s="273"/>
      <c r="AH14" s="273"/>
      <c r="AI14" s="273"/>
      <c r="AJ14" s="274"/>
      <c r="AK14" s="274"/>
    </row>
    <row r="15" spans="1:37" s="275" customFormat="1" ht="45">
      <c r="A15" s="414" t="s">
        <v>289</v>
      </c>
      <c r="B15" s="436">
        <v>97647</v>
      </c>
      <c r="C15" s="416" t="str">
        <f>IF($B15="","",IFERROR(VLOOKUP($B15,SERVIÇOS!$A:$F,2,0),IFERROR(VLOOKUP($B15,'COMPOSIÇÕES COMPLEMENTARES '!$C:$K,2,0),"")))</f>
        <v>REMOÇÃO DE TELHAS, DE FIBROCIMENTO, METÁLICA E CERÂMICA, DE FORMA MANUAL, SEM REAPROVEITAMENTO. AF_12/2017</v>
      </c>
      <c r="D15" s="417" t="str">
        <f>IF($B15="","",IFERROR(VLOOKUP($B15,SERVIÇOS!$A:$F,3,0),IFERROR(VLOOKUP($B15,'COMPOSIÇÕES COMPLEMENTARES '!$C:$K,3,0),"")))</f>
        <v>M2</v>
      </c>
      <c r="E15" s="418">
        <v>18.5</v>
      </c>
      <c r="F15" s="419">
        <f>IF($B15="","",IFERROR(VLOOKUP($B15,SERVIÇOS!$A:$F,4,0),IFERROR(VLOOKUP($B15,'COMPOSIÇÕES COMPLEMENTARES '!$C:$K,6,0),"")))</f>
        <v>1.08</v>
      </c>
      <c r="G15" s="419">
        <f>IF($B15="","",IFERROR(VLOOKUP($B15,SERVIÇOS!$A:$F,5,0),IFERROR(VLOOKUP($B15,'COMPOSIÇÕES COMPLEMENTARES '!$C:$K,7,0),"")))</f>
        <v>2.52</v>
      </c>
      <c r="H15" s="419">
        <f t="shared" ref="H15:H55" si="15">IF(E15="","",F15+G15)</f>
        <v>3.6</v>
      </c>
      <c r="I15" s="419">
        <f t="shared" ref="I15:I78" si="16">IF(E15="","",TRUNC((E15*F15),2))</f>
        <v>19.98</v>
      </c>
      <c r="J15" s="419">
        <f t="shared" ref="J15:J78" si="17">IF(E15="","",TRUNC((E15*G15),2))</f>
        <v>46.62</v>
      </c>
      <c r="K15" s="419">
        <f t="shared" si="7"/>
        <v>66.600000000000009</v>
      </c>
      <c r="L15" s="714" t="s">
        <v>18978</v>
      </c>
      <c r="M15"/>
      <c r="N15" s="477"/>
      <c r="O15" s="478" t="str">
        <f t="shared" ref="O15:O78" si="18">IF(OR(N15="",$K15=""),"",(N15/$E15)*$K15)</f>
        <v/>
      </c>
      <c r="P15" s="477"/>
      <c r="Q15" s="479" t="str">
        <f t="shared" ref="Q15:Q78" si="19">IF(OR(P15="",$K15=""),"",(P15/$E15)*$K15)</f>
        <v/>
      </c>
      <c r="R15" s="477"/>
      <c r="S15" s="480" t="str">
        <f t="shared" ref="S15:S78" si="20">IF(OR(R15="",$K15=""),"",(R15/$E15)*$K15)</f>
        <v/>
      </c>
      <c r="T15" s="481">
        <f>SUMIF($N$8:S$8,"QUANT.",N15:S15)</f>
        <v>0</v>
      </c>
      <c r="U15" s="482">
        <f t="shared" ref="U15:U78" si="21">SUMIF($N$8:$S$8,"CUSTO",N15:S15)</f>
        <v>0</v>
      </c>
      <c r="V15" s="494" t="str">
        <f t="shared" ref="V15:V77" si="22">IF(B15&lt;&gt;"",IF(U15=0,"MEDIR",IF(K15-U15=0,"OK",IF(K15-U15&gt;0,"MEDIR","ALERTA!"))),"")</f>
        <v>MEDIR</v>
      </c>
      <c r="W15" s="495">
        <f t="shared" ref="W15:W78" si="23">IF(T15="",0,E15-T15)</f>
        <v>18.5</v>
      </c>
      <c r="X15" s="495">
        <f t="shared" ref="X15:X78" si="24">IF(U15="",0,K15-U15)</f>
        <v>66.600000000000009</v>
      </c>
      <c r="Y15" s="273"/>
      <c r="Z15" s="273"/>
      <c r="AA15" s="273"/>
      <c r="AB15" s="273"/>
      <c r="AC15" s="273"/>
      <c r="AD15" s="273"/>
      <c r="AE15" s="273"/>
      <c r="AF15" s="273"/>
      <c r="AG15" s="273"/>
      <c r="AH15" s="273"/>
      <c r="AI15" s="273"/>
      <c r="AJ15" s="274">
        <f>B15-AK15</f>
        <v>97647</v>
      </c>
      <c r="AK15" s="274">
        <v>0</v>
      </c>
    </row>
    <row r="16" spans="1:37" s="275" customFormat="1" ht="30">
      <c r="A16" s="414" t="s">
        <v>18971</v>
      </c>
      <c r="B16" s="436">
        <v>97657</v>
      </c>
      <c r="C16" s="416" t="str">
        <f>IF($B16="","",IFERROR(VLOOKUP($B16,SERVIÇOS!$A:$F,2,0),IFERROR(VLOOKUP($B16,'COMPOSIÇÕES COMPLEMENTARES '!$C:$K,2,0),"")))</f>
        <v>REMOÇÃO DE TESOURAS METÁLICAS, COM VÃO MAIOR OU IGUAL A 8M, DE FORMA MANUAL, SEM REAPROVEITAMENTO. AF_12/2017</v>
      </c>
      <c r="D16" s="417" t="str">
        <f>IF($B16="","",IFERROR(VLOOKUP($B16,SERVIÇOS!$A:$F,3,0),IFERROR(VLOOKUP($B16,'COMPOSIÇÕES COMPLEMENTARES '!$C:$K,3,0),"")))</f>
        <v>UN</v>
      </c>
      <c r="E16" s="418">
        <v>1</v>
      </c>
      <c r="F16" s="419">
        <f>IF($B16="","",IFERROR(VLOOKUP($B16,SERVIÇOS!$A:$F,4,0),IFERROR(VLOOKUP($B16,'COMPOSIÇÕES COMPLEMENTARES '!$C:$K,6,0),"")))</f>
        <v>338.51</v>
      </c>
      <c r="G16" s="419">
        <f>IF($B16="","",IFERROR(VLOOKUP($B16,SERVIÇOS!$A:$F,5,0),IFERROR(VLOOKUP($B16,'COMPOSIÇÕES COMPLEMENTARES '!$C:$K,7,0),"")))</f>
        <v>253.17</v>
      </c>
      <c r="H16" s="419">
        <f t="shared" si="15"/>
        <v>591.67999999999995</v>
      </c>
      <c r="I16" s="419">
        <f t="shared" si="16"/>
        <v>338.51</v>
      </c>
      <c r="J16" s="419">
        <f t="shared" si="17"/>
        <v>253.17</v>
      </c>
      <c r="K16" s="419">
        <f t="shared" si="7"/>
        <v>591.67999999999995</v>
      </c>
      <c r="L16" s="714"/>
      <c r="M16"/>
      <c r="N16" s="477"/>
      <c r="O16" s="478" t="str">
        <f t="shared" si="18"/>
        <v/>
      </c>
      <c r="P16" s="477"/>
      <c r="Q16" s="479" t="str">
        <f t="shared" si="19"/>
        <v/>
      </c>
      <c r="R16" s="477"/>
      <c r="S16" s="480" t="str">
        <f t="shared" si="20"/>
        <v/>
      </c>
      <c r="T16" s="481">
        <f>SUMIF($N$8:S$8,"QUANT.",N16:S16)</f>
        <v>0</v>
      </c>
      <c r="U16" s="482">
        <f t="shared" si="21"/>
        <v>0</v>
      </c>
      <c r="V16" s="494" t="str">
        <f t="shared" si="22"/>
        <v>MEDIR</v>
      </c>
      <c r="W16" s="495">
        <f t="shared" si="23"/>
        <v>1</v>
      </c>
      <c r="X16" s="495">
        <f t="shared" si="24"/>
        <v>591.67999999999995</v>
      </c>
      <c r="Y16" s="273"/>
      <c r="Z16" s="273"/>
      <c r="AA16" s="273"/>
      <c r="AB16" s="273"/>
      <c r="AC16" s="273"/>
      <c r="AD16" s="273"/>
      <c r="AE16" s="273"/>
      <c r="AF16" s="273"/>
      <c r="AG16" s="273"/>
      <c r="AH16" s="273"/>
      <c r="AI16" s="273"/>
      <c r="AJ16" s="274">
        <f>B16-AK16</f>
        <v>97657</v>
      </c>
      <c r="AK16" s="274">
        <v>0</v>
      </c>
    </row>
    <row r="17" spans="1:37" s="275" customFormat="1" ht="45">
      <c r="A17" s="414" t="s">
        <v>18972</v>
      </c>
      <c r="B17" s="436" t="str">
        <f>'COMPOSIÇÕES COMPLEMENTARES '!$C$16</f>
        <v>COMP 002</v>
      </c>
      <c r="C17" s="416" t="str">
        <f>IF($B17="","",IFERROR(VLOOKUP($B17,SERVIÇOS!$A:$F,2,0),IFERROR(VLOOKUP($B17,'COMPOSIÇÕES COMPLEMENTARES '!$C:$K,2,0),"")))</f>
        <v>FABRICAÇÃO E INSTALAÇÃO DE TESOURA INTEIRA EM AÇO, VÃO DE 18 M, PARA TELHA ONDULADA DE FIBROCIMENTO, METÁLICA, PLÁSTICA OU TERMOACÚSTICA, INCLUSO IÇAMENTO</v>
      </c>
      <c r="D17" s="417" t="str">
        <f>IF($B17="","",IFERROR(VLOOKUP($B17,SERVIÇOS!$A:$F,3,0),IFERROR(VLOOKUP($B17,'COMPOSIÇÕES COMPLEMENTARES '!$C:$K,3,0),"")))</f>
        <v>M2</v>
      </c>
      <c r="E17" s="418">
        <v>1</v>
      </c>
      <c r="F17" s="419">
        <f>IF($B17="","",IFERROR(VLOOKUP($B17,SERVIÇOS!$A:$F,4,0),IFERROR(VLOOKUP($B17,'COMPOSIÇÕES COMPLEMENTARES '!$C:$K,6,0),"")))</f>
        <v>2956.3</v>
      </c>
      <c r="G17" s="419">
        <f>IF($B17="","",IFERROR(VLOOKUP($B17,SERVIÇOS!$A:$F,5,0),IFERROR(VLOOKUP($B17,'COMPOSIÇÕES COMPLEMENTARES '!$C:$K,7,0),"")))</f>
        <v>307.70999999999998</v>
      </c>
      <c r="H17" s="419">
        <f t="shared" si="15"/>
        <v>3264.01</v>
      </c>
      <c r="I17" s="419">
        <f t="shared" si="16"/>
        <v>2956.3</v>
      </c>
      <c r="J17" s="419">
        <f t="shared" si="17"/>
        <v>307.70999999999998</v>
      </c>
      <c r="K17" s="419">
        <f t="shared" si="7"/>
        <v>3264.01</v>
      </c>
      <c r="L17" s="714"/>
      <c r="M17"/>
      <c r="N17" s="477"/>
      <c r="O17" s="478" t="str">
        <f t="shared" si="18"/>
        <v/>
      </c>
      <c r="P17" s="477"/>
      <c r="Q17" s="479" t="str">
        <f t="shared" si="19"/>
        <v/>
      </c>
      <c r="R17" s="477"/>
      <c r="S17" s="480" t="str">
        <f t="shared" si="20"/>
        <v/>
      </c>
      <c r="T17" s="481">
        <f>SUMIF($N$8:S$8,"QUANT.",N17:S17)</f>
        <v>0</v>
      </c>
      <c r="U17" s="482">
        <f t="shared" si="21"/>
        <v>0</v>
      </c>
      <c r="V17" s="494" t="str">
        <f t="shared" si="22"/>
        <v>MEDIR</v>
      </c>
      <c r="W17" s="495">
        <f t="shared" si="23"/>
        <v>1</v>
      </c>
      <c r="X17" s="495">
        <f t="shared" si="24"/>
        <v>3264.01</v>
      </c>
      <c r="Y17" s="273"/>
      <c r="Z17" s="273"/>
      <c r="AA17" s="273"/>
      <c r="AB17" s="273"/>
      <c r="AC17" s="273"/>
      <c r="AD17" s="273"/>
      <c r="AE17" s="273"/>
      <c r="AF17" s="273"/>
      <c r="AG17" s="273"/>
      <c r="AH17" s="273"/>
      <c r="AI17" s="273"/>
      <c r="AJ17" s="274" t="e">
        <f>B17-AK17</f>
        <v>#VALUE!</v>
      </c>
      <c r="AK17" s="274">
        <v>0</v>
      </c>
    </row>
    <row r="18" spans="1:37" s="275" customFormat="1" ht="30">
      <c r="A18" s="414" t="s">
        <v>18973</v>
      </c>
      <c r="B18" s="436">
        <v>94213</v>
      </c>
      <c r="C18" s="416" t="str">
        <f>IF($B18="","",IFERROR(VLOOKUP($B18,SERVIÇOS!$A:$F,2,0),IFERROR(VLOOKUP($B18,'COMPOSIÇÕES COMPLEMENTARES '!$C:$K,2,0),"")))</f>
        <v>TELHAMENTO COM TELHA DE AÇO/ALUMÍNIO E = 0,5 MM, COM ATÉ 2 ÁGUAS, INCLUSO IÇAMENTO. AF_07/2019</v>
      </c>
      <c r="D18" s="417" t="str">
        <f>IF($B18="","",IFERROR(VLOOKUP($B18,SERVIÇOS!$A:$F,3,0),IFERROR(VLOOKUP($B18,'COMPOSIÇÕES COMPLEMENTARES '!$C:$K,3,0),"")))</f>
        <v>M2</v>
      </c>
      <c r="E18" s="418">
        <v>18.5</v>
      </c>
      <c r="F18" s="419">
        <f>IF($B18="","",IFERROR(VLOOKUP($B18,SERVIÇOS!$A:$F,4,0),IFERROR(VLOOKUP($B18,'COMPOSIÇÕES COMPLEMENTARES '!$C:$K,6,0),"")))</f>
        <v>75.78</v>
      </c>
      <c r="G18" s="419">
        <f>IF($B18="","",IFERROR(VLOOKUP($B18,SERVIÇOS!$A:$F,5,0),IFERROR(VLOOKUP($B18,'COMPOSIÇÕES COMPLEMENTARES '!$C:$K,7,0),"")))</f>
        <v>3.37</v>
      </c>
      <c r="H18" s="419">
        <f t="shared" si="15"/>
        <v>79.150000000000006</v>
      </c>
      <c r="I18" s="419">
        <f t="shared" si="16"/>
        <v>1401.93</v>
      </c>
      <c r="J18" s="419">
        <f t="shared" si="17"/>
        <v>62.34</v>
      </c>
      <c r="K18" s="419">
        <f t="shared" si="7"/>
        <v>1464.2750000000001</v>
      </c>
      <c r="L18" s="714"/>
      <c r="M18"/>
      <c r="N18" s="477"/>
      <c r="O18" s="478" t="str">
        <f t="shared" si="18"/>
        <v/>
      </c>
      <c r="P18" s="477"/>
      <c r="Q18" s="479" t="str">
        <f t="shared" si="19"/>
        <v/>
      </c>
      <c r="R18" s="477"/>
      <c r="S18" s="480" t="str">
        <f t="shared" si="20"/>
        <v/>
      </c>
      <c r="T18" s="481">
        <f>SUMIF($N$8:S$8,"QUANT.",N18:S18)</f>
        <v>0</v>
      </c>
      <c r="U18" s="482">
        <f t="shared" si="21"/>
        <v>0</v>
      </c>
      <c r="V18" s="494" t="str">
        <f t="shared" si="22"/>
        <v>MEDIR</v>
      </c>
      <c r="W18" s="495">
        <f t="shared" si="23"/>
        <v>18.5</v>
      </c>
      <c r="X18" s="495">
        <f t="shared" si="24"/>
        <v>1464.2750000000001</v>
      </c>
      <c r="Y18" s="273"/>
      <c r="Z18" s="273"/>
      <c r="AA18" s="273"/>
      <c r="AB18" s="273"/>
      <c r="AC18" s="273"/>
      <c r="AD18" s="273"/>
      <c r="AE18" s="273"/>
      <c r="AF18" s="273"/>
      <c r="AG18" s="273"/>
      <c r="AH18" s="273"/>
      <c r="AI18" s="273"/>
      <c r="AJ18" s="274">
        <f>B18-AK18</f>
        <v>94213</v>
      </c>
      <c r="AK18" s="274">
        <v>0</v>
      </c>
    </row>
    <row r="19" spans="1:37" s="275" customFormat="1">
      <c r="A19" s="414" t="s">
        <v>18974</v>
      </c>
      <c r="B19" s="436" t="str">
        <f>'COMPOSIÇÕES COMPLEMENTARES '!$C$23</f>
        <v>COMP 003</v>
      </c>
      <c r="C19" s="416" t="str">
        <f>IF($B19="","",IFERROR(VLOOKUP($B19,SERVIÇOS!$A:$F,2,0),IFERROR(VLOOKUP($B19,'COMPOSIÇÕES COMPLEMENTARES '!$C:$K,2,0),"")))</f>
        <v>RETIRADA DE CALHAS, RUFOS E CONDUTORES</v>
      </c>
      <c r="D19" s="417" t="str">
        <f>IF($B19="","",IFERROR(VLOOKUP($B19,SERVIÇOS!$A:$F,3,0),IFERROR(VLOOKUP($B19,'COMPOSIÇÕES COMPLEMENTARES '!$C:$K,3,0),"")))</f>
        <v>M</v>
      </c>
      <c r="E19" s="418">
        <v>82</v>
      </c>
      <c r="F19" s="419">
        <f>IF($B19="","",IFERROR(VLOOKUP($B19,SERVIÇOS!$A:$F,4,0),IFERROR(VLOOKUP($B19,'COMPOSIÇÕES COMPLEMENTARES '!$C:$K,6,0),"")))</f>
        <v>3.08</v>
      </c>
      <c r="G19" s="419">
        <f>IF($B19="","",IFERROR(VLOOKUP($B19,SERVIÇOS!$A:$F,5,0),IFERROR(VLOOKUP($B19,'COMPOSIÇÕES COMPLEMENTARES '!$C:$K,7,0),"")))</f>
        <v>6</v>
      </c>
      <c r="H19" s="419">
        <f t="shared" si="15"/>
        <v>9.08</v>
      </c>
      <c r="I19" s="419">
        <f t="shared" si="16"/>
        <v>252.56</v>
      </c>
      <c r="J19" s="419">
        <f t="shared" si="17"/>
        <v>492</v>
      </c>
      <c r="K19" s="419">
        <f t="shared" si="7"/>
        <v>744.56000000000006</v>
      </c>
      <c r="L19" s="714"/>
      <c r="M19"/>
      <c r="N19" s="477"/>
      <c r="O19" s="478" t="str">
        <f t="shared" si="18"/>
        <v/>
      </c>
      <c r="P19" s="477"/>
      <c r="Q19" s="479" t="str">
        <f t="shared" si="19"/>
        <v/>
      </c>
      <c r="R19" s="477"/>
      <c r="S19" s="480" t="str">
        <f t="shared" si="20"/>
        <v/>
      </c>
      <c r="T19" s="481">
        <f>SUMIF($N$8:S$8,"QUANT.",N19:S19)</f>
        <v>0</v>
      </c>
      <c r="U19" s="482">
        <f t="shared" si="21"/>
        <v>0</v>
      </c>
      <c r="V19" s="494" t="str">
        <f t="shared" si="22"/>
        <v>MEDIR</v>
      </c>
      <c r="W19" s="495">
        <f t="shared" si="23"/>
        <v>82</v>
      </c>
      <c r="X19" s="495">
        <f t="shared" si="24"/>
        <v>744.56000000000006</v>
      </c>
      <c r="Y19" s="273"/>
      <c r="Z19" s="273"/>
      <c r="AA19" s="273"/>
      <c r="AB19" s="273"/>
      <c r="AC19" s="273"/>
      <c r="AD19" s="273"/>
      <c r="AE19" s="273"/>
      <c r="AF19" s="273"/>
      <c r="AG19" s="273"/>
      <c r="AH19" s="273"/>
      <c r="AI19" s="273"/>
      <c r="AJ19" s="274" t="e">
        <f>B19-AK19</f>
        <v>#VALUE!</v>
      </c>
      <c r="AK19" s="274">
        <v>0</v>
      </c>
    </row>
    <row r="20" spans="1:37" s="275" customFormat="1" ht="45">
      <c r="A20" s="414" t="s">
        <v>18975</v>
      </c>
      <c r="B20" s="436">
        <v>100434</v>
      </c>
      <c r="C20" s="416" t="str">
        <f>IF($B20="","",IFERROR(VLOOKUP($B20,SERVIÇOS!$A:$F,2,0),IFERROR(VLOOKUP($B20,'COMPOSIÇÕES COMPLEMENTARES '!$C:$K,2,0),"")))</f>
        <v>CALHA DE BEIRAL, SEMICIRCULAR DE PVC, DIAMETRO 125 MM, INCLUINDO CABECEIRAS, EMENDAS, BOCAIS, SUPORTES E VEDAÇÕES, EXCLUINDO CONDUTORES, INCLUSO TRANSPORTE VERTICAL. AF_07/2019</v>
      </c>
      <c r="D20" s="417" t="str">
        <f>IF($B20="","",IFERROR(VLOOKUP($B20,SERVIÇOS!$A:$F,3,0),IFERROR(VLOOKUP($B20,'COMPOSIÇÕES COMPLEMENTARES '!$C:$K,3,0),"")))</f>
        <v>M</v>
      </c>
      <c r="E20" s="418">
        <v>50</v>
      </c>
      <c r="F20" s="419">
        <f>IF($B20="","",IFERROR(VLOOKUP($B20,SERVIÇOS!$A:$F,4,0),IFERROR(VLOOKUP($B20,'COMPOSIÇÕES COMPLEMENTARES '!$C:$K,6,0),"")))</f>
        <v>176.04</v>
      </c>
      <c r="G20" s="419">
        <f>IF($B20="","",IFERROR(VLOOKUP($B20,SERVIÇOS!$A:$F,5,0),IFERROR(VLOOKUP($B20,'COMPOSIÇÕES COMPLEMENTARES '!$C:$K,7,0),"")))</f>
        <v>7.58</v>
      </c>
      <c r="H20" s="419">
        <f t="shared" si="15"/>
        <v>183.62</v>
      </c>
      <c r="I20" s="419">
        <f t="shared" si="16"/>
        <v>8802</v>
      </c>
      <c r="J20" s="419">
        <f t="shared" si="17"/>
        <v>379</v>
      </c>
      <c r="K20" s="419">
        <f t="shared" si="7"/>
        <v>9181</v>
      </c>
      <c r="L20" s="714"/>
      <c r="M20"/>
      <c r="N20" s="477"/>
      <c r="O20" s="478" t="str">
        <f t="shared" si="18"/>
        <v/>
      </c>
      <c r="P20" s="477"/>
      <c r="Q20" s="479" t="str">
        <f t="shared" si="19"/>
        <v/>
      </c>
      <c r="R20" s="477"/>
      <c r="S20" s="480" t="str">
        <f t="shared" si="20"/>
        <v/>
      </c>
      <c r="T20" s="481">
        <f>SUMIF($N$8:S$8,"QUANT.",N20:S20)</f>
        <v>0</v>
      </c>
      <c r="U20" s="482">
        <f t="shared" si="21"/>
        <v>0</v>
      </c>
      <c r="V20" s="494" t="str">
        <f t="shared" si="22"/>
        <v>MEDIR</v>
      </c>
      <c r="W20" s="495">
        <f t="shared" si="23"/>
        <v>50</v>
      </c>
      <c r="X20" s="495">
        <f t="shared" si="24"/>
        <v>9181</v>
      </c>
      <c r="Y20" s="273"/>
      <c r="Z20" s="273"/>
      <c r="AA20" s="273"/>
      <c r="AB20" s="273"/>
      <c r="AC20" s="273"/>
      <c r="AD20" s="273"/>
      <c r="AE20" s="273"/>
      <c r="AF20" s="273"/>
      <c r="AG20" s="273"/>
      <c r="AH20" s="273"/>
      <c r="AI20" s="273"/>
      <c r="AJ20" s="274"/>
      <c r="AK20" s="274"/>
    </row>
    <row r="21" spans="1:37" s="275" customFormat="1" ht="60">
      <c r="A21" s="414" t="s">
        <v>18976</v>
      </c>
      <c r="B21" s="436">
        <v>91790</v>
      </c>
      <c r="C21" s="416" t="str">
        <f>IF($B21="","",IFERROR(VLOOKUP($B21,SERVIÇOS!$A:$F,2,0),IFERROR(VLOOKUP($B21,'COMPOSIÇÕES COMPLEMENTARES '!$C:$K,2,0),"")))</f>
        <v>(COMPOSIÇÃO REPRESENTATIVA) DO SERVIÇO DE INSTALAÇÃO DE TUBOS DE PVC, SÉRIE R, ÁGUA PLUVIAL, DN 100 MM (INSTALADO EM RAMAL DE ENCAMINHAMENTO, OU CONDUTORES VERTICAIS), INCLUSIVE CONEXÕES, CORTES E FIXAÇÕES, PARA PRÉDIOS. AF_10/2015</v>
      </c>
      <c r="D21" s="417" t="str">
        <f>IF($B21="","",IFERROR(VLOOKUP($B21,SERVIÇOS!$A:$F,3,0),IFERROR(VLOOKUP($B21,'COMPOSIÇÕES COMPLEMENTARES '!$C:$K,3,0),"")))</f>
        <v>M</v>
      </c>
      <c r="E21" s="418">
        <v>32</v>
      </c>
      <c r="F21" s="419">
        <f>IF($B21="","",IFERROR(VLOOKUP($B21,SERVIÇOS!$A:$F,4,0),IFERROR(VLOOKUP($B21,'COMPOSIÇÕES COMPLEMENTARES '!$C:$K,6,0),"")))</f>
        <v>51.01</v>
      </c>
      <c r="G21" s="419">
        <f>IF($B21="","",IFERROR(VLOOKUP($B21,SERVIÇOS!$A:$F,5,0),IFERROR(VLOOKUP($B21,'COMPOSIÇÕES COMPLEMENTARES '!$C:$K,7,0),"")))</f>
        <v>13.02</v>
      </c>
      <c r="H21" s="419">
        <f t="shared" si="15"/>
        <v>64.03</v>
      </c>
      <c r="I21" s="419">
        <f t="shared" si="16"/>
        <v>1632.32</v>
      </c>
      <c r="J21" s="419">
        <f t="shared" si="17"/>
        <v>416.64</v>
      </c>
      <c r="K21" s="419">
        <f t="shared" si="7"/>
        <v>2048.96</v>
      </c>
      <c r="L21" s="714"/>
      <c r="M21"/>
      <c r="N21" s="477"/>
      <c r="O21" s="478" t="str">
        <f t="shared" si="18"/>
        <v/>
      </c>
      <c r="P21" s="477"/>
      <c r="Q21" s="479" t="str">
        <f t="shared" si="19"/>
        <v/>
      </c>
      <c r="R21" s="477"/>
      <c r="S21" s="480" t="str">
        <f t="shared" si="20"/>
        <v/>
      </c>
      <c r="T21" s="481">
        <f>SUMIF($N$8:S$8,"QUANT.",N21:S21)</f>
        <v>0</v>
      </c>
      <c r="U21" s="482">
        <f t="shared" si="21"/>
        <v>0</v>
      </c>
      <c r="V21" s="494" t="str">
        <f t="shared" si="22"/>
        <v>MEDIR</v>
      </c>
      <c r="W21" s="495">
        <f t="shared" si="23"/>
        <v>32</v>
      </c>
      <c r="X21" s="495">
        <f t="shared" si="24"/>
        <v>2048.96</v>
      </c>
      <c r="Y21" s="273"/>
      <c r="Z21" s="273"/>
      <c r="AA21" s="273"/>
      <c r="AB21" s="273"/>
      <c r="AC21" s="273"/>
      <c r="AD21" s="273"/>
      <c r="AE21" s="273"/>
      <c r="AF21" s="273"/>
      <c r="AG21" s="273"/>
      <c r="AH21" s="273"/>
      <c r="AI21" s="273"/>
      <c r="AJ21" s="274">
        <f>B21-AK21</f>
        <v>91790</v>
      </c>
      <c r="AK21" s="274">
        <v>0</v>
      </c>
    </row>
    <row r="22" spans="1:37" s="275" customFormat="1">
      <c r="A22" s="706">
        <v>3</v>
      </c>
      <c r="B22" s="707"/>
      <c r="C22" s="708" t="s">
        <v>18988</v>
      </c>
      <c r="D22" s="709"/>
      <c r="E22" s="710"/>
      <c r="F22" s="711"/>
      <c r="G22" s="712"/>
      <c r="H22" s="712"/>
      <c r="I22" s="713">
        <f>SUM(I23:I62)</f>
        <v>8052.5599999999986</v>
      </c>
      <c r="J22" s="713">
        <f>SUM(J23:J62)</f>
        <v>2404.62</v>
      </c>
      <c r="K22" s="712"/>
      <c r="L22" s="799">
        <f>SUM(K23:K62)</f>
        <v>10457.2196</v>
      </c>
      <c r="M22"/>
      <c r="N22" s="477"/>
      <c r="O22" s="478" t="str">
        <f t="shared" si="18"/>
        <v/>
      </c>
      <c r="P22" s="477"/>
      <c r="Q22" s="479" t="str">
        <f t="shared" si="19"/>
        <v/>
      </c>
      <c r="R22" s="477"/>
      <c r="S22" s="480" t="str">
        <f t="shared" si="20"/>
        <v/>
      </c>
      <c r="T22" s="481">
        <f>SUMIF($N$8:S$8,"QUANT.",N22:S22)</f>
        <v>0</v>
      </c>
      <c r="U22" s="482">
        <f t="shared" si="21"/>
        <v>0</v>
      </c>
      <c r="V22" s="494" t="str">
        <f t="shared" si="22"/>
        <v/>
      </c>
      <c r="W22" s="495">
        <f t="shared" si="23"/>
        <v>0</v>
      </c>
      <c r="X22" s="495">
        <f t="shared" si="24"/>
        <v>0</v>
      </c>
      <c r="Y22" s="273"/>
      <c r="Z22" s="273"/>
      <c r="AA22" s="273"/>
      <c r="AB22" s="273"/>
      <c r="AC22" s="273"/>
      <c r="AD22" s="273"/>
      <c r="AE22" s="273"/>
      <c r="AF22" s="273"/>
      <c r="AG22" s="273"/>
      <c r="AH22" s="273"/>
      <c r="AI22" s="273"/>
      <c r="AJ22" s="274">
        <f t="shared" ref="AJ22:AJ25" si="25">B22-AK22</f>
        <v>0</v>
      </c>
      <c r="AK22" s="274">
        <v>0</v>
      </c>
    </row>
    <row r="23" spans="1:37" s="275" customFormat="1">
      <c r="A23" s="414" t="s">
        <v>18979</v>
      </c>
      <c r="B23" s="436">
        <v>97663</v>
      </c>
      <c r="C23" s="416" t="str">
        <f>IF($B23="","",IFERROR(VLOOKUP($B23,SERVIÇOS!$A:$F,2,0),IFERROR(VLOOKUP($B23,'COMPOSIÇÕES COMPLEMENTARES '!$C:$K,2,0),"")))</f>
        <v>REMOÇÃO DE LOUÇAS, DE FORMA MANUAL, SEM REAPROVEITAMENTO. AF_12/2017</v>
      </c>
      <c r="D23" s="417" t="str">
        <f>IF($B23="","",IFERROR(VLOOKUP($B23,SERVIÇOS!$A:$F,3,0),IFERROR(VLOOKUP($B23,'COMPOSIÇÕES COMPLEMENTARES '!$C:$K,3,0),"")))</f>
        <v>UN</v>
      </c>
      <c r="E23" s="418">
        <v>2</v>
      </c>
      <c r="F23" s="419">
        <f>IF($B23="","",IFERROR(VLOOKUP($B23,SERVIÇOS!$A:$F,4,0),IFERROR(VLOOKUP($B23,'COMPOSIÇÕES COMPLEMENTARES '!$C:$K,6,0),"")))</f>
        <v>3.88</v>
      </c>
      <c r="G23" s="419">
        <f>IF($B23="","",IFERROR(VLOOKUP($B23,SERVIÇOS!$A:$F,5,0),IFERROR(VLOOKUP($B23,'COMPOSIÇÕES COMPLEMENTARES '!$C:$K,7,0),"")))</f>
        <v>8.93</v>
      </c>
      <c r="H23" s="419">
        <f t="shared" si="15"/>
        <v>12.809999999999999</v>
      </c>
      <c r="I23" s="419">
        <f t="shared" si="16"/>
        <v>7.76</v>
      </c>
      <c r="J23" s="419">
        <f t="shared" si="17"/>
        <v>17.86</v>
      </c>
      <c r="K23" s="419">
        <f t="shared" si="7"/>
        <v>25.619999999999997</v>
      </c>
      <c r="L23" s="714"/>
      <c r="M23"/>
      <c r="N23" s="477"/>
      <c r="O23" s="478" t="str">
        <f t="shared" si="18"/>
        <v/>
      </c>
      <c r="P23" s="477"/>
      <c r="Q23" s="479" t="str">
        <f t="shared" si="19"/>
        <v/>
      </c>
      <c r="R23" s="477"/>
      <c r="S23" s="480" t="str">
        <f t="shared" si="20"/>
        <v/>
      </c>
      <c r="T23" s="481">
        <f>SUMIF($N$8:S$8,"QUANT.",N23:S23)</f>
        <v>0</v>
      </c>
      <c r="U23" s="482">
        <f t="shared" si="21"/>
        <v>0</v>
      </c>
      <c r="V23" s="494" t="str">
        <f t="shared" si="22"/>
        <v>MEDIR</v>
      </c>
      <c r="W23" s="495">
        <f t="shared" si="23"/>
        <v>2</v>
      </c>
      <c r="X23" s="495">
        <f t="shared" si="24"/>
        <v>25.619999999999997</v>
      </c>
      <c r="Y23" s="273"/>
      <c r="Z23" s="273"/>
      <c r="AA23" s="273"/>
      <c r="AB23" s="273"/>
      <c r="AC23" s="273"/>
      <c r="AD23" s="273"/>
      <c r="AE23" s="273"/>
      <c r="AF23" s="273"/>
      <c r="AG23" s="273"/>
      <c r="AH23" s="273"/>
      <c r="AI23" s="273"/>
      <c r="AJ23" s="274">
        <f t="shared" si="25"/>
        <v>97663</v>
      </c>
      <c r="AK23" s="274">
        <v>0</v>
      </c>
    </row>
    <row r="24" spans="1:37" s="275" customFormat="1" ht="30">
      <c r="A24" s="414" t="s">
        <v>18980</v>
      </c>
      <c r="B24" s="436">
        <v>97666</v>
      </c>
      <c r="C24" s="416" t="str">
        <f>IF($B24="","",IFERROR(VLOOKUP($B24,SERVIÇOS!$A:$F,2,0),IFERROR(VLOOKUP($B24,'COMPOSIÇÕES COMPLEMENTARES '!$C:$K,2,0),"")))</f>
        <v>REMOÇÃO DE METAIS SANITÁRIOS, DE FORMA MANUAL, SEM REAPROVEITAMENTO. AF_12/2017</v>
      </c>
      <c r="D24" s="417" t="str">
        <f>IF($B24="","",IFERROR(VLOOKUP($B24,SERVIÇOS!$A:$F,3,0),IFERROR(VLOOKUP($B24,'COMPOSIÇÕES COMPLEMENTARES '!$C:$K,3,0),"")))</f>
        <v>UN</v>
      </c>
      <c r="E24" s="418">
        <v>1</v>
      </c>
      <c r="F24" s="419">
        <f>IF($B24="","",IFERROR(VLOOKUP($B24,SERVIÇOS!$A:$F,4,0),IFERROR(VLOOKUP($B24,'COMPOSIÇÕES COMPLEMENTARES '!$C:$K,6,0),"")))</f>
        <v>2.81</v>
      </c>
      <c r="G24" s="419">
        <f>IF($B24="","",IFERROR(VLOOKUP($B24,SERVIÇOS!$A:$F,5,0),IFERROR(VLOOKUP($B24,'COMPOSIÇÕES COMPLEMENTARES '!$C:$K,7,0),"")))</f>
        <v>6.53</v>
      </c>
      <c r="H24" s="419">
        <f t="shared" si="15"/>
        <v>9.34</v>
      </c>
      <c r="I24" s="419">
        <f t="shared" si="16"/>
        <v>2.81</v>
      </c>
      <c r="J24" s="419">
        <f t="shared" si="17"/>
        <v>6.53</v>
      </c>
      <c r="K24" s="419">
        <f t="shared" si="7"/>
        <v>9.34</v>
      </c>
      <c r="L24" s="714"/>
      <c r="M24"/>
      <c r="N24" s="477"/>
      <c r="O24" s="478" t="str">
        <f t="shared" si="18"/>
        <v/>
      </c>
      <c r="P24" s="477"/>
      <c r="Q24" s="479" t="str">
        <f t="shared" si="19"/>
        <v/>
      </c>
      <c r="R24" s="477"/>
      <c r="S24" s="480" t="str">
        <f t="shared" si="20"/>
        <v/>
      </c>
      <c r="T24" s="481">
        <f>SUMIF($N$8:S$8,"QUANT.",N24:S24)</f>
        <v>0</v>
      </c>
      <c r="U24" s="482">
        <f t="shared" si="21"/>
        <v>0</v>
      </c>
      <c r="V24" s="494" t="str">
        <f t="shared" si="22"/>
        <v>MEDIR</v>
      </c>
      <c r="W24" s="495">
        <f t="shared" si="23"/>
        <v>1</v>
      </c>
      <c r="X24" s="495">
        <f t="shared" si="24"/>
        <v>9.34</v>
      </c>
      <c r="Y24" s="273"/>
      <c r="Z24" s="273"/>
      <c r="AA24" s="273"/>
      <c r="AB24" s="273"/>
      <c r="AC24" s="273"/>
      <c r="AD24" s="273"/>
      <c r="AE24" s="273"/>
      <c r="AF24" s="273"/>
      <c r="AG24" s="273"/>
      <c r="AH24" s="273"/>
      <c r="AI24" s="273"/>
      <c r="AJ24" s="274">
        <f t="shared" si="25"/>
        <v>97666</v>
      </c>
      <c r="AK24" s="274">
        <v>0</v>
      </c>
    </row>
    <row r="25" spans="1:37" s="275" customFormat="1" ht="30">
      <c r="A25" s="414" t="s">
        <v>18981</v>
      </c>
      <c r="B25" s="436">
        <v>97664</v>
      </c>
      <c r="C25" s="416" t="str">
        <f>IF($B25="","",IFERROR(VLOOKUP($B25,SERVIÇOS!$A:$F,2,0),IFERROR(VLOOKUP($B25,'COMPOSIÇÕES COMPLEMENTARES '!$C:$K,2,0),"")))</f>
        <v>REMOÇÃO DE ACESSÓRIOS, DE FORMA MANUAL, SEM REAPROVEITAMENTO. AF_12/2017</v>
      </c>
      <c r="D25" s="417" t="str">
        <f>IF($B25="","",IFERROR(VLOOKUP($B25,SERVIÇOS!$A:$F,3,0),IFERROR(VLOOKUP($B25,'COMPOSIÇÕES COMPLEMENTARES '!$C:$K,3,0),"")))</f>
        <v>UN</v>
      </c>
      <c r="E25" s="418">
        <v>20</v>
      </c>
      <c r="F25" s="419">
        <f>IF($B25="","",IFERROR(VLOOKUP($B25,SERVIÇOS!$A:$F,4,0),IFERROR(VLOOKUP($B25,'COMPOSIÇÕES COMPLEMENTARES '!$C:$K,6,0),"")))</f>
        <v>0.44</v>
      </c>
      <c r="G25" s="419">
        <f>IF($B25="","",IFERROR(VLOOKUP($B25,SERVIÇOS!$A:$F,5,0),IFERROR(VLOOKUP($B25,'COMPOSIÇÕES COMPLEMENTARES '!$C:$K,7,0),"")))</f>
        <v>1.1499999999999999</v>
      </c>
      <c r="H25" s="419">
        <f t="shared" si="15"/>
        <v>1.5899999999999999</v>
      </c>
      <c r="I25" s="419">
        <f t="shared" si="16"/>
        <v>8.8000000000000007</v>
      </c>
      <c r="J25" s="419">
        <f t="shared" si="17"/>
        <v>23</v>
      </c>
      <c r="K25" s="419">
        <f t="shared" si="7"/>
        <v>31.799999999999997</v>
      </c>
      <c r="L25" s="714" t="s">
        <v>18995</v>
      </c>
      <c r="M25"/>
      <c r="N25" s="477"/>
      <c r="O25" s="478" t="str">
        <f t="shared" si="18"/>
        <v/>
      </c>
      <c r="P25" s="477"/>
      <c r="Q25" s="479" t="str">
        <f t="shared" si="19"/>
        <v/>
      </c>
      <c r="R25" s="477"/>
      <c r="S25" s="480" t="str">
        <f t="shared" si="20"/>
        <v/>
      </c>
      <c r="T25" s="481">
        <f>SUMIF($N$8:S$8,"QUANT.",N25:S25)</f>
        <v>0</v>
      </c>
      <c r="U25" s="482">
        <f t="shared" si="21"/>
        <v>0</v>
      </c>
      <c r="V25" s="494" t="str">
        <f t="shared" si="22"/>
        <v>MEDIR</v>
      </c>
      <c r="W25" s="495">
        <f t="shared" si="23"/>
        <v>20</v>
      </c>
      <c r="X25" s="495">
        <f t="shared" si="24"/>
        <v>31.799999999999997</v>
      </c>
      <c r="Y25" s="273"/>
      <c r="Z25" s="273"/>
      <c r="AA25" s="273"/>
      <c r="AB25" s="273"/>
      <c r="AC25" s="273"/>
      <c r="AD25" s="273"/>
      <c r="AE25" s="273"/>
      <c r="AF25" s="273"/>
      <c r="AG25" s="273"/>
      <c r="AH25" s="273"/>
      <c r="AI25" s="273"/>
      <c r="AJ25" s="274">
        <f t="shared" si="25"/>
        <v>97664</v>
      </c>
      <c r="AK25" s="274">
        <v>0</v>
      </c>
    </row>
    <row r="26" spans="1:37" s="275" customFormat="1" ht="45">
      <c r="A26" s="414" t="s">
        <v>18982</v>
      </c>
      <c r="B26" s="436">
        <v>95472</v>
      </c>
      <c r="C26" s="416" t="str">
        <f>IF($B26="","",IFERROR(VLOOKUP($B26,SERVIÇOS!$A:$F,2,0),IFERROR(VLOOKUP($B26,'COMPOSIÇÕES COMPLEMENTARES '!$C:$K,2,0),"")))</f>
        <v>VASO SANITARIO SIFONADO CONVENCIONAL PARA PCD SEM FURO FRONTAL COM LOUÇA BRANCA SEM ASSENTO, INCLUSO CONJUNTO DE LIGAÇÃO PARA BACIA SANITÁRIA AJUSTÁVEL - FORNECIMENTO E INSTALAÇÃO. AF_01/2020</v>
      </c>
      <c r="D26" s="417" t="str">
        <f>IF($B26="","",IFERROR(VLOOKUP($B26,SERVIÇOS!$A:$F,3,0),IFERROR(VLOOKUP($B26,'COMPOSIÇÕES COMPLEMENTARES '!$C:$K,3,0),"")))</f>
        <v>UN</v>
      </c>
      <c r="E26" s="418">
        <v>1</v>
      </c>
      <c r="F26" s="419">
        <f>IF($B26="","",IFERROR(VLOOKUP($B26,SERVIÇOS!$A:$F,4,0),IFERROR(VLOOKUP($B26,'COMPOSIÇÕES COMPLEMENTARES '!$C:$K,6,0),"")))</f>
        <v>713.73</v>
      </c>
      <c r="G26" s="419">
        <f>IF($B26="","",IFERROR(VLOOKUP($B26,SERVIÇOS!$A:$F,5,0),IFERROR(VLOOKUP($B26,'COMPOSIÇÕES COMPLEMENTARES '!$C:$K,7,0),"")))</f>
        <v>32.82</v>
      </c>
      <c r="H26" s="419">
        <f t="shared" si="15"/>
        <v>746.55000000000007</v>
      </c>
      <c r="I26" s="419">
        <f t="shared" si="16"/>
        <v>713.73</v>
      </c>
      <c r="J26" s="419">
        <f t="shared" si="17"/>
        <v>32.82</v>
      </c>
      <c r="K26" s="419">
        <f t="shared" si="7"/>
        <v>746.55000000000007</v>
      </c>
      <c r="L26" s="714"/>
      <c r="M26"/>
      <c r="N26" s="477"/>
      <c r="O26" s="478" t="str">
        <f t="shared" si="18"/>
        <v/>
      </c>
      <c r="P26" s="477"/>
      <c r="Q26" s="479" t="str">
        <f t="shared" si="19"/>
        <v/>
      </c>
      <c r="R26" s="477"/>
      <c r="S26" s="480" t="str">
        <f t="shared" si="20"/>
        <v/>
      </c>
      <c r="T26" s="481">
        <f>SUMIF($N$8:S$8,"QUANT.",N26:S26)</f>
        <v>0</v>
      </c>
      <c r="U26" s="482">
        <f t="shared" si="21"/>
        <v>0</v>
      </c>
      <c r="V26" s="494" t="str">
        <f t="shared" si="22"/>
        <v>MEDIR</v>
      </c>
      <c r="W26" s="495">
        <f t="shared" si="23"/>
        <v>1</v>
      </c>
      <c r="X26" s="495">
        <f t="shared" si="24"/>
        <v>746.55000000000007</v>
      </c>
      <c r="Y26" s="273"/>
      <c r="Z26" s="273"/>
      <c r="AA26" s="273"/>
      <c r="AB26" s="273"/>
      <c r="AC26" s="273"/>
      <c r="AD26" s="273"/>
      <c r="AE26" s="273"/>
      <c r="AF26" s="273"/>
      <c r="AG26" s="273"/>
      <c r="AH26" s="273"/>
      <c r="AI26" s="273"/>
      <c r="AJ26" s="274"/>
      <c r="AK26" s="274"/>
    </row>
    <row r="27" spans="1:37" s="275" customFormat="1">
      <c r="A27" s="414" t="s">
        <v>18983</v>
      </c>
      <c r="B27" s="436">
        <v>100849</v>
      </c>
      <c r="C27" s="416" t="str">
        <f>IF($B27="","",IFERROR(VLOOKUP($B27,SERVIÇOS!$A:$F,2,0),IFERROR(VLOOKUP($B27,'COMPOSIÇÕES COMPLEMENTARES '!$C:$K,2,0),"")))</f>
        <v>ASSENTO SANITÁRIO CONVENCIONAL - FORNECIMENTO E INSTALACAO. AF_01/2020</v>
      </c>
      <c r="D27" s="417" t="str">
        <f>IF($B27="","",IFERROR(VLOOKUP($B27,SERVIÇOS!$A:$F,3,0),IFERROR(VLOOKUP($B27,'COMPOSIÇÕES COMPLEMENTARES '!$C:$K,3,0),"")))</f>
        <v>UN</v>
      </c>
      <c r="E27" s="418">
        <v>1</v>
      </c>
      <c r="F27" s="419">
        <f>IF($B27="","",IFERROR(VLOOKUP($B27,SERVIÇOS!$A:$F,4,0),IFERROR(VLOOKUP($B27,'COMPOSIÇÕES COMPLEMENTARES '!$C:$K,6,0),"")))</f>
        <v>40.39</v>
      </c>
      <c r="G27" s="419">
        <f>IF($B27="","",IFERROR(VLOOKUP($B27,SERVIÇOS!$A:$F,5,0),IFERROR(VLOOKUP($B27,'COMPOSIÇÕES COMPLEMENTARES '!$C:$K,7,0),"")))</f>
        <v>3.96</v>
      </c>
      <c r="H27" s="419">
        <f t="shared" si="15"/>
        <v>44.35</v>
      </c>
      <c r="I27" s="419">
        <f t="shared" si="16"/>
        <v>40.39</v>
      </c>
      <c r="J27" s="419">
        <f t="shared" si="17"/>
        <v>3.96</v>
      </c>
      <c r="K27" s="419">
        <f t="shared" si="7"/>
        <v>44.35</v>
      </c>
      <c r="L27" s="714"/>
      <c r="M27"/>
      <c r="N27" s="477"/>
      <c r="O27" s="478" t="str">
        <f t="shared" si="18"/>
        <v/>
      </c>
      <c r="P27" s="477"/>
      <c r="Q27" s="479" t="str">
        <f t="shared" si="19"/>
        <v/>
      </c>
      <c r="R27" s="477"/>
      <c r="S27" s="480" t="str">
        <f t="shared" si="20"/>
        <v/>
      </c>
      <c r="T27" s="481">
        <f>SUMIF($N$8:S$8,"QUANT.",N27:S27)</f>
        <v>0</v>
      </c>
      <c r="U27" s="482">
        <f t="shared" si="21"/>
        <v>0</v>
      </c>
      <c r="V27" s="494" t="str">
        <f t="shared" si="22"/>
        <v>MEDIR</v>
      </c>
      <c r="W27" s="495">
        <f t="shared" si="23"/>
        <v>1</v>
      </c>
      <c r="X27" s="495">
        <f t="shared" si="24"/>
        <v>44.35</v>
      </c>
      <c r="Y27" s="273"/>
      <c r="Z27" s="273"/>
      <c r="AA27" s="273"/>
      <c r="AB27" s="273"/>
      <c r="AC27" s="273"/>
      <c r="AD27" s="273"/>
      <c r="AE27" s="273"/>
      <c r="AF27" s="273"/>
      <c r="AG27" s="273"/>
      <c r="AH27" s="273"/>
      <c r="AI27" s="273"/>
      <c r="AJ27" s="274">
        <f t="shared" ref="AJ27:AJ110" si="26">B27-AK27</f>
        <v>100849</v>
      </c>
      <c r="AK27" s="274">
        <v>0</v>
      </c>
    </row>
    <row r="28" spans="1:37" s="275" customFormat="1" ht="30">
      <c r="A28" s="414" t="s">
        <v>18984</v>
      </c>
      <c r="B28" s="436">
        <v>89709</v>
      </c>
      <c r="C28" s="416" t="str">
        <f>IF($B28="","",IFERROR(VLOOKUP($B28,SERVIÇOS!$A:$F,2,0),IFERROR(VLOOKUP($B28,'COMPOSIÇÕES COMPLEMENTARES '!$C:$K,2,0),"")))</f>
        <v>RALO SIFONADO, PVC, DN 100 X 40 MM, JUNTA SOLDÁVEL, FORNECIDO E INSTALADO EM RAMAL DE DESCARGA OU EM RAMAL DE ESGOTO SANITÁRIO. AF_08/2022</v>
      </c>
      <c r="D28" s="417" t="str">
        <f>IF($B28="","",IFERROR(VLOOKUP($B28,SERVIÇOS!$A:$F,3,0),IFERROR(VLOOKUP($B28,'COMPOSIÇÕES COMPLEMENTARES '!$C:$K,3,0),"")))</f>
        <v>UN</v>
      </c>
      <c r="E28" s="418">
        <v>1</v>
      </c>
      <c r="F28" s="419">
        <f>IF($B28="","",IFERROR(VLOOKUP($B28,SERVIÇOS!$A:$F,4,0),IFERROR(VLOOKUP($B28,'COMPOSIÇÕES COMPLEMENTARES '!$C:$K,6,0),"")))</f>
        <v>15.43</v>
      </c>
      <c r="G28" s="419">
        <f>IF($B28="","",IFERROR(VLOOKUP($B28,SERVIÇOS!$A:$F,5,0),IFERROR(VLOOKUP($B28,'COMPOSIÇÕES COMPLEMENTARES '!$C:$K,7,0),"")))</f>
        <v>6.18</v>
      </c>
      <c r="H28" s="419">
        <f t="shared" si="15"/>
        <v>21.61</v>
      </c>
      <c r="I28" s="419">
        <f t="shared" si="16"/>
        <v>15.43</v>
      </c>
      <c r="J28" s="419">
        <f t="shared" si="17"/>
        <v>6.18</v>
      </c>
      <c r="K28" s="419">
        <f t="shared" si="7"/>
        <v>21.61</v>
      </c>
      <c r="L28" s="714"/>
      <c r="M28"/>
      <c r="N28" s="477"/>
      <c r="O28" s="478" t="str">
        <f t="shared" si="18"/>
        <v/>
      </c>
      <c r="P28" s="477"/>
      <c r="Q28" s="479" t="str">
        <f t="shared" si="19"/>
        <v/>
      </c>
      <c r="R28" s="477"/>
      <c r="S28" s="480" t="str">
        <f t="shared" si="20"/>
        <v/>
      </c>
      <c r="T28" s="481">
        <f>SUMIF($N$8:S$8,"QUANT.",N28:S28)</f>
        <v>0</v>
      </c>
      <c r="U28" s="482">
        <f t="shared" si="21"/>
        <v>0</v>
      </c>
      <c r="V28" s="494" t="str">
        <f t="shared" si="22"/>
        <v>MEDIR</v>
      </c>
      <c r="W28" s="495">
        <f t="shared" si="23"/>
        <v>1</v>
      </c>
      <c r="X28" s="495">
        <f t="shared" si="24"/>
        <v>21.61</v>
      </c>
      <c r="Y28" s="273"/>
      <c r="Z28" s="273"/>
      <c r="AA28" s="273"/>
      <c r="AB28" s="273"/>
      <c r="AC28" s="273"/>
      <c r="AD28" s="273"/>
      <c r="AE28" s="273"/>
      <c r="AF28" s="273"/>
      <c r="AG28" s="273"/>
      <c r="AH28" s="273"/>
      <c r="AI28" s="273"/>
      <c r="AJ28" s="274">
        <f t="shared" si="26"/>
        <v>89709</v>
      </c>
      <c r="AK28" s="274">
        <v>0</v>
      </c>
    </row>
    <row r="29" spans="1:37" s="275" customFormat="1" ht="30">
      <c r="A29" s="414" t="s">
        <v>18985</v>
      </c>
      <c r="B29" s="436">
        <v>95547</v>
      </c>
      <c r="C29" s="416" t="str">
        <f>IF($B29="","",IFERROR(VLOOKUP($B29,SERVIÇOS!$A:$F,2,0),IFERROR(VLOOKUP($B29,'COMPOSIÇÕES COMPLEMENTARES '!$C:$K,2,0),"")))</f>
        <v>SABONETEIRA PLASTICA TIPO DISPENSER PARA SABONETE LIQUIDO COM RESERVATORIO 800 A 1500 ML, INCLUSO FIXAÇÃO. AF_01/2020</v>
      </c>
      <c r="D29" s="417" t="str">
        <f>IF($B29="","",IFERROR(VLOOKUP($B29,SERVIÇOS!$A:$F,3,0),IFERROR(VLOOKUP($B29,'COMPOSIÇÕES COMPLEMENTARES '!$C:$K,3,0),"")))</f>
        <v>UN</v>
      </c>
      <c r="E29" s="418">
        <v>1</v>
      </c>
      <c r="F29" s="419">
        <f>IF($B29="","",IFERROR(VLOOKUP($B29,SERVIÇOS!$A:$F,4,0),IFERROR(VLOOKUP($B29,'COMPOSIÇÕES COMPLEMENTARES '!$C:$K,6,0),"")))</f>
        <v>44.99</v>
      </c>
      <c r="G29" s="419">
        <f>IF($B29="","",IFERROR(VLOOKUP($B29,SERVIÇOS!$A:$F,5,0),IFERROR(VLOOKUP($B29,'COMPOSIÇÕES COMPLEMENTARES '!$C:$K,7,0),"")))</f>
        <v>8.1999999999999993</v>
      </c>
      <c r="H29" s="419">
        <f t="shared" si="15"/>
        <v>53.19</v>
      </c>
      <c r="I29" s="419">
        <f t="shared" si="16"/>
        <v>44.99</v>
      </c>
      <c r="J29" s="419">
        <f t="shared" si="17"/>
        <v>8.1999999999999993</v>
      </c>
      <c r="K29" s="419">
        <f t="shared" si="7"/>
        <v>53.19</v>
      </c>
      <c r="L29" s="714">
        <f>SUM(K30:K33)</f>
        <v>387.02</v>
      </c>
      <c r="M29"/>
      <c r="N29" s="477"/>
      <c r="O29" s="478" t="str">
        <f t="shared" si="18"/>
        <v/>
      </c>
      <c r="P29" s="477"/>
      <c r="Q29" s="479" t="str">
        <f t="shared" si="19"/>
        <v/>
      </c>
      <c r="R29" s="477"/>
      <c r="S29" s="480" t="str">
        <f t="shared" si="20"/>
        <v/>
      </c>
      <c r="T29" s="481">
        <f>SUMIF($N$8:S$8,"QUANT.",N29:S29)</f>
        <v>0</v>
      </c>
      <c r="U29" s="482">
        <f t="shared" si="21"/>
        <v>0</v>
      </c>
      <c r="V29" s="494" t="str">
        <f t="shared" si="22"/>
        <v>MEDIR</v>
      </c>
      <c r="W29" s="495">
        <f t="shared" si="23"/>
        <v>1</v>
      </c>
      <c r="X29" s="495">
        <f t="shared" si="24"/>
        <v>53.19</v>
      </c>
      <c r="Y29" s="273"/>
      <c r="Z29" s="273"/>
      <c r="AA29" s="273"/>
      <c r="AB29" s="273"/>
      <c r="AC29" s="273"/>
      <c r="AD29" s="273"/>
      <c r="AE29" s="273"/>
      <c r="AF29" s="273"/>
      <c r="AG29" s="273"/>
      <c r="AH29" s="273"/>
      <c r="AI29" s="273"/>
      <c r="AJ29" s="274">
        <f t="shared" si="26"/>
        <v>95547</v>
      </c>
      <c r="AK29" s="274">
        <v>0</v>
      </c>
    </row>
    <row r="30" spans="1:37" s="275" customFormat="1" ht="30">
      <c r="A30" s="414" t="s">
        <v>18986</v>
      </c>
      <c r="B30" s="436">
        <v>86885</v>
      </c>
      <c r="C30" s="416" t="str">
        <f>IF($B30="","",IFERROR(VLOOKUP($B30,SERVIÇOS!$A:$F,2,0),IFERROR(VLOOKUP($B30,'COMPOSIÇÕES COMPLEMENTARES '!$C:$K,2,0),"")))</f>
        <v>ENGATE FLEXÍVEL EM PLÁSTICO BRANCO, 1/2 X 40CM - FORNECIMENTO E INSTALAÇÃO. AF_01/2020</v>
      </c>
      <c r="D30" s="417" t="str">
        <f>IF($B30="","",IFERROR(VLOOKUP($B30,SERVIÇOS!$A:$F,3,0),IFERROR(VLOOKUP($B30,'COMPOSIÇÕES COMPLEMENTARES '!$C:$K,3,0),"")))</f>
        <v>UN</v>
      </c>
      <c r="E30" s="418">
        <v>1</v>
      </c>
      <c r="F30" s="419">
        <f>IF($B30="","",IFERROR(VLOOKUP($B30,SERVIÇOS!$A:$F,4,0),IFERROR(VLOOKUP($B30,'COMPOSIÇÕES COMPLEMENTARES '!$C:$K,6,0),"")))</f>
        <v>8.5500000000000007</v>
      </c>
      <c r="G30" s="419">
        <f>IF($B30="","",IFERROR(VLOOKUP($B30,SERVIÇOS!$A:$F,5,0),IFERROR(VLOOKUP($B30,'COMPOSIÇÕES COMPLEMENTARES '!$C:$K,7,0),"")))</f>
        <v>3.95</v>
      </c>
      <c r="H30" s="419">
        <f t="shared" ref="H30:H32" si="27">IF(E30="","",F30+G30)</f>
        <v>12.5</v>
      </c>
      <c r="I30" s="419">
        <f t="shared" ref="I30:I32" si="28">IF(E30="","",TRUNC((E30*F30),2))</f>
        <v>8.5500000000000007</v>
      </c>
      <c r="J30" s="419">
        <f t="shared" ref="J30:J32" si="29">IF(E30="","",TRUNC((E30*G30),2))</f>
        <v>3.95</v>
      </c>
      <c r="K30" s="419">
        <f t="shared" si="7"/>
        <v>12.5</v>
      </c>
      <c r="L30" s="714"/>
      <c r="M30"/>
      <c r="N30" s="477"/>
      <c r="O30" s="478"/>
      <c r="P30" s="477"/>
      <c r="Q30" s="479"/>
      <c r="R30" s="477"/>
      <c r="S30" s="480"/>
      <c r="T30" s="481"/>
      <c r="U30" s="482"/>
      <c r="V30" s="494"/>
      <c r="W30" s="495"/>
      <c r="X30" s="495"/>
      <c r="Y30" s="273"/>
      <c r="Z30" s="273"/>
      <c r="AA30" s="273"/>
      <c r="AB30" s="273"/>
      <c r="AC30" s="273"/>
      <c r="AD30" s="273"/>
      <c r="AE30" s="273"/>
      <c r="AF30" s="273"/>
      <c r="AG30" s="273"/>
      <c r="AH30" s="273"/>
      <c r="AI30" s="273"/>
      <c r="AJ30" s="661"/>
      <c r="AK30" s="661"/>
    </row>
    <row r="31" spans="1:37" s="275" customFormat="1" ht="30">
      <c r="A31" s="414" t="s">
        <v>18987</v>
      </c>
      <c r="B31" s="436">
        <v>86880</v>
      </c>
      <c r="C31" s="416" t="str">
        <f>IF($B31="","",IFERROR(VLOOKUP($B31,SERVIÇOS!$A:$F,2,0),IFERROR(VLOOKUP($B31,'COMPOSIÇÕES COMPLEMENTARES '!$C:$K,2,0),"")))</f>
        <v>VÁLVULA EM PLÁSTICO CROMADO TIPO AMERICANA 3.1/2 X 1.1/2 SEM ADAPTADOR PARA PIA - FORNECIMENTO E INSTALAÇÃO. AF_01/2020</v>
      </c>
      <c r="D31" s="417" t="str">
        <f>IF($B31="","",IFERROR(VLOOKUP($B31,SERVIÇOS!$A:$F,3,0),IFERROR(VLOOKUP($B31,'COMPOSIÇÕES COMPLEMENTARES '!$C:$K,3,0),"")))</f>
        <v>UN</v>
      </c>
      <c r="E31" s="418">
        <v>1</v>
      </c>
      <c r="F31" s="419">
        <f>IF($B31="","",IFERROR(VLOOKUP($B31,SERVIÇOS!$A:$F,4,0),IFERROR(VLOOKUP($B31,'COMPOSIÇÕES COMPLEMENTARES '!$C:$K,6,0),"")))</f>
        <v>23.43</v>
      </c>
      <c r="G31" s="419">
        <f>IF($B31="","",IFERROR(VLOOKUP($B31,SERVIÇOS!$A:$F,5,0),IFERROR(VLOOKUP($B31,'COMPOSIÇÕES COMPLEMENTARES '!$C:$K,7,0),"")))</f>
        <v>3.18</v>
      </c>
      <c r="H31" s="419">
        <f t="shared" ref="H31" si="30">IF(E31="","",F31+G31)</f>
        <v>26.61</v>
      </c>
      <c r="I31" s="419">
        <f t="shared" ref="I31" si="31">IF(E31="","",TRUNC((E31*F31),2))</f>
        <v>23.43</v>
      </c>
      <c r="J31" s="419">
        <f t="shared" ref="J31" si="32">IF(E31="","",TRUNC((E31*G31),2))</f>
        <v>3.18</v>
      </c>
      <c r="K31" s="419">
        <f t="shared" si="7"/>
        <v>26.61</v>
      </c>
      <c r="L31" s="714"/>
      <c r="M31"/>
      <c r="N31" s="477"/>
      <c r="O31" s="478"/>
      <c r="P31" s="477"/>
      <c r="Q31" s="479"/>
      <c r="R31" s="477"/>
      <c r="S31" s="480"/>
      <c r="T31" s="481"/>
      <c r="U31" s="482"/>
      <c r="V31" s="494"/>
      <c r="W31" s="495"/>
      <c r="X31" s="495"/>
      <c r="Y31" s="273"/>
      <c r="Z31" s="273"/>
      <c r="AA31" s="273"/>
      <c r="AB31" s="273"/>
      <c r="AC31" s="273"/>
      <c r="AD31" s="273"/>
      <c r="AE31" s="273"/>
      <c r="AF31" s="273"/>
      <c r="AG31" s="273"/>
      <c r="AH31" s="273"/>
      <c r="AI31" s="273"/>
      <c r="AJ31" s="661"/>
      <c r="AK31" s="661"/>
    </row>
    <row r="32" spans="1:37" s="275" customFormat="1" ht="30">
      <c r="A32" s="414" t="s">
        <v>19240</v>
      </c>
      <c r="B32" s="436">
        <v>86883</v>
      </c>
      <c r="C32" s="416" t="str">
        <f>IF($B32="","",IFERROR(VLOOKUP($B32,SERVIÇOS!$A:$F,2,0),IFERROR(VLOOKUP($B32,'COMPOSIÇÕES COMPLEMENTARES '!$C:$K,2,0),"")))</f>
        <v>SIFÃO DO TIPO FLEXÍVEL EM PVC 1  X 1.1/2  - FORNECIMENTO E INSTALAÇÃO. AF_01/2020</v>
      </c>
      <c r="D32" s="417" t="str">
        <f>IF($B32="","",IFERROR(VLOOKUP($B32,SERVIÇOS!$A:$F,3,0),IFERROR(VLOOKUP($B32,'COMPOSIÇÕES COMPLEMENTARES '!$C:$K,3,0),"")))</f>
        <v>UN</v>
      </c>
      <c r="E32" s="418">
        <v>1</v>
      </c>
      <c r="F32" s="419">
        <f>IF($B32="","",IFERROR(VLOOKUP($B32,SERVIÇOS!$A:$F,4,0),IFERROR(VLOOKUP($B32,'COMPOSIÇÕES COMPLEMENTARES '!$C:$K,6,0),"")))</f>
        <v>10.119999999999999</v>
      </c>
      <c r="G32" s="419">
        <f>IF($B32="","",IFERROR(VLOOKUP($B32,SERVIÇOS!$A:$F,5,0),IFERROR(VLOOKUP($B32,'COMPOSIÇÕES COMPLEMENTARES '!$C:$K,7,0),"")))</f>
        <v>2.17</v>
      </c>
      <c r="H32" s="419">
        <f t="shared" si="27"/>
        <v>12.29</v>
      </c>
      <c r="I32" s="419">
        <f t="shared" si="28"/>
        <v>10.119999999999999</v>
      </c>
      <c r="J32" s="419">
        <f t="shared" si="29"/>
        <v>2.17</v>
      </c>
      <c r="K32" s="419">
        <f t="shared" si="7"/>
        <v>12.29</v>
      </c>
      <c r="L32" s="714"/>
      <c r="M32"/>
      <c r="N32" s="477"/>
      <c r="O32" s="478"/>
      <c r="P32" s="477"/>
      <c r="Q32" s="479"/>
      <c r="R32" s="477"/>
      <c r="S32" s="480"/>
      <c r="T32" s="481"/>
      <c r="U32" s="482"/>
      <c r="V32" s="494"/>
      <c r="W32" s="495"/>
      <c r="X32" s="495"/>
      <c r="Y32" s="273"/>
      <c r="Z32" s="273"/>
      <c r="AA32" s="273"/>
      <c r="AB32" s="273"/>
      <c r="AC32" s="273"/>
      <c r="AD32" s="273"/>
      <c r="AE32" s="273"/>
      <c r="AF32" s="273"/>
      <c r="AG32" s="273"/>
      <c r="AH32" s="273"/>
      <c r="AI32" s="273"/>
      <c r="AJ32" s="661"/>
      <c r="AK32" s="661"/>
    </row>
    <row r="33" spans="1:37" s="275" customFormat="1" ht="30">
      <c r="A33" s="414" t="s">
        <v>19241</v>
      </c>
      <c r="B33" s="436">
        <v>86903</v>
      </c>
      <c r="C33" s="416" t="str">
        <f>IF($B33="","",IFERROR(VLOOKUP($B33,SERVIÇOS!$A:$F,2,0),IFERROR(VLOOKUP($B33,'COMPOSIÇÕES COMPLEMENTARES '!$C:$K,2,0),"")))</f>
        <v>LAVATÓRIO LOUÇA BRANCA COM COLUNA, 45 X 55CM OU EQUIVALENTE, PADRÃO MÉDIO - FORNECIMENTO E INSTALAÇÃO. AF_01/2020</v>
      </c>
      <c r="D33" s="417" t="str">
        <f>IF($B33="","",IFERROR(VLOOKUP($B33,SERVIÇOS!$A:$F,3,0),IFERROR(VLOOKUP($B33,'COMPOSIÇÕES COMPLEMENTARES '!$C:$K,3,0),"")))</f>
        <v>UN</v>
      </c>
      <c r="E33" s="418">
        <v>1</v>
      </c>
      <c r="F33" s="419">
        <f>IF($B33="","",IFERROR(VLOOKUP($B33,SERVIÇOS!$A:$F,4,0),IFERROR(VLOOKUP($B33,'COMPOSIÇÕES COMPLEMENTARES '!$C:$K,6,0),"")))</f>
        <v>294.75</v>
      </c>
      <c r="G33" s="419">
        <f>IF($B33="","",IFERROR(VLOOKUP($B33,SERVIÇOS!$A:$F,5,0),IFERROR(VLOOKUP($B33,'COMPOSIÇÕES COMPLEMENTARES '!$C:$K,7,0),"")))</f>
        <v>40.869999999999997</v>
      </c>
      <c r="H33" s="419">
        <f t="shared" si="15"/>
        <v>335.62</v>
      </c>
      <c r="I33" s="419">
        <f t="shared" si="16"/>
        <v>294.75</v>
      </c>
      <c r="J33" s="419">
        <f t="shared" si="17"/>
        <v>40.869999999999997</v>
      </c>
      <c r="K33" s="419">
        <f t="shared" si="7"/>
        <v>335.62</v>
      </c>
      <c r="L33" s="714"/>
      <c r="M33"/>
      <c r="N33" s="477"/>
      <c r="O33" s="478" t="str">
        <f t="shared" si="18"/>
        <v/>
      </c>
      <c r="P33" s="477"/>
      <c r="Q33" s="479" t="str">
        <f t="shared" si="19"/>
        <v/>
      </c>
      <c r="R33" s="477"/>
      <c r="S33" s="480" t="str">
        <f t="shared" si="20"/>
        <v/>
      </c>
      <c r="T33" s="481">
        <f>SUMIF($N$8:S$8,"QUANT.",N33:S33)</f>
        <v>0</v>
      </c>
      <c r="U33" s="482">
        <f t="shared" si="21"/>
        <v>0</v>
      </c>
      <c r="V33" s="494" t="str">
        <f t="shared" si="22"/>
        <v>MEDIR</v>
      </c>
      <c r="W33" s="495">
        <f t="shared" si="23"/>
        <v>1</v>
      </c>
      <c r="X33" s="495">
        <f t="shared" si="24"/>
        <v>335.62</v>
      </c>
      <c r="Y33" s="273"/>
      <c r="Z33" s="273"/>
      <c r="AA33" s="273"/>
      <c r="AB33" s="273"/>
      <c r="AC33" s="273"/>
      <c r="AD33" s="273"/>
      <c r="AE33" s="273"/>
      <c r="AF33" s="273"/>
      <c r="AG33" s="273"/>
      <c r="AH33" s="273"/>
      <c r="AI33" s="273"/>
      <c r="AJ33" s="274">
        <f t="shared" si="26"/>
        <v>86903</v>
      </c>
      <c r="AK33" s="274">
        <v>0</v>
      </c>
    </row>
    <row r="34" spans="1:37" s="275" customFormat="1">
      <c r="A34" s="414" t="s">
        <v>19242</v>
      </c>
      <c r="B34" s="436" t="str">
        <f>'COMPOSIÇÕES COMPLEMENTARES '!$C$50</f>
        <v>COMP 010</v>
      </c>
      <c r="C34" s="416" t="str">
        <f>IF($B34="","",IFERROR(VLOOKUP($B34,SERVIÇOS!$A:$F,2,0),IFERROR(VLOOKUP($B34,'COMPOSIÇÕES COMPLEMENTARES '!$C:$K,2,0),"")))</f>
        <v>TORNEIRA COM ACIONAMENTO POR ALAVANCA, 1/2", CLÍNICA - FORNEC. E INST.</v>
      </c>
      <c r="D34" s="417" t="str">
        <f>IF($B34="","",IFERROR(VLOOKUP($B34,SERVIÇOS!$A:$F,3,0),IFERROR(VLOOKUP($B34,'COMPOSIÇÕES COMPLEMENTARES '!$C:$K,3,0),"")))</f>
        <v>UND.</v>
      </c>
      <c r="E34" s="418">
        <v>1</v>
      </c>
      <c r="F34" s="419">
        <f>IF($B34="","",IFERROR(VLOOKUP($B34,SERVIÇOS!$A:$F,4,0),IFERROR(VLOOKUP($B34,'COMPOSIÇÕES COMPLEMENTARES '!$C:$K,6,0),"")))</f>
        <v>205.83</v>
      </c>
      <c r="G34" s="419">
        <f>IF($B34="","",IFERROR(VLOOKUP($B34,SERVIÇOS!$A:$F,5,0),IFERROR(VLOOKUP($B34,'COMPOSIÇÕES COMPLEMENTARES '!$C:$K,7,0),"")))</f>
        <v>4.3099999999999996</v>
      </c>
      <c r="H34" s="419">
        <f t="shared" si="15"/>
        <v>210.14000000000001</v>
      </c>
      <c r="I34" s="419">
        <f t="shared" si="16"/>
        <v>205.83</v>
      </c>
      <c r="J34" s="419">
        <f t="shared" si="17"/>
        <v>4.3099999999999996</v>
      </c>
      <c r="K34" s="419">
        <f t="shared" si="7"/>
        <v>210.14000000000001</v>
      </c>
      <c r="L34" s="714"/>
      <c r="M34"/>
      <c r="N34" s="477"/>
      <c r="O34" s="478" t="str">
        <f t="shared" si="18"/>
        <v/>
      </c>
      <c r="P34" s="477"/>
      <c r="Q34" s="479" t="str">
        <f t="shared" si="19"/>
        <v/>
      </c>
      <c r="R34" s="477"/>
      <c r="S34" s="480" t="str">
        <f t="shared" si="20"/>
        <v/>
      </c>
      <c r="T34" s="481">
        <f>SUMIF($N$8:S$8,"QUANT.",N34:S34)</f>
        <v>0</v>
      </c>
      <c r="U34" s="482">
        <f t="shared" si="21"/>
        <v>0</v>
      </c>
      <c r="V34" s="494" t="str">
        <f t="shared" si="22"/>
        <v>MEDIR</v>
      </c>
      <c r="W34" s="495">
        <f t="shared" si="23"/>
        <v>1</v>
      </c>
      <c r="X34" s="495">
        <f t="shared" si="24"/>
        <v>210.14000000000001</v>
      </c>
      <c r="Y34" s="273"/>
      <c r="Z34" s="273"/>
      <c r="AA34" s="273"/>
      <c r="AB34" s="273"/>
      <c r="AC34" s="273"/>
      <c r="AD34" s="273"/>
      <c r="AE34" s="273"/>
      <c r="AF34" s="273"/>
      <c r="AG34" s="273"/>
      <c r="AH34" s="273"/>
      <c r="AI34" s="273"/>
      <c r="AJ34" s="274" t="e">
        <f t="shared" si="26"/>
        <v>#VALUE!</v>
      </c>
      <c r="AK34" s="274">
        <v>0</v>
      </c>
    </row>
    <row r="35" spans="1:37" s="275" customFormat="1">
      <c r="A35" s="414" t="s">
        <v>19243</v>
      </c>
      <c r="B35" s="436" t="str">
        <f>'COMPOSIÇÕES COMPLEMENTARES '!$C$32</f>
        <v>COMP 006</v>
      </c>
      <c r="C35" s="416" t="str">
        <f>IF($B35="","",IFERROR(VLOOKUP($B35,SERVIÇOS!$A:$F,2,0),IFERROR(VLOOKUP($B35,'COMPOSIÇÕES COMPLEMENTARES '!$C:$K,2,0),"")))</f>
        <v>PRATELEIRA EM GRANITO CINZA POLIDO, E= 3 CM, ASSENTADO COM ARGAMASSA</v>
      </c>
      <c r="D35" s="417" t="str">
        <f>IF($B35="","",IFERROR(VLOOKUP($B35,SERVIÇOS!$A:$F,3,0),IFERROR(VLOOKUP($B35,'COMPOSIÇÕES COMPLEMENTARES '!$C:$K,3,0),"")))</f>
        <v>M2</v>
      </c>
      <c r="E35" s="418">
        <v>0.06</v>
      </c>
      <c r="F35" s="419">
        <f>IF($B35="","",IFERROR(VLOOKUP($B35,SERVIÇOS!$A:$F,4,0),IFERROR(VLOOKUP($B35,'COMPOSIÇÕES COMPLEMENTARES '!$C:$K,6,0),"")))</f>
        <v>700.35</v>
      </c>
      <c r="G35" s="419">
        <f>IF($B35="","",IFERROR(VLOOKUP($B35,SERVIÇOS!$A:$F,5,0),IFERROR(VLOOKUP($B35,'COMPOSIÇÕES COMPLEMENTARES '!$C:$K,7,0),"")))</f>
        <v>117.9</v>
      </c>
      <c r="H35" s="419">
        <f t="shared" si="15"/>
        <v>818.25</v>
      </c>
      <c r="I35" s="419">
        <f t="shared" si="16"/>
        <v>42.02</v>
      </c>
      <c r="J35" s="419">
        <f t="shared" si="17"/>
        <v>7.07</v>
      </c>
      <c r="K35" s="419">
        <f t="shared" si="7"/>
        <v>49.094999999999999</v>
      </c>
      <c r="L35" s="714" t="s">
        <v>18996</v>
      </c>
      <c r="M35"/>
      <c r="N35" s="477"/>
      <c r="O35" s="478" t="str">
        <f t="shared" si="18"/>
        <v/>
      </c>
      <c r="P35" s="477"/>
      <c r="Q35" s="479" t="str">
        <f t="shared" si="19"/>
        <v/>
      </c>
      <c r="R35" s="477"/>
      <c r="S35" s="480" t="str">
        <f t="shared" si="20"/>
        <v/>
      </c>
      <c r="T35" s="481">
        <f>SUMIF($N$8:S$8,"QUANT.",N35:S35)</f>
        <v>0</v>
      </c>
      <c r="U35" s="482">
        <f t="shared" si="21"/>
        <v>0</v>
      </c>
      <c r="V35" s="494" t="str">
        <f t="shared" si="22"/>
        <v>MEDIR</v>
      </c>
      <c r="W35" s="495">
        <f t="shared" si="23"/>
        <v>0.06</v>
      </c>
      <c r="X35" s="495">
        <f t="shared" si="24"/>
        <v>49.094999999999999</v>
      </c>
      <c r="Y35" s="273"/>
      <c r="Z35" s="273"/>
      <c r="AA35" s="273"/>
      <c r="AB35" s="273"/>
      <c r="AC35" s="273"/>
      <c r="AD35" s="273"/>
      <c r="AE35" s="273"/>
      <c r="AF35" s="273"/>
      <c r="AG35" s="273"/>
      <c r="AH35" s="273"/>
      <c r="AI35" s="273"/>
      <c r="AJ35" s="274" t="e">
        <f t="shared" si="26"/>
        <v>#VALUE!</v>
      </c>
      <c r="AK35" s="274">
        <v>0</v>
      </c>
    </row>
    <row r="36" spans="1:37" s="275" customFormat="1">
      <c r="A36" s="414" t="s">
        <v>19244</v>
      </c>
      <c r="B36" s="436" t="str">
        <f>'COMPOSIÇÕES COMPLEMENTARES '!$C$37</f>
        <v>COMP 007</v>
      </c>
      <c r="C36" s="416" t="str">
        <f>IF($B36="","",IFERROR(VLOOKUP($B36,SERVIÇOS!$A:$F,2,0),IFERROR(VLOOKUP($B36,'COMPOSIÇÕES COMPLEMENTARES '!$C:$K,2,0),"")))</f>
        <v>CABIDE DE LOUÇA BRANCA C/ UM GANCHO</v>
      </c>
      <c r="D36" s="417" t="str">
        <f>IF($B36="","",IFERROR(VLOOKUP($B36,SERVIÇOS!$A:$F,3,0),IFERROR(VLOOKUP($B36,'COMPOSIÇÕES COMPLEMENTARES '!$C:$K,3,0),"")))</f>
        <v xml:space="preserve">UN </v>
      </c>
      <c r="E36" s="418">
        <v>1</v>
      </c>
      <c r="F36" s="419">
        <f>IF($B36="","",IFERROR(VLOOKUP($B36,SERVIÇOS!$A:$F,4,0),IFERROR(VLOOKUP($B36,'COMPOSIÇÕES COMPLEMENTARES '!$C:$K,6,0),"")))</f>
        <v>29.5</v>
      </c>
      <c r="G36" s="419">
        <f>IF($B36="","",IFERROR(VLOOKUP($B36,SERVIÇOS!$A:$F,5,0),IFERROR(VLOOKUP($B36,'COMPOSIÇÕES COMPLEMENTARES '!$C:$K,7,0),"")))</f>
        <v>39.92</v>
      </c>
      <c r="H36" s="419">
        <f t="shared" si="15"/>
        <v>69.42</v>
      </c>
      <c r="I36" s="419">
        <f t="shared" si="16"/>
        <v>29.5</v>
      </c>
      <c r="J36" s="419">
        <f t="shared" si="17"/>
        <v>39.92</v>
      </c>
      <c r="K36" s="419">
        <f t="shared" si="7"/>
        <v>69.42</v>
      </c>
      <c r="L36" s="714"/>
      <c r="M36"/>
      <c r="N36" s="477"/>
      <c r="O36" s="478" t="str">
        <f t="shared" si="18"/>
        <v/>
      </c>
      <c r="P36" s="477"/>
      <c r="Q36" s="479" t="str">
        <f t="shared" si="19"/>
        <v/>
      </c>
      <c r="R36" s="477"/>
      <c r="S36" s="480" t="str">
        <f t="shared" si="20"/>
        <v/>
      </c>
      <c r="T36" s="481">
        <f>SUMIF($N$8:S$8,"QUANT.",N36:S36)</f>
        <v>0</v>
      </c>
      <c r="U36" s="482">
        <f t="shared" si="21"/>
        <v>0</v>
      </c>
      <c r="V36" s="494" t="str">
        <f t="shared" si="22"/>
        <v>MEDIR</v>
      </c>
      <c r="W36" s="495">
        <f t="shared" si="23"/>
        <v>1</v>
      </c>
      <c r="X36" s="495">
        <f t="shared" si="24"/>
        <v>69.42</v>
      </c>
      <c r="Y36" s="273"/>
      <c r="Z36" s="273"/>
      <c r="AA36" s="273"/>
      <c r="AB36" s="273"/>
      <c r="AC36" s="273"/>
      <c r="AD36" s="273"/>
      <c r="AE36" s="273"/>
      <c r="AF36" s="273"/>
      <c r="AG36" s="273"/>
      <c r="AH36" s="273"/>
      <c r="AI36" s="273"/>
      <c r="AJ36" s="274" t="e">
        <f t="shared" si="26"/>
        <v>#VALUE!</v>
      </c>
      <c r="AK36" s="274">
        <v>0</v>
      </c>
    </row>
    <row r="37" spans="1:37" s="275" customFormat="1">
      <c r="A37" s="414" t="s">
        <v>19245</v>
      </c>
      <c r="B37" s="436" t="str">
        <f>'COMPOSIÇÕES COMPLEMENTARES '!$C$43</f>
        <v>COMP 008</v>
      </c>
      <c r="C37" s="416" t="str">
        <f>IF($B37="","",IFERROR(VLOOKUP($B37,SERVIÇOS!$A:$F,2,0),IFERROR(VLOOKUP($B37,'COMPOSIÇÕES COMPLEMENTARES '!$C:$K,2,0),"")))</f>
        <v>ALARME BANHEIRO PNE DEFICIENTE FÍSICO CONFORME NBR 9050 COM ACIONADOR</v>
      </c>
      <c r="D37" s="417" t="str">
        <f>IF($B37="","",IFERROR(VLOOKUP($B37,SERVIÇOS!$A:$F,3,0),IFERROR(VLOOKUP($B37,'COMPOSIÇÕES COMPLEMENTARES '!$C:$K,3,0),"")))</f>
        <v>UND.</v>
      </c>
      <c r="E37" s="418">
        <v>1</v>
      </c>
      <c r="F37" s="419">
        <f>IF($B37="","",IFERROR(VLOOKUP($B37,SERVIÇOS!$A:$F,4,0),IFERROR(VLOOKUP($B37,'COMPOSIÇÕES COMPLEMENTARES '!$C:$K,6,0),"")))</f>
        <v>462.5</v>
      </c>
      <c r="G37" s="419">
        <f>IF($B37="","",IFERROR(VLOOKUP($B37,SERVIÇOS!$A:$F,5,0),IFERROR(VLOOKUP($B37,'COMPOSIÇÕES COMPLEMENTARES '!$C:$K,7,0),"")))</f>
        <v>6.22</v>
      </c>
      <c r="H37" s="419">
        <f t="shared" si="15"/>
        <v>468.72</v>
      </c>
      <c r="I37" s="419">
        <f t="shared" si="16"/>
        <v>462.5</v>
      </c>
      <c r="J37" s="419">
        <f t="shared" si="17"/>
        <v>6.22</v>
      </c>
      <c r="K37" s="419">
        <f t="shared" si="7"/>
        <v>468.72</v>
      </c>
      <c r="L37" s="714"/>
      <c r="M37"/>
      <c r="N37" s="477"/>
      <c r="O37" s="478" t="str">
        <f t="shared" si="18"/>
        <v/>
      </c>
      <c r="P37" s="477"/>
      <c r="Q37" s="479" t="str">
        <f t="shared" si="19"/>
        <v/>
      </c>
      <c r="R37" s="477"/>
      <c r="S37" s="480" t="str">
        <f t="shared" si="20"/>
        <v/>
      </c>
      <c r="T37" s="481">
        <f>SUMIF($N$8:S$8,"QUANT.",N37:S37)</f>
        <v>0</v>
      </c>
      <c r="U37" s="482">
        <f t="shared" si="21"/>
        <v>0</v>
      </c>
      <c r="V37" s="494" t="str">
        <f t="shared" si="22"/>
        <v>MEDIR</v>
      </c>
      <c r="W37" s="495">
        <f t="shared" si="23"/>
        <v>1</v>
      </c>
      <c r="X37" s="495">
        <f t="shared" si="24"/>
        <v>468.72</v>
      </c>
      <c r="Y37" s="273"/>
      <c r="Z37" s="273"/>
      <c r="AA37" s="273"/>
      <c r="AB37" s="273"/>
      <c r="AC37" s="273"/>
      <c r="AD37" s="273"/>
      <c r="AE37" s="273"/>
      <c r="AF37" s="273"/>
      <c r="AG37" s="273"/>
      <c r="AH37" s="273"/>
      <c r="AI37" s="273"/>
      <c r="AJ37" s="274" t="e">
        <f t="shared" si="26"/>
        <v>#VALUE!</v>
      </c>
      <c r="AK37" s="274">
        <v>0</v>
      </c>
    </row>
    <row r="38" spans="1:37" s="275" customFormat="1">
      <c r="A38" s="414" t="s">
        <v>19246</v>
      </c>
      <c r="B38" s="436" t="str">
        <f>'COMPOSIÇÕES COMPLEMENTARES '!$C$58</f>
        <v>COMP 012</v>
      </c>
      <c r="C38" s="416" t="str">
        <f>IF($B38="","",IFERROR(VLOOKUP($B38,SERVIÇOS!$A:$F,2,0),IFERROR(VLOOKUP($B38,'COMPOSIÇÕES COMPLEMENTARES '!$C:$K,2,0),"")))</f>
        <v>PAPELEIRA PLASTICA TIPO DISPENSER PARA PAPEL HIGIENICO ROLAO</v>
      </c>
      <c r="D38" s="417" t="str">
        <f>IF($B38="","",IFERROR(VLOOKUP($B38,SERVIÇOS!$A:$F,3,0),IFERROR(VLOOKUP($B38,'COMPOSIÇÕES COMPLEMENTARES '!$C:$K,3,0),"")))</f>
        <v>UND.</v>
      </c>
      <c r="E38" s="418">
        <v>1</v>
      </c>
      <c r="F38" s="419">
        <f>IF($B38="","",IFERROR(VLOOKUP($B38,SERVIÇOS!$A:$F,4,0),IFERROR(VLOOKUP($B38,'COMPOSIÇÕES COMPLEMENTARES '!$C:$K,6,0),"")))</f>
        <v>46.7</v>
      </c>
      <c r="G38" s="419">
        <f>IF($B38="","",IFERROR(VLOOKUP($B38,SERVIÇOS!$A:$F,5,0),IFERROR(VLOOKUP($B38,'COMPOSIÇÕES COMPLEMENTARES '!$C:$K,7,0),"")))</f>
        <v>8.19</v>
      </c>
      <c r="H38" s="419">
        <f t="shared" si="15"/>
        <v>54.89</v>
      </c>
      <c r="I38" s="419">
        <f t="shared" si="16"/>
        <v>46.7</v>
      </c>
      <c r="J38" s="419">
        <f t="shared" si="17"/>
        <v>8.19</v>
      </c>
      <c r="K38" s="419">
        <f t="shared" si="7"/>
        <v>54.89</v>
      </c>
      <c r="L38" s="714"/>
      <c r="M38"/>
      <c r="N38" s="477"/>
      <c r="O38" s="478" t="str">
        <f t="shared" si="18"/>
        <v/>
      </c>
      <c r="P38" s="477"/>
      <c r="Q38" s="479" t="str">
        <f t="shared" si="19"/>
        <v/>
      </c>
      <c r="R38" s="477"/>
      <c r="S38" s="480" t="str">
        <f t="shared" si="20"/>
        <v/>
      </c>
      <c r="T38" s="481">
        <f>SUMIF($N$8:S$8,"QUANT.",N38:S38)</f>
        <v>0</v>
      </c>
      <c r="U38" s="482">
        <f t="shared" si="21"/>
        <v>0</v>
      </c>
      <c r="V38" s="494" t="str">
        <f t="shared" si="22"/>
        <v>MEDIR</v>
      </c>
      <c r="W38" s="495">
        <f t="shared" si="23"/>
        <v>1</v>
      </c>
      <c r="X38" s="495">
        <f t="shared" si="24"/>
        <v>54.89</v>
      </c>
      <c r="Y38" s="273"/>
      <c r="Z38" s="273"/>
      <c r="AA38" s="273"/>
      <c r="AB38" s="273"/>
      <c r="AC38" s="273"/>
      <c r="AD38" s="273"/>
      <c r="AE38" s="273"/>
      <c r="AF38" s="273"/>
      <c r="AG38" s="273"/>
      <c r="AH38" s="273"/>
      <c r="AI38" s="273"/>
      <c r="AJ38" s="274" t="e">
        <f t="shared" si="26"/>
        <v>#VALUE!</v>
      </c>
      <c r="AK38" s="274">
        <v>0</v>
      </c>
    </row>
    <row r="39" spans="1:37" s="275" customFormat="1">
      <c r="A39" s="414" t="s">
        <v>19247</v>
      </c>
      <c r="B39" s="436" t="str">
        <f>'COMPOSIÇÕES COMPLEMENTARES '!$C$47</f>
        <v>COMP 009</v>
      </c>
      <c r="C39" s="416" t="str">
        <f>IF($B39="","",IFERROR(VLOOKUP($B39,SERVIÇOS!$A:$F,2,0),IFERROR(VLOOKUP($B39,'COMPOSIÇÕES COMPLEMENTARES '!$C:$K,2,0),"")))</f>
        <v>DISPENSER PARA PAPEL TOALHA INTERFOLHADO, DE PAREDE, MANUAL</v>
      </c>
      <c r="D39" s="417" t="str">
        <f>IF($B39="","",IFERROR(VLOOKUP($B39,SERVIÇOS!$A:$F,3,0),IFERROR(VLOOKUP($B39,'COMPOSIÇÕES COMPLEMENTARES '!$C:$K,3,0),"")))</f>
        <v xml:space="preserve">UN </v>
      </c>
      <c r="E39" s="418">
        <v>1</v>
      </c>
      <c r="F39" s="419">
        <f>IF($B39="","",IFERROR(VLOOKUP($B39,SERVIÇOS!$A:$F,4,0),IFERROR(VLOOKUP($B39,'COMPOSIÇÕES COMPLEMENTARES '!$C:$K,6,0),"")))</f>
        <v>46.42</v>
      </c>
      <c r="G39" s="419">
        <f>IF($B39="","",IFERROR(VLOOKUP($B39,SERVIÇOS!$A:$F,5,0),IFERROR(VLOOKUP($B39,'COMPOSIÇÕES COMPLEMENTARES '!$C:$K,7,0),"")))</f>
        <v>7.44</v>
      </c>
      <c r="H39" s="419">
        <f t="shared" si="15"/>
        <v>53.86</v>
      </c>
      <c r="I39" s="419">
        <f t="shared" si="16"/>
        <v>46.42</v>
      </c>
      <c r="J39" s="419">
        <f t="shared" si="17"/>
        <v>7.44</v>
      </c>
      <c r="K39" s="419">
        <f t="shared" si="7"/>
        <v>53.86</v>
      </c>
      <c r="L39" s="714"/>
      <c r="M39"/>
      <c r="N39" s="477"/>
      <c r="O39" s="478" t="str">
        <f t="shared" si="18"/>
        <v/>
      </c>
      <c r="P39" s="477"/>
      <c r="Q39" s="479" t="str">
        <f t="shared" si="19"/>
        <v/>
      </c>
      <c r="R39" s="477"/>
      <c r="S39" s="480" t="str">
        <f t="shared" si="20"/>
        <v/>
      </c>
      <c r="T39" s="481">
        <f>SUMIF($N$8:S$8,"QUANT.",N39:S39)</f>
        <v>0</v>
      </c>
      <c r="U39" s="482">
        <f t="shared" si="21"/>
        <v>0</v>
      </c>
      <c r="V39" s="494" t="str">
        <f t="shared" si="22"/>
        <v>MEDIR</v>
      </c>
      <c r="W39" s="495">
        <f t="shared" si="23"/>
        <v>1</v>
      </c>
      <c r="X39" s="495">
        <f t="shared" si="24"/>
        <v>53.86</v>
      </c>
      <c r="Y39" s="273"/>
      <c r="Z39" s="273"/>
      <c r="AA39" s="273"/>
      <c r="AB39" s="273"/>
      <c r="AC39" s="273"/>
      <c r="AD39" s="273"/>
      <c r="AE39" s="273"/>
      <c r="AF39" s="273"/>
      <c r="AG39" s="273"/>
      <c r="AH39" s="273"/>
      <c r="AI39" s="273"/>
      <c r="AJ39" s="274" t="e">
        <f t="shared" si="26"/>
        <v>#VALUE!</v>
      </c>
      <c r="AK39" s="274">
        <v>0</v>
      </c>
    </row>
    <row r="40" spans="1:37" s="275" customFormat="1">
      <c r="A40" s="414" t="s">
        <v>19248</v>
      </c>
      <c r="B40" s="436" t="str">
        <f>'COMPOSIÇÕES COMPLEMENTARES '!$C$89</f>
        <v>COMP 021</v>
      </c>
      <c r="C40" s="416" t="str">
        <f>IF($B40="","",IFERROR(VLOOKUP($B40,SERVIÇOS!$A:$F,2,0),IFERROR(VLOOKUP($B40,'COMPOSIÇÕES COMPLEMENTARES '!$C:$K,2,0),"")))</f>
        <v>RETIRADA DE ESPELHOS</v>
      </c>
      <c r="D40" s="417" t="str">
        <f>IF($B40="","",IFERROR(VLOOKUP($B40,SERVIÇOS!$A:$F,3,0),IFERROR(VLOOKUP($B40,'COMPOSIÇÕES COMPLEMENTARES '!$C:$K,3,0),"")))</f>
        <v>M2</v>
      </c>
      <c r="E40" s="418">
        <v>0.45</v>
      </c>
      <c r="F40" s="419">
        <f>IF($B40="","",IFERROR(VLOOKUP($B40,SERVIÇOS!$A:$F,4,0),IFERROR(VLOOKUP($B40,'COMPOSIÇÕES COMPLEMENTARES '!$C:$K,6,0),"")))</f>
        <v>1.3</v>
      </c>
      <c r="G40" s="419">
        <f>IF($B40="","",IFERROR(VLOOKUP($B40,SERVIÇOS!$A:$F,5,0),IFERROR(VLOOKUP($B40,'COMPOSIÇÕES COMPLEMENTARES '!$C:$K,7,0),"")))</f>
        <v>3.38</v>
      </c>
      <c r="H40" s="419">
        <f t="shared" si="15"/>
        <v>4.68</v>
      </c>
      <c r="I40" s="419">
        <f t="shared" si="16"/>
        <v>0.57999999999999996</v>
      </c>
      <c r="J40" s="419">
        <f t="shared" si="17"/>
        <v>1.52</v>
      </c>
      <c r="K40" s="419">
        <f t="shared" si="7"/>
        <v>2.1059999999999999</v>
      </c>
      <c r="L40" s="714"/>
      <c r="M40"/>
      <c r="N40" s="477"/>
      <c r="O40" s="478" t="str">
        <f t="shared" si="18"/>
        <v/>
      </c>
      <c r="P40" s="477"/>
      <c r="Q40" s="479" t="str">
        <f t="shared" si="19"/>
        <v/>
      </c>
      <c r="R40" s="477"/>
      <c r="S40" s="480" t="str">
        <f t="shared" si="20"/>
        <v/>
      </c>
      <c r="T40" s="481">
        <f>SUMIF($N$8:S$8,"QUANT.",N40:S40)</f>
        <v>0</v>
      </c>
      <c r="U40" s="482">
        <f t="shared" si="21"/>
        <v>0</v>
      </c>
      <c r="V40" s="494" t="str">
        <f t="shared" si="22"/>
        <v>MEDIR</v>
      </c>
      <c r="W40" s="495">
        <f t="shared" si="23"/>
        <v>0.45</v>
      </c>
      <c r="X40" s="495">
        <f t="shared" si="24"/>
        <v>2.1059999999999999</v>
      </c>
      <c r="Y40" s="273"/>
      <c r="Z40" s="273"/>
      <c r="AA40" s="273"/>
      <c r="AB40" s="273"/>
      <c r="AC40" s="273"/>
      <c r="AD40" s="273"/>
      <c r="AE40" s="273"/>
      <c r="AF40" s="273"/>
      <c r="AG40" s="273"/>
      <c r="AH40" s="273"/>
      <c r="AI40" s="273"/>
      <c r="AJ40" s="274" t="e">
        <f t="shared" si="26"/>
        <v>#VALUE!</v>
      </c>
      <c r="AK40" s="274">
        <v>0</v>
      </c>
    </row>
    <row r="41" spans="1:37" s="275" customFormat="1">
      <c r="A41" s="414" t="s">
        <v>19249</v>
      </c>
      <c r="B41" s="436" t="str">
        <f>'COMPOSIÇÕES COMPLEMENTARES '!$C$55</f>
        <v>COMP 011</v>
      </c>
      <c r="C41" s="416" t="str">
        <f>IF($B41="","",IFERROR(VLOOKUP($B41,SERVIÇOS!$A:$F,2,0),IFERROR(VLOOKUP($B41,'COMPOSIÇÕES COMPLEMENTARES '!$C:$K,2,0),"")))</f>
        <v>ESPELHO COMUM - ESPESSURA 4MM</v>
      </c>
      <c r="D41" s="417" t="str">
        <f>IF($B41="","",IFERROR(VLOOKUP($B41,SERVIÇOS!$A:$F,3,0),IFERROR(VLOOKUP($B41,'COMPOSIÇÕES COMPLEMENTARES '!$C:$K,3,0),"")))</f>
        <v>M2</v>
      </c>
      <c r="E41" s="418">
        <v>0.45</v>
      </c>
      <c r="F41" s="419">
        <f>IF($B41="","",IFERROR(VLOOKUP($B41,SERVIÇOS!$A:$F,4,0),IFERROR(VLOOKUP($B41,'COMPOSIÇÕES COMPLEMENTARES '!$C:$K,6,0),"")))</f>
        <v>373.37</v>
      </c>
      <c r="G41" s="419">
        <f>IF($B41="","",IFERROR(VLOOKUP($B41,SERVIÇOS!$A:$F,5,0),IFERROR(VLOOKUP($B41,'COMPOSIÇÕES COMPLEMENTARES '!$C:$K,7,0),"")))</f>
        <v>21.44</v>
      </c>
      <c r="H41" s="419">
        <f t="shared" si="15"/>
        <v>394.81</v>
      </c>
      <c r="I41" s="419">
        <f t="shared" si="16"/>
        <v>168.01</v>
      </c>
      <c r="J41" s="419">
        <f t="shared" si="17"/>
        <v>9.64</v>
      </c>
      <c r="K41" s="419">
        <f t="shared" si="7"/>
        <v>177.6645</v>
      </c>
      <c r="L41" s="714"/>
      <c r="M41"/>
      <c r="N41" s="477"/>
      <c r="O41" s="478" t="str">
        <f t="shared" si="18"/>
        <v/>
      </c>
      <c r="P41" s="477"/>
      <c r="Q41" s="479" t="str">
        <f t="shared" si="19"/>
        <v/>
      </c>
      <c r="R41" s="477"/>
      <c r="S41" s="480" t="str">
        <f t="shared" si="20"/>
        <v/>
      </c>
      <c r="T41" s="481">
        <f>SUMIF($N$8:S$8,"QUANT.",N41:S41)</f>
        <v>0</v>
      </c>
      <c r="U41" s="482">
        <f t="shared" si="21"/>
        <v>0</v>
      </c>
      <c r="V41" s="494" t="str">
        <f t="shared" si="22"/>
        <v>MEDIR</v>
      </c>
      <c r="W41" s="495">
        <f t="shared" si="23"/>
        <v>0.45</v>
      </c>
      <c r="X41" s="495">
        <f t="shared" si="24"/>
        <v>177.6645</v>
      </c>
      <c r="Y41" s="273"/>
      <c r="Z41" s="273"/>
      <c r="AA41" s="273"/>
      <c r="AB41" s="273"/>
      <c r="AC41" s="273"/>
      <c r="AD41" s="273"/>
      <c r="AE41" s="273"/>
      <c r="AF41" s="273"/>
      <c r="AG41" s="273"/>
      <c r="AH41" s="273"/>
      <c r="AI41" s="273"/>
      <c r="AJ41" s="274" t="e">
        <f t="shared" si="26"/>
        <v>#VALUE!</v>
      </c>
      <c r="AK41" s="274">
        <v>0</v>
      </c>
    </row>
    <row r="42" spans="1:37" s="275" customFormat="1" ht="30">
      <c r="A42" s="414" t="s">
        <v>19250</v>
      </c>
      <c r="B42" s="436">
        <v>100867</v>
      </c>
      <c r="C42" s="416" t="str">
        <f>IF($B42="","",IFERROR(VLOOKUP($B42,SERVIÇOS!$A:$F,2,0),IFERROR(VLOOKUP($B42,'COMPOSIÇÕES COMPLEMENTARES '!$C:$K,2,0),"")))</f>
        <v>BARRA DE APOIO RETA, EM ACO INOX POLIDO, COMPRIMENTO 70 CM,  FIXADA NA PAREDE - FORNECIMENTO E INSTALAÇÃO. AF_01/2020</v>
      </c>
      <c r="D42" s="417" t="str">
        <f>IF($B42="","",IFERROR(VLOOKUP($B42,SERVIÇOS!$A:$F,3,0),IFERROR(VLOOKUP($B42,'COMPOSIÇÕES COMPLEMENTARES '!$C:$K,3,0),"")))</f>
        <v>UN</v>
      </c>
      <c r="E42" s="418">
        <v>1</v>
      </c>
      <c r="F42" s="419">
        <f>IF($B42="","",IFERROR(VLOOKUP($B42,SERVIÇOS!$A:$F,4,0),IFERROR(VLOOKUP($B42,'COMPOSIÇÕES COMPLEMENTARES '!$C:$K,6,0),"")))</f>
        <v>295.99</v>
      </c>
      <c r="G42" s="419">
        <f>IF($B42="","",IFERROR(VLOOKUP($B42,SERVIÇOS!$A:$F,5,0),IFERROR(VLOOKUP($B42,'COMPOSIÇÕES COMPLEMENTARES '!$C:$K,7,0),"")))</f>
        <v>24.58</v>
      </c>
      <c r="H42" s="419">
        <f t="shared" si="15"/>
        <v>320.57</v>
      </c>
      <c r="I42" s="419">
        <f t="shared" si="16"/>
        <v>295.99</v>
      </c>
      <c r="J42" s="419">
        <f t="shared" si="17"/>
        <v>24.58</v>
      </c>
      <c r="K42" s="419">
        <f t="shared" si="7"/>
        <v>320.57</v>
      </c>
      <c r="L42" s="714"/>
      <c r="M42"/>
      <c r="N42" s="477"/>
      <c r="O42" s="478" t="str">
        <f t="shared" si="18"/>
        <v/>
      </c>
      <c r="P42" s="477"/>
      <c r="Q42" s="479" t="str">
        <f t="shared" si="19"/>
        <v/>
      </c>
      <c r="R42" s="477"/>
      <c r="S42" s="480" t="str">
        <f t="shared" si="20"/>
        <v/>
      </c>
      <c r="T42" s="481">
        <f>SUMIF($N$8:S$8,"QUANT.",N42:S42)</f>
        <v>0</v>
      </c>
      <c r="U42" s="482">
        <f t="shared" si="21"/>
        <v>0</v>
      </c>
      <c r="V42" s="494" t="str">
        <f t="shared" si="22"/>
        <v>MEDIR</v>
      </c>
      <c r="W42" s="495">
        <f t="shared" si="23"/>
        <v>1</v>
      </c>
      <c r="X42" s="495">
        <f t="shared" si="24"/>
        <v>320.57</v>
      </c>
      <c r="Y42" s="273"/>
      <c r="Z42" s="273"/>
      <c r="AA42" s="273"/>
      <c r="AB42" s="273"/>
      <c r="AC42" s="273"/>
      <c r="AD42" s="273"/>
      <c r="AE42" s="273"/>
      <c r="AF42" s="273"/>
      <c r="AG42" s="273"/>
      <c r="AH42" s="273"/>
      <c r="AI42" s="273"/>
      <c r="AJ42" s="274">
        <f t="shared" si="26"/>
        <v>100867</v>
      </c>
      <c r="AK42" s="274">
        <v>0</v>
      </c>
    </row>
    <row r="43" spans="1:37" s="275" customFormat="1" ht="30">
      <c r="A43" s="414" t="s">
        <v>19251</v>
      </c>
      <c r="B43" s="436" t="str">
        <f>'COMPOSIÇÕES COMPLEMENTARES '!$C$62</f>
        <v>COMP 013</v>
      </c>
      <c r="C43" s="416" t="str">
        <f>IF($B43="","",IFERROR(VLOOKUP($B43,SERVIÇOS!$A:$F,2,0),IFERROR(VLOOKUP($B43,'COMPOSIÇÕES COMPLEMENTARES '!$C:$K,2,0),"")))</f>
        <v>BARRA DE APOIO AÇO INOX TIPO C 25X25X25 CM, INSTALADA UMA EM CADA LATERAL DO LAVATÓRIO - FORNEC. E INST.</v>
      </c>
      <c r="D43" s="417" t="str">
        <f>IF($B43="","",IFERROR(VLOOKUP($B43,SERVIÇOS!$A:$F,3,0),IFERROR(VLOOKUP($B43,'COMPOSIÇÕES COMPLEMENTARES '!$C:$K,3,0),"")))</f>
        <v>CJ</v>
      </c>
      <c r="E43" s="418">
        <v>2</v>
      </c>
      <c r="F43" s="419">
        <f>IF($B43="","",IFERROR(VLOOKUP($B43,SERVIÇOS!$A:$F,4,0),IFERROR(VLOOKUP($B43,'COMPOSIÇÕES COMPLEMENTARES '!$C:$K,6,0),"")))</f>
        <v>179.93</v>
      </c>
      <c r="G43" s="419">
        <f>IF($B43="","",IFERROR(VLOOKUP($B43,SERVIÇOS!$A:$F,5,0),IFERROR(VLOOKUP($B43,'COMPOSIÇÕES COMPLEMENTARES '!$C:$K,7,0),"")))</f>
        <v>37.92</v>
      </c>
      <c r="H43" s="419">
        <f t="shared" si="15"/>
        <v>217.85000000000002</v>
      </c>
      <c r="I43" s="419">
        <f t="shared" si="16"/>
        <v>359.86</v>
      </c>
      <c r="J43" s="419">
        <f t="shared" si="17"/>
        <v>75.84</v>
      </c>
      <c r="K43" s="419">
        <f t="shared" si="7"/>
        <v>435.70000000000005</v>
      </c>
      <c r="L43" s="714"/>
      <c r="M43"/>
      <c r="N43" s="477"/>
      <c r="O43" s="478" t="str">
        <f t="shared" si="18"/>
        <v/>
      </c>
      <c r="P43" s="477"/>
      <c r="Q43" s="479" t="str">
        <f t="shared" si="19"/>
        <v/>
      </c>
      <c r="R43" s="477"/>
      <c r="S43" s="480" t="str">
        <f t="shared" si="20"/>
        <v/>
      </c>
      <c r="T43" s="481">
        <f>SUMIF($N$8:S$8,"QUANT.",N43:S43)</f>
        <v>0</v>
      </c>
      <c r="U43" s="482">
        <f t="shared" si="21"/>
        <v>0</v>
      </c>
      <c r="V43" s="494" t="str">
        <f t="shared" si="22"/>
        <v>MEDIR</v>
      </c>
      <c r="W43" s="495">
        <f t="shared" si="23"/>
        <v>2</v>
      </c>
      <c r="X43" s="495">
        <f t="shared" si="24"/>
        <v>435.70000000000005</v>
      </c>
      <c r="Y43" s="273"/>
      <c r="Z43" s="273"/>
      <c r="AA43" s="273"/>
      <c r="AB43" s="273"/>
      <c r="AC43" s="273"/>
      <c r="AD43" s="273"/>
      <c r="AE43" s="273"/>
      <c r="AF43" s="273"/>
      <c r="AG43" s="273"/>
      <c r="AH43" s="273"/>
      <c r="AI43" s="273"/>
      <c r="AJ43" s="274" t="e">
        <f t="shared" si="26"/>
        <v>#VALUE!</v>
      </c>
      <c r="AK43" s="274">
        <v>0</v>
      </c>
    </row>
    <row r="44" spans="1:37" s="275" customFormat="1">
      <c r="A44" s="414" t="s">
        <v>19252</v>
      </c>
      <c r="B44" s="436">
        <v>100874</v>
      </c>
      <c r="C44" s="416" t="str">
        <f>IF($B44="","",IFERROR(VLOOKUP($B44,SERVIÇOS!$A:$F,2,0),IFERROR(VLOOKUP($B44,'COMPOSIÇÕES COMPLEMENTARES '!$C:$K,2,0),"")))</f>
        <v>PUXADOR PARA PCD, FIXADO NA PORTA - FORNECIMENTO E INSTALAÇÃO. AF_01/2020</v>
      </c>
      <c r="D44" s="417" t="str">
        <f>IF($B44="","",IFERROR(VLOOKUP($B44,SERVIÇOS!$A:$F,3,0),IFERROR(VLOOKUP($B44,'COMPOSIÇÕES COMPLEMENTARES '!$C:$K,3,0),"")))</f>
        <v>UN</v>
      </c>
      <c r="E44" s="418">
        <v>2</v>
      </c>
      <c r="F44" s="419">
        <f>IF($B44="","",IFERROR(VLOOKUP($B44,SERVIÇOS!$A:$F,4,0),IFERROR(VLOOKUP($B44,'COMPOSIÇÕES COMPLEMENTARES '!$C:$K,6,0),"")))</f>
        <v>276.63</v>
      </c>
      <c r="G44" s="419">
        <f>IF($B44="","",IFERROR(VLOOKUP($B44,SERVIÇOS!$A:$F,5,0),IFERROR(VLOOKUP($B44,'COMPOSIÇÕES COMPLEMENTARES '!$C:$K,7,0),"")))</f>
        <v>24.58</v>
      </c>
      <c r="H44" s="419">
        <f t="shared" si="15"/>
        <v>301.20999999999998</v>
      </c>
      <c r="I44" s="419">
        <f t="shared" si="16"/>
        <v>553.26</v>
      </c>
      <c r="J44" s="419">
        <f t="shared" si="17"/>
        <v>49.16</v>
      </c>
      <c r="K44" s="419">
        <f t="shared" si="7"/>
        <v>602.41999999999996</v>
      </c>
      <c r="L44" s="714"/>
      <c r="M44"/>
      <c r="N44" s="477"/>
      <c r="O44" s="478" t="str">
        <f t="shared" si="18"/>
        <v/>
      </c>
      <c r="P44" s="477"/>
      <c r="Q44" s="479" t="str">
        <f t="shared" si="19"/>
        <v/>
      </c>
      <c r="R44" s="477"/>
      <c r="S44" s="480" t="str">
        <f t="shared" si="20"/>
        <v/>
      </c>
      <c r="T44" s="481">
        <f>SUMIF($N$8:S$8,"QUANT.",N44:S44)</f>
        <v>0</v>
      </c>
      <c r="U44" s="482">
        <f t="shared" si="21"/>
        <v>0</v>
      </c>
      <c r="V44" s="494" t="str">
        <f t="shared" si="22"/>
        <v>MEDIR</v>
      </c>
      <c r="W44" s="495">
        <f t="shared" si="23"/>
        <v>2</v>
      </c>
      <c r="X44" s="495">
        <f t="shared" si="24"/>
        <v>602.41999999999996</v>
      </c>
      <c r="Y44" s="273"/>
      <c r="Z44" s="273"/>
      <c r="AA44" s="273"/>
      <c r="AB44" s="273"/>
      <c r="AC44" s="273"/>
      <c r="AD44" s="273"/>
      <c r="AE44" s="273"/>
      <c r="AF44" s="273"/>
      <c r="AG44" s="273"/>
      <c r="AH44" s="273"/>
      <c r="AI44" s="273"/>
      <c r="AJ44" s="274">
        <f t="shared" si="26"/>
        <v>100874</v>
      </c>
      <c r="AK44" s="274">
        <v>0</v>
      </c>
    </row>
    <row r="45" spans="1:37" s="275" customFormat="1" ht="30">
      <c r="A45" s="414" t="s">
        <v>19253</v>
      </c>
      <c r="B45" s="436">
        <v>97633</v>
      </c>
      <c r="C45" s="416" t="str">
        <f>IF($B45="","",IFERROR(VLOOKUP($B45,SERVIÇOS!$A:$F,2,0),IFERROR(VLOOKUP($B45,'COMPOSIÇÕES COMPLEMENTARES '!$C:$K,2,0),"")))</f>
        <v>DEMOLIÇÃO DE REVESTIMENTO CERÂMICO, DE FORMA MANUAL, SEM REAPROVEITAMENTO. AF_12/2017</v>
      </c>
      <c r="D45" s="417" t="str">
        <f>IF($B45="","",IFERROR(VLOOKUP($B45,SERVIÇOS!$A:$F,3,0),IFERROR(VLOOKUP($B45,'COMPOSIÇÕES COMPLEMENTARES '!$C:$K,3,0),"")))</f>
        <v>M2</v>
      </c>
      <c r="E45" s="418">
        <v>31.5</v>
      </c>
      <c r="F45" s="419">
        <f>IF($B45="","",IFERROR(VLOOKUP($B45,SERVIÇOS!$A:$F,4,0),IFERROR(VLOOKUP($B45,'COMPOSIÇÕES COMPLEMENTARES '!$C:$K,6,0),"")))</f>
        <v>7.5</v>
      </c>
      <c r="G45" s="419">
        <f>IF($B45="","",IFERROR(VLOOKUP($B45,SERVIÇOS!$A:$F,5,0),IFERROR(VLOOKUP($B45,'COMPOSIÇÕES COMPLEMENTARES '!$C:$K,7,0),"")))</f>
        <v>16.239999999999998</v>
      </c>
      <c r="H45" s="419">
        <f t="shared" ref="H45" si="33">IF(E45="","",F45+G45)</f>
        <v>23.74</v>
      </c>
      <c r="I45" s="419">
        <f t="shared" ref="I45" si="34">IF(E45="","",TRUNC((E45*F45),2))</f>
        <v>236.25</v>
      </c>
      <c r="J45" s="419">
        <f t="shared" ref="J45" si="35">IF(E45="","",TRUNC((E45*G45),2))</f>
        <v>511.56</v>
      </c>
      <c r="K45" s="419">
        <f t="shared" si="7"/>
        <v>747.81</v>
      </c>
      <c r="L45" s="714"/>
      <c r="M45"/>
      <c r="N45" s="477"/>
      <c r="O45" s="478" t="str">
        <f t="shared" si="18"/>
        <v/>
      </c>
      <c r="P45" s="477"/>
      <c r="Q45" s="479" t="str">
        <f t="shared" si="19"/>
        <v/>
      </c>
      <c r="R45" s="477"/>
      <c r="S45" s="480" t="str">
        <f t="shared" si="20"/>
        <v/>
      </c>
      <c r="T45" s="481">
        <f>SUMIF($N$8:S$8,"QUANT.",N45:S45)</f>
        <v>0</v>
      </c>
      <c r="U45" s="482">
        <f t="shared" si="21"/>
        <v>0</v>
      </c>
      <c r="V45" s="494" t="str">
        <f t="shared" si="22"/>
        <v>MEDIR</v>
      </c>
      <c r="W45" s="495">
        <f t="shared" si="23"/>
        <v>31.5</v>
      </c>
      <c r="X45" s="495">
        <f t="shared" si="24"/>
        <v>747.81</v>
      </c>
      <c r="Y45" s="273"/>
      <c r="Z45" s="273"/>
      <c r="AA45" s="273"/>
      <c r="AB45" s="273"/>
      <c r="AC45" s="273"/>
      <c r="AD45" s="273"/>
      <c r="AE45" s="273"/>
      <c r="AF45" s="273"/>
      <c r="AG45" s="273"/>
      <c r="AH45" s="273"/>
      <c r="AI45" s="273"/>
      <c r="AJ45" s="661"/>
      <c r="AK45" s="661"/>
    </row>
    <row r="46" spans="1:37" s="275" customFormat="1" ht="30">
      <c r="A46" s="414" t="s">
        <v>19254</v>
      </c>
      <c r="B46" s="436">
        <v>97631</v>
      </c>
      <c r="C46" s="416" t="str">
        <f>IF($B46="","",IFERROR(VLOOKUP($B46,SERVIÇOS!$A:$F,2,0),IFERROR(VLOOKUP($B46,'COMPOSIÇÕES COMPLEMENTARES '!$C:$K,2,0),"")))</f>
        <v>DEMOLIÇÃO DE ARGAMASSAS, DE FORMA MANUAL, SEM REAPROVEITAMENTO. AF_12/2017</v>
      </c>
      <c r="D46" s="417" t="str">
        <f>IF($B46="","",IFERROR(VLOOKUP($B46,SERVIÇOS!$A:$F,3,0),IFERROR(VLOOKUP($B46,'COMPOSIÇÕES COMPLEMENTARES '!$C:$K,3,0),"")))</f>
        <v>M2</v>
      </c>
      <c r="E46" s="418">
        <v>31.5</v>
      </c>
      <c r="F46" s="419">
        <f>IF($B46="","",IFERROR(VLOOKUP($B46,SERVIÇOS!$A:$F,4,0),IFERROR(VLOOKUP($B46,'COMPOSIÇÕES COMPLEMENTARES '!$C:$K,6,0),"")))</f>
        <v>1.08</v>
      </c>
      <c r="G46" s="419">
        <f>IF($B46="","",IFERROR(VLOOKUP($B46,SERVIÇOS!$A:$F,5,0),IFERROR(VLOOKUP($B46,'COMPOSIÇÕES COMPLEMENTARES '!$C:$K,7,0),"")))</f>
        <v>2.4</v>
      </c>
      <c r="H46" s="419">
        <f t="shared" ref="H46" si="36">IF(E46="","",F46+G46)</f>
        <v>3.48</v>
      </c>
      <c r="I46" s="419">
        <f t="shared" ref="I46" si="37">IF(E46="","",TRUNC((E46*F46),2))</f>
        <v>34.020000000000003</v>
      </c>
      <c r="J46" s="419">
        <f t="shared" ref="J46" si="38">IF(E46="","",TRUNC((E46*G46),2))</f>
        <v>75.599999999999994</v>
      </c>
      <c r="K46" s="419">
        <f t="shared" si="7"/>
        <v>109.62</v>
      </c>
      <c r="L46" s="714"/>
      <c r="M46"/>
      <c r="N46" s="477"/>
      <c r="O46" s="478" t="str">
        <f t="shared" si="18"/>
        <v/>
      </c>
      <c r="P46" s="477"/>
      <c r="Q46" s="479" t="str">
        <f t="shared" si="19"/>
        <v/>
      </c>
      <c r="R46" s="477"/>
      <c r="S46" s="480" t="str">
        <f t="shared" si="20"/>
        <v/>
      </c>
      <c r="T46" s="481">
        <f>SUMIF($N$8:S$8,"QUANT.",N46:S46)</f>
        <v>0</v>
      </c>
      <c r="U46" s="482">
        <f t="shared" si="21"/>
        <v>0</v>
      </c>
      <c r="V46" s="494" t="str">
        <f t="shared" si="22"/>
        <v>MEDIR</v>
      </c>
      <c r="W46" s="495">
        <f t="shared" si="23"/>
        <v>31.5</v>
      </c>
      <c r="X46" s="495">
        <f t="shared" si="24"/>
        <v>109.62</v>
      </c>
      <c r="Y46" s="273"/>
      <c r="Z46" s="273"/>
      <c r="AA46" s="273"/>
      <c r="AB46" s="273"/>
      <c r="AC46" s="273"/>
      <c r="AD46" s="273"/>
      <c r="AE46" s="273"/>
      <c r="AF46" s="273"/>
      <c r="AG46" s="273"/>
      <c r="AH46" s="273"/>
      <c r="AI46" s="273"/>
      <c r="AJ46" s="661"/>
      <c r="AK46" s="661"/>
    </row>
    <row r="47" spans="1:37" s="275" customFormat="1" ht="45">
      <c r="A47" s="414" t="s">
        <v>19255</v>
      </c>
      <c r="B47" s="436">
        <v>87273</v>
      </c>
      <c r="C47" s="416" t="str">
        <f>IF($B47="","",IFERROR(VLOOKUP($B47,SERVIÇOS!$A:$F,2,0),IFERROR(VLOOKUP($B47,'COMPOSIÇÕES COMPLEMENTARES '!$C:$K,2,0),"")))</f>
        <v>REVESTIMENTO CERÂMICO PARA PAREDES INTERNAS COM PLACAS TIPO ESMALTADA EXTRA DE DIMENSÕES 33X45 CM APLICADAS EM AMBIENTES DE ÁREA MAIOR QUE 5 M² NA ALTURA INTEIRA DAS PAREDES. AF_06/2014</v>
      </c>
      <c r="D47" s="417" t="str">
        <f>IF($B47="","",IFERROR(VLOOKUP($B47,SERVIÇOS!$A:$F,3,0),IFERROR(VLOOKUP($B47,'COMPOSIÇÕES COMPLEMENTARES '!$C:$K,3,0),"")))</f>
        <v>M2</v>
      </c>
      <c r="E47" s="418">
        <v>25</v>
      </c>
      <c r="F47" s="419">
        <f>IF($B47="","",IFERROR(VLOOKUP($B47,SERVIÇOS!$A:$F,4,0),IFERROR(VLOOKUP($B47,'COMPOSIÇÕES COMPLEMENTARES '!$C:$K,6,0),"")))</f>
        <v>48.9</v>
      </c>
      <c r="G47" s="419">
        <f>IF($B47="","",IFERROR(VLOOKUP($B47,SERVIÇOS!$A:$F,5,0),IFERROR(VLOOKUP($B47,'COMPOSIÇÕES COMPLEMENTARES '!$C:$K,7,0),"")))</f>
        <v>19.36</v>
      </c>
      <c r="H47" s="419">
        <f t="shared" si="15"/>
        <v>68.259999999999991</v>
      </c>
      <c r="I47" s="419">
        <f t="shared" si="16"/>
        <v>1222.5</v>
      </c>
      <c r="J47" s="419">
        <f t="shared" si="17"/>
        <v>484</v>
      </c>
      <c r="K47" s="419">
        <f t="shared" si="7"/>
        <v>1706.4999999999998</v>
      </c>
      <c r="L47" s="714"/>
      <c r="M47"/>
      <c r="N47" s="477"/>
      <c r="O47" s="478" t="str">
        <f t="shared" si="18"/>
        <v/>
      </c>
      <c r="P47" s="477"/>
      <c r="Q47" s="479" t="str">
        <f t="shared" si="19"/>
        <v/>
      </c>
      <c r="R47" s="477"/>
      <c r="S47" s="480" t="str">
        <f t="shared" si="20"/>
        <v/>
      </c>
      <c r="T47" s="481">
        <f>SUMIF($N$8:S$8,"QUANT.",N47:S47)</f>
        <v>0</v>
      </c>
      <c r="U47" s="482">
        <f t="shared" si="21"/>
        <v>0</v>
      </c>
      <c r="V47" s="494" t="str">
        <f t="shared" si="22"/>
        <v>MEDIR</v>
      </c>
      <c r="W47" s="495">
        <f t="shared" si="23"/>
        <v>25</v>
      </c>
      <c r="X47" s="495">
        <f t="shared" si="24"/>
        <v>1706.4999999999998</v>
      </c>
      <c r="Y47" s="273"/>
      <c r="Z47" s="273"/>
      <c r="AA47" s="273"/>
      <c r="AB47" s="273"/>
      <c r="AC47" s="273"/>
      <c r="AD47" s="273"/>
      <c r="AE47" s="273"/>
      <c r="AF47" s="273"/>
      <c r="AG47" s="273"/>
      <c r="AH47" s="273"/>
      <c r="AI47" s="273"/>
      <c r="AJ47" s="274">
        <f t="shared" si="26"/>
        <v>87273</v>
      </c>
      <c r="AK47" s="274">
        <v>0</v>
      </c>
    </row>
    <row r="48" spans="1:37" s="275" customFormat="1" ht="45">
      <c r="A48" s="414" t="s">
        <v>19256</v>
      </c>
      <c r="B48" s="436">
        <v>87249</v>
      </c>
      <c r="C48" s="416" t="str">
        <f>IF($B48="","",IFERROR(VLOOKUP($B48,SERVIÇOS!$A:$F,2,0),IFERROR(VLOOKUP($B48,'COMPOSIÇÕES COMPLEMENTARES '!$C:$K,2,0),"")))</f>
        <v>REVESTIMENTO CERÂMICO PARA PISO COM PLACAS TIPO ESMALTADA EXTRA DE DIMENSÕES 45X45 CM APLICADA EM AMBIENTES DE ÁREA MENOR QUE 5 M2. AF_06/2014</v>
      </c>
      <c r="D48" s="417" t="str">
        <f>IF($B48="","",IFERROR(VLOOKUP($B48,SERVIÇOS!$A:$F,3,0),IFERROR(VLOOKUP($B48,'COMPOSIÇÕES COMPLEMENTARES '!$C:$K,3,0),"")))</f>
        <v>M2</v>
      </c>
      <c r="E48" s="418">
        <v>6.5</v>
      </c>
      <c r="F48" s="419">
        <f>IF($B48="","",IFERROR(VLOOKUP($B48,SERVIÇOS!$A:$F,4,0),IFERROR(VLOOKUP($B48,'COMPOSIÇÕES COMPLEMENTARES '!$C:$K,6,0),"")))</f>
        <v>45.52</v>
      </c>
      <c r="G48" s="419">
        <f>IF($B48="","",IFERROR(VLOOKUP($B48,SERVIÇOS!$A:$F,5,0),IFERROR(VLOOKUP($B48,'COMPOSIÇÕES COMPLEMENTARES '!$C:$K,7,0),"")))</f>
        <v>21.99</v>
      </c>
      <c r="H48" s="419">
        <f t="shared" si="15"/>
        <v>67.510000000000005</v>
      </c>
      <c r="I48" s="419">
        <f t="shared" si="16"/>
        <v>295.88</v>
      </c>
      <c r="J48" s="419">
        <f t="shared" si="17"/>
        <v>142.93</v>
      </c>
      <c r="K48" s="419">
        <f t="shared" si="7"/>
        <v>438.81500000000005</v>
      </c>
      <c r="L48" s="714"/>
      <c r="M48"/>
      <c r="N48" s="477"/>
      <c r="O48" s="478" t="str">
        <f t="shared" si="18"/>
        <v/>
      </c>
      <c r="P48" s="477"/>
      <c r="Q48" s="479" t="str">
        <f t="shared" si="19"/>
        <v/>
      </c>
      <c r="R48" s="477"/>
      <c r="S48" s="480" t="str">
        <f t="shared" si="20"/>
        <v/>
      </c>
      <c r="T48" s="481">
        <f>SUMIF($N$8:S$8,"QUANT.",N48:S48)</f>
        <v>0</v>
      </c>
      <c r="U48" s="482">
        <f t="shared" si="21"/>
        <v>0</v>
      </c>
      <c r="V48" s="494" t="str">
        <f t="shared" si="22"/>
        <v>MEDIR</v>
      </c>
      <c r="W48" s="495">
        <f t="shared" si="23"/>
        <v>6.5</v>
      </c>
      <c r="X48" s="495">
        <f t="shared" si="24"/>
        <v>438.81500000000005</v>
      </c>
      <c r="Y48" s="273"/>
      <c r="Z48" s="273"/>
      <c r="AA48" s="273"/>
      <c r="AB48" s="273"/>
      <c r="AC48" s="273"/>
      <c r="AD48" s="273"/>
      <c r="AE48" s="273"/>
      <c r="AF48" s="273"/>
      <c r="AG48" s="273"/>
      <c r="AH48" s="273"/>
      <c r="AI48" s="273"/>
      <c r="AJ48" s="274">
        <f t="shared" si="26"/>
        <v>87249</v>
      </c>
      <c r="AK48" s="274">
        <v>0</v>
      </c>
    </row>
    <row r="49" spans="1:37" s="275" customFormat="1">
      <c r="A49" s="414" t="s">
        <v>19257</v>
      </c>
      <c r="B49" s="436" t="str">
        <f>'COMPOSIÇÕES COMPLEMENTARES '!$C$66</f>
        <v>COMP 014</v>
      </c>
      <c r="C49" s="416" t="str">
        <f>IF($B49="","",IFERROR(VLOOKUP($B49,SERVIÇOS!$A:$F,2,0),IFERROR(VLOOKUP($B49,'COMPOSIÇÕES COMPLEMENTARES '!$C:$K,2,0),"")))</f>
        <v>RETIRADA DE REGISTROS OU VÁLVULAS FLUXÍVEIS</v>
      </c>
      <c r="D49" s="417" t="str">
        <f>IF($B49="","",IFERROR(VLOOKUP($B49,SERVIÇOS!$A:$F,3,0),IFERROR(VLOOKUP($B49,'COMPOSIÇÕES COMPLEMENTARES '!$C:$K,3,0),"")))</f>
        <v>UNID.</v>
      </c>
      <c r="E49" s="418">
        <v>1</v>
      </c>
      <c r="F49" s="419">
        <f>IF($B49="","",IFERROR(VLOOKUP($B49,SERVIÇOS!$A:$F,4,0),IFERROR(VLOOKUP($B49,'COMPOSIÇÕES COMPLEMENTARES '!$C:$K,6,0),"")))</f>
        <v>29.09</v>
      </c>
      <c r="G49" s="419">
        <f>IF($B49="","",IFERROR(VLOOKUP($B49,SERVIÇOS!$A:$F,5,0),IFERROR(VLOOKUP($B49,'COMPOSIÇÕES COMPLEMENTARES '!$C:$K,7,0),"")))</f>
        <v>84.87</v>
      </c>
      <c r="H49" s="419">
        <f t="shared" si="15"/>
        <v>113.96000000000001</v>
      </c>
      <c r="I49" s="419">
        <f t="shared" si="16"/>
        <v>29.09</v>
      </c>
      <c r="J49" s="419">
        <f t="shared" si="17"/>
        <v>84.87</v>
      </c>
      <c r="K49" s="419">
        <f t="shared" si="7"/>
        <v>113.96000000000001</v>
      </c>
      <c r="L49" s="714"/>
      <c r="M49"/>
      <c r="N49" s="477"/>
      <c r="O49" s="478" t="str">
        <f t="shared" si="18"/>
        <v/>
      </c>
      <c r="P49" s="477"/>
      <c r="Q49" s="479" t="str">
        <f t="shared" si="19"/>
        <v/>
      </c>
      <c r="R49" s="477"/>
      <c r="S49" s="480" t="str">
        <f t="shared" si="20"/>
        <v/>
      </c>
      <c r="T49" s="481">
        <f>SUMIF($N$8:S$8,"QUANT.",N49:S49)</f>
        <v>0</v>
      </c>
      <c r="U49" s="482">
        <f t="shared" si="21"/>
        <v>0</v>
      </c>
      <c r="V49" s="494" t="str">
        <f t="shared" si="22"/>
        <v>MEDIR</v>
      </c>
      <c r="W49" s="495">
        <f t="shared" si="23"/>
        <v>1</v>
      </c>
      <c r="X49" s="495">
        <f t="shared" si="24"/>
        <v>113.96000000000001</v>
      </c>
      <c r="Y49" s="273"/>
      <c r="Z49" s="273"/>
      <c r="AA49" s="273"/>
      <c r="AB49" s="273"/>
      <c r="AC49" s="273"/>
      <c r="AD49" s="273"/>
      <c r="AE49" s="273"/>
      <c r="AF49" s="273"/>
      <c r="AG49" s="273"/>
      <c r="AH49" s="273"/>
      <c r="AI49" s="273"/>
      <c r="AJ49" s="274" t="e">
        <f t="shared" si="26"/>
        <v>#VALUE!</v>
      </c>
      <c r="AK49" s="274">
        <v>0</v>
      </c>
    </row>
    <row r="50" spans="1:37" s="275" customFormat="1" ht="30">
      <c r="A50" s="414" t="s">
        <v>19258</v>
      </c>
      <c r="B50" s="436">
        <v>99635</v>
      </c>
      <c r="C50" s="416" t="str">
        <f>IF($B50="","",IFERROR(VLOOKUP($B50,SERVIÇOS!$A:$F,2,0),IFERROR(VLOOKUP($B50,'COMPOSIÇÕES COMPLEMENTARES '!$C:$K,2,0),"")))</f>
        <v>VÁLVULA DE DESCARGA METÁLICA, BASE 1 1/2", ACABAMENTO METALICO CROMADO - FORNECIMENTO E INSTALAÇÃO. AF_08/2021</v>
      </c>
      <c r="D50" s="417" t="str">
        <f>IF($B50="","",IFERROR(VLOOKUP($B50,SERVIÇOS!$A:$F,3,0),IFERROR(VLOOKUP($B50,'COMPOSIÇÕES COMPLEMENTARES '!$C:$K,3,0),"")))</f>
        <v>UN</v>
      </c>
      <c r="E50" s="418">
        <v>1</v>
      </c>
      <c r="F50" s="419">
        <f>IF($B50="","",IFERROR(VLOOKUP($B50,SERVIÇOS!$A:$F,4,0),IFERROR(VLOOKUP($B50,'COMPOSIÇÕES COMPLEMENTARES '!$C:$K,6,0),"")))</f>
        <v>283.68</v>
      </c>
      <c r="G50" s="419">
        <f>IF($B50="","",IFERROR(VLOOKUP($B50,SERVIÇOS!$A:$F,5,0),IFERROR(VLOOKUP($B50,'COMPOSIÇÕES COMPLEMENTARES '!$C:$K,7,0),"")))</f>
        <v>34.61</v>
      </c>
      <c r="H50" s="419">
        <f t="shared" si="15"/>
        <v>318.29000000000002</v>
      </c>
      <c r="I50" s="419">
        <f t="shared" si="16"/>
        <v>283.68</v>
      </c>
      <c r="J50" s="419">
        <f t="shared" si="17"/>
        <v>34.61</v>
      </c>
      <c r="K50" s="419">
        <f t="shared" si="7"/>
        <v>318.29000000000002</v>
      </c>
      <c r="L50" s="714"/>
      <c r="M50"/>
      <c r="N50" s="477"/>
      <c r="O50" s="478" t="str">
        <f t="shared" si="18"/>
        <v/>
      </c>
      <c r="P50" s="477"/>
      <c r="Q50" s="479" t="str">
        <f t="shared" si="19"/>
        <v/>
      </c>
      <c r="R50" s="477"/>
      <c r="S50" s="480" t="str">
        <f t="shared" si="20"/>
        <v/>
      </c>
      <c r="T50" s="481">
        <f>SUMIF($N$8:S$8,"QUANT.",N50:S50)</f>
        <v>0</v>
      </c>
      <c r="U50" s="482">
        <f t="shared" si="21"/>
        <v>0</v>
      </c>
      <c r="V50" s="494" t="str">
        <f t="shared" si="22"/>
        <v>MEDIR</v>
      </c>
      <c r="W50" s="495">
        <f t="shared" si="23"/>
        <v>1</v>
      </c>
      <c r="X50" s="495">
        <f t="shared" si="24"/>
        <v>318.29000000000002</v>
      </c>
      <c r="Y50" s="273"/>
      <c r="Z50" s="273"/>
      <c r="AA50" s="273"/>
      <c r="AB50" s="273"/>
      <c r="AC50" s="273"/>
      <c r="AD50" s="273"/>
      <c r="AE50" s="273"/>
      <c r="AF50" s="273"/>
      <c r="AG50" s="273"/>
      <c r="AH50" s="273"/>
      <c r="AI50" s="273"/>
      <c r="AJ50" s="274">
        <f t="shared" si="26"/>
        <v>99635</v>
      </c>
      <c r="AK50" s="274">
        <v>0</v>
      </c>
    </row>
    <row r="51" spans="1:37" s="275" customFormat="1" ht="30">
      <c r="A51" s="414" t="s">
        <v>19259</v>
      </c>
      <c r="B51" s="436">
        <v>94792</v>
      </c>
      <c r="C51" s="416" t="str">
        <f>IF($B51="","",IFERROR(VLOOKUP($B51,SERVIÇOS!$A:$F,2,0),IFERROR(VLOOKUP($B51,'COMPOSIÇÕES COMPLEMENTARES '!$C:$K,2,0),"")))</f>
        <v>REGISTRO DE GAVETA BRUTO, LATÃO, ROSCÁVEL, 1", COM ACABAMENTO E CANOPLA CROMADOS - FORNECIMENTO E INSTALAÇÃO. AF_08/2021</v>
      </c>
      <c r="D51" s="417" t="str">
        <f>IF($B51="","",IFERROR(VLOOKUP($B51,SERVIÇOS!$A:$F,3,0),IFERROR(VLOOKUP($B51,'COMPOSIÇÕES COMPLEMENTARES '!$C:$K,3,0),"")))</f>
        <v>UN</v>
      </c>
      <c r="E51" s="418">
        <v>1</v>
      </c>
      <c r="F51" s="419">
        <f>IF($B51="","",IFERROR(VLOOKUP($B51,SERVIÇOS!$A:$F,4,0),IFERROR(VLOOKUP($B51,'COMPOSIÇÕES COMPLEMENTARES '!$C:$K,6,0),"")))</f>
        <v>109.23</v>
      </c>
      <c r="G51" s="419">
        <f>IF($B51="","",IFERROR(VLOOKUP($B51,SERVIÇOS!$A:$F,5,0),IFERROR(VLOOKUP($B51,'COMPOSIÇÕES COMPLEMENTARES '!$C:$K,7,0),"")))</f>
        <v>9.6999999999999993</v>
      </c>
      <c r="H51" s="419">
        <f t="shared" ref="H51" si="39">IF(E51="","",F51+G51)</f>
        <v>118.93</v>
      </c>
      <c r="I51" s="419">
        <f t="shared" ref="I51" si="40">IF(E51="","",TRUNC((E51*F51),2))</f>
        <v>109.23</v>
      </c>
      <c r="J51" s="419">
        <f t="shared" ref="J51" si="41">IF(E51="","",TRUNC((E51*G51),2))</f>
        <v>9.6999999999999993</v>
      </c>
      <c r="K51" s="419">
        <f t="shared" si="7"/>
        <v>118.93</v>
      </c>
      <c r="L51" s="714"/>
      <c r="M51"/>
      <c r="N51" s="477"/>
      <c r="O51" s="478" t="str">
        <f t="shared" si="18"/>
        <v/>
      </c>
      <c r="P51" s="477"/>
      <c r="Q51" s="479" t="str">
        <f t="shared" si="19"/>
        <v/>
      </c>
      <c r="R51" s="477"/>
      <c r="S51" s="480" t="str">
        <f t="shared" si="20"/>
        <v/>
      </c>
      <c r="T51" s="481">
        <f>SUMIF($N$8:S$8,"QUANT.",N51:S51)</f>
        <v>0</v>
      </c>
      <c r="U51" s="482">
        <f t="shared" si="21"/>
        <v>0</v>
      </c>
      <c r="V51" s="494" t="str">
        <f t="shared" si="22"/>
        <v>MEDIR</v>
      </c>
      <c r="W51" s="495">
        <f t="shared" si="23"/>
        <v>1</v>
      </c>
      <c r="X51" s="495">
        <f t="shared" si="24"/>
        <v>118.93</v>
      </c>
      <c r="Y51" s="273"/>
      <c r="Z51" s="273"/>
      <c r="AA51" s="273"/>
      <c r="AB51" s="273"/>
      <c r="AC51" s="273"/>
      <c r="AD51" s="273"/>
      <c r="AE51" s="273"/>
      <c r="AF51" s="273"/>
      <c r="AG51" s="273"/>
      <c r="AH51" s="273"/>
      <c r="AI51" s="273"/>
      <c r="AJ51" s="661"/>
      <c r="AK51" s="661"/>
    </row>
    <row r="52" spans="1:37" s="275" customFormat="1">
      <c r="A52" s="414" t="s">
        <v>19260</v>
      </c>
      <c r="B52" s="436">
        <v>97644</v>
      </c>
      <c r="C52" s="416" t="str">
        <f>IF($B52="","",IFERROR(VLOOKUP($B52,SERVIÇOS!$A:$F,2,0),IFERROR(VLOOKUP($B52,'COMPOSIÇÕES COMPLEMENTARES '!$C:$K,2,0),"")))</f>
        <v>REMOÇÃO DE PORTAS, DE FORMA MANUAL, SEM REAPROVEITAMENTO. AF_12/2017</v>
      </c>
      <c r="D52" s="417" t="str">
        <f>IF($B52="","",IFERROR(VLOOKUP($B52,SERVIÇOS!$A:$F,3,0),IFERROR(VLOOKUP($B52,'COMPOSIÇÕES COMPLEMENTARES '!$C:$K,3,0),"")))</f>
        <v>M2</v>
      </c>
      <c r="E52" s="418">
        <v>1.89</v>
      </c>
      <c r="F52" s="419">
        <f>IF($B52="","",IFERROR(VLOOKUP($B52,SERVIÇOS!$A:$F,4,0),IFERROR(VLOOKUP($B52,'COMPOSIÇÕES COMPLEMENTARES '!$C:$K,6,0),"")))</f>
        <v>2.98</v>
      </c>
      <c r="G52" s="419">
        <f>IF($B52="","",IFERROR(VLOOKUP($B52,SERVIÇOS!$A:$F,5,0),IFERROR(VLOOKUP($B52,'COMPOSIÇÕES COMPLEMENTARES '!$C:$K,7,0),"")))</f>
        <v>6.71</v>
      </c>
      <c r="H52" s="419">
        <f t="shared" si="15"/>
        <v>9.69</v>
      </c>
      <c r="I52" s="419">
        <f t="shared" si="16"/>
        <v>5.63</v>
      </c>
      <c r="J52" s="419">
        <f t="shared" si="17"/>
        <v>12.68</v>
      </c>
      <c r="K52" s="419">
        <f t="shared" si="7"/>
        <v>18.3141</v>
      </c>
      <c r="L52" s="714"/>
      <c r="M52"/>
      <c r="N52" s="477"/>
      <c r="O52" s="478" t="str">
        <f t="shared" si="18"/>
        <v/>
      </c>
      <c r="P52" s="477"/>
      <c r="Q52" s="479" t="str">
        <f t="shared" si="19"/>
        <v/>
      </c>
      <c r="R52" s="477"/>
      <c r="S52" s="480" t="str">
        <f t="shared" si="20"/>
        <v/>
      </c>
      <c r="T52" s="481">
        <f>SUMIF($N$8:S$8,"QUANT.",N52:S52)</f>
        <v>0</v>
      </c>
      <c r="U52" s="482">
        <f t="shared" si="21"/>
        <v>0</v>
      </c>
      <c r="V52" s="494" t="str">
        <f t="shared" si="22"/>
        <v>MEDIR</v>
      </c>
      <c r="W52" s="495">
        <f t="shared" si="23"/>
        <v>1.89</v>
      </c>
      <c r="X52" s="495">
        <f t="shared" si="24"/>
        <v>18.3141</v>
      </c>
      <c r="Y52" s="273"/>
      <c r="Z52" s="273"/>
      <c r="AA52" s="273"/>
      <c r="AB52" s="273"/>
      <c r="AC52" s="273"/>
      <c r="AD52" s="273"/>
      <c r="AE52" s="273"/>
      <c r="AF52" s="273"/>
      <c r="AG52" s="273"/>
      <c r="AH52" s="273"/>
      <c r="AI52" s="273"/>
      <c r="AJ52" s="274">
        <f t="shared" si="26"/>
        <v>97644</v>
      </c>
      <c r="AK52" s="274">
        <v>0</v>
      </c>
    </row>
    <row r="53" spans="1:37" s="275" customFormat="1" ht="30">
      <c r="A53" s="414" t="s">
        <v>19261</v>
      </c>
      <c r="B53" s="436">
        <v>91012</v>
      </c>
      <c r="C53" s="416" t="str">
        <f>IF($B53="","",IFERROR(VLOOKUP($B53,SERVIÇOS!$A:$F,2,0),IFERROR(VLOOKUP($B53,'COMPOSIÇÕES COMPLEMENTARES '!$C:$K,2,0),"")))</f>
        <v>PORTA DE MADEIRA PARA VERNIZ, SEMI-OCA (LEVE OU MÉDIA), 90X210CM, ESPESSURA DE 3,5CM, INCLUSO DOBRADIÇAS - FORNECIMENTO E INSTALAÇÃO. AF_12/2019</v>
      </c>
      <c r="D53" s="417" t="str">
        <f>IF($B53="","",IFERROR(VLOOKUP($B53,SERVIÇOS!$A:$F,3,0),IFERROR(VLOOKUP($B53,'COMPOSIÇÕES COMPLEMENTARES '!$C:$K,3,0),"")))</f>
        <v>UN</v>
      </c>
      <c r="E53" s="418">
        <v>1</v>
      </c>
      <c r="F53" s="419">
        <f>IF($B53="","",IFERROR(VLOOKUP($B53,SERVIÇOS!$A:$F,4,0),IFERROR(VLOOKUP($B53,'COMPOSIÇÕES COMPLEMENTARES '!$C:$K,6,0),"")))</f>
        <v>385.16</v>
      </c>
      <c r="G53" s="419">
        <f>IF($B53="","",IFERROR(VLOOKUP($B53,SERVIÇOS!$A:$F,5,0),IFERROR(VLOOKUP($B53,'COMPOSIÇÕES COMPLEMENTARES '!$C:$K,7,0),"")))</f>
        <v>45.97</v>
      </c>
      <c r="H53" s="419">
        <f t="shared" si="15"/>
        <v>431.13</v>
      </c>
      <c r="I53" s="419">
        <f t="shared" si="16"/>
        <v>385.16</v>
      </c>
      <c r="J53" s="419">
        <f t="shared" si="17"/>
        <v>45.97</v>
      </c>
      <c r="K53" s="419">
        <f t="shared" si="7"/>
        <v>431.13</v>
      </c>
      <c r="L53" s="714"/>
      <c r="M53"/>
      <c r="N53" s="477"/>
      <c r="O53" s="478" t="str">
        <f t="shared" si="18"/>
        <v/>
      </c>
      <c r="P53" s="477"/>
      <c r="Q53" s="479" t="str">
        <f t="shared" si="19"/>
        <v/>
      </c>
      <c r="R53" s="477"/>
      <c r="S53" s="480" t="str">
        <f t="shared" si="20"/>
        <v/>
      </c>
      <c r="T53" s="481">
        <f>SUMIF($N$8:S$8,"QUANT.",N53:S53)</f>
        <v>0</v>
      </c>
      <c r="U53" s="482">
        <f t="shared" si="21"/>
        <v>0</v>
      </c>
      <c r="V53" s="494" t="str">
        <f t="shared" si="22"/>
        <v>MEDIR</v>
      </c>
      <c r="W53" s="495">
        <f t="shared" si="23"/>
        <v>1</v>
      </c>
      <c r="X53" s="495">
        <f t="shared" si="24"/>
        <v>431.13</v>
      </c>
      <c r="Y53" s="273"/>
      <c r="Z53" s="273"/>
      <c r="AA53" s="273"/>
      <c r="AB53" s="273"/>
      <c r="AC53" s="273"/>
      <c r="AD53" s="273"/>
      <c r="AE53" s="273"/>
      <c r="AF53" s="273"/>
      <c r="AG53" s="273"/>
      <c r="AH53" s="273"/>
      <c r="AI53" s="273"/>
      <c r="AJ53" s="274">
        <f t="shared" si="26"/>
        <v>91012</v>
      </c>
      <c r="AK53" s="274">
        <v>0</v>
      </c>
    </row>
    <row r="54" spans="1:37" s="275" customFormat="1" ht="45">
      <c r="A54" s="414" t="s">
        <v>19262</v>
      </c>
      <c r="B54" s="436">
        <v>91305</v>
      </c>
      <c r="C54" s="416" t="str">
        <f>IF($B54="","",IFERROR(VLOOKUP($B54,SERVIÇOS!$A:$F,2,0),IFERROR(VLOOKUP($B54,'COMPOSIÇÕES COMPLEMENTARES '!$C:$K,2,0),"")))</f>
        <v>FECHADURA DE EMBUTIR PARA PORTA DE BANHEIRO, COMPLETA, ACABAMENTO PADRÃO POPULAR, INCLUSO EXECUÇÃO DE FURO - FORNECIMENTO E INSTALAÇÃO. AF_12/2019</v>
      </c>
      <c r="D54" s="417" t="str">
        <f>IF($B54="","",IFERROR(VLOOKUP($B54,SERVIÇOS!$A:$F,3,0),IFERROR(VLOOKUP($B54,'COMPOSIÇÕES COMPLEMENTARES '!$C:$K,3,0),"")))</f>
        <v>UN</v>
      </c>
      <c r="E54" s="418">
        <v>1</v>
      </c>
      <c r="F54" s="419">
        <f>IF($B54="","",IFERROR(VLOOKUP($B54,SERVIÇOS!$A:$F,4,0),IFERROR(VLOOKUP($B54,'COMPOSIÇÕES COMPLEMENTARES '!$C:$K,6,0),"")))</f>
        <v>93.83</v>
      </c>
      <c r="G54" s="419">
        <f>IF($B54="","",IFERROR(VLOOKUP($B54,SERVIÇOS!$A:$F,5,0),IFERROR(VLOOKUP($B54,'COMPOSIÇÕES COMPLEMENTARES '!$C:$K,7,0),"")))</f>
        <v>21.03</v>
      </c>
      <c r="H54" s="419">
        <f t="shared" si="15"/>
        <v>114.86</v>
      </c>
      <c r="I54" s="419">
        <f t="shared" si="16"/>
        <v>93.83</v>
      </c>
      <c r="J54" s="419">
        <f t="shared" si="17"/>
        <v>21.03</v>
      </c>
      <c r="K54" s="419">
        <f t="shared" si="7"/>
        <v>114.86</v>
      </c>
      <c r="L54" s="714"/>
      <c r="M54"/>
      <c r="N54" s="477"/>
      <c r="O54" s="478" t="str">
        <f t="shared" si="18"/>
        <v/>
      </c>
      <c r="P54" s="477"/>
      <c r="Q54" s="479" t="str">
        <f t="shared" si="19"/>
        <v/>
      </c>
      <c r="R54" s="477"/>
      <c r="S54" s="480" t="str">
        <f t="shared" si="20"/>
        <v/>
      </c>
      <c r="T54" s="481">
        <f>SUMIF($N$8:S$8,"QUANT.",N54:S54)</f>
        <v>0</v>
      </c>
      <c r="U54" s="482">
        <f t="shared" si="21"/>
        <v>0</v>
      </c>
      <c r="V54" s="494" t="str">
        <f t="shared" si="22"/>
        <v>MEDIR</v>
      </c>
      <c r="W54" s="495">
        <f t="shared" si="23"/>
        <v>1</v>
      </c>
      <c r="X54" s="495">
        <f t="shared" si="24"/>
        <v>114.86</v>
      </c>
      <c r="Y54" s="273"/>
      <c r="Z54" s="273"/>
      <c r="AA54" s="273"/>
      <c r="AB54" s="273"/>
      <c r="AC54" s="273"/>
      <c r="AD54" s="273"/>
      <c r="AE54" s="273"/>
      <c r="AF54" s="273"/>
      <c r="AG54" s="273"/>
      <c r="AH54" s="273"/>
      <c r="AI54" s="273"/>
      <c r="AJ54" s="274">
        <f t="shared" si="26"/>
        <v>91305</v>
      </c>
      <c r="AK54" s="274">
        <v>0</v>
      </c>
    </row>
    <row r="55" spans="1:37" s="275" customFormat="1">
      <c r="A55" s="414" t="s">
        <v>19263</v>
      </c>
      <c r="B55" s="436" t="str">
        <f>'COMPOSIÇÕES COMPLEMENTARES '!$C$81</f>
        <v>COMP 019</v>
      </c>
      <c r="C55" s="416" t="str">
        <f>IF($B55="","",IFERROR(VLOOKUP($B55,SERVIÇOS!$A:$F,2,0),IFERROR(VLOOKUP($B55,'COMPOSIÇÕES COMPLEMENTARES '!$C:$K,2,0),"")))</f>
        <v>REPAROS EM TRINCAS E RACHADURAS</v>
      </c>
      <c r="D55" s="417" t="str">
        <f>IF($B55="","",IFERROR(VLOOKUP($B55,SERVIÇOS!$A:$F,3,0),IFERROR(VLOOKUP($B55,'COMPOSIÇÕES COMPLEMENTARES '!$C:$K,3,0),"")))</f>
        <v>M</v>
      </c>
      <c r="E55" s="418">
        <v>5</v>
      </c>
      <c r="F55" s="419">
        <f>IF($B55="","",IFERROR(VLOOKUP($B55,SERVIÇOS!$A:$F,4,0),IFERROR(VLOOKUP($B55,'COMPOSIÇÕES COMPLEMENTARES '!$C:$K,6,0),"")))</f>
        <v>17.64</v>
      </c>
      <c r="G55" s="419">
        <f>IF($B55="","",IFERROR(VLOOKUP($B55,SERVIÇOS!$A:$F,5,0),IFERROR(VLOOKUP($B55,'COMPOSIÇÕES COMPLEMENTARES '!$C:$K,7,0),"")))</f>
        <v>29.84</v>
      </c>
      <c r="H55" s="419">
        <f t="shared" si="15"/>
        <v>47.480000000000004</v>
      </c>
      <c r="I55" s="419">
        <f t="shared" si="16"/>
        <v>88.2</v>
      </c>
      <c r="J55" s="419">
        <f t="shared" si="17"/>
        <v>149.19999999999999</v>
      </c>
      <c r="K55" s="419">
        <f t="shared" si="7"/>
        <v>237.40000000000003</v>
      </c>
      <c r="L55" s="714"/>
      <c r="M55"/>
      <c r="N55" s="477"/>
      <c r="O55" s="478" t="str">
        <f t="shared" si="18"/>
        <v/>
      </c>
      <c r="P55" s="477"/>
      <c r="Q55" s="479" t="str">
        <f t="shared" si="19"/>
        <v/>
      </c>
      <c r="R55" s="477"/>
      <c r="S55" s="480" t="str">
        <f t="shared" si="20"/>
        <v/>
      </c>
      <c r="T55" s="481">
        <f>SUMIF($N$8:S$8,"QUANT.",N55:S55)</f>
        <v>0</v>
      </c>
      <c r="U55" s="482">
        <f t="shared" si="21"/>
        <v>0</v>
      </c>
      <c r="V55" s="494" t="str">
        <f t="shared" si="22"/>
        <v>MEDIR</v>
      </c>
      <c r="W55" s="495">
        <f t="shared" si="23"/>
        <v>5</v>
      </c>
      <c r="X55" s="495">
        <f t="shared" si="24"/>
        <v>237.40000000000003</v>
      </c>
      <c r="Y55" s="273"/>
      <c r="Z55" s="273"/>
      <c r="AA55" s="273"/>
      <c r="AB55" s="273"/>
      <c r="AC55" s="273"/>
      <c r="AD55" s="273"/>
      <c r="AE55" s="273"/>
      <c r="AF55" s="273"/>
      <c r="AG55" s="273"/>
      <c r="AH55" s="273"/>
      <c r="AI55" s="273"/>
      <c r="AJ55" s="274" t="e">
        <f t="shared" si="26"/>
        <v>#VALUE!</v>
      </c>
      <c r="AK55" s="274">
        <v>0</v>
      </c>
    </row>
    <row r="56" spans="1:37" s="275" customFormat="1" ht="30">
      <c r="A56" s="414" t="s">
        <v>19264</v>
      </c>
      <c r="B56" s="436">
        <v>97647</v>
      </c>
      <c r="C56" s="416" t="str">
        <f>IF($B56="","",IFERROR(VLOOKUP($B56,SERVIÇOS!$A:$F,2,0),IFERROR(VLOOKUP($B56,'COMPOSIÇÕES COMPLEMENTARES '!$C:$K,2,0),"")))</f>
        <v>REMOÇÃO DE TELHAS, DE FIBROCIMENTO, METÁLICA E CERÂMICA, DE FORMA MANUAL, SEM REAPROVEITAMENTO. AF_12/2017</v>
      </c>
      <c r="D56" s="417" t="str">
        <f>IF($B56="","",IFERROR(VLOOKUP($B56,SERVIÇOS!$A:$F,3,0),IFERROR(VLOOKUP($B56,'COMPOSIÇÕES COMPLEMENTARES '!$C:$K,3,0),"")))</f>
        <v>M2</v>
      </c>
      <c r="E56" s="418">
        <v>18</v>
      </c>
      <c r="F56" s="419">
        <f>IF($B56="","",IFERROR(VLOOKUP($B56,SERVIÇOS!$A:$F,4,0),IFERROR(VLOOKUP($B56,'COMPOSIÇÕES COMPLEMENTARES '!$C:$K,6,0),"")))</f>
        <v>1.08</v>
      </c>
      <c r="G56" s="419">
        <f>IF($B56="","",IFERROR(VLOOKUP($B56,SERVIÇOS!$A:$F,5,0),IFERROR(VLOOKUP($B56,'COMPOSIÇÕES COMPLEMENTARES '!$C:$K,7,0),"")))</f>
        <v>2.52</v>
      </c>
      <c r="H56" s="419">
        <f t="shared" ref="H56" si="42">IF(E56="","",F56+G56)</f>
        <v>3.6</v>
      </c>
      <c r="I56" s="419">
        <f t="shared" ref="I56" si="43">IF(E56="","",TRUNC((E56*F56),2))</f>
        <v>19.440000000000001</v>
      </c>
      <c r="J56" s="419">
        <f t="shared" ref="J56" si="44">IF(E56="","",TRUNC((E56*G56),2))</f>
        <v>45.36</v>
      </c>
      <c r="K56" s="419">
        <f t="shared" si="7"/>
        <v>64.8</v>
      </c>
      <c r="L56" s="714"/>
      <c r="M56"/>
      <c r="N56" s="477"/>
      <c r="O56" s="478" t="str">
        <f t="shared" si="18"/>
        <v/>
      </c>
      <c r="P56" s="477"/>
      <c r="Q56" s="479" t="str">
        <f t="shared" si="19"/>
        <v/>
      </c>
      <c r="R56" s="477"/>
      <c r="S56" s="480" t="str">
        <f t="shared" si="20"/>
        <v/>
      </c>
      <c r="T56" s="481">
        <f>SUMIF($N$8:S$8,"QUANT.",N56:S56)</f>
        <v>0</v>
      </c>
      <c r="U56" s="482">
        <f t="shared" si="21"/>
        <v>0</v>
      </c>
      <c r="V56" s="494"/>
      <c r="W56" s="495">
        <f t="shared" si="23"/>
        <v>18</v>
      </c>
      <c r="X56" s="495">
        <f t="shared" si="24"/>
        <v>64.8</v>
      </c>
      <c r="Y56" s="273"/>
      <c r="Z56" s="273"/>
      <c r="AA56" s="273"/>
      <c r="AB56" s="273"/>
      <c r="AC56" s="273"/>
      <c r="AD56" s="273"/>
      <c r="AE56" s="273"/>
      <c r="AF56" s="273"/>
      <c r="AG56" s="273"/>
      <c r="AH56" s="273"/>
      <c r="AI56" s="273"/>
      <c r="AJ56" s="661"/>
      <c r="AK56" s="661"/>
    </row>
    <row r="57" spans="1:37" s="275" customFormat="1" ht="45">
      <c r="A57" s="414" t="s">
        <v>19265</v>
      </c>
      <c r="B57" s="436">
        <v>94207</v>
      </c>
      <c r="C57" s="416" t="str">
        <f>IF($B57="","",IFERROR(VLOOKUP($B57,SERVIÇOS!$A:$F,2,0),IFERROR(VLOOKUP($B57,'COMPOSIÇÕES COMPLEMENTARES '!$C:$K,2,0),"")))</f>
        <v>TELHAMENTO COM TELHA ONDULADA DE FIBROCIMENTO E = 6 MM, COM RECOBRIMENTO LATERAL DE 1/4 DE ONDA PARA TELHADO COM INCLINAÇÃO MAIOR QUE 10°, COM ATÉ 2 ÁGUAS, INCLUSO IÇAMENTO. AF_07/2019</v>
      </c>
      <c r="D57" s="417" t="str">
        <f>IF($B57="","",IFERROR(VLOOKUP($B57,SERVIÇOS!$A:$F,3,0),IFERROR(VLOOKUP($B57,'COMPOSIÇÕES COMPLEMENTARES '!$C:$K,3,0),"")))</f>
        <v>M2</v>
      </c>
      <c r="E57" s="418">
        <v>18</v>
      </c>
      <c r="F57" s="419">
        <f>IF($B57="","",IFERROR(VLOOKUP($B57,SERVIÇOS!$A:$F,4,0),IFERROR(VLOOKUP($B57,'COMPOSIÇÕES COMPLEMENTARES '!$C:$K,6,0),"")))</f>
        <v>42.05</v>
      </c>
      <c r="G57" s="419">
        <f>IF($B57="","",IFERROR(VLOOKUP($B57,SERVIÇOS!$A:$F,5,0),IFERROR(VLOOKUP($B57,'COMPOSIÇÕES COMPLEMENTARES '!$C:$K,7,0),"")))</f>
        <v>4.8499999999999996</v>
      </c>
      <c r="H57" s="419">
        <f t="shared" ref="H57:H59" si="45">IF(E57="","",F57+G57)</f>
        <v>46.9</v>
      </c>
      <c r="I57" s="419">
        <f t="shared" ref="I57:I59" si="46">IF(E57="","",TRUNC((E57*F57),2))</f>
        <v>756.9</v>
      </c>
      <c r="J57" s="419">
        <f t="shared" ref="J57:J59" si="47">IF(E57="","",TRUNC((E57*G57),2))</f>
        <v>87.3</v>
      </c>
      <c r="K57" s="419">
        <f t="shared" si="7"/>
        <v>844.19999999999993</v>
      </c>
      <c r="L57" s="714"/>
      <c r="M57"/>
      <c r="N57" s="477"/>
      <c r="O57" s="478" t="str">
        <f t="shared" si="18"/>
        <v/>
      </c>
      <c r="P57" s="477"/>
      <c r="Q57" s="479" t="str">
        <f t="shared" si="19"/>
        <v/>
      </c>
      <c r="R57" s="477"/>
      <c r="S57" s="480" t="str">
        <f t="shared" si="20"/>
        <v/>
      </c>
      <c r="T57" s="481">
        <f>SUMIF($N$8:S$8,"QUANT.",N57:S57)</f>
        <v>0</v>
      </c>
      <c r="U57" s="482">
        <f t="shared" si="21"/>
        <v>0</v>
      </c>
      <c r="V57" s="494"/>
      <c r="W57" s="495">
        <f t="shared" si="23"/>
        <v>18</v>
      </c>
      <c r="X57" s="495">
        <f t="shared" si="24"/>
        <v>844.19999999999993</v>
      </c>
      <c r="Y57" s="273"/>
      <c r="Z57" s="273"/>
      <c r="AA57" s="273"/>
      <c r="AB57" s="273"/>
      <c r="AC57" s="273"/>
      <c r="AD57" s="273"/>
      <c r="AE57" s="273"/>
      <c r="AF57" s="273"/>
      <c r="AG57" s="273"/>
      <c r="AH57" s="273"/>
      <c r="AI57" s="273"/>
      <c r="AJ57" s="661"/>
      <c r="AK57" s="661"/>
    </row>
    <row r="58" spans="1:37" s="275" customFormat="1" ht="60">
      <c r="A58" s="414" t="s">
        <v>19670</v>
      </c>
      <c r="B58" s="436">
        <v>91790</v>
      </c>
      <c r="C58" s="416" t="str">
        <f>IF($B58="","",IFERROR(VLOOKUP($B58,SERVIÇOS!$A:$F,2,0),IFERROR(VLOOKUP($B58,'COMPOSIÇÕES COMPLEMENTARES '!$C:$K,2,0),"")))</f>
        <v>(COMPOSIÇÃO REPRESENTATIVA) DO SERVIÇO DE INSTALAÇÃO DE TUBOS DE PVC, SÉRIE R, ÁGUA PLUVIAL, DN 100 MM (INSTALADO EM RAMAL DE ENCAMINHAMENTO, OU CONDUTORES VERTICAIS), INCLUSIVE CONEXÕES, CORTES E FIXAÇÕES, PARA PRÉDIOS. AF_10/2015</v>
      </c>
      <c r="D58" s="417" t="str">
        <f>IF($B58="","",IFERROR(VLOOKUP($B58,SERVIÇOS!$A:$F,3,0),IFERROR(VLOOKUP($B58,'COMPOSIÇÕES COMPLEMENTARES '!$C:$K,3,0),"")))</f>
        <v>M</v>
      </c>
      <c r="E58" s="418">
        <v>6</v>
      </c>
      <c r="F58" s="419">
        <f>IF($B58="","",IFERROR(VLOOKUP($B58,SERVIÇOS!$A:$F,4,0),IFERROR(VLOOKUP($B58,'COMPOSIÇÕES COMPLEMENTARES '!$C:$K,6,0),"")))</f>
        <v>51.01</v>
      </c>
      <c r="G58" s="419">
        <f>IF($B58="","",IFERROR(VLOOKUP($B58,SERVIÇOS!$A:$F,5,0),IFERROR(VLOOKUP($B58,'COMPOSIÇÕES COMPLEMENTARES '!$C:$K,7,0),"")))</f>
        <v>13.02</v>
      </c>
      <c r="H58" s="419">
        <f t="shared" si="45"/>
        <v>64.03</v>
      </c>
      <c r="I58" s="419">
        <f t="shared" si="46"/>
        <v>306.06</v>
      </c>
      <c r="J58" s="419">
        <f t="shared" si="47"/>
        <v>78.12</v>
      </c>
      <c r="K58" s="419">
        <f t="shared" si="7"/>
        <v>384.18</v>
      </c>
      <c r="L58" s="714"/>
      <c r="M58"/>
      <c r="N58" s="477"/>
      <c r="O58" s="478"/>
      <c r="P58" s="477"/>
      <c r="Q58" s="479"/>
      <c r="R58" s="477"/>
      <c r="S58" s="480"/>
      <c r="T58" s="481"/>
      <c r="U58" s="482"/>
      <c r="V58" s="494"/>
      <c r="W58" s="495"/>
      <c r="X58" s="495"/>
      <c r="Y58" s="273"/>
      <c r="Z58" s="273"/>
      <c r="AA58" s="273"/>
      <c r="AB58" s="273"/>
      <c r="AC58" s="273"/>
      <c r="AD58" s="273"/>
      <c r="AE58" s="273"/>
      <c r="AF58" s="273"/>
      <c r="AG58" s="273"/>
      <c r="AH58" s="273"/>
      <c r="AI58" s="273"/>
      <c r="AJ58" s="661"/>
      <c r="AK58" s="661"/>
    </row>
    <row r="59" spans="1:37" s="275" customFormat="1" ht="30">
      <c r="A59" s="414" t="s">
        <v>19671</v>
      </c>
      <c r="B59" s="436">
        <v>94227</v>
      </c>
      <c r="C59" s="416" t="str">
        <f>IF($B59="","",IFERROR(VLOOKUP($B59,SERVIÇOS!$A:$F,2,0),IFERROR(VLOOKUP($B59,'COMPOSIÇÕES COMPLEMENTARES '!$C:$K,2,0),"")))</f>
        <v>CALHA EM CHAPA DE AÇO GALVANIZADO NÚMERO 24, DESENVOLVIMENTO DE 33 CM, INCLUSO TRANSPORTE VERTICAL. AF_07/2019</v>
      </c>
      <c r="D59" s="417" t="str">
        <f>IF($B59="","",IFERROR(VLOOKUP($B59,SERVIÇOS!$A:$F,3,0),IFERROR(VLOOKUP($B59,'COMPOSIÇÕES COMPLEMENTARES '!$C:$K,3,0),"")))</f>
        <v>M</v>
      </c>
      <c r="E59" s="418">
        <v>5</v>
      </c>
      <c r="F59" s="419">
        <f>IF($B59="","",IFERROR(VLOOKUP($B59,SERVIÇOS!$A:$F,4,0),IFERROR(VLOOKUP($B59,'COMPOSIÇÕES COMPLEMENTARES '!$C:$K,6,0),"")))</f>
        <v>70.3</v>
      </c>
      <c r="G59" s="419">
        <f>IF($B59="","",IFERROR(VLOOKUP($B59,SERVIÇOS!$A:$F,5,0),IFERROR(VLOOKUP($B59,'COMPOSIÇÕES COMPLEMENTARES '!$C:$K,7,0),"")))</f>
        <v>8.74</v>
      </c>
      <c r="H59" s="419">
        <f t="shared" si="45"/>
        <v>79.039999999999992</v>
      </c>
      <c r="I59" s="419">
        <f t="shared" si="46"/>
        <v>351.5</v>
      </c>
      <c r="J59" s="419">
        <f t="shared" si="47"/>
        <v>43.7</v>
      </c>
      <c r="K59" s="419">
        <f t="shared" si="7"/>
        <v>395.19999999999993</v>
      </c>
      <c r="L59" s="714"/>
      <c r="M59"/>
      <c r="N59" s="477"/>
      <c r="O59" s="478"/>
      <c r="P59" s="477"/>
      <c r="Q59" s="479"/>
      <c r="R59" s="477"/>
      <c r="S59" s="480"/>
      <c r="T59" s="481"/>
      <c r="U59" s="482"/>
      <c r="V59" s="494"/>
      <c r="W59" s="495"/>
      <c r="X59" s="495"/>
      <c r="Y59" s="273"/>
      <c r="Z59" s="273"/>
      <c r="AA59" s="273"/>
      <c r="AB59" s="273"/>
      <c r="AC59" s="273"/>
      <c r="AD59" s="273"/>
      <c r="AE59" s="273"/>
      <c r="AF59" s="273"/>
      <c r="AG59" s="273"/>
      <c r="AH59" s="273"/>
      <c r="AI59" s="273"/>
      <c r="AJ59" s="661"/>
      <c r="AK59" s="661"/>
    </row>
    <row r="60" spans="1:37" s="275" customFormat="1">
      <c r="A60" s="414" t="s">
        <v>19672</v>
      </c>
      <c r="B60" s="436" t="s">
        <v>16916</v>
      </c>
      <c r="C60" s="416" t="str">
        <f>IF($B60="","",IFERROR(VLOOKUP($B60,SERVIÇOS!$A:$F,2,0),IFERROR(VLOOKUP($B60,'COMPOSIÇÕES COMPLEMENTARES '!$C:$K,2,0),"")))</f>
        <v>RASGO EM ALVENARIA P/TUBULAÇÕES D=65 A 100MM (2 1/2" A 4")</v>
      </c>
      <c r="D60" s="417" t="str">
        <f>IF($B60="","",IFERROR(VLOOKUP($B60,SERVIÇOS!$A:$F,3,0),IFERROR(VLOOKUP($B60,'COMPOSIÇÕES COMPLEMENTARES '!$C:$K,3,0),"")))</f>
        <v>M</v>
      </c>
      <c r="E60" s="418">
        <v>5</v>
      </c>
      <c r="F60" s="419">
        <f>IF($B60="","",IFERROR(VLOOKUP($B60,SERVIÇOS!$A:$F,4,0),IFERROR(VLOOKUP($B60,'COMPOSIÇÕES COMPLEMENTARES '!$C:$K,6,0),"")))</f>
        <v>5.75</v>
      </c>
      <c r="G60" s="419">
        <f>IF($B60="","",IFERROR(VLOOKUP($B60,SERVIÇOS!$A:$F,5,0),IFERROR(VLOOKUP($B60,'COMPOSIÇÕES COMPLEMENTARES '!$C:$K,7,0),"")))</f>
        <v>13.98</v>
      </c>
      <c r="H60" s="419">
        <f t="shared" ref="H60:H62" si="48">IF(E60="","",F60+G60)</f>
        <v>19.73</v>
      </c>
      <c r="I60" s="419">
        <f t="shared" ref="I60:I62" si="49">IF(E60="","",TRUNC((E60*F60),2))</f>
        <v>28.75</v>
      </c>
      <c r="J60" s="419">
        <f t="shared" ref="J60:J62" si="50">IF(E60="","",TRUNC((E60*G60),2))</f>
        <v>69.900000000000006</v>
      </c>
      <c r="K60" s="419">
        <f t="shared" si="7"/>
        <v>98.65</v>
      </c>
      <c r="L60" s="714"/>
      <c r="M60"/>
      <c r="N60" s="477"/>
      <c r="O60" s="478"/>
      <c r="P60" s="477"/>
      <c r="Q60" s="479"/>
      <c r="R60" s="477"/>
      <c r="S60" s="480"/>
      <c r="T60" s="481"/>
      <c r="U60" s="482"/>
      <c r="V60" s="494"/>
      <c r="W60" s="495"/>
      <c r="X60" s="495"/>
      <c r="Y60" s="273"/>
      <c r="Z60" s="273"/>
      <c r="AA60" s="273"/>
      <c r="AB60" s="273"/>
      <c r="AC60" s="273"/>
      <c r="AD60" s="273"/>
      <c r="AE60" s="273"/>
      <c r="AF60" s="273"/>
      <c r="AG60" s="273"/>
      <c r="AH60" s="273"/>
      <c r="AI60" s="273"/>
      <c r="AJ60" s="661"/>
      <c r="AK60" s="661"/>
    </row>
    <row r="61" spans="1:37" s="275" customFormat="1" ht="60">
      <c r="A61" s="414" t="s">
        <v>19812</v>
      </c>
      <c r="B61" s="436">
        <v>91786</v>
      </c>
      <c r="C61" s="416" t="str">
        <f>IF($B61="","",IFERROR(VLOOKUP($B61,SERVIÇOS!$A:$F,2,0),IFERROR(VLOOKUP($B61,'COMPOSIÇÕES COMPLEMENTARES '!$C:$K,2,0),"")))</f>
        <v>(COMPOSIÇÃO REPRESENTATIVA) DO SERVIÇO DE INSTALAÇÃO TUBOS DE PVC, SOLDÁVEL, ÁGUA FRIA, DN 32 MM (INSTALADO EM RAMAL, SUB-RAMAL, RAMAL DE DISTRIBUIÇÃO OU PRUMADA), INCLUSIVE CONEXÕES, CORTES E FIXAÇÕES, PARA PRÉDIOS. AF_10/2015</v>
      </c>
      <c r="D61" s="417" t="str">
        <f>IF($B61="","",IFERROR(VLOOKUP($B61,SERVIÇOS!$A:$F,3,0),IFERROR(VLOOKUP($B61,'COMPOSIÇÕES COMPLEMENTARES '!$C:$K,3,0),"")))</f>
        <v>M</v>
      </c>
      <c r="E61" s="418">
        <v>5</v>
      </c>
      <c r="F61" s="419">
        <f>IF($B61="","",IFERROR(VLOOKUP($B61,SERVIÇOS!$A:$F,4,0),IFERROR(VLOOKUP($B61,'COMPOSIÇÕES COMPLEMENTARES '!$C:$K,6,0),"")))</f>
        <v>22.29</v>
      </c>
      <c r="G61" s="419">
        <f>IF($B61="","",IFERROR(VLOOKUP($B61,SERVIÇOS!$A:$F,5,0),IFERROR(VLOOKUP($B61,'COMPOSIÇÕES COMPLEMENTARES '!$C:$K,7,0),"")))</f>
        <v>11.73</v>
      </c>
      <c r="H61" s="419">
        <f t="shared" si="48"/>
        <v>34.019999999999996</v>
      </c>
      <c r="I61" s="419">
        <f t="shared" si="49"/>
        <v>111.45</v>
      </c>
      <c r="J61" s="419">
        <f t="shared" si="50"/>
        <v>58.65</v>
      </c>
      <c r="K61" s="419">
        <f t="shared" si="7"/>
        <v>170.09999999999997</v>
      </c>
      <c r="L61" s="714"/>
      <c r="M61"/>
      <c r="N61" s="477"/>
      <c r="O61" s="478"/>
      <c r="P61" s="477"/>
      <c r="Q61" s="479"/>
      <c r="R61" s="477"/>
      <c r="S61" s="480"/>
      <c r="T61" s="481"/>
      <c r="U61" s="482"/>
      <c r="V61" s="494"/>
      <c r="W61" s="495"/>
      <c r="X61" s="495"/>
      <c r="Y61" s="273"/>
      <c r="Z61" s="273"/>
      <c r="AA61" s="273"/>
      <c r="AB61" s="273"/>
      <c r="AC61" s="273"/>
      <c r="AD61" s="273"/>
      <c r="AE61" s="273"/>
      <c r="AF61" s="273"/>
      <c r="AG61" s="273"/>
      <c r="AH61" s="273"/>
      <c r="AI61" s="273"/>
      <c r="AJ61" s="661"/>
      <c r="AK61" s="661"/>
    </row>
    <row r="62" spans="1:37" s="275" customFormat="1" ht="30">
      <c r="A62" s="414" t="s">
        <v>19851</v>
      </c>
      <c r="B62" s="436">
        <v>100480</v>
      </c>
      <c r="C62" s="416" t="str">
        <f>IF($B62="","",IFERROR(VLOOKUP($B62,SERVIÇOS!$A:$F,2,0),IFERROR(VLOOKUP($B62,'COMPOSIÇÕES COMPLEMENTARES '!$C:$K,2,0),"")))</f>
        <v>ARGAMASSA TRAÇO 1:3 (EM VOLUME DE CIMENTO E AREIA MÉDIA ÚMIDA) COM ADIÇÃO DE IMPERMEABILIZANTE, PREPARO MANUAL. AF_08/2019</v>
      </c>
      <c r="D62" s="417" t="str">
        <f>IF($B62="","",IFERROR(VLOOKUP($B62,SERVIÇOS!$A:$F,3,0),IFERROR(VLOOKUP($B62,'COMPOSIÇÕES COMPLEMENTARES '!$C:$K,3,0),"")))</f>
        <v>M3</v>
      </c>
      <c r="E62" s="418">
        <v>0.5</v>
      </c>
      <c r="F62" s="419">
        <f>IF($B62="","",IFERROR(VLOOKUP($B62,SERVIÇOS!$A:$F,4,0),IFERROR(VLOOKUP($B62,'COMPOSIÇÕES COMPLEMENTARES '!$C:$K,6,0),"")))</f>
        <v>627.12</v>
      </c>
      <c r="G62" s="419">
        <f>IF($B62="","",IFERROR(VLOOKUP($B62,SERVIÇOS!$A:$F,5,0),IFERROR(VLOOKUP($B62,'COMPOSIÇÕES COMPLEMENTARES '!$C:$K,7,0),"")))</f>
        <v>133.66999999999999</v>
      </c>
      <c r="H62" s="419">
        <f t="shared" si="48"/>
        <v>760.79</v>
      </c>
      <c r="I62" s="419">
        <f t="shared" si="49"/>
        <v>313.56</v>
      </c>
      <c r="J62" s="419">
        <f t="shared" si="50"/>
        <v>66.83</v>
      </c>
      <c r="K62" s="419">
        <f t="shared" si="7"/>
        <v>380.39499999999998</v>
      </c>
      <c r="L62" s="714"/>
      <c r="M62"/>
      <c r="N62" s="477"/>
      <c r="O62" s="478"/>
      <c r="P62" s="477"/>
      <c r="Q62" s="479"/>
      <c r="R62" s="477"/>
      <c r="S62" s="480"/>
      <c r="T62" s="481"/>
      <c r="U62" s="482"/>
      <c r="V62" s="494"/>
      <c r="W62" s="495"/>
      <c r="X62" s="495"/>
      <c r="Y62" s="273"/>
      <c r="Z62" s="273"/>
      <c r="AA62" s="273"/>
      <c r="AB62" s="273"/>
      <c r="AC62" s="273"/>
      <c r="AD62" s="273"/>
      <c r="AE62" s="273"/>
      <c r="AF62" s="273"/>
      <c r="AG62" s="273"/>
      <c r="AH62" s="273"/>
      <c r="AI62" s="273"/>
      <c r="AJ62" s="661"/>
      <c r="AK62" s="661"/>
    </row>
    <row r="63" spans="1:37" s="275" customFormat="1">
      <c r="A63" s="706">
        <v>4</v>
      </c>
      <c r="B63" s="707"/>
      <c r="C63" s="708" t="s">
        <v>18991</v>
      </c>
      <c r="D63" s="709"/>
      <c r="E63" s="710"/>
      <c r="F63" s="711"/>
      <c r="G63" s="712"/>
      <c r="H63" s="712"/>
      <c r="I63" s="713">
        <f>SUM(I65:I122)</f>
        <v>66928.979999999981</v>
      </c>
      <c r="J63" s="713">
        <f>SUM(J65:J122)</f>
        <v>16137.809999999998</v>
      </c>
      <c r="K63" s="712"/>
      <c r="L63" s="799">
        <f>SUM(K65:K122)</f>
        <v>83066.869000000006</v>
      </c>
      <c r="M63"/>
      <c r="N63" s="477"/>
      <c r="O63" s="478" t="str">
        <f t="shared" si="18"/>
        <v/>
      </c>
      <c r="P63" s="477"/>
      <c r="Q63" s="479" t="str">
        <f t="shared" si="19"/>
        <v/>
      </c>
      <c r="R63" s="477"/>
      <c r="S63" s="480" t="str">
        <f t="shared" si="20"/>
        <v/>
      </c>
      <c r="T63" s="481">
        <f>SUMIF($N$8:S$8,"QUANT.",N63:S63)</f>
        <v>0</v>
      </c>
      <c r="U63" s="482">
        <f t="shared" si="21"/>
        <v>0</v>
      </c>
      <c r="V63" s="494" t="str">
        <f t="shared" si="22"/>
        <v/>
      </c>
      <c r="W63" s="495">
        <f t="shared" si="23"/>
        <v>0</v>
      </c>
      <c r="X63" s="495">
        <f t="shared" si="24"/>
        <v>0</v>
      </c>
      <c r="Y63" s="273"/>
      <c r="Z63" s="273"/>
      <c r="AA63" s="273"/>
      <c r="AB63" s="273"/>
      <c r="AC63" s="273"/>
      <c r="AD63" s="273"/>
      <c r="AE63" s="273"/>
      <c r="AF63" s="273"/>
      <c r="AG63" s="273"/>
      <c r="AH63" s="273"/>
      <c r="AI63" s="273"/>
      <c r="AJ63" s="274">
        <f t="shared" si="26"/>
        <v>0</v>
      </c>
      <c r="AK63" s="274">
        <v>0</v>
      </c>
    </row>
    <row r="64" spans="1:37" s="275" customFormat="1">
      <c r="A64" s="706" t="s">
        <v>18989</v>
      </c>
      <c r="B64" s="707"/>
      <c r="C64" s="708" t="s">
        <v>18993</v>
      </c>
      <c r="D64" s="709"/>
      <c r="E64" s="710"/>
      <c r="F64" s="711"/>
      <c r="G64" s="712"/>
      <c r="H64" s="712"/>
      <c r="I64" s="713"/>
      <c r="J64" s="713"/>
      <c r="K64" s="712"/>
      <c r="L64" s="799"/>
      <c r="M64"/>
      <c r="N64" s="477"/>
      <c r="O64" s="478" t="str">
        <f t="shared" si="18"/>
        <v/>
      </c>
      <c r="P64" s="477"/>
      <c r="Q64" s="479" t="str">
        <f t="shared" si="19"/>
        <v/>
      </c>
      <c r="R64" s="477"/>
      <c r="S64" s="480" t="str">
        <f t="shared" si="20"/>
        <v/>
      </c>
      <c r="T64" s="481">
        <f>SUMIF($N$8:S$8,"QUANT.",N64:S64)</f>
        <v>0</v>
      </c>
      <c r="U64" s="482">
        <f t="shared" si="21"/>
        <v>0</v>
      </c>
      <c r="V64" s="494" t="str">
        <f t="shared" si="22"/>
        <v/>
      </c>
      <c r="W64" s="495">
        <f t="shared" si="23"/>
        <v>0</v>
      </c>
      <c r="X64" s="495">
        <f t="shared" si="24"/>
        <v>0</v>
      </c>
      <c r="Y64" s="273"/>
      <c r="Z64" s="273"/>
      <c r="AA64" s="273"/>
      <c r="AB64" s="273"/>
      <c r="AC64" s="273"/>
      <c r="AD64" s="273"/>
      <c r="AE64" s="273"/>
      <c r="AF64" s="273"/>
      <c r="AG64" s="273"/>
      <c r="AH64" s="273"/>
      <c r="AI64" s="273"/>
      <c r="AJ64" s="274">
        <f t="shared" si="26"/>
        <v>0</v>
      </c>
      <c r="AK64" s="274">
        <v>0</v>
      </c>
    </row>
    <row r="65" spans="1:37" s="275" customFormat="1" ht="30">
      <c r="A65" s="414" t="s">
        <v>19266</v>
      </c>
      <c r="B65" s="436">
        <v>97638</v>
      </c>
      <c r="C65" s="416" t="str">
        <f>IF($B65="","",IFERROR(VLOOKUP($B65,SERVIÇOS!$A:$F,2,0),IFERROR(VLOOKUP($B65,'COMPOSIÇÕES COMPLEMENTARES '!$C:$K,2,0),"")))</f>
        <v>REMOÇÃO DE CHAPAS E PERFIS DE DRYWALL, DE FORMA MANUAL, SEM REAPROVEITAMENTO. AF_12/2017</v>
      </c>
      <c r="D65" s="417" t="str">
        <f>IF($B65="","",IFERROR(VLOOKUP($B65,SERVIÇOS!$A:$F,3,0),IFERROR(VLOOKUP($B65,'COMPOSIÇÕES COMPLEMENTARES '!$C:$K,3,0),"")))</f>
        <v>M2</v>
      </c>
      <c r="E65" s="418">
        <v>50.4</v>
      </c>
      <c r="F65" s="419">
        <f>IF($B65="","",IFERROR(VLOOKUP($B65,SERVIÇOS!$A:$F,4,0),IFERROR(VLOOKUP($B65,'COMPOSIÇÕES COMPLEMENTARES '!$C:$K,6,0),"")))</f>
        <v>2.5499999999999998</v>
      </c>
      <c r="G65" s="419">
        <f>IF($B65="","",IFERROR(VLOOKUP($B65,SERVIÇOS!$A:$F,5,0),IFERROR(VLOOKUP($B65,'COMPOSIÇÕES COMPLEMENTARES '!$C:$K,7,0),"")))</f>
        <v>5.86</v>
      </c>
      <c r="H65" s="419">
        <f t="shared" ref="H65:H77" si="51">IF(E65="","",F65+G65)</f>
        <v>8.41</v>
      </c>
      <c r="I65" s="419">
        <f t="shared" si="16"/>
        <v>128.52000000000001</v>
      </c>
      <c r="J65" s="419">
        <f t="shared" si="17"/>
        <v>295.33999999999997</v>
      </c>
      <c r="K65" s="419">
        <f t="shared" si="7"/>
        <v>423.86399999999998</v>
      </c>
      <c r="L65" s="714"/>
      <c r="M65"/>
      <c r="N65" s="477"/>
      <c r="O65" s="478" t="str">
        <f t="shared" si="18"/>
        <v/>
      </c>
      <c r="P65" s="477"/>
      <c r="Q65" s="479" t="str">
        <f t="shared" si="19"/>
        <v/>
      </c>
      <c r="R65" s="477"/>
      <c r="S65" s="480" t="str">
        <f t="shared" si="20"/>
        <v/>
      </c>
      <c r="T65" s="481">
        <f>SUMIF($N$8:S$8,"QUANT.",N65:S65)</f>
        <v>0</v>
      </c>
      <c r="U65" s="482">
        <f t="shared" si="21"/>
        <v>0</v>
      </c>
      <c r="V65" s="494" t="str">
        <f t="shared" si="22"/>
        <v>MEDIR</v>
      </c>
      <c r="W65" s="495">
        <f t="shared" si="23"/>
        <v>50.4</v>
      </c>
      <c r="X65" s="495">
        <f t="shared" si="24"/>
        <v>423.86399999999998</v>
      </c>
      <c r="Y65" s="273"/>
      <c r="Z65" s="273"/>
      <c r="AA65" s="273"/>
      <c r="AB65" s="273"/>
      <c r="AC65" s="273"/>
      <c r="AD65" s="273"/>
      <c r="AE65" s="273"/>
      <c r="AF65" s="273"/>
      <c r="AG65" s="273"/>
      <c r="AH65" s="273"/>
      <c r="AI65" s="273"/>
      <c r="AJ65" s="274">
        <f t="shared" si="26"/>
        <v>97638</v>
      </c>
      <c r="AK65" s="274">
        <v>0</v>
      </c>
    </row>
    <row r="66" spans="1:37" s="275" customFormat="1">
      <c r="A66" s="414" t="s">
        <v>19267</v>
      </c>
      <c r="B66" s="436" t="str">
        <f>'COMPOSIÇÕES COMPLEMENTARES '!$C$69</f>
        <v>COMP 015</v>
      </c>
      <c r="C66" s="416" t="str">
        <f>IF($B66="","",IFERROR(VLOOKUP($B66,SERVIÇOS!$A:$F,2,0),IFERROR(VLOOKUP($B66,'COMPOSIÇÕES COMPLEMENTARES '!$C:$K,2,0),"")))</f>
        <v>DEMOLIÇÃO DE DIVISÓRIAS - CHAPAS OU TÁBUAS, INCLUSIVE ENTARUGAMENTO</v>
      </c>
      <c r="D66" s="417" t="str">
        <f>IF($B66="","",IFERROR(VLOOKUP($B66,SERVIÇOS!$A:$F,3,0),IFERROR(VLOOKUP($B66,'COMPOSIÇÕES COMPLEMENTARES '!$C:$K,3,0),"")))</f>
        <v>M2</v>
      </c>
      <c r="E66" s="418">
        <v>70</v>
      </c>
      <c r="F66" s="419">
        <f>IF($B66="","",IFERROR(VLOOKUP($B66,SERVIÇOS!$A:$F,4,0),IFERROR(VLOOKUP($B66,'COMPOSIÇÕES COMPLEMENTARES '!$C:$K,6,0),"")))</f>
        <v>3.08</v>
      </c>
      <c r="G66" s="419">
        <f>IF($B66="","",IFERROR(VLOOKUP($B66,SERVIÇOS!$A:$F,5,0),IFERROR(VLOOKUP($B66,'COMPOSIÇÕES COMPLEMENTARES '!$C:$K,7,0),"")))</f>
        <v>6</v>
      </c>
      <c r="H66" s="419">
        <f t="shared" si="51"/>
        <v>9.08</v>
      </c>
      <c r="I66" s="419">
        <f t="shared" si="16"/>
        <v>215.6</v>
      </c>
      <c r="J66" s="419">
        <f t="shared" si="17"/>
        <v>420</v>
      </c>
      <c r="K66" s="419">
        <f t="shared" si="7"/>
        <v>635.6</v>
      </c>
      <c r="L66" s="714"/>
      <c r="M66"/>
      <c r="N66" s="477"/>
      <c r="O66" s="478" t="str">
        <f t="shared" si="18"/>
        <v/>
      </c>
      <c r="P66" s="477"/>
      <c r="Q66" s="479" t="str">
        <f t="shared" si="19"/>
        <v/>
      </c>
      <c r="R66" s="477"/>
      <c r="S66" s="480" t="str">
        <f t="shared" si="20"/>
        <v/>
      </c>
      <c r="T66" s="481">
        <f>SUMIF($N$8:S$8,"QUANT.",N66:S66)</f>
        <v>0</v>
      </c>
      <c r="U66" s="482">
        <f t="shared" si="21"/>
        <v>0</v>
      </c>
      <c r="V66" s="494" t="str">
        <f t="shared" si="22"/>
        <v>MEDIR</v>
      </c>
      <c r="W66" s="495">
        <f t="shared" si="23"/>
        <v>70</v>
      </c>
      <c r="X66" s="495">
        <f t="shared" si="24"/>
        <v>635.6</v>
      </c>
      <c r="Y66" s="273"/>
      <c r="Z66" s="273"/>
      <c r="AA66" s="273"/>
      <c r="AB66" s="273"/>
      <c r="AC66" s="273"/>
      <c r="AD66" s="273"/>
      <c r="AE66" s="273"/>
      <c r="AF66" s="273"/>
      <c r="AG66" s="273"/>
      <c r="AH66" s="273"/>
      <c r="AI66" s="273"/>
      <c r="AJ66" s="274" t="e">
        <f t="shared" si="26"/>
        <v>#VALUE!</v>
      </c>
      <c r="AK66" s="274">
        <v>0</v>
      </c>
    </row>
    <row r="67" spans="1:37" s="275" customFormat="1">
      <c r="A67" s="414" t="s">
        <v>19268</v>
      </c>
      <c r="B67" s="436" t="str">
        <f>'COMPOSIÇÕES COMPLEMENTARES '!$C$75</f>
        <v>COMP 017</v>
      </c>
      <c r="C67" s="416" t="str">
        <f>IF($B67="","",IFERROR(VLOOKUP($B67,SERVIÇOS!$A:$F,2,0),IFERROR(VLOOKUP($B67,'COMPOSIÇÕES COMPLEMENTARES '!$C:$K,2,0),"")))</f>
        <v>DIVISÓRIA NAVAL (PAINEL COM VIDRO), E=40MM, COM PERFIS EM AÇO OU SIMILAR</v>
      </c>
      <c r="D67" s="417" t="str">
        <f>IF($B67="","",IFERROR(VLOOKUP($B67,SERVIÇOS!$A:$F,3,0),IFERROR(VLOOKUP($B67,'COMPOSIÇÕES COMPLEMENTARES '!$C:$K,3,0),"")))</f>
        <v>M2</v>
      </c>
      <c r="E67" s="418">
        <v>22</v>
      </c>
      <c r="F67" s="419">
        <f>IF($B67="","",IFERROR(VLOOKUP($B67,SERVIÇOS!$A:$F,4,0),IFERROR(VLOOKUP($B67,'COMPOSIÇÕES COMPLEMENTARES '!$C:$K,6,0),"")))</f>
        <v>141.52000000000001</v>
      </c>
      <c r="G67" s="419">
        <f>IF($B67="","",IFERROR(VLOOKUP($B67,SERVIÇOS!$A:$F,5,0),IFERROR(VLOOKUP($B67,'COMPOSIÇÕES COMPLEMENTARES '!$C:$K,7,0),"")))</f>
        <v>27.04</v>
      </c>
      <c r="H67" s="419">
        <f t="shared" ref="H67" si="52">IF(E67="","",F67+G67)</f>
        <v>168.56</v>
      </c>
      <c r="I67" s="419">
        <f t="shared" ref="I67" si="53">IF(E67="","",TRUNC((E67*F67),2))</f>
        <v>3113.44</v>
      </c>
      <c r="J67" s="419">
        <f t="shared" ref="J67" si="54">IF(E67="","",TRUNC((E67*G67),2))</f>
        <v>594.88</v>
      </c>
      <c r="K67" s="419">
        <f t="shared" si="7"/>
        <v>3708.32</v>
      </c>
      <c r="L67" s="714"/>
      <c r="M67"/>
      <c r="N67" s="477"/>
      <c r="O67" s="478" t="str">
        <f t="shared" si="18"/>
        <v/>
      </c>
      <c r="P67" s="477"/>
      <c r="Q67" s="479" t="str">
        <f t="shared" si="19"/>
        <v/>
      </c>
      <c r="R67" s="477"/>
      <c r="S67" s="480" t="str">
        <f t="shared" si="20"/>
        <v/>
      </c>
      <c r="T67" s="481">
        <f>SUMIF($N$8:S$8,"QUANT.",N67:S67)</f>
        <v>0</v>
      </c>
      <c r="U67" s="482">
        <f t="shared" si="21"/>
        <v>0</v>
      </c>
      <c r="V67" s="494" t="str">
        <f t="shared" si="22"/>
        <v>MEDIR</v>
      </c>
      <c r="W67" s="495">
        <f t="shared" si="23"/>
        <v>22</v>
      </c>
      <c r="X67" s="495">
        <f t="shared" si="24"/>
        <v>3708.32</v>
      </c>
      <c r="Y67" s="273"/>
      <c r="Z67" s="273"/>
      <c r="AA67" s="273"/>
      <c r="AB67" s="273"/>
      <c r="AC67" s="273"/>
      <c r="AD67" s="273"/>
      <c r="AE67" s="273"/>
      <c r="AF67" s="273"/>
      <c r="AG67" s="273"/>
      <c r="AH67" s="273"/>
      <c r="AI67" s="273"/>
      <c r="AJ67" s="661"/>
      <c r="AK67" s="661"/>
    </row>
    <row r="68" spans="1:37" s="275" customFormat="1">
      <c r="A68" s="414" t="s">
        <v>19269</v>
      </c>
      <c r="B68" s="436" t="str">
        <f>'COMPOSIÇÕES COMPLEMENTARES '!$C$602</f>
        <v>COMP 097</v>
      </c>
      <c r="C68" s="416" t="str">
        <f>IF($B68="","",IFERROR(VLOOKUP($B68,SERVIÇOS!$A:$F,2,0),IFERROR(VLOOKUP($B68,'COMPOSIÇÕES COMPLEMENTARES '!$C:$K,2,0),"")))</f>
        <v>ADESIVO JATEADO PARA VIDRO - FORNECIMENTO E INSTALAÇÃO</v>
      </c>
      <c r="D68" s="417" t="str">
        <f>IF($B68="","",IFERROR(VLOOKUP($B68,SERVIÇOS!$A:$F,3,0),IFERROR(VLOOKUP($B68,'COMPOSIÇÕES COMPLEMENTARES '!$C:$K,3,0),"")))</f>
        <v>M²</v>
      </c>
      <c r="E68" s="418">
        <v>5</v>
      </c>
      <c r="F68" s="419">
        <f>IF($B68="","",IFERROR(VLOOKUP($B68,SERVIÇOS!$A:$F,4,0),IFERROR(VLOOKUP($B68,'COMPOSIÇÕES COMPLEMENTARES '!$C:$K,6,0),"")))</f>
        <v>25.84</v>
      </c>
      <c r="G68" s="419">
        <f>IF($B68="","",IFERROR(VLOOKUP($B68,SERVIÇOS!$A:$F,5,0),IFERROR(VLOOKUP($B68,'COMPOSIÇÕES COMPLEMENTARES '!$C:$K,7,0),"")))</f>
        <v>3.75</v>
      </c>
      <c r="H68" s="419">
        <f t="shared" ref="H68" si="55">IF(E68="","",F68+G68)</f>
        <v>29.59</v>
      </c>
      <c r="I68" s="419">
        <f t="shared" ref="I68" si="56">IF(E68="","",TRUNC((E68*F68),2))</f>
        <v>129.19999999999999</v>
      </c>
      <c r="J68" s="419">
        <f t="shared" ref="J68" si="57">IF(E68="","",TRUNC((E68*G68),2))</f>
        <v>18.75</v>
      </c>
      <c r="K68" s="419">
        <f t="shared" si="7"/>
        <v>147.94999999999999</v>
      </c>
      <c r="L68" s="714"/>
      <c r="M68"/>
      <c r="N68" s="477"/>
      <c r="O68" s="478" t="str">
        <f t="shared" si="18"/>
        <v/>
      </c>
      <c r="P68" s="477"/>
      <c r="Q68" s="479" t="str">
        <f t="shared" si="19"/>
        <v/>
      </c>
      <c r="R68" s="477"/>
      <c r="S68" s="480" t="str">
        <f t="shared" si="20"/>
        <v/>
      </c>
      <c r="T68" s="481">
        <f>SUMIF($N$8:S$8,"QUANT.",N68:S68)</f>
        <v>0</v>
      </c>
      <c r="U68" s="482">
        <f t="shared" si="21"/>
        <v>0</v>
      </c>
      <c r="V68" s="494" t="str">
        <f t="shared" si="22"/>
        <v>MEDIR</v>
      </c>
      <c r="W68" s="495">
        <f t="shared" si="23"/>
        <v>5</v>
      </c>
      <c r="X68" s="495">
        <f t="shared" si="24"/>
        <v>147.94999999999999</v>
      </c>
      <c r="Y68" s="273"/>
      <c r="Z68" s="273"/>
      <c r="AA68" s="273"/>
      <c r="AB68" s="273"/>
      <c r="AC68" s="273"/>
      <c r="AD68" s="273"/>
      <c r="AE68" s="273"/>
      <c r="AF68" s="273"/>
      <c r="AG68" s="273"/>
      <c r="AH68" s="273"/>
      <c r="AI68" s="273"/>
      <c r="AJ68" s="661"/>
      <c r="AK68" s="661"/>
    </row>
    <row r="69" spans="1:37" s="275" customFormat="1">
      <c r="A69" s="414" t="s">
        <v>19270</v>
      </c>
      <c r="B69" s="436" t="str">
        <f>'COMPOSIÇÕES COMPLEMENTARES '!$C$71</f>
        <v>COMP 016</v>
      </c>
      <c r="C69" s="416" t="str">
        <f>IF($B69="","",IFERROR(VLOOKUP($B69,SERVIÇOS!$A:$F,2,0),IFERROR(VLOOKUP($B69,'COMPOSIÇÕES COMPLEMENTARES '!$C:$K,2,0),"")))</f>
        <v>DIVISÓRIA NAVAL (PAINEL CEGO), E=35MM, COM PERFIS EM AÇO OU SIMILAR</v>
      </c>
      <c r="D69" s="417" t="str">
        <f>IF($B69="","",IFERROR(VLOOKUP($B69,SERVIÇOS!$A:$F,3,0),IFERROR(VLOOKUP($B69,'COMPOSIÇÕES COMPLEMENTARES '!$C:$K,3,0),"")))</f>
        <v>M2</v>
      </c>
      <c r="E69" s="418">
        <v>80</v>
      </c>
      <c r="F69" s="419">
        <f>IF($B69="","",IFERROR(VLOOKUP($B69,SERVIÇOS!$A:$F,4,0),IFERROR(VLOOKUP($B69,'COMPOSIÇÕES COMPLEMENTARES '!$C:$K,6,0),"")))</f>
        <v>111.52</v>
      </c>
      <c r="G69" s="419">
        <f>IF($B69="","",IFERROR(VLOOKUP($B69,SERVIÇOS!$A:$F,5,0),IFERROR(VLOOKUP($B69,'COMPOSIÇÕES COMPLEMENTARES '!$C:$K,7,0),"")))</f>
        <v>27.04</v>
      </c>
      <c r="H69" s="419">
        <f t="shared" si="51"/>
        <v>138.56</v>
      </c>
      <c r="I69" s="419">
        <f t="shared" si="16"/>
        <v>8921.6</v>
      </c>
      <c r="J69" s="419">
        <f t="shared" si="17"/>
        <v>2163.1999999999998</v>
      </c>
      <c r="K69" s="419">
        <f t="shared" si="7"/>
        <v>11084.8</v>
      </c>
      <c r="L69" s="714"/>
      <c r="M69"/>
      <c r="N69" s="477"/>
      <c r="O69" s="478" t="str">
        <f t="shared" si="18"/>
        <v/>
      </c>
      <c r="P69" s="477"/>
      <c r="Q69" s="479" t="str">
        <f t="shared" si="19"/>
        <v/>
      </c>
      <c r="R69" s="477"/>
      <c r="S69" s="480" t="str">
        <f t="shared" si="20"/>
        <v/>
      </c>
      <c r="T69" s="481">
        <f>SUMIF($N$8:S$8,"QUANT.",N69:S69)</f>
        <v>0</v>
      </c>
      <c r="U69" s="482">
        <f t="shared" si="21"/>
        <v>0</v>
      </c>
      <c r="V69" s="494" t="str">
        <f t="shared" si="22"/>
        <v>MEDIR</v>
      </c>
      <c r="W69" s="495">
        <f t="shared" si="23"/>
        <v>80</v>
      </c>
      <c r="X69" s="495">
        <f t="shared" si="24"/>
        <v>11084.8</v>
      </c>
      <c r="Y69" s="273"/>
      <c r="Z69" s="273"/>
      <c r="AA69" s="273"/>
      <c r="AB69" s="273"/>
      <c r="AC69" s="273"/>
      <c r="AD69" s="273"/>
      <c r="AE69" s="273"/>
      <c r="AF69" s="273"/>
      <c r="AG69" s="273"/>
      <c r="AH69" s="273"/>
      <c r="AI69" s="273"/>
      <c r="AJ69" s="274" t="e">
        <f t="shared" si="26"/>
        <v>#VALUE!</v>
      </c>
      <c r="AK69" s="274">
        <v>0</v>
      </c>
    </row>
    <row r="70" spans="1:37" s="275" customFormat="1" ht="30">
      <c r="A70" s="414" t="s">
        <v>19271</v>
      </c>
      <c r="B70" s="436" t="str">
        <f>'COMPOSIÇÕES COMPLEMENTARES '!$C$230</f>
        <v>COMP 047</v>
      </c>
      <c r="C70" s="416" t="str">
        <f>IF($B70="","",IFERROR(VLOOKUP($B70,SERVIÇOS!$A:$F,2,0),IFERROR(VLOOKUP($B70,'COMPOSIÇÕES COMPLEMENTARES '!$C:$K,2,0),"")))</f>
        <v>FECHADURA TUBULAR LOCKWELL PARA DIVISÓRIA CHAVE/BOTÃO DE GIRAR, REF:41410N, COR PRETA, OU SIMILAR</v>
      </c>
      <c r="D70" s="417" t="str">
        <f>IF($B70="","",IFERROR(VLOOKUP($B70,SERVIÇOS!$A:$F,3,0),IFERROR(VLOOKUP($B70,'COMPOSIÇÕES COMPLEMENTARES '!$C:$K,3,0),"")))</f>
        <v>UND.</v>
      </c>
      <c r="E70" s="418">
        <v>6</v>
      </c>
      <c r="F70" s="419">
        <f>IF($B70="","",IFERROR(VLOOKUP($B70,SERVIÇOS!$A:$F,4,0),IFERROR(VLOOKUP($B70,'COMPOSIÇÕES COMPLEMENTARES '!$C:$K,6,0),"")))</f>
        <v>135.77000000000001</v>
      </c>
      <c r="G70" s="419">
        <f>IF($B70="","",IFERROR(VLOOKUP($B70,SERVIÇOS!$A:$F,5,0),IFERROR(VLOOKUP($B70,'COMPOSIÇÕES COMPLEMENTARES '!$C:$K,7,0),"")))</f>
        <v>14.94</v>
      </c>
      <c r="H70" s="419">
        <f t="shared" si="51"/>
        <v>150.71</v>
      </c>
      <c r="I70" s="419">
        <f t="shared" si="16"/>
        <v>814.62</v>
      </c>
      <c r="J70" s="419">
        <f t="shared" si="17"/>
        <v>89.64</v>
      </c>
      <c r="K70" s="419">
        <f t="shared" si="7"/>
        <v>904.26</v>
      </c>
      <c r="L70" s="714"/>
      <c r="M70"/>
      <c r="N70" s="477"/>
      <c r="O70" s="478" t="str">
        <f t="shared" si="18"/>
        <v/>
      </c>
      <c r="P70" s="477"/>
      <c r="Q70" s="479" t="str">
        <f t="shared" si="19"/>
        <v/>
      </c>
      <c r="R70" s="477"/>
      <c r="S70" s="480" t="str">
        <f t="shared" si="20"/>
        <v/>
      </c>
      <c r="T70" s="481">
        <f>SUMIF($N$8:S$8,"QUANT.",N70:S70)</f>
        <v>0</v>
      </c>
      <c r="U70" s="482">
        <f t="shared" si="21"/>
        <v>0</v>
      </c>
      <c r="V70" s="494" t="str">
        <f t="shared" si="22"/>
        <v>MEDIR</v>
      </c>
      <c r="W70" s="495">
        <f t="shared" si="23"/>
        <v>6</v>
      </c>
      <c r="X70" s="495">
        <f t="shared" si="24"/>
        <v>904.26</v>
      </c>
      <c r="Y70" s="273"/>
      <c r="Z70" s="273"/>
      <c r="AA70" s="273"/>
      <c r="AB70" s="273"/>
      <c r="AC70" s="273"/>
      <c r="AD70" s="273"/>
      <c r="AE70" s="273"/>
      <c r="AF70" s="273"/>
      <c r="AG70" s="273"/>
      <c r="AH70" s="273"/>
      <c r="AI70" s="273"/>
      <c r="AJ70" s="274" t="e">
        <f t="shared" si="26"/>
        <v>#VALUE!</v>
      </c>
      <c r="AK70" s="274">
        <v>0</v>
      </c>
    </row>
    <row r="71" spans="1:37" s="275" customFormat="1" ht="30">
      <c r="A71" s="414" t="s">
        <v>19272</v>
      </c>
      <c r="B71" s="436" t="str">
        <f>'COMPOSIÇÕES COMPLEMENTARES '!$C$275</f>
        <v>COMP 056</v>
      </c>
      <c r="C71" s="416" t="str">
        <f>IF($B71="","",IFERROR(VLOOKUP($B71,SERVIÇOS!$A:$F,2,0),IFERROR(VLOOKUP($B71,'COMPOSIÇÕES COMPLEMENTARES '!$C:$K,2,0),"")))</f>
        <v>PORTA PARA DIVISÓRIA NAVAL (0,80 X 2,10M), COM MIOLO EM VERMICULITA, INCLUSIVE FERRAGEM EM AÇO OU SIMILAR (FORNECIMENTO E INSTALAÇÃO)</v>
      </c>
      <c r="D71" s="417" t="str">
        <f>IF($B71="","",IFERROR(VLOOKUP($B71,SERVIÇOS!$A:$F,3,0),IFERROR(VLOOKUP($B71,'COMPOSIÇÕES COMPLEMENTARES '!$C:$K,3,0),"")))</f>
        <v>UN</v>
      </c>
      <c r="E71" s="418">
        <v>6</v>
      </c>
      <c r="F71" s="419">
        <f>IF($B71="","",IFERROR(VLOOKUP($B71,SERVIÇOS!$A:$F,4,0),IFERROR(VLOOKUP($B71,'COMPOSIÇÕES COMPLEMENTARES '!$C:$K,6,0),"")))</f>
        <v>610.97</v>
      </c>
      <c r="G71" s="419">
        <f>IF($B71="","",IFERROR(VLOOKUP($B71,SERVIÇOS!$A:$F,5,0),IFERROR(VLOOKUP($B71,'COMPOSIÇÕES COMPLEMENTARES '!$C:$K,7,0),"")))</f>
        <v>34.39</v>
      </c>
      <c r="H71" s="419">
        <f t="shared" ref="H71" si="58">IF(E71="","",F71+G71)</f>
        <v>645.36</v>
      </c>
      <c r="I71" s="419">
        <f t="shared" ref="I71" si="59">IF(E71="","",TRUNC((E71*F71),2))</f>
        <v>3665.82</v>
      </c>
      <c r="J71" s="419">
        <f t="shared" ref="J71" si="60">IF(E71="","",TRUNC((E71*G71),2))</f>
        <v>206.34</v>
      </c>
      <c r="K71" s="419">
        <f t="shared" si="7"/>
        <v>3872.16</v>
      </c>
      <c r="L71" s="714"/>
      <c r="M71"/>
      <c r="N71" s="477"/>
      <c r="O71" s="478"/>
      <c r="P71" s="477"/>
      <c r="Q71" s="479"/>
      <c r="R71" s="477"/>
      <c r="S71" s="480"/>
      <c r="T71" s="481"/>
      <c r="U71" s="482"/>
      <c r="V71" s="494"/>
      <c r="W71" s="495"/>
      <c r="X71" s="495"/>
      <c r="Y71" s="273"/>
      <c r="Z71" s="273"/>
      <c r="AA71" s="273"/>
      <c r="AB71" s="273"/>
      <c r="AC71" s="273"/>
      <c r="AD71" s="273"/>
      <c r="AE71" s="273"/>
      <c r="AF71" s="273"/>
      <c r="AG71" s="273"/>
      <c r="AH71" s="273"/>
      <c r="AI71" s="273"/>
      <c r="AJ71" s="755"/>
      <c r="AK71" s="755"/>
    </row>
    <row r="72" spans="1:37" s="275" customFormat="1" ht="30">
      <c r="A72" s="414" t="s">
        <v>19273</v>
      </c>
      <c r="B72" s="436">
        <v>97633</v>
      </c>
      <c r="C72" s="416" t="str">
        <f>IF($B72="","",IFERROR(VLOOKUP($B72,SERVIÇOS!$A:$F,2,0),IFERROR(VLOOKUP($B72,'COMPOSIÇÕES COMPLEMENTARES '!$C:$K,2,0),"")))</f>
        <v>DEMOLIÇÃO DE REVESTIMENTO CERÂMICO, DE FORMA MANUAL, SEM REAPROVEITAMENTO. AF_12/2017</v>
      </c>
      <c r="D72" s="417" t="str">
        <f>IF($B72="","",IFERROR(VLOOKUP($B72,SERVIÇOS!$A:$F,3,0),IFERROR(VLOOKUP($B72,'COMPOSIÇÕES COMPLEMENTARES '!$C:$K,3,0),"")))</f>
        <v>M2</v>
      </c>
      <c r="E72" s="418">
        <v>166.4</v>
      </c>
      <c r="F72" s="419">
        <f>IF($B72="","",IFERROR(VLOOKUP($B72,SERVIÇOS!$A:$F,4,0),IFERROR(VLOOKUP($B72,'COMPOSIÇÕES COMPLEMENTARES '!$C:$K,6,0),"")))</f>
        <v>7.5</v>
      </c>
      <c r="G72" s="419">
        <f>IF($B72="","",IFERROR(VLOOKUP($B72,SERVIÇOS!$A:$F,5,0),IFERROR(VLOOKUP($B72,'COMPOSIÇÕES COMPLEMENTARES '!$C:$K,7,0),"")))</f>
        <v>16.239999999999998</v>
      </c>
      <c r="H72" s="419">
        <f t="shared" si="51"/>
        <v>23.74</v>
      </c>
      <c r="I72" s="419">
        <f t="shared" si="16"/>
        <v>1248</v>
      </c>
      <c r="J72" s="419">
        <f t="shared" si="17"/>
        <v>2702.33</v>
      </c>
      <c r="K72" s="419">
        <f t="shared" si="7"/>
        <v>3950.3359999999998</v>
      </c>
      <c r="L72" s="714"/>
      <c r="M72"/>
      <c r="N72" s="477"/>
      <c r="O72" s="478" t="str">
        <f t="shared" si="18"/>
        <v/>
      </c>
      <c r="P72" s="477"/>
      <c r="Q72" s="479" t="str">
        <f t="shared" si="19"/>
        <v/>
      </c>
      <c r="R72" s="477"/>
      <c r="S72" s="480" t="str">
        <f t="shared" si="20"/>
        <v/>
      </c>
      <c r="T72" s="481">
        <f>SUMIF($N$8:S$8,"QUANT.",N72:S72)</f>
        <v>0</v>
      </c>
      <c r="U72" s="482">
        <f t="shared" si="21"/>
        <v>0</v>
      </c>
      <c r="V72" s="494" t="str">
        <f t="shared" si="22"/>
        <v>MEDIR</v>
      </c>
      <c r="W72" s="495">
        <f t="shared" si="23"/>
        <v>166.4</v>
      </c>
      <c r="X72" s="495">
        <f t="shared" si="24"/>
        <v>3950.3359999999998</v>
      </c>
      <c r="Y72" s="273"/>
      <c r="Z72" s="273"/>
      <c r="AA72" s="273"/>
      <c r="AB72" s="273"/>
      <c r="AC72" s="273"/>
      <c r="AD72" s="273"/>
      <c r="AE72" s="273"/>
      <c r="AF72" s="273"/>
      <c r="AG72" s="273"/>
      <c r="AH72" s="273"/>
      <c r="AI72" s="273"/>
      <c r="AJ72" s="274">
        <f t="shared" si="26"/>
        <v>97633</v>
      </c>
      <c r="AK72" s="274">
        <v>0</v>
      </c>
    </row>
    <row r="73" spans="1:37" s="275" customFormat="1" ht="30">
      <c r="A73" s="414" t="s">
        <v>19274</v>
      </c>
      <c r="B73" s="436">
        <v>97631</v>
      </c>
      <c r="C73" s="416" t="str">
        <f>IF($B73="","",IFERROR(VLOOKUP($B73,SERVIÇOS!$A:$F,2,0),IFERROR(VLOOKUP($B73,'COMPOSIÇÕES COMPLEMENTARES '!$C:$K,2,0),"")))</f>
        <v>DEMOLIÇÃO DE ARGAMASSAS, DE FORMA MANUAL, SEM REAPROVEITAMENTO. AF_12/2017</v>
      </c>
      <c r="D73" s="417" t="str">
        <f>IF($B73="","",IFERROR(VLOOKUP($B73,SERVIÇOS!$A:$F,3,0),IFERROR(VLOOKUP($B73,'COMPOSIÇÕES COMPLEMENTARES '!$C:$K,3,0),"")))</f>
        <v>M2</v>
      </c>
      <c r="E73" s="418">
        <v>166.4</v>
      </c>
      <c r="F73" s="419">
        <f>IF($B73="","",IFERROR(VLOOKUP($B73,SERVIÇOS!$A:$F,4,0),IFERROR(VLOOKUP($B73,'COMPOSIÇÕES COMPLEMENTARES '!$C:$K,6,0),"")))</f>
        <v>1.08</v>
      </c>
      <c r="G73" s="419">
        <f>IF($B73="","",IFERROR(VLOOKUP($B73,SERVIÇOS!$A:$F,5,0),IFERROR(VLOOKUP($B73,'COMPOSIÇÕES COMPLEMENTARES '!$C:$K,7,0),"")))</f>
        <v>2.4</v>
      </c>
      <c r="H73" s="419">
        <f t="shared" ref="H73" si="61">IF(E73="","",F73+G73)</f>
        <v>3.48</v>
      </c>
      <c r="I73" s="419">
        <f t="shared" ref="I73" si="62">IF(E73="","",TRUNC((E73*F73),2))</f>
        <v>179.71</v>
      </c>
      <c r="J73" s="419">
        <f t="shared" ref="J73" si="63">IF(E73="","",TRUNC((E73*G73),2))</f>
        <v>399.36</v>
      </c>
      <c r="K73" s="419">
        <f t="shared" si="7"/>
        <v>579.072</v>
      </c>
      <c r="L73" s="714"/>
      <c r="M73"/>
      <c r="N73" s="477"/>
      <c r="O73" s="478"/>
      <c r="P73" s="477"/>
      <c r="Q73" s="479"/>
      <c r="R73" s="477"/>
      <c r="S73" s="480"/>
      <c r="T73" s="481"/>
      <c r="U73" s="482"/>
      <c r="V73" s="494"/>
      <c r="W73" s="495"/>
      <c r="X73" s="495"/>
      <c r="Y73" s="273"/>
      <c r="Z73" s="273"/>
      <c r="AA73" s="273"/>
      <c r="AB73" s="273"/>
      <c r="AC73" s="273"/>
      <c r="AD73" s="273"/>
      <c r="AE73" s="273"/>
      <c r="AF73" s="273"/>
      <c r="AG73" s="273"/>
      <c r="AH73" s="273"/>
      <c r="AI73" s="273"/>
      <c r="AJ73" s="755"/>
      <c r="AK73" s="755"/>
    </row>
    <row r="74" spans="1:37" s="275" customFormat="1" ht="45">
      <c r="A74" s="414" t="s">
        <v>19275</v>
      </c>
      <c r="B74" s="436">
        <v>87263</v>
      </c>
      <c r="C74" s="416" t="str">
        <f>IF($B74="","",IFERROR(VLOOKUP($B74,SERVIÇOS!$A:$F,2,0),IFERROR(VLOOKUP($B74,'COMPOSIÇÕES COMPLEMENTARES '!$C:$K,2,0),"")))</f>
        <v>REVESTIMENTO CERÂMICO PARA PISO COM PLACAS TIPO PORCELANATO DE DIMENSÕES 60X60 CM APLICADA EM AMBIENTES DE ÁREA MAIOR QUE 10 M². AF_06/2014</v>
      </c>
      <c r="D74" s="417" t="str">
        <f>IF($B74="","",IFERROR(VLOOKUP($B74,SERVIÇOS!$A:$F,3,0),IFERROR(VLOOKUP($B74,'COMPOSIÇÕES COMPLEMENTARES '!$C:$K,3,0),"")))</f>
        <v>M2</v>
      </c>
      <c r="E74" s="418">
        <v>166.4</v>
      </c>
      <c r="F74" s="419">
        <f>IF($B74="","",IFERROR(VLOOKUP($B74,SERVIÇOS!$A:$F,4,0),IFERROR(VLOOKUP($B74,'COMPOSIÇÕES COMPLEMENTARES '!$C:$K,6,0),"")))</f>
        <v>122.91</v>
      </c>
      <c r="G74" s="419">
        <f>IF($B74="","",IFERROR(VLOOKUP($B74,SERVIÇOS!$A:$F,5,0),IFERROR(VLOOKUP($B74,'COMPOSIÇÕES COMPLEMENTARES '!$C:$K,7,0),"")))</f>
        <v>12.3</v>
      </c>
      <c r="H74" s="419">
        <f t="shared" si="51"/>
        <v>135.21</v>
      </c>
      <c r="I74" s="419">
        <f t="shared" si="16"/>
        <v>20452.22</v>
      </c>
      <c r="J74" s="419">
        <f t="shared" si="17"/>
        <v>2046.72</v>
      </c>
      <c r="K74" s="419">
        <f t="shared" si="7"/>
        <v>22498.944000000003</v>
      </c>
      <c r="L74" s="714"/>
      <c r="M74"/>
      <c r="N74" s="477"/>
      <c r="O74" s="478" t="str">
        <f t="shared" si="18"/>
        <v/>
      </c>
      <c r="P74" s="477"/>
      <c r="Q74" s="479" t="str">
        <f t="shared" si="19"/>
        <v/>
      </c>
      <c r="R74" s="477"/>
      <c r="S74" s="480" t="str">
        <f t="shared" si="20"/>
        <v/>
      </c>
      <c r="T74" s="481">
        <f>SUMIF($N$8:S$8,"QUANT.",N74:S74)</f>
        <v>0</v>
      </c>
      <c r="U74" s="482">
        <f t="shared" si="21"/>
        <v>0</v>
      </c>
      <c r="V74" s="494" t="str">
        <f t="shared" si="22"/>
        <v>MEDIR</v>
      </c>
      <c r="W74" s="495">
        <f t="shared" si="23"/>
        <v>166.4</v>
      </c>
      <c r="X74" s="495">
        <f t="shared" si="24"/>
        <v>22498.944000000003</v>
      </c>
      <c r="Y74" s="273"/>
      <c r="Z74" s="273"/>
      <c r="AA74" s="273"/>
      <c r="AB74" s="273"/>
      <c r="AC74" s="273"/>
      <c r="AD74" s="273"/>
      <c r="AE74" s="273"/>
      <c r="AF74" s="273"/>
      <c r="AG74" s="273"/>
      <c r="AH74" s="273"/>
      <c r="AI74" s="273"/>
      <c r="AJ74" s="274">
        <f t="shared" si="26"/>
        <v>87263</v>
      </c>
      <c r="AK74" s="274">
        <v>0</v>
      </c>
    </row>
    <row r="75" spans="1:37" s="275" customFormat="1" ht="30">
      <c r="A75" s="414" t="s">
        <v>19276</v>
      </c>
      <c r="B75" s="436">
        <v>97632</v>
      </c>
      <c r="C75" s="416" t="str">
        <f>IF($B75="","",IFERROR(VLOOKUP($B75,SERVIÇOS!$A:$F,2,0),IFERROR(VLOOKUP($B75,'COMPOSIÇÕES COMPLEMENTARES '!$C:$K,2,0),"")))</f>
        <v>DEMOLIÇÃO DE RODAPÉ CERÂMICO, DE FORMA MANUAL, SEM REAPROVEITAMENTO. AF_12/2017</v>
      </c>
      <c r="D75" s="417" t="str">
        <f>IF($B75="","",IFERROR(VLOOKUP($B75,SERVIÇOS!$A:$F,3,0),IFERROR(VLOOKUP($B75,'COMPOSIÇÕES COMPLEMENTARES '!$C:$K,3,0),"")))</f>
        <v>M</v>
      </c>
      <c r="E75" s="418">
        <v>56</v>
      </c>
      <c r="F75" s="419">
        <f>IF($B75="","",IFERROR(VLOOKUP($B75,SERVIÇOS!$A:$F,4,0),IFERROR(VLOOKUP($B75,'COMPOSIÇÕES COMPLEMENTARES '!$C:$K,6,0),"")))</f>
        <v>0.83</v>
      </c>
      <c r="G75" s="419">
        <f>IF($B75="","",IFERROR(VLOOKUP($B75,SERVIÇOS!$A:$F,5,0),IFERROR(VLOOKUP($B75,'COMPOSIÇÕES COMPLEMENTARES '!$C:$K,7,0),"")))</f>
        <v>1.88</v>
      </c>
      <c r="H75" s="419">
        <f t="shared" ref="H75" si="64">IF(E75="","",F75+G75)</f>
        <v>2.71</v>
      </c>
      <c r="I75" s="419">
        <f t="shared" ref="I75" si="65">IF(E75="","",TRUNC((E75*F75),2))</f>
        <v>46.48</v>
      </c>
      <c r="J75" s="419">
        <f t="shared" ref="J75" si="66">IF(E75="","",TRUNC((E75*G75),2))</f>
        <v>105.28</v>
      </c>
      <c r="K75" s="419">
        <f t="shared" ref="K75:K138" si="67">H75*E75</f>
        <v>151.76</v>
      </c>
      <c r="L75" s="714"/>
      <c r="M75"/>
      <c r="N75" s="477"/>
      <c r="O75" s="478"/>
      <c r="P75" s="477"/>
      <c r="Q75" s="479"/>
      <c r="R75" s="477"/>
      <c r="S75" s="480"/>
      <c r="T75" s="481"/>
      <c r="U75" s="482"/>
      <c r="V75" s="494"/>
      <c r="W75" s="495"/>
      <c r="X75" s="495"/>
      <c r="Y75" s="273"/>
      <c r="Z75" s="273"/>
      <c r="AA75" s="273"/>
      <c r="AB75" s="273"/>
      <c r="AC75" s="273"/>
      <c r="AD75" s="273"/>
      <c r="AE75" s="273"/>
      <c r="AF75" s="273"/>
      <c r="AG75" s="273"/>
      <c r="AH75" s="273"/>
      <c r="AI75" s="273"/>
      <c r="AJ75" s="755"/>
      <c r="AK75" s="755"/>
    </row>
    <row r="76" spans="1:37" s="275" customFormat="1" ht="30">
      <c r="A76" s="414" t="s">
        <v>19277</v>
      </c>
      <c r="B76" s="436" t="s">
        <v>18063</v>
      </c>
      <c r="C76" s="416" t="str">
        <f>IF($B76="","",IFERROR(VLOOKUP($B76,SERVIÇOS!$A:$F,2,0),IFERROR(VLOOKUP($B76,'COMPOSIÇÕES COMPLEMENTARES '!$C:$K,2,0),"")))</f>
        <v>RODAPÉ CERÂMICO DE 7CM DE ALTURA COM PLACAS TIPO PORCELANATO DE DIMENSÕES 60X60CM</v>
      </c>
      <c r="D76" s="417" t="str">
        <f>IF($B76="","",IFERROR(VLOOKUP($B76,SERVIÇOS!$A:$F,3,0),IFERROR(VLOOKUP($B76,'COMPOSIÇÕES COMPLEMENTARES '!$C:$K,3,0),"")))</f>
        <v>M</v>
      </c>
      <c r="E76" s="418">
        <v>56</v>
      </c>
      <c r="F76" s="419">
        <f>IF($B76="","",IFERROR(VLOOKUP($B76,SERVIÇOS!$A:$F,4,0),IFERROR(VLOOKUP($B76,'COMPOSIÇÕES COMPLEMENTARES '!$C:$K,6,0),"")))</f>
        <v>19.84</v>
      </c>
      <c r="G76" s="419">
        <f>IF($B76="","",IFERROR(VLOOKUP($B76,SERVIÇOS!$A:$F,5,0),IFERROR(VLOOKUP($B76,'COMPOSIÇÕES COMPLEMENTARES '!$C:$K,7,0),"")))</f>
        <v>2.27</v>
      </c>
      <c r="H76" s="419">
        <f t="shared" si="51"/>
        <v>22.11</v>
      </c>
      <c r="I76" s="419">
        <f t="shared" si="16"/>
        <v>1111.04</v>
      </c>
      <c r="J76" s="419">
        <f t="shared" si="17"/>
        <v>127.12</v>
      </c>
      <c r="K76" s="419">
        <f t="shared" si="67"/>
        <v>1238.1599999999999</v>
      </c>
      <c r="L76" s="714"/>
      <c r="M76"/>
      <c r="N76" s="477"/>
      <c r="O76" s="478" t="str">
        <f t="shared" si="18"/>
        <v/>
      </c>
      <c r="P76" s="477"/>
      <c r="Q76" s="479" t="str">
        <f t="shared" si="19"/>
        <v/>
      </c>
      <c r="R76" s="477"/>
      <c r="S76" s="480" t="str">
        <f t="shared" si="20"/>
        <v/>
      </c>
      <c r="T76" s="481">
        <f>SUMIF($N$8:S$8,"QUANT.",N76:S76)</f>
        <v>0</v>
      </c>
      <c r="U76" s="482">
        <f t="shared" si="21"/>
        <v>0</v>
      </c>
      <c r="V76" s="494" t="str">
        <f t="shared" si="22"/>
        <v>MEDIR</v>
      </c>
      <c r="W76" s="495">
        <f t="shared" si="23"/>
        <v>56</v>
      </c>
      <c r="X76" s="495">
        <f t="shared" si="24"/>
        <v>1238.1599999999999</v>
      </c>
      <c r="Y76" s="273"/>
      <c r="Z76" s="273"/>
      <c r="AA76" s="273"/>
      <c r="AB76" s="273"/>
      <c r="AC76" s="273"/>
      <c r="AD76" s="273"/>
      <c r="AE76" s="273"/>
      <c r="AF76" s="273"/>
      <c r="AG76" s="273"/>
      <c r="AH76" s="273"/>
      <c r="AI76" s="273"/>
      <c r="AJ76" s="274" t="e">
        <f t="shared" si="26"/>
        <v>#VALUE!</v>
      </c>
      <c r="AK76" s="274">
        <v>0</v>
      </c>
    </row>
    <row r="77" spans="1:37" s="275" customFormat="1">
      <c r="A77" s="414" t="s">
        <v>19278</v>
      </c>
      <c r="B77" s="436">
        <v>98689</v>
      </c>
      <c r="C77" s="416" t="str">
        <f>IF($B77="","",IFERROR(VLOOKUP($B77,SERVIÇOS!$A:$F,2,0),IFERROR(VLOOKUP($B77,'COMPOSIÇÕES COMPLEMENTARES '!$C:$K,2,0),"")))</f>
        <v>SOLEIRA EM GRANITO, LARGURA 15 CM, ESPESSURA 2,0 CM. AF_09/2020</v>
      </c>
      <c r="D77" s="417" t="str">
        <f>IF($B77="","",IFERROR(VLOOKUP($B77,SERVIÇOS!$A:$F,3,0),IFERROR(VLOOKUP($B77,'COMPOSIÇÕES COMPLEMENTARES '!$C:$K,3,0),"")))</f>
        <v>M</v>
      </c>
      <c r="E77" s="418">
        <v>6</v>
      </c>
      <c r="F77" s="419">
        <f>IF($B77="","",IFERROR(VLOOKUP($B77,SERVIÇOS!$A:$F,4,0),IFERROR(VLOOKUP($B77,'COMPOSIÇÕES COMPLEMENTARES '!$C:$K,6,0),"")))</f>
        <v>95.67</v>
      </c>
      <c r="G77" s="419">
        <f>IF($B77="","",IFERROR(VLOOKUP($B77,SERVIÇOS!$A:$F,5,0),IFERROR(VLOOKUP($B77,'COMPOSIÇÕES COMPLEMENTARES '!$C:$K,7,0),"")))</f>
        <v>17.22</v>
      </c>
      <c r="H77" s="419">
        <f t="shared" si="51"/>
        <v>112.89</v>
      </c>
      <c r="I77" s="419">
        <f t="shared" si="16"/>
        <v>574.02</v>
      </c>
      <c r="J77" s="419">
        <f t="shared" si="17"/>
        <v>103.32</v>
      </c>
      <c r="K77" s="419">
        <f t="shared" si="67"/>
        <v>677.34</v>
      </c>
      <c r="L77" s="714"/>
      <c r="M77"/>
      <c r="N77" s="477"/>
      <c r="O77" s="478" t="str">
        <f t="shared" si="18"/>
        <v/>
      </c>
      <c r="P77" s="477"/>
      <c r="Q77" s="479" t="str">
        <f t="shared" si="19"/>
        <v/>
      </c>
      <c r="R77" s="477"/>
      <c r="S77" s="480" t="str">
        <f t="shared" si="20"/>
        <v/>
      </c>
      <c r="T77" s="481">
        <f>SUMIF($N$8:S$8,"QUANT.",N77:S77)</f>
        <v>0</v>
      </c>
      <c r="U77" s="482">
        <f t="shared" si="21"/>
        <v>0</v>
      </c>
      <c r="V77" s="494" t="str">
        <f t="shared" si="22"/>
        <v>MEDIR</v>
      </c>
      <c r="W77" s="495">
        <f t="shared" si="23"/>
        <v>6</v>
      </c>
      <c r="X77" s="495">
        <f t="shared" si="24"/>
        <v>677.34</v>
      </c>
      <c r="Y77" s="273"/>
      <c r="Z77" s="273"/>
      <c r="AA77" s="273"/>
      <c r="AB77" s="273"/>
      <c r="AC77" s="273"/>
      <c r="AD77" s="273"/>
      <c r="AE77" s="273"/>
      <c r="AF77" s="273"/>
      <c r="AG77" s="273"/>
      <c r="AH77" s="273"/>
      <c r="AI77" s="273"/>
      <c r="AJ77" s="274">
        <f t="shared" si="26"/>
        <v>98689</v>
      </c>
      <c r="AK77" s="274">
        <v>0</v>
      </c>
    </row>
    <row r="78" spans="1:37" s="275" customFormat="1" ht="45">
      <c r="A78" s="414" t="s">
        <v>19279</v>
      </c>
      <c r="B78" s="436">
        <v>98561</v>
      </c>
      <c r="C78" s="416" t="str">
        <f>IF($B78="","",IFERROR(VLOOKUP($B78,SERVIÇOS!$A:$F,2,0),IFERROR(VLOOKUP($B78,'COMPOSIÇÕES COMPLEMENTARES '!$C:$K,2,0),"")))</f>
        <v>IMPERMEABILIZAÇÃO DE PAREDES COM ARGAMASSA DE CIMENTO E AREIA, COM ADITIVO IMPERMEABILIZANTE, E = 2CM. AF_06/2018</v>
      </c>
      <c r="D78" s="417" t="str">
        <f>IF($B78="","",IFERROR(VLOOKUP($B78,SERVIÇOS!$A:$F,3,0),IFERROR(VLOOKUP($B78,'COMPOSIÇÕES COMPLEMENTARES '!$C:$K,3,0),"")))</f>
        <v>M2</v>
      </c>
      <c r="E78" s="418">
        <v>6</v>
      </c>
      <c r="F78" s="419">
        <f>IF($B78="","",IFERROR(VLOOKUP($B78,SERVIÇOS!$A:$F,4,0),IFERROR(VLOOKUP($B78,'COMPOSIÇÕES COMPLEMENTARES '!$C:$K,6,0),"")))</f>
        <v>20.76</v>
      </c>
      <c r="G78" s="419">
        <f>IF($B78="","",IFERROR(VLOOKUP($B78,SERVIÇOS!$A:$F,5,0),IFERROR(VLOOKUP($B78,'COMPOSIÇÕES COMPLEMENTARES '!$C:$K,7,0),"")))</f>
        <v>23.11</v>
      </c>
      <c r="H78" s="419">
        <f t="shared" ref="H78:H159" si="68">IF(E78="","",F78+G78)</f>
        <v>43.870000000000005</v>
      </c>
      <c r="I78" s="419">
        <f t="shared" si="16"/>
        <v>124.56</v>
      </c>
      <c r="J78" s="419">
        <f t="shared" si="17"/>
        <v>138.66</v>
      </c>
      <c r="K78" s="419">
        <f t="shared" si="67"/>
        <v>263.22000000000003</v>
      </c>
      <c r="L78" s="714" t="s">
        <v>18997</v>
      </c>
      <c r="M78"/>
      <c r="N78" s="477"/>
      <c r="O78" s="478" t="str">
        <f t="shared" si="18"/>
        <v/>
      </c>
      <c r="P78" s="477"/>
      <c r="Q78" s="479" t="str">
        <f t="shared" si="19"/>
        <v/>
      </c>
      <c r="R78" s="477"/>
      <c r="S78" s="480" t="str">
        <f t="shared" si="20"/>
        <v/>
      </c>
      <c r="T78" s="481">
        <f>SUMIF($N$8:S$8,"QUANT.",N78:S78)</f>
        <v>0</v>
      </c>
      <c r="U78" s="482">
        <f t="shared" si="21"/>
        <v>0</v>
      </c>
      <c r="V78" s="494" t="str">
        <f t="shared" ref="V78:V159" si="69">IF(B78&lt;&gt;"",IF(U78=0,"MEDIR",IF(K78-U78=0,"OK",IF(K78-U78&gt;0,"MEDIR","ALERTA!"))),"")</f>
        <v>MEDIR</v>
      </c>
      <c r="W78" s="495">
        <f t="shared" si="23"/>
        <v>6</v>
      </c>
      <c r="X78" s="495">
        <f t="shared" si="24"/>
        <v>263.22000000000003</v>
      </c>
      <c r="Y78" s="273"/>
      <c r="Z78" s="273"/>
      <c r="AA78" s="273"/>
      <c r="AB78" s="273"/>
      <c r="AC78" s="273"/>
      <c r="AD78" s="273"/>
      <c r="AE78" s="273"/>
      <c r="AF78" s="273"/>
      <c r="AG78" s="273"/>
      <c r="AH78" s="273"/>
      <c r="AI78" s="273"/>
      <c r="AJ78" s="274">
        <f t="shared" si="26"/>
        <v>98561</v>
      </c>
      <c r="AK78" s="274">
        <v>0</v>
      </c>
    </row>
    <row r="79" spans="1:37" s="275" customFormat="1" ht="30">
      <c r="A79" s="414" t="s">
        <v>19280</v>
      </c>
      <c r="B79" s="436" t="str">
        <f>'COMPOSIÇÕES COMPLEMENTARES '!$C$79</f>
        <v>COMP 018</v>
      </c>
      <c r="C79" s="416" t="str">
        <f>IF($B79="","",IFERROR(VLOOKUP($B79,SERVIÇOS!$A:$F,2,0),IFERROR(VLOOKUP($B79,'COMPOSIÇÕES COMPLEMENTARES '!$C:$K,2,0),"")))</f>
        <v>RETIRADA DE CARPETE S/REAPROVEITAMENTO</v>
      </c>
      <c r="D79" s="417" t="str">
        <f>IF($B79="","",IFERROR(VLOOKUP($B79,SERVIÇOS!$A:$F,3,0),IFERROR(VLOOKUP($B79,'COMPOSIÇÕES COMPLEMENTARES '!$C:$K,3,0),"")))</f>
        <v>M2</v>
      </c>
      <c r="E79" s="418">
        <v>56</v>
      </c>
      <c r="F79" s="419">
        <f>IF($B79="","",IFERROR(VLOOKUP($B79,SERVIÇOS!$A:$F,4,0),IFERROR(VLOOKUP($B79,'COMPOSIÇÕES COMPLEMENTARES '!$C:$K,6,0),"")))</f>
        <v>1.92</v>
      </c>
      <c r="G79" s="419">
        <f>IF($B79="","",IFERROR(VLOOKUP($B79,SERVIÇOS!$A:$F,5,0),IFERROR(VLOOKUP($B79,'COMPOSIÇÕES COMPLEMENTARES '!$C:$K,7,0),"")))</f>
        <v>3.75</v>
      </c>
      <c r="H79" s="419">
        <f t="shared" si="68"/>
        <v>5.67</v>
      </c>
      <c r="I79" s="419">
        <f t="shared" ref="I79:I159" si="70">IF(E79="","",TRUNC((E79*F79),2))</f>
        <v>107.52</v>
      </c>
      <c r="J79" s="419">
        <f t="shared" ref="J79:J159" si="71">IF(E79="","",TRUNC((E79*G79),2))</f>
        <v>210</v>
      </c>
      <c r="K79" s="419">
        <f t="shared" si="67"/>
        <v>317.52</v>
      </c>
      <c r="L79" s="714" t="s">
        <v>18998</v>
      </c>
      <c r="M79"/>
      <c r="N79" s="477"/>
      <c r="O79" s="478" t="str">
        <f t="shared" ref="O79:O159" si="72">IF(OR(N79="",$K79=""),"",(N79/$E79)*$K79)</f>
        <v/>
      </c>
      <c r="P79" s="477"/>
      <c r="Q79" s="479" t="str">
        <f t="shared" ref="Q79:Q159" si="73">IF(OR(P79="",$K79=""),"",(P79/$E79)*$K79)</f>
        <v/>
      </c>
      <c r="R79" s="477"/>
      <c r="S79" s="480" t="str">
        <f t="shared" ref="S79:S159" si="74">IF(OR(R79="",$K79=""),"",(R79/$E79)*$K79)</f>
        <v/>
      </c>
      <c r="T79" s="481">
        <f>SUMIF($N$8:S$8,"QUANT.",N79:S79)</f>
        <v>0</v>
      </c>
      <c r="U79" s="482">
        <f t="shared" ref="U79:U159" si="75">SUMIF($N$8:$S$8,"CUSTO",N79:S79)</f>
        <v>0</v>
      </c>
      <c r="V79" s="494" t="str">
        <f t="shared" si="69"/>
        <v>MEDIR</v>
      </c>
      <c r="W79" s="495">
        <f t="shared" ref="W79:W159" si="76">IF(T79="",0,E79-T79)</f>
        <v>56</v>
      </c>
      <c r="X79" s="495">
        <f t="shared" ref="X79:X159" si="77">IF(U79="",0,K79-U79)</f>
        <v>317.52</v>
      </c>
      <c r="Y79" s="273"/>
      <c r="Z79" s="273"/>
      <c r="AA79" s="273"/>
      <c r="AB79" s="273"/>
      <c r="AC79" s="273"/>
      <c r="AD79" s="273"/>
      <c r="AE79" s="273"/>
      <c r="AF79" s="273"/>
      <c r="AG79" s="273"/>
      <c r="AH79" s="273"/>
      <c r="AI79" s="273"/>
      <c r="AJ79" s="274" t="e">
        <f t="shared" si="26"/>
        <v>#VALUE!</v>
      </c>
      <c r="AK79" s="274">
        <v>0</v>
      </c>
    </row>
    <row r="80" spans="1:37" s="275" customFormat="1" ht="30">
      <c r="A80" s="414" t="s">
        <v>19281</v>
      </c>
      <c r="B80" s="436" t="str">
        <f>'COMPOSIÇÕES COMPLEMENTARES '!$C$281</f>
        <v>COMP 057</v>
      </c>
      <c r="C80" s="416" t="str">
        <f>IF($B80="","",IFERROR(VLOOKUP($B80,SERVIÇOS!$A:$F,2,0),IFERROR(VLOOKUP($B80,'COMPOSIÇÕES COMPLEMENTARES '!$C:$K,2,0),"")))</f>
        <v>REMOÇÃO DE FORROS DE DRYWALL, PVC E FIBROMINERAL, DE FORMA MANUAL, COM REAPROVEITAMENTO.</v>
      </c>
      <c r="D80" s="417" t="str">
        <f>IF($B80="","",IFERROR(VLOOKUP($B80,SERVIÇOS!$A:$F,3,0),IFERROR(VLOOKUP($B80,'COMPOSIÇÕES COMPLEMENTARES '!$C:$K,3,0),"")))</f>
        <v>M2</v>
      </c>
      <c r="E80" s="418">
        <v>56</v>
      </c>
      <c r="F80" s="419">
        <f>IF($B80="","",IFERROR(VLOOKUP($B80,SERVIÇOS!$A:$F,4,0),IFERROR(VLOOKUP($B80,'COMPOSIÇÕES COMPLEMENTARES '!$C:$K,6,0),"")))</f>
        <v>2.25</v>
      </c>
      <c r="G80" s="419">
        <f>IF($B80="","",IFERROR(VLOOKUP($B80,SERVIÇOS!$A:$F,5,0),IFERROR(VLOOKUP($B80,'COMPOSIÇÕES COMPLEMENTARES '!$C:$K,7,0),"")))</f>
        <v>5.0599999999999996</v>
      </c>
      <c r="H80" s="419">
        <f t="shared" ref="H80:H81" si="78">IF(E80="","",F80+G80)</f>
        <v>7.31</v>
      </c>
      <c r="I80" s="419">
        <f t="shared" ref="I80:I81" si="79">IF(E80="","",TRUNC((E80*F80),2))</f>
        <v>126</v>
      </c>
      <c r="J80" s="419">
        <f t="shared" ref="J80:J81" si="80">IF(E80="","",TRUNC((E80*G80),2))</f>
        <v>283.36</v>
      </c>
      <c r="K80" s="419">
        <f t="shared" si="67"/>
        <v>409.35999999999996</v>
      </c>
      <c r="L80" s="714" t="s">
        <v>19178</v>
      </c>
      <c r="M80"/>
      <c r="N80" s="477"/>
      <c r="O80" s="478"/>
      <c r="P80" s="477"/>
      <c r="Q80" s="479"/>
      <c r="R80" s="477"/>
      <c r="S80" s="480"/>
      <c r="T80" s="481"/>
      <c r="U80" s="482"/>
      <c r="V80" s="494"/>
      <c r="W80" s="495"/>
      <c r="X80" s="495"/>
      <c r="Y80" s="273"/>
      <c r="Z80" s="273"/>
      <c r="AA80" s="273"/>
      <c r="AB80" s="273"/>
      <c r="AC80" s="273"/>
      <c r="AD80" s="273"/>
      <c r="AE80" s="273"/>
      <c r="AF80" s="273"/>
      <c r="AG80" s="273"/>
      <c r="AH80" s="273"/>
      <c r="AI80" s="273"/>
      <c r="AJ80" s="755"/>
      <c r="AK80" s="755"/>
    </row>
    <row r="81" spans="1:37" s="275" customFormat="1" ht="30">
      <c r="A81" s="414" t="s">
        <v>19282</v>
      </c>
      <c r="B81" s="436" t="str">
        <f>'COMPOSIÇÕES COMPLEMENTARES '!$C$284</f>
        <v>COMP 058</v>
      </c>
      <c r="C81" s="416" t="str">
        <f>IF($B81="","",IFERROR(VLOOKUP($B81,SERVIÇOS!$A:$F,2,0),IFERROR(VLOOKUP($B81,'COMPOSIÇÕES COMPLEMENTARES '!$C:$K,2,0),"")))</f>
        <v>REMOÇÃO DE CHAPAS E PERFIS DE DRYWALL, DE FORMA MANUAL, COM REAPROVEITAMENTO.</v>
      </c>
      <c r="D81" s="417" t="str">
        <f>IF($B81="","",IFERROR(VLOOKUP($B81,SERVIÇOS!$A:$F,3,0),IFERROR(VLOOKUP($B81,'COMPOSIÇÕES COMPLEMENTARES '!$C:$K,3,0),"")))</f>
        <v>M2</v>
      </c>
      <c r="E81" s="418">
        <v>80.400000000000006</v>
      </c>
      <c r="F81" s="419">
        <f>IF($B81="","",IFERROR(VLOOKUP($B81,SERVIÇOS!$A:$F,4,0),IFERROR(VLOOKUP($B81,'COMPOSIÇÕES COMPLEMENTARES '!$C:$K,6,0),"")))</f>
        <v>7.75</v>
      </c>
      <c r="G81" s="419">
        <f>IF($B81="","",IFERROR(VLOOKUP($B81,SERVIÇOS!$A:$F,5,0),IFERROR(VLOOKUP($B81,'COMPOSIÇÕES COMPLEMENTARES '!$C:$K,7,0),"")))</f>
        <v>17.48</v>
      </c>
      <c r="H81" s="419">
        <f t="shared" si="78"/>
        <v>25.23</v>
      </c>
      <c r="I81" s="419">
        <f t="shared" si="79"/>
        <v>623.1</v>
      </c>
      <c r="J81" s="419">
        <f t="shared" si="80"/>
        <v>1405.39</v>
      </c>
      <c r="K81" s="419">
        <f t="shared" si="67"/>
        <v>2028.4920000000002</v>
      </c>
      <c r="L81" s="714" t="s">
        <v>19178</v>
      </c>
      <c r="M81"/>
      <c r="N81" s="477"/>
      <c r="O81" s="478"/>
      <c r="P81" s="477"/>
      <c r="Q81" s="479"/>
      <c r="R81" s="477"/>
      <c r="S81" s="480"/>
      <c r="T81" s="481"/>
      <c r="U81" s="482"/>
      <c r="V81" s="494"/>
      <c r="W81" s="495"/>
      <c r="X81" s="495"/>
      <c r="Y81" s="273"/>
      <c r="Z81" s="273"/>
      <c r="AA81" s="273"/>
      <c r="AB81" s="273"/>
      <c r="AC81" s="273"/>
      <c r="AD81" s="273"/>
      <c r="AE81" s="273"/>
      <c r="AF81" s="273"/>
      <c r="AG81" s="273"/>
      <c r="AH81" s="273"/>
      <c r="AI81" s="273"/>
      <c r="AJ81" s="755"/>
      <c r="AK81" s="755"/>
    </row>
    <row r="82" spans="1:37" s="275" customFormat="1" ht="30">
      <c r="A82" s="414" t="s">
        <v>19283</v>
      </c>
      <c r="B82" s="436" t="str">
        <f>'COMPOSIÇÕES COMPLEMENTARES '!$C$86</f>
        <v>COMP 020</v>
      </c>
      <c r="C82" s="416" t="str">
        <f>IF($B82="","",IFERROR(VLOOKUP($B82,SERVIÇOS!$A:$F,2,0),IFERROR(VLOOKUP($B82,'COMPOSIÇÕES COMPLEMENTARES '!$C:$K,2,0),"")))</f>
        <v>REMOÇÃO E SUBSTITUIÇÃO DE ADESIVO DE PORTA PADRÃO DETRAN EM PORTA BLINDEX CONFORME PROJETO</v>
      </c>
      <c r="D82" s="417" t="str">
        <f>IF($B82="","",IFERROR(VLOOKUP($B82,SERVIÇOS!$A:$F,3,0),IFERROR(VLOOKUP($B82,'COMPOSIÇÕES COMPLEMENTARES '!$C:$K,3,0),"")))</f>
        <v>UND.</v>
      </c>
      <c r="E82" s="418">
        <v>1</v>
      </c>
      <c r="F82" s="419">
        <f>IF($B82="","",IFERROR(VLOOKUP($B82,SERVIÇOS!$A:$F,4,0),IFERROR(VLOOKUP($B82,'COMPOSIÇÕES COMPLEMENTARES '!$C:$K,6,0),"")))</f>
        <v>815.92</v>
      </c>
      <c r="G82" s="419">
        <f>IF($B82="","",IFERROR(VLOOKUP($B82,SERVIÇOS!$A:$F,5,0),IFERROR(VLOOKUP($B82,'COMPOSIÇÕES COMPLEMENTARES '!$C:$K,7,0),"")))</f>
        <v>3.75</v>
      </c>
      <c r="H82" s="419">
        <f t="shared" si="68"/>
        <v>819.67</v>
      </c>
      <c r="I82" s="419">
        <f t="shared" si="70"/>
        <v>815.92</v>
      </c>
      <c r="J82" s="419">
        <f t="shared" si="71"/>
        <v>3.75</v>
      </c>
      <c r="K82" s="419">
        <f t="shared" si="67"/>
        <v>819.67</v>
      </c>
      <c r="L82" s="714"/>
      <c r="M82"/>
      <c r="N82" s="477"/>
      <c r="O82" s="478" t="str">
        <f t="shared" si="72"/>
        <v/>
      </c>
      <c r="P82" s="477"/>
      <c r="Q82" s="479" t="str">
        <f t="shared" si="73"/>
        <v/>
      </c>
      <c r="R82" s="477"/>
      <c r="S82" s="480" t="str">
        <f t="shared" si="74"/>
        <v/>
      </c>
      <c r="T82" s="481">
        <f>SUMIF($N$8:S$8,"QUANT.",N82:S82)</f>
        <v>0</v>
      </c>
      <c r="U82" s="482">
        <f t="shared" si="75"/>
        <v>0</v>
      </c>
      <c r="V82" s="494" t="str">
        <f t="shared" si="69"/>
        <v>MEDIR</v>
      </c>
      <c r="W82" s="495">
        <f t="shared" si="76"/>
        <v>1</v>
      </c>
      <c r="X82" s="495">
        <f t="shared" si="77"/>
        <v>819.67</v>
      </c>
      <c r="Y82" s="273"/>
      <c r="Z82" s="273"/>
      <c r="AA82" s="273"/>
      <c r="AB82" s="273"/>
      <c r="AC82" s="273"/>
      <c r="AD82" s="273"/>
      <c r="AE82" s="273"/>
      <c r="AF82" s="273"/>
      <c r="AG82" s="273"/>
      <c r="AH82" s="273"/>
      <c r="AI82" s="273"/>
      <c r="AJ82" s="274" t="e">
        <f t="shared" si="26"/>
        <v>#VALUE!</v>
      </c>
      <c r="AK82" s="274">
        <v>0</v>
      </c>
    </row>
    <row r="83" spans="1:37" s="275" customFormat="1" ht="30">
      <c r="A83" s="414" t="s">
        <v>19284</v>
      </c>
      <c r="B83" s="436">
        <v>102163</v>
      </c>
      <c r="C83" s="416" t="str">
        <f>IF($B83="","",IFERROR(VLOOKUP($B83,SERVIÇOS!$A:$F,2,0),IFERROR(VLOOKUP($B83,'COMPOSIÇÕES COMPLEMENTARES '!$C:$K,2,0),"")))</f>
        <v>INSTALAÇÃO DE VIDRO LISO FUME, E = 4 MM, EM ESQUADRIA DE ALUMÍNIO OU PVC, FIXADO COM BAGUETE. AF_01/2021_PS</v>
      </c>
      <c r="D83" s="417" t="str">
        <f>IF($B83="","",IFERROR(VLOOKUP($B83,SERVIÇOS!$A:$F,3,0),IFERROR(VLOOKUP($B83,'COMPOSIÇÕES COMPLEMENTARES '!$C:$K,3,0),"")))</f>
        <v>M2</v>
      </c>
      <c r="E83" s="418">
        <v>3</v>
      </c>
      <c r="F83" s="419">
        <f>IF($B83="","",IFERROR(VLOOKUP($B83,SERVIÇOS!$A:$F,4,0),IFERROR(VLOOKUP($B83,'COMPOSIÇÕES COMPLEMENTARES '!$C:$K,6,0),"")))</f>
        <v>397.09</v>
      </c>
      <c r="G83" s="419">
        <f>IF($B83="","",IFERROR(VLOOKUP($B83,SERVIÇOS!$A:$F,5,0),IFERROR(VLOOKUP($B83,'COMPOSIÇÕES COMPLEMENTARES '!$C:$K,7,0),"")))</f>
        <v>28.2</v>
      </c>
      <c r="H83" s="419">
        <f t="shared" si="68"/>
        <v>425.28999999999996</v>
      </c>
      <c r="I83" s="419">
        <f t="shared" si="70"/>
        <v>1191.27</v>
      </c>
      <c r="J83" s="419">
        <f t="shared" si="71"/>
        <v>84.6</v>
      </c>
      <c r="K83" s="419">
        <f t="shared" si="67"/>
        <v>1275.8699999999999</v>
      </c>
      <c r="L83" s="714" t="s">
        <v>18999</v>
      </c>
      <c r="M83"/>
      <c r="N83" s="477"/>
      <c r="O83" s="478" t="str">
        <f t="shared" si="72"/>
        <v/>
      </c>
      <c r="P83" s="477"/>
      <c r="Q83" s="479" t="str">
        <f t="shared" si="73"/>
        <v/>
      </c>
      <c r="R83" s="477"/>
      <c r="S83" s="480" t="str">
        <f t="shared" si="74"/>
        <v/>
      </c>
      <c r="T83" s="481">
        <f>SUMIF($N$8:S$8,"QUANT.",N83:S83)</f>
        <v>0</v>
      </c>
      <c r="U83" s="482">
        <f t="shared" si="75"/>
        <v>0</v>
      </c>
      <c r="V83" s="494" t="str">
        <f t="shared" si="69"/>
        <v>MEDIR</v>
      </c>
      <c r="W83" s="495">
        <f t="shared" si="76"/>
        <v>3</v>
      </c>
      <c r="X83" s="495">
        <f t="shared" si="77"/>
        <v>1275.8699999999999</v>
      </c>
      <c r="Y83" s="273"/>
      <c r="Z83" s="273"/>
      <c r="AA83" s="273"/>
      <c r="AB83" s="273"/>
      <c r="AC83" s="273"/>
      <c r="AD83" s="273"/>
      <c r="AE83" s="273"/>
      <c r="AF83" s="273"/>
      <c r="AG83" s="273"/>
      <c r="AH83" s="273"/>
      <c r="AI83" s="273"/>
      <c r="AJ83" s="274">
        <f t="shared" si="26"/>
        <v>102163</v>
      </c>
      <c r="AK83" s="274">
        <v>0</v>
      </c>
    </row>
    <row r="84" spans="1:37" s="275" customFormat="1" ht="45">
      <c r="A84" s="414" t="s">
        <v>19285</v>
      </c>
      <c r="B84" s="436">
        <v>94559</v>
      </c>
      <c r="C84" s="416" t="str">
        <f>IF($B84="","",IFERROR(VLOOKUP($B84,SERVIÇOS!$A:$F,2,0),IFERROR(VLOOKUP($B84,'COMPOSIÇÕES COMPLEMENTARES '!$C:$K,2,0),"")))</f>
        <v>JANELA DE AÇO TIPO BASCULANTE PARA VIDROS, COM BATENTE, FERRAGENS E PINTURA ANTICORROSIVA. EXCLUSIVE VIDROS, ACABAMENTO, ALIZAR E CONTRAMARCO. FORNECIMENTO E INSTALAÇÃO. AF_12/2019</v>
      </c>
      <c r="D84" s="417" t="str">
        <f>IF($B84="","",IFERROR(VLOOKUP($B84,SERVIÇOS!$A:$F,3,0),IFERROR(VLOOKUP($B84,'COMPOSIÇÕES COMPLEMENTARES '!$C:$K,3,0),"")))</f>
        <v>M2</v>
      </c>
      <c r="E84" s="418">
        <v>3</v>
      </c>
      <c r="F84" s="419">
        <f>IF($B84="","",IFERROR(VLOOKUP($B84,SERVIÇOS!$A:$F,4,0),IFERROR(VLOOKUP($B84,'COMPOSIÇÕES COMPLEMENTARES '!$C:$K,6,0),"")))</f>
        <v>700.3</v>
      </c>
      <c r="G84" s="419">
        <f>IF($B84="","",IFERROR(VLOOKUP($B84,SERVIÇOS!$A:$F,5,0),IFERROR(VLOOKUP($B84,'COMPOSIÇÕES COMPLEMENTARES '!$C:$K,7,0),"")))</f>
        <v>134.57</v>
      </c>
      <c r="H84" s="419">
        <f t="shared" si="68"/>
        <v>834.86999999999989</v>
      </c>
      <c r="I84" s="419">
        <f t="shared" si="70"/>
        <v>2100.9</v>
      </c>
      <c r="J84" s="419">
        <f t="shared" si="71"/>
        <v>403.71</v>
      </c>
      <c r="K84" s="419">
        <f t="shared" si="67"/>
        <v>2504.6099999999997</v>
      </c>
      <c r="L84" s="714" t="s">
        <v>19000</v>
      </c>
      <c r="M84"/>
      <c r="N84" s="477"/>
      <c r="O84" s="478" t="str">
        <f t="shared" si="72"/>
        <v/>
      </c>
      <c r="P84" s="477"/>
      <c r="Q84" s="479" t="str">
        <f t="shared" si="73"/>
        <v/>
      </c>
      <c r="R84" s="477"/>
      <c r="S84" s="480" t="str">
        <f t="shared" si="74"/>
        <v/>
      </c>
      <c r="T84" s="481">
        <f>SUMIF($N$8:S$8,"QUANT.",N84:S84)</f>
        <v>0</v>
      </c>
      <c r="U84" s="482">
        <f t="shared" si="75"/>
        <v>0</v>
      </c>
      <c r="V84" s="494" t="str">
        <f t="shared" si="69"/>
        <v>MEDIR</v>
      </c>
      <c r="W84" s="495">
        <f t="shared" si="76"/>
        <v>3</v>
      </c>
      <c r="X84" s="495">
        <f t="shared" si="77"/>
        <v>2504.6099999999997</v>
      </c>
      <c r="Y84" s="273"/>
      <c r="Z84" s="273"/>
      <c r="AA84" s="273"/>
      <c r="AB84" s="273"/>
      <c r="AC84" s="273"/>
      <c r="AD84" s="273"/>
      <c r="AE84" s="273"/>
      <c r="AF84" s="273"/>
      <c r="AG84" s="273"/>
      <c r="AH84" s="273"/>
      <c r="AI84" s="273"/>
      <c r="AJ84" s="274">
        <f t="shared" si="26"/>
        <v>94559</v>
      </c>
      <c r="AK84" s="274">
        <v>0</v>
      </c>
    </row>
    <row r="85" spans="1:37" s="275" customFormat="1">
      <c r="A85" s="414" t="s">
        <v>19286</v>
      </c>
      <c r="B85" s="436" t="str">
        <f>'COMPOSIÇÕES COMPLEMENTARES '!$C$91</f>
        <v>COMP 022</v>
      </c>
      <c r="C85" s="416" t="str">
        <f>IF($B85="","",IFERROR(VLOOKUP($B85,SERVIÇOS!$A:$F,2,0),IFERROR(VLOOKUP($B85,'COMPOSIÇÕES COMPLEMENTARES '!$C:$K,2,0),"")))</f>
        <v>RETIRADA DE VIDROS ENCAIXILHADOS EM GERAL, INCLUSIVE LIMPEZA DO CAIXILHO</v>
      </c>
      <c r="D85" s="417" t="str">
        <f>IF($B85="","",IFERROR(VLOOKUP($B85,SERVIÇOS!$A:$F,3,0),IFERROR(VLOOKUP($B85,'COMPOSIÇÕES COMPLEMENTARES '!$C:$K,3,0),"")))</f>
        <v>M2</v>
      </c>
      <c r="E85" s="418">
        <v>2</v>
      </c>
      <c r="F85" s="419">
        <f>IF($B85="","",IFERROR(VLOOKUP($B85,SERVIÇOS!$A:$F,4,0),IFERROR(VLOOKUP($B85,'COMPOSIÇÕES COMPLEMENTARES '!$C:$K,6,0),"")))</f>
        <v>23.61</v>
      </c>
      <c r="G85" s="419">
        <f>IF($B85="","",IFERROR(VLOOKUP($B85,SERVIÇOS!$A:$F,5,0),IFERROR(VLOOKUP($B85,'COMPOSIÇÕES COMPLEMENTARES '!$C:$K,7,0),"")))</f>
        <v>64.319999999999993</v>
      </c>
      <c r="H85" s="419">
        <f t="shared" si="68"/>
        <v>87.929999999999993</v>
      </c>
      <c r="I85" s="419">
        <f t="shared" si="70"/>
        <v>47.22</v>
      </c>
      <c r="J85" s="419">
        <f t="shared" si="71"/>
        <v>128.63999999999999</v>
      </c>
      <c r="K85" s="419">
        <f t="shared" si="67"/>
        <v>175.85999999999999</v>
      </c>
      <c r="L85" s="714"/>
      <c r="M85"/>
      <c r="N85" s="477"/>
      <c r="O85" s="478" t="str">
        <f t="shared" si="72"/>
        <v/>
      </c>
      <c r="P85" s="477"/>
      <c r="Q85" s="479" t="str">
        <f t="shared" si="73"/>
        <v/>
      </c>
      <c r="R85" s="477"/>
      <c r="S85" s="480" t="str">
        <f t="shared" si="74"/>
        <v/>
      </c>
      <c r="T85" s="481">
        <f>SUMIF($N$8:S$8,"QUANT.",N85:S85)</f>
        <v>0</v>
      </c>
      <c r="U85" s="482">
        <f t="shared" si="75"/>
        <v>0</v>
      </c>
      <c r="V85" s="494" t="str">
        <f t="shared" si="69"/>
        <v>MEDIR</v>
      </c>
      <c r="W85" s="495">
        <f t="shared" si="76"/>
        <v>2</v>
      </c>
      <c r="X85" s="495">
        <f t="shared" si="77"/>
        <v>175.85999999999999</v>
      </c>
      <c r="Y85" s="273"/>
      <c r="Z85" s="273"/>
      <c r="AA85" s="273"/>
      <c r="AB85" s="273"/>
      <c r="AC85" s="273"/>
      <c r="AD85" s="273"/>
      <c r="AE85" s="273"/>
      <c r="AF85" s="273"/>
      <c r="AG85" s="273"/>
      <c r="AH85" s="273"/>
      <c r="AI85" s="273"/>
      <c r="AJ85" s="274" t="e">
        <f t="shared" si="26"/>
        <v>#VALUE!</v>
      </c>
      <c r="AK85" s="274">
        <v>0</v>
      </c>
    </row>
    <row r="86" spans="1:37" s="275" customFormat="1">
      <c r="A86" s="414" t="s">
        <v>19580</v>
      </c>
      <c r="B86" s="436" t="str">
        <f>'COMPOSIÇÕES COMPLEMENTARES '!$C$93</f>
        <v>COMP 023</v>
      </c>
      <c r="C86" s="416" t="str">
        <f>IF($B86="","",IFERROR(VLOOKUP($B86,SERVIÇOS!$A:$F,2,0),IFERROR(VLOOKUP($B86,'COMPOSIÇÕES COMPLEMENTARES '!$C:$K,2,0),"")))</f>
        <v>RECOLOCAÇÃO DE VIDROS ENCAIXILHADOS EM GERAL</v>
      </c>
      <c r="D86" s="417" t="str">
        <f>IF($B86="","",IFERROR(VLOOKUP($B86,SERVIÇOS!$A:$F,3,0),IFERROR(VLOOKUP($B86,'COMPOSIÇÕES COMPLEMENTARES '!$C:$K,3,0),"")))</f>
        <v>M2</v>
      </c>
      <c r="E86" s="418">
        <v>2</v>
      </c>
      <c r="F86" s="419">
        <f>IF($B86="","",IFERROR(VLOOKUP($B86,SERVIÇOS!$A:$F,4,0),IFERROR(VLOOKUP($B86,'COMPOSIÇÕES COMPLEMENTARES '!$C:$K,6,0),"")))</f>
        <v>31.96</v>
      </c>
      <c r="G86" s="419">
        <f>IF($B86="","",IFERROR(VLOOKUP($B86,SERVIÇOS!$A:$F,5,0),IFERROR(VLOOKUP($B86,'COMPOSIÇÕES COMPLEMENTARES '!$C:$K,7,0),"")))</f>
        <v>42.88</v>
      </c>
      <c r="H86" s="419">
        <f t="shared" si="68"/>
        <v>74.84</v>
      </c>
      <c r="I86" s="419">
        <f t="shared" si="70"/>
        <v>63.92</v>
      </c>
      <c r="J86" s="419">
        <f t="shared" si="71"/>
        <v>85.76</v>
      </c>
      <c r="K86" s="419">
        <f t="shared" si="67"/>
        <v>149.68</v>
      </c>
      <c r="L86" s="714"/>
      <c r="M86"/>
      <c r="N86" s="477"/>
      <c r="O86" s="478" t="str">
        <f t="shared" si="72"/>
        <v/>
      </c>
      <c r="P86" s="477"/>
      <c r="Q86" s="479" t="str">
        <f t="shared" si="73"/>
        <v/>
      </c>
      <c r="R86" s="477"/>
      <c r="S86" s="480" t="str">
        <f t="shared" si="74"/>
        <v/>
      </c>
      <c r="T86" s="481">
        <f>SUMIF($N$8:S$8,"QUANT.",N86:S86)</f>
        <v>0</v>
      </c>
      <c r="U86" s="482">
        <f t="shared" si="75"/>
        <v>0</v>
      </c>
      <c r="V86" s="494" t="str">
        <f t="shared" si="69"/>
        <v>MEDIR</v>
      </c>
      <c r="W86" s="495">
        <f t="shared" si="76"/>
        <v>2</v>
      </c>
      <c r="X86" s="495">
        <f t="shared" si="77"/>
        <v>149.68</v>
      </c>
      <c r="Y86" s="273"/>
      <c r="Z86" s="273"/>
      <c r="AA86" s="273"/>
      <c r="AB86" s="273"/>
      <c r="AC86" s="273"/>
      <c r="AD86" s="273"/>
      <c r="AE86" s="273"/>
      <c r="AF86" s="273"/>
      <c r="AG86" s="273"/>
      <c r="AH86" s="273"/>
      <c r="AI86" s="273"/>
      <c r="AJ86" s="274" t="e">
        <f t="shared" si="26"/>
        <v>#VALUE!</v>
      </c>
      <c r="AK86" s="274">
        <v>0</v>
      </c>
    </row>
    <row r="87" spans="1:37" s="275" customFormat="1" ht="30">
      <c r="A87" s="414" t="s">
        <v>19581</v>
      </c>
      <c r="B87" s="436" t="str">
        <f>'COMPOSIÇÕES COMPLEMENTARES '!$C$221</f>
        <v>COMP 045</v>
      </c>
      <c r="C87" s="416" t="str">
        <f>IF($B87="","",IFERROR(VLOOKUP($B87,SERVIÇOS!$A:$F,2,0),IFERROR(VLOOKUP($B87,'COMPOSIÇÕES COMPLEMENTARES '!$C:$K,2,0),"")))</f>
        <v>DESLOCAMENTO DE ACESSÓRIOS, MÓVEIS, EQUIPAMENTOS E OUTROS COM PROTEÇÃO POR FITA CREPE E LONA PLÁSTICA. ÁREA INTERNA</v>
      </c>
      <c r="D87" s="417" t="str">
        <f>IF($B87="","",IFERROR(VLOOKUP($B87,SERVIÇOS!$A:$F,3,0),IFERROR(VLOOKUP($B87,'COMPOSIÇÕES COMPLEMENTARES '!$C:$K,3,0),"")))</f>
        <v>M2</v>
      </c>
      <c r="E87" s="418">
        <v>15</v>
      </c>
      <c r="F87" s="419">
        <f>IF($B87="","",IFERROR(VLOOKUP($B87,SERVIÇOS!$A:$F,4,0),IFERROR(VLOOKUP($B87,'COMPOSIÇÕES COMPLEMENTARES '!$C:$K,6,0),"")))</f>
        <v>2.33</v>
      </c>
      <c r="G87" s="419">
        <f>IF($B87="","",IFERROR(VLOOKUP($B87,SERVIÇOS!$A:$F,5,0),IFERROR(VLOOKUP($B87,'COMPOSIÇÕES COMPLEMENTARES '!$C:$K,7,0),"")))</f>
        <v>0.97</v>
      </c>
      <c r="H87" s="419">
        <f t="shared" si="68"/>
        <v>3.3</v>
      </c>
      <c r="I87" s="419">
        <f t="shared" si="70"/>
        <v>34.950000000000003</v>
      </c>
      <c r="J87" s="419">
        <f t="shared" si="71"/>
        <v>14.55</v>
      </c>
      <c r="K87" s="419">
        <f t="shared" si="67"/>
        <v>49.5</v>
      </c>
      <c r="L87" s="714"/>
      <c r="M87"/>
      <c r="N87" s="477"/>
      <c r="O87" s="478" t="str">
        <f t="shared" si="72"/>
        <v/>
      </c>
      <c r="P87" s="477"/>
      <c r="Q87" s="479" t="str">
        <f t="shared" si="73"/>
        <v/>
      </c>
      <c r="R87" s="477"/>
      <c r="S87" s="480" t="str">
        <f t="shared" si="74"/>
        <v/>
      </c>
      <c r="T87" s="481">
        <f>SUMIF($N$8:S$8,"QUANT.",N87:S87)</f>
        <v>0</v>
      </c>
      <c r="U87" s="482">
        <f t="shared" si="75"/>
        <v>0</v>
      </c>
      <c r="V87" s="494" t="str">
        <f t="shared" si="69"/>
        <v>MEDIR</v>
      </c>
      <c r="W87" s="495">
        <f t="shared" si="76"/>
        <v>15</v>
      </c>
      <c r="X87" s="495">
        <f t="shared" si="77"/>
        <v>49.5</v>
      </c>
      <c r="Y87" s="273"/>
      <c r="Z87" s="273"/>
      <c r="AA87" s="273"/>
      <c r="AB87" s="273"/>
      <c r="AC87" s="273"/>
      <c r="AD87" s="273"/>
      <c r="AE87" s="273"/>
      <c r="AF87" s="273"/>
      <c r="AG87" s="273"/>
      <c r="AH87" s="273"/>
      <c r="AI87" s="273"/>
      <c r="AJ87" s="274" t="e">
        <f t="shared" si="26"/>
        <v>#VALUE!</v>
      </c>
      <c r="AK87" s="274">
        <v>0</v>
      </c>
    </row>
    <row r="88" spans="1:37" s="275" customFormat="1" ht="45">
      <c r="A88" s="414" t="s">
        <v>19582</v>
      </c>
      <c r="B88" s="762">
        <v>87273</v>
      </c>
      <c r="C88" s="416" t="str">
        <f>IF($B88="","",IFERROR(VLOOKUP($B88,SERVIÇOS!$A:$F,2,0),IFERROR(VLOOKUP($B88,'COMPOSIÇÕES COMPLEMENTARES '!$C:$K,2,0),"")))</f>
        <v>REVESTIMENTO CERÂMICO PARA PAREDES INTERNAS COM PLACAS TIPO ESMALTADA EXTRA DE DIMENSÕES 33X45 CM APLICADAS EM AMBIENTES DE ÁREA MAIOR QUE 5 M² NA ALTURA INTEIRA DAS PAREDES. AF_06/2014</v>
      </c>
      <c r="D88" s="417" t="str">
        <f>IF($B88="","",IFERROR(VLOOKUP($B88,SERVIÇOS!$A:$F,3,0),IFERROR(VLOOKUP($B88,'COMPOSIÇÕES COMPLEMENTARES '!$C:$K,3,0),"")))</f>
        <v>M2</v>
      </c>
      <c r="E88" s="765">
        <v>24</v>
      </c>
      <c r="F88" s="419">
        <f>IF($B88="","",IFERROR(VLOOKUP($B88,SERVIÇOS!$A:$F,4,0),IFERROR(VLOOKUP($B88,'COMPOSIÇÕES COMPLEMENTARES '!$C:$K,6,0),"")))</f>
        <v>48.9</v>
      </c>
      <c r="G88" s="419">
        <f>IF($B88="","",IFERROR(VLOOKUP($B88,SERVIÇOS!$A:$F,5,0),IFERROR(VLOOKUP($B88,'COMPOSIÇÕES COMPLEMENTARES '!$C:$K,7,0),"")))</f>
        <v>19.36</v>
      </c>
      <c r="H88" s="419">
        <f t="shared" ref="H88:H89" si="81">IF(E88="","",F88+G88)</f>
        <v>68.259999999999991</v>
      </c>
      <c r="I88" s="419">
        <f t="shared" ref="I88:I89" si="82">IF(E88="","",TRUNC((E88*F88),2))</f>
        <v>1173.5999999999999</v>
      </c>
      <c r="J88" s="419">
        <f t="shared" ref="J88:J89" si="83">IF(E88="","",TRUNC((E88*G88),2))</f>
        <v>464.64</v>
      </c>
      <c r="K88" s="419">
        <f t="shared" si="67"/>
        <v>1638.2399999999998</v>
      </c>
      <c r="L88" s="714" t="s">
        <v>19578</v>
      </c>
      <c r="M88"/>
      <c r="N88" s="477"/>
      <c r="O88" s="478"/>
      <c r="P88" s="477"/>
      <c r="Q88" s="479"/>
      <c r="R88" s="477"/>
      <c r="S88" s="480"/>
      <c r="T88" s="481"/>
      <c r="U88" s="482"/>
      <c r="V88" s="494"/>
      <c r="W88" s="495"/>
      <c r="X88" s="495"/>
      <c r="Y88" s="273"/>
      <c r="Z88" s="273"/>
      <c r="AA88" s="273"/>
      <c r="AB88" s="273"/>
      <c r="AC88" s="273"/>
      <c r="AD88" s="273"/>
      <c r="AE88" s="273"/>
      <c r="AF88" s="273"/>
      <c r="AG88" s="273"/>
      <c r="AH88" s="273"/>
      <c r="AI88" s="273"/>
      <c r="AJ88" s="661"/>
      <c r="AK88" s="661"/>
    </row>
    <row r="89" spans="1:37" s="275" customFormat="1" ht="60">
      <c r="A89" s="414" t="s">
        <v>19583</v>
      </c>
      <c r="B89" s="762" t="str">
        <f>'COMPOSIÇÕES COMPLEMENTARES '!$C$537</f>
        <v>COMP 085</v>
      </c>
      <c r="C89" s="416" t="str">
        <f>IF($B89="","",IFERROR(VLOOKUP($B89,SERVIÇOS!$A:$F,2,0),IFERROR(VLOOKUP($B89,'COMPOSIÇÕES COMPLEMENTARES '!$C:$K,2,0),"")))</f>
        <v>BANCADA GRANITO CINZA POLIDO 4,00 X 0,60 M, INCLUSO CUBA DE EMBUTIR FUNDA EM AÇO INOX (56X33X12  CM). APOIO EM ALVENARIA E SUPORTE MÃO FRANCESA 40KG,  COM SÓCULO, TESTEIRA,  VÁLVULA, ENGATE E TORNEIRA EM METAL CROMADO, SIFÃO EM PVC. FORNECIMENTO E INSTALAÇÃO</v>
      </c>
      <c r="D89" s="417" t="str">
        <f>IF($B89="","",IFERROR(VLOOKUP($B89,SERVIÇOS!$A:$F,3,0),IFERROR(VLOOKUP($B89,'COMPOSIÇÕES COMPLEMENTARES '!$C:$K,3,0),"")))</f>
        <v>UND.</v>
      </c>
      <c r="E89" s="765">
        <v>1</v>
      </c>
      <c r="F89" s="419">
        <f>IF($B89="","",IFERROR(VLOOKUP($B89,SERVIÇOS!$A:$F,4,0),IFERROR(VLOOKUP($B89,'COMPOSIÇÕES COMPLEMENTARES '!$C:$K,6,0),"")))</f>
        <v>3158.69</v>
      </c>
      <c r="G89" s="419">
        <f>IF($B89="","",IFERROR(VLOOKUP($B89,SERVIÇOS!$A:$F,5,0),IFERROR(VLOOKUP($B89,'COMPOSIÇÕES COMPLEMENTARES '!$C:$K,7,0),"")))</f>
        <v>579.38</v>
      </c>
      <c r="H89" s="419">
        <f t="shared" si="81"/>
        <v>3738.07</v>
      </c>
      <c r="I89" s="419">
        <f t="shared" si="82"/>
        <v>3158.69</v>
      </c>
      <c r="J89" s="419">
        <f t="shared" si="83"/>
        <v>579.38</v>
      </c>
      <c r="K89" s="419">
        <f t="shared" si="67"/>
        <v>3738.07</v>
      </c>
      <c r="L89" s="714" t="s">
        <v>19577</v>
      </c>
      <c r="M89"/>
      <c r="N89" s="477"/>
      <c r="O89" s="478"/>
      <c r="P89" s="477"/>
      <c r="Q89" s="479"/>
      <c r="R89" s="477"/>
      <c r="S89" s="480"/>
      <c r="T89" s="481"/>
      <c r="U89" s="482"/>
      <c r="V89" s="494"/>
      <c r="W89" s="495"/>
      <c r="X89" s="495"/>
      <c r="Y89" s="273"/>
      <c r="Z89" s="273"/>
      <c r="AA89" s="273"/>
      <c r="AB89" s="273"/>
      <c r="AC89" s="273"/>
      <c r="AD89" s="273"/>
      <c r="AE89" s="273"/>
      <c r="AF89" s="273"/>
      <c r="AG89" s="273"/>
      <c r="AH89" s="273"/>
      <c r="AI89" s="273"/>
      <c r="AJ89" s="661"/>
      <c r="AK89" s="661"/>
    </row>
    <row r="90" spans="1:37" s="275" customFormat="1" ht="30">
      <c r="A90" s="414" t="s">
        <v>19685</v>
      </c>
      <c r="B90" s="762" t="str">
        <f>'COMPOSIÇÕES COMPLEMENTARES '!$C$556</f>
        <v>COMP 086</v>
      </c>
      <c r="C90" s="416" t="str">
        <f>IF($B90="","",IFERROR(VLOOKUP($B90,SERVIÇOS!$A:$F,2,0),IFERROR(VLOOKUP($B90,'COMPOSIÇÕES COMPLEMENTARES '!$C:$K,2,0),"")))</f>
        <v>ADAPTAÇÃO DE TUBULAÇÃO DE GÁS, PONTO INTERNO E EXTERNO, DESLOCAMENTO DE FURO</v>
      </c>
      <c r="D90" s="417" t="str">
        <f>IF($B90="","",IFERROR(VLOOKUP($B90,SERVIÇOS!$A:$F,3,0),IFERROR(VLOOKUP($B90,'COMPOSIÇÕES COMPLEMENTARES '!$C:$K,3,0),"")))</f>
        <v>VB</v>
      </c>
      <c r="E90" s="765">
        <v>1</v>
      </c>
      <c r="F90" s="419">
        <f>IF($B90="","",IFERROR(VLOOKUP($B90,SERVIÇOS!$A:$F,4,0),IFERROR(VLOOKUP($B90,'COMPOSIÇÕES COMPLEMENTARES '!$C:$K,6,0),"")))</f>
        <v>182.89</v>
      </c>
      <c r="G90" s="419">
        <f>IF($B90="","",IFERROR(VLOOKUP($B90,SERVIÇOS!$A:$F,5,0),IFERROR(VLOOKUP($B90,'COMPOSIÇÕES COMPLEMENTARES '!$C:$K,7,0),"")))</f>
        <v>63.12</v>
      </c>
      <c r="H90" s="419">
        <f t="shared" ref="H90" si="84">IF(E90="","",F90+G90)</f>
        <v>246.01</v>
      </c>
      <c r="I90" s="419">
        <f t="shared" ref="I90" si="85">IF(E90="","",TRUNC((E90*F90),2))</f>
        <v>182.89</v>
      </c>
      <c r="J90" s="419">
        <f t="shared" ref="J90" si="86">IF(E90="","",TRUNC((E90*G90),2))</f>
        <v>63.12</v>
      </c>
      <c r="K90" s="419">
        <f t="shared" si="67"/>
        <v>246.01</v>
      </c>
      <c r="L90" s="714" t="s">
        <v>19577</v>
      </c>
      <c r="M90"/>
      <c r="N90" s="477"/>
      <c r="O90" s="478"/>
      <c r="P90" s="477"/>
      <c r="Q90" s="479"/>
      <c r="R90" s="477"/>
      <c r="S90" s="480"/>
      <c r="T90" s="481"/>
      <c r="U90" s="482"/>
      <c r="V90" s="494"/>
      <c r="W90" s="495"/>
      <c r="X90" s="495"/>
      <c r="Y90" s="273"/>
      <c r="Z90" s="273"/>
      <c r="AA90" s="273"/>
      <c r="AB90" s="273"/>
      <c r="AC90" s="273"/>
      <c r="AD90" s="273"/>
      <c r="AE90" s="273"/>
      <c r="AF90" s="273"/>
      <c r="AG90" s="273"/>
      <c r="AH90" s="273"/>
      <c r="AI90" s="273"/>
      <c r="AJ90" s="661"/>
      <c r="AK90" s="661"/>
    </row>
    <row r="91" spans="1:37" s="275" customFormat="1" ht="30">
      <c r="A91" s="414" t="s">
        <v>19686</v>
      </c>
      <c r="B91" s="762" t="str">
        <f>'COMPOSIÇÕES COMPLEMENTARES '!$C$577</f>
        <v>COMP 090</v>
      </c>
      <c r="C91" s="416" t="str">
        <f>IF($B91="","",IFERROR(VLOOKUP($B91,SERVIÇOS!$A:$F,2,0),IFERROR(VLOOKUP($B91,'COMPOSIÇÕES COMPLEMENTARES '!$C:$K,2,0),"")))</f>
        <v>PERSIANA ROLÔ SOLAR SCREEN 3% 2,85X1,30M COM BANDÔ - FORNECIMENTO E INSTALAÇÃO</v>
      </c>
      <c r="D91" s="417" t="str">
        <f>IF($B91="","",IFERROR(VLOOKUP($B91,SERVIÇOS!$A:$F,3,0),IFERROR(VLOOKUP($B91,'COMPOSIÇÕES COMPLEMENTARES '!$C:$K,3,0),"")))</f>
        <v>UN</v>
      </c>
      <c r="E91" s="765">
        <v>9</v>
      </c>
      <c r="F91" s="419">
        <f>IF($B91="","",IFERROR(VLOOKUP($B91,SERVIÇOS!$A:$F,4,0),IFERROR(VLOOKUP($B91,'COMPOSIÇÕES COMPLEMENTARES '!$C:$K,6,0),"")))</f>
        <v>885.15</v>
      </c>
      <c r="G91" s="419">
        <f>IF($B91="","",IFERROR(VLOOKUP($B91,SERVIÇOS!$A:$F,5,0),IFERROR(VLOOKUP($B91,'COMPOSIÇÕES COMPLEMENTARES '!$C:$K,7,0),"")))</f>
        <v>8.06</v>
      </c>
      <c r="H91" s="419">
        <f t="shared" ref="H91:H93" si="87">IF(E91="","",F91+G91)</f>
        <v>893.20999999999992</v>
      </c>
      <c r="I91" s="419">
        <f t="shared" ref="I91:I93" si="88">IF(E91="","",TRUNC((E91*F91),2))</f>
        <v>7966.35</v>
      </c>
      <c r="J91" s="419">
        <f t="shared" ref="J91:J93" si="89">IF(E91="","",TRUNC((E91*G91),2))</f>
        <v>72.540000000000006</v>
      </c>
      <c r="K91" s="419">
        <f t="shared" si="67"/>
        <v>8038.8899999999994</v>
      </c>
      <c r="L91" s="714"/>
      <c r="M91"/>
      <c r="N91" s="477"/>
      <c r="O91" s="478"/>
      <c r="P91" s="477"/>
      <c r="Q91" s="479"/>
      <c r="R91" s="477"/>
      <c r="S91" s="480"/>
      <c r="T91" s="481"/>
      <c r="U91" s="482"/>
      <c r="V91" s="494"/>
      <c r="W91" s="495"/>
      <c r="X91" s="495"/>
      <c r="Y91" s="273"/>
      <c r="Z91" s="273"/>
      <c r="AA91" s="273"/>
      <c r="AB91" s="273"/>
      <c r="AC91" s="273"/>
      <c r="AD91" s="273"/>
      <c r="AE91" s="273"/>
      <c r="AF91" s="273"/>
      <c r="AG91" s="273"/>
      <c r="AH91" s="273"/>
      <c r="AI91" s="273"/>
      <c r="AJ91" s="661"/>
      <c r="AK91" s="661"/>
    </row>
    <row r="92" spans="1:37" s="275" customFormat="1" ht="30">
      <c r="A92" s="414" t="s">
        <v>19687</v>
      </c>
      <c r="B92" s="762" t="str">
        <f>'COMPOSIÇÕES COMPLEMENTARES '!$C$583</f>
        <v>COMP 092</v>
      </c>
      <c r="C92" s="416" t="str">
        <f>IF($B92="","",IFERROR(VLOOKUP($B92,SERVIÇOS!$A:$F,2,0),IFERROR(VLOOKUP($B92,'COMPOSIÇÕES COMPLEMENTARES '!$C:$K,2,0),"")))</f>
        <v>PERSIANA ROLÔ SOLAR SCREEN 3% 1,90X1,30M COM BANDÔ - FORNECIMENTO E INSTALAÇÃO</v>
      </c>
      <c r="D92" s="417" t="str">
        <f>IF($B92="","",IFERROR(VLOOKUP($B92,SERVIÇOS!$A:$F,3,0),IFERROR(VLOOKUP($B92,'COMPOSIÇÕES COMPLEMENTARES '!$C:$K,3,0),"")))</f>
        <v>UN</v>
      </c>
      <c r="E92" s="765">
        <v>1</v>
      </c>
      <c r="F92" s="419">
        <f>IF($B92="","",IFERROR(VLOOKUP($B92,SERVIÇOS!$A:$F,4,0),IFERROR(VLOOKUP($B92,'COMPOSIÇÕES COMPLEMENTARES '!$C:$K,6,0),"")))</f>
        <v>561.86</v>
      </c>
      <c r="G92" s="419">
        <f>IF($B92="","",IFERROR(VLOOKUP($B92,SERVIÇOS!$A:$F,5,0),IFERROR(VLOOKUP($B92,'COMPOSIÇÕES COMPLEMENTARES '!$C:$K,7,0),"")))</f>
        <v>8.06</v>
      </c>
      <c r="H92" s="419">
        <f t="shared" si="87"/>
        <v>569.91999999999996</v>
      </c>
      <c r="I92" s="419">
        <f t="shared" si="88"/>
        <v>561.86</v>
      </c>
      <c r="J92" s="419">
        <f t="shared" si="89"/>
        <v>8.06</v>
      </c>
      <c r="K92" s="419">
        <f t="shared" si="67"/>
        <v>569.91999999999996</v>
      </c>
      <c r="L92" s="714"/>
      <c r="M92"/>
      <c r="N92" s="477"/>
      <c r="O92" s="478"/>
      <c r="P92" s="477"/>
      <c r="Q92" s="479"/>
      <c r="R92" s="477"/>
      <c r="S92" s="480"/>
      <c r="T92" s="481"/>
      <c r="U92" s="482"/>
      <c r="V92" s="494"/>
      <c r="W92" s="495"/>
      <c r="X92" s="495"/>
      <c r="Y92" s="273"/>
      <c r="Z92" s="273"/>
      <c r="AA92" s="273"/>
      <c r="AB92" s="273"/>
      <c r="AC92" s="273"/>
      <c r="AD92" s="273"/>
      <c r="AE92" s="273"/>
      <c r="AF92" s="273"/>
      <c r="AG92" s="273"/>
      <c r="AH92" s="273"/>
      <c r="AI92" s="273"/>
      <c r="AJ92" s="661"/>
      <c r="AK92" s="661"/>
    </row>
    <row r="93" spans="1:37" s="275" customFormat="1" ht="30">
      <c r="A93" s="414" t="s">
        <v>19833</v>
      </c>
      <c r="B93" s="762" t="str">
        <f>'COMPOSIÇÕES COMPLEMENTARES '!$C$586</f>
        <v>COMP 093</v>
      </c>
      <c r="C93" s="416" t="str">
        <f>IF($B93="","",IFERROR(VLOOKUP($B93,SERVIÇOS!$A:$F,2,0),IFERROR(VLOOKUP($B93,'COMPOSIÇÕES COMPLEMENTARES '!$C:$K,2,0),"")))</f>
        <v>PERSIANA ROLÔ SOLAR SCREEN 3% 1,40X1,30M COM BANDÔ - FORNECIMENTO E INSTALAÇÃO</v>
      </c>
      <c r="D93" s="417" t="str">
        <f>IF($B93="","",IFERROR(VLOOKUP($B93,SERVIÇOS!$A:$F,3,0),IFERROR(VLOOKUP($B93,'COMPOSIÇÕES COMPLEMENTARES '!$C:$K,3,0),"")))</f>
        <v>UN</v>
      </c>
      <c r="E93" s="765">
        <v>1</v>
      </c>
      <c r="F93" s="419">
        <f>IF($B93="","",IFERROR(VLOOKUP($B93,SERVIÇOS!$A:$F,4,0),IFERROR(VLOOKUP($B93,'COMPOSIÇÕES COMPLEMENTARES '!$C:$K,6,0),"")))</f>
        <v>425.54</v>
      </c>
      <c r="G93" s="419">
        <f>IF($B93="","",IFERROR(VLOOKUP($B93,SERVIÇOS!$A:$F,5,0),IFERROR(VLOOKUP($B93,'COMPOSIÇÕES COMPLEMENTARES '!$C:$K,7,0),"")))</f>
        <v>8.06</v>
      </c>
      <c r="H93" s="419">
        <f t="shared" si="87"/>
        <v>433.6</v>
      </c>
      <c r="I93" s="419">
        <f t="shared" si="88"/>
        <v>425.54</v>
      </c>
      <c r="J93" s="419">
        <f t="shared" si="89"/>
        <v>8.06</v>
      </c>
      <c r="K93" s="419">
        <f t="shared" si="67"/>
        <v>433.6</v>
      </c>
      <c r="L93" s="714"/>
      <c r="M93"/>
      <c r="N93" s="477"/>
      <c r="O93" s="478"/>
      <c r="P93" s="477"/>
      <c r="Q93" s="479"/>
      <c r="R93" s="477"/>
      <c r="S93" s="480"/>
      <c r="T93" s="481"/>
      <c r="U93" s="482"/>
      <c r="V93" s="494"/>
      <c r="W93" s="495"/>
      <c r="X93" s="495"/>
      <c r="Y93" s="273"/>
      <c r="Z93" s="273"/>
      <c r="AA93" s="273"/>
      <c r="AB93" s="273"/>
      <c r="AC93" s="273"/>
      <c r="AD93" s="273"/>
      <c r="AE93" s="273"/>
      <c r="AF93" s="273"/>
      <c r="AG93" s="273"/>
      <c r="AH93" s="273"/>
      <c r="AI93" s="273"/>
      <c r="AJ93" s="661"/>
      <c r="AK93" s="661"/>
    </row>
    <row r="94" spans="1:37" s="275" customFormat="1">
      <c r="A94" s="706" t="s">
        <v>18990</v>
      </c>
      <c r="B94" s="707"/>
      <c r="C94" s="708" t="s">
        <v>18994</v>
      </c>
      <c r="D94" s="709"/>
      <c r="E94" s="710"/>
      <c r="F94" s="711"/>
      <c r="G94" s="712"/>
      <c r="H94" s="712"/>
      <c r="I94" s="713"/>
      <c r="J94" s="713"/>
      <c r="K94" s="712"/>
      <c r="L94" s="799"/>
      <c r="M94"/>
      <c r="N94" s="477"/>
      <c r="O94" s="478" t="str">
        <f t="shared" si="72"/>
        <v/>
      </c>
      <c r="P94" s="477"/>
      <c r="Q94" s="479" t="str">
        <f t="shared" si="73"/>
        <v/>
      </c>
      <c r="R94" s="477"/>
      <c r="S94" s="480" t="str">
        <f t="shared" si="74"/>
        <v/>
      </c>
      <c r="T94" s="481">
        <f>SUMIF($N$8:S$8,"QUANT.",N94:S94)</f>
        <v>0</v>
      </c>
      <c r="U94" s="482">
        <f t="shared" si="75"/>
        <v>0</v>
      </c>
      <c r="V94" s="494" t="str">
        <f t="shared" si="69"/>
        <v/>
      </c>
      <c r="W94" s="495">
        <f t="shared" si="76"/>
        <v>0</v>
      </c>
      <c r="X94" s="495">
        <f t="shared" si="77"/>
        <v>0</v>
      </c>
      <c r="Y94" s="273"/>
      <c r="Z94" s="273"/>
      <c r="AA94" s="273"/>
      <c r="AB94" s="273"/>
      <c r="AC94" s="273"/>
      <c r="AD94" s="273"/>
      <c r="AE94" s="273"/>
      <c r="AF94" s="273"/>
      <c r="AG94" s="273"/>
      <c r="AH94" s="273"/>
      <c r="AI94" s="273"/>
      <c r="AJ94" s="274">
        <f t="shared" si="26"/>
        <v>0</v>
      </c>
      <c r="AK94" s="274">
        <v>0</v>
      </c>
    </row>
    <row r="95" spans="1:37" s="275" customFormat="1" ht="30">
      <c r="A95" s="414" t="s">
        <v>19287</v>
      </c>
      <c r="B95" s="436">
        <v>97633</v>
      </c>
      <c r="C95" s="416" t="str">
        <f>IF($B95="","",IFERROR(VLOOKUP($B95,SERVIÇOS!$A:$F,2,0),IFERROR(VLOOKUP($B95,'COMPOSIÇÕES COMPLEMENTARES '!$C:$K,2,0),"")))</f>
        <v>DEMOLIÇÃO DE REVESTIMENTO CERÂMICO, DE FORMA MANUAL, SEM REAPROVEITAMENTO. AF_12/2017</v>
      </c>
      <c r="D95" s="417" t="str">
        <f>IF($B95="","",IFERROR(VLOOKUP($B95,SERVIÇOS!$A:$F,3,0),IFERROR(VLOOKUP($B95,'COMPOSIÇÕES COMPLEMENTARES '!$C:$K,3,0),"")))</f>
        <v>M2</v>
      </c>
      <c r="E95" s="418">
        <v>48.45</v>
      </c>
      <c r="F95" s="419">
        <f>IF($B95="","",IFERROR(VLOOKUP($B95,SERVIÇOS!$A:$F,4,0),IFERROR(VLOOKUP($B95,'COMPOSIÇÕES COMPLEMENTARES '!$C:$K,6,0),"")))</f>
        <v>7.5</v>
      </c>
      <c r="G95" s="419">
        <f>IF($B95="","",IFERROR(VLOOKUP($B95,SERVIÇOS!$A:$F,5,0),IFERROR(VLOOKUP($B95,'COMPOSIÇÕES COMPLEMENTARES '!$C:$K,7,0),"")))</f>
        <v>16.239999999999998</v>
      </c>
      <c r="H95" s="419">
        <f t="shared" si="68"/>
        <v>23.74</v>
      </c>
      <c r="I95" s="419">
        <f t="shared" si="70"/>
        <v>363.37</v>
      </c>
      <c r="J95" s="419">
        <f t="shared" si="71"/>
        <v>786.82</v>
      </c>
      <c r="K95" s="419">
        <f t="shared" si="67"/>
        <v>1150.203</v>
      </c>
      <c r="L95" s="714" t="s">
        <v>19001</v>
      </c>
      <c r="M95"/>
      <c r="N95" s="477"/>
      <c r="O95" s="478" t="str">
        <f t="shared" si="72"/>
        <v/>
      </c>
      <c r="P95" s="477"/>
      <c r="Q95" s="479" t="str">
        <f t="shared" si="73"/>
        <v/>
      </c>
      <c r="R95" s="477"/>
      <c r="S95" s="480" t="str">
        <f t="shared" si="74"/>
        <v/>
      </c>
      <c r="T95" s="481">
        <f>SUMIF($N$8:S$8,"QUANT.",N95:S95)</f>
        <v>0</v>
      </c>
      <c r="U95" s="482">
        <f t="shared" si="75"/>
        <v>0</v>
      </c>
      <c r="V95" s="494" t="str">
        <f t="shared" si="69"/>
        <v>MEDIR</v>
      </c>
      <c r="W95" s="495">
        <f t="shared" si="76"/>
        <v>48.45</v>
      </c>
      <c r="X95" s="495">
        <f t="shared" si="77"/>
        <v>1150.203</v>
      </c>
      <c r="Y95" s="273"/>
      <c r="Z95" s="273"/>
      <c r="AA95" s="273"/>
      <c r="AB95" s="273"/>
      <c r="AC95" s="273"/>
      <c r="AD95" s="273"/>
      <c r="AE95" s="273"/>
      <c r="AF95" s="273"/>
      <c r="AG95" s="273"/>
      <c r="AH95" s="273"/>
      <c r="AI95" s="273"/>
      <c r="AJ95" s="274">
        <f t="shared" si="26"/>
        <v>97633</v>
      </c>
      <c r="AK95" s="274">
        <v>0</v>
      </c>
    </row>
    <row r="96" spans="1:37" s="275" customFormat="1" ht="45">
      <c r="A96" s="414" t="s">
        <v>19288</v>
      </c>
      <c r="B96" s="436">
        <v>87273</v>
      </c>
      <c r="C96" s="416" t="str">
        <f>IF($B96="","",IFERROR(VLOOKUP($B96,SERVIÇOS!$A:$F,2,0),IFERROR(VLOOKUP($B96,'COMPOSIÇÕES COMPLEMENTARES '!$C:$K,2,0),"")))</f>
        <v>REVESTIMENTO CERÂMICO PARA PAREDES INTERNAS COM PLACAS TIPO ESMALTADA EXTRA DE DIMENSÕES 33X45 CM APLICADAS EM AMBIENTES DE ÁREA MAIOR QUE 5 M² NA ALTURA INTEIRA DAS PAREDES. AF_06/2014</v>
      </c>
      <c r="D96" s="417" t="str">
        <f>IF($B96="","",IFERROR(VLOOKUP($B96,SERVIÇOS!$A:$F,3,0),IFERROR(VLOOKUP($B96,'COMPOSIÇÕES COMPLEMENTARES '!$C:$K,3,0),"")))</f>
        <v>M2</v>
      </c>
      <c r="E96" s="418">
        <v>41.15</v>
      </c>
      <c r="F96" s="419">
        <f>IF($B96="","",IFERROR(VLOOKUP($B96,SERVIÇOS!$A:$F,4,0),IFERROR(VLOOKUP($B96,'COMPOSIÇÕES COMPLEMENTARES '!$C:$K,6,0),"")))</f>
        <v>48.9</v>
      </c>
      <c r="G96" s="419">
        <f>IF($B96="","",IFERROR(VLOOKUP($B96,SERVIÇOS!$A:$F,5,0),IFERROR(VLOOKUP($B96,'COMPOSIÇÕES COMPLEMENTARES '!$C:$K,7,0),"")))</f>
        <v>19.36</v>
      </c>
      <c r="H96" s="419">
        <f t="shared" si="68"/>
        <v>68.259999999999991</v>
      </c>
      <c r="I96" s="419">
        <f t="shared" si="70"/>
        <v>2012.23</v>
      </c>
      <c r="J96" s="419">
        <f t="shared" si="71"/>
        <v>796.66</v>
      </c>
      <c r="K96" s="419">
        <f t="shared" si="67"/>
        <v>2808.8989999999994</v>
      </c>
      <c r="L96" s="714" t="s">
        <v>19002</v>
      </c>
      <c r="M96"/>
      <c r="N96" s="477"/>
      <c r="O96" s="478" t="str">
        <f t="shared" si="72"/>
        <v/>
      </c>
      <c r="P96" s="477"/>
      <c r="Q96" s="479" t="str">
        <f t="shared" si="73"/>
        <v/>
      </c>
      <c r="R96" s="477"/>
      <c r="S96" s="480" t="str">
        <f t="shared" si="74"/>
        <v/>
      </c>
      <c r="T96" s="481">
        <f>SUMIF($N$8:S$8,"QUANT.",N96:S96)</f>
        <v>0</v>
      </c>
      <c r="U96" s="482">
        <f t="shared" si="75"/>
        <v>0</v>
      </c>
      <c r="V96" s="494" t="str">
        <f t="shared" si="69"/>
        <v>MEDIR</v>
      </c>
      <c r="W96" s="495">
        <f t="shared" si="76"/>
        <v>41.15</v>
      </c>
      <c r="X96" s="495">
        <f t="shared" si="77"/>
        <v>2808.8989999999994</v>
      </c>
      <c r="Y96" s="273"/>
      <c r="Z96" s="273"/>
      <c r="AA96" s="273"/>
      <c r="AB96" s="273"/>
      <c r="AC96" s="273"/>
      <c r="AD96" s="273"/>
      <c r="AE96" s="273"/>
      <c r="AF96" s="273"/>
      <c r="AG96" s="273"/>
      <c r="AH96" s="273"/>
      <c r="AI96" s="273"/>
      <c r="AJ96" s="274">
        <f t="shared" si="26"/>
        <v>87273</v>
      </c>
      <c r="AK96" s="274">
        <v>0</v>
      </c>
    </row>
    <row r="97" spans="1:37" s="275" customFormat="1" ht="45">
      <c r="A97" s="414" t="s">
        <v>19289</v>
      </c>
      <c r="B97" s="436">
        <v>87249</v>
      </c>
      <c r="C97" s="416" t="str">
        <f>IF($B97="","",IFERROR(VLOOKUP($B97,SERVIÇOS!$A:$F,2,0),IFERROR(VLOOKUP($B97,'COMPOSIÇÕES COMPLEMENTARES '!$C:$K,2,0),"")))</f>
        <v>REVESTIMENTO CERÂMICO PARA PISO COM PLACAS TIPO ESMALTADA EXTRA DE DIMENSÕES 45X45 CM APLICADA EM AMBIENTES DE ÁREA MENOR QUE 5 M2. AF_06/2014</v>
      </c>
      <c r="D97" s="417" t="str">
        <f>IF($B97="","",IFERROR(VLOOKUP($B97,SERVIÇOS!$A:$F,3,0),IFERROR(VLOOKUP($B97,'COMPOSIÇÕES COMPLEMENTARES '!$C:$K,3,0),"")))</f>
        <v>M2</v>
      </c>
      <c r="E97" s="418">
        <v>7.3</v>
      </c>
      <c r="F97" s="419">
        <f>IF($B97="","",IFERROR(VLOOKUP($B97,SERVIÇOS!$A:$F,4,0),IFERROR(VLOOKUP($B97,'COMPOSIÇÕES COMPLEMENTARES '!$C:$K,6,0),"")))</f>
        <v>45.52</v>
      </c>
      <c r="G97" s="419">
        <f>IF($B97="","",IFERROR(VLOOKUP($B97,SERVIÇOS!$A:$F,5,0),IFERROR(VLOOKUP($B97,'COMPOSIÇÕES COMPLEMENTARES '!$C:$K,7,0),"")))</f>
        <v>21.99</v>
      </c>
      <c r="H97" s="419">
        <f t="shared" si="68"/>
        <v>67.510000000000005</v>
      </c>
      <c r="I97" s="419">
        <f t="shared" si="70"/>
        <v>332.29</v>
      </c>
      <c r="J97" s="419">
        <f t="shared" si="71"/>
        <v>160.52000000000001</v>
      </c>
      <c r="K97" s="419">
        <f t="shared" si="67"/>
        <v>492.82300000000004</v>
      </c>
      <c r="L97" s="714" t="s">
        <v>19003</v>
      </c>
      <c r="M97"/>
      <c r="N97" s="477"/>
      <c r="O97" s="478" t="str">
        <f t="shared" si="72"/>
        <v/>
      </c>
      <c r="P97" s="477"/>
      <c r="Q97" s="479" t="str">
        <f t="shared" si="73"/>
        <v/>
      </c>
      <c r="R97" s="477"/>
      <c r="S97" s="480" t="str">
        <f t="shared" si="74"/>
        <v/>
      </c>
      <c r="T97" s="481">
        <f>SUMIF($N$8:S$8,"QUANT.",N97:S97)</f>
        <v>0</v>
      </c>
      <c r="U97" s="482">
        <f t="shared" si="75"/>
        <v>0</v>
      </c>
      <c r="V97" s="494" t="str">
        <f t="shared" si="69"/>
        <v>MEDIR</v>
      </c>
      <c r="W97" s="495">
        <f t="shared" si="76"/>
        <v>7.3</v>
      </c>
      <c r="X97" s="495">
        <f t="shared" si="77"/>
        <v>492.82300000000004</v>
      </c>
      <c r="Y97" s="273"/>
      <c r="Z97" s="273"/>
      <c r="AA97" s="273"/>
      <c r="AB97" s="273"/>
      <c r="AC97" s="273"/>
      <c r="AD97" s="273"/>
      <c r="AE97" s="273"/>
      <c r="AF97" s="273"/>
      <c r="AG97" s="273"/>
      <c r="AH97" s="273"/>
      <c r="AI97" s="273"/>
      <c r="AJ97" s="274">
        <f t="shared" si="26"/>
        <v>87249</v>
      </c>
      <c r="AK97" s="274">
        <v>0</v>
      </c>
    </row>
    <row r="98" spans="1:37" s="275" customFormat="1">
      <c r="A98" s="414" t="s">
        <v>19290</v>
      </c>
      <c r="B98" s="436">
        <v>97663</v>
      </c>
      <c r="C98" s="416" t="str">
        <f>IF($B98="","",IFERROR(VLOOKUP($B98,SERVIÇOS!$A:$F,2,0),IFERROR(VLOOKUP($B98,'COMPOSIÇÕES COMPLEMENTARES '!$C:$K,2,0),"")))</f>
        <v>REMOÇÃO DE LOUÇAS, DE FORMA MANUAL, SEM REAPROVEITAMENTO. AF_12/2017</v>
      </c>
      <c r="D98" s="417" t="str">
        <f>IF($B98="","",IFERROR(VLOOKUP($B98,SERVIÇOS!$A:$F,3,0),IFERROR(VLOOKUP($B98,'COMPOSIÇÕES COMPLEMENTARES '!$C:$K,3,0),"")))</f>
        <v>UN</v>
      </c>
      <c r="E98" s="418">
        <v>4</v>
      </c>
      <c r="F98" s="419">
        <f>IF($B98="","",IFERROR(VLOOKUP($B98,SERVIÇOS!$A:$F,4,0),IFERROR(VLOOKUP($B98,'COMPOSIÇÕES COMPLEMENTARES '!$C:$K,6,0),"")))</f>
        <v>3.88</v>
      </c>
      <c r="G98" s="419">
        <f>IF($B98="","",IFERROR(VLOOKUP($B98,SERVIÇOS!$A:$F,5,0),IFERROR(VLOOKUP($B98,'COMPOSIÇÕES COMPLEMENTARES '!$C:$K,7,0),"")))</f>
        <v>8.93</v>
      </c>
      <c r="H98" s="419">
        <f t="shared" si="68"/>
        <v>12.809999999999999</v>
      </c>
      <c r="I98" s="419">
        <f t="shared" si="70"/>
        <v>15.52</v>
      </c>
      <c r="J98" s="419">
        <f t="shared" si="71"/>
        <v>35.72</v>
      </c>
      <c r="K98" s="419">
        <f t="shared" si="67"/>
        <v>51.239999999999995</v>
      </c>
      <c r="L98" s="714"/>
      <c r="M98"/>
      <c r="N98" s="477"/>
      <c r="O98" s="478" t="str">
        <f t="shared" si="72"/>
        <v/>
      </c>
      <c r="P98" s="477"/>
      <c r="Q98" s="479" t="str">
        <f t="shared" si="73"/>
        <v/>
      </c>
      <c r="R98" s="477"/>
      <c r="S98" s="480" t="str">
        <f t="shared" si="74"/>
        <v/>
      </c>
      <c r="T98" s="481">
        <f>SUMIF($N$8:S$8,"QUANT.",N98:S98)</f>
        <v>0</v>
      </c>
      <c r="U98" s="482">
        <f t="shared" si="75"/>
        <v>0</v>
      </c>
      <c r="V98" s="494" t="str">
        <f t="shared" si="69"/>
        <v>MEDIR</v>
      </c>
      <c r="W98" s="495">
        <f t="shared" si="76"/>
        <v>4</v>
      </c>
      <c r="X98" s="495">
        <f t="shared" si="77"/>
        <v>51.239999999999995</v>
      </c>
      <c r="Y98" s="273"/>
      <c r="Z98" s="273"/>
      <c r="AA98" s="273"/>
      <c r="AB98" s="273"/>
      <c r="AC98" s="273"/>
      <c r="AD98" s="273"/>
      <c r="AE98" s="273"/>
      <c r="AF98" s="273"/>
      <c r="AG98" s="273"/>
      <c r="AH98" s="273"/>
      <c r="AI98" s="273"/>
      <c r="AJ98" s="274">
        <f t="shared" si="26"/>
        <v>97663</v>
      </c>
      <c r="AK98" s="274">
        <v>0</v>
      </c>
    </row>
    <row r="99" spans="1:37" s="275" customFormat="1">
      <c r="A99" s="414" t="s">
        <v>19291</v>
      </c>
      <c r="B99" s="436" t="str">
        <f>'COMPOSIÇÕES COMPLEMENTARES '!$C$66</f>
        <v>COMP 014</v>
      </c>
      <c r="C99" s="416" t="str">
        <f>IF($B99="","",IFERROR(VLOOKUP($B99,SERVIÇOS!$A:$F,2,0),IFERROR(VLOOKUP($B99,'COMPOSIÇÕES COMPLEMENTARES '!$C:$K,2,0),"")))</f>
        <v>RETIRADA DE REGISTROS OU VÁLVULAS FLUXÍVEIS</v>
      </c>
      <c r="D99" s="417" t="str">
        <f>IF($B99="","",IFERROR(VLOOKUP($B99,SERVIÇOS!$A:$F,3,0),IFERROR(VLOOKUP($B99,'COMPOSIÇÕES COMPLEMENTARES '!$C:$K,3,0),"")))</f>
        <v>UNID.</v>
      </c>
      <c r="E99" s="418">
        <v>2</v>
      </c>
      <c r="F99" s="419">
        <f>IF($B99="","",IFERROR(VLOOKUP($B99,SERVIÇOS!$A:$F,4,0),IFERROR(VLOOKUP($B99,'COMPOSIÇÕES COMPLEMENTARES '!$C:$K,6,0),"")))</f>
        <v>29.09</v>
      </c>
      <c r="G99" s="419">
        <f>IF($B99="","",IFERROR(VLOOKUP($B99,SERVIÇOS!$A:$F,5,0),IFERROR(VLOOKUP($B99,'COMPOSIÇÕES COMPLEMENTARES '!$C:$K,7,0),"")))</f>
        <v>84.87</v>
      </c>
      <c r="H99" s="419">
        <f t="shared" si="68"/>
        <v>113.96000000000001</v>
      </c>
      <c r="I99" s="419">
        <f t="shared" si="70"/>
        <v>58.18</v>
      </c>
      <c r="J99" s="419">
        <f t="shared" si="71"/>
        <v>169.74</v>
      </c>
      <c r="K99" s="419">
        <f t="shared" si="67"/>
        <v>227.92000000000002</v>
      </c>
      <c r="L99" s="714"/>
      <c r="M99"/>
      <c r="N99" s="477"/>
      <c r="O99" s="478" t="str">
        <f t="shared" si="72"/>
        <v/>
      </c>
      <c r="P99" s="477"/>
      <c r="Q99" s="479" t="str">
        <f t="shared" si="73"/>
        <v/>
      </c>
      <c r="R99" s="477"/>
      <c r="S99" s="480" t="str">
        <f t="shared" si="74"/>
        <v/>
      </c>
      <c r="T99" s="481">
        <f>SUMIF($N$8:S$8,"QUANT.",N99:S99)</f>
        <v>0</v>
      </c>
      <c r="U99" s="482">
        <f t="shared" si="75"/>
        <v>0</v>
      </c>
      <c r="V99" s="494" t="str">
        <f t="shared" si="69"/>
        <v>MEDIR</v>
      </c>
      <c r="W99" s="495">
        <f t="shared" si="76"/>
        <v>2</v>
      </c>
      <c r="X99" s="495">
        <f t="shared" si="77"/>
        <v>227.92000000000002</v>
      </c>
      <c r="Y99" s="273"/>
      <c r="Z99" s="273"/>
      <c r="AA99" s="273"/>
      <c r="AB99" s="273"/>
      <c r="AC99" s="273"/>
      <c r="AD99" s="273"/>
      <c r="AE99" s="273"/>
      <c r="AF99" s="273"/>
      <c r="AG99" s="273"/>
      <c r="AH99" s="273"/>
      <c r="AI99" s="273"/>
      <c r="AJ99" s="274" t="e">
        <f t="shared" si="26"/>
        <v>#VALUE!</v>
      </c>
      <c r="AK99" s="274">
        <v>0</v>
      </c>
    </row>
    <row r="100" spans="1:37" s="275" customFormat="1" ht="30">
      <c r="A100" s="414" t="s">
        <v>19292</v>
      </c>
      <c r="B100" s="436">
        <v>97664</v>
      </c>
      <c r="C100" s="416" t="str">
        <f>IF($B100="","",IFERROR(VLOOKUP($B100,SERVIÇOS!$A:$F,2,0),IFERROR(VLOOKUP($B100,'COMPOSIÇÕES COMPLEMENTARES '!$C:$K,2,0),"")))</f>
        <v>REMOÇÃO DE ACESSÓRIOS, DE FORMA MANUAL, SEM REAPROVEITAMENTO. AF_12/2017</v>
      </c>
      <c r="D100" s="417" t="str">
        <f>IF($B100="","",IFERROR(VLOOKUP($B100,SERVIÇOS!$A:$F,3,0),IFERROR(VLOOKUP($B100,'COMPOSIÇÕES COMPLEMENTARES '!$C:$K,3,0),"")))</f>
        <v>UN</v>
      </c>
      <c r="E100" s="418">
        <v>20</v>
      </c>
      <c r="F100" s="419">
        <f>IF($B100="","",IFERROR(VLOOKUP($B100,SERVIÇOS!$A:$F,4,0),IFERROR(VLOOKUP($B100,'COMPOSIÇÕES COMPLEMENTARES '!$C:$K,6,0),"")))</f>
        <v>0.44</v>
      </c>
      <c r="G100" s="419">
        <f>IF($B100="","",IFERROR(VLOOKUP($B100,SERVIÇOS!$A:$F,5,0),IFERROR(VLOOKUP($B100,'COMPOSIÇÕES COMPLEMENTARES '!$C:$K,7,0),"")))</f>
        <v>1.1499999999999999</v>
      </c>
      <c r="H100" s="419">
        <f t="shared" si="68"/>
        <v>1.5899999999999999</v>
      </c>
      <c r="I100" s="419">
        <f t="shared" si="70"/>
        <v>8.8000000000000007</v>
      </c>
      <c r="J100" s="419">
        <f t="shared" si="71"/>
        <v>23</v>
      </c>
      <c r="K100" s="419">
        <f t="shared" si="67"/>
        <v>31.799999999999997</v>
      </c>
      <c r="L100" s="714"/>
      <c r="M100"/>
      <c r="N100" s="477"/>
      <c r="O100" s="478" t="str">
        <f t="shared" si="72"/>
        <v/>
      </c>
      <c r="P100" s="477"/>
      <c r="Q100" s="479" t="str">
        <f t="shared" si="73"/>
        <v/>
      </c>
      <c r="R100" s="477"/>
      <c r="S100" s="480" t="str">
        <f t="shared" si="74"/>
        <v/>
      </c>
      <c r="T100" s="481">
        <f>SUMIF($N$8:S$8,"QUANT.",N100:S100)</f>
        <v>0</v>
      </c>
      <c r="U100" s="482">
        <f t="shared" si="75"/>
        <v>0</v>
      </c>
      <c r="V100" s="494" t="str">
        <f t="shared" si="69"/>
        <v>MEDIR</v>
      </c>
      <c r="W100" s="495">
        <f t="shared" si="76"/>
        <v>20</v>
      </c>
      <c r="X100" s="495">
        <f t="shared" si="77"/>
        <v>31.799999999999997</v>
      </c>
      <c r="Y100" s="273"/>
      <c r="Z100" s="273"/>
      <c r="AA100" s="273"/>
      <c r="AB100" s="273"/>
      <c r="AC100" s="273"/>
      <c r="AD100" s="273"/>
      <c r="AE100" s="273"/>
      <c r="AF100" s="273"/>
      <c r="AG100" s="273"/>
      <c r="AH100" s="273"/>
      <c r="AI100" s="273"/>
      <c r="AJ100" s="274">
        <f t="shared" si="26"/>
        <v>97664</v>
      </c>
      <c r="AK100" s="274">
        <v>0</v>
      </c>
    </row>
    <row r="101" spans="1:37" s="275" customFormat="1" ht="30">
      <c r="A101" s="414" t="s">
        <v>19293</v>
      </c>
      <c r="B101" s="436">
        <v>97666</v>
      </c>
      <c r="C101" s="416" t="str">
        <f>IF($B101="","",IFERROR(VLOOKUP($B101,SERVIÇOS!$A:$F,2,0),IFERROR(VLOOKUP($B101,'COMPOSIÇÕES COMPLEMENTARES '!$C:$K,2,0),"")))</f>
        <v>REMOÇÃO DE METAIS SANITÁRIOS, DE FORMA MANUAL, SEM REAPROVEITAMENTO. AF_12/2017</v>
      </c>
      <c r="D101" s="417" t="str">
        <f>IF($B101="","",IFERROR(VLOOKUP($B101,SERVIÇOS!$A:$F,3,0),IFERROR(VLOOKUP($B101,'COMPOSIÇÕES COMPLEMENTARES '!$C:$K,3,0),"")))</f>
        <v>UN</v>
      </c>
      <c r="E101" s="418">
        <v>2</v>
      </c>
      <c r="F101" s="419">
        <f>IF($B101="","",IFERROR(VLOOKUP($B101,SERVIÇOS!$A:$F,4,0),IFERROR(VLOOKUP($B101,'COMPOSIÇÕES COMPLEMENTARES '!$C:$K,6,0),"")))</f>
        <v>2.81</v>
      </c>
      <c r="G101" s="419">
        <f>IF($B101="","",IFERROR(VLOOKUP($B101,SERVIÇOS!$A:$F,5,0),IFERROR(VLOOKUP($B101,'COMPOSIÇÕES COMPLEMENTARES '!$C:$K,7,0),"")))</f>
        <v>6.53</v>
      </c>
      <c r="H101" s="419">
        <f t="shared" si="68"/>
        <v>9.34</v>
      </c>
      <c r="I101" s="419">
        <f t="shared" si="70"/>
        <v>5.62</v>
      </c>
      <c r="J101" s="419">
        <f t="shared" si="71"/>
        <v>13.06</v>
      </c>
      <c r="K101" s="419">
        <f t="shared" si="67"/>
        <v>18.68</v>
      </c>
      <c r="L101" s="714"/>
      <c r="M101"/>
      <c r="N101" s="477"/>
      <c r="O101" s="478" t="str">
        <f t="shared" si="72"/>
        <v/>
      </c>
      <c r="P101" s="477"/>
      <c r="Q101" s="479" t="str">
        <f t="shared" si="73"/>
        <v/>
      </c>
      <c r="R101" s="477"/>
      <c r="S101" s="480" t="str">
        <f t="shared" si="74"/>
        <v/>
      </c>
      <c r="T101" s="481">
        <f>SUMIF($N$8:S$8,"QUANT.",N101:S101)</f>
        <v>0</v>
      </c>
      <c r="U101" s="482">
        <f t="shared" si="75"/>
        <v>0</v>
      </c>
      <c r="V101" s="494" t="str">
        <f t="shared" si="69"/>
        <v>MEDIR</v>
      </c>
      <c r="W101" s="495">
        <f t="shared" si="76"/>
        <v>2</v>
      </c>
      <c r="X101" s="495">
        <f t="shared" si="77"/>
        <v>18.68</v>
      </c>
      <c r="Y101" s="273"/>
      <c r="Z101" s="273"/>
      <c r="AA101" s="273"/>
      <c r="AB101" s="273"/>
      <c r="AC101" s="273"/>
      <c r="AD101" s="273"/>
      <c r="AE101" s="273"/>
      <c r="AF101" s="273"/>
      <c r="AG101" s="273"/>
      <c r="AH101" s="273"/>
      <c r="AI101" s="273"/>
      <c r="AJ101" s="274">
        <f t="shared" si="26"/>
        <v>97666</v>
      </c>
      <c r="AK101" s="274">
        <v>0</v>
      </c>
    </row>
    <row r="102" spans="1:37" s="275" customFormat="1" ht="30">
      <c r="A102" s="414" t="s">
        <v>19294</v>
      </c>
      <c r="B102" s="436">
        <v>86885</v>
      </c>
      <c r="C102" s="416" t="str">
        <f>IF($B102="","",IFERROR(VLOOKUP($B102,SERVIÇOS!$A:$F,2,0),IFERROR(VLOOKUP($B102,'COMPOSIÇÕES COMPLEMENTARES '!$C:$K,2,0),"")))</f>
        <v>ENGATE FLEXÍVEL EM PLÁSTICO BRANCO, 1/2 X 40CM - FORNECIMENTO E INSTALAÇÃO. AF_01/2020</v>
      </c>
      <c r="D102" s="417" t="str">
        <f>IF($B102="","",IFERROR(VLOOKUP($B102,SERVIÇOS!$A:$F,3,0),IFERROR(VLOOKUP($B102,'COMPOSIÇÕES COMPLEMENTARES '!$C:$K,3,0),"")))</f>
        <v>UN</v>
      </c>
      <c r="E102" s="418">
        <v>2</v>
      </c>
      <c r="F102" s="419">
        <f>IF($B102="","",IFERROR(VLOOKUP($B102,SERVIÇOS!$A:$F,4,0),IFERROR(VLOOKUP($B102,'COMPOSIÇÕES COMPLEMENTARES '!$C:$K,6,0),"")))</f>
        <v>8.5500000000000007</v>
      </c>
      <c r="G102" s="419">
        <f>IF($B102="","",IFERROR(VLOOKUP($B102,SERVIÇOS!$A:$F,5,0),IFERROR(VLOOKUP($B102,'COMPOSIÇÕES COMPLEMENTARES '!$C:$K,7,0),"")))</f>
        <v>3.95</v>
      </c>
      <c r="H102" s="419">
        <f t="shared" si="68"/>
        <v>12.5</v>
      </c>
      <c r="I102" s="419">
        <f t="shared" si="70"/>
        <v>17.100000000000001</v>
      </c>
      <c r="J102" s="419">
        <f t="shared" si="71"/>
        <v>7.9</v>
      </c>
      <c r="K102" s="419">
        <f t="shared" si="67"/>
        <v>25</v>
      </c>
      <c r="L102" s="714"/>
      <c r="M102"/>
      <c r="N102" s="477"/>
      <c r="O102" s="478"/>
      <c r="P102" s="477"/>
      <c r="Q102" s="479"/>
      <c r="R102" s="477"/>
      <c r="S102" s="480"/>
      <c r="T102" s="481"/>
      <c r="U102" s="482"/>
      <c r="V102" s="494"/>
      <c r="W102" s="495"/>
      <c r="X102" s="495"/>
      <c r="Y102" s="273"/>
      <c r="Z102" s="273"/>
      <c r="AA102" s="273"/>
      <c r="AB102" s="273"/>
      <c r="AC102" s="273"/>
      <c r="AD102" s="273"/>
      <c r="AE102" s="273"/>
      <c r="AF102" s="273"/>
      <c r="AG102" s="273"/>
      <c r="AH102" s="273"/>
      <c r="AI102" s="273"/>
      <c r="AJ102" s="661"/>
      <c r="AK102" s="661"/>
    </row>
    <row r="103" spans="1:37" s="275" customFormat="1" ht="30">
      <c r="A103" s="414" t="s">
        <v>19295</v>
      </c>
      <c r="B103" s="436">
        <v>86880</v>
      </c>
      <c r="C103" s="416" t="str">
        <f>IF($B103="","",IFERROR(VLOOKUP($B103,SERVIÇOS!$A:$F,2,0),IFERROR(VLOOKUP($B103,'COMPOSIÇÕES COMPLEMENTARES '!$C:$K,2,0),"")))</f>
        <v>VÁLVULA EM PLÁSTICO CROMADO TIPO AMERICANA 3.1/2 X 1.1/2 SEM ADAPTADOR PARA PIA - FORNECIMENTO E INSTALAÇÃO. AF_01/2020</v>
      </c>
      <c r="D103" s="417" t="str">
        <f>IF($B103="","",IFERROR(VLOOKUP($B103,SERVIÇOS!$A:$F,3,0),IFERROR(VLOOKUP($B103,'COMPOSIÇÕES COMPLEMENTARES '!$C:$K,3,0),"")))</f>
        <v>UN</v>
      </c>
      <c r="E103" s="418">
        <v>2</v>
      </c>
      <c r="F103" s="419">
        <f>IF($B103="","",IFERROR(VLOOKUP($B103,SERVIÇOS!$A:$F,4,0),IFERROR(VLOOKUP($B103,'COMPOSIÇÕES COMPLEMENTARES '!$C:$K,6,0),"")))</f>
        <v>23.43</v>
      </c>
      <c r="G103" s="419">
        <f>IF($B103="","",IFERROR(VLOOKUP($B103,SERVIÇOS!$A:$F,5,0),IFERROR(VLOOKUP($B103,'COMPOSIÇÕES COMPLEMENTARES '!$C:$K,7,0),"")))</f>
        <v>3.18</v>
      </c>
      <c r="H103" s="419">
        <f t="shared" si="68"/>
        <v>26.61</v>
      </c>
      <c r="I103" s="419">
        <f t="shared" si="70"/>
        <v>46.86</v>
      </c>
      <c r="J103" s="419">
        <f t="shared" si="71"/>
        <v>6.36</v>
      </c>
      <c r="K103" s="419">
        <f t="shared" si="67"/>
        <v>53.22</v>
      </c>
      <c r="L103" s="714"/>
      <c r="M103"/>
      <c r="N103" s="477"/>
      <c r="O103" s="478"/>
      <c r="P103" s="477"/>
      <c r="Q103" s="479"/>
      <c r="R103" s="477"/>
      <c r="S103" s="480"/>
      <c r="T103" s="481"/>
      <c r="U103" s="482"/>
      <c r="V103" s="494"/>
      <c r="W103" s="495"/>
      <c r="X103" s="495"/>
      <c r="Y103" s="273"/>
      <c r="Z103" s="273"/>
      <c r="AA103" s="273"/>
      <c r="AB103" s="273"/>
      <c r="AC103" s="273"/>
      <c r="AD103" s="273"/>
      <c r="AE103" s="273"/>
      <c r="AF103" s="273"/>
      <c r="AG103" s="273"/>
      <c r="AH103" s="273"/>
      <c r="AI103" s="273"/>
      <c r="AJ103" s="661"/>
      <c r="AK103" s="661"/>
    </row>
    <row r="104" spans="1:37" s="275" customFormat="1" ht="30">
      <c r="A104" s="414" t="s">
        <v>19296</v>
      </c>
      <c r="B104" s="436">
        <v>94792</v>
      </c>
      <c r="C104" s="416" t="str">
        <f>IF($B104="","",IFERROR(VLOOKUP($B104,SERVIÇOS!$A:$F,2,0),IFERROR(VLOOKUP($B104,'COMPOSIÇÕES COMPLEMENTARES '!$C:$K,2,0),"")))</f>
        <v>REGISTRO DE GAVETA BRUTO, LATÃO, ROSCÁVEL, 1", COM ACABAMENTO E CANOPLA CROMADOS - FORNECIMENTO E INSTALAÇÃO. AF_08/2021</v>
      </c>
      <c r="D104" s="417" t="str">
        <f>IF($B104="","",IFERROR(VLOOKUP($B104,SERVIÇOS!$A:$F,3,0),IFERROR(VLOOKUP($B104,'COMPOSIÇÕES COMPLEMENTARES '!$C:$K,3,0),"")))</f>
        <v>UN</v>
      </c>
      <c r="E104" s="418">
        <v>1</v>
      </c>
      <c r="F104" s="419">
        <f>IF($B104="","",IFERROR(VLOOKUP($B104,SERVIÇOS!$A:$F,4,0),IFERROR(VLOOKUP($B104,'COMPOSIÇÕES COMPLEMENTARES '!$C:$K,6,0),"")))</f>
        <v>109.23</v>
      </c>
      <c r="G104" s="419">
        <f>IF($B104="","",IFERROR(VLOOKUP($B104,SERVIÇOS!$A:$F,5,0),IFERROR(VLOOKUP($B104,'COMPOSIÇÕES COMPLEMENTARES '!$C:$K,7,0),"")))</f>
        <v>9.6999999999999993</v>
      </c>
      <c r="H104" s="419">
        <f t="shared" si="68"/>
        <v>118.93</v>
      </c>
      <c r="I104" s="419">
        <f t="shared" si="70"/>
        <v>109.23</v>
      </c>
      <c r="J104" s="419">
        <f t="shared" si="71"/>
        <v>9.6999999999999993</v>
      </c>
      <c r="K104" s="419">
        <f t="shared" si="67"/>
        <v>118.93</v>
      </c>
      <c r="L104" s="714"/>
      <c r="M104"/>
      <c r="N104" s="477"/>
      <c r="O104" s="478" t="str">
        <f t="shared" ref="O104" si="90">IF(OR(N104="",$K104=""),"",(N104/$E104)*$K104)</f>
        <v/>
      </c>
      <c r="P104" s="477"/>
      <c r="Q104" s="479" t="str">
        <f t="shared" ref="Q104" si="91">IF(OR(P104="",$K104=""),"",(P104/$E104)*$K104)</f>
        <v/>
      </c>
      <c r="R104" s="477"/>
      <c r="S104" s="480" t="str">
        <f t="shared" ref="S104" si="92">IF(OR(R104="",$K104=""),"",(R104/$E104)*$K104)</f>
        <v/>
      </c>
      <c r="T104" s="481">
        <f>SUMIF($N$8:S$8,"QUANT.",N104:S104)</f>
        <v>0</v>
      </c>
      <c r="U104" s="482">
        <f t="shared" ref="U104" si="93">SUMIF($N$8:$S$8,"CUSTO",N104:S104)</f>
        <v>0</v>
      </c>
      <c r="V104" s="494" t="str">
        <f t="shared" ref="V104" si="94">IF(B104&lt;&gt;"",IF(U104=0,"MEDIR",IF(K104-U104=0,"OK",IF(K104-U104&gt;0,"MEDIR","ALERTA!"))),"")</f>
        <v>MEDIR</v>
      </c>
      <c r="W104" s="495">
        <f t="shared" ref="W104" si="95">IF(T104="",0,E104-T104)</f>
        <v>1</v>
      </c>
      <c r="X104" s="495">
        <f t="shared" ref="X104" si="96">IF(U104="",0,K104-U104)</f>
        <v>118.93</v>
      </c>
      <c r="Y104" s="273"/>
      <c r="Z104" s="273"/>
      <c r="AA104" s="273"/>
      <c r="AB104" s="273"/>
      <c r="AC104" s="273"/>
      <c r="AD104" s="273"/>
      <c r="AE104" s="273"/>
      <c r="AF104" s="273"/>
      <c r="AG104" s="273"/>
      <c r="AH104" s="273"/>
      <c r="AI104" s="273"/>
      <c r="AJ104" s="661"/>
      <c r="AK104" s="661"/>
    </row>
    <row r="105" spans="1:37" s="275" customFormat="1" ht="30">
      <c r="A105" s="414" t="s">
        <v>19297</v>
      </c>
      <c r="B105" s="436">
        <v>86883</v>
      </c>
      <c r="C105" s="416" t="str">
        <f>IF($B105="","",IFERROR(VLOOKUP($B105,SERVIÇOS!$A:$F,2,0),IFERROR(VLOOKUP($B105,'COMPOSIÇÕES COMPLEMENTARES '!$C:$K,2,0),"")))</f>
        <v>SIFÃO DO TIPO FLEXÍVEL EM PVC 1  X 1.1/2  - FORNECIMENTO E INSTALAÇÃO. AF_01/2020</v>
      </c>
      <c r="D105" s="417" t="str">
        <f>IF($B105="","",IFERROR(VLOOKUP($B105,SERVIÇOS!$A:$F,3,0),IFERROR(VLOOKUP($B105,'COMPOSIÇÕES COMPLEMENTARES '!$C:$K,3,0),"")))</f>
        <v>UN</v>
      </c>
      <c r="E105" s="418">
        <v>2</v>
      </c>
      <c r="F105" s="419">
        <f>IF($B105="","",IFERROR(VLOOKUP($B105,SERVIÇOS!$A:$F,4,0),IFERROR(VLOOKUP($B105,'COMPOSIÇÕES COMPLEMENTARES '!$C:$K,6,0),"")))</f>
        <v>10.119999999999999</v>
      </c>
      <c r="G105" s="419">
        <f>IF($B105="","",IFERROR(VLOOKUP($B105,SERVIÇOS!$A:$F,5,0),IFERROR(VLOOKUP($B105,'COMPOSIÇÕES COMPLEMENTARES '!$C:$K,7,0),"")))</f>
        <v>2.17</v>
      </c>
      <c r="H105" s="419">
        <f t="shared" si="68"/>
        <v>12.29</v>
      </c>
      <c r="I105" s="419">
        <f t="shared" si="70"/>
        <v>20.239999999999998</v>
      </c>
      <c r="J105" s="419">
        <f t="shared" si="71"/>
        <v>4.34</v>
      </c>
      <c r="K105" s="419">
        <f t="shared" si="67"/>
        <v>24.58</v>
      </c>
      <c r="L105" s="714"/>
      <c r="M105"/>
      <c r="N105" s="477"/>
      <c r="O105" s="478"/>
      <c r="P105" s="477"/>
      <c r="Q105" s="479"/>
      <c r="R105" s="477"/>
      <c r="S105" s="480"/>
      <c r="T105" s="481"/>
      <c r="U105" s="482"/>
      <c r="V105" s="494"/>
      <c r="W105" s="495"/>
      <c r="X105" s="495"/>
      <c r="Y105" s="273"/>
      <c r="Z105" s="273"/>
      <c r="AA105" s="273"/>
      <c r="AB105" s="273"/>
      <c r="AC105" s="273"/>
      <c r="AD105" s="273"/>
      <c r="AE105" s="273"/>
      <c r="AF105" s="273"/>
      <c r="AG105" s="273"/>
      <c r="AH105" s="273"/>
      <c r="AI105" s="273"/>
      <c r="AJ105" s="661"/>
      <c r="AK105" s="661"/>
    </row>
    <row r="106" spans="1:37" s="275" customFormat="1" ht="30">
      <c r="A106" s="414" t="s">
        <v>19298</v>
      </c>
      <c r="B106" s="436">
        <v>86903</v>
      </c>
      <c r="C106" s="416" t="str">
        <f>IF($B106="","",IFERROR(VLOOKUP($B106,SERVIÇOS!$A:$F,2,0),IFERROR(VLOOKUP($B106,'COMPOSIÇÕES COMPLEMENTARES '!$C:$K,2,0),"")))</f>
        <v>LAVATÓRIO LOUÇA BRANCA COM COLUNA, 45 X 55CM OU EQUIVALENTE, PADRÃO MÉDIO - FORNECIMENTO E INSTALAÇÃO. AF_01/2020</v>
      </c>
      <c r="D106" s="417" t="str">
        <f>IF($B106="","",IFERROR(VLOOKUP($B106,SERVIÇOS!$A:$F,3,0),IFERROR(VLOOKUP($B106,'COMPOSIÇÕES COMPLEMENTARES '!$C:$K,3,0),"")))</f>
        <v>UN</v>
      </c>
      <c r="E106" s="418">
        <v>2</v>
      </c>
      <c r="F106" s="419">
        <f>IF($B106="","",IFERROR(VLOOKUP($B106,SERVIÇOS!$A:$F,4,0),IFERROR(VLOOKUP($B106,'COMPOSIÇÕES COMPLEMENTARES '!$C:$K,6,0),"")))</f>
        <v>294.75</v>
      </c>
      <c r="G106" s="419">
        <f>IF($B106="","",IFERROR(VLOOKUP($B106,SERVIÇOS!$A:$F,5,0),IFERROR(VLOOKUP($B106,'COMPOSIÇÕES COMPLEMENTARES '!$C:$K,7,0),"")))</f>
        <v>40.869999999999997</v>
      </c>
      <c r="H106" s="419">
        <f t="shared" si="68"/>
        <v>335.62</v>
      </c>
      <c r="I106" s="419">
        <f t="shared" si="70"/>
        <v>589.5</v>
      </c>
      <c r="J106" s="419">
        <f t="shared" si="71"/>
        <v>81.739999999999995</v>
      </c>
      <c r="K106" s="419">
        <f t="shared" si="67"/>
        <v>671.24</v>
      </c>
      <c r="L106" s="714"/>
      <c r="M106"/>
      <c r="N106" s="477"/>
      <c r="O106" s="478" t="str">
        <f t="shared" ref="O106" si="97">IF(OR(N106="",$K106=""),"",(N106/$E106)*$K106)</f>
        <v/>
      </c>
      <c r="P106" s="477"/>
      <c r="Q106" s="479" t="str">
        <f t="shared" ref="Q106" si="98">IF(OR(P106="",$K106=""),"",(P106/$E106)*$K106)</f>
        <v/>
      </c>
      <c r="R106" s="477"/>
      <c r="S106" s="480" t="str">
        <f t="shared" ref="S106" si="99">IF(OR(R106="",$K106=""),"",(R106/$E106)*$K106)</f>
        <v/>
      </c>
      <c r="T106" s="481">
        <f>SUMIF($N$8:S$8,"QUANT.",N106:S106)</f>
        <v>0</v>
      </c>
      <c r="U106" s="482">
        <f t="shared" ref="U106" si="100">SUMIF($N$8:$S$8,"CUSTO",N106:S106)</f>
        <v>0</v>
      </c>
      <c r="V106" s="494" t="str">
        <f t="shared" ref="V106" si="101">IF(B106&lt;&gt;"",IF(U106=0,"MEDIR",IF(K106-U106=0,"OK",IF(K106-U106&gt;0,"MEDIR","ALERTA!"))),"")</f>
        <v>MEDIR</v>
      </c>
      <c r="W106" s="495">
        <f t="shared" ref="W106" si="102">IF(T106="",0,E106-T106)</f>
        <v>2</v>
      </c>
      <c r="X106" s="495">
        <f t="shared" ref="X106" si="103">IF(U106="",0,K106-U106)</f>
        <v>671.24</v>
      </c>
      <c r="Y106" s="273"/>
      <c r="Z106" s="273"/>
      <c r="AA106" s="273"/>
      <c r="AB106" s="273"/>
      <c r="AC106" s="273"/>
      <c r="AD106" s="273"/>
      <c r="AE106" s="273"/>
      <c r="AF106" s="273"/>
      <c r="AG106" s="273"/>
      <c r="AH106" s="273"/>
      <c r="AI106" s="273"/>
      <c r="AJ106" s="274">
        <f t="shared" ref="AJ106" si="104">B106-AK106</f>
        <v>86903</v>
      </c>
      <c r="AK106" s="274">
        <v>0</v>
      </c>
    </row>
    <row r="107" spans="1:37" s="275" customFormat="1" ht="30">
      <c r="A107" s="414" t="s">
        <v>19299</v>
      </c>
      <c r="B107" s="436">
        <v>89709</v>
      </c>
      <c r="C107" s="416" t="str">
        <f>IF($B107="","",IFERROR(VLOOKUP($B107,SERVIÇOS!$A:$F,2,0),IFERROR(VLOOKUP($B107,'COMPOSIÇÕES COMPLEMENTARES '!$C:$K,2,0),"")))</f>
        <v>RALO SIFONADO, PVC, DN 100 X 40 MM, JUNTA SOLDÁVEL, FORNECIDO E INSTALADO EM RAMAL DE DESCARGA OU EM RAMAL DE ESGOTO SANITÁRIO. AF_08/2022</v>
      </c>
      <c r="D107" s="417" t="str">
        <f>IF($B107="","",IFERROR(VLOOKUP($B107,SERVIÇOS!$A:$F,3,0),IFERROR(VLOOKUP($B107,'COMPOSIÇÕES COMPLEMENTARES '!$C:$K,3,0),"")))</f>
        <v>UN</v>
      </c>
      <c r="E107" s="418">
        <v>2</v>
      </c>
      <c r="F107" s="419">
        <f>IF($B107="","",IFERROR(VLOOKUP($B107,SERVIÇOS!$A:$F,4,0),IFERROR(VLOOKUP($B107,'COMPOSIÇÕES COMPLEMENTARES '!$C:$K,6,0),"")))</f>
        <v>15.43</v>
      </c>
      <c r="G107" s="419">
        <f>IF($B107="","",IFERROR(VLOOKUP($B107,SERVIÇOS!$A:$F,5,0),IFERROR(VLOOKUP($B107,'COMPOSIÇÕES COMPLEMENTARES '!$C:$K,7,0),"")))</f>
        <v>6.18</v>
      </c>
      <c r="H107" s="419">
        <f t="shared" si="68"/>
        <v>21.61</v>
      </c>
      <c r="I107" s="419">
        <f t="shared" si="70"/>
        <v>30.86</v>
      </c>
      <c r="J107" s="419">
        <f t="shared" si="71"/>
        <v>12.36</v>
      </c>
      <c r="K107" s="419">
        <f t="shared" si="67"/>
        <v>43.22</v>
      </c>
      <c r="L107" s="714"/>
      <c r="M107"/>
      <c r="N107" s="477"/>
      <c r="O107" s="478" t="str">
        <f t="shared" si="72"/>
        <v/>
      </c>
      <c r="P107" s="477"/>
      <c r="Q107" s="479" t="str">
        <f t="shared" si="73"/>
        <v/>
      </c>
      <c r="R107" s="477"/>
      <c r="S107" s="480" t="str">
        <f t="shared" si="74"/>
        <v/>
      </c>
      <c r="T107" s="481">
        <f>SUMIF($N$8:S$8,"QUANT.",N107:S107)</f>
        <v>0</v>
      </c>
      <c r="U107" s="482">
        <f t="shared" si="75"/>
        <v>0</v>
      </c>
      <c r="V107" s="494" t="str">
        <f t="shared" si="69"/>
        <v>MEDIR</v>
      </c>
      <c r="W107" s="495">
        <f t="shared" si="76"/>
        <v>2</v>
      </c>
      <c r="X107" s="495">
        <f t="shared" si="77"/>
        <v>43.22</v>
      </c>
      <c r="Y107" s="273"/>
      <c r="Z107" s="273"/>
      <c r="AA107" s="273"/>
      <c r="AB107" s="273"/>
      <c r="AC107" s="273"/>
      <c r="AD107" s="273"/>
      <c r="AE107" s="273"/>
      <c r="AF107" s="273"/>
      <c r="AG107" s="273"/>
      <c r="AH107" s="273"/>
      <c r="AI107" s="273"/>
      <c r="AJ107" s="274">
        <f t="shared" si="26"/>
        <v>89709</v>
      </c>
      <c r="AK107" s="274">
        <v>0</v>
      </c>
    </row>
    <row r="108" spans="1:37" s="275" customFormat="1">
      <c r="A108" s="414" t="s">
        <v>19300</v>
      </c>
      <c r="B108" s="436">
        <v>97644</v>
      </c>
      <c r="C108" s="416" t="str">
        <f>IF($B108="","",IFERROR(VLOOKUP($B108,SERVIÇOS!$A:$F,2,0),IFERROR(VLOOKUP($B108,'COMPOSIÇÕES COMPLEMENTARES '!$C:$K,2,0),"")))</f>
        <v>REMOÇÃO DE PORTAS, DE FORMA MANUAL, SEM REAPROVEITAMENTO. AF_12/2017</v>
      </c>
      <c r="D108" s="417" t="str">
        <f>IF($B108="","",IFERROR(VLOOKUP($B108,SERVIÇOS!$A:$F,3,0),IFERROR(VLOOKUP($B108,'COMPOSIÇÕES COMPLEMENTARES '!$C:$K,3,0),"")))</f>
        <v>M2</v>
      </c>
      <c r="E108" s="418">
        <v>2</v>
      </c>
      <c r="F108" s="419">
        <f>IF($B108="","",IFERROR(VLOOKUP($B108,SERVIÇOS!$A:$F,4,0),IFERROR(VLOOKUP($B108,'COMPOSIÇÕES COMPLEMENTARES '!$C:$K,6,0),"")))</f>
        <v>2.98</v>
      </c>
      <c r="G108" s="419">
        <f>IF($B108="","",IFERROR(VLOOKUP($B108,SERVIÇOS!$A:$F,5,0),IFERROR(VLOOKUP($B108,'COMPOSIÇÕES COMPLEMENTARES '!$C:$K,7,0),"")))</f>
        <v>6.71</v>
      </c>
      <c r="H108" s="419">
        <f t="shared" si="68"/>
        <v>9.69</v>
      </c>
      <c r="I108" s="419">
        <f t="shared" si="70"/>
        <v>5.96</v>
      </c>
      <c r="J108" s="419">
        <f t="shared" si="71"/>
        <v>13.42</v>
      </c>
      <c r="K108" s="419">
        <f t="shared" si="67"/>
        <v>19.38</v>
      </c>
      <c r="L108" s="714"/>
      <c r="M108"/>
      <c r="N108" s="477"/>
      <c r="O108" s="478" t="str">
        <f t="shared" si="72"/>
        <v/>
      </c>
      <c r="P108" s="477"/>
      <c r="Q108" s="479" t="str">
        <f t="shared" si="73"/>
        <v/>
      </c>
      <c r="R108" s="477"/>
      <c r="S108" s="480" t="str">
        <f t="shared" si="74"/>
        <v/>
      </c>
      <c r="T108" s="481">
        <f>SUMIF($N$8:S$8,"QUANT.",N108:S108)</f>
        <v>0</v>
      </c>
      <c r="U108" s="482">
        <f t="shared" si="75"/>
        <v>0</v>
      </c>
      <c r="V108" s="494" t="str">
        <f t="shared" si="69"/>
        <v>MEDIR</v>
      </c>
      <c r="W108" s="495">
        <f t="shared" si="76"/>
        <v>2</v>
      </c>
      <c r="X108" s="495">
        <f t="shared" si="77"/>
        <v>19.38</v>
      </c>
      <c r="Y108" s="273"/>
      <c r="Z108" s="273"/>
      <c r="AA108" s="273"/>
      <c r="AB108" s="273"/>
      <c r="AC108" s="273"/>
      <c r="AD108" s="273"/>
      <c r="AE108" s="273"/>
      <c r="AF108" s="273"/>
      <c r="AG108" s="273"/>
      <c r="AH108" s="273"/>
      <c r="AI108" s="273"/>
      <c r="AJ108" s="274">
        <f t="shared" si="26"/>
        <v>97644</v>
      </c>
      <c r="AK108" s="274">
        <v>0</v>
      </c>
    </row>
    <row r="109" spans="1:37" s="275" customFormat="1" ht="60">
      <c r="A109" s="414" t="s">
        <v>19301</v>
      </c>
      <c r="B109" s="436">
        <v>90849</v>
      </c>
      <c r="C109" s="416" t="str">
        <f>IF($B109="","",IFERROR(VLOOKUP($B109,SERVIÇOS!$A:$F,2,0),IFERROR(VLOOKUP($B109,'COMPOSIÇÕES COMPLEMENTARES '!$C:$K,2,0),"")))</f>
        <v>KIT DE PORTA DE MADEIRA PARA PINTURA, SEMI-OCA (LEVE OU MÉDIA), PADRÃO MÉDIO, 80X210CM, ESPESSURA DE 3,5CM, ITENS INCLUSOS: DOBRADIÇAS, MONTAGEM E INSTALAÇÃO DO BATENTE, SEM FECHADURA - FORNECIMENTO E INSTALAÇÃO. AF_12/2019</v>
      </c>
      <c r="D109" s="417" t="str">
        <f>IF($B109="","",IFERROR(VLOOKUP($B109,SERVIÇOS!$A:$F,3,0),IFERROR(VLOOKUP($B109,'COMPOSIÇÕES COMPLEMENTARES '!$C:$K,3,0),"")))</f>
        <v>UN</v>
      </c>
      <c r="E109" s="418">
        <v>2</v>
      </c>
      <c r="F109" s="419">
        <f>IF($B109="","",IFERROR(VLOOKUP($B109,SERVIÇOS!$A:$F,4,0),IFERROR(VLOOKUP($B109,'COMPOSIÇÕES COMPLEMENTARES '!$C:$K,6,0),"")))</f>
        <v>709.69</v>
      </c>
      <c r="G109" s="419">
        <f>IF($B109="","",IFERROR(VLOOKUP($B109,SERVIÇOS!$A:$F,5,0),IFERROR(VLOOKUP($B109,'COMPOSIÇÕES COMPLEMENTARES '!$C:$K,7,0),"")))</f>
        <v>193.14</v>
      </c>
      <c r="H109" s="419">
        <f t="shared" si="68"/>
        <v>902.83</v>
      </c>
      <c r="I109" s="419">
        <f t="shared" si="70"/>
        <v>1419.38</v>
      </c>
      <c r="J109" s="419">
        <f t="shared" si="71"/>
        <v>386.28</v>
      </c>
      <c r="K109" s="419">
        <f t="shared" si="67"/>
        <v>1805.66</v>
      </c>
      <c r="L109" s="714"/>
      <c r="M109"/>
      <c r="N109" s="477"/>
      <c r="O109" s="478" t="str">
        <f t="shared" si="72"/>
        <v/>
      </c>
      <c r="P109" s="477"/>
      <c r="Q109" s="479" t="str">
        <f t="shared" si="73"/>
        <v/>
      </c>
      <c r="R109" s="477"/>
      <c r="S109" s="480" t="str">
        <f t="shared" si="74"/>
        <v/>
      </c>
      <c r="T109" s="481">
        <f>SUMIF($N$8:S$8,"QUANT.",N109:S109)</f>
        <v>0</v>
      </c>
      <c r="U109" s="482">
        <f t="shared" si="75"/>
        <v>0</v>
      </c>
      <c r="V109" s="494" t="str">
        <f t="shared" si="69"/>
        <v>MEDIR</v>
      </c>
      <c r="W109" s="495">
        <f t="shared" si="76"/>
        <v>2</v>
      </c>
      <c r="X109" s="495">
        <f t="shared" si="77"/>
        <v>1805.66</v>
      </c>
      <c r="Y109" s="273"/>
      <c r="Z109" s="273"/>
      <c r="AA109" s="273"/>
      <c r="AB109" s="273"/>
      <c r="AC109" s="273"/>
      <c r="AD109" s="273"/>
      <c r="AE109" s="273"/>
      <c r="AF109" s="273"/>
      <c r="AG109" s="273"/>
      <c r="AH109" s="273"/>
      <c r="AI109" s="273"/>
      <c r="AJ109" s="274">
        <f t="shared" si="26"/>
        <v>90849</v>
      </c>
      <c r="AK109" s="274">
        <v>0</v>
      </c>
    </row>
    <row r="110" spans="1:37" s="275" customFormat="1" ht="45">
      <c r="A110" s="414" t="s">
        <v>19302</v>
      </c>
      <c r="B110" s="436">
        <v>91305</v>
      </c>
      <c r="C110" s="416" t="str">
        <f>IF($B110="","",IFERROR(VLOOKUP($B110,SERVIÇOS!$A:$F,2,0),IFERROR(VLOOKUP($B110,'COMPOSIÇÕES COMPLEMENTARES '!$C:$K,2,0),"")))</f>
        <v>FECHADURA DE EMBUTIR PARA PORTA DE BANHEIRO, COMPLETA, ACABAMENTO PADRÃO POPULAR, INCLUSO EXECUÇÃO DE FURO - FORNECIMENTO E INSTALAÇÃO. AF_12/2019</v>
      </c>
      <c r="D110" s="417" t="str">
        <f>IF($B110="","",IFERROR(VLOOKUP($B110,SERVIÇOS!$A:$F,3,0),IFERROR(VLOOKUP($B110,'COMPOSIÇÕES COMPLEMENTARES '!$C:$K,3,0),"")))</f>
        <v>UN</v>
      </c>
      <c r="E110" s="418">
        <v>2</v>
      </c>
      <c r="F110" s="419">
        <f>IF($B110="","",IFERROR(VLOOKUP($B110,SERVIÇOS!$A:$F,4,0),IFERROR(VLOOKUP($B110,'COMPOSIÇÕES COMPLEMENTARES '!$C:$K,6,0),"")))</f>
        <v>93.83</v>
      </c>
      <c r="G110" s="419">
        <f>IF($B110="","",IFERROR(VLOOKUP($B110,SERVIÇOS!$A:$F,5,0),IFERROR(VLOOKUP($B110,'COMPOSIÇÕES COMPLEMENTARES '!$C:$K,7,0),"")))</f>
        <v>21.03</v>
      </c>
      <c r="H110" s="419">
        <f t="shared" si="68"/>
        <v>114.86</v>
      </c>
      <c r="I110" s="419">
        <f t="shared" si="70"/>
        <v>187.66</v>
      </c>
      <c r="J110" s="419">
        <f t="shared" si="71"/>
        <v>42.06</v>
      </c>
      <c r="K110" s="419">
        <f t="shared" si="67"/>
        <v>229.72</v>
      </c>
      <c r="L110" s="714"/>
      <c r="M110"/>
      <c r="N110" s="477"/>
      <c r="O110" s="478" t="str">
        <f t="shared" si="72"/>
        <v/>
      </c>
      <c r="P110" s="477"/>
      <c r="Q110" s="479" t="str">
        <f t="shared" si="73"/>
        <v/>
      </c>
      <c r="R110" s="477"/>
      <c r="S110" s="480" t="str">
        <f t="shared" si="74"/>
        <v/>
      </c>
      <c r="T110" s="481">
        <f>SUMIF($N$8:S$8,"QUANT.",N110:S110)</f>
        <v>0</v>
      </c>
      <c r="U110" s="482">
        <f t="shared" si="75"/>
        <v>0</v>
      </c>
      <c r="V110" s="494" t="str">
        <f t="shared" si="69"/>
        <v>MEDIR</v>
      </c>
      <c r="W110" s="495">
        <f t="shared" si="76"/>
        <v>2</v>
      </c>
      <c r="X110" s="495">
        <f t="shared" si="77"/>
        <v>229.72</v>
      </c>
      <c r="Y110" s="273"/>
      <c r="Z110" s="273"/>
      <c r="AA110" s="273"/>
      <c r="AB110" s="273"/>
      <c r="AC110" s="273"/>
      <c r="AD110" s="273"/>
      <c r="AE110" s="273"/>
      <c r="AF110" s="273"/>
      <c r="AG110" s="273"/>
      <c r="AH110" s="273"/>
      <c r="AI110" s="273"/>
      <c r="AJ110" s="274">
        <f t="shared" si="26"/>
        <v>91305</v>
      </c>
      <c r="AK110" s="274">
        <v>0</v>
      </c>
    </row>
    <row r="111" spans="1:37" s="275" customFormat="1" ht="30">
      <c r="A111" s="414" t="s">
        <v>19303</v>
      </c>
      <c r="B111" s="436" t="s">
        <v>17551</v>
      </c>
      <c r="C111" s="416" t="str">
        <f>IF($B111="","",IFERROR(VLOOKUP($B111,SERVIÇOS!$A:$F,2,0),IFERROR(VLOOKUP($B111,'COMPOSIÇÕES COMPLEMENTARES '!$C:$K,2,0),"")))</f>
        <v>TORNEIRA DE MESA PARA LAVATÓRIO COM ACIONAMENTO MANUAL E FECHAMENTO AUTOMÁTICO</v>
      </c>
      <c r="D111" s="417" t="str">
        <f>IF($B111="","",IFERROR(VLOOKUP($B111,SERVIÇOS!$A:$F,3,0),IFERROR(VLOOKUP($B111,'COMPOSIÇÕES COMPLEMENTARES '!$C:$K,3,0),"")))</f>
        <v xml:space="preserve">UN </v>
      </c>
      <c r="E111" s="418">
        <v>2</v>
      </c>
      <c r="F111" s="419">
        <f>IF($B111="","",IFERROR(VLOOKUP($B111,SERVIÇOS!$A:$F,4,0),IFERROR(VLOOKUP($B111,'COMPOSIÇÕES COMPLEMENTARES '!$C:$K,6,0),"")))</f>
        <v>131.44</v>
      </c>
      <c r="G111" s="419">
        <f>IF($B111="","",IFERROR(VLOOKUP($B111,SERVIÇOS!$A:$F,5,0),IFERROR(VLOOKUP($B111,'COMPOSIÇÕES COMPLEMENTARES '!$C:$K,7,0),"")))</f>
        <v>37.44</v>
      </c>
      <c r="H111" s="419">
        <f t="shared" si="68"/>
        <v>168.88</v>
      </c>
      <c r="I111" s="419">
        <f t="shared" si="70"/>
        <v>262.88</v>
      </c>
      <c r="J111" s="419">
        <f t="shared" si="71"/>
        <v>74.88</v>
      </c>
      <c r="K111" s="419">
        <f t="shared" si="67"/>
        <v>337.76</v>
      </c>
      <c r="L111" s="714"/>
      <c r="M111"/>
      <c r="N111" s="477"/>
      <c r="O111" s="478" t="str">
        <f t="shared" si="72"/>
        <v/>
      </c>
      <c r="P111" s="477"/>
      <c r="Q111" s="479" t="str">
        <f t="shared" si="73"/>
        <v/>
      </c>
      <c r="R111" s="477"/>
      <c r="S111" s="480" t="str">
        <f t="shared" si="74"/>
        <v/>
      </c>
      <c r="T111" s="481">
        <f>SUMIF($N$8:S$8,"QUANT.",N111:S111)</f>
        <v>0</v>
      </c>
      <c r="U111" s="482">
        <f t="shared" si="75"/>
        <v>0</v>
      </c>
      <c r="V111" s="494" t="str">
        <f t="shared" si="69"/>
        <v>MEDIR</v>
      </c>
      <c r="W111" s="495">
        <f t="shared" si="76"/>
        <v>2</v>
      </c>
      <c r="X111" s="495">
        <f t="shared" si="77"/>
        <v>337.76</v>
      </c>
      <c r="Y111" s="273"/>
      <c r="Z111" s="273"/>
      <c r="AA111" s="273"/>
      <c r="AB111" s="273"/>
      <c r="AC111" s="273"/>
      <c r="AD111" s="273"/>
      <c r="AE111" s="273"/>
      <c r="AF111" s="273"/>
      <c r="AG111" s="273"/>
      <c r="AH111" s="273"/>
      <c r="AI111" s="273"/>
      <c r="AJ111" s="274" t="e">
        <f t="shared" ref="AJ111:AJ196" si="105">B111-AK111</f>
        <v>#VALUE!</v>
      </c>
      <c r="AK111" s="274">
        <v>0</v>
      </c>
    </row>
    <row r="112" spans="1:37" s="275" customFormat="1" ht="30">
      <c r="A112" s="414" t="s">
        <v>19304</v>
      </c>
      <c r="B112" s="436">
        <v>95547</v>
      </c>
      <c r="C112" s="416" t="str">
        <f>IF($B112="","",IFERROR(VLOOKUP($B112,SERVIÇOS!$A:$F,2,0),IFERROR(VLOOKUP($B112,'COMPOSIÇÕES COMPLEMENTARES '!$C:$K,2,0),"")))</f>
        <v>SABONETEIRA PLASTICA TIPO DISPENSER PARA SABONETE LIQUIDO COM RESERVATORIO 800 A 1500 ML, INCLUSO FIXAÇÃO. AF_01/2020</v>
      </c>
      <c r="D112" s="417" t="str">
        <f>IF($B112="","",IFERROR(VLOOKUP($B112,SERVIÇOS!$A:$F,3,0),IFERROR(VLOOKUP($B112,'COMPOSIÇÕES COMPLEMENTARES '!$C:$K,3,0),"")))</f>
        <v>UN</v>
      </c>
      <c r="E112" s="418">
        <v>2</v>
      </c>
      <c r="F112" s="419">
        <f>IF($B112="","",IFERROR(VLOOKUP($B112,SERVIÇOS!$A:$F,4,0),IFERROR(VLOOKUP($B112,'COMPOSIÇÕES COMPLEMENTARES '!$C:$K,6,0),"")))</f>
        <v>44.99</v>
      </c>
      <c r="G112" s="419">
        <f>IF($B112="","",IFERROR(VLOOKUP($B112,SERVIÇOS!$A:$F,5,0),IFERROR(VLOOKUP($B112,'COMPOSIÇÕES COMPLEMENTARES '!$C:$K,7,0),"")))</f>
        <v>8.1999999999999993</v>
      </c>
      <c r="H112" s="419">
        <f t="shared" si="68"/>
        <v>53.19</v>
      </c>
      <c r="I112" s="419">
        <f t="shared" si="70"/>
        <v>89.98</v>
      </c>
      <c r="J112" s="419">
        <f t="shared" si="71"/>
        <v>16.399999999999999</v>
      </c>
      <c r="K112" s="419">
        <f t="shared" si="67"/>
        <v>106.38</v>
      </c>
      <c r="L112" s="714"/>
      <c r="M112"/>
      <c r="N112" s="477"/>
      <c r="O112" s="478" t="str">
        <f t="shared" si="72"/>
        <v/>
      </c>
      <c r="P112" s="477"/>
      <c r="Q112" s="479" t="str">
        <f t="shared" si="73"/>
        <v/>
      </c>
      <c r="R112" s="477"/>
      <c r="S112" s="480" t="str">
        <f t="shared" si="74"/>
        <v/>
      </c>
      <c r="T112" s="481">
        <f>SUMIF($N$8:S$8,"QUANT.",N112:S112)</f>
        <v>0</v>
      </c>
      <c r="U112" s="482">
        <f t="shared" si="75"/>
        <v>0</v>
      </c>
      <c r="V112" s="494" t="str">
        <f t="shared" si="69"/>
        <v>MEDIR</v>
      </c>
      <c r="W112" s="495">
        <f t="shared" si="76"/>
        <v>2</v>
      </c>
      <c r="X112" s="495">
        <f t="shared" si="77"/>
        <v>106.38</v>
      </c>
      <c r="Y112" s="273"/>
      <c r="Z112" s="273"/>
      <c r="AA112" s="273"/>
      <c r="AB112" s="273"/>
      <c r="AC112" s="273"/>
      <c r="AD112" s="273"/>
      <c r="AE112" s="273"/>
      <c r="AF112" s="273"/>
      <c r="AG112" s="273"/>
      <c r="AH112" s="273"/>
      <c r="AI112" s="273"/>
      <c r="AJ112" s="274">
        <f t="shared" si="105"/>
        <v>95547</v>
      </c>
      <c r="AK112" s="274">
        <v>0</v>
      </c>
    </row>
    <row r="113" spans="1:37" s="275" customFormat="1" ht="30">
      <c r="A113" s="414" t="s">
        <v>19305</v>
      </c>
      <c r="B113" s="436">
        <v>99635</v>
      </c>
      <c r="C113" s="416" t="str">
        <f>IF($B113="","",IFERROR(VLOOKUP($B113,SERVIÇOS!$A:$F,2,0),IFERROR(VLOOKUP($B113,'COMPOSIÇÕES COMPLEMENTARES '!$C:$K,2,0),"")))</f>
        <v>VÁLVULA DE DESCARGA METÁLICA, BASE 1 1/2", ACABAMENTO METALICO CROMADO - FORNECIMENTO E INSTALAÇÃO. AF_08/2021</v>
      </c>
      <c r="D113" s="417" t="str">
        <f>IF($B113="","",IFERROR(VLOOKUP($B113,SERVIÇOS!$A:$F,3,0),IFERROR(VLOOKUP($B113,'COMPOSIÇÕES COMPLEMENTARES '!$C:$K,3,0),"")))</f>
        <v>UN</v>
      </c>
      <c r="E113" s="418">
        <v>2</v>
      </c>
      <c r="F113" s="419">
        <f>IF($B113="","",IFERROR(VLOOKUP($B113,SERVIÇOS!$A:$F,4,0),IFERROR(VLOOKUP($B113,'COMPOSIÇÕES COMPLEMENTARES '!$C:$K,6,0),"")))</f>
        <v>283.68</v>
      </c>
      <c r="G113" s="419">
        <f>IF($B113="","",IFERROR(VLOOKUP($B113,SERVIÇOS!$A:$F,5,0),IFERROR(VLOOKUP($B113,'COMPOSIÇÕES COMPLEMENTARES '!$C:$K,7,0),"")))</f>
        <v>34.61</v>
      </c>
      <c r="H113" s="419">
        <f t="shared" si="68"/>
        <v>318.29000000000002</v>
      </c>
      <c r="I113" s="419">
        <f t="shared" si="70"/>
        <v>567.36</v>
      </c>
      <c r="J113" s="419">
        <f t="shared" si="71"/>
        <v>69.22</v>
      </c>
      <c r="K113" s="419">
        <f t="shared" si="67"/>
        <v>636.58000000000004</v>
      </c>
      <c r="L113" s="714"/>
      <c r="M113"/>
      <c r="N113" s="477"/>
      <c r="O113" s="478" t="str">
        <f t="shared" si="72"/>
        <v/>
      </c>
      <c r="P113" s="477"/>
      <c r="Q113" s="479" t="str">
        <f t="shared" si="73"/>
        <v/>
      </c>
      <c r="R113" s="477"/>
      <c r="S113" s="480" t="str">
        <f t="shared" si="74"/>
        <v/>
      </c>
      <c r="T113" s="481">
        <f>SUMIF($N$8:S$8,"QUANT.",N113:S113)</f>
        <v>0</v>
      </c>
      <c r="U113" s="482">
        <f t="shared" si="75"/>
        <v>0</v>
      </c>
      <c r="V113" s="494" t="str">
        <f t="shared" si="69"/>
        <v>MEDIR</v>
      </c>
      <c r="W113" s="495">
        <f t="shared" si="76"/>
        <v>2</v>
      </c>
      <c r="X113" s="495">
        <f t="shared" si="77"/>
        <v>636.58000000000004</v>
      </c>
      <c r="Y113" s="273"/>
      <c r="Z113" s="273"/>
      <c r="AA113" s="273"/>
      <c r="AB113" s="273"/>
      <c r="AC113" s="273"/>
      <c r="AD113" s="273"/>
      <c r="AE113" s="273"/>
      <c r="AF113" s="273"/>
      <c r="AG113" s="273"/>
      <c r="AH113" s="273"/>
      <c r="AI113" s="273"/>
      <c r="AJ113" s="274">
        <f t="shared" si="105"/>
        <v>99635</v>
      </c>
      <c r="AK113" s="274">
        <v>0</v>
      </c>
    </row>
    <row r="114" spans="1:37" s="275" customFormat="1">
      <c r="A114" s="414" t="s">
        <v>19306</v>
      </c>
      <c r="B114" s="436" t="str">
        <f>'COMPOSIÇÕES COMPLEMENTARES '!$C$32</f>
        <v>COMP 006</v>
      </c>
      <c r="C114" s="416" t="str">
        <f>IF($B114="","",IFERROR(VLOOKUP($B114,SERVIÇOS!$A:$F,2,0),IFERROR(VLOOKUP($B114,'COMPOSIÇÕES COMPLEMENTARES '!$C:$K,2,0),"")))</f>
        <v>PRATELEIRA EM GRANITO CINZA POLIDO, E= 3 CM, ASSENTADO COM ARGAMASSA</v>
      </c>
      <c r="D114" s="417" t="str">
        <f>IF($B114="","",IFERROR(VLOOKUP($B114,SERVIÇOS!$A:$F,3,0),IFERROR(VLOOKUP($B114,'COMPOSIÇÕES COMPLEMENTARES '!$C:$K,3,0),"")))</f>
        <v>M2</v>
      </c>
      <c r="E114" s="418">
        <v>0.12</v>
      </c>
      <c r="F114" s="419">
        <f>IF($B114="","",IFERROR(VLOOKUP($B114,SERVIÇOS!$A:$F,4,0),IFERROR(VLOOKUP($B114,'COMPOSIÇÕES COMPLEMENTARES '!$C:$K,6,0),"")))</f>
        <v>700.35</v>
      </c>
      <c r="G114" s="419">
        <f>IF($B114="","",IFERROR(VLOOKUP($B114,SERVIÇOS!$A:$F,5,0),IFERROR(VLOOKUP($B114,'COMPOSIÇÕES COMPLEMENTARES '!$C:$K,7,0),"")))</f>
        <v>117.9</v>
      </c>
      <c r="H114" s="419">
        <f t="shared" si="68"/>
        <v>818.25</v>
      </c>
      <c r="I114" s="419">
        <f t="shared" si="70"/>
        <v>84.04</v>
      </c>
      <c r="J114" s="419">
        <f t="shared" si="71"/>
        <v>14.14</v>
      </c>
      <c r="K114" s="419">
        <f t="shared" si="67"/>
        <v>98.19</v>
      </c>
      <c r="L114" s="714"/>
      <c r="M114"/>
      <c r="N114" s="477"/>
      <c r="O114" s="478" t="str">
        <f t="shared" si="72"/>
        <v/>
      </c>
      <c r="P114" s="477"/>
      <c r="Q114" s="479" t="str">
        <f t="shared" si="73"/>
        <v/>
      </c>
      <c r="R114" s="477"/>
      <c r="S114" s="480" t="str">
        <f t="shared" si="74"/>
        <v/>
      </c>
      <c r="T114" s="481">
        <f>SUMIF($N$8:S$8,"QUANT.",N114:S114)</f>
        <v>0</v>
      </c>
      <c r="U114" s="482">
        <f t="shared" si="75"/>
        <v>0</v>
      </c>
      <c r="V114" s="494" t="str">
        <f t="shared" si="69"/>
        <v>MEDIR</v>
      </c>
      <c r="W114" s="495">
        <f t="shared" si="76"/>
        <v>0.12</v>
      </c>
      <c r="X114" s="495">
        <f t="shared" si="77"/>
        <v>98.19</v>
      </c>
      <c r="Y114" s="273"/>
      <c r="Z114" s="273"/>
      <c r="AA114" s="273"/>
      <c r="AB114" s="273"/>
      <c r="AC114" s="273"/>
      <c r="AD114" s="273"/>
      <c r="AE114" s="273"/>
      <c r="AF114" s="273"/>
      <c r="AG114" s="273"/>
      <c r="AH114" s="273"/>
      <c r="AI114" s="273"/>
      <c r="AJ114" s="274" t="e">
        <f t="shared" si="105"/>
        <v>#VALUE!</v>
      </c>
      <c r="AK114" s="274">
        <v>0</v>
      </c>
    </row>
    <row r="115" spans="1:37" s="275" customFormat="1">
      <c r="A115" s="414" t="s">
        <v>19307</v>
      </c>
      <c r="B115" s="436" t="str">
        <f>'COMPOSIÇÕES COMPLEMENTARES '!$C$37</f>
        <v>COMP 007</v>
      </c>
      <c r="C115" s="416" t="str">
        <f>IF($B115="","",IFERROR(VLOOKUP($B115,SERVIÇOS!$A:$F,2,0),IFERROR(VLOOKUP($B115,'COMPOSIÇÕES COMPLEMENTARES '!$C:$K,2,0),"")))</f>
        <v>CABIDE DE LOUÇA BRANCA C/ UM GANCHO</v>
      </c>
      <c r="D115" s="417" t="str">
        <f>IF($B115="","",IFERROR(VLOOKUP($B115,SERVIÇOS!$A:$F,3,0),IFERROR(VLOOKUP($B115,'COMPOSIÇÕES COMPLEMENTARES '!$C:$K,3,0),"")))</f>
        <v xml:space="preserve">UN </v>
      </c>
      <c r="E115" s="418">
        <v>2</v>
      </c>
      <c r="F115" s="419">
        <f>IF($B115="","",IFERROR(VLOOKUP($B115,SERVIÇOS!$A:$F,4,0),IFERROR(VLOOKUP($B115,'COMPOSIÇÕES COMPLEMENTARES '!$C:$K,6,0),"")))</f>
        <v>29.5</v>
      </c>
      <c r="G115" s="419">
        <f>IF($B115="","",IFERROR(VLOOKUP($B115,SERVIÇOS!$A:$F,5,0),IFERROR(VLOOKUP($B115,'COMPOSIÇÕES COMPLEMENTARES '!$C:$K,7,0),"")))</f>
        <v>39.92</v>
      </c>
      <c r="H115" s="419">
        <f t="shared" si="68"/>
        <v>69.42</v>
      </c>
      <c r="I115" s="419">
        <f t="shared" si="70"/>
        <v>59</v>
      </c>
      <c r="J115" s="419">
        <f t="shared" si="71"/>
        <v>79.84</v>
      </c>
      <c r="K115" s="419">
        <f t="shared" si="67"/>
        <v>138.84</v>
      </c>
      <c r="L115" s="714"/>
      <c r="M115"/>
      <c r="N115" s="477"/>
      <c r="O115" s="478" t="str">
        <f t="shared" si="72"/>
        <v/>
      </c>
      <c r="P115" s="477"/>
      <c r="Q115" s="479" t="str">
        <f t="shared" si="73"/>
        <v/>
      </c>
      <c r="R115" s="477"/>
      <c r="S115" s="480" t="str">
        <f t="shared" si="74"/>
        <v/>
      </c>
      <c r="T115" s="481">
        <f>SUMIF($N$8:S$8,"QUANT.",N115:S115)</f>
        <v>0</v>
      </c>
      <c r="U115" s="482">
        <f t="shared" si="75"/>
        <v>0</v>
      </c>
      <c r="V115" s="494" t="str">
        <f t="shared" si="69"/>
        <v>MEDIR</v>
      </c>
      <c r="W115" s="495">
        <f t="shared" si="76"/>
        <v>2</v>
      </c>
      <c r="X115" s="495">
        <f t="shared" si="77"/>
        <v>138.84</v>
      </c>
      <c r="Y115" s="273"/>
      <c r="Z115" s="273"/>
      <c r="AA115" s="273"/>
      <c r="AB115" s="273"/>
      <c r="AC115" s="273"/>
      <c r="AD115" s="273"/>
      <c r="AE115" s="273"/>
      <c r="AF115" s="273"/>
      <c r="AG115" s="273"/>
      <c r="AH115" s="273"/>
      <c r="AI115" s="273"/>
      <c r="AJ115" s="274" t="e">
        <f t="shared" si="105"/>
        <v>#VALUE!</v>
      </c>
      <c r="AK115" s="274">
        <v>0</v>
      </c>
    </row>
    <row r="116" spans="1:37" s="275" customFormat="1">
      <c r="A116" s="414" t="s">
        <v>19308</v>
      </c>
      <c r="B116" s="436" t="str">
        <f>'COMPOSIÇÕES COMPLEMENTARES '!$C$58</f>
        <v>COMP 012</v>
      </c>
      <c r="C116" s="416" t="str">
        <f>IF($B116="","",IFERROR(VLOOKUP($B116,SERVIÇOS!$A:$F,2,0),IFERROR(VLOOKUP($B116,'COMPOSIÇÕES COMPLEMENTARES '!$C:$K,2,0),"")))</f>
        <v>PAPELEIRA PLASTICA TIPO DISPENSER PARA PAPEL HIGIENICO ROLAO</v>
      </c>
      <c r="D116" s="417" t="str">
        <f>IF($B116="","",IFERROR(VLOOKUP($B116,SERVIÇOS!$A:$F,3,0),IFERROR(VLOOKUP($B116,'COMPOSIÇÕES COMPLEMENTARES '!$C:$K,3,0),"")))</f>
        <v>UND.</v>
      </c>
      <c r="E116" s="418">
        <v>2</v>
      </c>
      <c r="F116" s="419">
        <f>IF($B116="","",IFERROR(VLOOKUP($B116,SERVIÇOS!$A:$F,4,0),IFERROR(VLOOKUP($B116,'COMPOSIÇÕES COMPLEMENTARES '!$C:$K,6,0),"")))</f>
        <v>46.7</v>
      </c>
      <c r="G116" s="419">
        <f>IF($B116="","",IFERROR(VLOOKUP($B116,SERVIÇOS!$A:$F,5,0),IFERROR(VLOOKUP($B116,'COMPOSIÇÕES COMPLEMENTARES '!$C:$K,7,0),"")))</f>
        <v>8.19</v>
      </c>
      <c r="H116" s="419">
        <f t="shared" si="68"/>
        <v>54.89</v>
      </c>
      <c r="I116" s="419">
        <f t="shared" si="70"/>
        <v>93.4</v>
      </c>
      <c r="J116" s="419">
        <f t="shared" si="71"/>
        <v>16.38</v>
      </c>
      <c r="K116" s="419">
        <f t="shared" si="67"/>
        <v>109.78</v>
      </c>
      <c r="L116" s="714"/>
      <c r="M116"/>
      <c r="N116" s="477"/>
      <c r="O116" s="478" t="str">
        <f t="shared" si="72"/>
        <v/>
      </c>
      <c r="P116" s="477"/>
      <c r="Q116" s="479" t="str">
        <f t="shared" si="73"/>
        <v/>
      </c>
      <c r="R116" s="477"/>
      <c r="S116" s="480" t="str">
        <f t="shared" si="74"/>
        <v/>
      </c>
      <c r="T116" s="481">
        <f>SUMIF($N$8:S$8,"QUANT.",N116:S116)</f>
        <v>0</v>
      </c>
      <c r="U116" s="482">
        <f t="shared" si="75"/>
        <v>0</v>
      </c>
      <c r="V116" s="494" t="str">
        <f t="shared" si="69"/>
        <v>MEDIR</v>
      </c>
      <c r="W116" s="495">
        <f t="shared" si="76"/>
        <v>2</v>
      </c>
      <c r="X116" s="495">
        <f t="shared" si="77"/>
        <v>109.78</v>
      </c>
      <c r="Y116" s="273"/>
      <c r="Z116" s="273"/>
      <c r="AA116" s="273"/>
      <c r="AB116" s="273"/>
      <c r="AC116" s="273"/>
      <c r="AD116" s="273"/>
      <c r="AE116" s="273"/>
      <c r="AF116" s="273"/>
      <c r="AG116" s="273"/>
      <c r="AH116" s="273"/>
      <c r="AI116" s="273"/>
      <c r="AJ116" s="274" t="e">
        <f t="shared" si="105"/>
        <v>#VALUE!</v>
      </c>
      <c r="AK116" s="274">
        <v>0</v>
      </c>
    </row>
    <row r="117" spans="1:37" s="275" customFormat="1">
      <c r="A117" s="414" t="s">
        <v>19309</v>
      </c>
      <c r="B117" s="436" t="str">
        <f>'COMPOSIÇÕES COMPLEMENTARES '!$C$47</f>
        <v>COMP 009</v>
      </c>
      <c r="C117" s="416" t="str">
        <f>IF($B117="","",IFERROR(VLOOKUP($B117,SERVIÇOS!$A:$F,2,0),IFERROR(VLOOKUP($B117,'COMPOSIÇÕES COMPLEMENTARES '!$C:$K,2,0),"")))</f>
        <v>DISPENSER PARA PAPEL TOALHA INTERFOLHADO, DE PAREDE, MANUAL</v>
      </c>
      <c r="D117" s="417" t="str">
        <f>IF($B117="","",IFERROR(VLOOKUP($B117,SERVIÇOS!$A:$F,3,0),IFERROR(VLOOKUP($B117,'COMPOSIÇÕES COMPLEMENTARES '!$C:$K,3,0),"")))</f>
        <v xml:space="preserve">UN </v>
      </c>
      <c r="E117" s="418">
        <v>2</v>
      </c>
      <c r="F117" s="419">
        <f>IF($B117="","",IFERROR(VLOOKUP($B117,SERVIÇOS!$A:$F,4,0),IFERROR(VLOOKUP($B117,'COMPOSIÇÕES COMPLEMENTARES '!$C:$K,6,0),"")))</f>
        <v>46.42</v>
      </c>
      <c r="G117" s="419">
        <f>IF($B117="","",IFERROR(VLOOKUP($B117,SERVIÇOS!$A:$F,5,0),IFERROR(VLOOKUP($B117,'COMPOSIÇÕES COMPLEMENTARES '!$C:$K,7,0),"")))</f>
        <v>7.44</v>
      </c>
      <c r="H117" s="419">
        <f t="shared" si="68"/>
        <v>53.86</v>
      </c>
      <c r="I117" s="419">
        <f t="shared" si="70"/>
        <v>92.84</v>
      </c>
      <c r="J117" s="419">
        <f t="shared" si="71"/>
        <v>14.88</v>
      </c>
      <c r="K117" s="419">
        <f t="shared" si="67"/>
        <v>107.72</v>
      </c>
      <c r="L117" s="714"/>
      <c r="M117"/>
      <c r="N117" s="477"/>
      <c r="O117" s="478" t="str">
        <f t="shared" si="72"/>
        <v/>
      </c>
      <c r="P117" s="477"/>
      <c r="Q117" s="479" t="str">
        <f t="shared" si="73"/>
        <v/>
      </c>
      <c r="R117" s="477"/>
      <c r="S117" s="480" t="str">
        <f t="shared" si="74"/>
        <v/>
      </c>
      <c r="T117" s="481">
        <f>SUMIF($N$8:S$8,"QUANT.",N117:S117)</f>
        <v>0</v>
      </c>
      <c r="U117" s="482">
        <f t="shared" si="75"/>
        <v>0</v>
      </c>
      <c r="V117" s="494" t="str">
        <f t="shared" si="69"/>
        <v>MEDIR</v>
      </c>
      <c r="W117" s="495">
        <f t="shared" si="76"/>
        <v>2</v>
      </c>
      <c r="X117" s="495">
        <f t="shared" si="77"/>
        <v>107.72</v>
      </c>
      <c r="Y117" s="273"/>
      <c r="Z117" s="273"/>
      <c r="AA117" s="273"/>
      <c r="AB117" s="273"/>
      <c r="AC117" s="273"/>
      <c r="AD117" s="273"/>
      <c r="AE117" s="273"/>
      <c r="AF117" s="273"/>
      <c r="AG117" s="273"/>
      <c r="AH117" s="273"/>
      <c r="AI117" s="273"/>
      <c r="AJ117" s="274" t="e">
        <f t="shared" si="105"/>
        <v>#VALUE!</v>
      </c>
      <c r="AK117" s="274">
        <v>0</v>
      </c>
    </row>
    <row r="118" spans="1:37" s="275" customFormat="1">
      <c r="A118" s="414" t="s">
        <v>19310</v>
      </c>
      <c r="B118" s="436" t="str">
        <f>'COMPOSIÇÕES COMPLEMENTARES '!$C$89</f>
        <v>COMP 021</v>
      </c>
      <c r="C118" s="416" t="str">
        <f>IF($B118="","",IFERROR(VLOOKUP($B118,SERVIÇOS!$A:$F,2,0),IFERROR(VLOOKUP($B118,'COMPOSIÇÕES COMPLEMENTARES '!$C:$K,2,0),"")))</f>
        <v>RETIRADA DE ESPELHOS</v>
      </c>
      <c r="D118" s="417" t="str">
        <f>IF($B118="","",IFERROR(VLOOKUP($B118,SERVIÇOS!$A:$F,3,0),IFERROR(VLOOKUP($B118,'COMPOSIÇÕES COMPLEMENTARES '!$C:$K,3,0),"")))</f>
        <v>M2</v>
      </c>
      <c r="E118" s="418">
        <v>0.9</v>
      </c>
      <c r="F118" s="419">
        <f>IF($B118="","",IFERROR(VLOOKUP($B118,SERVIÇOS!$A:$F,4,0),IFERROR(VLOOKUP($B118,'COMPOSIÇÕES COMPLEMENTARES '!$C:$K,6,0),"")))</f>
        <v>1.3</v>
      </c>
      <c r="G118" s="419">
        <f>IF($B118="","",IFERROR(VLOOKUP($B118,SERVIÇOS!$A:$F,5,0),IFERROR(VLOOKUP($B118,'COMPOSIÇÕES COMPLEMENTARES '!$C:$K,7,0),"")))</f>
        <v>3.38</v>
      </c>
      <c r="H118" s="419">
        <f t="shared" si="68"/>
        <v>4.68</v>
      </c>
      <c r="I118" s="419">
        <f t="shared" si="70"/>
        <v>1.17</v>
      </c>
      <c r="J118" s="419">
        <f t="shared" si="71"/>
        <v>3.04</v>
      </c>
      <c r="K118" s="419">
        <f t="shared" si="67"/>
        <v>4.2119999999999997</v>
      </c>
      <c r="L118" s="714"/>
      <c r="M118"/>
      <c r="N118" s="477"/>
      <c r="O118" s="478" t="str">
        <f t="shared" si="72"/>
        <v/>
      </c>
      <c r="P118" s="477"/>
      <c r="Q118" s="479" t="str">
        <f t="shared" si="73"/>
        <v/>
      </c>
      <c r="R118" s="477"/>
      <c r="S118" s="480" t="str">
        <f t="shared" si="74"/>
        <v/>
      </c>
      <c r="T118" s="481">
        <f>SUMIF($N$8:S$8,"QUANT.",N118:S118)</f>
        <v>0</v>
      </c>
      <c r="U118" s="482">
        <f t="shared" si="75"/>
        <v>0</v>
      </c>
      <c r="V118" s="494" t="str">
        <f t="shared" si="69"/>
        <v>MEDIR</v>
      </c>
      <c r="W118" s="495">
        <f t="shared" si="76"/>
        <v>0.9</v>
      </c>
      <c r="X118" s="495">
        <f t="shared" si="77"/>
        <v>4.2119999999999997</v>
      </c>
      <c r="Y118" s="273"/>
      <c r="Z118" s="273"/>
      <c r="AA118" s="273"/>
      <c r="AB118" s="273"/>
      <c r="AC118" s="273"/>
      <c r="AD118" s="273"/>
      <c r="AE118" s="273"/>
      <c r="AF118" s="273"/>
      <c r="AG118" s="273"/>
      <c r="AH118" s="273"/>
      <c r="AI118" s="273"/>
      <c r="AJ118" s="274" t="e">
        <f t="shared" si="105"/>
        <v>#VALUE!</v>
      </c>
      <c r="AK118" s="274">
        <v>0</v>
      </c>
    </row>
    <row r="119" spans="1:37" s="275" customFormat="1">
      <c r="A119" s="414" t="s">
        <v>19813</v>
      </c>
      <c r="B119" s="436" t="str">
        <f>'COMPOSIÇÕES COMPLEMENTARES '!$C$55</f>
        <v>COMP 011</v>
      </c>
      <c r="C119" s="416" t="str">
        <f>IF($B119="","",IFERROR(VLOOKUP($B119,SERVIÇOS!$A:$F,2,0),IFERROR(VLOOKUP($B119,'COMPOSIÇÕES COMPLEMENTARES '!$C:$K,2,0),"")))</f>
        <v>ESPELHO COMUM - ESPESSURA 4MM</v>
      </c>
      <c r="D119" s="417" t="str">
        <f>IF($B119="","",IFERROR(VLOOKUP($B119,SERVIÇOS!$A:$F,3,0),IFERROR(VLOOKUP($B119,'COMPOSIÇÕES COMPLEMENTARES '!$C:$K,3,0),"")))</f>
        <v>M2</v>
      </c>
      <c r="E119" s="418">
        <v>0.9</v>
      </c>
      <c r="F119" s="419">
        <f>IF($B119="","",IFERROR(VLOOKUP($B119,SERVIÇOS!$A:$F,4,0),IFERROR(VLOOKUP($B119,'COMPOSIÇÕES COMPLEMENTARES '!$C:$K,6,0),"")))</f>
        <v>373.37</v>
      </c>
      <c r="G119" s="419">
        <f>IF($B119="","",IFERROR(VLOOKUP($B119,SERVIÇOS!$A:$F,5,0),IFERROR(VLOOKUP($B119,'COMPOSIÇÕES COMPLEMENTARES '!$C:$K,7,0),"")))</f>
        <v>21.44</v>
      </c>
      <c r="H119" s="419">
        <f t="shared" si="68"/>
        <v>394.81</v>
      </c>
      <c r="I119" s="419">
        <f t="shared" si="70"/>
        <v>336.03</v>
      </c>
      <c r="J119" s="419">
        <f t="shared" si="71"/>
        <v>19.29</v>
      </c>
      <c r="K119" s="419">
        <f t="shared" si="67"/>
        <v>355.32900000000001</v>
      </c>
      <c r="L119" s="714"/>
      <c r="M119"/>
      <c r="N119" s="477"/>
      <c r="O119" s="478" t="str">
        <f t="shared" si="72"/>
        <v/>
      </c>
      <c r="P119" s="477"/>
      <c r="Q119" s="479" t="str">
        <f t="shared" si="73"/>
        <v/>
      </c>
      <c r="R119" s="477"/>
      <c r="S119" s="480" t="str">
        <f t="shared" si="74"/>
        <v/>
      </c>
      <c r="T119" s="481">
        <f>SUMIF($N$8:S$8,"QUANT.",N119:S119)</f>
        <v>0</v>
      </c>
      <c r="U119" s="482">
        <f t="shared" si="75"/>
        <v>0</v>
      </c>
      <c r="V119" s="494" t="str">
        <f t="shared" si="69"/>
        <v>MEDIR</v>
      </c>
      <c r="W119" s="495">
        <f t="shared" si="76"/>
        <v>0.9</v>
      </c>
      <c r="X119" s="495">
        <f t="shared" si="77"/>
        <v>355.32900000000001</v>
      </c>
      <c r="Y119" s="273"/>
      <c r="Z119" s="273"/>
      <c r="AA119" s="273"/>
      <c r="AB119" s="273"/>
      <c r="AC119" s="273"/>
      <c r="AD119" s="273"/>
      <c r="AE119" s="273"/>
      <c r="AF119" s="273"/>
      <c r="AG119" s="273"/>
      <c r="AH119" s="273"/>
      <c r="AI119" s="273"/>
      <c r="AJ119" s="274" t="e">
        <f t="shared" si="105"/>
        <v>#VALUE!</v>
      </c>
      <c r="AK119" s="274">
        <v>0</v>
      </c>
    </row>
    <row r="120" spans="1:37" s="275" customFormat="1" ht="30">
      <c r="A120" s="414" t="s">
        <v>19814</v>
      </c>
      <c r="B120" s="436">
        <v>95469</v>
      </c>
      <c r="C120" s="416" t="str">
        <f>IF($B120="","",IFERROR(VLOOKUP($B120,SERVIÇOS!$A:$F,2,0),IFERROR(VLOOKUP($B120,'COMPOSIÇÕES COMPLEMENTARES '!$C:$K,2,0),"")))</f>
        <v>VASO SANITARIO SIFONADO CONVENCIONAL COM  LOUÇA BRANCA - FORNECIMENTO E INSTALAÇÃO. AF_01/2020</v>
      </c>
      <c r="D120" s="417" t="str">
        <f>IF($B120="","",IFERROR(VLOOKUP($B120,SERVIÇOS!$A:$F,3,0),IFERROR(VLOOKUP($B120,'COMPOSIÇÕES COMPLEMENTARES '!$C:$K,3,0),"")))</f>
        <v>UN</v>
      </c>
      <c r="E120" s="418">
        <v>2</v>
      </c>
      <c r="F120" s="419">
        <f>IF($B120="","",IFERROR(VLOOKUP($B120,SERVIÇOS!$A:$F,4,0),IFERROR(VLOOKUP($B120,'COMPOSIÇÕES COMPLEMENTARES '!$C:$K,6,0),"")))</f>
        <v>267.8</v>
      </c>
      <c r="G120" s="419">
        <f>IF($B120="","",IFERROR(VLOOKUP($B120,SERVIÇOS!$A:$F,5,0),IFERROR(VLOOKUP($B120,'COMPOSIÇÕES COMPLEMENTARES '!$C:$K,7,0),"")))</f>
        <v>15.77</v>
      </c>
      <c r="H120" s="419">
        <f t="shared" si="68"/>
        <v>283.57</v>
      </c>
      <c r="I120" s="419">
        <f t="shared" si="70"/>
        <v>535.6</v>
      </c>
      <c r="J120" s="419">
        <f t="shared" si="71"/>
        <v>31.54</v>
      </c>
      <c r="K120" s="419">
        <f t="shared" si="67"/>
        <v>567.14</v>
      </c>
      <c r="L120" s="714"/>
      <c r="M120"/>
      <c r="N120" s="477"/>
      <c r="O120" s="478" t="str">
        <f t="shared" si="72"/>
        <v/>
      </c>
      <c r="P120" s="477"/>
      <c r="Q120" s="479" t="str">
        <f t="shared" si="73"/>
        <v/>
      </c>
      <c r="R120" s="477"/>
      <c r="S120" s="480" t="str">
        <f t="shared" si="74"/>
        <v/>
      </c>
      <c r="T120" s="481">
        <f>SUMIF($N$8:S$8,"QUANT.",N120:S120)</f>
        <v>0</v>
      </c>
      <c r="U120" s="482">
        <f t="shared" si="75"/>
        <v>0</v>
      </c>
      <c r="V120" s="494" t="str">
        <f t="shared" si="69"/>
        <v>MEDIR</v>
      </c>
      <c r="W120" s="495">
        <f t="shared" si="76"/>
        <v>2</v>
      </c>
      <c r="X120" s="495">
        <f t="shared" si="77"/>
        <v>567.14</v>
      </c>
      <c r="Y120" s="273"/>
      <c r="Z120" s="273"/>
      <c r="AA120" s="273"/>
      <c r="AB120" s="273"/>
      <c r="AC120" s="273"/>
      <c r="AD120" s="273"/>
      <c r="AE120" s="273"/>
      <c r="AF120" s="273"/>
      <c r="AG120" s="273"/>
      <c r="AH120" s="273"/>
      <c r="AI120" s="273"/>
      <c r="AJ120" s="274">
        <f t="shared" si="105"/>
        <v>95469</v>
      </c>
      <c r="AK120" s="274">
        <v>0</v>
      </c>
    </row>
    <row r="121" spans="1:37" s="275" customFormat="1">
      <c r="A121" s="414" t="s">
        <v>19815</v>
      </c>
      <c r="B121" s="436">
        <v>100849</v>
      </c>
      <c r="C121" s="416" t="str">
        <f>IF($B121="","",IFERROR(VLOOKUP($B121,SERVIÇOS!$A:$F,2,0),IFERROR(VLOOKUP($B121,'COMPOSIÇÕES COMPLEMENTARES '!$C:$K,2,0),"")))</f>
        <v>ASSENTO SANITÁRIO CONVENCIONAL - FORNECIMENTO E INSTALACAO. AF_01/2020</v>
      </c>
      <c r="D121" s="417" t="str">
        <f>IF($B121="","",IFERROR(VLOOKUP($B121,SERVIÇOS!$A:$F,3,0),IFERROR(VLOOKUP($B121,'COMPOSIÇÕES COMPLEMENTARES '!$C:$K,3,0),"")))</f>
        <v>UN</v>
      </c>
      <c r="E121" s="418">
        <v>2</v>
      </c>
      <c r="F121" s="419">
        <f>IF($B121="","",IFERROR(VLOOKUP($B121,SERVIÇOS!$A:$F,4,0),IFERROR(VLOOKUP($B121,'COMPOSIÇÕES COMPLEMENTARES '!$C:$K,6,0),"")))</f>
        <v>40.39</v>
      </c>
      <c r="G121" s="419">
        <f>IF($B121="","",IFERROR(VLOOKUP($B121,SERVIÇOS!$A:$F,5,0),IFERROR(VLOOKUP($B121,'COMPOSIÇÕES COMPLEMENTARES '!$C:$K,7,0),"")))</f>
        <v>3.96</v>
      </c>
      <c r="H121" s="419">
        <f t="shared" si="68"/>
        <v>44.35</v>
      </c>
      <c r="I121" s="419">
        <f t="shared" si="70"/>
        <v>80.78</v>
      </c>
      <c r="J121" s="419">
        <f t="shared" si="71"/>
        <v>7.92</v>
      </c>
      <c r="K121" s="419">
        <f t="shared" si="67"/>
        <v>88.7</v>
      </c>
      <c r="L121" s="714"/>
      <c r="M121"/>
      <c r="N121" s="477"/>
      <c r="O121" s="478" t="str">
        <f t="shared" si="72"/>
        <v/>
      </c>
      <c r="P121" s="477"/>
      <c r="Q121" s="479" t="str">
        <f t="shared" si="73"/>
        <v/>
      </c>
      <c r="R121" s="477"/>
      <c r="S121" s="480" t="str">
        <f t="shared" si="74"/>
        <v/>
      </c>
      <c r="T121" s="481">
        <f>SUMIF($N$8:S$8,"QUANT.",N121:S121)</f>
        <v>0</v>
      </c>
      <c r="U121" s="482">
        <f t="shared" si="75"/>
        <v>0</v>
      </c>
      <c r="V121" s="494" t="str">
        <f t="shared" si="69"/>
        <v>MEDIR</v>
      </c>
      <c r="W121" s="495">
        <f t="shared" si="76"/>
        <v>2</v>
      </c>
      <c r="X121" s="495">
        <f t="shared" si="77"/>
        <v>88.7</v>
      </c>
      <c r="Y121" s="273"/>
      <c r="Z121" s="273"/>
      <c r="AA121" s="273"/>
      <c r="AB121" s="273"/>
      <c r="AC121" s="273"/>
      <c r="AD121" s="273"/>
      <c r="AE121" s="273"/>
      <c r="AF121" s="273"/>
      <c r="AG121" s="273"/>
      <c r="AH121" s="273"/>
      <c r="AI121" s="273"/>
      <c r="AJ121" s="274">
        <f t="shared" si="105"/>
        <v>100849</v>
      </c>
      <c r="AK121" s="274">
        <v>0</v>
      </c>
    </row>
    <row r="122" spans="1:37" s="275" customFormat="1" ht="30">
      <c r="A122" s="414" t="s">
        <v>19852</v>
      </c>
      <c r="B122" s="436">
        <v>102163</v>
      </c>
      <c r="C122" s="416" t="str">
        <f>IF($B122="","",IFERROR(VLOOKUP($B122,SERVIÇOS!$A:$F,2,0),IFERROR(VLOOKUP($B122,'COMPOSIÇÕES COMPLEMENTARES '!$C:$K,2,0),"")))</f>
        <v>INSTALAÇÃO DE VIDRO LISO FUME, E = 4 MM, EM ESQUADRIA DE ALUMÍNIO OU PVC, FIXADO COM BAGUETE. AF_01/2021_PS</v>
      </c>
      <c r="D122" s="417" t="str">
        <f>IF($B122="","",IFERROR(VLOOKUP($B122,SERVIÇOS!$A:$F,3,0),IFERROR(VLOOKUP($B122,'COMPOSIÇÕES COMPLEMENTARES '!$C:$K,3,0),"")))</f>
        <v>M2</v>
      </c>
      <c r="E122" s="418">
        <v>0.5</v>
      </c>
      <c r="F122" s="419">
        <f>IF($B122="","",IFERROR(VLOOKUP($B122,SERVIÇOS!$A:$F,4,0),IFERROR(VLOOKUP($B122,'COMPOSIÇÕES COMPLEMENTARES '!$C:$K,6,0),"")))</f>
        <v>397.09</v>
      </c>
      <c r="G122" s="419">
        <f>IF($B122="","",IFERROR(VLOOKUP($B122,SERVIÇOS!$A:$F,5,0),IFERROR(VLOOKUP($B122,'COMPOSIÇÕES COMPLEMENTARES '!$C:$K,7,0),"")))</f>
        <v>28.2</v>
      </c>
      <c r="H122" s="419">
        <f t="shared" si="68"/>
        <v>425.28999999999996</v>
      </c>
      <c r="I122" s="419">
        <f t="shared" si="70"/>
        <v>198.54</v>
      </c>
      <c r="J122" s="419">
        <f t="shared" si="71"/>
        <v>14.1</v>
      </c>
      <c r="K122" s="419">
        <f t="shared" si="67"/>
        <v>212.64499999999998</v>
      </c>
      <c r="L122" s="714"/>
      <c r="M122"/>
      <c r="N122" s="477"/>
      <c r="O122" s="478" t="str">
        <f t="shared" si="72"/>
        <v/>
      </c>
      <c r="P122" s="477"/>
      <c r="Q122" s="479" t="str">
        <f t="shared" si="73"/>
        <v/>
      </c>
      <c r="R122" s="477"/>
      <c r="S122" s="480" t="str">
        <f t="shared" si="74"/>
        <v/>
      </c>
      <c r="T122" s="481">
        <f>SUMIF($N$8:S$8,"QUANT.",N122:S122)</f>
        <v>0</v>
      </c>
      <c r="U122" s="482">
        <f t="shared" si="75"/>
        <v>0</v>
      </c>
      <c r="V122" s="494" t="str">
        <f t="shared" si="69"/>
        <v>MEDIR</v>
      </c>
      <c r="W122" s="495">
        <f t="shared" si="76"/>
        <v>0.5</v>
      </c>
      <c r="X122" s="495">
        <f t="shared" si="77"/>
        <v>212.64499999999998</v>
      </c>
      <c r="Y122" s="273"/>
      <c r="Z122" s="273"/>
      <c r="AA122" s="273"/>
      <c r="AB122" s="273"/>
      <c r="AC122" s="273"/>
      <c r="AD122" s="273"/>
      <c r="AE122" s="273"/>
      <c r="AF122" s="273"/>
      <c r="AG122" s="273"/>
      <c r="AH122" s="273"/>
      <c r="AI122" s="273"/>
      <c r="AJ122" s="274">
        <f t="shared" si="105"/>
        <v>102163</v>
      </c>
      <c r="AK122" s="274">
        <v>0</v>
      </c>
    </row>
    <row r="123" spans="1:37" s="275" customFormat="1">
      <c r="A123" s="706">
        <v>5</v>
      </c>
      <c r="B123" s="707"/>
      <c r="C123" s="708" t="s">
        <v>19004</v>
      </c>
      <c r="D123" s="709"/>
      <c r="E123" s="710"/>
      <c r="F123" s="711"/>
      <c r="G123" s="712"/>
      <c r="H123" s="712"/>
      <c r="I123" s="713">
        <f>SUM(I124:I142)</f>
        <v>34409.22</v>
      </c>
      <c r="J123" s="713">
        <f>SUM(J124:J142)</f>
        <v>8101.47</v>
      </c>
      <c r="K123" s="712"/>
      <c r="L123" s="799">
        <f>SUM(K124:K142)</f>
        <v>42510.71</v>
      </c>
      <c r="M123"/>
      <c r="N123" s="477"/>
      <c r="O123" s="478" t="str">
        <f t="shared" si="72"/>
        <v/>
      </c>
      <c r="P123" s="477"/>
      <c r="Q123" s="479" t="str">
        <f t="shared" si="73"/>
        <v/>
      </c>
      <c r="R123" s="477"/>
      <c r="S123" s="480" t="str">
        <f t="shared" si="74"/>
        <v/>
      </c>
      <c r="T123" s="481">
        <f>SUMIF($N$8:S$8,"QUANT.",N123:S123)</f>
        <v>0</v>
      </c>
      <c r="U123" s="482">
        <f t="shared" si="75"/>
        <v>0</v>
      </c>
      <c r="V123" s="494" t="str">
        <f t="shared" si="69"/>
        <v/>
      </c>
      <c r="W123" s="495">
        <f t="shared" si="76"/>
        <v>0</v>
      </c>
      <c r="X123" s="495">
        <f t="shared" si="77"/>
        <v>0</v>
      </c>
      <c r="Y123" s="273"/>
      <c r="Z123" s="273"/>
      <c r="AA123" s="273"/>
      <c r="AB123" s="273"/>
      <c r="AC123" s="273"/>
      <c r="AD123" s="273"/>
      <c r="AE123" s="273"/>
      <c r="AF123" s="273"/>
      <c r="AG123" s="273"/>
      <c r="AH123" s="273"/>
      <c r="AI123" s="273"/>
      <c r="AJ123" s="274">
        <f t="shared" si="105"/>
        <v>0</v>
      </c>
      <c r="AK123" s="274">
        <v>0</v>
      </c>
    </row>
    <row r="124" spans="1:37" s="275" customFormat="1" ht="45">
      <c r="A124" s="414" t="s">
        <v>18992</v>
      </c>
      <c r="B124" s="436">
        <v>100327</v>
      </c>
      <c r="C124" s="416" t="str">
        <f>IF($B124="","",IFERROR(VLOOKUP($B124,SERVIÇOS!$A:$F,2,0),IFERROR(VLOOKUP($B124,'COMPOSIÇÕES COMPLEMENTARES '!$C:$K,2,0),"")))</f>
        <v>RUFO EXTERNO/INTERNO EM CHAPA DE AÇO GALVANIZADO NÚMERO 26, CORTE DE 33 CM, INCLUSO IÇAMENTO. AF_07/2019</v>
      </c>
      <c r="D124" s="417" t="str">
        <f>IF($B124="","",IFERROR(VLOOKUP($B124,SERVIÇOS!$A:$F,3,0),IFERROR(VLOOKUP($B124,'COMPOSIÇÕES COMPLEMENTARES '!$C:$K,3,0),"")))</f>
        <v>M</v>
      </c>
      <c r="E124" s="418">
        <v>59</v>
      </c>
      <c r="F124" s="419">
        <f>IF($B124="","",IFERROR(VLOOKUP($B124,SERVIÇOS!$A:$F,4,0),IFERROR(VLOOKUP($B124,'COMPOSIÇÕES COMPLEMENTARES '!$C:$K,6,0),"")))</f>
        <v>62.56</v>
      </c>
      <c r="G124" s="419">
        <f>IF($B124="","",IFERROR(VLOOKUP($B124,SERVIÇOS!$A:$F,5,0),IFERROR(VLOOKUP($B124,'COMPOSIÇÕES COMPLEMENTARES '!$C:$K,7,0),"")))</f>
        <v>7.2</v>
      </c>
      <c r="H124" s="419">
        <f t="shared" si="68"/>
        <v>69.760000000000005</v>
      </c>
      <c r="I124" s="419">
        <f t="shared" si="70"/>
        <v>3691.04</v>
      </c>
      <c r="J124" s="419">
        <f t="shared" si="71"/>
        <v>424.8</v>
      </c>
      <c r="K124" s="419">
        <f t="shared" si="67"/>
        <v>4115.84</v>
      </c>
      <c r="L124" s="714" t="s">
        <v>19077</v>
      </c>
      <c r="M124"/>
      <c r="N124" s="477"/>
      <c r="O124" s="478" t="str">
        <f t="shared" si="72"/>
        <v/>
      </c>
      <c r="P124" s="477"/>
      <c r="Q124" s="479" t="str">
        <f t="shared" si="73"/>
        <v/>
      </c>
      <c r="R124" s="477"/>
      <c r="S124" s="480" t="str">
        <f t="shared" si="74"/>
        <v/>
      </c>
      <c r="T124" s="481">
        <f>SUMIF($N$8:S$8,"QUANT.",N124:S124)</f>
        <v>0</v>
      </c>
      <c r="U124" s="482">
        <f t="shared" si="75"/>
        <v>0</v>
      </c>
      <c r="V124" s="494" t="str">
        <f t="shared" si="69"/>
        <v>MEDIR</v>
      </c>
      <c r="W124" s="495">
        <f t="shared" si="76"/>
        <v>59</v>
      </c>
      <c r="X124" s="495">
        <f t="shared" si="77"/>
        <v>4115.84</v>
      </c>
      <c r="Y124" s="273"/>
      <c r="Z124" s="273"/>
      <c r="AA124" s="273"/>
      <c r="AB124" s="273"/>
      <c r="AC124" s="273"/>
      <c r="AD124" s="273"/>
      <c r="AE124" s="273"/>
      <c r="AF124" s="273"/>
      <c r="AG124" s="273"/>
      <c r="AH124" s="273"/>
      <c r="AI124" s="273"/>
      <c r="AJ124" s="274">
        <f t="shared" si="105"/>
        <v>100327</v>
      </c>
      <c r="AK124" s="274">
        <v>0</v>
      </c>
    </row>
    <row r="125" spans="1:37" s="275" customFormat="1">
      <c r="A125" s="414" t="s">
        <v>19627</v>
      </c>
      <c r="B125" s="436" t="str">
        <f>'COMPOSIÇÕES COMPLEMENTARES '!$C$105</f>
        <v>COMP 027</v>
      </c>
      <c r="C125" s="416" t="str">
        <f>IF($B125="","",IFERROR(VLOOKUP($B125,SERVIÇOS!$A:$F,2,0),IFERROR(VLOOKUP($B125,'COMPOSIÇÕES COMPLEMENTARES '!$C:$K,2,0),"")))</f>
        <v>RETIRADA DE CALHAS, RUFOS OU RINCÕES EM CHAPA METÁLICA</v>
      </c>
      <c r="D125" s="417" t="str">
        <f>IF($B125="","",IFERROR(VLOOKUP($B125,SERVIÇOS!$A:$F,3,0),IFERROR(VLOOKUP($B125,'COMPOSIÇÕES COMPLEMENTARES '!$C:$K,3,0),"")))</f>
        <v>M</v>
      </c>
      <c r="E125" s="418">
        <v>57</v>
      </c>
      <c r="F125" s="419">
        <f>IF($B125="","",IFERROR(VLOOKUP($B125,SERVIÇOS!$A:$F,4,0),IFERROR(VLOOKUP($B125,'COMPOSIÇÕES COMPLEMENTARES '!$C:$K,6,0),"")))</f>
        <v>1.79</v>
      </c>
      <c r="G125" s="419">
        <f>IF($B125="","",IFERROR(VLOOKUP($B125,SERVIÇOS!$A:$F,5,0),IFERROR(VLOOKUP($B125,'COMPOSIÇÕES COMPLEMENTARES '!$C:$K,7,0),"")))</f>
        <v>5.3</v>
      </c>
      <c r="H125" s="419">
        <f t="shared" si="68"/>
        <v>7.09</v>
      </c>
      <c r="I125" s="419">
        <f t="shared" si="70"/>
        <v>102.03</v>
      </c>
      <c r="J125" s="419">
        <f t="shared" si="71"/>
        <v>302.10000000000002</v>
      </c>
      <c r="K125" s="419">
        <f t="shared" si="67"/>
        <v>404.13</v>
      </c>
      <c r="L125" s="714"/>
      <c r="M125"/>
      <c r="N125" s="477"/>
      <c r="O125" s="478" t="str">
        <f t="shared" si="72"/>
        <v/>
      </c>
      <c r="P125" s="477"/>
      <c r="Q125" s="479" t="str">
        <f t="shared" si="73"/>
        <v/>
      </c>
      <c r="R125" s="477"/>
      <c r="S125" s="480" t="str">
        <f t="shared" si="74"/>
        <v/>
      </c>
      <c r="T125" s="481">
        <f>SUMIF($N$8:S$8,"QUANT.",N125:S125)</f>
        <v>0</v>
      </c>
      <c r="U125" s="482">
        <f t="shared" si="75"/>
        <v>0</v>
      </c>
      <c r="V125" s="494" t="str">
        <f t="shared" si="69"/>
        <v>MEDIR</v>
      </c>
      <c r="W125" s="495">
        <f t="shared" si="76"/>
        <v>57</v>
      </c>
      <c r="X125" s="495">
        <f t="shared" si="77"/>
        <v>404.13</v>
      </c>
      <c r="Y125" s="273"/>
      <c r="Z125" s="273"/>
      <c r="AA125" s="273"/>
      <c r="AB125" s="273"/>
      <c r="AC125" s="273"/>
      <c r="AD125" s="273"/>
      <c r="AE125" s="273"/>
      <c r="AF125" s="273"/>
      <c r="AG125" s="273"/>
      <c r="AH125" s="273"/>
      <c r="AI125" s="273"/>
      <c r="AJ125" s="274" t="e">
        <f t="shared" si="105"/>
        <v>#VALUE!</v>
      </c>
      <c r="AK125" s="274">
        <v>0</v>
      </c>
    </row>
    <row r="126" spans="1:37" s="275" customFormat="1">
      <c r="A126" s="414" t="s">
        <v>19628</v>
      </c>
      <c r="B126" s="436" t="str">
        <f>'COMPOSIÇÕES COMPLEMENTARES '!$C$107</f>
        <v>COMP 028</v>
      </c>
      <c r="C126" s="416" t="str">
        <f>IF($B126="","",IFERROR(VLOOKUP($B126,SERVIÇOS!$A:$F,2,0),IFERROR(VLOOKUP($B126,'COMPOSIÇÕES COMPLEMENTARES '!$C:$K,2,0),"")))</f>
        <v>RETIRADA DE CALHAS, RUFOS E CONDUTORES</v>
      </c>
      <c r="D126" s="417" t="str">
        <f>IF($B126="","",IFERROR(VLOOKUP($B126,SERVIÇOS!$A:$F,3,0),IFERROR(VLOOKUP($B126,'COMPOSIÇÕES COMPLEMENTARES '!$C:$K,3,0),"")))</f>
        <v>M</v>
      </c>
      <c r="E126" s="418">
        <v>16</v>
      </c>
      <c r="F126" s="419">
        <f>IF($B126="","",IFERROR(VLOOKUP($B126,SERVIÇOS!$A:$F,4,0),IFERROR(VLOOKUP($B126,'COMPOSIÇÕES COMPLEMENTARES '!$C:$K,6,0),"")))</f>
        <v>3.08</v>
      </c>
      <c r="G126" s="419">
        <f>IF($B126="","",IFERROR(VLOOKUP($B126,SERVIÇOS!$A:$F,5,0),IFERROR(VLOOKUP($B126,'COMPOSIÇÕES COMPLEMENTARES '!$C:$K,7,0),"")))</f>
        <v>6</v>
      </c>
      <c r="H126" s="419">
        <f t="shared" si="68"/>
        <v>9.08</v>
      </c>
      <c r="I126" s="419">
        <f t="shared" si="70"/>
        <v>49.28</v>
      </c>
      <c r="J126" s="419">
        <f t="shared" si="71"/>
        <v>96</v>
      </c>
      <c r="K126" s="419">
        <f t="shared" si="67"/>
        <v>145.28</v>
      </c>
      <c r="L126" s="714"/>
      <c r="M126"/>
      <c r="N126" s="477"/>
      <c r="O126" s="478" t="str">
        <f t="shared" si="72"/>
        <v/>
      </c>
      <c r="P126" s="477"/>
      <c r="Q126" s="479" t="str">
        <f t="shared" si="73"/>
        <v/>
      </c>
      <c r="R126" s="477"/>
      <c r="S126" s="480" t="str">
        <f t="shared" si="74"/>
        <v/>
      </c>
      <c r="T126" s="481">
        <f>SUMIF($N$8:S$8,"QUANT.",N126:S126)</f>
        <v>0</v>
      </c>
      <c r="U126" s="482">
        <f t="shared" si="75"/>
        <v>0</v>
      </c>
      <c r="V126" s="494" t="str">
        <f t="shared" si="69"/>
        <v>MEDIR</v>
      </c>
      <c r="W126" s="495">
        <f t="shared" si="76"/>
        <v>16</v>
      </c>
      <c r="X126" s="495">
        <f t="shared" si="77"/>
        <v>145.28</v>
      </c>
      <c r="Y126" s="273"/>
      <c r="Z126" s="273"/>
      <c r="AA126" s="273"/>
      <c r="AB126" s="273"/>
      <c r="AC126" s="273"/>
      <c r="AD126" s="273"/>
      <c r="AE126" s="273"/>
      <c r="AF126" s="273"/>
      <c r="AG126" s="273"/>
      <c r="AH126" s="273"/>
      <c r="AI126" s="273"/>
      <c r="AJ126" s="274" t="e">
        <f t="shared" si="105"/>
        <v>#VALUE!</v>
      </c>
      <c r="AK126" s="274">
        <v>0</v>
      </c>
    </row>
    <row r="127" spans="1:37" s="275" customFormat="1" ht="60">
      <c r="A127" s="414" t="s">
        <v>19629</v>
      </c>
      <c r="B127" s="436">
        <v>91790</v>
      </c>
      <c r="C127" s="416" t="str">
        <f>IF($B127="","",IFERROR(VLOOKUP($B127,SERVIÇOS!$A:$F,2,0),IFERROR(VLOOKUP($B127,'COMPOSIÇÕES COMPLEMENTARES '!$C:$K,2,0),"")))</f>
        <v>(COMPOSIÇÃO REPRESENTATIVA) DO SERVIÇO DE INSTALAÇÃO DE TUBOS DE PVC, SÉRIE R, ÁGUA PLUVIAL, DN 100 MM (INSTALADO EM RAMAL DE ENCAMINHAMENTO, OU CONDUTORES VERTICAIS), INCLUSIVE CONEXÕES, CORTES E FIXAÇÕES, PARA PRÉDIOS. AF_10/2015</v>
      </c>
      <c r="D127" s="417" t="str">
        <f>IF($B127="","",IFERROR(VLOOKUP($B127,SERVIÇOS!$A:$F,3,0),IFERROR(VLOOKUP($B127,'COMPOSIÇÕES COMPLEMENTARES '!$C:$K,3,0),"")))</f>
        <v>M</v>
      </c>
      <c r="E127" s="418">
        <v>16</v>
      </c>
      <c r="F127" s="419">
        <f>IF($B127="","",IFERROR(VLOOKUP($B127,SERVIÇOS!$A:$F,4,0),IFERROR(VLOOKUP($B127,'COMPOSIÇÕES COMPLEMENTARES '!$C:$K,6,0),"")))</f>
        <v>51.01</v>
      </c>
      <c r="G127" s="419">
        <f>IF($B127="","",IFERROR(VLOOKUP($B127,SERVIÇOS!$A:$F,5,0),IFERROR(VLOOKUP($B127,'COMPOSIÇÕES COMPLEMENTARES '!$C:$K,7,0),"")))</f>
        <v>13.02</v>
      </c>
      <c r="H127" s="419">
        <f t="shared" si="68"/>
        <v>64.03</v>
      </c>
      <c r="I127" s="419">
        <f t="shared" si="70"/>
        <v>816.16</v>
      </c>
      <c r="J127" s="419">
        <f t="shared" si="71"/>
        <v>208.32</v>
      </c>
      <c r="K127" s="419">
        <f t="shared" si="67"/>
        <v>1024.48</v>
      </c>
      <c r="L127" s="714"/>
      <c r="M127"/>
      <c r="N127" s="477"/>
      <c r="O127" s="478" t="str">
        <f t="shared" si="72"/>
        <v/>
      </c>
      <c r="P127" s="477"/>
      <c r="Q127" s="479" t="str">
        <f t="shared" si="73"/>
        <v/>
      </c>
      <c r="R127" s="477"/>
      <c r="S127" s="480" t="str">
        <f t="shared" si="74"/>
        <v/>
      </c>
      <c r="T127" s="481">
        <f>SUMIF($N$8:S$8,"QUANT.",N127:S127)</f>
        <v>0</v>
      </c>
      <c r="U127" s="482">
        <f t="shared" si="75"/>
        <v>0</v>
      </c>
      <c r="V127" s="494" t="str">
        <f t="shared" si="69"/>
        <v>MEDIR</v>
      </c>
      <c r="W127" s="495">
        <f t="shared" si="76"/>
        <v>16</v>
      </c>
      <c r="X127" s="495">
        <f t="shared" si="77"/>
        <v>1024.48</v>
      </c>
      <c r="Y127" s="273"/>
      <c r="Z127" s="273"/>
      <c r="AA127" s="273"/>
      <c r="AB127" s="273"/>
      <c r="AC127" s="273"/>
      <c r="AD127" s="273"/>
      <c r="AE127" s="273"/>
      <c r="AF127" s="273"/>
      <c r="AG127" s="273"/>
      <c r="AH127" s="273"/>
      <c r="AI127" s="273"/>
      <c r="AJ127" s="274">
        <f t="shared" si="105"/>
        <v>91790</v>
      </c>
      <c r="AK127" s="274">
        <v>0</v>
      </c>
    </row>
    <row r="128" spans="1:37" s="275" customFormat="1" ht="30">
      <c r="A128" s="414" t="s">
        <v>19630</v>
      </c>
      <c r="B128" s="436">
        <v>97647</v>
      </c>
      <c r="C128" s="416" t="str">
        <f>IF($B128="","",IFERROR(VLOOKUP($B128,SERVIÇOS!$A:$F,2,0),IFERROR(VLOOKUP($B128,'COMPOSIÇÕES COMPLEMENTARES '!$C:$K,2,0),"")))</f>
        <v>REMOÇÃO DE TELHAS, DE FIBROCIMENTO, METÁLICA E CERÂMICA, DE FORMA MANUAL, SEM REAPROVEITAMENTO. AF_12/2017</v>
      </c>
      <c r="D128" s="417" t="str">
        <f>IF($B128="","",IFERROR(VLOOKUP($B128,SERVIÇOS!$A:$F,3,0),IFERROR(VLOOKUP($B128,'COMPOSIÇÕES COMPLEMENTARES '!$C:$K,3,0),"")))</f>
        <v>M2</v>
      </c>
      <c r="E128" s="418">
        <v>235</v>
      </c>
      <c r="F128" s="419">
        <f>IF($B128="","",IFERROR(VLOOKUP($B128,SERVIÇOS!$A:$F,4,0),IFERROR(VLOOKUP($B128,'COMPOSIÇÕES COMPLEMENTARES '!$C:$K,6,0),"")))</f>
        <v>1.08</v>
      </c>
      <c r="G128" s="419">
        <f>IF($B128="","",IFERROR(VLOOKUP($B128,SERVIÇOS!$A:$F,5,0),IFERROR(VLOOKUP($B128,'COMPOSIÇÕES COMPLEMENTARES '!$C:$K,7,0),"")))</f>
        <v>2.52</v>
      </c>
      <c r="H128" s="419">
        <f t="shared" si="68"/>
        <v>3.6</v>
      </c>
      <c r="I128" s="419">
        <f t="shared" si="70"/>
        <v>253.8</v>
      </c>
      <c r="J128" s="419">
        <f t="shared" si="71"/>
        <v>592.20000000000005</v>
      </c>
      <c r="K128" s="419">
        <f t="shared" si="67"/>
        <v>846</v>
      </c>
      <c r="L128" s="714"/>
      <c r="M128"/>
      <c r="N128" s="477"/>
      <c r="O128" s="478" t="str">
        <f t="shared" si="72"/>
        <v/>
      </c>
      <c r="P128" s="477"/>
      <c r="Q128" s="479" t="str">
        <f t="shared" si="73"/>
        <v/>
      </c>
      <c r="R128" s="477"/>
      <c r="S128" s="480" t="str">
        <f t="shared" si="74"/>
        <v/>
      </c>
      <c r="T128" s="481">
        <f>SUMIF($N$8:S$8,"QUANT.",N128:S128)</f>
        <v>0</v>
      </c>
      <c r="U128" s="482">
        <f t="shared" si="75"/>
        <v>0</v>
      </c>
      <c r="V128" s="494" t="str">
        <f t="shared" si="69"/>
        <v>MEDIR</v>
      </c>
      <c r="W128" s="495">
        <f t="shared" si="76"/>
        <v>235</v>
      </c>
      <c r="X128" s="495">
        <f t="shared" si="77"/>
        <v>846</v>
      </c>
      <c r="Y128" s="273"/>
      <c r="Z128" s="273"/>
      <c r="AA128" s="273"/>
      <c r="AB128" s="273"/>
      <c r="AC128" s="273"/>
      <c r="AD128" s="273"/>
      <c r="AE128" s="273"/>
      <c r="AF128" s="273"/>
      <c r="AG128" s="273"/>
      <c r="AH128" s="273"/>
      <c r="AI128" s="273"/>
      <c r="AJ128" s="274">
        <f t="shared" si="105"/>
        <v>97647</v>
      </c>
      <c r="AK128" s="274">
        <v>0</v>
      </c>
    </row>
    <row r="129" spans="1:37" s="275" customFormat="1" ht="30">
      <c r="A129" s="414" t="s">
        <v>19631</v>
      </c>
      <c r="B129" s="436">
        <v>97113</v>
      </c>
      <c r="C129" s="416" t="str">
        <f>IF($B129="","",IFERROR(VLOOKUP($B129,SERVIÇOS!$A:$F,2,0),IFERROR(VLOOKUP($B129,'COMPOSIÇÕES COMPLEMENTARES '!$C:$K,2,0),"")))</f>
        <v>APLICAÇÃO DE LONA PLÁSTICA PARA EXECUÇÃO DE PAVIMENTOS DE CONCRETO. AF_04/2022</v>
      </c>
      <c r="D129" s="417" t="str">
        <f>IF($B129="","",IFERROR(VLOOKUP($B129,SERVIÇOS!$A:$F,3,0),IFERROR(VLOOKUP($B129,'COMPOSIÇÕES COMPLEMENTARES '!$C:$K,3,0),"")))</f>
        <v>M2</v>
      </c>
      <c r="E129" s="418">
        <v>195</v>
      </c>
      <c r="F129" s="419">
        <f>IF($B129="","",IFERROR(VLOOKUP($B129,SERVIÇOS!$A:$F,4,0),IFERROR(VLOOKUP($B129,'COMPOSIÇÕES COMPLEMENTARES '!$C:$K,6,0),"")))</f>
        <v>2.95</v>
      </c>
      <c r="G129" s="419">
        <f>IF($B129="","",IFERROR(VLOOKUP($B129,SERVIÇOS!$A:$F,5,0),IFERROR(VLOOKUP($B129,'COMPOSIÇÕES COMPLEMENTARES '!$C:$K,7,0),"")))</f>
        <v>0.18</v>
      </c>
      <c r="H129" s="419">
        <f t="shared" ref="H129:H131" si="106">IF(E129="","",F129+G129)</f>
        <v>3.1300000000000003</v>
      </c>
      <c r="I129" s="419">
        <f t="shared" ref="I129:I131" si="107">IF(E129="","",TRUNC((E129*F129),2))</f>
        <v>575.25</v>
      </c>
      <c r="J129" s="419">
        <f t="shared" ref="J129:J131" si="108">IF(E129="","",TRUNC((E129*G129),2))</f>
        <v>35.1</v>
      </c>
      <c r="K129" s="419">
        <f t="shared" si="67"/>
        <v>610.35</v>
      </c>
      <c r="L129" s="714"/>
      <c r="M129"/>
      <c r="N129" s="477"/>
      <c r="O129" s="478"/>
      <c r="P129" s="477"/>
      <c r="Q129" s="479"/>
      <c r="R129" s="477"/>
      <c r="S129" s="480"/>
      <c r="T129" s="481"/>
      <c r="U129" s="482"/>
      <c r="V129" s="494"/>
      <c r="W129" s="495"/>
      <c r="X129" s="495"/>
      <c r="Y129" s="273"/>
      <c r="Z129" s="273"/>
      <c r="AA129" s="273"/>
      <c r="AB129" s="273"/>
      <c r="AC129" s="273"/>
      <c r="AD129" s="273"/>
      <c r="AE129" s="273"/>
      <c r="AF129" s="273"/>
      <c r="AG129" s="273"/>
      <c r="AH129" s="273"/>
      <c r="AI129" s="273"/>
      <c r="AJ129" s="661"/>
      <c r="AK129" s="661"/>
    </row>
    <row r="130" spans="1:37" s="275" customFormat="1" ht="30">
      <c r="A130" s="414" t="s">
        <v>19632</v>
      </c>
      <c r="B130" s="436">
        <v>94226</v>
      </c>
      <c r="C130" s="416" t="str">
        <f>IF($B130="","",IFERROR(VLOOKUP($B130,SERVIÇOS!$A:$F,2,0),IFERROR(VLOOKUP($B130,'COMPOSIÇÕES COMPLEMENTARES '!$C:$K,2,0),"")))</f>
        <v>SUBCOBERTURA COM MANTA PLÁSTICA REVESTIDA POR PELÍCULA DE ALUMÍNO, INCLUSO TRANSPORTE VERTICAL. AF_07/2019</v>
      </c>
      <c r="D130" s="417" t="str">
        <f>IF($B130="","",IFERROR(VLOOKUP($B130,SERVIÇOS!$A:$F,3,0),IFERROR(VLOOKUP($B130,'COMPOSIÇÕES COMPLEMENTARES '!$C:$K,3,0),"")))</f>
        <v>M2</v>
      </c>
      <c r="E130" s="418">
        <v>195</v>
      </c>
      <c r="F130" s="419">
        <f>IF($B130="","",IFERROR(VLOOKUP($B130,SERVIÇOS!$A:$F,4,0),IFERROR(VLOOKUP($B130,'COMPOSIÇÕES COMPLEMENTARES '!$C:$K,6,0),"")))</f>
        <v>12.5</v>
      </c>
      <c r="G130" s="419">
        <f>IF($B130="","",IFERROR(VLOOKUP($B130,SERVIÇOS!$A:$F,5,0),IFERROR(VLOOKUP($B130,'COMPOSIÇÕES COMPLEMENTARES '!$C:$K,7,0),"")))</f>
        <v>6.58</v>
      </c>
      <c r="H130" s="419">
        <f t="shared" si="106"/>
        <v>19.079999999999998</v>
      </c>
      <c r="I130" s="419">
        <f t="shared" si="107"/>
        <v>2437.5</v>
      </c>
      <c r="J130" s="419">
        <f t="shared" si="108"/>
        <v>1283.0999999999999</v>
      </c>
      <c r="K130" s="419">
        <f t="shared" si="67"/>
        <v>3720.5999999999995</v>
      </c>
      <c r="L130" s="714"/>
      <c r="M130"/>
      <c r="N130" s="477"/>
      <c r="O130" s="478"/>
      <c r="P130" s="477"/>
      <c r="Q130" s="479"/>
      <c r="R130" s="477"/>
      <c r="S130" s="480"/>
      <c r="T130" s="481"/>
      <c r="U130" s="482"/>
      <c r="V130" s="494"/>
      <c r="W130" s="495"/>
      <c r="X130" s="495"/>
      <c r="Y130" s="273"/>
      <c r="Z130" s="273"/>
      <c r="AA130" s="273"/>
      <c r="AB130" s="273"/>
      <c r="AC130" s="273"/>
      <c r="AD130" s="273"/>
      <c r="AE130" s="273"/>
      <c r="AF130" s="273"/>
      <c r="AG130" s="273"/>
      <c r="AH130" s="273"/>
      <c r="AI130" s="273"/>
      <c r="AJ130" s="661"/>
      <c r="AK130" s="661"/>
    </row>
    <row r="131" spans="1:37" s="275" customFormat="1" ht="30">
      <c r="A131" s="414" t="s">
        <v>19633</v>
      </c>
      <c r="B131" s="436">
        <v>94451</v>
      </c>
      <c r="C131" s="416" t="str">
        <f>IF($B131="","",IFERROR(VLOOKUP($B131,SERVIÇOS!$A:$F,2,0),IFERROR(VLOOKUP($B131,'COMPOSIÇÕES COMPLEMENTARES '!$C:$K,2,0),"")))</f>
        <v>CUMEEIRA PARA TELHA DE FIBROCIMENTO ESTRUTURAL E = 6 MM, INCLUSO ACESSÓRIOS DE FIXAÇÃO E IÇAMENTO. AF_07/2019</v>
      </c>
      <c r="D131" s="417" t="str">
        <f>IF($B131="","",IFERROR(VLOOKUP($B131,SERVIÇOS!$A:$F,3,0),IFERROR(VLOOKUP($B131,'COMPOSIÇÕES COMPLEMENTARES '!$C:$K,3,0),"")))</f>
        <v>M</v>
      </c>
      <c r="E131" s="418">
        <v>18</v>
      </c>
      <c r="F131" s="419">
        <f>IF($B131="","",IFERROR(VLOOKUP($B131,SERVIÇOS!$A:$F,4,0),IFERROR(VLOOKUP($B131,'COMPOSIÇÕES COMPLEMENTARES '!$C:$K,6,0),"")))</f>
        <v>85.19</v>
      </c>
      <c r="G131" s="419">
        <f>IF($B131="","",IFERROR(VLOOKUP($B131,SERVIÇOS!$A:$F,5,0),IFERROR(VLOOKUP($B131,'COMPOSIÇÕES COMPLEMENTARES '!$C:$K,7,0),"")))</f>
        <v>2.46</v>
      </c>
      <c r="H131" s="419">
        <f t="shared" si="106"/>
        <v>87.649999999999991</v>
      </c>
      <c r="I131" s="419">
        <f t="shared" si="107"/>
        <v>1533.42</v>
      </c>
      <c r="J131" s="419">
        <f t="shared" si="108"/>
        <v>44.28</v>
      </c>
      <c r="K131" s="419">
        <f t="shared" si="67"/>
        <v>1577.6999999999998</v>
      </c>
      <c r="L131" s="714"/>
      <c r="M131"/>
      <c r="N131" s="477"/>
      <c r="O131" s="478"/>
      <c r="P131" s="477"/>
      <c r="Q131" s="479"/>
      <c r="R131" s="477"/>
      <c r="S131" s="480"/>
      <c r="T131" s="481"/>
      <c r="U131" s="482"/>
      <c r="V131" s="494"/>
      <c r="W131" s="495"/>
      <c r="X131" s="495"/>
      <c r="Y131" s="273"/>
      <c r="Z131" s="273"/>
      <c r="AA131" s="273"/>
      <c r="AB131" s="273"/>
      <c r="AC131" s="273"/>
      <c r="AD131" s="273"/>
      <c r="AE131" s="273"/>
      <c r="AF131" s="273"/>
      <c r="AG131" s="273"/>
      <c r="AH131" s="273"/>
      <c r="AI131" s="273"/>
      <c r="AJ131" s="661"/>
      <c r="AK131" s="661"/>
    </row>
    <row r="132" spans="1:37" s="275" customFormat="1" ht="45">
      <c r="A132" s="414" t="s">
        <v>19634</v>
      </c>
      <c r="B132" s="436">
        <v>94207</v>
      </c>
      <c r="C132" s="416" t="str">
        <f>IF($B132="","",IFERROR(VLOOKUP($B132,SERVIÇOS!$A:$F,2,0),IFERROR(VLOOKUP($B132,'COMPOSIÇÕES COMPLEMENTARES '!$C:$K,2,0),"")))</f>
        <v>TELHAMENTO COM TELHA ONDULADA DE FIBROCIMENTO E = 6 MM, COM RECOBRIMENTO LATERAL DE 1/4 DE ONDA PARA TELHADO COM INCLINAÇÃO MAIOR QUE 10°, COM ATÉ 2 ÁGUAS, INCLUSO IÇAMENTO. AF_07/2019</v>
      </c>
      <c r="D132" s="417" t="str">
        <f>IF($B132="","",IFERROR(VLOOKUP($B132,SERVIÇOS!$A:$F,3,0),IFERROR(VLOOKUP($B132,'COMPOSIÇÕES COMPLEMENTARES '!$C:$K,3,0),"")))</f>
        <v>M2</v>
      </c>
      <c r="E132" s="418">
        <v>235</v>
      </c>
      <c r="F132" s="419">
        <f>IF($B132="","",IFERROR(VLOOKUP($B132,SERVIÇOS!$A:$F,4,0),IFERROR(VLOOKUP($B132,'COMPOSIÇÕES COMPLEMENTARES '!$C:$K,6,0),"")))</f>
        <v>42.05</v>
      </c>
      <c r="G132" s="419">
        <f>IF($B132="","",IFERROR(VLOOKUP($B132,SERVIÇOS!$A:$F,5,0),IFERROR(VLOOKUP($B132,'COMPOSIÇÕES COMPLEMENTARES '!$C:$K,7,0),"")))</f>
        <v>4.8499999999999996</v>
      </c>
      <c r="H132" s="419">
        <f t="shared" si="68"/>
        <v>46.9</v>
      </c>
      <c r="I132" s="419">
        <f t="shared" si="70"/>
        <v>9881.75</v>
      </c>
      <c r="J132" s="419">
        <f t="shared" si="71"/>
        <v>1139.75</v>
      </c>
      <c r="K132" s="419">
        <f t="shared" si="67"/>
        <v>11021.5</v>
      </c>
      <c r="L132" s="714"/>
      <c r="M132"/>
      <c r="N132" s="477"/>
      <c r="O132" s="478" t="str">
        <f t="shared" si="72"/>
        <v/>
      </c>
      <c r="P132" s="477"/>
      <c r="Q132" s="479" t="str">
        <f t="shared" si="73"/>
        <v/>
      </c>
      <c r="R132" s="477"/>
      <c r="S132" s="480" t="str">
        <f t="shared" si="74"/>
        <v/>
      </c>
      <c r="T132" s="481">
        <f>SUMIF($N$8:S$8,"QUANT.",N132:S132)</f>
        <v>0</v>
      </c>
      <c r="U132" s="482">
        <f t="shared" si="75"/>
        <v>0</v>
      </c>
      <c r="V132" s="494" t="str">
        <f t="shared" si="69"/>
        <v>MEDIR</v>
      </c>
      <c r="W132" s="495">
        <f t="shared" si="76"/>
        <v>235</v>
      </c>
      <c r="X132" s="495">
        <f t="shared" si="77"/>
        <v>11021.5</v>
      </c>
      <c r="Y132" s="273"/>
      <c r="Z132" s="273"/>
      <c r="AA132" s="273"/>
      <c r="AB132" s="273"/>
      <c r="AC132" s="273"/>
      <c r="AD132" s="273"/>
      <c r="AE132" s="273"/>
      <c r="AF132" s="273"/>
      <c r="AG132" s="273"/>
      <c r="AH132" s="273"/>
      <c r="AI132" s="273"/>
      <c r="AJ132" s="274">
        <f t="shared" si="105"/>
        <v>94207</v>
      </c>
      <c r="AK132" s="274">
        <v>0</v>
      </c>
    </row>
    <row r="133" spans="1:37" s="275" customFormat="1" ht="30">
      <c r="A133" s="414" t="s">
        <v>19635</v>
      </c>
      <c r="B133" s="436">
        <v>99814</v>
      </c>
      <c r="C133" s="416" t="str">
        <f>IF($B133="","",IFERROR(VLOOKUP($B133,SERVIÇOS!$A:$F,2,0),IFERROR(VLOOKUP($B133,'COMPOSIÇÕES COMPLEMENTARES '!$C:$K,2,0),"")))</f>
        <v>LIMPEZA DE SUPERFÍCIE COM JATO DE ALTA PRESSÃO. AF_04/2019</v>
      </c>
      <c r="D133" s="417" t="str">
        <f>IF($B133="","",IFERROR(VLOOKUP($B133,SERVIÇOS!$A:$F,3,0),IFERROR(VLOOKUP($B133,'COMPOSIÇÕES COMPLEMENTARES '!$C:$K,3,0),"")))</f>
        <v>M2</v>
      </c>
      <c r="E133" s="418">
        <v>55.5</v>
      </c>
      <c r="F133" s="419">
        <f>IF($B133="","",IFERROR(VLOOKUP($B133,SERVIÇOS!$A:$F,4,0),IFERROR(VLOOKUP($B133,'COMPOSIÇÕES COMPLEMENTARES '!$C:$K,6,0),"")))</f>
        <v>0.71</v>
      </c>
      <c r="G133" s="419">
        <f>IF($B133="","",IFERROR(VLOOKUP($B133,SERVIÇOS!$A:$F,5,0),IFERROR(VLOOKUP($B133,'COMPOSIÇÕES COMPLEMENTARES '!$C:$K,7,0),"")))</f>
        <v>1.35</v>
      </c>
      <c r="H133" s="419">
        <f t="shared" si="68"/>
        <v>2.06</v>
      </c>
      <c r="I133" s="419">
        <f t="shared" si="70"/>
        <v>39.4</v>
      </c>
      <c r="J133" s="419">
        <f t="shared" si="71"/>
        <v>74.92</v>
      </c>
      <c r="K133" s="419">
        <f t="shared" si="67"/>
        <v>114.33</v>
      </c>
      <c r="L133" s="714" t="s">
        <v>19014</v>
      </c>
      <c r="M133"/>
      <c r="N133" s="477"/>
      <c r="O133" s="478" t="str">
        <f t="shared" si="72"/>
        <v/>
      </c>
      <c r="P133" s="477"/>
      <c r="Q133" s="479" t="str">
        <f t="shared" si="73"/>
        <v/>
      </c>
      <c r="R133" s="477"/>
      <c r="S133" s="480" t="str">
        <f t="shared" si="74"/>
        <v/>
      </c>
      <c r="T133" s="481">
        <f>SUMIF($N$8:S$8,"QUANT.",N133:S133)</f>
        <v>0</v>
      </c>
      <c r="U133" s="482">
        <f t="shared" si="75"/>
        <v>0</v>
      </c>
      <c r="V133" s="494" t="str">
        <f t="shared" si="69"/>
        <v>MEDIR</v>
      </c>
      <c r="W133" s="495">
        <f t="shared" si="76"/>
        <v>55.5</v>
      </c>
      <c r="X133" s="495">
        <f t="shared" si="77"/>
        <v>114.33</v>
      </c>
      <c r="Y133" s="273"/>
      <c r="Z133" s="273"/>
      <c r="AA133" s="273"/>
      <c r="AB133" s="273"/>
      <c r="AC133" s="273"/>
      <c r="AD133" s="273"/>
      <c r="AE133" s="273"/>
      <c r="AF133" s="273"/>
      <c r="AG133" s="273"/>
      <c r="AH133" s="273"/>
      <c r="AI133" s="273"/>
      <c r="AJ133" s="274">
        <f t="shared" si="105"/>
        <v>99814</v>
      </c>
      <c r="AK133" s="274">
        <v>0</v>
      </c>
    </row>
    <row r="134" spans="1:37" s="275" customFormat="1" ht="45">
      <c r="A134" s="414" t="s">
        <v>19636</v>
      </c>
      <c r="B134" s="436">
        <v>98547</v>
      </c>
      <c r="C134" s="416" t="str">
        <f>IF($B134="","",IFERROR(VLOOKUP($B134,SERVIÇOS!$A:$F,2,0),IFERROR(VLOOKUP($B134,'COMPOSIÇÕES COMPLEMENTARES '!$C:$K,2,0),"")))</f>
        <v>IMPERMEABILIZAÇÃO DE SUPERFÍCIE COM MANTA ASFÁLTICA, DUAS CAMADAS, INCLUSIVE APLICAÇÃO DE PRIMER ASFÁLTICO, E=3MM E E=4MM. AF_06/2018</v>
      </c>
      <c r="D134" s="417" t="str">
        <f>IF($B134="","",IFERROR(VLOOKUP($B134,SERVIÇOS!$A:$F,3,0),IFERROR(VLOOKUP($B134,'COMPOSIÇÕES COMPLEMENTARES '!$C:$K,3,0),"")))</f>
        <v>M2</v>
      </c>
      <c r="E134" s="418">
        <v>55.5</v>
      </c>
      <c r="F134" s="419">
        <f>IF($B134="","",IFERROR(VLOOKUP($B134,SERVIÇOS!$A:$F,4,0),IFERROR(VLOOKUP($B134,'COMPOSIÇÕES COMPLEMENTARES '!$C:$K,6,0),"")))</f>
        <v>167.81</v>
      </c>
      <c r="G134" s="419">
        <f>IF($B134="","",IFERROR(VLOOKUP($B134,SERVIÇOS!$A:$F,5,0),IFERROR(VLOOKUP($B134,'COMPOSIÇÕES COMPLEMENTARES '!$C:$K,7,0),"")))</f>
        <v>33.729999999999997</v>
      </c>
      <c r="H134" s="419">
        <f t="shared" si="68"/>
        <v>201.54</v>
      </c>
      <c r="I134" s="419">
        <f t="shared" si="70"/>
        <v>9313.4500000000007</v>
      </c>
      <c r="J134" s="419">
        <f t="shared" si="71"/>
        <v>1872.01</v>
      </c>
      <c r="K134" s="419">
        <f t="shared" si="67"/>
        <v>11185.47</v>
      </c>
      <c r="L134" s="714" t="s">
        <v>19015</v>
      </c>
      <c r="M134"/>
      <c r="N134" s="477"/>
      <c r="O134" s="478" t="str">
        <f t="shared" si="72"/>
        <v/>
      </c>
      <c r="P134" s="477"/>
      <c r="Q134" s="479" t="str">
        <f t="shared" si="73"/>
        <v/>
      </c>
      <c r="R134" s="477"/>
      <c r="S134" s="480" t="str">
        <f t="shared" si="74"/>
        <v/>
      </c>
      <c r="T134" s="481">
        <f>SUMIF($N$8:S$8,"QUANT.",N134:S134)</f>
        <v>0</v>
      </c>
      <c r="U134" s="482">
        <f t="shared" si="75"/>
        <v>0</v>
      </c>
      <c r="V134" s="494" t="str">
        <f t="shared" si="69"/>
        <v>MEDIR</v>
      </c>
      <c r="W134" s="495">
        <f t="shared" si="76"/>
        <v>55.5</v>
      </c>
      <c r="X134" s="495">
        <f t="shared" si="77"/>
        <v>11185.47</v>
      </c>
      <c r="Y134" s="273"/>
      <c r="Z134" s="273"/>
      <c r="AA134" s="273"/>
      <c r="AB134" s="273"/>
      <c r="AC134" s="273"/>
      <c r="AD134" s="273"/>
      <c r="AE134" s="273"/>
      <c r="AF134" s="273"/>
      <c r="AG134" s="273"/>
      <c r="AH134" s="273"/>
      <c r="AI134" s="273"/>
      <c r="AJ134" s="274">
        <f t="shared" si="105"/>
        <v>98547</v>
      </c>
      <c r="AK134" s="274">
        <v>0</v>
      </c>
    </row>
    <row r="135" spans="1:37" s="777" customFormat="1">
      <c r="A135" s="414" t="s">
        <v>19637</v>
      </c>
      <c r="B135" s="762" t="s">
        <v>17067</v>
      </c>
      <c r="C135" s="763" t="str">
        <f>IF($B135="","",IFERROR(VLOOKUP($B135,SERVIÇOS!$A:$F,2,0),IFERROR(VLOOKUP($B135,'COMPOSIÇÕES COMPLEMENTARES '!$C:$K,2,0),"")))</f>
        <v>TUBO PVC RÍGIDO SOLDÁVEL MARROM P/ ÁGUA, D=40 MM (1 1/4")</v>
      </c>
      <c r="D135" s="764" t="str">
        <f>IF($B135="","",IFERROR(VLOOKUP($B135,SERVIÇOS!$A:$F,3,0),IFERROR(VLOOKUP($B135,'COMPOSIÇÕES COMPLEMENTARES '!$C:$K,3,0),"")))</f>
        <v>M</v>
      </c>
      <c r="E135" s="765">
        <v>1</v>
      </c>
      <c r="F135" s="766">
        <f>IF($B135="","",IFERROR(VLOOKUP($B135,SERVIÇOS!$A:$F,4,0),IFERROR(VLOOKUP($B135,'COMPOSIÇÕES COMPLEMENTARES '!$C:$K,6,0),"")))</f>
        <v>19.07</v>
      </c>
      <c r="G135" s="766">
        <f>IF($B135="","",IFERROR(VLOOKUP($B135,SERVIÇOS!$A:$F,5,0),IFERROR(VLOOKUP($B135,'COMPOSIÇÕES COMPLEMENTARES '!$C:$K,7,0),"")))</f>
        <v>7.24</v>
      </c>
      <c r="H135" s="766">
        <f t="shared" si="68"/>
        <v>26.310000000000002</v>
      </c>
      <c r="I135" s="766">
        <f t="shared" si="70"/>
        <v>19.07</v>
      </c>
      <c r="J135" s="766">
        <f t="shared" si="71"/>
        <v>7.24</v>
      </c>
      <c r="K135" s="419">
        <f t="shared" si="67"/>
        <v>26.310000000000002</v>
      </c>
      <c r="L135" s="779" t="s">
        <v>19573</v>
      </c>
      <c r="M135" s="288"/>
      <c r="N135" s="767"/>
      <c r="O135" s="768" t="str">
        <f t="shared" si="72"/>
        <v/>
      </c>
      <c r="P135" s="767"/>
      <c r="Q135" s="769" t="str">
        <f t="shared" si="73"/>
        <v/>
      </c>
      <c r="R135" s="767"/>
      <c r="S135" s="770" t="str">
        <f t="shared" si="74"/>
        <v/>
      </c>
      <c r="T135" s="771">
        <f>SUMIF($N$8:S$8,"QUANT.",N135:S135)</f>
        <v>0</v>
      </c>
      <c r="U135" s="772">
        <f t="shared" si="75"/>
        <v>0</v>
      </c>
      <c r="V135" s="773"/>
      <c r="W135" s="774">
        <f t="shared" si="76"/>
        <v>1</v>
      </c>
      <c r="X135" s="774">
        <f t="shared" si="77"/>
        <v>26.310000000000002</v>
      </c>
      <c r="Y135" s="775"/>
      <c r="Z135" s="775"/>
      <c r="AA135" s="775"/>
      <c r="AB135" s="775"/>
      <c r="AC135" s="775"/>
      <c r="AD135" s="775"/>
      <c r="AE135" s="775"/>
      <c r="AF135" s="775"/>
      <c r="AG135" s="775"/>
      <c r="AH135" s="775"/>
      <c r="AI135" s="775"/>
      <c r="AJ135" s="780"/>
      <c r="AK135" s="780"/>
    </row>
    <row r="136" spans="1:37" s="777" customFormat="1">
      <c r="A136" s="414" t="s">
        <v>19638</v>
      </c>
      <c r="B136" s="762">
        <v>90439</v>
      </c>
      <c r="C136" s="763" t="str">
        <f>IF($B136="","",IFERROR(VLOOKUP($B136,SERVIÇOS!$A:$F,2,0),IFERROR(VLOOKUP($B136,'COMPOSIÇÕES COMPLEMENTARES '!$C:$K,2,0),"")))</f>
        <v>FURO EM CONCRETO PARA DIÂMETROS MENORES OU IGUAIS A 40 MM. AF_05/2015</v>
      </c>
      <c r="D136" s="764" t="str">
        <f>IF($B136="","",IFERROR(VLOOKUP($B136,SERVIÇOS!$A:$F,3,0),IFERROR(VLOOKUP($B136,'COMPOSIÇÕES COMPLEMENTARES '!$C:$K,3,0),"")))</f>
        <v>UN</v>
      </c>
      <c r="E136" s="765">
        <v>4</v>
      </c>
      <c r="F136" s="766">
        <f>IF($B136="","",IFERROR(VLOOKUP($B136,SERVIÇOS!$A:$F,4,0),IFERROR(VLOOKUP($B136,'COMPOSIÇÕES COMPLEMENTARES '!$C:$K,6,0),"")))</f>
        <v>19.829999999999998</v>
      </c>
      <c r="G136" s="766">
        <f>IF($B136="","",IFERROR(VLOOKUP($B136,SERVIÇOS!$A:$F,5,0),IFERROR(VLOOKUP($B136,'COMPOSIÇÕES COMPLEMENTARES '!$C:$K,7,0),"")))</f>
        <v>47.75</v>
      </c>
      <c r="H136" s="766">
        <f t="shared" si="68"/>
        <v>67.58</v>
      </c>
      <c r="I136" s="766">
        <f t="shared" si="70"/>
        <v>79.319999999999993</v>
      </c>
      <c r="J136" s="766">
        <f t="shared" si="71"/>
        <v>191</v>
      </c>
      <c r="K136" s="419">
        <f t="shared" si="67"/>
        <v>270.32</v>
      </c>
      <c r="L136" s="779"/>
      <c r="M136" s="288"/>
      <c r="N136" s="767"/>
      <c r="O136" s="768" t="str">
        <f t="shared" si="72"/>
        <v/>
      </c>
      <c r="P136" s="767"/>
      <c r="Q136" s="769" t="str">
        <f t="shared" si="73"/>
        <v/>
      </c>
      <c r="R136" s="767"/>
      <c r="S136" s="770" t="str">
        <f t="shared" si="74"/>
        <v/>
      </c>
      <c r="T136" s="771">
        <f>SUMIF($N$8:S$8,"QUANT.",N136:S136)</f>
        <v>0</v>
      </c>
      <c r="U136" s="772">
        <f t="shared" si="75"/>
        <v>0</v>
      </c>
      <c r="V136" s="773"/>
      <c r="W136" s="774">
        <f t="shared" si="76"/>
        <v>4</v>
      </c>
      <c r="X136" s="774">
        <f t="shared" si="77"/>
        <v>270.32</v>
      </c>
      <c r="Y136" s="775"/>
      <c r="Z136" s="775"/>
      <c r="AA136" s="775"/>
      <c r="AB136" s="775"/>
      <c r="AC136" s="775"/>
      <c r="AD136" s="775"/>
      <c r="AE136" s="775"/>
      <c r="AF136" s="775"/>
      <c r="AG136" s="775"/>
      <c r="AH136" s="775"/>
      <c r="AI136" s="775"/>
      <c r="AJ136" s="780"/>
      <c r="AK136" s="780"/>
    </row>
    <row r="137" spans="1:37" s="777" customFormat="1" ht="30">
      <c r="A137" s="414" t="s">
        <v>19639</v>
      </c>
      <c r="B137" s="762" t="s">
        <v>17047</v>
      </c>
      <c r="C137" s="763" t="str">
        <f>IF($B137="","",IFERROR(VLOOKUP($B137,SERVIÇOS!$A:$F,2,0),IFERROR(VLOOKUP($B137,'COMPOSIÇÕES COMPLEMENTARES '!$C:$K,2,0),"")))</f>
        <v>CAIXA D'ÁGUA DE POLIETILENO - INSTALADA (INCLUSO ADAPTADORES), EXCETO BASE DE APOIO, CAP. 500 LITROS</v>
      </c>
      <c r="D137" s="764" t="str">
        <f>IF($B137="","",IFERROR(VLOOKUP($B137,SERVIÇOS!$A:$F,3,0),IFERROR(VLOOKUP($B137,'COMPOSIÇÕES COMPLEMENTARES '!$C:$K,3,0),"")))</f>
        <v xml:space="preserve">UN </v>
      </c>
      <c r="E137" s="765">
        <v>1</v>
      </c>
      <c r="F137" s="766">
        <f>IF($B137="","",IFERROR(VLOOKUP($B137,SERVIÇOS!$A:$F,4,0),IFERROR(VLOOKUP($B137,'COMPOSIÇÕES COMPLEMENTARES '!$C:$K,6,0),"")))</f>
        <v>473.34</v>
      </c>
      <c r="G137" s="766">
        <f>IF($B137="","",IFERROR(VLOOKUP($B137,SERVIÇOS!$A:$F,5,0),IFERROR(VLOOKUP($B137,'COMPOSIÇÕES COMPLEMENTARES '!$C:$K,7,0),"")))</f>
        <v>278.97000000000003</v>
      </c>
      <c r="H137" s="766">
        <f t="shared" si="68"/>
        <v>752.31</v>
      </c>
      <c r="I137" s="766">
        <f t="shared" si="70"/>
        <v>473.34</v>
      </c>
      <c r="J137" s="766">
        <f t="shared" si="71"/>
        <v>278.97000000000003</v>
      </c>
      <c r="K137" s="419">
        <f t="shared" si="67"/>
        <v>752.31</v>
      </c>
      <c r="L137" s="779"/>
      <c r="M137" s="288"/>
      <c r="N137" s="767"/>
      <c r="O137" s="768"/>
      <c r="P137" s="767"/>
      <c r="Q137" s="769"/>
      <c r="R137" s="767"/>
      <c r="S137" s="770"/>
      <c r="T137" s="771"/>
      <c r="U137" s="772"/>
      <c r="V137" s="773"/>
      <c r="W137" s="774"/>
      <c r="X137" s="774"/>
      <c r="Y137" s="775"/>
      <c r="Z137" s="775"/>
      <c r="AA137" s="775"/>
      <c r="AB137" s="775"/>
      <c r="AC137" s="775"/>
      <c r="AD137" s="775"/>
      <c r="AE137" s="775"/>
      <c r="AF137" s="775"/>
      <c r="AG137" s="775"/>
      <c r="AH137" s="775"/>
      <c r="AI137" s="775"/>
      <c r="AJ137" s="780"/>
      <c r="AK137" s="780"/>
    </row>
    <row r="138" spans="1:37" s="777" customFormat="1" ht="30">
      <c r="A138" s="414" t="s">
        <v>19640</v>
      </c>
      <c r="B138" s="762">
        <v>94797</v>
      </c>
      <c r="C138" s="763" t="str">
        <f>IF($B138="","",IFERROR(VLOOKUP($B138,SERVIÇOS!$A:$F,2,0),IFERROR(VLOOKUP($B138,'COMPOSIÇÕES COMPLEMENTARES '!$C:$K,2,0),"")))</f>
        <v>TORNEIRA DE BOIA PARA CAIXA D'ÁGUA, ROSCÁVEL, 1" - FORNECIMENTO E INSTALAÇÃO. AF_08/2021</v>
      </c>
      <c r="D138" s="764" t="str">
        <f>IF($B138="","",IFERROR(VLOOKUP($B138,SERVIÇOS!$A:$F,3,0),IFERROR(VLOOKUP($B138,'COMPOSIÇÕES COMPLEMENTARES '!$C:$K,3,0),"")))</f>
        <v>UN</v>
      </c>
      <c r="E138" s="765">
        <v>1</v>
      </c>
      <c r="F138" s="766">
        <f>IF($B138="","",IFERROR(VLOOKUP($B138,SERVIÇOS!$A:$F,4,0),IFERROR(VLOOKUP($B138,'COMPOSIÇÕES COMPLEMENTARES '!$C:$K,6,0),"")))</f>
        <v>75.52</v>
      </c>
      <c r="G138" s="766">
        <f>IF($B138="","",IFERROR(VLOOKUP($B138,SERVIÇOS!$A:$F,5,0),IFERROR(VLOOKUP($B138,'COMPOSIÇÕES COMPLEMENTARES '!$C:$K,7,0),"")))</f>
        <v>9.59</v>
      </c>
      <c r="H138" s="766">
        <f t="shared" si="68"/>
        <v>85.11</v>
      </c>
      <c r="I138" s="766">
        <f t="shared" si="70"/>
        <v>75.52</v>
      </c>
      <c r="J138" s="766">
        <f t="shared" si="71"/>
        <v>9.59</v>
      </c>
      <c r="K138" s="419">
        <f t="shared" si="67"/>
        <v>85.11</v>
      </c>
      <c r="L138" s="779"/>
      <c r="M138" s="288"/>
      <c r="N138" s="767"/>
      <c r="O138" s="768"/>
      <c r="P138" s="767"/>
      <c r="Q138" s="769"/>
      <c r="R138" s="767"/>
      <c r="S138" s="770"/>
      <c r="T138" s="771"/>
      <c r="U138" s="772"/>
      <c r="V138" s="773"/>
      <c r="W138" s="774"/>
      <c r="X138" s="774"/>
      <c r="Y138" s="775"/>
      <c r="Z138" s="775"/>
      <c r="AA138" s="775"/>
      <c r="AB138" s="775"/>
      <c r="AC138" s="775"/>
      <c r="AD138" s="775"/>
      <c r="AE138" s="775"/>
      <c r="AF138" s="775"/>
      <c r="AG138" s="775"/>
      <c r="AH138" s="775"/>
      <c r="AI138" s="775"/>
      <c r="AJ138" s="780"/>
      <c r="AK138" s="780"/>
    </row>
    <row r="139" spans="1:37" s="777" customFormat="1" ht="60">
      <c r="A139" s="414" t="s">
        <v>19641</v>
      </c>
      <c r="B139" s="762">
        <v>91786</v>
      </c>
      <c r="C139" s="763" t="str">
        <f>IF($B139="","",IFERROR(VLOOKUP($B139,SERVIÇOS!$A:$F,2,0),IFERROR(VLOOKUP($B139,'COMPOSIÇÕES COMPLEMENTARES '!$C:$K,2,0),"")))</f>
        <v>(COMPOSIÇÃO REPRESENTATIVA) DO SERVIÇO DE INSTALAÇÃO TUBOS DE PVC, SOLDÁVEL, ÁGUA FRIA, DN 32 MM (INSTALADO EM RAMAL, SUB-RAMAL, RAMAL DE DISTRIBUIÇÃO OU PRUMADA), INCLUSIVE CONEXÕES, CORTES E FIXAÇÕES, PARA PRÉDIOS. AF_10/2015</v>
      </c>
      <c r="D139" s="764" t="str">
        <f>IF($B139="","",IFERROR(VLOOKUP($B139,SERVIÇOS!$A:$F,3,0),IFERROR(VLOOKUP($B139,'COMPOSIÇÕES COMPLEMENTARES '!$C:$K,3,0),"")))</f>
        <v>M</v>
      </c>
      <c r="E139" s="765">
        <v>30</v>
      </c>
      <c r="F139" s="766">
        <f>IF($B139="","",IFERROR(VLOOKUP($B139,SERVIÇOS!$A:$F,4,0),IFERROR(VLOOKUP($B139,'COMPOSIÇÕES COMPLEMENTARES '!$C:$K,6,0),"")))</f>
        <v>22.29</v>
      </c>
      <c r="G139" s="766">
        <f>IF($B139="","",IFERROR(VLOOKUP($B139,SERVIÇOS!$A:$F,5,0),IFERROR(VLOOKUP($B139,'COMPOSIÇÕES COMPLEMENTARES '!$C:$K,7,0),"")))</f>
        <v>11.73</v>
      </c>
      <c r="H139" s="766">
        <f t="shared" si="68"/>
        <v>34.019999999999996</v>
      </c>
      <c r="I139" s="766">
        <f t="shared" si="70"/>
        <v>668.7</v>
      </c>
      <c r="J139" s="766">
        <f t="shared" si="71"/>
        <v>351.9</v>
      </c>
      <c r="K139" s="419">
        <f t="shared" ref="K139:K202" si="109">H139*E139</f>
        <v>1020.5999999999999</v>
      </c>
      <c r="L139" s="779" t="s">
        <v>19590</v>
      </c>
      <c r="M139" s="288"/>
      <c r="N139" s="767"/>
      <c r="O139" s="768"/>
      <c r="P139" s="767"/>
      <c r="Q139" s="769"/>
      <c r="R139" s="767"/>
      <c r="S139" s="770"/>
      <c r="T139" s="771"/>
      <c r="U139" s="772"/>
      <c r="V139" s="773"/>
      <c r="W139" s="774"/>
      <c r="X139" s="774"/>
      <c r="Y139" s="775"/>
      <c r="Z139" s="775"/>
      <c r="AA139" s="775"/>
      <c r="AB139" s="775"/>
      <c r="AC139" s="775"/>
      <c r="AD139" s="775"/>
      <c r="AE139" s="775"/>
      <c r="AF139" s="775"/>
      <c r="AG139" s="775"/>
      <c r="AH139" s="775"/>
      <c r="AI139" s="775"/>
      <c r="AJ139" s="780"/>
      <c r="AK139" s="780"/>
    </row>
    <row r="140" spans="1:37" s="777" customFormat="1">
      <c r="A140" s="414" t="s">
        <v>19652</v>
      </c>
      <c r="B140" s="762" t="str">
        <f>'COMPOSIÇÕES COMPLEMENTARES '!$C$569</f>
        <v>COMP 088</v>
      </c>
      <c r="C140" s="763" t="str">
        <f>IF($B140="","",IFERROR(VLOOKUP($B140,SERVIÇOS!$A:$F,2,0),IFERROR(VLOOKUP($B140,'COMPOSIÇÕES COMPLEMENTARES '!$C:$K,2,0),"")))</f>
        <v>LIMPEZA DE CAIXA DE PASSAGEM OU DE GORDURA</v>
      </c>
      <c r="D140" s="764" t="str">
        <f>IF($B140="","",IFERROR(VLOOKUP($B140,SERVIÇOS!$A:$F,3,0),IFERROR(VLOOKUP($B140,'COMPOSIÇÕES COMPLEMENTARES '!$C:$K,3,0),"")))</f>
        <v>UN</v>
      </c>
      <c r="E140" s="765">
        <v>15</v>
      </c>
      <c r="F140" s="766">
        <f>IF($B140="","",IFERROR(VLOOKUP($B140,SERVIÇOS!$A:$F,4,0),IFERROR(VLOOKUP($B140,'COMPOSIÇÕES COMPLEMENTARES '!$C:$K,6,0),"")))</f>
        <v>7.67</v>
      </c>
      <c r="G140" s="766">
        <f>IF($B140="","",IFERROR(VLOOKUP($B140,SERVIÇOS!$A:$F,5,0),IFERROR(VLOOKUP($B140,'COMPOSIÇÕES COMPLEMENTARES '!$C:$K,7,0),"")))</f>
        <v>16.93</v>
      </c>
      <c r="H140" s="766">
        <f t="shared" si="68"/>
        <v>24.6</v>
      </c>
      <c r="I140" s="766">
        <f t="shared" si="70"/>
        <v>115.05</v>
      </c>
      <c r="J140" s="766">
        <f t="shared" si="71"/>
        <v>253.95</v>
      </c>
      <c r="K140" s="419">
        <f t="shared" si="109"/>
        <v>369</v>
      </c>
      <c r="L140" s="779"/>
      <c r="M140" s="288"/>
      <c r="N140" s="767"/>
      <c r="O140" s="768" t="str">
        <f t="shared" ref="O140:O142" si="110">IF(OR(N140="",$K140=""),"",(N140/$E140)*$K140)</f>
        <v/>
      </c>
      <c r="P140" s="767"/>
      <c r="Q140" s="769" t="str">
        <f t="shared" ref="Q140:Q142" si="111">IF(OR(P140="",$K140=""),"",(P140/$E140)*$K140)</f>
        <v/>
      </c>
      <c r="R140" s="767"/>
      <c r="S140" s="770" t="str">
        <f t="shared" ref="S140:S142" si="112">IF(OR(R140="",$K140=""),"",(R140/$E140)*$K140)</f>
        <v/>
      </c>
      <c r="T140" s="771">
        <f>SUMIF($N$8:S$8,"QUANT.",N140:S140)</f>
        <v>0</v>
      </c>
      <c r="U140" s="772">
        <f t="shared" ref="U140:U142" si="113">SUMIF($N$8:$S$8,"CUSTO",N140:S140)</f>
        <v>0</v>
      </c>
      <c r="V140" s="773" t="str">
        <f t="shared" ref="V140" si="114">IF(B140&lt;&gt;"",IF(U140=0,"MEDIR",IF(K140-U140=0,"OK",IF(K140-U140&gt;0,"MEDIR","ALERTA!"))),"")</f>
        <v>MEDIR</v>
      </c>
      <c r="W140" s="774">
        <f t="shared" ref="W140:W142" si="115">IF(T140="",0,E140-T140)</f>
        <v>15</v>
      </c>
      <c r="X140" s="774">
        <f t="shared" ref="X140:X142" si="116">IF(U140="",0,K140-U140)</f>
        <v>369</v>
      </c>
      <c r="Y140" s="775"/>
      <c r="Z140" s="775"/>
      <c r="AA140" s="775"/>
      <c r="AB140" s="775"/>
      <c r="AC140" s="775"/>
      <c r="AD140" s="775"/>
      <c r="AE140" s="775"/>
      <c r="AF140" s="775"/>
      <c r="AG140" s="775"/>
      <c r="AH140" s="775"/>
      <c r="AI140" s="775"/>
      <c r="AJ140" s="780"/>
      <c r="AK140" s="780"/>
    </row>
    <row r="141" spans="1:37" s="777" customFormat="1" ht="30">
      <c r="A141" s="414" t="s">
        <v>19653</v>
      </c>
      <c r="B141" s="762">
        <v>101801</v>
      </c>
      <c r="C141" s="763" t="str">
        <f>IF($B141="","",IFERROR(VLOOKUP($B141,SERVIÇOS!$A:$F,2,0),IFERROR(VLOOKUP($B141,'COMPOSIÇÕES COMPLEMENTARES '!$C:$K,2,0),"")))</f>
        <v>CAIXA COM GRELHA RETANGULAR DE FERRO FUNDIDO, EM ALVENARIA COM BLOCOS DE CONCRETO, DIMENSÕES INTERNAS: 0,30 X 1,00 X 1,00. AF_12/2020</v>
      </c>
      <c r="D141" s="764" t="str">
        <f>IF($B141="","",IFERROR(VLOOKUP($B141,SERVIÇOS!$A:$F,3,0),IFERROR(VLOOKUP($B141,'COMPOSIÇÕES COMPLEMENTARES '!$C:$K,3,0),"")))</f>
        <v>UN</v>
      </c>
      <c r="E141" s="765">
        <v>3</v>
      </c>
      <c r="F141" s="766">
        <f>IF($B141="","",IFERROR(VLOOKUP($B141,SERVIÇOS!$A:$F,4,0),IFERROR(VLOOKUP($B141,'COMPOSIÇÕES COMPLEMENTARES '!$C:$K,6,0),"")))</f>
        <v>834.38</v>
      </c>
      <c r="G141" s="766">
        <f>IF($B141="","",IFERROR(VLOOKUP($B141,SERVIÇOS!$A:$F,5,0),IFERROR(VLOOKUP($B141,'COMPOSIÇÕES COMPLEMENTARES '!$C:$K,7,0),"")))</f>
        <v>234.98</v>
      </c>
      <c r="H141" s="766">
        <f t="shared" si="68"/>
        <v>1069.3599999999999</v>
      </c>
      <c r="I141" s="766">
        <f t="shared" si="70"/>
        <v>2503.14</v>
      </c>
      <c r="J141" s="766">
        <f t="shared" si="71"/>
        <v>704.94</v>
      </c>
      <c r="K141" s="419">
        <f t="shared" si="109"/>
        <v>3208.08</v>
      </c>
      <c r="L141" s="779"/>
      <c r="M141" s="288"/>
      <c r="N141" s="767"/>
      <c r="O141" s="768" t="str">
        <f t="shared" si="110"/>
        <v/>
      </c>
      <c r="P141" s="767"/>
      <c r="Q141" s="769" t="str">
        <f t="shared" si="111"/>
        <v/>
      </c>
      <c r="R141" s="767"/>
      <c r="S141" s="770" t="str">
        <f t="shared" si="112"/>
        <v/>
      </c>
      <c r="T141" s="771">
        <f>SUMIF($N$8:S$8,"QUANT.",N141:S141)</f>
        <v>0</v>
      </c>
      <c r="U141" s="772">
        <f t="shared" si="113"/>
        <v>0</v>
      </c>
      <c r="V141" s="773"/>
      <c r="W141" s="774">
        <f t="shared" si="115"/>
        <v>3</v>
      </c>
      <c r="X141" s="774">
        <f t="shared" si="116"/>
        <v>3208.08</v>
      </c>
      <c r="Y141" s="775"/>
      <c r="Z141" s="775"/>
      <c r="AA141" s="775"/>
      <c r="AB141" s="775"/>
      <c r="AC141" s="775"/>
      <c r="AD141" s="775"/>
      <c r="AE141" s="775"/>
      <c r="AF141" s="775"/>
      <c r="AG141" s="775"/>
      <c r="AH141" s="775"/>
      <c r="AI141" s="775"/>
      <c r="AJ141" s="780"/>
      <c r="AK141" s="780"/>
    </row>
    <row r="142" spans="1:37" s="777" customFormat="1" ht="45">
      <c r="A142" s="414" t="s">
        <v>19654</v>
      </c>
      <c r="B142" s="762">
        <v>102264</v>
      </c>
      <c r="C142" s="763" t="str">
        <f>IF($B142="","",IFERROR(VLOOKUP($B142,SERVIÇOS!$A:$F,2,0),IFERROR(VLOOKUP($B142,'COMPOSIÇÕES COMPLEMENTARES '!$C:$K,2,0),"")))</f>
        <v>TUBO DE PVC BRANCO PARA REDE COLETORA DE ESGOTO CONDOMINIAL DE PAREDE MACIÇA, DN 100 MM, JUNTA ELÁSTICA - FORNECIMENTO E ASSENTAMENTO. AF_01/2021</v>
      </c>
      <c r="D142" s="764" t="str">
        <f>IF($B142="","",IFERROR(VLOOKUP($B142,SERVIÇOS!$A:$F,3,0),IFERROR(VLOOKUP($B142,'COMPOSIÇÕES COMPLEMENTARES '!$C:$K,3,0),"")))</f>
        <v>M</v>
      </c>
      <c r="E142" s="765">
        <v>90</v>
      </c>
      <c r="F142" s="766">
        <f>IF($B142="","",IFERROR(VLOOKUP($B142,SERVIÇOS!$A:$F,4,0),IFERROR(VLOOKUP($B142,'COMPOSIÇÕES COMPLEMENTARES '!$C:$K,6,0),"")))</f>
        <v>19.8</v>
      </c>
      <c r="G142" s="766">
        <f>IF($B142="","",IFERROR(VLOOKUP($B142,SERVIÇOS!$A:$F,5,0),IFERROR(VLOOKUP($B142,'COMPOSIÇÕES COMPLEMENTARES '!$C:$K,7,0),"")))</f>
        <v>2.57</v>
      </c>
      <c r="H142" s="766">
        <f t="shared" si="68"/>
        <v>22.37</v>
      </c>
      <c r="I142" s="766">
        <f t="shared" si="70"/>
        <v>1782</v>
      </c>
      <c r="J142" s="766">
        <f t="shared" si="71"/>
        <v>231.3</v>
      </c>
      <c r="K142" s="419">
        <f t="shared" si="109"/>
        <v>2013.3000000000002</v>
      </c>
      <c r="L142" s="779"/>
      <c r="M142" s="288"/>
      <c r="N142" s="767"/>
      <c r="O142" s="768" t="str">
        <f t="shared" si="110"/>
        <v/>
      </c>
      <c r="P142" s="767"/>
      <c r="Q142" s="769" t="str">
        <f t="shared" si="111"/>
        <v/>
      </c>
      <c r="R142" s="767"/>
      <c r="S142" s="770" t="str">
        <f t="shared" si="112"/>
        <v/>
      </c>
      <c r="T142" s="771">
        <f>SUMIF($N$8:S$8,"QUANT.",N142:S142)</f>
        <v>0</v>
      </c>
      <c r="U142" s="772">
        <f t="shared" si="113"/>
        <v>0</v>
      </c>
      <c r="V142" s="773"/>
      <c r="W142" s="774">
        <f t="shared" si="115"/>
        <v>90</v>
      </c>
      <c r="X142" s="774">
        <f t="shared" si="116"/>
        <v>2013.3000000000002</v>
      </c>
      <c r="Y142" s="775"/>
      <c r="Z142" s="775"/>
      <c r="AA142" s="775"/>
      <c r="AB142" s="775"/>
      <c r="AC142" s="775"/>
      <c r="AD142" s="775"/>
      <c r="AE142" s="775"/>
      <c r="AF142" s="775"/>
      <c r="AG142" s="775"/>
      <c r="AH142" s="775"/>
      <c r="AI142" s="775"/>
      <c r="AJ142" s="780"/>
      <c r="AK142" s="780"/>
    </row>
    <row r="143" spans="1:37" s="275" customFormat="1">
      <c r="A143" s="706">
        <v>6</v>
      </c>
      <c r="B143" s="707"/>
      <c r="C143" s="708" t="s">
        <v>19016</v>
      </c>
      <c r="D143" s="709"/>
      <c r="E143" s="710"/>
      <c r="F143" s="711"/>
      <c r="G143" s="712"/>
      <c r="H143" s="712"/>
      <c r="I143" s="713">
        <f>SUM(I145:I205)</f>
        <v>139526.88999999998</v>
      </c>
      <c r="J143" s="713">
        <f>SUM(J145:J205)</f>
        <v>26530.28</v>
      </c>
      <c r="K143" s="712"/>
      <c r="L143" s="799">
        <f>SUM(K145:K205)</f>
        <v>166460.96460000004</v>
      </c>
      <c r="M143"/>
      <c r="N143" s="477"/>
      <c r="O143" s="478" t="str">
        <f t="shared" si="72"/>
        <v/>
      </c>
      <c r="P143" s="477"/>
      <c r="Q143" s="479" t="str">
        <f t="shared" si="73"/>
        <v/>
      </c>
      <c r="R143" s="477"/>
      <c r="S143" s="480" t="str">
        <f t="shared" si="74"/>
        <v/>
      </c>
      <c r="T143" s="481">
        <f>SUMIF($N$8:S$8,"QUANT.",N143:S143)</f>
        <v>0</v>
      </c>
      <c r="U143" s="482">
        <f t="shared" si="75"/>
        <v>0</v>
      </c>
      <c r="V143" s="494" t="str">
        <f t="shared" si="69"/>
        <v/>
      </c>
      <c r="W143" s="495">
        <f t="shared" si="76"/>
        <v>0</v>
      </c>
      <c r="X143" s="495">
        <f t="shared" si="77"/>
        <v>0</v>
      </c>
      <c r="Y143" s="273"/>
      <c r="Z143" s="273"/>
      <c r="AA143" s="273"/>
      <c r="AB143" s="273"/>
      <c r="AC143" s="273"/>
      <c r="AD143" s="273"/>
      <c r="AE143" s="273"/>
      <c r="AF143" s="273"/>
      <c r="AG143" s="273"/>
      <c r="AH143" s="273"/>
      <c r="AI143" s="273"/>
      <c r="AJ143" s="274">
        <f t="shared" si="105"/>
        <v>0</v>
      </c>
      <c r="AK143" s="274">
        <v>0</v>
      </c>
    </row>
    <row r="144" spans="1:37" s="275" customFormat="1">
      <c r="A144" s="706" t="s">
        <v>245</v>
      </c>
      <c r="B144" s="707"/>
      <c r="C144" s="708" t="s">
        <v>18993</v>
      </c>
      <c r="D144" s="709"/>
      <c r="E144" s="710"/>
      <c r="F144" s="711"/>
      <c r="G144" s="712"/>
      <c r="H144" s="712"/>
      <c r="I144" s="713"/>
      <c r="J144" s="713"/>
      <c r="K144" s="712"/>
      <c r="L144" s="799"/>
      <c r="M144"/>
      <c r="N144" s="477"/>
      <c r="O144" s="478" t="str">
        <f t="shared" si="72"/>
        <v/>
      </c>
      <c r="P144" s="477"/>
      <c r="Q144" s="479" t="str">
        <f t="shared" si="73"/>
        <v/>
      </c>
      <c r="R144" s="477"/>
      <c r="S144" s="480" t="str">
        <f t="shared" si="74"/>
        <v/>
      </c>
      <c r="T144" s="481">
        <f>SUMIF($N$8:S$8,"QUANT.",N144:S144)</f>
        <v>0</v>
      </c>
      <c r="U144" s="482">
        <f t="shared" si="75"/>
        <v>0</v>
      </c>
      <c r="V144" s="494" t="str">
        <f t="shared" si="69"/>
        <v/>
      </c>
      <c r="W144" s="495">
        <f t="shared" si="76"/>
        <v>0</v>
      </c>
      <c r="X144" s="495">
        <f t="shared" si="77"/>
        <v>0</v>
      </c>
      <c r="Y144" s="273"/>
      <c r="Z144" s="273"/>
      <c r="AA144" s="273"/>
      <c r="AB144" s="273"/>
      <c r="AC144" s="273"/>
      <c r="AD144" s="273"/>
      <c r="AE144" s="273"/>
      <c r="AF144" s="273"/>
      <c r="AG144" s="273"/>
      <c r="AH144" s="273"/>
      <c r="AI144" s="273"/>
      <c r="AJ144" s="274">
        <f t="shared" si="105"/>
        <v>0</v>
      </c>
      <c r="AK144" s="274">
        <v>0</v>
      </c>
    </row>
    <row r="145" spans="1:37" s="275" customFormat="1" ht="30">
      <c r="A145" s="414" t="s">
        <v>19005</v>
      </c>
      <c r="B145" s="436">
        <v>97638</v>
      </c>
      <c r="C145" s="416" t="str">
        <f>IF($B145="","",IFERROR(VLOOKUP($B145,SERVIÇOS!$A:$F,2,0),IFERROR(VLOOKUP($B145,'COMPOSIÇÕES COMPLEMENTARES '!$C:$K,2,0),"")))</f>
        <v>REMOÇÃO DE CHAPAS E PERFIS DE DRYWALL, DE FORMA MANUAL, SEM REAPROVEITAMENTO. AF_12/2017</v>
      </c>
      <c r="D145" s="417" t="str">
        <f>IF($B145="","",IFERROR(VLOOKUP($B145,SERVIÇOS!$A:$F,3,0),IFERROR(VLOOKUP($B145,'COMPOSIÇÕES COMPLEMENTARES '!$C:$K,3,0),"")))</f>
        <v>M2</v>
      </c>
      <c r="E145" s="418">
        <v>40</v>
      </c>
      <c r="F145" s="419">
        <f>IF($B145="","",IFERROR(VLOOKUP($B145,SERVIÇOS!$A:$F,4,0),IFERROR(VLOOKUP($B145,'COMPOSIÇÕES COMPLEMENTARES '!$C:$K,6,0),"")))</f>
        <v>2.5499999999999998</v>
      </c>
      <c r="G145" s="419">
        <f>IF($B145="","",IFERROR(VLOOKUP($B145,SERVIÇOS!$A:$F,5,0),IFERROR(VLOOKUP($B145,'COMPOSIÇÕES COMPLEMENTARES '!$C:$K,7,0),"")))</f>
        <v>5.86</v>
      </c>
      <c r="H145" s="419">
        <f t="shared" ref="H145" si="117">IF(E145="","",F145+G145)</f>
        <v>8.41</v>
      </c>
      <c r="I145" s="419">
        <f t="shared" ref="I145" si="118">IF(E145="","",TRUNC((E145*F145),2))</f>
        <v>102</v>
      </c>
      <c r="J145" s="419">
        <f t="shared" ref="J145" si="119">IF(E145="","",TRUNC((E145*G145),2))</f>
        <v>234.4</v>
      </c>
      <c r="K145" s="419">
        <f t="shared" si="109"/>
        <v>336.4</v>
      </c>
      <c r="L145" s="714"/>
      <c r="M145"/>
      <c r="N145" s="477"/>
      <c r="O145" s="478" t="str">
        <f t="shared" si="72"/>
        <v/>
      </c>
      <c r="P145" s="477"/>
      <c r="Q145" s="479" t="str">
        <f t="shared" si="73"/>
        <v/>
      </c>
      <c r="R145" s="477"/>
      <c r="S145" s="480" t="str">
        <f t="shared" si="74"/>
        <v/>
      </c>
      <c r="T145" s="481">
        <f>SUMIF($N$8:S$8,"QUANT.",N145:S145)</f>
        <v>0</v>
      </c>
      <c r="U145" s="482">
        <f t="shared" si="75"/>
        <v>0</v>
      </c>
      <c r="V145" s="494" t="str">
        <f t="shared" si="69"/>
        <v>MEDIR</v>
      </c>
      <c r="W145" s="495">
        <f t="shared" si="76"/>
        <v>40</v>
      </c>
      <c r="X145" s="495">
        <f t="shared" si="77"/>
        <v>336.4</v>
      </c>
      <c r="Y145" s="273"/>
      <c r="Z145" s="273"/>
      <c r="AA145" s="273"/>
      <c r="AB145" s="273"/>
      <c r="AC145" s="273"/>
      <c r="AD145" s="273"/>
      <c r="AE145" s="273"/>
      <c r="AF145" s="273"/>
      <c r="AG145" s="273"/>
      <c r="AH145" s="273"/>
      <c r="AI145" s="273"/>
      <c r="AJ145" s="274">
        <f t="shared" si="105"/>
        <v>97638</v>
      </c>
      <c r="AK145" s="274">
        <v>0</v>
      </c>
    </row>
    <row r="146" spans="1:37" s="275" customFormat="1">
      <c r="A146" s="414" t="s">
        <v>19006</v>
      </c>
      <c r="B146" s="436" t="str">
        <f>'COMPOSIÇÕES COMPLEMENTARES '!$C$69</f>
        <v>COMP 015</v>
      </c>
      <c r="C146" s="416" t="str">
        <f>IF($B146="","",IFERROR(VLOOKUP($B146,SERVIÇOS!$A:$F,2,0),IFERROR(VLOOKUP($B146,'COMPOSIÇÕES COMPLEMENTARES '!$C:$K,2,0),"")))</f>
        <v>DEMOLIÇÃO DE DIVISÓRIAS - CHAPAS OU TÁBUAS, INCLUSIVE ENTARUGAMENTO</v>
      </c>
      <c r="D146" s="417" t="str">
        <f>IF($B146="","",IFERROR(VLOOKUP($B146,SERVIÇOS!$A:$F,3,0),IFERROR(VLOOKUP($B146,'COMPOSIÇÕES COMPLEMENTARES '!$C:$K,3,0),"")))</f>
        <v>M2</v>
      </c>
      <c r="E146" s="418">
        <v>78.069999999999993</v>
      </c>
      <c r="F146" s="419">
        <f>IF($B146="","",IFERROR(VLOOKUP($B146,SERVIÇOS!$A:$F,4,0),IFERROR(VLOOKUP($B146,'COMPOSIÇÕES COMPLEMENTARES '!$C:$K,6,0),"")))</f>
        <v>3.08</v>
      </c>
      <c r="G146" s="419">
        <f>IF($B146="","",IFERROR(VLOOKUP($B146,SERVIÇOS!$A:$F,5,0),IFERROR(VLOOKUP($B146,'COMPOSIÇÕES COMPLEMENTARES '!$C:$K,7,0),"")))</f>
        <v>6</v>
      </c>
      <c r="H146" s="419">
        <f t="shared" si="68"/>
        <v>9.08</v>
      </c>
      <c r="I146" s="419">
        <f t="shared" si="70"/>
        <v>240.45</v>
      </c>
      <c r="J146" s="419">
        <f t="shared" si="71"/>
        <v>468.42</v>
      </c>
      <c r="K146" s="419">
        <f t="shared" si="109"/>
        <v>708.87559999999996</v>
      </c>
      <c r="L146" s="714"/>
      <c r="M146"/>
      <c r="N146" s="477"/>
      <c r="O146" s="478" t="str">
        <f t="shared" si="72"/>
        <v/>
      </c>
      <c r="P146" s="477"/>
      <c r="Q146" s="479" t="str">
        <f t="shared" si="73"/>
        <v/>
      </c>
      <c r="R146" s="477"/>
      <c r="S146" s="480" t="str">
        <f t="shared" si="74"/>
        <v/>
      </c>
      <c r="T146" s="481">
        <f>SUMIF($N$8:S$8,"QUANT.",N146:S146)</f>
        <v>0</v>
      </c>
      <c r="U146" s="482">
        <f t="shared" si="75"/>
        <v>0</v>
      </c>
      <c r="V146" s="494" t="str">
        <f t="shared" si="69"/>
        <v>MEDIR</v>
      </c>
      <c r="W146" s="495">
        <f t="shared" si="76"/>
        <v>78.069999999999993</v>
      </c>
      <c r="X146" s="495">
        <f t="shared" si="77"/>
        <v>708.87559999999996</v>
      </c>
      <c r="Y146" s="273"/>
      <c r="Z146" s="273"/>
      <c r="AA146" s="273"/>
      <c r="AB146" s="273"/>
      <c r="AC146" s="273"/>
      <c r="AD146" s="273"/>
      <c r="AE146" s="273"/>
      <c r="AF146" s="273"/>
      <c r="AG146" s="273"/>
      <c r="AH146" s="273"/>
      <c r="AI146" s="273"/>
      <c r="AJ146" s="274" t="e">
        <f t="shared" si="105"/>
        <v>#VALUE!</v>
      </c>
      <c r="AK146" s="274">
        <v>0</v>
      </c>
    </row>
    <row r="147" spans="1:37" s="275" customFormat="1">
      <c r="A147" s="414" t="s">
        <v>19007</v>
      </c>
      <c r="B147" s="436" t="str">
        <f>'COMPOSIÇÕES COMPLEMENTARES '!$C$75</f>
        <v>COMP 017</v>
      </c>
      <c r="C147" s="416" t="str">
        <f>IF($B147="","",IFERROR(VLOOKUP($B147,SERVIÇOS!$A:$F,2,0),IFERROR(VLOOKUP($B147,'COMPOSIÇÕES COMPLEMENTARES '!$C:$K,2,0),"")))</f>
        <v>DIVISÓRIA NAVAL (PAINEL COM VIDRO), E=40MM, COM PERFIS EM AÇO OU SIMILAR</v>
      </c>
      <c r="D147" s="417" t="str">
        <f>IF($B147="","",IFERROR(VLOOKUP($B147,SERVIÇOS!$A:$F,3,0),IFERROR(VLOOKUP($B147,'COMPOSIÇÕES COMPLEMENTARES '!$C:$K,3,0),"")))</f>
        <v>M2</v>
      </c>
      <c r="E147" s="418">
        <v>116</v>
      </c>
      <c r="F147" s="419">
        <f>IF($B147="","",IFERROR(VLOOKUP($B147,SERVIÇOS!$A:$F,4,0),IFERROR(VLOOKUP($B147,'COMPOSIÇÕES COMPLEMENTARES '!$C:$K,6,0),"")))</f>
        <v>141.52000000000001</v>
      </c>
      <c r="G147" s="419">
        <f>IF($B147="","",IFERROR(VLOOKUP($B147,SERVIÇOS!$A:$F,5,0),IFERROR(VLOOKUP($B147,'COMPOSIÇÕES COMPLEMENTARES '!$C:$K,7,0),"")))</f>
        <v>27.04</v>
      </c>
      <c r="H147" s="419">
        <f t="shared" si="68"/>
        <v>168.56</v>
      </c>
      <c r="I147" s="419">
        <f t="shared" si="70"/>
        <v>16416.32</v>
      </c>
      <c r="J147" s="419">
        <f t="shared" si="71"/>
        <v>3136.64</v>
      </c>
      <c r="K147" s="419">
        <f t="shared" si="109"/>
        <v>19552.96</v>
      </c>
      <c r="L147" s="714"/>
      <c r="M147"/>
      <c r="N147" s="477"/>
      <c r="O147" s="478" t="str">
        <f t="shared" si="72"/>
        <v/>
      </c>
      <c r="P147" s="477"/>
      <c r="Q147" s="479" t="str">
        <f t="shared" si="73"/>
        <v/>
      </c>
      <c r="R147" s="477"/>
      <c r="S147" s="480" t="str">
        <f t="shared" si="74"/>
        <v/>
      </c>
      <c r="T147" s="481">
        <f>SUMIF($N$8:S$8,"QUANT.",N147:S147)</f>
        <v>0</v>
      </c>
      <c r="U147" s="482">
        <f t="shared" si="75"/>
        <v>0</v>
      </c>
      <c r="V147" s="494" t="str">
        <f t="shared" si="69"/>
        <v>MEDIR</v>
      </c>
      <c r="W147" s="495">
        <f t="shared" si="76"/>
        <v>116</v>
      </c>
      <c r="X147" s="495">
        <f t="shared" si="77"/>
        <v>19552.96</v>
      </c>
      <c r="Y147" s="273"/>
      <c r="Z147" s="273"/>
      <c r="AA147" s="273"/>
      <c r="AB147" s="273"/>
      <c r="AC147" s="273"/>
      <c r="AD147" s="273"/>
      <c r="AE147" s="273"/>
      <c r="AF147" s="273"/>
      <c r="AG147" s="273"/>
      <c r="AH147" s="273"/>
      <c r="AI147" s="273"/>
      <c r="AJ147" s="274" t="e">
        <f t="shared" si="105"/>
        <v>#VALUE!</v>
      </c>
      <c r="AK147" s="274">
        <v>0</v>
      </c>
    </row>
    <row r="148" spans="1:37" s="275" customFormat="1">
      <c r="A148" s="414" t="s">
        <v>19008</v>
      </c>
      <c r="B148" s="436" t="str">
        <f>'COMPOSIÇÕES COMPLEMENTARES '!$C$602</f>
        <v>COMP 097</v>
      </c>
      <c r="C148" s="416" t="str">
        <f>IF($B148="","",IFERROR(VLOOKUP($B148,SERVIÇOS!$A:$F,2,0),IFERROR(VLOOKUP($B148,'COMPOSIÇÕES COMPLEMENTARES '!$C:$K,2,0),"")))</f>
        <v>ADESIVO JATEADO PARA VIDRO - FORNECIMENTO E INSTALAÇÃO</v>
      </c>
      <c r="D148" s="417" t="str">
        <f>IF($B148="","",IFERROR(VLOOKUP($B148,SERVIÇOS!$A:$F,3,0),IFERROR(VLOOKUP($B148,'COMPOSIÇÕES COMPLEMENTARES '!$C:$K,3,0),"")))</f>
        <v>M²</v>
      </c>
      <c r="E148" s="418">
        <v>23</v>
      </c>
      <c r="F148" s="419">
        <f>IF($B148="","",IFERROR(VLOOKUP($B148,SERVIÇOS!$A:$F,4,0),IFERROR(VLOOKUP($B148,'COMPOSIÇÕES COMPLEMENTARES '!$C:$K,6,0),"")))</f>
        <v>25.84</v>
      </c>
      <c r="G148" s="419">
        <f>IF($B148="","",IFERROR(VLOOKUP($B148,SERVIÇOS!$A:$F,5,0),IFERROR(VLOOKUP($B148,'COMPOSIÇÕES COMPLEMENTARES '!$C:$K,7,0),"")))</f>
        <v>3.75</v>
      </c>
      <c r="H148" s="419">
        <f t="shared" ref="H148" si="120">IF(E148="","",F148+G148)</f>
        <v>29.59</v>
      </c>
      <c r="I148" s="419">
        <f t="shared" ref="I148" si="121">IF(E148="","",TRUNC((E148*F148),2))</f>
        <v>594.32000000000005</v>
      </c>
      <c r="J148" s="419">
        <f t="shared" ref="J148" si="122">IF(E148="","",TRUNC((E148*G148),2))</f>
        <v>86.25</v>
      </c>
      <c r="K148" s="419">
        <f t="shared" si="109"/>
        <v>680.57</v>
      </c>
      <c r="L148" s="714"/>
      <c r="M148"/>
      <c r="N148" s="477"/>
      <c r="O148" s="478" t="str">
        <f t="shared" si="72"/>
        <v/>
      </c>
      <c r="P148" s="477"/>
      <c r="Q148" s="479" t="str">
        <f t="shared" si="73"/>
        <v/>
      </c>
      <c r="R148" s="477"/>
      <c r="S148" s="480" t="str">
        <f t="shared" si="74"/>
        <v/>
      </c>
      <c r="T148" s="481">
        <f>SUMIF($N$8:S$8,"QUANT.",N148:S148)</f>
        <v>0</v>
      </c>
      <c r="U148" s="482">
        <f t="shared" si="75"/>
        <v>0</v>
      </c>
      <c r="V148" s="494"/>
      <c r="W148" s="495">
        <f t="shared" si="76"/>
        <v>23</v>
      </c>
      <c r="X148" s="495">
        <f t="shared" si="77"/>
        <v>680.57</v>
      </c>
      <c r="Y148" s="273"/>
      <c r="Z148" s="273"/>
      <c r="AA148" s="273"/>
      <c r="AB148" s="273"/>
      <c r="AC148" s="273"/>
      <c r="AD148" s="273"/>
      <c r="AE148" s="273"/>
      <c r="AF148" s="273"/>
      <c r="AG148" s="273"/>
      <c r="AH148" s="273"/>
      <c r="AI148" s="273"/>
      <c r="AJ148" s="661"/>
      <c r="AK148" s="661"/>
    </row>
    <row r="149" spans="1:37" s="275" customFormat="1">
      <c r="A149" s="414" t="s">
        <v>19009</v>
      </c>
      <c r="B149" s="436" t="str">
        <f>'COMPOSIÇÕES COMPLEMENTARES '!$C$71</f>
        <v>COMP 016</v>
      </c>
      <c r="C149" s="416" t="str">
        <f>IF($B149="","",IFERROR(VLOOKUP($B149,SERVIÇOS!$A:$F,2,0),IFERROR(VLOOKUP($B149,'COMPOSIÇÕES COMPLEMENTARES '!$C:$K,2,0),"")))</f>
        <v>DIVISÓRIA NAVAL (PAINEL CEGO), E=35MM, COM PERFIS EM AÇO OU SIMILAR</v>
      </c>
      <c r="D149" s="417" t="str">
        <f>IF($B149="","",IFERROR(VLOOKUP($B149,SERVIÇOS!$A:$F,3,0),IFERROR(VLOOKUP($B149,'COMPOSIÇÕES COMPLEMENTARES '!$C:$K,3,0),"")))</f>
        <v>M2</v>
      </c>
      <c r="E149" s="418">
        <v>46</v>
      </c>
      <c r="F149" s="419">
        <f>IF($B149="","",IFERROR(VLOOKUP($B149,SERVIÇOS!$A:$F,4,0),IFERROR(VLOOKUP($B149,'COMPOSIÇÕES COMPLEMENTARES '!$C:$K,6,0),"")))</f>
        <v>111.52</v>
      </c>
      <c r="G149" s="419">
        <f>IF($B149="","",IFERROR(VLOOKUP($B149,SERVIÇOS!$A:$F,5,0),IFERROR(VLOOKUP($B149,'COMPOSIÇÕES COMPLEMENTARES '!$C:$K,7,0),"")))</f>
        <v>27.04</v>
      </c>
      <c r="H149" s="419">
        <f t="shared" si="68"/>
        <v>138.56</v>
      </c>
      <c r="I149" s="419">
        <f t="shared" si="70"/>
        <v>5129.92</v>
      </c>
      <c r="J149" s="419">
        <f t="shared" si="71"/>
        <v>1243.8399999999999</v>
      </c>
      <c r="K149" s="419">
        <f t="shared" si="109"/>
        <v>6373.76</v>
      </c>
      <c r="L149" s="714"/>
      <c r="M149"/>
      <c r="N149" s="477"/>
      <c r="O149" s="478" t="str">
        <f t="shared" si="72"/>
        <v/>
      </c>
      <c r="P149" s="477"/>
      <c r="Q149" s="479" t="str">
        <f t="shared" si="73"/>
        <v/>
      </c>
      <c r="R149" s="477"/>
      <c r="S149" s="480" t="str">
        <f t="shared" si="74"/>
        <v/>
      </c>
      <c r="T149" s="481">
        <f>SUMIF($N$8:S$8,"QUANT.",N149:S149)</f>
        <v>0</v>
      </c>
      <c r="U149" s="482">
        <f t="shared" si="75"/>
        <v>0</v>
      </c>
      <c r="V149" s="494" t="str">
        <f t="shared" si="69"/>
        <v>MEDIR</v>
      </c>
      <c r="W149" s="495">
        <f t="shared" si="76"/>
        <v>46</v>
      </c>
      <c r="X149" s="495">
        <f t="shared" si="77"/>
        <v>6373.76</v>
      </c>
      <c r="Y149" s="273"/>
      <c r="Z149" s="273"/>
      <c r="AA149" s="273"/>
      <c r="AB149" s="273"/>
      <c r="AC149" s="273"/>
      <c r="AD149" s="273"/>
      <c r="AE149" s="273"/>
      <c r="AF149" s="273"/>
      <c r="AG149" s="273"/>
      <c r="AH149" s="273"/>
      <c r="AI149" s="273"/>
      <c r="AJ149" s="274" t="e">
        <f t="shared" si="105"/>
        <v>#VALUE!</v>
      </c>
      <c r="AK149" s="274">
        <v>0</v>
      </c>
    </row>
    <row r="150" spans="1:37" s="275" customFormat="1" ht="30">
      <c r="A150" s="414" t="s">
        <v>19010</v>
      </c>
      <c r="B150" s="436" t="str">
        <f>'COMPOSIÇÕES COMPLEMENTARES '!$C$230</f>
        <v>COMP 047</v>
      </c>
      <c r="C150" s="416" t="str">
        <f>IF($B150="","",IFERROR(VLOOKUP($B150,SERVIÇOS!$A:$F,2,0),IFERROR(VLOOKUP($B150,'COMPOSIÇÕES COMPLEMENTARES '!$C:$K,2,0),"")))</f>
        <v>FECHADURA TUBULAR LOCKWELL PARA DIVISÓRIA CHAVE/BOTÃO DE GIRAR, REF:41410N, COR PRETA, OU SIMILAR</v>
      </c>
      <c r="D150" s="417" t="str">
        <f>IF($B150="","",IFERROR(VLOOKUP($B150,SERVIÇOS!$A:$F,3,0),IFERROR(VLOOKUP($B150,'COMPOSIÇÕES COMPLEMENTARES '!$C:$K,3,0),"")))</f>
        <v>UND.</v>
      </c>
      <c r="E150" s="418">
        <v>9</v>
      </c>
      <c r="F150" s="419">
        <f>IF($B150="","",IFERROR(VLOOKUP($B150,SERVIÇOS!$A:$F,4,0),IFERROR(VLOOKUP($B150,'COMPOSIÇÕES COMPLEMENTARES '!$C:$K,6,0),"")))</f>
        <v>135.77000000000001</v>
      </c>
      <c r="G150" s="419">
        <f>IF($B150="","",IFERROR(VLOOKUP($B150,SERVIÇOS!$A:$F,5,0),IFERROR(VLOOKUP($B150,'COMPOSIÇÕES COMPLEMENTARES '!$C:$K,7,0),"")))</f>
        <v>14.94</v>
      </c>
      <c r="H150" s="419">
        <f t="shared" si="68"/>
        <v>150.71</v>
      </c>
      <c r="I150" s="419">
        <f t="shared" si="70"/>
        <v>1221.93</v>
      </c>
      <c r="J150" s="419">
        <f t="shared" si="71"/>
        <v>134.46</v>
      </c>
      <c r="K150" s="419">
        <f t="shared" si="109"/>
        <v>1356.39</v>
      </c>
      <c r="L150" s="714"/>
      <c r="M150"/>
      <c r="N150" s="477"/>
      <c r="O150" s="478" t="str">
        <f t="shared" si="72"/>
        <v/>
      </c>
      <c r="P150" s="477"/>
      <c r="Q150" s="479" t="str">
        <f t="shared" si="73"/>
        <v/>
      </c>
      <c r="R150" s="477"/>
      <c r="S150" s="480" t="str">
        <f t="shared" si="74"/>
        <v/>
      </c>
      <c r="T150" s="481">
        <f>SUMIF($N$8:S$8,"QUANT.",N150:S150)</f>
        <v>0</v>
      </c>
      <c r="U150" s="482">
        <f t="shared" si="75"/>
        <v>0</v>
      </c>
      <c r="V150" s="494" t="str">
        <f t="shared" si="69"/>
        <v>MEDIR</v>
      </c>
      <c r="W150" s="495">
        <f t="shared" si="76"/>
        <v>9</v>
      </c>
      <c r="X150" s="495">
        <f t="shared" si="77"/>
        <v>1356.39</v>
      </c>
      <c r="Y150" s="273"/>
      <c r="Z150" s="273"/>
      <c r="AA150" s="273"/>
      <c r="AB150" s="273"/>
      <c r="AC150" s="273"/>
      <c r="AD150" s="273"/>
      <c r="AE150" s="273"/>
      <c r="AF150" s="273"/>
      <c r="AG150" s="273"/>
      <c r="AH150" s="273"/>
      <c r="AI150" s="273"/>
      <c r="AJ150" s="274" t="e">
        <f t="shared" si="105"/>
        <v>#VALUE!</v>
      </c>
      <c r="AK150" s="274">
        <v>0</v>
      </c>
    </row>
    <row r="151" spans="1:37" s="275" customFormat="1" ht="30">
      <c r="A151" s="414" t="s">
        <v>19011</v>
      </c>
      <c r="B151" s="436" t="str">
        <f>'COMPOSIÇÕES COMPLEMENTARES '!$C$275</f>
        <v>COMP 056</v>
      </c>
      <c r="C151" s="416" t="str">
        <f>IF($B151="","",IFERROR(VLOOKUP($B151,SERVIÇOS!$A:$F,2,0),IFERROR(VLOOKUP($B151,'COMPOSIÇÕES COMPLEMENTARES '!$C:$K,2,0),"")))</f>
        <v>PORTA PARA DIVISÓRIA NAVAL (0,80 X 2,10M), COM MIOLO EM VERMICULITA, INCLUSIVE FERRAGEM EM AÇO OU SIMILAR (FORNECIMENTO E INSTALAÇÃO)</v>
      </c>
      <c r="D151" s="417" t="str">
        <f>IF($B151="","",IFERROR(VLOOKUP($B151,SERVIÇOS!$A:$F,3,0),IFERROR(VLOOKUP($B151,'COMPOSIÇÕES COMPLEMENTARES '!$C:$K,3,0),"")))</f>
        <v>UN</v>
      </c>
      <c r="E151" s="418">
        <v>9</v>
      </c>
      <c r="F151" s="419">
        <f>IF($B151="","",IFERROR(VLOOKUP($B151,SERVIÇOS!$A:$F,4,0),IFERROR(VLOOKUP($B151,'COMPOSIÇÕES COMPLEMENTARES '!$C:$K,6,0),"")))</f>
        <v>610.97</v>
      </c>
      <c r="G151" s="419">
        <f>IF($B151="","",IFERROR(VLOOKUP($B151,SERVIÇOS!$A:$F,5,0),IFERROR(VLOOKUP($B151,'COMPOSIÇÕES COMPLEMENTARES '!$C:$K,7,0),"")))</f>
        <v>34.39</v>
      </c>
      <c r="H151" s="419">
        <f t="shared" ref="H151" si="123">IF(E151="","",F151+G151)</f>
        <v>645.36</v>
      </c>
      <c r="I151" s="419">
        <f t="shared" ref="I151" si="124">IF(E151="","",TRUNC((E151*F151),2))</f>
        <v>5498.73</v>
      </c>
      <c r="J151" s="419">
        <f t="shared" ref="J151" si="125">IF(E151="","",TRUNC((E151*G151),2))</f>
        <v>309.51</v>
      </c>
      <c r="K151" s="419">
        <f t="shared" si="109"/>
        <v>5808.24</v>
      </c>
      <c r="L151" s="714"/>
      <c r="M151"/>
      <c r="N151" s="477"/>
      <c r="O151" s="478" t="str">
        <f t="shared" si="72"/>
        <v/>
      </c>
      <c r="P151" s="477"/>
      <c r="Q151" s="479" t="str">
        <f t="shared" si="73"/>
        <v/>
      </c>
      <c r="R151" s="477"/>
      <c r="S151" s="480" t="str">
        <f t="shared" si="74"/>
        <v/>
      </c>
      <c r="T151" s="481">
        <f>SUMIF($N$8:S$8,"QUANT.",N151:S151)</f>
        <v>0</v>
      </c>
      <c r="U151" s="482">
        <f t="shared" si="75"/>
        <v>0</v>
      </c>
      <c r="V151" s="494" t="str">
        <f t="shared" si="69"/>
        <v>MEDIR</v>
      </c>
      <c r="W151" s="495">
        <f t="shared" si="76"/>
        <v>9</v>
      </c>
      <c r="X151" s="495">
        <f t="shared" si="77"/>
        <v>5808.24</v>
      </c>
      <c r="Y151" s="273"/>
      <c r="Z151" s="273"/>
      <c r="AA151" s="273"/>
      <c r="AB151" s="273"/>
      <c r="AC151" s="273"/>
      <c r="AD151" s="273"/>
      <c r="AE151" s="273"/>
      <c r="AF151" s="273"/>
      <c r="AG151" s="273"/>
      <c r="AH151" s="273"/>
      <c r="AI151" s="273"/>
      <c r="AJ151" s="755"/>
      <c r="AK151" s="755"/>
    </row>
    <row r="152" spans="1:37" s="275" customFormat="1" ht="30">
      <c r="A152" s="414" t="s">
        <v>19012</v>
      </c>
      <c r="B152" s="436">
        <v>97634</v>
      </c>
      <c r="C152" s="416" t="str">
        <f>IF($B152="","",IFERROR(VLOOKUP($B152,SERVIÇOS!$A:$F,2,0),IFERROR(VLOOKUP($B152,'COMPOSIÇÕES COMPLEMENTARES '!$C:$K,2,0),"")))</f>
        <v>DEMOLIÇÃO DE REVESTIMENTO CERÂMICO, DE FORMA MECANIZADA COM MARTELETE, SEM REAPROVEITAMENTO. AF_12/2017</v>
      </c>
      <c r="D152" s="417" t="str">
        <f>IF($B152="","",IFERROR(VLOOKUP($B152,SERVIÇOS!$A:$F,3,0),IFERROR(VLOOKUP($B152,'COMPOSIÇÕES COMPLEMENTARES '!$C:$K,3,0),"")))</f>
        <v>M2</v>
      </c>
      <c r="E152" s="418">
        <v>530.1</v>
      </c>
      <c r="F152" s="419">
        <f>IF($B152="","",IFERROR(VLOOKUP($B152,SERVIÇOS!$A:$F,4,0),IFERROR(VLOOKUP($B152,'COMPOSIÇÕES COMPLEMENTARES '!$C:$K,6,0),"")))</f>
        <v>4.12</v>
      </c>
      <c r="G152" s="419">
        <f>IF($B152="","",IFERROR(VLOOKUP($B152,SERVIÇOS!$A:$F,5,0),IFERROR(VLOOKUP($B152,'COMPOSIÇÕES COMPLEMENTARES '!$C:$K,7,0),"")))</f>
        <v>8.76</v>
      </c>
      <c r="H152" s="419">
        <f t="shared" si="68"/>
        <v>12.879999999999999</v>
      </c>
      <c r="I152" s="419">
        <f t="shared" si="70"/>
        <v>2184.0100000000002</v>
      </c>
      <c r="J152" s="419">
        <f t="shared" si="71"/>
        <v>4643.67</v>
      </c>
      <c r="K152" s="419">
        <f t="shared" si="109"/>
        <v>6827.6880000000001</v>
      </c>
      <c r="L152" s="714"/>
      <c r="M152"/>
      <c r="N152" s="477"/>
      <c r="O152" s="478" t="str">
        <f t="shared" si="72"/>
        <v/>
      </c>
      <c r="P152" s="477"/>
      <c r="Q152" s="479" t="str">
        <f t="shared" si="73"/>
        <v/>
      </c>
      <c r="R152" s="477"/>
      <c r="S152" s="480" t="str">
        <f t="shared" si="74"/>
        <v/>
      </c>
      <c r="T152" s="481">
        <f>SUMIF($N$8:S$8,"QUANT.",N152:S152)</f>
        <v>0</v>
      </c>
      <c r="U152" s="482">
        <f t="shared" si="75"/>
        <v>0</v>
      </c>
      <c r="V152" s="494" t="str">
        <f t="shared" si="69"/>
        <v>MEDIR</v>
      </c>
      <c r="W152" s="495">
        <f t="shared" si="76"/>
        <v>530.1</v>
      </c>
      <c r="X152" s="495">
        <f t="shared" si="77"/>
        <v>6827.6880000000001</v>
      </c>
      <c r="Y152" s="273"/>
      <c r="Z152" s="273"/>
      <c r="AA152" s="273"/>
      <c r="AB152" s="273"/>
      <c r="AC152" s="273"/>
      <c r="AD152" s="273"/>
      <c r="AE152" s="273"/>
      <c r="AF152" s="273"/>
      <c r="AG152" s="273"/>
      <c r="AH152" s="273"/>
      <c r="AI152" s="273"/>
      <c r="AJ152" s="274">
        <f t="shared" si="105"/>
        <v>97634</v>
      </c>
      <c r="AK152" s="274">
        <v>0</v>
      </c>
    </row>
    <row r="153" spans="1:37" s="275" customFormat="1" ht="30">
      <c r="A153" s="414" t="s">
        <v>19013</v>
      </c>
      <c r="B153" s="436">
        <v>97631</v>
      </c>
      <c r="C153" s="416" t="str">
        <f>IF($B153="","",IFERROR(VLOOKUP($B153,SERVIÇOS!$A:$F,2,0),IFERROR(VLOOKUP($B153,'COMPOSIÇÕES COMPLEMENTARES '!$C:$K,2,0),"")))</f>
        <v>DEMOLIÇÃO DE ARGAMASSAS, DE FORMA MANUAL, SEM REAPROVEITAMENTO. AF_12/2017</v>
      </c>
      <c r="D153" s="417" t="str">
        <f>IF($B153="","",IFERROR(VLOOKUP($B153,SERVIÇOS!$A:$F,3,0),IFERROR(VLOOKUP($B153,'COMPOSIÇÕES COMPLEMENTARES '!$C:$K,3,0),"")))</f>
        <v>M2</v>
      </c>
      <c r="E153" s="418">
        <v>530.1</v>
      </c>
      <c r="F153" s="419">
        <f>IF($B153="","",IFERROR(VLOOKUP($B153,SERVIÇOS!$A:$F,4,0),IFERROR(VLOOKUP($B153,'COMPOSIÇÕES COMPLEMENTARES '!$C:$K,6,0),"")))</f>
        <v>1.08</v>
      </c>
      <c r="G153" s="419">
        <f>IF($B153="","",IFERROR(VLOOKUP($B153,SERVIÇOS!$A:$F,5,0),IFERROR(VLOOKUP($B153,'COMPOSIÇÕES COMPLEMENTARES '!$C:$K,7,0),"")))</f>
        <v>2.4</v>
      </c>
      <c r="H153" s="419">
        <f t="shared" si="68"/>
        <v>3.48</v>
      </c>
      <c r="I153" s="419">
        <f t="shared" si="70"/>
        <v>572.5</v>
      </c>
      <c r="J153" s="419">
        <f t="shared" si="71"/>
        <v>1272.24</v>
      </c>
      <c r="K153" s="419">
        <f t="shared" si="109"/>
        <v>1844.748</v>
      </c>
      <c r="L153" s="714"/>
      <c r="M153"/>
      <c r="N153" s="477"/>
      <c r="O153" s="478" t="str">
        <f t="shared" si="72"/>
        <v/>
      </c>
      <c r="P153" s="477"/>
      <c r="Q153" s="479" t="str">
        <f t="shared" si="73"/>
        <v/>
      </c>
      <c r="R153" s="477"/>
      <c r="S153" s="480" t="str">
        <f t="shared" si="74"/>
        <v/>
      </c>
      <c r="T153" s="481">
        <f>SUMIF($N$8:S$8,"QUANT.",N153:S153)</f>
        <v>0</v>
      </c>
      <c r="U153" s="482">
        <f t="shared" si="75"/>
        <v>0</v>
      </c>
      <c r="V153" s="494" t="str">
        <f t="shared" si="69"/>
        <v>MEDIR</v>
      </c>
      <c r="W153" s="495">
        <f t="shared" si="76"/>
        <v>530.1</v>
      </c>
      <c r="X153" s="495">
        <f t="shared" si="77"/>
        <v>1844.748</v>
      </c>
      <c r="Y153" s="273"/>
      <c r="Z153" s="273"/>
      <c r="AA153" s="273"/>
      <c r="AB153" s="273"/>
      <c r="AC153" s="273"/>
      <c r="AD153" s="273"/>
      <c r="AE153" s="273"/>
      <c r="AF153" s="273"/>
      <c r="AG153" s="273"/>
      <c r="AH153" s="273"/>
      <c r="AI153" s="273"/>
      <c r="AJ153" s="274">
        <f t="shared" si="105"/>
        <v>97631</v>
      </c>
      <c r="AK153" s="274">
        <v>0</v>
      </c>
    </row>
    <row r="154" spans="1:37" s="275" customFormat="1" ht="45">
      <c r="A154" s="414" t="s">
        <v>19078</v>
      </c>
      <c r="B154" s="436">
        <v>87263</v>
      </c>
      <c r="C154" s="416" t="str">
        <f>IF($B154="","",IFERROR(VLOOKUP($B154,SERVIÇOS!$A:$F,2,0),IFERROR(VLOOKUP($B154,'COMPOSIÇÕES COMPLEMENTARES '!$C:$K,2,0),"")))</f>
        <v>REVESTIMENTO CERÂMICO PARA PISO COM PLACAS TIPO PORCELANATO DE DIMENSÕES 60X60 CM APLICADA EM AMBIENTES DE ÁREA MAIOR QUE 10 M². AF_06/2014</v>
      </c>
      <c r="D154" s="417" t="str">
        <f>IF($B154="","",IFERROR(VLOOKUP($B154,SERVIÇOS!$A:$F,3,0),IFERROR(VLOOKUP($B154,'COMPOSIÇÕES COMPLEMENTARES '!$C:$K,3,0),"")))</f>
        <v>M2</v>
      </c>
      <c r="E154" s="418">
        <v>530.1</v>
      </c>
      <c r="F154" s="419">
        <f>IF($B154="","",IFERROR(VLOOKUP($B154,SERVIÇOS!$A:$F,4,0),IFERROR(VLOOKUP($B154,'COMPOSIÇÕES COMPLEMENTARES '!$C:$K,6,0),"")))</f>
        <v>122.91</v>
      </c>
      <c r="G154" s="419">
        <f>IF($B154="","",IFERROR(VLOOKUP($B154,SERVIÇOS!$A:$F,5,0),IFERROR(VLOOKUP($B154,'COMPOSIÇÕES COMPLEMENTARES '!$C:$K,7,0),"")))</f>
        <v>12.3</v>
      </c>
      <c r="H154" s="419">
        <f t="shared" si="68"/>
        <v>135.21</v>
      </c>
      <c r="I154" s="419">
        <f t="shared" si="70"/>
        <v>65154.59</v>
      </c>
      <c r="J154" s="419">
        <f t="shared" si="71"/>
        <v>6520.23</v>
      </c>
      <c r="K154" s="419">
        <f t="shared" si="109"/>
        <v>71674.821000000011</v>
      </c>
      <c r="L154" s="714"/>
      <c r="M154"/>
      <c r="N154" s="477"/>
      <c r="O154" s="478" t="str">
        <f t="shared" si="72"/>
        <v/>
      </c>
      <c r="P154" s="477"/>
      <c r="Q154" s="479" t="str">
        <f t="shared" si="73"/>
        <v/>
      </c>
      <c r="R154" s="477"/>
      <c r="S154" s="480" t="str">
        <f t="shared" si="74"/>
        <v/>
      </c>
      <c r="T154" s="481">
        <f>SUMIF($N$8:S$8,"QUANT.",N154:S154)</f>
        <v>0</v>
      </c>
      <c r="U154" s="482">
        <f t="shared" si="75"/>
        <v>0</v>
      </c>
      <c r="V154" s="494" t="str">
        <f t="shared" si="69"/>
        <v>MEDIR</v>
      </c>
      <c r="W154" s="495">
        <f t="shared" si="76"/>
        <v>530.1</v>
      </c>
      <c r="X154" s="495">
        <f t="shared" si="77"/>
        <v>71674.821000000011</v>
      </c>
      <c r="Y154" s="273"/>
      <c r="Z154" s="273"/>
      <c r="AA154" s="273"/>
      <c r="AB154" s="273"/>
      <c r="AC154" s="273"/>
      <c r="AD154" s="273"/>
      <c r="AE154" s="273"/>
      <c r="AF154" s="273"/>
      <c r="AG154" s="273"/>
      <c r="AH154" s="273"/>
      <c r="AI154" s="273"/>
      <c r="AJ154" s="274">
        <f t="shared" si="105"/>
        <v>87263</v>
      </c>
      <c r="AK154" s="274">
        <v>0</v>
      </c>
    </row>
    <row r="155" spans="1:37" s="275" customFormat="1" ht="30">
      <c r="A155" s="414" t="s">
        <v>19079</v>
      </c>
      <c r="B155" s="436">
        <v>97632</v>
      </c>
      <c r="C155" s="416" t="str">
        <f>IF($B155="","",IFERROR(VLOOKUP($B155,SERVIÇOS!$A:$F,2,0),IFERROR(VLOOKUP($B155,'COMPOSIÇÕES COMPLEMENTARES '!$C:$K,2,0),"")))</f>
        <v>DEMOLIÇÃO DE RODAPÉ CERÂMICO, DE FORMA MANUAL, SEM REAPROVEITAMENTO. AF_12/2017</v>
      </c>
      <c r="D155" s="417" t="str">
        <f>IF($B155="","",IFERROR(VLOOKUP($B155,SERVIÇOS!$A:$F,3,0),IFERROR(VLOOKUP($B155,'COMPOSIÇÕES COMPLEMENTARES '!$C:$K,3,0),"")))</f>
        <v>M</v>
      </c>
      <c r="E155" s="418">
        <v>128.11000000000001</v>
      </c>
      <c r="F155" s="419">
        <f>IF($B155="","",IFERROR(VLOOKUP($B155,SERVIÇOS!$A:$F,4,0),IFERROR(VLOOKUP($B155,'COMPOSIÇÕES COMPLEMENTARES '!$C:$K,6,0),"")))</f>
        <v>0.83</v>
      </c>
      <c r="G155" s="419">
        <f>IF($B155="","",IFERROR(VLOOKUP($B155,SERVIÇOS!$A:$F,5,0),IFERROR(VLOOKUP($B155,'COMPOSIÇÕES COMPLEMENTARES '!$C:$K,7,0),"")))</f>
        <v>1.88</v>
      </c>
      <c r="H155" s="419">
        <f t="shared" ref="H155" si="126">IF(E155="","",F155+G155)</f>
        <v>2.71</v>
      </c>
      <c r="I155" s="419">
        <f t="shared" ref="I155" si="127">IF(E155="","",TRUNC((E155*F155),2))</f>
        <v>106.33</v>
      </c>
      <c r="J155" s="419">
        <f t="shared" ref="J155" si="128">IF(E155="","",TRUNC((E155*G155),2))</f>
        <v>240.84</v>
      </c>
      <c r="K155" s="419">
        <f t="shared" si="109"/>
        <v>347.17810000000003</v>
      </c>
      <c r="L155" s="714"/>
      <c r="M155"/>
      <c r="N155" s="477"/>
      <c r="O155" s="478"/>
      <c r="P155" s="477"/>
      <c r="Q155" s="479"/>
      <c r="R155" s="477"/>
      <c r="S155" s="480"/>
      <c r="T155" s="481"/>
      <c r="U155" s="482"/>
      <c r="V155" s="494"/>
      <c r="W155" s="495"/>
      <c r="X155" s="495"/>
      <c r="Y155" s="273"/>
      <c r="Z155" s="273"/>
      <c r="AA155" s="273"/>
      <c r="AB155" s="273"/>
      <c r="AC155" s="273"/>
      <c r="AD155" s="273"/>
      <c r="AE155" s="273"/>
      <c r="AF155" s="273"/>
      <c r="AG155" s="273"/>
      <c r="AH155" s="273"/>
      <c r="AI155" s="273"/>
      <c r="AJ155" s="755"/>
      <c r="AK155" s="755"/>
    </row>
    <row r="156" spans="1:37" s="275" customFormat="1" ht="30">
      <c r="A156" s="414" t="s">
        <v>19311</v>
      </c>
      <c r="B156" s="436">
        <v>88650</v>
      </c>
      <c r="C156" s="416" t="str">
        <f>IF($B156="","",IFERROR(VLOOKUP($B156,SERVIÇOS!$A:$F,2,0),IFERROR(VLOOKUP($B156,'COMPOSIÇÕES COMPLEMENTARES '!$C:$K,2,0),"")))</f>
        <v>RODAPÉ CERÂMICO DE 7CM DE ALTURA COM PLACAS TIPO ESMALTADA EXTRA DE DIMENSÕES 60X60CM. AF_06/2014</v>
      </c>
      <c r="D156" s="417" t="str">
        <f>IF($B156="","",IFERROR(VLOOKUP($B156,SERVIÇOS!$A:$F,3,0),IFERROR(VLOOKUP($B156,'COMPOSIÇÕES COMPLEMENTARES '!$C:$K,3,0),"")))</f>
        <v>M</v>
      </c>
      <c r="E156" s="418">
        <v>128.11000000000001</v>
      </c>
      <c r="F156" s="419">
        <f>IF($B156="","",IFERROR(VLOOKUP($B156,SERVIÇOS!$A:$F,4,0),IFERROR(VLOOKUP($B156,'COMPOSIÇÕES COMPLEMENTARES '!$C:$K,6,0),"")))</f>
        <v>12.65</v>
      </c>
      <c r="G156" s="419">
        <f>IF($B156="","",IFERROR(VLOOKUP($B156,SERVIÇOS!$A:$F,5,0),IFERROR(VLOOKUP($B156,'COMPOSIÇÕES COMPLEMENTARES '!$C:$K,7,0),"")))</f>
        <v>2.2400000000000002</v>
      </c>
      <c r="H156" s="419">
        <f t="shared" si="68"/>
        <v>14.89</v>
      </c>
      <c r="I156" s="419">
        <f t="shared" si="70"/>
        <v>1620.59</v>
      </c>
      <c r="J156" s="419">
        <f t="shared" si="71"/>
        <v>286.95999999999998</v>
      </c>
      <c r="K156" s="419">
        <f t="shared" si="109"/>
        <v>1907.5579000000002</v>
      </c>
      <c r="L156" s="714"/>
      <c r="M156"/>
      <c r="N156" s="477"/>
      <c r="O156" s="478" t="str">
        <f t="shared" si="72"/>
        <v/>
      </c>
      <c r="P156" s="477"/>
      <c r="Q156" s="479" t="str">
        <f t="shared" si="73"/>
        <v/>
      </c>
      <c r="R156" s="477"/>
      <c r="S156" s="480" t="str">
        <f t="shared" si="74"/>
        <v/>
      </c>
      <c r="T156" s="481">
        <f>SUMIF($N$8:S$8,"QUANT.",N156:S156)</f>
        <v>0</v>
      </c>
      <c r="U156" s="482">
        <f t="shared" si="75"/>
        <v>0</v>
      </c>
      <c r="V156" s="494" t="str">
        <f t="shared" si="69"/>
        <v>MEDIR</v>
      </c>
      <c r="W156" s="495">
        <f t="shared" si="76"/>
        <v>128.11000000000001</v>
      </c>
      <c r="X156" s="495">
        <f t="shared" si="77"/>
        <v>1907.5579000000002</v>
      </c>
      <c r="Y156" s="273"/>
      <c r="Z156" s="273"/>
      <c r="AA156" s="273"/>
      <c r="AB156" s="273"/>
      <c r="AC156" s="273"/>
      <c r="AD156" s="273"/>
      <c r="AE156" s="273"/>
      <c r="AF156" s="273"/>
      <c r="AG156" s="273"/>
      <c r="AH156" s="273"/>
      <c r="AI156" s="273"/>
      <c r="AJ156" s="274">
        <f t="shared" si="105"/>
        <v>88650</v>
      </c>
      <c r="AK156" s="274">
        <v>0</v>
      </c>
    </row>
    <row r="157" spans="1:37" s="275" customFormat="1">
      <c r="A157" s="414" t="s">
        <v>19312</v>
      </c>
      <c r="B157" s="436">
        <v>98689</v>
      </c>
      <c r="C157" s="416" t="str">
        <f>IF($B157="","",IFERROR(VLOOKUP($B157,SERVIÇOS!$A:$F,2,0),IFERROR(VLOOKUP($B157,'COMPOSIÇÕES COMPLEMENTARES '!$C:$K,2,0),"")))</f>
        <v>SOLEIRA EM GRANITO, LARGURA 15 CM, ESPESSURA 2,0 CM. AF_09/2020</v>
      </c>
      <c r="D157" s="417" t="str">
        <f>IF($B157="","",IFERROR(VLOOKUP($B157,SERVIÇOS!$A:$F,3,0),IFERROR(VLOOKUP($B157,'COMPOSIÇÕES COMPLEMENTARES '!$C:$K,3,0),"")))</f>
        <v>M</v>
      </c>
      <c r="E157" s="418">
        <v>5</v>
      </c>
      <c r="F157" s="419">
        <f>IF($B157="","",IFERROR(VLOOKUP($B157,SERVIÇOS!$A:$F,4,0),IFERROR(VLOOKUP($B157,'COMPOSIÇÕES COMPLEMENTARES '!$C:$K,6,0),"")))</f>
        <v>95.67</v>
      </c>
      <c r="G157" s="419">
        <f>IF($B157="","",IFERROR(VLOOKUP($B157,SERVIÇOS!$A:$F,5,0),IFERROR(VLOOKUP($B157,'COMPOSIÇÕES COMPLEMENTARES '!$C:$K,7,0),"")))</f>
        <v>17.22</v>
      </c>
      <c r="H157" s="419">
        <f t="shared" si="68"/>
        <v>112.89</v>
      </c>
      <c r="I157" s="419">
        <f t="shared" si="70"/>
        <v>478.35</v>
      </c>
      <c r="J157" s="419">
        <f t="shared" si="71"/>
        <v>86.1</v>
      </c>
      <c r="K157" s="419">
        <f t="shared" si="109"/>
        <v>564.45000000000005</v>
      </c>
      <c r="L157" s="714"/>
      <c r="M157"/>
      <c r="N157" s="477"/>
      <c r="O157" s="478" t="str">
        <f t="shared" si="72"/>
        <v/>
      </c>
      <c r="P157" s="477"/>
      <c r="Q157" s="479" t="str">
        <f t="shared" si="73"/>
        <v/>
      </c>
      <c r="R157" s="477"/>
      <c r="S157" s="480" t="str">
        <f t="shared" si="74"/>
        <v/>
      </c>
      <c r="T157" s="481">
        <f>SUMIF($N$8:S$8,"QUANT.",N157:S157)</f>
        <v>0</v>
      </c>
      <c r="U157" s="482">
        <f t="shared" si="75"/>
        <v>0</v>
      </c>
      <c r="V157" s="494" t="str">
        <f t="shared" si="69"/>
        <v>MEDIR</v>
      </c>
      <c r="W157" s="495">
        <f t="shared" si="76"/>
        <v>5</v>
      </c>
      <c r="X157" s="495">
        <f t="shared" si="77"/>
        <v>564.45000000000005</v>
      </c>
      <c r="Y157" s="273"/>
      <c r="Z157" s="273"/>
      <c r="AA157" s="273"/>
      <c r="AB157" s="273"/>
      <c r="AC157" s="273"/>
      <c r="AD157" s="273"/>
      <c r="AE157" s="273"/>
      <c r="AF157" s="273"/>
      <c r="AG157" s="273"/>
      <c r="AH157" s="273"/>
      <c r="AI157" s="273"/>
      <c r="AJ157" s="274">
        <f t="shared" si="105"/>
        <v>98689</v>
      </c>
      <c r="AK157" s="274">
        <v>0</v>
      </c>
    </row>
    <row r="158" spans="1:37" s="275" customFormat="1" ht="30">
      <c r="A158" s="414" t="s">
        <v>19313</v>
      </c>
      <c r="B158" s="436">
        <v>98561</v>
      </c>
      <c r="C158" s="416" t="str">
        <f>IF($B158="","",IFERROR(VLOOKUP($B158,SERVIÇOS!$A:$F,2,0),IFERROR(VLOOKUP($B158,'COMPOSIÇÕES COMPLEMENTARES '!$C:$K,2,0),"")))</f>
        <v>IMPERMEABILIZAÇÃO DE PAREDES COM ARGAMASSA DE CIMENTO E AREIA, COM ADITIVO IMPERMEABILIZANTE, E = 2CM. AF_06/2018</v>
      </c>
      <c r="D158" s="417" t="str">
        <f>IF($B158="","",IFERROR(VLOOKUP($B158,SERVIÇOS!$A:$F,3,0),IFERROR(VLOOKUP($B158,'COMPOSIÇÕES COMPLEMENTARES '!$C:$K,3,0),"")))</f>
        <v>M2</v>
      </c>
      <c r="E158" s="418">
        <v>8</v>
      </c>
      <c r="F158" s="419">
        <f>IF($B158="","",IFERROR(VLOOKUP($B158,SERVIÇOS!$A:$F,4,0),IFERROR(VLOOKUP($B158,'COMPOSIÇÕES COMPLEMENTARES '!$C:$K,6,0),"")))</f>
        <v>20.76</v>
      </c>
      <c r="G158" s="419">
        <f>IF($B158="","",IFERROR(VLOOKUP($B158,SERVIÇOS!$A:$F,5,0),IFERROR(VLOOKUP($B158,'COMPOSIÇÕES COMPLEMENTARES '!$C:$K,7,0),"")))</f>
        <v>23.11</v>
      </c>
      <c r="H158" s="419">
        <f t="shared" si="68"/>
        <v>43.870000000000005</v>
      </c>
      <c r="I158" s="419">
        <f t="shared" si="70"/>
        <v>166.08</v>
      </c>
      <c r="J158" s="419">
        <f t="shared" si="71"/>
        <v>184.88</v>
      </c>
      <c r="K158" s="419">
        <f t="shared" si="109"/>
        <v>350.96000000000004</v>
      </c>
      <c r="L158" s="714"/>
      <c r="M158"/>
      <c r="N158" s="477"/>
      <c r="O158" s="478" t="str">
        <f t="shared" si="72"/>
        <v/>
      </c>
      <c r="P158" s="477"/>
      <c r="Q158" s="479" t="str">
        <f t="shared" si="73"/>
        <v/>
      </c>
      <c r="R158" s="477"/>
      <c r="S158" s="480" t="str">
        <f t="shared" si="74"/>
        <v/>
      </c>
      <c r="T158" s="481">
        <f>SUMIF($N$8:S$8,"QUANT.",N158:S158)</f>
        <v>0</v>
      </c>
      <c r="U158" s="482">
        <f t="shared" si="75"/>
        <v>0</v>
      </c>
      <c r="V158" s="494" t="str">
        <f t="shared" si="69"/>
        <v>MEDIR</v>
      </c>
      <c r="W158" s="495">
        <f t="shared" si="76"/>
        <v>8</v>
      </c>
      <c r="X158" s="495">
        <f t="shared" si="77"/>
        <v>350.96000000000004</v>
      </c>
      <c r="Y158" s="273"/>
      <c r="Z158" s="273"/>
      <c r="AA158" s="273"/>
      <c r="AB158" s="273"/>
      <c r="AC158" s="273"/>
      <c r="AD158" s="273"/>
      <c r="AE158" s="273"/>
      <c r="AF158" s="273"/>
      <c r="AG158" s="273"/>
      <c r="AH158" s="273"/>
      <c r="AI158" s="273"/>
      <c r="AJ158" s="274">
        <f t="shared" si="105"/>
        <v>98561</v>
      </c>
      <c r="AK158" s="274">
        <v>0</v>
      </c>
    </row>
    <row r="159" spans="1:37" s="275" customFormat="1" ht="30">
      <c r="A159" s="414" t="s">
        <v>19314</v>
      </c>
      <c r="B159" s="436" t="str">
        <f>'COMPOSIÇÕES COMPLEMENTARES '!$C$86</f>
        <v>COMP 020</v>
      </c>
      <c r="C159" s="416" t="str">
        <f>IF($B159="","",IFERROR(VLOOKUP($B159,SERVIÇOS!$A:$F,2,0),IFERROR(VLOOKUP($B159,'COMPOSIÇÕES COMPLEMENTARES '!$C:$K,2,0),"")))</f>
        <v>REMOÇÃO E SUBSTITUIÇÃO DE ADESIVO DE PORTA PADRÃO DETRAN EM PORTA BLINDEX CONFORME PROJETO</v>
      </c>
      <c r="D159" s="417" t="str">
        <f>IF($B159="","",IFERROR(VLOOKUP($B159,SERVIÇOS!$A:$F,3,0),IFERROR(VLOOKUP($B159,'COMPOSIÇÕES COMPLEMENTARES '!$C:$K,3,0),"")))</f>
        <v>UND.</v>
      </c>
      <c r="E159" s="418">
        <v>3</v>
      </c>
      <c r="F159" s="419">
        <f>IF($B159="","",IFERROR(VLOOKUP($B159,SERVIÇOS!$A:$F,4,0),IFERROR(VLOOKUP($B159,'COMPOSIÇÕES COMPLEMENTARES '!$C:$K,6,0),"")))</f>
        <v>815.92</v>
      </c>
      <c r="G159" s="419">
        <f>IF($B159="","",IFERROR(VLOOKUP($B159,SERVIÇOS!$A:$F,5,0),IFERROR(VLOOKUP($B159,'COMPOSIÇÕES COMPLEMENTARES '!$C:$K,7,0),"")))</f>
        <v>3.75</v>
      </c>
      <c r="H159" s="419">
        <f t="shared" si="68"/>
        <v>819.67</v>
      </c>
      <c r="I159" s="419">
        <f t="shared" si="70"/>
        <v>2447.7600000000002</v>
      </c>
      <c r="J159" s="419">
        <f t="shared" si="71"/>
        <v>11.25</v>
      </c>
      <c r="K159" s="419">
        <f t="shared" si="109"/>
        <v>2459.0099999999998</v>
      </c>
      <c r="L159" s="714"/>
      <c r="M159"/>
      <c r="N159" s="477"/>
      <c r="O159" s="478" t="str">
        <f t="shared" si="72"/>
        <v/>
      </c>
      <c r="P159" s="477"/>
      <c r="Q159" s="479" t="str">
        <f t="shared" si="73"/>
        <v/>
      </c>
      <c r="R159" s="477"/>
      <c r="S159" s="480" t="str">
        <f t="shared" si="74"/>
        <v/>
      </c>
      <c r="T159" s="481">
        <f>SUMIF($N$8:S$8,"QUANT.",N159:S159)</f>
        <v>0</v>
      </c>
      <c r="U159" s="482">
        <f t="shared" si="75"/>
        <v>0</v>
      </c>
      <c r="V159" s="494" t="str">
        <f t="shared" si="69"/>
        <v>MEDIR</v>
      </c>
      <c r="W159" s="495">
        <f t="shared" si="76"/>
        <v>3</v>
      </c>
      <c r="X159" s="495">
        <f t="shared" si="77"/>
        <v>2459.0099999999998</v>
      </c>
      <c r="Y159" s="273"/>
      <c r="Z159" s="273"/>
      <c r="AA159" s="273"/>
      <c r="AB159" s="273"/>
      <c r="AC159" s="273"/>
      <c r="AD159" s="273"/>
      <c r="AE159" s="273"/>
      <c r="AF159" s="273"/>
      <c r="AG159" s="273"/>
      <c r="AH159" s="273"/>
      <c r="AI159" s="273"/>
      <c r="AJ159" s="274" t="e">
        <f t="shared" si="105"/>
        <v>#VALUE!</v>
      </c>
      <c r="AK159" s="274">
        <v>0</v>
      </c>
    </row>
    <row r="160" spans="1:37" s="777" customFormat="1" ht="30">
      <c r="A160" s="414" t="s">
        <v>19574</v>
      </c>
      <c r="B160" s="762" t="str">
        <f>'COMPOSIÇÕES COMPLEMENTARES '!$C$221</f>
        <v>COMP 045</v>
      </c>
      <c r="C160" s="763" t="str">
        <f>IF($B160="","",IFERROR(VLOOKUP($B160,SERVIÇOS!$A:$F,2,0),IFERROR(VLOOKUP($B160,'COMPOSIÇÕES COMPLEMENTARES '!$C:$K,2,0),"")))</f>
        <v>DESLOCAMENTO DE ACESSÓRIOS, MÓVEIS, EQUIPAMENTOS E OUTROS COM PROTEÇÃO POR FITA CREPE E LONA PLÁSTICA. ÁREA INTERNA</v>
      </c>
      <c r="D160" s="764" t="str">
        <f>IF($B160="","",IFERROR(VLOOKUP($B160,SERVIÇOS!$A:$F,3,0),IFERROR(VLOOKUP($B160,'COMPOSIÇÕES COMPLEMENTARES '!$C:$K,3,0),"")))</f>
        <v>M2</v>
      </c>
      <c r="E160" s="765">
        <v>25</v>
      </c>
      <c r="F160" s="766">
        <f>IF($B160="","",IFERROR(VLOOKUP($B160,SERVIÇOS!$A:$F,4,0),IFERROR(VLOOKUP($B160,'COMPOSIÇÕES COMPLEMENTARES '!$C:$K,6,0),"")))</f>
        <v>2.33</v>
      </c>
      <c r="G160" s="766">
        <f>IF($B160="","",IFERROR(VLOOKUP($B160,SERVIÇOS!$A:$F,5,0),IFERROR(VLOOKUP($B160,'COMPOSIÇÕES COMPLEMENTARES '!$C:$K,7,0),"")))</f>
        <v>0.97</v>
      </c>
      <c r="H160" s="766">
        <f t="shared" ref="H160:H498" si="129">IF(E160="","",F160+G160)</f>
        <v>3.3</v>
      </c>
      <c r="I160" s="766">
        <f t="shared" ref="I160:I499" si="130">IF(E160="","",TRUNC((E160*F160),2))</f>
        <v>58.25</v>
      </c>
      <c r="J160" s="766">
        <f t="shared" ref="J160:J499" si="131">IF(E160="","",TRUNC((E160*G160),2))</f>
        <v>24.25</v>
      </c>
      <c r="K160" s="419">
        <f t="shared" si="109"/>
        <v>82.5</v>
      </c>
      <c r="L160" s="779"/>
      <c r="M160" s="288"/>
      <c r="N160" s="767"/>
      <c r="O160" s="768" t="str">
        <f t="shared" ref="O160:O499" si="132">IF(OR(N160="",$K160=""),"",(N160/$E160)*$K160)</f>
        <v/>
      </c>
      <c r="P160" s="767"/>
      <c r="Q160" s="769" t="str">
        <f t="shared" ref="Q160:Q499" si="133">IF(OR(P160="",$K160=""),"",(P160/$E160)*$K160)</f>
        <v/>
      </c>
      <c r="R160" s="767"/>
      <c r="S160" s="770" t="str">
        <f t="shared" ref="S160:S499" si="134">IF(OR(R160="",$K160=""),"",(R160/$E160)*$K160)</f>
        <v/>
      </c>
      <c r="T160" s="771">
        <f>SUMIF($N$8:S$8,"QUANT.",N160:S160)</f>
        <v>0</v>
      </c>
      <c r="U160" s="772">
        <f t="shared" ref="U160:U499" si="135">SUMIF($N$8:$S$8,"CUSTO",N160:S160)</f>
        <v>0</v>
      </c>
      <c r="V160" s="773" t="str">
        <f t="shared" ref="V160:V498" si="136">IF(B160&lt;&gt;"",IF(U160=0,"MEDIR",IF(K160-U160=0,"OK",IF(K160-U160&gt;0,"MEDIR","ALERTA!"))),"")</f>
        <v>MEDIR</v>
      </c>
      <c r="W160" s="774">
        <f t="shared" ref="W160:W499" si="137">IF(T160="",0,E160-T160)</f>
        <v>25</v>
      </c>
      <c r="X160" s="774">
        <f t="shared" ref="X160:X499" si="138">IF(U160="",0,K160-U160)</f>
        <v>82.5</v>
      </c>
      <c r="Y160" s="775"/>
      <c r="Z160" s="775"/>
      <c r="AA160" s="775"/>
      <c r="AB160" s="775"/>
      <c r="AC160" s="775"/>
      <c r="AD160" s="775"/>
      <c r="AE160" s="775"/>
      <c r="AF160" s="775"/>
      <c r="AG160" s="775"/>
      <c r="AH160" s="775"/>
      <c r="AI160" s="775"/>
      <c r="AJ160" s="776" t="e">
        <f t="shared" si="105"/>
        <v>#VALUE!</v>
      </c>
      <c r="AK160" s="776">
        <v>0</v>
      </c>
    </row>
    <row r="161" spans="1:37" s="777" customFormat="1">
      <c r="A161" s="414" t="s">
        <v>19575</v>
      </c>
      <c r="B161" s="762">
        <v>97644</v>
      </c>
      <c r="C161" s="763" t="str">
        <f>IF($B161="","",IFERROR(VLOOKUP($B161,SERVIÇOS!$A:$F,2,0),IFERROR(VLOOKUP($B161,'COMPOSIÇÕES COMPLEMENTARES '!$C:$K,2,0),"")))</f>
        <v>REMOÇÃO DE PORTAS, DE FORMA MANUAL, SEM REAPROVEITAMENTO. AF_12/2017</v>
      </c>
      <c r="D161" s="764" t="str">
        <f>IF($B161="","",IFERROR(VLOOKUP($B161,SERVIÇOS!$A:$F,3,0),IFERROR(VLOOKUP($B161,'COMPOSIÇÕES COMPLEMENTARES '!$C:$K,3,0),"")))</f>
        <v>M2</v>
      </c>
      <c r="E161" s="765">
        <v>9</v>
      </c>
      <c r="F161" s="766">
        <f>IF($B161="","",IFERROR(VLOOKUP($B161,SERVIÇOS!$A:$F,4,0),IFERROR(VLOOKUP($B161,'COMPOSIÇÕES COMPLEMENTARES '!$C:$K,6,0),"")))</f>
        <v>2.98</v>
      </c>
      <c r="G161" s="766">
        <f>IF($B161="","",IFERROR(VLOOKUP($B161,SERVIÇOS!$A:$F,5,0),IFERROR(VLOOKUP($B161,'COMPOSIÇÕES COMPLEMENTARES '!$C:$K,7,0),"")))</f>
        <v>6.71</v>
      </c>
      <c r="H161" s="766">
        <f t="shared" ref="H161:H162" si="139">IF(E161="","",F161+G161)</f>
        <v>9.69</v>
      </c>
      <c r="I161" s="766">
        <f t="shared" ref="I161:I162" si="140">IF(E161="","",TRUNC((E161*F161),2))</f>
        <v>26.82</v>
      </c>
      <c r="J161" s="766">
        <f t="shared" ref="J161:J162" si="141">IF(E161="","",TRUNC((E161*G161),2))</f>
        <v>60.39</v>
      </c>
      <c r="K161" s="419">
        <f t="shared" si="109"/>
        <v>87.21</v>
      </c>
      <c r="L161" s="779"/>
      <c r="M161" s="288"/>
      <c r="N161" s="767"/>
      <c r="O161" s="768" t="str">
        <f t="shared" si="132"/>
        <v/>
      </c>
      <c r="P161" s="767"/>
      <c r="Q161" s="769" t="str">
        <f t="shared" si="133"/>
        <v/>
      </c>
      <c r="R161" s="767"/>
      <c r="S161" s="770" t="str">
        <f t="shared" si="134"/>
        <v/>
      </c>
      <c r="T161" s="771">
        <f>SUMIF($N$8:S$8,"QUANT.",N161:S161)</f>
        <v>0</v>
      </c>
      <c r="U161" s="772">
        <f t="shared" si="135"/>
        <v>0</v>
      </c>
      <c r="V161" s="773"/>
      <c r="W161" s="774">
        <f t="shared" si="137"/>
        <v>9</v>
      </c>
      <c r="X161" s="774">
        <f t="shared" si="138"/>
        <v>87.21</v>
      </c>
      <c r="Y161" s="775"/>
      <c r="Z161" s="775"/>
      <c r="AA161" s="775"/>
      <c r="AB161" s="775"/>
      <c r="AC161" s="775"/>
      <c r="AD161" s="775"/>
      <c r="AE161" s="775"/>
      <c r="AF161" s="775"/>
      <c r="AG161" s="775"/>
      <c r="AH161" s="775"/>
      <c r="AI161" s="775"/>
      <c r="AJ161" s="780"/>
      <c r="AK161" s="780"/>
    </row>
    <row r="162" spans="1:37" s="777" customFormat="1">
      <c r="A162" s="414" t="s">
        <v>19576</v>
      </c>
      <c r="B162" s="762" t="s">
        <v>18910</v>
      </c>
      <c r="C162" s="763" t="str">
        <f>IF($B162="","",IFERROR(VLOOKUP($B162,SERVIÇOS!$A:$F,2,0),IFERROR(VLOOKUP($B162,'COMPOSIÇÕES COMPLEMENTARES '!$C:$K,2,0),"")))</f>
        <v>ALVENARIA DE VEDACAO C/TIJOLO CERAMICO LAMINADO A VISTA C/e=15cm</v>
      </c>
      <c r="D162" s="764" t="str">
        <f>IF($B162="","",IFERROR(VLOOKUP($B162,SERVIÇOS!$A:$F,3,0),IFERROR(VLOOKUP($B162,'COMPOSIÇÕES COMPLEMENTARES '!$C:$K,3,0),"")))</f>
        <v>M2</v>
      </c>
      <c r="E162" s="765">
        <v>2</v>
      </c>
      <c r="F162" s="766">
        <f>IF($B162="","",IFERROR(VLOOKUP($B162,SERVIÇOS!$A:$F,4,0),IFERROR(VLOOKUP($B162,'COMPOSIÇÕES COMPLEMENTARES '!$C:$K,6,0),"")))</f>
        <v>125.57</v>
      </c>
      <c r="G162" s="766">
        <f>IF($B162="","",IFERROR(VLOOKUP($B162,SERVIÇOS!$A:$F,5,0),IFERROR(VLOOKUP($B162,'COMPOSIÇÕES COMPLEMENTARES '!$C:$K,7,0),"")))</f>
        <v>117.22</v>
      </c>
      <c r="H162" s="766">
        <f t="shared" si="139"/>
        <v>242.79</v>
      </c>
      <c r="I162" s="766">
        <f t="shared" si="140"/>
        <v>251.14</v>
      </c>
      <c r="J162" s="766">
        <f t="shared" si="141"/>
        <v>234.44</v>
      </c>
      <c r="K162" s="419">
        <f t="shared" si="109"/>
        <v>485.58</v>
      </c>
      <c r="L162" s="779"/>
      <c r="M162" s="288"/>
      <c r="N162" s="767"/>
      <c r="O162" s="768" t="str">
        <f t="shared" si="132"/>
        <v/>
      </c>
      <c r="P162" s="767"/>
      <c r="Q162" s="769" t="str">
        <f t="shared" si="133"/>
        <v/>
      </c>
      <c r="R162" s="767"/>
      <c r="S162" s="770" t="str">
        <f t="shared" si="134"/>
        <v/>
      </c>
      <c r="T162" s="771">
        <f>SUMIF($N$8:S$8,"QUANT.",N162:S162)</f>
        <v>0</v>
      </c>
      <c r="U162" s="772">
        <f t="shared" si="135"/>
        <v>0</v>
      </c>
      <c r="V162" s="773"/>
      <c r="W162" s="774">
        <f t="shared" si="137"/>
        <v>2</v>
      </c>
      <c r="X162" s="774">
        <f t="shared" si="138"/>
        <v>485.58</v>
      </c>
      <c r="Y162" s="775"/>
      <c r="Z162" s="775"/>
      <c r="AA162" s="775"/>
      <c r="AB162" s="775"/>
      <c r="AC162" s="775"/>
      <c r="AD162" s="775"/>
      <c r="AE162" s="775"/>
      <c r="AF162" s="775"/>
      <c r="AG162" s="775"/>
      <c r="AH162" s="775"/>
      <c r="AI162" s="775"/>
      <c r="AJ162" s="780"/>
      <c r="AK162" s="780"/>
    </row>
    <row r="163" spans="1:37" s="777" customFormat="1" ht="30">
      <c r="A163" s="414" t="s">
        <v>19689</v>
      </c>
      <c r="B163" s="762">
        <v>102163</v>
      </c>
      <c r="C163" s="763" t="str">
        <f>IF($B163="","",IFERROR(VLOOKUP($B163,SERVIÇOS!$A:$F,2,0),IFERROR(VLOOKUP($B163,'COMPOSIÇÕES COMPLEMENTARES '!$C:$K,2,0),"")))</f>
        <v>INSTALAÇÃO DE VIDRO LISO FUME, E = 4 MM, EM ESQUADRIA DE ALUMÍNIO OU PVC, FIXADO COM BAGUETE. AF_01/2021_PS</v>
      </c>
      <c r="D163" s="764" t="str">
        <f>IF($B163="","",IFERROR(VLOOKUP($B163,SERVIÇOS!$A:$F,3,0),IFERROR(VLOOKUP($B163,'COMPOSIÇÕES COMPLEMENTARES '!$C:$K,3,0),"")))</f>
        <v>M2</v>
      </c>
      <c r="E163" s="765">
        <v>5</v>
      </c>
      <c r="F163" s="766">
        <f>IF($B163="","",IFERROR(VLOOKUP($B163,SERVIÇOS!$A:$F,4,0),IFERROR(VLOOKUP($B163,'COMPOSIÇÕES COMPLEMENTARES '!$C:$K,6,0),"")))</f>
        <v>397.09</v>
      </c>
      <c r="G163" s="766">
        <f>IF($B163="","",IFERROR(VLOOKUP($B163,SERVIÇOS!$A:$F,5,0),IFERROR(VLOOKUP($B163,'COMPOSIÇÕES COMPLEMENTARES '!$C:$K,7,0),"")))</f>
        <v>28.2</v>
      </c>
      <c r="H163" s="766">
        <f t="shared" ref="H163:H166" si="142">IF(E163="","",F163+G163)</f>
        <v>425.28999999999996</v>
      </c>
      <c r="I163" s="766">
        <f t="shared" ref="I163:I166" si="143">IF(E163="","",TRUNC((E163*F163),2))</f>
        <v>1985.45</v>
      </c>
      <c r="J163" s="766">
        <f t="shared" ref="J163" si="144">IF(E163="","",TRUNC((E163*G163),2))</f>
        <v>141</v>
      </c>
      <c r="K163" s="419">
        <f t="shared" si="109"/>
        <v>2126.4499999999998</v>
      </c>
      <c r="L163" s="779"/>
      <c r="M163" s="288"/>
      <c r="N163" s="767"/>
      <c r="O163" s="768" t="str">
        <f t="shared" si="132"/>
        <v/>
      </c>
      <c r="P163" s="767"/>
      <c r="Q163" s="769" t="str">
        <f t="shared" si="133"/>
        <v/>
      </c>
      <c r="R163" s="767"/>
      <c r="S163" s="770" t="str">
        <f t="shared" si="134"/>
        <v/>
      </c>
      <c r="T163" s="771">
        <f>SUMIF($N$8:S$8,"QUANT.",N163:S163)</f>
        <v>0</v>
      </c>
      <c r="U163" s="772">
        <f t="shared" si="135"/>
        <v>0</v>
      </c>
      <c r="V163" s="773"/>
      <c r="W163" s="774">
        <f t="shared" si="137"/>
        <v>5</v>
      </c>
      <c r="X163" s="774">
        <f t="shared" si="138"/>
        <v>2126.4499999999998</v>
      </c>
      <c r="Y163" s="775"/>
      <c r="Z163" s="775"/>
      <c r="AA163" s="775"/>
      <c r="AB163" s="775"/>
      <c r="AC163" s="775"/>
      <c r="AD163" s="775"/>
      <c r="AE163" s="775"/>
      <c r="AF163" s="775"/>
      <c r="AG163" s="775"/>
      <c r="AH163" s="775"/>
      <c r="AI163" s="775"/>
      <c r="AJ163" s="780"/>
      <c r="AK163" s="780"/>
    </row>
    <row r="164" spans="1:37" s="777" customFormat="1" ht="30">
      <c r="A164" s="414" t="s">
        <v>19690</v>
      </c>
      <c r="B164" s="762">
        <v>93197</v>
      </c>
      <c r="C164" s="763" t="str">
        <f>IF($B164="","",IFERROR(VLOOKUP($B164,SERVIÇOS!$A:$F,2,0),IFERROR(VLOOKUP($B164,'COMPOSIÇÕES COMPLEMENTARES '!$C:$K,2,0),"")))</f>
        <v>CONTRAVERGA MOLDADA IN LOCO EM CONCRETO PARA VÃOS DE MAIS DE 1,5 M DE COMPRIMENTO. AF_03/2016</v>
      </c>
      <c r="D164" s="764" t="str">
        <f>IF($B164="","",IFERROR(VLOOKUP($B164,SERVIÇOS!$A:$F,3,0),IFERROR(VLOOKUP($B164,'COMPOSIÇÕES COMPLEMENTARES '!$C:$K,3,0),"")))</f>
        <v>M</v>
      </c>
      <c r="E164" s="765">
        <v>3</v>
      </c>
      <c r="F164" s="766">
        <f>IF($B164="","",IFERROR(VLOOKUP($B164,SERVIÇOS!$A:$F,4,0),IFERROR(VLOOKUP($B164,'COMPOSIÇÕES COMPLEMENTARES '!$C:$K,6,0),"")))</f>
        <v>91.28</v>
      </c>
      <c r="G164" s="766">
        <f>IF($B164="","",IFERROR(VLOOKUP($B164,SERVIÇOS!$A:$F,5,0),IFERROR(VLOOKUP($B164,'COMPOSIÇÕES COMPLEMENTARES '!$C:$K,7,0),"")))</f>
        <v>22.09</v>
      </c>
      <c r="H164" s="766">
        <f t="shared" ref="H164:H165" si="145">IF(E164="","",F164+G164)</f>
        <v>113.37</v>
      </c>
      <c r="I164" s="766">
        <f t="shared" ref="I164:I165" si="146">IF(E164="","",TRUNC((E164*F164),2))</f>
        <v>273.83999999999997</v>
      </c>
      <c r="J164" s="766">
        <f t="shared" ref="J164:J165" si="147">IF(E164="","",TRUNC((E164*G164),2))</f>
        <v>66.27</v>
      </c>
      <c r="K164" s="419">
        <f t="shared" si="109"/>
        <v>340.11</v>
      </c>
      <c r="L164" s="779"/>
      <c r="M164" s="288"/>
      <c r="N164" s="767"/>
      <c r="O164" s="768" t="str">
        <f t="shared" si="132"/>
        <v/>
      </c>
      <c r="P164" s="767"/>
      <c r="Q164" s="769" t="str">
        <f t="shared" si="133"/>
        <v/>
      </c>
      <c r="R164" s="767"/>
      <c r="S164" s="770" t="str">
        <f t="shared" si="134"/>
        <v/>
      </c>
      <c r="T164" s="771">
        <f>SUMIF($N$8:S$8,"QUANT.",N164:S164)</f>
        <v>0</v>
      </c>
      <c r="U164" s="772">
        <f t="shared" si="135"/>
        <v>0</v>
      </c>
      <c r="V164" s="773"/>
      <c r="W164" s="774">
        <f t="shared" si="137"/>
        <v>3</v>
      </c>
      <c r="X164" s="774">
        <f t="shared" si="138"/>
        <v>340.11</v>
      </c>
      <c r="Y164" s="775"/>
      <c r="Z164" s="775"/>
      <c r="AA164" s="775"/>
      <c r="AB164" s="775"/>
      <c r="AC164" s="775"/>
      <c r="AD164" s="775"/>
      <c r="AE164" s="775"/>
      <c r="AF164" s="775"/>
      <c r="AG164" s="775"/>
      <c r="AH164" s="775"/>
      <c r="AI164" s="775"/>
      <c r="AJ164" s="780"/>
      <c r="AK164" s="780"/>
    </row>
    <row r="165" spans="1:37" s="777" customFormat="1" ht="30">
      <c r="A165" s="414" t="s">
        <v>19691</v>
      </c>
      <c r="B165" s="762">
        <v>93187</v>
      </c>
      <c r="C165" s="763" t="str">
        <f>IF($B165="","",IFERROR(VLOOKUP($B165,SERVIÇOS!$A:$F,2,0),IFERROR(VLOOKUP($B165,'COMPOSIÇÕES COMPLEMENTARES '!$C:$K,2,0),"")))</f>
        <v>VERGA MOLDADA IN LOCO EM CONCRETO PARA JANELAS COM MAIS DE 1,5 M DE VÃO. AF_03/2016</v>
      </c>
      <c r="D165" s="764" t="str">
        <f>IF($B165="","",IFERROR(VLOOKUP($B165,SERVIÇOS!$A:$F,3,0),IFERROR(VLOOKUP($B165,'COMPOSIÇÕES COMPLEMENTARES '!$C:$K,3,0),"")))</f>
        <v>M</v>
      </c>
      <c r="E165" s="765">
        <v>3</v>
      </c>
      <c r="F165" s="766">
        <f>IF($B165="","",IFERROR(VLOOKUP($B165,SERVIÇOS!$A:$F,4,0),IFERROR(VLOOKUP($B165,'COMPOSIÇÕES COMPLEMENTARES '!$C:$K,6,0),"")))</f>
        <v>95.97</v>
      </c>
      <c r="G165" s="766">
        <f>IF($B165="","",IFERROR(VLOOKUP($B165,SERVIÇOS!$A:$F,5,0),IFERROR(VLOOKUP($B165,'COMPOSIÇÕES COMPLEMENTARES '!$C:$K,7,0),"")))</f>
        <v>22.02</v>
      </c>
      <c r="H165" s="766">
        <f t="shared" si="145"/>
        <v>117.99</v>
      </c>
      <c r="I165" s="766">
        <f t="shared" si="146"/>
        <v>287.91000000000003</v>
      </c>
      <c r="J165" s="766">
        <f t="shared" si="147"/>
        <v>66.06</v>
      </c>
      <c r="K165" s="419">
        <f t="shared" si="109"/>
        <v>353.96999999999997</v>
      </c>
      <c r="L165" s="779"/>
      <c r="M165" s="288"/>
      <c r="N165" s="767"/>
      <c r="O165" s="768" t="str">
        <f t="shared" si="132"/>
        <v/>
      </c>
      <c r="P165" s="767"/>
      <c r="Q165" s="769" t="str">
        <f t="shared" si="133"/>
        <v/>
      </c>
      <c r="R165" s="767"/>
      <c r="S165" s="770" t="str">
        <f t="shared" si="134"/>
        <v/>
      </c>
      <c r="T165" s="771">
        <f>SUMIF($N$8:S$8,"QUANT.",N165:S165)</f>
        <v>0</v>
      </c>
      <c r="U165" s="772">
        <f t="shared" si="135"/>
        <v>0</v>
      </c>
      <c r="V165" s="773"/>
      <c r="W165" s="774">
        <f t="shared" si="137"/>
        <v>3</v>
      </c>
      <c r="X165" s="774">
        <f t="shared" si="138"/>
        <v>353.96999999999997</v>
      </c>
      <c r="Y165" s="775"/>
      <c r="Z165" s="775"/>
      <c r="AA165" s="775"/>
      <c r="AB165" s="775"/>
      <c r="AC165" s="775"/>
      <c r="AD165" s="775"/>
      <c r="AE165" s="775"/>
      <c r="AF165" s="775"/>
      <c r="AG165" s="775"/>
      <c r="AH165" s="775"/>
      <c r="AI165" s="775"/>
      <c r="AJ165" s="780"/>
      <c r="AK165" s="780"/>
    </row>
    <row r="166" spans="1:37" s="777" customFormat="1" ht="45">
      <c r="A166" s="414" t="s">
        <v>19709</v>
      </c>
      <c r="B166" s="762">
        <v>94559</v>
      </c>
      <c r="C166" s="763" t="str">
        <f>IF($B166="","",IFERROR(VLOOKUP($B166,SERVIÇOS!$A:$F,2,0),IFERROR(VLOOKUP($B166,'COMPOSIÇÕES COMPLEMENTARES '!$C:$K,2,0),"")))</f>
        <v>JANELA DE AÇO TIPO BASCULANTE PARA VIDROS, COM BATENTE, FERRAGENS E PINTURA ANTICORROSIVA. EXCLUSIVE VIDROS, ACABAMENTO, ALIZAR E CONTRAMARCO. FORNECIMENTO E INSTALAÇÃO. AF_12/2019</v>
      </c>
      <c r="D166" s="764" t="str">
        <f>IF($B166="","",IFERROR(VLOOKUP($B166,SERVIÇOS!$A:$F,3,0),IFERROR(VLOOKUP($B166,'COMPOSIÇÕES COMPLEMENTARES '!$C:$K,3,0),"")))</f>
        <v>M2</v>
      </c>
      <c r="E166" s="765">
        <v>3</v>
      </c>
      <c r="F166" s="766">
        <f>IF($B166="","",IFERROR(VLOOKUP($B166,SERVIÇOS!$A:$F,4,0),IFERROR(VLOOKUP($B166,'COMPOSIÇÕES COMPLEMENTARES '!$C:$K,6,0),"")))</f>
        <v>700.3</v>
      </c>
      <c r="G166" s="766">
        <f>IF($B166="","",IFERROR(VLOOKUP($B166,SERVIÇOS!$A:$F,5,0),IFERROR(VLOOKUP($B166,'COMPOSIÇÕES COMPLEMENTARES '!$C:$K,7,0),"")))</f>
        <v>134.57</v>
      </c>
      <c r="H166" s="766">
        <f t="shared" si="142"/>
        <v>834.86999999999989</v>
      </c>
      <c r="I166" s="766">
        <f t="shared" si="143"/>
        <v>2100.9</v>
      </c>
      <c r="J166" s="819" t="s">
        <v>11777</v>
      </c>
      <c r="K166" s="419">
        <f t="shared" si="109"/>
        <v>2504.6099999999997</v>
      </c>
      <c r="L166" s="779"/>
      <c r="M166" s="288"/>
      <c r="N166" s="767"/>
      <c r="O166" s="768" t="str">
        <f t="shared" si="132"/>
        <v/>
      </c>
      <c r="P166" s="767"/>
      <c r="Q166" s="769" t="str">
        <f t="shared" si="133"/>
        <v/>
      </c>
      <c r="R166" s="767"/>
      <c r="S166" s="770" t="str">
        <f t="shared" si="134"/>
        <v/>
      </c>
      <c r="T166" s="771">
        <f>SUMIF($N$8:S$8,"QUANT.",N166:S166)</f>
        <v>0</v>
      </c>
      <c r="U166" s="772">
        <f t="shared" si="135"/>
        <v>0</v>
      </c>
      <c r="V166" s="773"/>
      <c r="W166" s="774">
        <f t="shared" si="137"/>
        <v>3</v>
      </c>
      <c r="X166" s="774">
        <f t="shared" si="138"/>
        <v>2504.6099999999997</v>
      </c>
      <c r="Y166" s="775"/>
      <c r="Z166" s="775"/>
      <c r="AA166" s="775"/>
      <c r="AB166" s="775"/>
      <c r="AC166" s="775"/>
      <c r="AD166" s="775"/>
      <c r="AE166" s="775"/>
      <c r="AF166" s="775"/>
      <c r="AG166" s="775"/>
      <c r="AH166" s="775"/>
      <c r="AI166" s="775"/>
      <c r="AJ166" s="780"/>
      <c r="AK166" s="780"/>
    </row>
    <row r="167" spans="1:37" s="777" customFormat="1" ht="30">
      <c r="A167" s="414" t="s">
        <v>19710</v>
      </c>
      <c r="B167" s="762" t="str">
        <f>'COMPOSIÇÕES COMPLEMENTARES '!$C$577</f>
        <v>COMP 090</v>
      </c>
      <c r="C167" s="763" t="str">
        <f>IF($B167="","",IFERROR(VLOOKUP($B167,SERVIÇOS!$A:$F,2,0),IFERROR(VLOOKUP($B167,'COMPOSIÇÕES COMPLEMENTARES '!$C:$K,2,0),"")))</f>
        <v>PERSIANA ROLÔ SOLAR SCREEN 3% 2,85X1,30M COM BANDÔ - FORNECIMENTO E INSTALAÇÃO</v>
      </c>
      <c r="D167" s="764" t="str">
        <f>IF($B167="","",IFERROR(VLOOKUP($B167,SERVIÇOS!$A:$F,3,0),IFERROR(VLOOKUP($B167,'COMPOSIÇÕES COMPLEMENTARES '!$C:$K,3,0),"")))</f>
        <v>UN</v>
      </c>
      <c r="E167" s="765">
        <v>14</v>
      </c>
      <c r="F167" s="766">
        <f>IF($B167="","",IFERROR(VLOOKUP($B167,SERVIÇOS!$A:$F,4,0),IFERROR(VLOOKUP($B167,'COMPOSIÇÕES COMPLEMENTARES '!$C:$K,6,0),"")))</f>
        <v>885.15</v>
      </c>
      <c r="G167" s="766">
        <f>IF($B167="","",IFERROR(VLOOKUP($B167,SERVIÇOS!$A:$F,5,0),IFERROR(VLOOKUP($B167,'COMPOSIÇÕES COMPLEMENTARES '!$C:$K,7,0),"")))</f>
        <v>8.06</v>
      </c>
      <c r="H167" s="766">
        <f t="shared" ref="H167:H169" si="148">IF(E167="","",F167+G167)</f>
        <v>893.20999999999992</v>
      </c>
      <c r="I167" s="766">
        <f t="shared" ref="I167:I169" si="149">IF(E167="","",TRUNC((E167*F167),2))</f>
        <v>12392.1</v>
      </c>
      <c r="J167" s="766">
        <f t="shared" ref="J167:J169" si="150">IF(E167="","",TRUNC((E167*G167),2))</f>
        <v>112.84</v>
      </c>
      <c r="K167" s="419">
        <f t="shared" si="109"/>
        <v>12504.939999999999</v>
      </c>
      <c r="L167" s="779"/>
      <c r="M167" s="288"/>
      <c r="N167" s="767"/>
      <c r="O167" s="768" t="str">
        <f t="shared" si="132"/>
        <v/>
      </c>
      <c r="P167" s="767"/>
      <c r="Q167" s="769" t="str">
        <f t="shared" si="133"/>
        <v/>
      </c>
      <c r="R167" s="767"/>
      <c r="S167" s="770" t="str">
        <f t="shared" si="134"/>
        <v/>
      </c>
      <c r="T167" s="771">
        <f>SUMIF($N$8:S$8,"QUANT.",N167:S167)</f>
        <v>0</v>
      </c>
      <c r="U167" s="772">
        <f t="shared" si="135"/>
        <v>0</v>
      </c>
      <c r="V167" s="773"/>
      <c r="W167" s="774">
        <f t="shared" si="137"/>
        <v>14</v>
      </c>
      <c r="X167" s="774">
        <f t="shared" si="138"/>
        <v>12504.939999999999</v>
      </c>
      <c r="Y167" s="775"/>
      <c r="Z167" s="775"/>
      <c r="AA167" s="775"/>
      <c r="AB167" s="775"/>
      <c r="AC167" s="775"/>
      <c r="AD167" s="775"/>
      <c r="AE167" s="775"/>
      <c r="AF167" s="775"/>
      <c r="AG167" s="775"/>
      <c r="AH167" s="775"/>
      <c r="AI167" s="775"/>
      <c r="AJ167" s="780"/>
      <c r="AK167" s="780"/>
    </row>
    <row r="168" spans="1:37" s="777" customFormat="1" ht="30">
      <c r="A168" s="414" t="s">
        <v>19832</v>
      </c>
      <c r="B168" s="762" t="str">
        <f>'COMPOSIÇÕES COMPLEMENTARES '!$C$580</f>
        <v>COMP 091</v>
      </c>
      <c r="C168" s="763" t="str">
        <f>IF($B168="","",IFERROR(VLOOKUP($B168,SERVIÇOS!$A:$F,2,0),IFERROR(VLOOKUP($B168,'COMPOSIÇÕES COMPLEMENTARES '!$C:$K,2,0),"")))</f>
        <v>PERSIANA ROLÔ SOLAR SCREEN 3% 2,75X1,30M COM BANDÔ - FORNECIMENTO E INSTALAÇÃO</v>
      </c>
      <c r="D168" s="764" t="str">
        <f>IF($B168="","",IFERROR(VLOOKUP($B168,SERVIÇOS!$A:$F,3,0),IFERROR(VLOOKUP($B168,'COMPOSIÇÕES COMPLEMENTARES '!$C:$K,3,0),"")))</f>
        <v>UN</v>
      </c>
      <c r="E168" s="765">
        <v>1</v>
      </c>
      <c r="F168" s="766">
        <f>IF($B168="","",IFERROR(VLOOKUP($B168,SERVIÇOS!$A:$F,4,0),IFERROR(VLOOKUP($B168,'COMPOSIÇÕES COMPLEMENTARES '!$C:$K,6,0),"")))</f>
        <v>856.49</v>
      </c>
      <c r="G168" s="766">
        <f>IF($B168="","",IFERROR(VLOOKUP($B168,SERVIÇOS!$A:$F,5,0),IFERROR(VLOOKUP($B168,'COMPOSIÇÕES COMPLEMENTARES '!$C:$K,7,0),"")))</f>
        <v>8.06</v>
      </c>
      <c r="H168" s="766">
        <f t="shared" si="148"/>
        <v>864.55</v>
      </c>
      <c r="I168" s="766">
        <f t="shared" si="149"/>
        <v>856.49</v>
      </c>
      <c r="J168" s="766">
        <f t="shared" si="150"/>
        <v>8.06</v>
      </c>
      <c r="K168" s="419">
        <f t="shared" si="109"/>
        <v>864.55</v>
      </c>
      <c r="L168" s="779"/>
      <c r="M168" s="288"/>
      <c r="N168" s="767"/>
      <c r="O168" s="768" t="str">
        <f t="shared" si="132"/>
        <v/>
      </c>
      <c r="P168" s="767"/>
      <c r="Q168" s="769" t="str">
        <f t="shared" si="133"/>
        <v/>
      </c>
      <c r="R168" s="767"/>
      <c r="S168" s="770" t="str">
        <f t="shared" si="134"/>
        <v/>
      </c>
      <c r="T168" s="771">
        <f>SUMIF($N$8:S$8,"QUANT.",N168:S168)</f>
        <v>0</v>
      </c>
      <c r="U168" s="772">
        <f t="shared" si="135"/>
        <v>0</v>
      </c>
      <c r="V168" s="773"/>
      <c r="W168" s="774">
        <f t="shared" si="137"/>
        <v>1</v>
      </c>
      <c r="X168" s="774">
        <f t="shared" si="138"/>
        <v>864.55</v>
      </c>
      <c r="Y168" s="775"/>
      <c r="Z168" s="775"/>
      <c r="AA168" s="775"/>
      <c r="AB168" s="775"/>
      <c r="AC168" s="775"/>
      <c r="AD168" s="775"/>
      <c r="AE168" s="775"/>
      <c r="AF168" s="775"/>
      <c r="AG168" s="775"/>
      <c r="AH168" s="775"/>
      <c r="AI168" s="775"/>
      <c r="AJ168" s="780"/>
      <c r="AK168" s="780"/>
    </row>
    <row r="169" spans="1:37" s="777" customFormat="1" ht="30">
      <c r="A169" s="414" t="s">
        <v>19867</v>
      </c>
      <c r="B169" s="762" t="str">
        <f>'COMPOSIÇÕES COMPLEMENTARES '!$C$586</f>
        <v>COMP 093</v>
      </c>
      <c r="C169" s="763" t="str">
        <f>IF($B169="","",IFERROR(VLOOKUP($B169,SERVIÇOS!$A:$F,2,0),IFERROR(VLOOKUP($B169,'COMPOSIÇÕES COMPLEMENTARES '!$C:$K,2,0),"")))</f>
        <v>PERSIANA ROLÔ SOLAR SCREEN 3% 1,40X1,30M COM BANDÔ - FORNECIMENTO E INSTALAÇÃO</v>
      </c>
      <c r="D169" s="764" t="str">
        <f>IF($B169="","",IFERROR(VLOOKUP($B169,SERVIÇOS!$A:$F,3,0),IFERROR(VLOOKUP($B169,'COMPOSIÇÕES COMPLEMENTARES '!$C:$K,3,0),"")))</f>
        <v>UN</v>
      </c>
      <c r="E169" s="765">
        <v>4</v>
      </c>
      <c r="F169" s="766">
        <f>IF($B169="","",IFERROR(VLOOKUP($B169,SERVIÇOS!$A:$F,4,0),IFERROR(VLOOKUP($B169,'COMPOSIÇÕES COMPLEMENTARES '!$C:$K,6,0),"")))</f>
        <v>425.54</v>
      </c>
      <c r="G169" s="766">
        <f>IF($B169="","",IFERROR(VLOOKUP($B169,SERVIÇOS!$A:$F,5,0),IFERROR(VLOOKUP($B169,'COMPOSIÇÕES COMPLEMENTARES '!$C:$K,7,0),"")))</f>
        <v>8.06</v>
      </c>
      <c r="H169" s="766">
        <f t="shared" si="148"/>
        <v>433.6</v>
      </c>
      <c r="I169" s="766">
        <f t="shared" si="149"/>
        <v>1702.16</v>
      </c>
      <c r="J169" s="766">
        <f t="shared" si="150"/>
        <v>32.24</v>
      </c>
      <c r="K169" s="419">
        <f t="shared" si="109"/>
        <v>1734.4</v>
      </c>
      <c r="L169" s="779"/>
      <c r="M169" s="288"/>
      <c r="N169" s="767"/>
      <c r="O169" s="768" t="str">
        <f t="shared" si="132"/>
        <v/>
      </c>
      <c r="P169" s="767"/>
      <c r="Q169" s="769" t="str">
        <f t="shared" si="133"/>
        <v/>
      </c>
      <c r="R169" s="767"/>
      <c r="S169" s="770" t="str">
        <f t="shared" si="134"/>
        <v/>
      </c>
      <c r="T169" s="771">
        <f>SUMIF($N$8:S$8,"QUANT.",N169:S169)</f>
        <v>0</v>
      </c>
      <c r="U169" s="772">
        <f t="shared" si="135"/>
        <v>0</v>
      </c>
      <c r="V169" s="773"/>
      <c r="W169" s="774">
        <f t="shared" si="137"/>
        <v>4</v>
      </c>
      <c r="X169" s="774">
        <f t="shared" si="138"/>
        <v>1734.4</v>
      </c>
      <c r="Y169" s="775"/>
      <c r="Z169" s="775"/>
      <c r="AA169" s="775"/>
      <c r="AB169" s="775"/>
      <c r="AC169" s="775"/>
      <c r="AD169" s="775"/>
      <c r="AE169" s="775"/>
      <c r="AF169" s="775"/>
      <c r="AG169" s="775"/>
      <c r="AH169" s="775"/>
      <c r="AI169" s="775"/>
      <c r="AJ169" s="780"/>
      <c r="AK169" s="780"/>
    </row>
    <row r="170" spans="1:37" s="275" customFormat="1">
      <c r="A170" s="706" t="s">
        <v>247</v>
      </c>
      <c r="B170" s="707"/>
      <c r="C170" s="708" t="s">
        <v>18994</v>
      </c>
      <c r="D170" s="709"/>
      <c r="E170" s="710"/>
      <c r="F170" s="711"/>
      <c r="G170" s="712"/>
      <c r="H170" s="712"/>
      <c r="I170" s="713"/>
      <c r="J170" s="713"/>
      <c r="K170" s="712"/>
      <c r="L170" s="799"/>
      <c r="M170"/>
      <c r="N170" s="477"/>
      <c r="O170" s="478" t="str">
        <f t="shared" si="132"/>
        <v/>
      </c>
      <c r="P170" s="477"/>
      <c r="Q170" s="479" t="str">
        <f t="shared" si="133"/>
        <v/>
      </c>
      <c r="R170" s="477"/>
      <c r="S170" s="480" t="str">
        <f t="shared" si="134"/>
        <v/>
      </c>
      <c r="T170" s="481">
        <f>SUMIF($N$8:S$8,"QUANT.",N170:S170)</f>
        <v>0</v>
      </c>
      <c r="U170" s="482">
        <f t="shared" si="135"/>
        <v>0</v>
      </c>
      <c r="V170" s="494" t="str">
        <f t="shared" si="136"/>
        <v/>
      </c>
      <c r="W170" s="495">
        <f t="shared" si="137"/>
        <v>0</v>
      </c>
      <c r="X170" s="495">
        <f t="shared" si="138"/>
        <v>0</v>
      </c>
      <c r="Y170" s="273"/>
      <c r="Z170" s="273"/>
      <c r="AA170" s="273"/>
      <c r="AB170" s="273"/>
      <c r="AC170" s="273"/>
      <c r="AD170" s="273"/>
      <c r="AE170" s="273"/>
      <c r="AF170" s="273"/>
      <c r="AG170" s="273"/>
      <c r="AH170" s="273"/>
      <c r="AI170" s="273"/>
      <c r="AJ170" s="274">
        <f t="shared" si="105"/>
        <v>0</v>
      </c>
      <c r="AK170" s="274">
        <v>0</v>
      </c>
    </row>
    <row r="171" spans="1:37" s="275" customFormat="1" ht="30">
      <c r="A171" s="414" t="s">
        <v>19315</v>
      </c>
      <c r="B171" s="436">
        <v>97633</v>
      </c>
      <c r="C171" s="416" t="str">
        <f>IF($B171="","",IFERROR(VLOOKUP($B171,SERVIÇOS!$A:$F,2,0),IFERROR(VLOOKUP($B171,'COMPOSIÇÕES COMPLEMENTARES '!$C:$K,2,0),"")))</f>
        <v>DEMOLIÇÃO DE REVESTIMENTO CERÂMICO, DE FORMA MANUAL, SEM REAPROVEITAMENTO. AF_12/2017</v>
      </c>
      <c r="D171" s="417" t="str">
        <f>IF($B171="","",IFERROR(VLOOKUP($B171,SERVIÇOS!$A:$F,3,0),IFERROR(VLOOKUP($B171,'COMPOSIÇÕES COMPLEMENTARES '!$C:$K,3,0),"")))</f>
        <v>M2</v>
      </c>
      <c r="E171" s="418">
        <v>96.9</v>
      </c>
      <c r="F171" s="419">
        <f>IF($B171="","",IFERROR(VLOOKUP($B171,SERVIÇOS!$A:$F,4,0),IFERROR(VLOOKUP($B171,'COMPOSIÇÕES COMPLEMENTARES '!$C:$K,6,0),"")))</f>
        <v>7.5</v>
      </c>
      <c r="G171" s="419">
        <f>IF($B171="","",IFERROR(VLOOKUP($B171,SERVIÇOS!$A:$F,5,0),IFERROR(VLOOKUP($B171,'COMPOSIÇÕES COMPLEMENTARES '!$C:$K,7,0),"")))</f>
        <v>16.239999999999998</v>
      </c>
      <c r="H171" s="419">
        <f t="shared" si="129"/>
        <v>23.74</v>
      </c>
      <c r="I171" s="419">
        <f t="shared" si="130"/>
        <v>726.75</v>
      </c>
      <c r="J171" s="419">
        <f t="shared" si="131"/>
        <v>1573.65</v>
      </c>
      <c r="K171" s="419">
        <f t="shared" si="109"/>
        <v>2300.4059999999999</v>
      </c>
      <c r="L171" s="714"/>
      <c r="M171"/>
      <c r="N171" s="477"/>
      <c r="O171" s="478" t="str">
        <f t="shared" si="132"/>
        <v/>
      </c>
      <c r="P171" s="477"/>
      <c r="Q171" s="479" t="str">
        <f t="shared" si="133"/>
        <v/>
      </c>
      <c r="R171" s="477"/>
      <c r="S171" s="480" t="str">
        <f t="shared" si="134"/>
        <v/>
      </c>
      <c r="T171" s="481">
        <f>SUMIF($N$8:S$8,"QUANT.",N171:S171)</f>
        <v>0</v>
      </c>
      <c r="U171" s="482">
        <f t="shared" si="135"/>
        <v>0</v>
      </c>
      <c r="V171" s="494" t="str">
        <f t="shared" si="136"/>
        <v>MEDIR</v>
      </c>
      <c r="W171" s="495">
        <f t="shared" si="137"/>
        <v>96.9</v>
      </c>
      <c r="X171" s="495">
        <f t="shared" si="138"/>
        <v>2300.4059999999999</v>
      </c>
      <c r="Y171" s="273"/>
      <c r="Z171" s="273"/>
      <c r="AA171" s="273"/>
      <c r="AB171" s="273"/>
      <c r="AC171" s="273"/>
      <c r="AD171" s="273"/>
      <c r="AE171" s="273"/>
      <c r="AF171" s="273"/>
      <c r="AG171" s="273"/>
      <c r="AH171" s="273"/>
      <c r="AI171" s="273"/>
      <c r="AJ171" s="274">
        <f t="shared" si="105"/>
        <v>97633</v>
      </c>
      <c r="AK171" s="274">
        <v>0</v>
      </c>
    </row>
    <row r="172" spans="1:37" s="275" customFormat="1">
      <c r="A172" s="414" t="s">
        <v>19316</v>
      </c>
      <c r="B172" s="436" t="str">
        <f>'COMPOSIÇÕES COMPLEMENTARES '!$C$96</f>
        <v>COMP 024</v>
      </c>
      <c r="C172" s="416" t="str">
        <f>IF($B172="","",IFERROR(VLOOKUP($B172,SERVIÇOS!$A:$F,2,0),IFERROR(VLOOKUP($B172,'COMPOSIÇÕES COMPLEMENTARES '!$C:$K,2,0),"")))</f>
        <v>DEMOLIÇÃO DE CONCRETO SIMPLES</v>
      </c>
      <c r="D172" s="417" t="str">
        <f>IF($B172="","",IFERROR(VLOOKUP($B172,SERVIÇOS!$A:$F,3,0),IFERROR(VLOOKUP($B172,'COMPOSIÇÕES COMPLEMENTARES '!$C:$K,3,0),"")))</f>
        <v>M3</v>
      </c>
      <c r="E172" s="418">
        <v>3</v>
      </c>
      <c r="F172" s="419">
        <f>IF($B172="","",IFERROR(VLOOKUP($B172,SERVIÇOS!$A:$F,4,0),IFERROR(VLOOKUP($B172,'COMPOSIÇÕES COMPLEMENTARES '!$C:$K,6,0),"")))</f>
        <v>24.05</v>
      </c>
      <c r="G172" s="419">
        <f>IF($B172="","",IFERROR(VLOOKUP($B172,SERVIÇOS!$A:$F,5,0),IFERROR(VLOOKUP($B172,'COMPOSIÇÕES COMPLEMENTARES '!$C:$K,7,0),"")))</f>
        <v>53.44</v>
      </c>
      <c r="H172" s="419">
        <f t="shared" si="129"/>
        <v>77.489999999999995</v>
      </c>
      <c r="I172" s="419">
        <f t="shared" si="130"/>
        <v>72.150000000000006</v>
      </c>
      <c r="J172" s="419">
        <f t="shared" si="131"/>
        <v>160.32</v>
      </c>
      <c r="K172" s="419">
        <f t="shared" si="109"/>
        <v>232.46999999999997</v>
      </c>
      <c r="L172" s="714"/>
      <c r="M172"/>
      <c r="N172" s="477"/>
      <c r="O172" s="478" t="str">
        <f t="shared" si="132"/>
        <v/>
      </c>
      <c r="P172" s="477"/>
      <c r="Q172" s="479" t="str">
        <f t="shared" si="133"/>
        <v/>
      </c>
      <c r="R172" s="477"/>
      <c r="S172" s="480" t="str">
        <f t="shared" si="134"/>
        <v/>
      </c>
      <c r="T172" s="481">
        <f>SUMIF($N$8:S$8,"QUANT.",N172:S172)</f>
        <v>0</v>
      </c>
      <c r="U172" s="482">
        <f t="shared" si="135"/>
        <v>0</v>
      </c>
      <c r="V172" s="494" t="str">
        <f t="shared" si="136"/>
        <v>MEDIR</v>
      </c>
      <c r="W172" s="495">
        <f t="shared" si="137"/>
        <v>3</v>
      </c>
      <c r="X172" s="495">
        <f t="shared" si="138"/>
        <v>232.46999999999997</v>
      </c>
      <c r="Y172" s="273"/>
      <c r="Z172" s="273"/>
      <c r="AA172" s="273"/>
      <c r="AB172" s="273"/>
      <c r="AC172" s="273"/>
      <c r="AD172" s="273"/>
      <c r="AE172" s="273"/>
      <c r="AF172" s="273"/>
      <c r="AG172" s="273"/>
      <c r="AH172" s="273"/>
      <c r="AI172" s="273"/>
      <c r="AJ172" s="274" t="e">
        <f t="shared" si="105"/>
        <v>#VALUE!</v>
      </c>
      <c r="AK172" s="274">
        <v>0</v>
      </c>
    </row>
    <row r="173" spans="1:37" s="275" customFormat="1" ht="45">
      <c r="A173" s="414" t="s">
        <v>19317</v>
      </c>
      <c r="B173" s="436">
        <v>87273</v>
      </c>
      <c r="C173" s="416" t="str">
        <f>IF($B173="","",IFERROR(VLOOKUP($B173,SERVIÇOS!$A:$F,2,0),IFERROR(VLOOKUP($B173,'COMPOSIÇÕES COMPLEMENTARES '!$C:$K,2,0),"")))</f>
        <v>REVESTIMENTO CERÂMICO PARA PAREDES INTERNAS COM PLACAS TIPO ESMALTADA EXTRA DE DIMENSÕES 33X45 CM APLICADAS EM AMBIENTES DE ÁREA MAIOR QUE 5 M² NA ALTURA INTEIRA DAS PAREDES. AF_06/2014</v>
      </c>
      <c r="D173" s="417" t="str">
        <f>IF($B173="","",IFERROR(VLOOKUP($B173,SERVIÇOS!$A:$F,3,0),IFERROR(VLOOKUP($B173,'COMPOSIÇÕES COMPLEMENTARES '!$C:$K,3,0),"")))</f>
        <v>M2</v>
      </c>
      <c r="E173" s="418">
        <v>82.3</v>
      </c>
      <c r="F173" s="419">
        <f>IF($B173="","",IFERROR(VLOOKUP($B173,SERVIÇOS!$A:$F,4,0),IFERROR(VLOOKUP($B173,'COMPOSIÇÕES COMPLEMENTARES '!$C:$K,6,0),"")))</f>
        <v>48.9</v>
      </c>
      <c r="G173" s="419">
        <f>IF($B173="","",IFERROR(VLOOKUP($B173,SERVIÇOS!$A:$F,5,0),IFERROR(VLOOKUP($B173,'COMPOSIÇÕES COMPLEMENTARES '!$C:$K,7,0),"")))</f>
        <v>19.36</v>
      </c>
      <c r="H173" s="419">
        <f t="shared" si="129"/>
        <v>68.259999999999991</v>
      </c>
      <c r="I173" s="419">
        <f t="shared" si="130"/>
        <v>4024.47</v>
      </c>
      <c r="J173" s="419">
        <f t="shared" si="131"/>
        <v>1593.32</v>
      </c>
      <c r="K173" s="419">
        <f t="shared" si="109"/>
        <v>5617.7979999999989</v>
      </c>
      <c r="L173" s="714"/>
      <c r="M173"/>
      <c r="N173" s="477"/>
      <c r="O173" s="478" t="str">
        <f t="shared" si="132"/>
        <v/>
      </c>
      <c r="P173" s="477"/>
      <c r="Q173" s="479" t="str">
        <f t="shared" si="133"/>
        <v/>
      </c>
      <c r="R173" s="477"/>
      <c r="S173" s="480" t="str">
        <f t="shared" si="134"/>
        <v/>
      </c>
      <c r="T173" s="481">
        <f>SUMIF($N$8:S$8,"QUANT.",N173:S173)</f>
        <v>0</v>
      </c>
      <c r="U173" s="482">
        <f t="shared" si="135"/>
        <v>0</v>
      </c>
      <c r="V173" s="494" t="str">
        <f t="shared" si="136"/>
        <v>MEDIR</v>
      </c>
      <c r="W173" s="495">
        <f t="shared" si="137"/>
        <v>82.3</v>
      </c>
      <c r="X173" s="495">
        <f t="shared" si="138"/>
        <v>5617.7979999999989</v>
      </c>
      <c r="Y173" s="273"/>
      <c r="Z173" s="273"/>
      <c r="AA173" s="273"/>
      <c r="AB173" s="273"/>
      <c r="AC173" s="273"/>
      <c r="AD173" s="273"/>
      <c r="AE173" s="273"/>
      <c r="AF173" s="273"/>
      <c r="AG173" s="273"/>
      <c r="AH173" s="273"/>
      <c r="AI173" s="273"/>
      <c r="AJ173" s="274">
        <f t="shared" si="105"/>
        <v>87273</v>
      </c>
      <c r="AK173" s="274">
        <v>0</v>
      </c>
    </row>
    <row r="174" spans="1:37" s="275" customFormat="1" ht="45">
      <c r="A174" s="414" t="s">
        <v>19318</v>
      </c>
      <c r="B174" s="436">
        <v>87249</v>
      </c>
      <c r="C174" s="416" t="str">
        <f>IF($B174="","",IFERROR(VLOOKUP($B174,SERVIÇOS!$A:$F,2,0),IFERROR(VLOOKUP($B174,'COMPOSIÇÕES COMPLEMENTARES '!$C:$K,2,0),"")))</f>
        <v>REVESTIMENTO CERÂMICO PARA PISO COM PLACAS TIPO ESMALTADA EXTRA DE DIMENSÕES 45X45 CM APLICADA EM AMBIENTES DE ÁREA MENOR QUE 5 M2. AF_06/2014</v>
      </c>
      <c r="D174" s="417" t="str">
        <f>IF($B174="","",IFERROR(VLOOKUP($B174,SERVIÇOS!$A:$F,3,0),IFERROR(VLOOKUP($B174,'COMPOSIÇÕES COMPLEMENTARES '!$C:$K,3,0),"")))</f>
        <v>M2</v>
      </c>
      <c r="E174" s="418">
        <v>14.6</v>
      </c>
      <c r="F174" s="419">
        <f>IF($B174="","",IFERROR(VLOOKUP($B174,SERVIÇOS!$A:$F,4,0),IFERROR(VLOOKUP($B174,'COMPOSIÇÕES COMPLEMENTARES '!$C:$K,6,0),"")))</f>
        <v>45.52</v>
      </c>
      <c r="G174" s="419">
        <f>IF($B174="","",IFERROR(VLOOKUP($B174,SERVIÇOS!$A:$F,5,0),IFERROR(VLOOKUP($B174,'COMPOSIÇÕES COMPLEMENTARES '!$C:$K,7,0),"")))</f>
        <v>21.99</v>
      </c>
      <c r="H174" s="419">
        <f t="shared" si="129"/>
        <v>67.510000000000005</v>
      </c>
      <c r="I174" s="419">
        <f t="shared" si="130"/>
        <v>664.59</v>
      </c>
      <c r="J174" s="419">
        <f t="shared" si="131"/>
        <v>321.05</v>
      </c>
      <c r="K174" s="419">
        <f t="shared" si="109"/>
        <v>985.64600000000007</v>
      </c>
      <c r="L174" s="714"/>
      <c r="M174"/>
      <c r="N174" s="477"/>
      <c r="O174" s="478" t="str">
        <f t="shared" si="132"/>
        <v/>
      </c>
      <c r="P174" s="477"/>
      <c r="Q174" s="479" t="str">
        <f t="shared" si="133"/>
        <v/>
      </c>
      <c r="R174" s="477"/>
      <c r="S174" s="480" t="str">
        <f t="shared" si="134"/>
        <v/>
      </c>
      <c r="T174" s="481">
        <f>SUMIF($N$8:S$8,"QUANT.",N174:S174)</f>
        <v>0</v>
      </c>
      <c r="U174" s="482">
        <f t="shared" si="135"/>
        <v>0</v>
      </c>
      <c r="V174" s="494" t="str">
        <f t="shared" si="136"/>
        <v>MEDIR</v>
      </c>
      <c r="W174" s="495">
        <f t="shared" si="137"/>
        <v>14.6</v>
      </c>
      <c r="X174" s="495">
        <f t="shared" si="138"/>
        <v>985.64600000000007</v>
      </c>
      <c r="Y174" s="273"/>
      <c r="Z174" s="273"/>
      <c r="AA174" s="273"/>
      <c r="AB174" s="273"/>
      <c r="AC174" s="273"/>
      <c r="AD174" s="273"/>
      <c r="AE174" s="273"/>
      <c r="AF174" s="273"/>
      <c r="AG174" s="273"/>
      <c r="AH174" s="273"/>
      <c r="AI174" s="273"/>
      <c r="AJ174" s="274">
        <f t="shared" si="105"/>
        <v>87249</v>
      </c>
      <c r="AK174" s="274">
        <v>0</v>
      </c>
    </row>
    <row r="175" spans="1:37" s="275" customFormat="1">
      <c r="A175" s="414" t="s">
        <v>19319</v>
      </c>
      <c r="B175" s="436">
        <v>98689</v>
      </c>
      <c r="C175" s="416" t="str">
        <f>IF($B175="","",IFERROR(VLOOKUP($B175,SERVIÇOS!$A:$F,2,0),IFERROR(VLOOKUP($B175,'COMPOSIÇÕES COMPLEMENTARES '!$C:$K,2,0),"")))</f>
        <v>SOLEIRA EM GRANITO, LARGURA 15 CM, ESPESSURA 2,0 CM. AF_09/2020</v>
      </c>
      <c r="D175" s="417" t="str">
        <f>IF($B175="","",IFERROR(VLOOKUP($B175,SERVIÇOS!$A:$F,3,0),IFERROR(VLOOKUP($B175,'COMPOSIÇÕES COMPLEMENTARES '!$C:$K,3,0),"")))</f>
        <v>M</v>
      </c>
      <c r="E175" s="418">
        <v>3.6</v>
      </c>
      <c r="F175" s="419">
        <f>IF($B175="","",IFERROR(VLOOKUP($B175,SERVIÇOS!$A:$F,4,0),IFERROR(VLOOKUP($B175,'COMPOSIÇÕES COMPLEMENTARES '!$C:$K,6,0),"")))</f>
        <v>95.67</v>
      </c>
      <c r="G175" s="419">
        <f>IF($B175="","",IFERROR(VLOOKUP($B175,SERVIÇOS!$A:$F,5,0),IFERROR(VLOOKUP($B175,'COMPOSIÇÕES COMPLEMENTARES '!$C:$K,7,0),"")))</f>
        <v>17.22</v>
      </c>
      <c r="H175" s="419">
        <f t="shared" si="129"/>
        <v>112.89</v>
      </c>
      <c r="I175" s="419">
        <f t="shared" si="130"/>
        <v>344.41</v>
      </c>
      <c r="J175" s="419">
        <f t="shared" si="131"/>
        <v>61.99</v>
      </c>
      <c r="K175" s="419">
        <f t="shared" si="109"/>
        <v>406.404</v>
      </c>
      <c r="L175" s="714"/>
      <c r="M175"/>
      <c r="N175" s="477"/>
      <c r="O175" s="478" t="str">
        <f t="shared" si="132"/>
        <v/>
      </c>
      <c r="P175" s="477"/>
      <c r="Q175" s="479" t="str">
        <f t="shared" si="133"/>
        <v/>
      </c>
      <c r="R175" s="477"/>
      <c r="S175" s="480" t="str">
        <f t="shared" si="134"/>
        <v/>
      </c>
      <c r="T175" s="481">
        <f>SUMIF($N$8:S$8,"QUANT.",N175:S175)</f>
        <v>0</v>
      </c>
      <c r="U175" s="482">
        <f t="shared" si="135"/>
        <v>0</v>
      </c>
      <c r="V175" s="494" t="str">
        <f t="shared" si="136"/>
        <v>MEDIR</v>
      </c>
      <c r="W175" s="495">
        <f t="shared" si="137"/>
        <v>3.6</v>
      </c>
      <c r="X175" s="495">
        <f t="shared" si="138"/>
        <v>406.404</v>
      </c>
      <c r="Y175" s="273"/>
      <c r="Z175" s="273"/>
      <c r="AA175" s="273"/>
      <c r="AB175" s="273"/>
      <c r="AC175" s="273"/>
      <c r="AD175" s="273"/>
      <c r="AE175" s="273"/>
      <c r="AF175" s="273"/>
      <c r="AG175" s="273"/>
      <c r="AH175" s="273"/>
      <c r="AI175" s="273"/>
      <c r="AJ175" s="274">
        <f t="shared" si="105"/>
        <v>98689</v>
      </c>
      <c r="AK175" s="274">
        <v>0</v>
      </c>
    </row>
    <row r="176" spans="1:37" s="275" customFormat="1">
      <c r="A176" s="414" t="s">
        <v>19320</v>
      </c>
      <c r="B176" s="436">
        <v>97663</v>
      </c>
      <c r="C176" s="416" t="str">
        <f>IF($B176="","",IFERROR(VLOOKUP($B176,SERVIÇOS!$A:$F,2,0),IFERROR(VLOOKUP($B176,'COMPOSIÇÕES COMPLEMENTARES '!$C:$K,2,0),"")))</f>
        <v>REMOÇÃO DE LOUÇAS, DE FORMA MANUAL, SEM REAPROVEITAMENTO. AF_12/2017</v>
      </c>
      <c r="D176" s="417" t="str">
        <f>IF($B176="","",IFERROR(VLOOKUP($B176,SERVIÇOS!$A:$F,3,0),IFERROR(VLOOKUP($B176,'COMPOSIÇÕES COMPLEMENTARES '!$C:$K,3,0),"")))</f>
        <v>UN</v>
      </c>
      <c r="E176" s="418">
        <v>9</v>
      </c>
      <c r="F176" s="419">
        <f>IF($B176="","",IFERROR(VLOOKUP($B176,SERVIÇOS!$A:$F,4,0),IFERROR(VLOOKUP($B176,'COMPOSIÇÕES COMPLEMENTARES '!$C:$K,6,0),"")))</f>
        <v>3.88</v>
      </c>
      <c r="G176" s="419">
        <f>IF($B176="","",IFERROR(VLOOKUP($B176,SERVIÇOS!$A:$F,5,0),IFERROR(VLOOKUP($B176,'COMPOSIÇÕES COMPLEMENTARES '!$C:$K,7,0),"")))</f>
        <v>8.93</v>
      </c>
      <c r="H176" s="419">
        <f t="shared" si="129"/>
        <v>12.809999999999999</v>
      </c>
      <c r="I176" s="419">
        <f t="shared" si="130"/>
        <v>34.92</v>
      </c>
      <c r="J176" s="419">
        <f t="shared" si="131"/>
        <v>80.37</v>
      </c>
      <c r="K176" s="419">
        <f t="shared" si="109"/>
        <v>115.28999999999999</v>
      </c>
      <c r="L176" s="714"/>
      <c r="M176"/>
      <c r="N176" s="477"/>
      <c r="O176" s="478" t="str">
        <f t="shared" si="132"/>
        <v/>
      </c>
      <c r="P176" s="477"/>
      <c r="Q176" s="479" t="str">
        <f t="shared" si="133"/>
        <v/>
      </c>
      <c r="R176" s="477"/>
      <c r="S176" s="480" t="str">
        <f t="shared" si="134"/>
        <v/>
      </c>
      <c r="T176" s="481">
        <f>SUMIF($N$8:S$8,"QUANT.",N176:S176)</f>
        <v>0</v>
      </c>
      <c r="U176" s="482">
        <f t="shared" si="135"/>
        <v>0</v>
      </c>
      <c r="V176" s="494" t="str">
        <f t="shared" si="136"/>
        <v>MEDIR</v>
      </c>
      <c r="W176" s="495">
        <f t="shared" si="137"/>
        <v>9</v>
      </c>
      <c r="X176" s="495">
        <f t="shared" si="138"/>
        <v>115.28999999999999</v>
      </c>
      <c r="Y176" s="273"/>
      <c r="Z176" s="273"/>
      <c r="AA176" s="273"/>
      <c r="AB176" s="273"/>
      <c r="AC176" s="273"/>
      <c r="AD176" s="273"/>
      <c r="AE176" s="273"/>
      <c r="AF176" s="273"/>
      <c r="AG176" s="273"/>
      <c r="AH176" s="273"/>
      <c r="AI176" s="273"/>
      <c r="AJ176" s="274">
        <f t="shared" si="105"/>
        <v>97663</v>
      </c>
      <c r="AK176" s="274">
        <v>0</v>
      </c>
    </row>
    <row r="177" spans="1:37" s="275" customFormat="1">
      <c r="A177" s="414" t="s">
        <v>19321</v>
      </c>
      <c r="B177" s="436" t="str">
        <f>'COMPOSIÇÕES COMPLEMENTARES '!$C$66</f>
        <v>COMP 014</v>
      </c>
      <c r="C177" s="416" t="str">
        <f>IF($B177="","",IFERROR(VLOOKUP($B177,SERVIÇOS!$A:$F,2,0),IFERROR(VLOOKUP($B177,'COMPOSIÇÕES COMPLEMENTARES '!$C:$K,2,0),"")))</f>
        <v>RETIRADA DE REGISTROS OU VÁLVULAS FLUXÍVEIS</v>
      </c>
      <c r="D177" s="417" t="str">
        <f>IF($B177="","",IFERROR(VLOOKUP($B177,SERVIÇOS!$A:$F,3,0),IFERROR(VLOOKUP($B177,'COMPOSIÇÕES COMPLEMENTARES '!$C:$K,3,0),"")))</f>
        <v>UNID.</v>
      </c>
      <c r="E177" s="418">
        <v>5</v>
      </c>
      <c r="F177" s="419">
        <f>IF($B177="","",IFERROR(VLOOKUP($B177,SERVIÇOS!$A:$F,4,0),IFERROR(VLOOKUP($B177,'COMPOSIÇÕES COMPLEMENTARES '!$C:$K,6,0),"")))</f>
        <v>29.09</v>
      </c>
      <c r="G177" s="419">
        <f>IF($B177="","",IFERROR(VLOOKUP($B177,SERVIÇOS!$A:$F,5,0),IFERROR(VLOOKUP($B177,'COMPOSIÇÕES COMPLEMENTARES '!$C:$K,7,0),"")))</f>
        <v>84.87</v>
      </c>
      <c r="H177" s="419">
        <f t="shared" si="129"/>
        <v>113.96000000000001</v>
      </c>
      <c r="I177" s="419">
        <f t="shared" si="130"/>
        <v>145.44999999999999</v>
      </c>
      <c r="J177" s="419">
        <f t="shared" si="131"/>
        <v>424.35</v>
      </c>
      <c r="K177" s="419">
        <f t="shared" si="109"/>
        <v>569.80000000000007</v>
      </c>
      <c r="L177" s="714"/>
      <c r="M177"/>
      <c r="N177" s="477"/>
      <c r="O177" s="478" t="str">
        <f t="shared" si="132"/>
        <v/>
      </c>
      <c r="P177" s="477"/>
      <c r="Q177" s="479" t="str">
        <f t="shared" si="133"/>
        <v/>
      </c>
      <c r="R177" s="477"/>
      <c r="S177" s="480" t="str">
        <f t="shared" si="134"/>
        <v/>
      </c>
      <c r="T177" s="481">
        <f>SUMIF($N$8:S$8,"QUANT.",N177:S177)</f>
        <v>0</v>
      </c>
      <c r="U177" s="482">
        <f t="shared" si="135"/>
        <v>0</v>
      </c>
      <c r="V177" s="494" t="str">
        <f t="shared" si="136"/>
        <v>MEDIR</v>
      </c>
      <c r="W177" s="495">
        <f t="shared" si="137"/>
        <v>5</v>
      </c>
      <c r="X177" s="495">
        <f t="shared" si="138"/>
        <v>569.80000000000007</v>
      </c>
      <c r="Y177" s="273"/>
      <c r="Z177" s="273"/>
      <c r="AA177" s="273"/>
      <c r="AB177" s="273"/>
      <c r="AC177" s="273"/>
      <c r="AD177" s="273"/>
      <c r="AE177" s="273"/>
      <c r="AF177" s="273"/>
      <c r="AG177" s="273"/>
      <c r="AH177" s="273"/>
      <c r="AI177" s="273"/>
      <c r="AJ177" s="274" t="e">
        <f t="shared" si="105"/>
        <v>#VALUE!</v>
      </c>
      <c r="AK177" s="274">
        <v>0</v>
      </c>
    </row>
    <row r="178" spans="1:37" s="275" customFormat="1" ht="30">
      <c r="A178" s="414" t="s">
        <v>19322</v>
      </c>
      <c r="B178" s="436">
        <v>97664</v>
      </c>
      <c r="C178" s="416" t="str">
        <f>IF($B178="","",IFERROR(VLOOKUP($B178,SERVIÇOS!$A:$F,2,0),IFERROR(VLOOKUP($B178,'COMPOSIÇÕES COMPLEMENTARES '!$C:$K,2,0),"")))</f>
        <v>REMOÇÃO DE ACESSÓRIOS, DE FORMA MANUAL, SEM REAPROVEITAMENTO. AF_12/2017</v>
      </c>
      <c r="D178" s="417" t="str">
        <f>IF($B178="","",IFERROR(VLOOKUP($B178,SERVIÇOS!$A:$F,3,0),IFERROR(VLOOKUP($B178,'COMPOSIÇÕES COMPLEMENTARES '!$C:$K,3,0),"")))</f>
        <v>UN</v>
      </c>
      <c r="E178" s="418">
        <v>40</v>
      </c>
      <c r="F178" s="419">
        <f>IF($B178="","",IFERROR(VLOOKUP($B178,SERVIÇOS!$A:$F,4,0),IFERROR(VLOOKUP($B178,'COMPOSIÇÕES COMPLEMENTARES '!$C:$K,6,0),"")))</f>
        <v>0.44</v>
      </c>
      <c r="G178" s="419">
        <f>IF($B178="","",IFERROR(VLOOKUP($B178,SERVIÇOS!$A:$F,5,0),IFERROR(VLOOKUP($B178,'COMPOSIÇÕES COMPLEMENTARES '!$C:$K,7,0),"")))</f>
        <v>1.1499999999999999</v>
      </c>
      <c r="H178" s="419">
        <f t="shared" si="129"/>
        <v>1.5899999999999999</v>
      </c>
      <c r="I178" s="419">
        <f t="shared" si="130"/>
        <v>17.600000000000001</v>
      </c>
      <c r="J178" s="419">
        <f t="shared" si="131"/>
        <v>46</v>
      </c>
      <c r="K178" s="419">
        <f t="shared" si="109"/>
        <v>63.599999999999994</v>
      </c>
      <c r="L178" s="714"/>
      <c r="M178"/>
      <c r="N178" s="477"/>
      <c r="O178" s="478" t="str">
        <f t="shared" si="132"/>
        <v/>
      </c>
      <c r="P178" s="477"/>
      <c r="Q178" s="479" t="str">
        <f t="shared" si="133"/>
        <v/>
      </c>
      <c r="R178" s="477"/>
      <c r="S178" s="480" t="str">
        <f t="shared" si="134"/>
        <v/>
      </c>
      <c r="T178" s="481">
        <f>SUMIF($N$8:S$8,"QUANT.",N178:S178)</f>
        <v>0</v>
      </c>
      <c r="U178" s="482">
        <f t="shared" si="135"/>
        <v>0</v>
      </c>
      <c r="V178" s="494" t="str">
        <f t="shared" si="136"/>
        <v>MEDIR</v>
      </c>
      <c r="W178" s="495">
        <f t="shared" si="137"/>
        <v>40</v>
      </c>
      <c r="X178" s="495">
        <f t="shared" si="138"/>
        <v>63.599999999999994</v>
      </c>
      <c r="Y178" s="273"/>
      <c r="Z178" s="273"/>
      <c r="AA178" s="273"/>
      <c r="AB178" s="273"/>
      <c r="AC178" s="273"/>
      <c r="AD178" s="273"/>
      <c r="AE178" s="273"/>
      <c r="AF178" s="273"/>
      <c r="AG178" s="273"/>
      <c r="AH178" s="273"/>
      <c r="AI178" s="273"/>
      <c r="AJ178" s="274">
        <f t="shared" si="105"/>
        <v>97664</v>
      </c>
      <c r="AK178" s="274">
        <v>0</v>
      </c>
    </row>
    <row r="179" spans="1:37" s="275" customFormat="1" ht="30">
      <c r="A179" s="414" t="s">
        <v>19323</v>
      </c>
      <c r="B179" s="436">
        <v>97666</v>
      </c>
      <c r="C179" s="416" t="str">
        <f>IF($B179="","",IFERROR(VLOOKUP($B179,SERVIÇOS!$A:$F,2,0),IFERROR(VLOOKUP($B179,'COMPOSIÇÕES COMPLEMENTARES '!$C:$K,2,0),"")))</f>
        <v>REMOÇÃO DE METAIS SANITÁRIOS, DE FORMA MANUAL, SEM REAPROVEITAMENTO. AF_12/2017</v>
      </c>
      <c r="D179" s="417" t="str">
        <f>IF($B179="","",IFERROR(VLOOKUP($B179,SERVIÇOS!$A:$F,3,0),IFERROR(VLOOKUP($B179,'COMPOSIÇÕES COMPLEMENTARES '!$C:$K,3,0),"")))</f>
        <v>UN</v>
      </c>
      <c r="E179" s="418">
        <v>4</v>
      </c>
      <c r="F179" s="419">
        <f>IF($B179="","",IFERROR(VLOOKUP($B179,SERVIÇOS!$A:$F,4,0),IFERROR(VLOOKUP($B179,'COMPOSIÇÕES COMPLEMENTARES '!$C:$K,6,0),"")))</f>
        <v>2.81</v>
      </c>
      <c r="G179" s="419">
        <f>IF($B179="","",IFERROR(VLOOKUP($B179,SERVIÇOS!$A:$F,5,0),IFERROR(VLOOKUP($B179,'COMPOSIÇÕES COMPLEMENTARES '!$C:$K,7,0),"")))</f>
        <v>6.53</v>
      </c>
      <c r="H179" s="419">
        <f t="shared" si="129"/>
        <v>9.34</v>
      </c>
      <c r="I179" s="419">
        <f t="shared" si="130"/>
        <v>11.24</v>
      </c>
      <c r="J179" s="419">
        <f t="shared" si="131"/>
        <v>26.12</v>
      </c>
      <c r="K179" s="419">
        <f t="shared" si="109"/>
        <v>37.36</v>
      </c>
      <c r="L179" s="714"/>
      <c r="M179"/>
      <c r="N179" s="477"/>
      <c r="O179" s="478" t="str">
        <f t="shared" si="132"/>
        <v/>
      </c>
      <c r="P179" s="477"/>
      <c r="Q179" s="479" t="str">
        <f t="shared" si="133"/>
        <v/>
      </c>
      <c r="R179" s="477"/>
      <c r="S179" s="480" t="str">
        <f t="shared" si="134"/>
        <v/>
      </c>
      <c r="T179" s="481">
        <f>SUMIF($N$8:S$8,"QUANT.",N179:S179)</f>
        <v>0</v>
      </c>
      <c r="U179" s="482">
        <f t="shared" si="135"/>
        <v>0</v>
      </c>
      <c r="V179" s="494" t="str">
        <f t="shared" si="136"/>
        <v>MEDIR</v>
      </c>
      <c r="W179" s="495">
        <f t="shared" si="137"/>
        <v>4</v>
      </c>
      <c r="X179" s="495">
        <f t="shared" si="138"/>
        <v>37.36</v>
      </c>
      <c r="Y179" s="273"/>
      <c r="Z179" s="273"/>
      <c r="AA179" s="273"/>
      <c r="AB179" s="273"/>
      <c r="AC179" s="273"/>
      <c r="AD179" s="273"/>
      <c r="AE179" s="273"/>
      <c r="AF179" s="273"/>
      <c r="AG179" s="273"/>
      <c r="AH179" s="273"/>
      <c r="AI179" s="273"/>
      <c r="AJ179" s="274">
        <f t="shared" si="105"/>
        <v>97666</v>
      </c>
      <c r="AK179" s="274">
        <v>0</v>
      </c>
    </row>
    <row r="180" spans="1:37" s="275" customFormat="1" ht="30">
      <c r="A180" s="414" t="s">
        <v>19324</v>
      </c>
      <c r="B180" s="436">
        <v>86885</v>
      </c>
      <c r="C180" s="416" t="str">
        <f>IF($B180="","",IFERROR(VLOOKUP($B180,SERVIÇOS!$A:$F,2,0),IFERROR(VLOOKUP($B180,'COMPOSIÇÕES COMPLEMENTARES '!$C:$K,2,0),"")))</f>
        <v>ENGATE FLEXÍVEL EM PLÁSTICO BRANCO, 1/2 X 40CM - FORNECIMENTO E INSTALAÇÃO. AF_01/2020</v>
      </c>
      <c r="D180" s="417" t="str">
        <f>IF($B180="","",IFERROR(VLOOKUP($B180,SERVIÇOS!$A:$F,3,0),IFERROR(VLOOKUP($B180,'COMPOSIÇÕES COMPLEMENTARES '!$C:$K,3,0),"")))</f>
        <v>UN</v>
      </c>
      <c r="E180" s="418">
        <v>4</v>
      </c>
      <c r="F180" s="419">
        <f>IF($B180="","",IFERROR(VLOOKUP($B180,SERVIÇOS!$A:$F,4,0),IFERROR(VLOOKUP($B180,'COMPOSIÇÕES COMPLEMENTARES '!$C:$K,6,0),"")))</f>
        <v>8.5500000000000007</v>
      </c>
      <c r="G180" s="419">
        <f>IF($B180="","",IFERROR(VLOOKUP($B180,SERVIÇOS!$A:$F,5,0),IFERROR(VLOOKUP($B180,'COMPOSIÇÕES COMPLEMENTARES '!$C:$K,7,0),"")))</f>
        <v>3.95</v>
      </c>
      <c r="H180" s="419">
        <f t="shared" si="129"/>
        <v>12.5</v>
      </c>
      <c r="I180" s="419">
        <f t="shared" si="130"/>
        <v>34.200000000000003</v>
      </c>
      <c r="J180" s="419">
        <f t="shared" si="131"/>
        <v>15.8</v>
      </c>
      <c r="K180" s="419">
        <f t="shared" si="109"/>
        <v>50</v>
      </c>
      <c r="L180" s="714"/>
      <c r="M180"/>
      <c r="N180" s="477"/>
      <c r="O180" s="478"/>
      <c r="P180" s="477"/>
      <c r="Q180" s="479"/>
      <c r="R180" s="477"/>
      <c r="S180" s="480"/>
      <c r="T180" s="481"/>
      <c r="U180" s="482"/>
      <c r="V180" s="494"/>
      <c r="W180" s="495"/>
      <c r="X180" s="495"/>
      <c r="Y180" s="273"/>
      <c r="Z180" s="273"/>
      <c r="AA180" s="273"/>
      <c r="AB180" s="273"/>
      <c r="AC180" s="273"/>
      <c r="AD180" s="273"/>
      <c r="AE180" s="273"/>
      <c r="AF180" s="273"/>
      <c r="AG180" s="273"/>
      <c r="AH180" s="273"/>
      <c r="AI180" s="273"/>
      <c r="AJ180" s="661"/>
      <c r="AK180" s="661"/>
    </row>
    <row r="181" spans="1:37" s="275" customFormat="1" ht="30">
      <c r="A181" s="414" t="s">
        <v>19325</v>
      </c>
      <c r="B181" s="436">
        <v>86880</v>
      </c>
      <c r="C181" s="416" t="str">
        <f>IF($B181="","",IFERROR(VLOOKUP($B181,SERVIÇOS!$A:$F,2,0),IFERROR(VLOOKUP($B181,'COMPOSIÇÕES COMPLEMENTARES '!$C:$K,2,0),"")))</f>
        <v>VÁLVULA EM PLÁSTICO CROMADO TIPO AMERICANA 3.1/2 X 1.1/2 SEM ADAPTADOR PARA PIA - FORNECIMENTO E INSTALAÇÃO. AF_01/2020</v>
      </c>
      <c r="D181" s="417" t="str">
        <f>IF($B181="","",IFERROR(VLOOKUP($B181,SERVIÇOS!$A:$F,3,0),IFERROR(VLOOKUP($B181,'COMPOSIÇÕES COMPLEMENTARES '!$C:$K,3,0),"")))</f>
        <v>UN</v>
      </c>
      <c r="E181" s="418">
        <v>4</v>
      </c>
      <c r="F181" s="419">
        <f>IF($B181="","",IFERROR(VLOOKUP($B181,SERVIÇOS!$A:$F,4,0),IFERROR(VLOOKUP($B181,'COMPOSIÇÕES COMPLEMENTARES '!$C:$K,6,0),"")))</f>
        <v>23.43</v>
      </c>
      <c r="G181" s="419">
        <f>IF($B181="","",IFERROR(VLOOKUP($B181,SERVIÇOS!$A:$F,5,0),IFERROR(VLOOKUP($B181,'COMPOSIÇÕES COMPLEMENTARES '!$C:$K,7,0),"")))</f>
        <v>3.18</v>
      </c>
      <c r="H181" s="419">
        <f t="shared" si="129"/>
        <v>26.61</v>
      </c>
      <c r="I181" s="419">
        <f t="shared" si="130"/>
        <v>93.72</v>
      </c>
      <c r="J181" s="419">
        <f t="shared" si="131"/>
        <v>12.72</v>
      </c>
      <c r="K181" s="419">
        <f t="shared" si="109"/>
        <v>106.44</v>
      </c>
      <c r="L181" s="714"/>
      <c r="M181"/>
      <c r="N181" s="477"/>
      <c r="O181" s="478"/>
      <c r="P181" s="477"/>
      <c r="Q181" s="479"/>
      <c r="R181" s="477"/>
      <c r="S181" s="480"/>
      <c r="T181" s="481"/>
      <c r="U181" s="482"/>
      <c r="V181" s="494"/>
      <c r="W181" s="495"/>
      <c r="X181" s="495"/>
      <c r="Y181" s="273"/>
      <c r="Z181" s="273"/>
      <c r="AA181" s="273"/>
      <c r="AB181" s="273"/>
      <c r="AC181" s="273"/>
      <c r="AD181" s="273"/>
      <c r="AE181" s="273"/>
      <c r="AF181" s="273"/>
      <c r="AG181" s="273"/>
      <c r="AH181" s="273"/>
      <c r="AI181" s="273"/>
      <c r="AJ181" s="661"/>
      <c r="AK181" s="661"/>
    </row>
    <row r="182" spans="1:37" s="275" customFormat="1" ht="30">
      <c r="A182" s="414" t="s">
        <v>19326</v>
      </c>
      <c r="B182" s="436">
        <v>94792</v>
      </c>
      <c r="C182" s="416" t="str">
        <f>IF($B182="","",IFERROR(VLOOKUP($B182,SERVIÇOS!$A:$F,2,0),IFERROR(VLOOKUP($B182,'COMPOSIÇÕES COMPLEMENTARES '!$C:$K,2,0),"")))</f>
        <v>REGISTRO DE GAVETA BRUTO, LATÃO, ROSCÁVEL, 1", COM ACABAMENTO E CANOPLA CROMADOS - FORNECIMENTO E INSTALAÇÃO. AF_08/2021</v>
      </c>
      <c r="D182" s="417" t="str">
        <f>IF($B182="","",IFERROR(VLOOKUP($B182,SERVIÇOS!$A:$F,3,0),IFERROR(VLOOKUP($B182,'COMPOSIÇÕES COMPLEMENTARES '!$C:$K,3,0),"")))</f>
        <v>UN</v>
      </c>
      <c r="E182" s="418">
        <v>1</v>
      </c>
      <c r="F182" s="419">
        <f>IF($B182="","",IFERROR(VLOOKUP($B182,SERVIÇOS!$A:$F,4,0),IFERROR(VLOOKUP($B182,'COMPOSIÇÕES COMPLEMENTARES '!$C:$K,6,0),"")))</f>
        <v>109.23</v>
      </c>
      <c r="G182" s="419">
        <f>IF($B182="","",IFERROR(VLOOKUP($B182,SERVIÇOS!$A:$F,5,0),IFERROR(VLOOKUP($B182,'COMPOSIÇÕES COMPLEMENTARES '!$C:$K,7,0),"")))</f>
        <v>9.6999999999999993</v>
      </c>
      <c r="H182" s="419">
        <f t="shared" si="129"/>
        <v>118.93</v>
      </c>
      <c r="I182" s="419">
        <f t="shared" si="130"/>
        <v>109.23</v>
      </c>
      <c r="J182" s="419">
        <f t="shared" si="131"/>
        <v>9.6999999999999993</v>
      </c>
      <c r="K182" s="419">
        <f t="shared" si="109"/>
        <v>118.93</v>
      </c>
      <c r="L182" s="714"/>
      <c r="M182"/>
      <c r="N182" s="477"/>
      <c r="O182" s="478" t="str">
        <f t="shared" ref="O182" si="151">IF(OR(N182="",$K182=""),"",(N182/$E182)*$K182)</f>
        <v/>
      </c>
      <c r="P182" s="477"/>
      <c r="Q182" s="479" t="str">
        <f t="shared" ref="Q182" si="152">IF(OR(P182="",$K182=""),"",(P182/$E182)*$K182)</f>
        <v/>
      </c>
      <c r="R182" s="477"/>
      <c r="S182" s="480" t="str">
        <f t="shared" ref="S182" si="153">IF(OR(R182="",$K182=""),"",(R182/$E182)*$K182)</f>
        <v/>
      </c>
      <c r="T182" s="481">
        <f>SUMIF($N$8:S$8,"QUANT.",N182:S182)</f>
        <v>0</v>
      </c>
      <c r="U182" s="482">
        <f t="shared" ref="U182" si="154">SUMIF($N$8:$S$8,"CUSTO",N182:S182)</f>
        <v>0</v>
      </c>
      <c r="V182" s="494" t="str">
        <f t="shared" ref="V182" si="155">IF(B182&lt;&gt;"",IF(U182=0,"MEDIR",IF(K182-U182=0,"OK",IF(K182-U182&gt;0,"MEDIR","ALERTA!"))),"")</f>
        <v>MEDIR</v>
      </c>
      <c r="W182" s="495">
        <f t="shared" ref="W182" si="156">IF(T182="",0,E182-T182)</f>
        <v>1</v>
      </c>
      <c r="X182" s="495">
        <f t="shared" ref="X182" si="157">IF(U182="",0,K182-U182)</f>
        <v>118.93</v>
      </c>
      <c r="Y182" s="273"/>
      <c r="Z182" s="273"/>
      <c r="AA182" s="273"/>
      <c r="AB182" s="273"/>
      <c r="AC182" s="273"/>
      <c r="AD182" s="273"/>
      <c r="AE182" s="273"/>
      <c r="AF182" s="273"/>
      <c r="AG182" s="273"/>
      <c r="AH182" s="273"/>
      <c r="AI182" s="273"/>
      <c r="AJ182" s="661"/>
      <c r="AK182" s="661"/>
    </row>
    <row r="183" spans="1:37" s="275" customFormat="1" ht="30">
      <c r="A183" s="414" t="s">
        <v>19327</v>
      </c>
      <c r="B183" s="436">
        <v>86883</v>
      </c>
      <c r="C183" s="416" t="str">
        <f>IF($B183="","",IFERROR(VLOOKUP($B183,SERVIÇOS!$A:$F,2,0),IFERROR(VLOOKUP($B183,'COMPOSIÇÕES COMPLEMENTARES '!$C:$K,2,0),"")))</f>
        <v>SIFÃO DO TIPO FLEXÍVEL EM PVC 1  X 1.1/2  - FORNECIMENTO E INSTALAÇÃO. AF_01/2020</v>
      </c>
      <c r="D183" s="417" t="str">
        <f>IF($B183="","",IFERROR(VLOOKUP($B183,SERVIÇOS!$A:$F,3,0),IFERROR(VLOOKUP($B183,'COMPOSIÇÕES COMPLEMENTARES '!$C:$K,3,0),"")))</f>
        <v>UN</v>
      </c>
      <c r="E183" s="418">
        <v>4</v>
      </c>
      <c r="F183" s="419">
        <f>IF($B183="","",IFERROR(VLOOKUP($B183,SERVIÇOS!$A:$F,4,0),IFERROR(VLOOKUP($B183,'COMPOSIÇÕES COMPLEMENTARES '!$C:$K,6,0),"")))</f>
        <v>10.119999999999999</v>
      </c>
      <c r="G183" s="419">
        <f>IF($B183="","",IFERROR(VLOOKUP($B183,SERVIÇOS!$A:$F,5,0),IFERROR(VLOOKUP($B183,'COMPOSIÇÕES COMPLEMENTARES '!$C:$K,7,0),"")))</f>
        <v>2.17</v>
      </c>
      <c r="H183" s="419">
        <f t="shared" si="129"/>
        <v>12.29</v>
      </c>
      <c r="I183" s="419">
        <f t="shared" si="130"/>
        <v>40.479999999999997</v>
      </c>
      <c r="J183" s="419">
        <f t="shared" si="131"/>
        <v>8.68</v>
      </c>
      <c r="K183" s="419">
        <f t="shared" si="109"/>
        <v>49.16</v>
      </c>
      <c r="L183" s="714"/>
      <c r="M183"/>
      <c r="N183" s="477"/>
      <c r="O183" s="478"/>
      <c r="P183" s="477"/>
      <c r="Q183" s="479"/>
      <c r="R183" s="477"/>
      <c r="S183" s="480"/>
      <c r="T183" s="481"/>
      <c r="U183" s="482"/>
      <c r="V183" s="494"/>
      <c r="W183" s="495"/>
      <c r="X183" s="495"/>
      <c r="Y183" s="273"/>
      <c r="Z183" s="273"/>
      <c r="AA183" s="273"/>
      <c r="AB183" s="273"/>
      <c r="AC183" s="273"/>
      <c r="AD183" s="273"/>
      <c r="AE183" s="273"/>
      <c r="AF183" s="273"/>
      <c r="AG183" s="273"/>
      <c r="AH183" s="273"/>
      <c r="AI183" s="273"/>
      <c r="AJ183" s="661"/>
      <c r="AK183" s="661"/>
    </row>
    <row r="184" spans="1:37" s="275" customFormat="1" ht="30">
      <c r="A184" s="414" t="s">
        <v>19328</v>
      </c>
      <c r="B184" s="436">
        <v>86903</v>
      </c>
      <c r="C184" s="416" t="str">
        <f>IF($B184="","",IFERROR(VLOOKUP($B184,SERVIÇOS!$A:$F,2,0),IFERROR(VLOOKUP($B184,'COMPOSIÇÕES COMPLEMENTARES '!$C:$K,2,0),"")))</f>
        <v>LAVATÓRIO LOUÇA BRANCA COM COLUNA, 45 X 55CM OU EQUIVALENTE, PADRÃO MÉDIO - FORNECIMENTO E INSTALAÇÃO. AF_01/2020</v>
      </c>
      <c r="D184" s="417" t="str">
        <f>IF($B184="","",IFERROR(VLOOKUP($B184,SERVIÇOS!$A:$F,3,0),IFERROR(VLOOKUP($B184,'COMPOSIÇÕES COMPLEMENTARES '!$C:$K,3,0),"")))</f>
        <v>UN</v>
      </c>
      <c r="E184" s="418">
        <v>4</v>
      </c>
      <c r="F184" s="419">
        <f>IF($B184="","",IFERROR(VLOOKUP($B184,SERVIÇOS!$A:$F,4,0),IFERROR(VLOOKUP($B184,'COMPOSIÇÕES COMPLEMENTARES '!$C:$K,6,0),"")))</f>
        <v>294.75</v>
      </c>
      <c r="G184" s="419">
        <f>IF($B184="","",IFERROR(VLOOKUP($B184,SERVIÇOS!$A:$F,5,0),IFERROR(VLOOKUP($B184,'COMPOSIÇÕES COMPLEMENTARES '!$C:$K,7,0),"")))</f>
        <v>40.869999999999997</v>
      </c>
      <c r="H184" s="419">
        <f t="shared" si="129"/>
        <v>335.62</v>
      </c>
      <c r="I184" s="419">
        <f t="shared" si="130"/>
        <v>1179</v>
      </c>
      <c r="J184" s="419">
        <f t="shared" si="131"/>
        <v>163.47999999999999</v>
      </c>
      <c r="K184" s="419">
        <f t="shared" si="109"/>
        <v>1342.48</v>
      </c>
      <c r="L184" s="714"/>
      <c r="M184"/>
      <c r="N184" s="477"/>
      <c r="O184" s="478" t="str">
        <f t="shared" ref="O184" si="158">IF(OR(N184="",$K184=""),"",(N184/$E184)*$K184)</f>
        <v/>
      </c>
      <c r="P184" s="477"/>
      <c r="Q184" s="479" t="str">
        <f t="shared" ref="Q184" si="159">IF(OR(P184="",$K184=""),"",(P184/$E184)*$K184)</f>
        <v/>
      </c>
      <c r="R184" s="477"/>
      <c r="S184" s="480" t="str">
        <f t="shared" ref="S184" si="160">IF(OR(R184="",$K184=""),"",(R184/$E184)*$K184)</f>
        <v/>
      </c>
      <c r="T184" s="481">
        <f>SUMIF($N$8:S$8,"QUANT.",N184:S184)</f>
        <v>0</v>
      </c>
      <c r="U184" s="482">
        <f t="shared" ref="U184" si="161">SUMIF($N$8:$S$8,"CUSTO",N184:S184)</f>
        <v>0</v>
      </c>
      <c r="V184" s="494" t="str">
        <f t="shared" ref="V184" si="162">IF(B184&lt;&gt;"",IF(U184=0,"MEDIR",IF(K184-U184=0,"OK",IF(K184-U184&gt;0,"MEDIR","ALERTA!"))),"")</f>
        <v>MEDIR</v>
      </c>
      <c r="W184" s="495">
        <f t="shared" ref="W184" si="163">IF(T184="",0,E184-T184)</f>
        <v>4</v>
      </c>
      <c r="X184" s="495">
        <f t="shared" ref="X184" si="164">IF(U184="",0,K184-U184)</f>
        <v>1342.48</v>
      </c>
      <c r="Y184" s="273"/>
      <c r="Z184" s="273"/>
      <c r="AA184" s="273"/>
      <c r="AB184" s="273"/>
      <c r="AC184" s="273"/>
      <c r="AD184" s="273"/>
      <c r="AE184" s="273"/>
      <c r="AF184" s="273"/>
      <c r="AG184" s="273"/>
      <c r="AH184" s="273"/>
      <c r="AI184" s="273"/>
      <c r="AJ184" s="274">
        <f t="shared" ref="AJ184" si="165">B184-AK184</f>
        <v>86903</v>
      </c>
      <c r="AK184" s="274">
        <v>0</v>
      </c>
    </row>
    <row r="185" spans="1:37" s="275" customFormat="1" ht="30">
      <c r="A185" s="414" t="s">
        <v>19329</v>
      </c>
      <c r="B185" s="436">
        <v>89709</v>
      </c>
      <c r="C185" s="416" t="str">
        <f>IF($B185="","",IFERROR(VLOOKUP($B185,SERVIÇOS!$A:$F,2,0),IFERROR(VLOOKUP($B185,'COMPOSIÇÕES COMPLEMENTARES '!$C:$K,2,0),"")))</f>
        <v>RALO SIFONADO, PVC, DN 100 X 40 MM, JUNTA SOLDÁVEL, FORNECIDO E INSTALADO EM RAMAL DE DESCARGA OU EM RAMAL DE ESGOTO SANITÁRIO. AF_08/2022</v>
      </c>
      <c r="D185" s="417" t="str">
        <f>IF($B185="","",IFERROR(VLOOKUP($B185,SERVIÇOS!$A:$F,3,0),IFERROR(VLOOKUP($B185,'COMPOSIÇÕES COMPLEMENTARES '!$C:$K,3,0),"")))</f>
        <v>UN</v>
      </c>
      <c r="E185" s="418">
        <v>4</v>
      </c>
      <c r="F185" s="419">
        <f>IF($B185="","",IFERROR(VLOOKUP($B185,SERVIÇOS!$A:$F,4,0),IFERROR(VLOOKUP($B185,'COMPOSIÇÕES COMPLEMENTARES '!$C:$K,6,0),"")))</f>
        <v>15.43</v>
      </c>
      <c r="G185" s="419">
        <f>IF($B185="","",IFERROR(VLOOKUP($B185,SERVIÇOS!$A:$F,5,0),IFERROR(VLOOKUP($B185,'COMPOSIÇÕES COMPLEMENTARES '!$C:$K,7,0),"")))</f>
        <v>6.18</v>
      </c>
      <c r="H185" s="419">
        <f t="shared" si="129"/>
        <v>21.61</v>
      </c>
      <c r="I185" s="419">
        <f t="shared" si="130"/>
        <v>61.72</v>
      </c>
      <c r="J185" s="419">
        <f t="shared" si="131"/>
        <v>24.72</v>
      </c>
      <c r="K185" s="419">
        <f t="shared" si="109"/>
        <v>86.44</v>
      </c>
      <c r="L185" s="714"/>
      <c r="M185"/>
      <c r="N185" s="477"/>
      <c r="O185" s="478" t="str">
        <f t="shared" si="132"/>
        <v/>
      </c>
      <c r="P185" s="477"/>
      <c r="Q185" s="479" t="str">
        <f t="shared" si="133"/>
        <v/>
      </c>
      <c r="R185" s="477"/>
      <c r="S185" s="480" t="str">
        <f t="shared" si="134"/>
        <v/>
      </c>
      <c r="T185" s="481">
        <f>SUMIF($N$8:S$8,"QUANT.",N185:S185)</f>
        <v>0</v>
      </c>
      <c r="U185" s="482">
        <f t="shared" si="135"/>
        <v>0</v>
      </c>
      <c r="V185" s="494" t="str">
        <f t="shared" si="136"/>
        <v>MEDIR</v>
      </c>
      <c r="W185" s="495">
        <f t="shared" si="137"/>
        <v>4</v>
      </c>
      <c r="X185" s="495">
        <f t="shared" si="138"/>
        <v>86.44</v>
      </c>
      <c r="Y185" s="273"/>
      <c r="Z185" s="273"/>
      <c r="AA185" s="273"/>
      <c r="AB185" s="273"/>
      <c r="AC185" s="273"/>
      <c r="AD185" s="273"/>
      <c r="AE185" s="273"/>
      <c r="AF185" s="273"/>
      <c r="AG185" s="273"/>
      <c r="AH185" s="273"/>
      <c r="AI185" s="273"/>
      <c r="AJ185" s="274">
        <f t="shared" si="105"/>
        <v>89709</v>
      </c>
      <c r="AK185" s="274">
        <v>0</v>
      </c>
    </row>
    <row r="186" spans="1:37" s="275" customFormat="1">
      <c r="A186" s="414" t="s">
        <v>19330</v>
      </c>
      <c r="B186" s="436">
        <v>97644</v>
      </c>
      <c r="C186" s="416" t="str">
        <f>IF($B186="","",IFERROR(VLOOKUP($B186,SERVIÇOS!$A:$F,2,0),IFERROR(VLOOKUP($B186,'COMPOSIÇÕES COMPLEMENTARES '!$C:$K,2,0),"")))</f>
        <v>REMOÇÃO DE PORTAS, DE FORMA MANUAL, SEM REAPROVEITAMENTO. AF_12/2017</v>
      </c>
      <c r="D186" s="417" t="str">
        <f>IF($B186="","",IFERROR(VLOOKUP($B186,SERVIÇOS!$A:$F,3,0),IFERROR(VLOOKUP($B186,'COMPOSIÇÕES COMPLEMENTARES '!$C:$K,3,0),"")))</f>
        <v>M2</v>
      </c>
      <c r="E186" s="418">
        <v>4</v>
      </c>
      <c r="F186" s="419">
        <f>IF($B186="","",IFERROR(VLOOKUP($B186,SERVIÇOS!$A:$F,4,0),IFERROR(VLOOKUP($B186,'COMPOSIÇÕES COMPLEMENTARES '!$C:$K,6,0),"")))</f>
        <v>2.98</v>
      </c>
      <c r="G186" s="419">
        <f>IF($B186="","",IFERROR(VLOOKUP($B186,SERVIÇOS!$A:$F,5,0),IFERROR(VLOOKUP($B186,'COMPOSIÇÕES COMPLEMENTARES '!$C:$K,7,0),"")))</f>
        <v>6.71</v>
      </c>
      <c r="H186" s="419">
        <f t="shared" si="129"/>
        <v>9.69</v>
      </c>
      <c r="I186" s="419">
        <f t="shared" si="130"/>
        <v>11.92</v>
      </c>
      <c r="J186" s="419">
        <f t="shared" si="131"/>
        <v>26.84</v>
      </c>
      <c r="K186" s="419">
        <f t="shared" si="109"/>
        <v>38.76</v>
      </c>
      <c r="L186" s="714"/>
      <c r="M186"/>
      <c r="N186" s="477"/>
      <c r="O186" s="478" t="str">
        <f t="shared" si="132"/>
        <v/>
      </c>
      <c r="P186" s="477"/>
      <c r="Q186" s="479" t="str">
        <f t="shared" si="133"/>
        <v/>
      </c>
      <c r="R186" s="477"/>
      <c r="S186" s="480" t="str">
        <f t="shared" si="134"/>
        <v/>
      </c>
      <c r="T186" s="481">
        <f>SUMIF($N$8:S$8,"QUANT.",N186:S186)</f>
        <v>0</v>
      </c>
      <c r="U186" s="482">
        <f t="shared" si="135"/>
        <v>0</v>
      </c>
      <c r="V186" s="494" t="str">
        <f t="shared" si="136"/>
        <v>MEDIR</v>
      </c>
      <c r="W186" s="495">
        <f t="shared" si="137"/>
        <v>4</v>
      </c>
      <c r="X186" s="495">
        <f t="shared" si="138"/>
        <v>38.76</v>
      </c>
      <c r="Y186" s="273"/>
      <c r="Z186" s="273"/>
      <c r="AA186" s="273"/>
      <c r="AB186" s="273"/>
      <c r="AC186" s="273"/>
      <c r="AD186" s="273"/>
      <c r="AE186" s="273"/>
      <c r="AF186" s="273"/>
      <c r="AG186" s="273"/>
      <c r="AH186" s="273"/>
      <c r="AI186" s="273"/>
      <c r="AJ186" s="274">
        <f t="shared" si="105"/>
        <v>97644</v>
      </c>
      <c r="AK186" s="274">
        <v>0</v>
      </c>
    </row>
    <row r="187" spans="1:37" s="275" customFormat="1" ht="60">
      <c r="A187" s="414" t="s">
        <v>19331</v>
      </c>
      <c r="B187" s="436">
        <v>90849</v>
      </c>
      <c r="C187" s="416" t="str">
        <f>IF($B187="","",IFERROR(VLOOKUP($B187,SERVIÇOS!$A:$F,2,0),IFERROR(VLOOKUP($B187,'COMPOSIÇÕES COMPLEMENTARES '!$C:$K,2,0),"")))</f>
        <v>KIT DE PORTA DE MADEIRA PARA PINTURA, SEMI-OCA (LEVE OU MÉDIA), PADRÃO MÉDIO, 80X210CM, ESPESSURA DE 3,5CM, ITENS INCLUSOS: DOBRADIÇAS, MONTAGEM E INSTALAÇÃO DO BATENTE, SEM FECHADURA - FORNECIMENTO E INSTALAÇÃO. AF_12/2019</v>
      </c>
      <c r="D187" s="417" t="str">
        <f>IF($B187="","",IFERROR(VLOOKUP($B187,SERVIÇOS!$A:$F,3,0),IFERROR(VLOOKUP($B187,'COMPOSIÇÕES COMPLEMENTARES '!$C:$K,3,0),"")))</f>
        <v>UN</v>
      </c>
      <c r="E187" s="418">
        <v>4</v>
      </c>
      <c r="F187" s="419">
        <f>IF($B187="","",IFERROR(VLOOKUP($B187,SERVIÇOS!$A:$F,4,0),IFERROR(VLOOKUP($B187,'COMPOSIÇÕES COMPLEMENTARES '!$C:$K,6,0),"")))</f>
        <v>709.69</v>
      </c>
      <c r="G187" s="419">
        <f>IF($B187="","",IFERROR(VLOOKUP($B187,SERVIÇOS!$A:$F,5,0),IFERROR(VLOOKUP($B187,'COMPOSIÇÕES COMPLEMENTARES '!$C:$K,7,0),"")))</f>
        <v>193.14</v>
      </c>
      <c r="H187" s="419">
        <f t="shared" si="129"/>
        <v>902.83</v>
      </c>
      <c r="I187" s="419">
        <f t="shared" si="130"/>
        <v>2838.76</v>
      </c>
      <c r="J187" s="419">
        <f t="shared" si="131"/>
        <v>772.56</v>
      </c>
      <c r="K187" s="419">
        <f t="shared" si="109"/>
        <v>3611.32</v>
      </c>
      <c r="L187" s="714"/>
      <c r="M187"/>
      <c r="N187" s="477"/>
      <c r="O187" s="478" t="str">
        <f t="shared" si="132"/>
        <v/>
      </c>
      <c r="P187" s="477"/>
      <c r="Q187" s="479" t="str">
        <f t="shared" si="133"/>
        <v/>
      </c>
      <c r="R187" s="477"/>
      <c r="S187" s="480" t="str">
        <f t="shared" si="134"/>
        <v/>
      </c>
      <c r="T187" s="481">
        <f>SUMIF($N$8:S$8,"QUANT.",N187:S187)</f>
        <v>0</v>
      </c>
      <c r="U187" s="482">
        <f t="shared" si="135"/>
        <v>0</v>
      </c>
      <c r="V187" s="494" t="str">
        <f t="shared" si="136"/>
        <v>MEDIR</v>
      </c>
      <c r="W187" s="495">
        <f t="shared" si="137"/>
        <v>4</v>
      </c>
      <c r="X187" s="495">
        <f t="shared" si="138"/>
        <v>3611.32</v>
      </c>
      <c r="Y187" s="273"/>
      <c r="Z187" s="273"/>
      <c r="AA187" s="273"/>
      <c r="AB187" s="273"/>
      <c r="AC187" s="273"/>
      <c r="AD187" s="273"/>
      <c r="AE187" s="273"/>
      <c r="AF187" s="273"/>
      <c r="AG187" s="273"/>
      <c r="AH187" s="273"/>
      <c r="AI187" s="273"/>
      <c r="AJ187" s="274">
        <f t="shared" si="105"/>
        <v>90849</v>
      </c>
      <c r="AK187" s="274">
        <v>0</v>
      </c>
    </row>
    <row r="188" spans="1:37" s="275" customFormat="1" ht="45">
      <c r="A188" s="414" t="s">
        <v>19332</v>
      </c>
      <c r="B188" s="436">
        <v>91305</v>
      </c>
      <c r="C188" s="416" t="str">
        <f>IF($B188="","",IFERROR(VLOOKUP($B188,SERVIÇOS!$A:$F,2,0),IFERROR(VLOOKUP($B188,'COMPOSIÇÕES COMPLEMENTARES '!$C:$K,2,0),"")))</f>
        <v>FECHADURA DE EMBUTIR PARA PORTA DE BANHEIRO, COMPLETA, ACABAMENTO PADRÃO POPULAR, INCLUSO EXECUÇÃO DE FURO - FORNECIMENTO E INSTALAÇÃO. AF_12/2019</v>
      </c>
      <c r="D188" s="417" t="str">
        <f>IF($B188="","",IFERROR(VLOOKUP($B188,SERVIÇOS!$A:$F,3,0),IFERROR(VLOOKUP($B188,'COMPOSIÇÕES COMPLEMENTARES '!$C:$K,3,0),"")))</f>
        <v>UN</v>
      </c>
      <c r="E188" s="418">
        <v>4</v>
      </c>
      <c r="F188" s="419">
        <f>IF($B188="","",IFERROR(VLOOKUP($B188,SERVIÇOS!$A:$F,4,0),IFERROR(VLOOKUP($B188,'COMPOSIÇÕES COMPLEMENTARES '!$C:$K,6,0),"")))</f>
        <v>93.83</v>
      </c>
      <c r="G188" s="419">
        <f>IF($B188="","",IFERROR(VLOOKUP($B188,SERVIÇOS!$A:$F,5,0),IFERROR(VLOOKUP($B188,'COMPOSIÇÕES COMPLEMENTARES '!$C:$K,7,0),"")))</f>
        <v>21.03</v>
      </c>
      <c r="H188" s="419">
        <f t="shared" si="129"/>
        <v>114.86</v>
      </c>
      <c r="I188" s="419">
        <f t="shared" si="130"/>
        <v>375.32</v>
      </c>
      <c r="J188" s="419">
        <f t="shared" si="131"/>
        <v>84.12</v>
      </c>
      <c r="K188" s="419">
        <f t="shared" si="109"/>
        <v>459.44</v>
      </c>
      <c r="L188" s="714"/>
      <c r="M188"/>
      <c r="N188" s="477"/>
      <c r="O188" s="478" t="str">
        <f t="shared" si="132"/>
        <v/>
      </c>
      <c r="P188" s="477"/>
      <c r="Q188" s="479" t="str">
        <f t="shared" si="133"/>
        <v/>
      </c>
      <c r="R188" s="477"/>
      <c r="S188" s="480" t="str">
        <f t="shared" si="134"/>
        <v/>
      </c>
      <c r="T188" s="481">
        <f>SUMIF($N$8:S$8,"QUANT.",N188:S188)</f>
        <v>0</v>
      </c>
      <c r="U188" s="482">
        <f t="shared" si="135"/>
        <v>0</v>
      </c>
      <c r="V188" s="494" t="str">
        <f t="shared" si="136"/>
        <v>MEDIR</v>
      </c>
      <c r="W188" s="495">
        <f t="shared" si="137"/>
        <v>4</v>
      </c>
      <c r="X188" s="495">
        <f t="shared" si="138"/>
        <v>459.44</v>
      </c>
      <c r="Y188" s="273"/>
      <c r="Z188" s="273"/>
      <c r="AA188" s="273"/>
      <c r="AB188" s="273"/>
      <c r="AC188" s="273"/>
      <c r="AD188" s="273"/>
      <c r="AE188" s="273"/>
      <c r="AF188" s="273"/>
      <c r="AG188" s="273"/>
      <c r="AH188" s="273"/>
      <c r="AI188" s="273"/>
      <c r="AJ188" s="274">
        <f t="shared" si="105"/>
        <v>91305</v>
      </c>
      <c r="AK188" s="274">
        <v>0</v>
      </c>
    </row>
    <row r="189" spans="1:37" s="275" customFormat="1" ht="30">
      <c r="A189" s="414" t="s">
        <v>19333</v>
      </c>
      <c r="B189" s="436" t="s">
        <v>17551</v>
      </c>
      <c r="C189" s="416" t="str">
        <f>IF($B189="","",IFERROR(VLOOKUP($B189,SERVIÇOS!$A:$F,2,0),IFERROR(VLOOKUP($B189,'COMPOSIÇÕES COMPLEMENTARES '!$C:$K,2,0),"")))</f>
        <v>TORNEIRA DE MESA PARA LAVATÓRIO COM ACIONAMENTO MANUAL E FECHAMENTO AUTOMÁTICO</v>
      </c>
      <c r="D189" s="417" t="str">
        <f>IF($B189="","",IFERROR(VLOOKUP($B189,SERVIÇOS!$A:$F,3,0),IFERROR(VLOOKUP($B189,'COMPOSIÇÕES COMPLEMENTARES '!$C:$K,3,0),"")))</f>
        <v xml:space="preserve">UN </v>
      </c>
      <c r="E189" s="418">
        <v>4</v>
      </c>
      <c r="F189" s="419">
        <f>IF($B189="","",IFERROR(VLOOKUP($B189,SERVIÇOS!$A:$F,4,0),IFERROR(VLOOKUP($B189,'COMPOSIÇÕES COMPLEMENTARES '!$C:$K,6,0),"")))</f>
        <v>131.44</v>
      </c>
      <c r="G189" s="419">
        <f>IF($B189="","",IFERROR(VLOOKUP($B189,SERVIÇOS!$A:$F,5,0),IFERROR(VLOOKUP($B189,'COMPOSIÇÕES COMPLEMENTARES '!$C:$K,7,0),"")))</f>
        <v>37.44</v>
      </c>
      <c r="H189" s="419">
        <f t="shared" si="129"/>
        <v>168.88</v>
      </c>
      <c r="I189" s="419">
        <f t="shared" si="130"/>
        <v>525.76</v>
      </c>
      <c r="J189" s="419">
        <f t="shared" si="131"/>
        <v>149.76</v>
      </c>
      <c r="K189" s="419">
        <f t="shared" si="109"/>
        <v>675.52</v>
      </c>
      <c r="L189" s="714"/>
      <c r="M189"/>
      <c r="N189" s="477"/>
      <c r="O189" s="478" t="str">
        <f t="shared" si="132"/>
        <v/>
      </c>
      <c r="P189" s="477"/>
      <c r="Q189" s="479" t="str">
        <f t="shared" si="133"/>
        <v/>
      </c>
      <c r="R189" s="477"/>
      <c r="S189" s="480" t="str">
        <f t="shared" si="134"/>
        <v/>
      </c>
      <c r="T189" s="481">
        <f>SUMIF($N$8:S$8,"QUANT.",N189:S189)</f>
        <v>0</v>
      </c>
      <c r="U189" s="482">
        <f t="shared" si="135"/>
        <v>0</v>
      </c>
      <c r="V189" s="494" t="str">
        <f t="shared" si="136"/>
        <v>MEDIR</v>
      </c>
      <c r="W189" s="495">
        <f t="shared" si="137"/>
        <v>4</v>
      </c>
      <c r="X189" s="495">
        <f t="shared" si="138"/>
        <v>675.52</v>
      </c>
      <c r="Y189" s="273"/>
      <c r="Z189" s="273"/>
      <c r="AA189" s="273"/>
      <c r="AB189" s="273"/>
      <c r="AC189" s="273"/>
      <c r="AD189" s="273"/>
      <c r="AE189" s="273"/>
      <c r="AF189" s="273"/>
      <c r="AG189" s="273"/>
      <c r="AH189" s="273"/>
      <c r="AI189" s="273"/>
      <c r="AJ189" s="274" t="e">
        <f t="shared" si="105"/>
        <v>#VALUE!</v>
      </c>
      <c r="AK189" s="274">
        <v>0</v>
      </c>
    </row>
    <row r="190" spans="1:37" s="275" customFormat="1" ht="30">
      <c r="A190" s="414" t="s">
        <v>19334</v>
      </c>
      <c r="B190" s="436">
        <v>95547</v>
      </c>
      <c r="C190" s="416" t="str">
        <f>IF($B190="","",IFERROR(VLOOKUP($B190,SERVIÇOS!$A:$F,2,0),IFERROR(VLOOKUP($B190,'COMPOSIÇÕES COMPLEMENTARES '!$C:$K,2,0),"")))</f>
        <v>SABONETEIRA PLASTICA TIPO DISPENSER PARA SABONETE LIQUIDO COM RESERVATORIO 800 A 1500 ML, INCLUSO FIXAÇÃO. AF_01/2020</v>
      </c>
      <c r="D190" s="417" t="str">
        <f>IF($B190="","",IFERROR(VLOOKUP($B190,SERVIÇOS!$A:$F,3,0),IFERROR(VLOOKUP($B190,'COMPOSIÇÕES COMPLEMENTARES '!$C:$K,3,0),"")))</f>
        <v>UN</v>
      </c>
      <c r="E190" s="418">
        <v>4</v>
      </c>
      <c r="F190" s="419">
        <f>IF($B190="","",IFERROR(VLOOKUP($B190,SERVIÇOS!$A:$F,4,0),IFERROR(VLOOKUP($B190,'COMPOSIÇÕES COMPLEMENTARES '!$C:$K,6,0),"")))</f>
        <v>44.99</v>
      </c>
      <c r="G190" s="419">
        <f>IF($B190="","",IFERROR(VLOOKUP($B190,SERVIÇOS!$A:$F,5,0),IFERROR(VLOOKUP($B190,'COMPOSIÇÕES COMPLEMENTARES '!$C:$K,7,0),"")))</f>
        <v>8.1999999999999993</v>
      </c>
      <c r="H190" s="419">
        <f t="shared" si="129"/>
        <v>53.19</v>
      </c>
      <c r="I190" s="419">
        <f t="shared" si="130"/>
        <v>179.96</v>
      </c>
      <c r="J190" s="419">
        <f t="shared" si="131"/>
        <v>32.799999999999997</v>
      </c>
      <c r="K190" s="419">
        <f t="shared" si="109"/>
        <v>212.76</v>
      </c>
      <c r="L190" s="714"/>
      <c r="M190"/>
      <c r="N190" s="477"/>
      <c r="O190" s="478" t="str">
        <f t="shared" si="132"/>
        <v/>
      </c>
      <c r="P190" s="477"/>
      <c r="Q190" s="479" t="str">
        <f t="shared" si="133"/>
        <v/>
      </c>
      <c r="R190" s="477"/>
      <c r="S190" s="480" t="str">
        <f t="shared" si="134"/>
        <v/>
      </c>
      <c r="T190" s="481">
        <f>SUMIF($N$8:S$8,"QUANT.",N190:S190)</f>
        <v>0</v>
      </c>
      <c r="U190" s="482">
        <f t="shared" si="135"/>
        <v>0</v>
      </c>
      <c r="V190" s="494" t="str">
        <f t="shared" si="136"/>
        <v>MEDIR</v>
      </c>
      <c r="W190" s="495">
        <f t="shared" si="137"/>
        <v>4</v>
      </c>
      <c r="X190" s="495">
        <f t="shared" si="138"/>
        <v>212.76</v>
      </c>
      <c r="Y190" s="273"/>
      <c r="Z190" s="273"/>
      <c r="AA190" s="273"/>
      <c r="AB190" s="273"/>
      <c r="AC190" s="273"/>
      <c r="AD190" s="273"/>
      <c r="AE190" s="273"/>
      <c r="AF190" s="273"/>
      <c r="AG190" s="273"/>
      <c r="AH190" s="273"/>
      <c r="AI190" s="273"/>
      <c r="AJ190" s="274">
        <f t="shared" si="105"/>
        <v>95547</v>
      </c>
      <c r="AK190" s="274">
        <v>0</v>
      </c>
    </row>
    <row r="191" spans="1:37" s="275" customFormat="1" ht="30">
      <c r="A191" s="414" t="s">
        <v>19335</v>
      </c>
      <c r="B191" s="436">
        <v>99635</v>
      </c>
      <c r="C191" s="416" t="str">
        <f>IF($B191="","",IFERROR(VLOOKUP($B191,SERVIÇOS!$A:$F,2,0),IFERROR(VLOOKUP($B191,'COMPOSIÇÕES COMPLEMENTARES '!$C:$K,2,0),"")))</f>
        <v>VÁLVULA DE DESCARGA METÁLICA, BASE 1 1/2", ACABAMENTO METALICO CROMADO - FORNECIMENTO E INSTALAÇÃO. AF_08/2021</v>
      </c>
      <c r="D191" s="417" t="str">
        <f>IF($B191="","",IFERROR(VLOOKUP($B191,SERVIÇOS!$A:$F,3,0),IFERROR(VLOOKUP($B191,'COMPOSIÇÕES COMPLEMENTARES '!$C:$K,3,0),"")))</f>
        <v>UN</v>
      </c>
      <c r="E191" s="418">
        <v>4</v>
      </c>
      <c r="F191" s="419">
        <f>IF($B191="","",IFERROR(VLOOKUP($B191,SERVIÇOS!$A:$F,4,0),IFERROR(VLOOKUP($B191,'COMPOSIÇÕES COMPLEMENTARES '!$C:$K,6,0),"")))</f>
        <v>283.68</v>
      </c>
      <c r="G191" s="419">
        <f>IF($B191="","",IFERROR(VLOOKUP($B191,SERVIÇOS!$A:$F,5,0),IFERROR(VLOOKUP($B191,'COMPOSIÇÕES COMPLEMENTARES '!$C:$K,7,0),"")))</f>
        <v>34.61</v>
      </c>
      <c r="H191" s="419">
        <f t="shared" si="129"/>
        <v>318.29000000000002</v>
      </c>
      <c r="I191" s="419">
        <f t="shared" si="130"/>
        <v>1134.72</v>
      </c>
      <c r="J191" s="419">
        <f t="shared" si="131"/>
        <v>138.44</v>
      </c>
      <c r="K191" s="419">
        <f t="shared" si="109"/>
        <v>1273.1600000000001</v>
      </c>
      <c r="L191" s="714"/>
      <c r="M191"/>
      <c r="N191" s="477"/>
      <c r="O191" s="478" t="str">
        <f t="shared" si="132"/>
        <v/>
      </c>
      <c r="P191" s="477"/>
      <c r="Q191" s="479" t="str">
        <f t="shared" si="133"/>
        <v/>
      </c>
      <c r="R191" s="477"/>
      <c r="S191" s="480" t="str">
        <f t="shared" si="134"/>
        <v/>
      </c>
      <c r="T191" s="481">
        <f>SUMIF($N$8:S$8,"QUANT.",N191:S191)</f>
        <v>0</v>
      </c>
      <c r="U191" s="482">
        <f t="shared" si="135"/>
        <v>0</v>
      </c>
      <c r="V191" s="494" t="str">
        <f t="shared" si="136"/>
        <v>MEDIR</v>
      </c>
      <c r="W191" s="495">
        <f t="shared" si="137"/>
        <v>4</v>
      </c>
      <c r="X191" s="495">
        <f t="shared" si="138"/>
        <v>1273.1600000000001</v>
      </c>
      <c r="Y191" s="273"/>
      <c r="Z191" s="273"/>
      <c r="AA191" s="273"/>
      <c r="AB191" s="273"/>
      <c r="AC191" s="273"/>
      <c r="AD191" s="273"/>
      <c r="AE191" s="273"/>
      <c r="AF191" s="273"/>
      <c r="AG191" s="273"/>
      <c r="AH191" s="273"/>
      <c r="AI191" s="273"/>
      <c r="AJ191" s="274">
        <f t="shared" si="105"/>
        <v>99635</v>
      </c>
      <c r="AK191" s="274">
        <v>0</v>
      </c>
    </row>
    <row r="192" spans="1:37" s="275" customFormat="1">
      <c r="A192" s="414" t="s">
        <v>19336</v>
      </c>
      <c r="B192" s="436" t="str">
        <f>'COMPOSIÇÕES COMPLEMENTARES '!$C$32</f>
        <v>COMP 006</v>
      </c>
      <c r="C192" s="416" t="str">
        <f>IF($B192="","",IFERROR(VLOOKUP($B192,SERVIÇOS!$A:$F,2,0),IFERROR(VLOOKUP($B192,'COMPOSIÇÕES COMPLEMENTARES '!$C:$K,2,0),"")))</f>
        <v>PRATELEIRA EM GRANITO CINZA POLIDO, E= 3 CM, ASSENTADO COM ARGAMASSA</v>
      </c>
      <c r="D192" s="417" t="str">
        <f>IF($B192="","",IFERROR(VLOOKUP($B192,SERVIÇOS!$A:$F,3,0),IFERROR(VLOOKUP($B192,'COMPOSIÇÕES COMPLEMENTARES '!$C:$K,3,0),"")))</f>
        <v>M2</v>
      </c>
      <c r="E192" s="418">
        <v>0.24</v>
      </c>
      <c r="F192" s="419">
        <f>IF($B192="","",IFERROR(VLOOKUP($B192,SERVIÇOS!$A:$F,4,0),IFERROR(VLOOKUP($B192,'COMPOSIÇÕES COMPLEMENTARES '!$C:$K,6,0),"")))</f>
        <v>700.35</v>
      </c>
      <c r="G192" s="419">
        <f>IF($B192="","",IFERROR(VLOOKUP($B192,SERVIÇOS!$A:$F,5,0),IFERROR(VLOOKUP($B192,'COMPOSIÇÕES COMPLEMENTARES '!$C:$K,7,0),"")))</f>
        <v>117.9</v>
      </c>
      <c r="H192" s="419">
        <f t="shared" si="129"/>
        <v>818.25</v>
      </c>
      <c r="I192" s="419">
        <f t="shared" si="130"/>
        <v>168.08</v>
      </c>
      <c r="J192" s="419">
        <f t="shared" si="131"/>
        <v>28.29</v>
      </c>
      <c r="K192" s="419">
        <f t="shared" si="109"/>
        <v>196.38</v>
      </c>
      <c r="L192" s="714"/>
      <c r="M192"/>
      <c r="N192" s="477"/>
      <c r="O192" s="478" t="str">
        <f t="shared" si="132"/>
        <v/>
      </c>
      <c r="P192" s="477"/>
      <c r="Q192" s="479" t="str">
        <f t="shared" si="133"/>
        <v/>
      </c>
      <c r="R192" s="477"/>
      <c r="S192" s="480" t="str">
        <f t="shared" si="134"/>
        <v/>
      </c>
      <c r="T192" s="481">
        <f>SUMIF($N$8:S$8,"QUANT.",N192:S192)</f>
        <v>0</v>
      </c>
      <c r="U192" s="482">
        <f t="shared" si="135"/>
        <v>0</v>
      </c>
      <c r="V192" s="494" t="str">
        <f t="shared" si="136"/>
        <v>MEDIR</v>
      </c>
      <c r="W192" s="495">
        <f t="shared" si="137"/>
        <v>0.24</v>
      </c>
      <c r="X192" s="495">
        <f t="shared" si="138"/>
        <v>196.38</v>
      </c>
      <c r="Y192" s="273"/>
      <c r="Z192" s="273"/>
      <c r="AA192" s="273"/>
      <c r="AB192" s="273"/>
      <c r="AC192" s="273"/>
      <c r="AD192" s="273"/>
      <c r="AE192" s="273"/>
      <c r="AF192" s="273"/>
      <c r="AG192" s="273"/>
      <c r="AH192" s="273"/>
      <c r="AI192" s="273"/>
      <c r="AJ192" s="274" t="e">
        <f t="shared" si="105"/>
        <v>#VALUE!</v>
      </c>
      <c r="AK192" s="274">
        <v>0</v>
      </c>
    </row>
    <row r="193" spans="1:37" s="275" customFormat="1">
      <c r="A193" s="414" t="s">
        <v>19337</v>
      </c>
      <c r="B193" s="436" t="str">
        <f>'COMPOSIÇÕES COMPLEMENTARES '!$C$37</f>
        <v>COMP 007</v>
      </c>
      <c r="C193" s="416" t="str">
        <f>IF($B193="","",IFERROR(VLOOKUP($B193,SERVIÇOS!$A:$F,2,0),IFERROR(VLOOKUP($B193,'COMPOSIÇÕES COMPLEMENTARES '!$C:$K,2,0),"")))</f>
        <v>CABIDE DE LOUÇA BRANCA C/ UM GANCHO</v>
      </c>
      <c r="D193" s="417" t="str">
        <f>IF($B193="","",IFERROR(VLOOKUP($B193,SERVIÇOS!$A:$F,3,0),IFERROR(VLOOKUP($B193,'COMPOSIÇÕES COMPLEMENTARES '!$C:$K,3,0),"")))</f>
        <v xml:space="preserve">UN </v>
      </c>
      <c r="E193" s="418">
        <v>4</v>
      </c>
      <c r="F193" s="419">
        <f>IF($B193="","",IFERROR(VLOOKUP($B193,SERVIÇOS!$A:$F,4,0),IFERROR(VLOOKUP($B193,'COMPOSIÇÕES COMPLEMENTARES '!$C:$K,6,0),"")))</f>
        <v>29.5</v>
      </c>
      <c r="G193" s="419">
        <f>IF($B193="","",IFERROR(VLOOKUP($B193,SERVIÇOS!$A:$F,5,0),IFERROR(VLOOKUP($B193,'COMPOSIÇÕES COMPLEMENTARES '!$C:$K,7,0),"")))</f>
        <v>39.92</v>
      </c>
      <c r="H193" s="419">
        <f t="shared" si="129"/>
        <v>69.42</v>
      </c>
      <c r="I193" s="419">
        <f t="shared" si="130"/>
        <v>118</v>
      </c>
      <c r="J193" s="419">
        <f t="shared" si="131"/>
        <v>159.68</v>
      </c>
      <c r="K193" s="419">
        <f t="shared" si="109"/>
        <v>277.68</v>
      </c>
      <c r="L193" s="714"/>
      <c r="M193"/>
      <c r="N193" s="477"/>
      <c r="O193" s="478" t="str">
        <f t="shared" si="132"/>
        <v/>
      </c>
      <c r="P193" s="477"/>
      <c r="Q193" s="479" t="str">
        <f t="shared" si="133"/>
        <v/>
      </c>
      <c r="R193" s="477"/>
      <c r="S193" s="480" t="str">
        <f t="shared" si="134"/>
        <v/>
      </c>
      <c r="T193" s="481">
        <f>SUMIF($N$8:S$8,"QUANT.",N193:S193)</f>
        <v>0</v>
      </c>
      <c r="U193" s="482">
        <f t="shared" si="135"/>
        <v>0</v>
      </c>
      <c r="V193" s="494" t="str">
        <f t="shared" si="136"/>
        <v>MEDIR</v>
      </c>
      <c r="W193" s="495">
        <f t="shared" si="137"/>
        <v>4</v>
      </c>
      <c r="X193" s="495">
        <f t="shared" si="138"/>
        <v>277.68</v>
      </c>
      <c r="Y193" s="273"/>
      <c r="Z193" s="273"/>
      <c r="AA193" s="273"/>
      <c r="AB193" s="273"/>
      <c r="AC193" s="273"/>
      <c r="AD193" s="273"/>
      <c r="AE193" s="273"/>
      <c r="AF193" s="273"/>
      <c r="AG193" s="273"/>
      <c r="AH193" s="273"/>
      <c r="AI193" s="273"/>
      <c r="AJ193" s="274" t="e">
        <f t="shared" si="105"/>
        <v>#VALUE!</v>
      </c>
      <c r="AK193" s="274">
        <v>0</v>
      </c>
    </row>
    <row r="194" spans="1:37" s="275" customFormat="1">
      <c r="A194" s="414" t="s">
        <v>19338</v>
      </c>
      <c r="B194" s="436" t="str">
        <f>'COMPOSIÇÕES COMPLEMENTARES '!$C$58</f>
        <v>COMP 012</v>
      </c>
      <c r="C194" s="416" t="str">
        <f>IF($B194="","",IFERROR(VLOOKUP($B194,SERVIÇOS!$A:$F,2,0),IFERROR(VLOOKUP($B194,'COMPOSIÇÕES COMPLEMENTARES '!$C:$K,2,0),"")))</f>
        <v>PAPELEIRA PLASTICA TIPO DISPENSER PARA PAPEL HIGIENICO ROLAO</v>
      </c>
      <c r="D194" s="417" t="str">
        <f>IF($B194="","",IFERROR(VLOOKUP($B194,SERVIÇOS!$A:$F,3,0),IFERROR(VLOOKUP($B194,'COMPOSIÇÕES COMPLEMENTARES '!$C:$K,3,0),"")))</f>
        <v>UND.</v>
      </c>
      <c r="E194" s="418">
        <v>4</v>
      </c>
      <c r="F194" s="419">
        <f>IF($B194="","",IFERROR(VLOOKUP($B194,SERVIÇOS!$A:$F,4,0),IFERROR(VLOOKUP($B194,'COMPOSIÇÕES COMPLEMENTARES '!$C:$K,6,0),"")))</f>
        <v>46.7</v>
      </c>
      <c r="G194" s="419">
        <f>IF($B194="","",IFERROR(VLOOKUP($B194,SERVIÇOS!$A:$F,5,0),IFERROR(VLOOKUP($B194,'COMPOSIÇÕES COMPLEMENTARES '!$C:$K,7,0),"")))</f>
        <v>8.19</v>
      </c>
      <c r="H194" s="419">
        <f t="shared" si="129"/>
        <v>54.89</v>
      </c>
      <c r="I194" s="419">
        <f t="shared" si="130"/>
        <v>186.8</v>
      </c>
      <c r="J194" s="419">
        <f t="shared" si="131"/>
        <v>32.76</v>
      </c>
      <c r="K194" s="419">
        <f t="shared" si="109"/>
        <v>219.56</v>
      </c>
      <c r="L194" s="714"/>
      <c r="M194"/>
      <c r="N194" s="477"/>
      <c r="O194" s="478" t="str">
        <f t="shared" si="132"/>
        <v/>
      </c>
      <c r="P194" s="477"/>
      <c r="Q194" s="479" t="str">
        <f t="shared" si="133"/>
        <v/>
      </c>
      <c r="R194" s="477"/>
      <c r="S194" s="480" t="str">
        <f t="shared" si="134"/>
        <v/>
      </c>
      <c r="T194" s="481">
        <f>SUMIF($N$8:S$8,"QUANT.",N194:S194)</f>
        <v>0</v>
      </c>
      <c r="U194" s="482">
        <f t="shared" si="135"/>
        <v>0</v>
      </c>
      <c r="V194" s="494" t="str">
        <f t="shared" si="136"/>
        <v>MEDIR</v>
      </c>
      <c r="W194" s="495">
        <f t="shared" si="137"/>
        <v>4</v>
      </c>
      <c r="X194" s="495">
        <f t="shared" si="138"/>
        <v>219.56</v>
      </c>
      <c r="Y194" s="273"/>
      <c r="Z194" s="273"/>
      <c r="AA194" s="273"/>
      <c r="AB194" s="273"/>
      <c r="AC194" s="273"/>
      <c r="AD194" s="273"/>
      <c r="AE194" s="273"/>
      <c r="AF194" s="273"/>
      <c r="AG194" s="273"/>
      <c r="AH194" s="273"/>
      <c r="AI194" s="273"/>
      <c r="AJ194" s="274" t="e">
        <f t="shared" si="105"/>
        <v>#VALUE!</v>
      </c>
      <c r="AK194" s="274">
        <v>0</v>
      </c>
    </row>
    <row r="195" spans="1:37" s="275" customFormat="1">
      <c r="A195" s="414" t="s">
        <v>19339</v>
      </c>
      <c r="B195" s="436" t="str">
        <f>'COMPOSIÇÕES COMPLEMENTARES '!$C$47</f>
        <v>COMP 009</v>
      </c>
      <c r="C195" s="416" t="str">
        <f>IF($B195="","",IFERROR(VLOOKUP($B195,SERVIÇOS!$A:$F,2,0),IFERROR(VLOOKUP($B195,'COMPOSIÇÕES COMPLEMENTARES '!$C:$K,2,0),"")))</f>
        <v>DISPENSER PARA PAPEL TOALHA INTERFOLHADO, DE PAREDE, MANUAL</v>
      </c>
      <c r="D195" s="417" t="str">
        <f>IF($B195="","",IFERROR(VLOOKUP($B195,SERVIÇOS!$A:$F,3,0),IFERROR(VLOOKUP($B195,'COMPOSIÇÕES COMPLEMENTARES '!$C:$K,3,0),"")))</f>
        <v xml:space="preserve">UN </v>
      </c>
      <c r="E195" s="418">
        <v>4</v>
      </c>
      <c r="F195" s="419">
        <f>IF($B195="","",IFERROR(VLOOKUP($B195,SERVIÇOS!$A:$F,4,0),IFERROR(VLOOKUP($B195,'COMPOSIÇÕES COMPLEMENTARES '!$C:$K,6,0),"")))</f>
        <v>46.42</v>
      </c>
      <c r="G195" s="419">
        <f>IF($B195="","",IFERROR(VLOOKUP($B195,SERVIÇOS!$A:$F,5,0),IFERROR(VLOOKUP($B195,'COMPOSIÇÕES COMPLEMENTARES '!$C:$K,7,0),"")))</f>
        <v>7.44</v>
      </c>
      <c r="H195" s="419">
        <f t="shared" si="129"/>
        <v>53.86</v>
      </c>
      <c r="I195" s="419">
        <f t="shared" si="130"/>
        <v>185.68</v>
      </c>
      <c r="J195" s="419">
        <f t="shared" si="131"/>
        <v>29.76</v>
      </c>
      <c r="K195" s="419">
        <f t="shared" si="109"/>
        <v>215.44</v>
      </c>
      <c r="L195" s="714"/>
      <c r="M195"/>
      <c r="N195" s="477"/>
      <c r="O195" s="478" t="str">
        <f t="shared" si="132"/>
        <v/>
      </c>
      <c r="P195" s="477"/>
      <c r="Q195" s="479" t="str">
        <f t="shared" si="133"/>
        <v/>
      </c>
      <c r="R195" s="477"/>
      <c r="S195" s="480" t="str">
        <f t="shared" si="134"/>
        <v/>
      </c>
      <c r="T195" s="481">
        <f>SUMIF($N$8:S$8,"QUANT.",N195:S195)</f>
        <v>0</v>
      </c>
      <c r="U195" s="482">
        <f t="shared" si="135"/>
        <v>0</v>
      </c>
      <c r="V195" s="494" t="str">
        <f t="shared" si="136"/>
        <v>MEDIR</v>
      </c>
      <c r="W195" s="495">
        <f t="shared" si="137"/>
        <v>4</v>
      </c>
      <c r="X195" s="495">
        <f t="shared" si="138"/>
        <v>215.44</v>
      </c>
      <c r="Y195" s="273"/>
      <c r="Z195" s="273"/>
      <c r="AA195" s="273"/>
      <c r="AB195" s="273"/>
      <c r="AC195" s="273"/>
      <c r="AD195" s="273"/>
      <c r="AE195" s="273"/>
      <c r="AF195" s="273"/>
      <c r="AG195" s="273"/>
      <c r="AH195" s="273"/>
      <c r="AI195" s="273"/>
      <c r="AJ195" s="274" t="e">
        <f t="shared" si="105"/>
        <v>#VALUE!</v>
      </c>
      <c r="AK195" s="274">
        <v>0</v>
      </c>
    </row>
    <row r="196" spans="1:37" s="275" customFormat="1">
      <c r="A196" s="414" t="s">
        <v>19340</v>
      </c>
      <c r="B196" s="436" t="str">
        <f>'COMPOSIÇÕES COMPLEMENTARES '!$C$89</f>
        <v>COMP 021</v>
      </c>
      <c r="C196" s="416" t="str">
        <f>IF($B196="","",IFERROR(VLOOKUP($B196,SERVIÇOS!$A:$F,2,0),IFERROR(VLOOKUP($B196,'COMPOSIÇÕES COMPLEMENTARES '!$C:$K,2,0),"")))</f>
        <v>RETIRADA DE ESPELHOS</v>
      </c>
      <c r="D196" s="417" t="str">
        <f>IF($B196="","",IFERROR(VLOOKUP($B196,SERVIÇOS!$A:$F,3,0),IFERROR(VLOOKUP($B196,'COMPOSIÇÕES COMPLEMENTARES '!$C:$K,3,0),"")))</f>
        <v>M2</v>
      </c>
      <c r="E196" s="418">
        <v>1.8</v>
      </c>
      <c r="F196" s="419">
        <f>IF($B196="","",IFERROR(VLOOKUP($B196,SERVIÇOS!$A:$F,4,0),IFERROR(VLOOKUP($B196,'COMPOSIÇÕES COMPLEMENTARES '!$C:$K,6,0),"")))</f>
        <v>1.3</v>
      </c>
      <c r="G196" s="419">
        <f>IF($B196="","",IFERROR(VLOOKUP($B196,SERVIÇOS!$A:$F,5,0),IFERROR(VLOOKUP($B196,'COMPOSIÇÕES COMPLEMENTARES '!$C:$K,7,0),"")))</f>
        <v>3.38</v>
      </c>
      <c r="H196" s="419">
        <f t="shared" si="129"/>
        <v>4.68</v>
      </c>
      <c r="I196" s="419">
        <f t="shared" si="130"/>
        <v>2.34</v>
      </c>
      <c r="J196" s="419">
        <f t="shared" si="131"/>
        <v>6.08</v>
      </c>
      <c r="K196" s="419">
        <f t="shared" si="109"/>
        <v>8.4239999999999995</v>
      </c>
      <c r="L196" s="714"/>
      <c r="M196"/>
      <c r="N196" s="477"/>
      <c r="O196" s="478" t="str">
        <f t="shared" si="132"/>
        <v/>
      </c>
      <c r="P196" s="477"/>
      <c r="Q196" s="479" t="str">
        <f t="shared" si="133"/>
        <v/>
      </c>
      <c r="R196" s="477"/>
      <c r="S196" s="480" t="str">
        <f t="shared" si="134"/>
        <v/>
      </c>
      <c r="T196" s="481">
        <f>SUMIF($N$8:S$8,"QUANT.",N196:S196)</f>
        <v>0</v>
      </c>
      <c r="U196" s="482">
        <f t="shared" si="135"/>
        <v>0</v>
      </c>
      <c r="V196" s="494" t="str">
        <f t="shared" si="136"/>
        <v>MEDIR</v>
      </c>
      <c r="W196" s="495">
        <f t="shared" si="137"/>
        <v>1.8</v>
      </c>
      <c r="X196" s="495">
        <f t="shared" si="138"/>
        <v>8.4239999999999995</v>
      </c>
      <c r="Y196" s="273"/>
      <c r="Z196" s="273"/>
      <c r="AA196" s="273"/>
      <c r="AB196" s="273"/>
      <c r="AC196" s="273"/>
      <c r="AD196" s="273"/>
      <c r="AE196" s="273"/>
      <c r="AF196" s="273"/>
      <c r="AG196" s="273"/>
      <c r="AH196" s="273"/>
      <c r="AI196" s="273"/>
      <c r="AJ196" s="274" t="e">
        <f t="shared" si="105"/>
        <v>#VALUE!</v>
      </c>
      <c r="AK196" s="274">
        <v>0</v>
      </c>
    </row>
    <row r="197" spans="1:37" s="275" customFormat="1">
      <c r="A197" s="414" t="s">
        <v>19341</v>
      </c>
      <c r="B197" s="436" t="str">
        <f>'COMPOSIÇÕES COMPLEMENTARES '!$C$55</f>
        <v>COMP 011</v>
      </c>
      <c r="C197" s="416" t="str">
        <f>IF($B197="","",IFERROR(VLOOKUP($B197,SERVIÇOS!$A:$F,2,0),IFERROR(VLOOKUP($B197,'COMPOSIÇÕES COMPLEMENTARES '!$C:$K,2,0),"")))</f>
        <v>ESPELHO COMUM - ESPESSURA 4MM</v>
      </c>
      <c r="D197" s="417" t="str">
        <f>IF($B197="","",IFERROR(VLOOKUP($B197,SERVIÇOS!$A:$F,3,0),IFERROR(VLOOKUP($B197,'COMPOSIÇÕES COMPLEMENTARES '!$C:$K,3,0),"")))</f>
        <v>M2</v>
      </c>
      <c r="E197" s="418">
        <v>1.8</v>
      </c>
      <c r="F197" s="419">
        <f>IF($B197="","",IFERROR(VLOOKUP($B197,SERVIÇOS!$A:$F,4,0),IFERROR(VLOOKUP($B197,'COMPOSIÇÕES COMPLEMENTARES '!$C:$K,6,0),"")))</f>
        <v>373.37</v>
      </c>
      <c r="G197" s="419">
        <f>IF($B197="","",IFERROR(VLOOKUP($B197,SERVIÇOS!$A:$F,5,0),IFERROR(VLOOKUP($B197,'COMPOSIÇÕES COMPLEMENTARES '!$C:$K,7,0),"")))</f>
        <v>21.44</v>
      </c>
      <c r="H197" s="419">
        <f t="shared" si="129"/>
        <v>394.81</v>
      </c>
      <c r="I197" s="419">
        <f t="shared" si="130"/>
        <v>672.06</v>
      </c>
      <c r="J197" s="419">
        <f t="shared" si="131"/>
        <v>38.590000000000003</v>
      </c>
      <c r="K197" s="419">
        <f t="shared" si="109"/>
        <v>710.65800000000002</v>
      </c>
      <c r="L197" s="714"/>
      <c r="M197"/>
      <c r="N197" s="477"/>
      <c r="O197" s="478" t="str">
        <f t="shared" si="132"/>
        <v/>
      </c>
      <c r="P197" s="477"/>
      <c r="Q197" s="479" t="str">
        <f t="shared" si="133"/>
        <v/>
      </c>
      <c r="R197" s="477"/>
      <c r="S197" s="480" t="str">
        <f t="shared" si="134"/>
        <v/>
      </c>
      <c r="T197" s="481">
        <f>SUMIF($N$8:S$8,"QUANT.",N197:S197)</f>
        <v>0</v>
      </c>
      <c r="U197" s="482">
        <f t="shared" si="135"/>
        <v>0</v>
      </c>
      <c r="V197" s="494" t="str">
        <f t="shared" si="136"/>
        <v>MEDIR</v>
      </c>
      <c r="W197" s="495">
        <f t="shared" si="137"/>
        <v>1.8</v>
      </c>
      <c r="X197" s="495">
        <f t="shared" si="138"/>
        <v>710.65800000000002</v>
      </c>
      <c r="Y197" s="273"/>
      <c r="Z197" s="273"/>
      <c r="AA197" s="273"/>
      <c r="AB197" s="273"/>
      <c r="AC197" s="273"/>
      <c r="AD197" s="273"/>
      <c r="AE197" s="273"/>
      <c r="AF197" s="273"/>
      <c r="AG197" s="273"/>
      <c r="AH197" s="273"/>
      <c r="AI197" s="273"/>
      <c r="AJ197" s="274" t="e">
        <f t="shared" ref="AJ197:AJ537" si="166">B197-AK197</f>
        <v>#VALUE!</v>
      </c>
      <c r="AK197" s="274">
        <v>0</v>
      </c>
    </row>
    <row r="198" spans="1:37" s="275" customFormat="1" ht="30">
      <c r="A198" s="414" t="s">
        <v>19642</v>
      </c>
      <c r="B198" s="436">
        <v>95469</v>
      </c>
      <c r="C198" s="416" t="str">
        <f>IF($B198="","",IFERROR(VLOOKUP($B198,SERVIÇOS!$A:$F,2,0),IFERROR(VLOOKUP($B198,'COMPOSIÇÕES COMPLEMENTARES '!$C:$K,2,0),"")))</f>
        <v>VASO SANITARIO SIFONADO CONVENCIONAL COM  LOUÇA BRANCA - FORNECIMENTO E INSTALAÇÃO. AF_01/2020</v>
      </c>
      <c r="D198" s="417" t="str">
        <f>IF($B198="","",IFERROR(VLOOKUP($B198,SERVIÇOS!$A:$F,3,0),IFERROR(VLOOKUP($B198,'COMPOSIÇÕES COMPLEMENTARES '!$C:$K,3,0),"")))</f>
        <v>UN</v>
      </c>
      <c r="E198" s="418">
        <v>4</v>
      </c>
      <c r="F198" s="419">
        <f>IF($B198="","",IFERROR(VLOOKUP($B198,SERVIÇOS!$A:$F,4,0),IFERROR(VLOOKUP($B198,'COMPOSIÇÕES COMPLEMENTARES '!$C:$K,6,0),"")))</f>
        <v>267.8</v>
      </c>
      <c r="G198" s="419">
        <f>IF($B198="","",IFERROR(VLOOKUP($B198,SERVIÇOS!$A:$F,5,0),IFERROR(VLOOKUP($B198,'COMPOSIÇÕES COMPLEMENTARES '!$C:$K,7,0),"")))</f>
        <v>15.77</v>
      </c>
      <c r="H198" s="419">
        <f t="shared" si="129"/>
        <v>283.57</v>
      </c>
      <c r="I198" s="419">
        <f t="shared" si="130"/>
        <v>1071.2</v>
      </c>
      <c r="J198" s="419">
        <f t="shared" si="131"/>
        <v>63.08</v>
      </c>
      <c r="K198" s="419">
        <f t="shared" si="109"/>
        <v>1134.28</v>
      </c>
      <c r="L198" s="714"/>
      <c r="M198"/>
      <c r="N198" s="477"/>
      <c r="O198" s="478" t="str">
        <f t="shared" si="132"/>
        <v/>
      </c>
      <c r="P198" s="477"/>
      <c r="Q198" s="479" t="str">
        <f t="shared" si="133"/>
        <v/>
      </c>
      <c r="R198" s="477"/>
      <c r="S198" s="480" t="str">
        <f t="shared" si="134"/>
        <v/>
      </c>
      <c r="T198" s="481">
        <f>SUMIF($N$8:S$8,"QUANT.",N198:S198)</f>
        <v>0</v>
      </c>
      <c r="U198" s="482">
        <f t="shared" si="135"/>
        <v>0</v>
      </c>
      <c r="V198" s="494" t="str">
        <f t="shared" si="136"/>
        <v>MEDIR</v>
      </c>
      <c r="W198" s="495">
        <f t="shared" si="137"/>
        <v>4</v>
      </c>
      <c r="X198" s="495">
        <f t="shared" si="138"/>
        <v>1134.28</v>
      </c>
      <c r="Y198" s="273"/>
      <c r="Z198" s="273"/>
      <c r="AA198" s="273"/>
      <c r="AB198" s="273"/>
      <c r="AC198" s="273"/>
      <c r="AD198" s="273"/>
      <c r="AE198" s="273"/>
      <c r="AF198" s="273"/>
      <c r="AG198" s="273"/>
      <c r="AH198" s="273"/>
      <c r="AI198" s="273"/>
      <c r="AJ198" s="274">
        <f t="shared" si="166"/>
        <v>95469</v>
      </c>
      <c r="AK198" s="274">
        <v>0</v>
      </c>
    </row>
    <row r="199" spans="1:37" s="275" customFormat="1">
      <c r="A199" s="414" t="s">
        <v>19816</v>
      </c>
      <c r="B199" s="436">
        <v>100849</v>
      </c>
      <c r="C199" s="416" t="str">
        <f>IF($B199="","",IFERROR(VLOOKUP($B199,SERVIÇOS!$A:$F,2,0),IFERROR(VLOOKUP($B199,'COMPOSIÇÕES COMPLEMENTARES '!$C:$K,2,0),"")))</f>
        <v>ASSENTO SANITÁRIO CONVENCIONAL - FORNECIMENTO E INSTALACAO. AF_01/2020</v>
      </c>
      <c r="D199" s="417" t="str">
        <f>IF($B199="","",IFERROR(VLOOKUP($B199,SERVIÇOS!$A:$F,3,0),IFERROR(VLOOKUP($B199,'COMPOSIÇÕES COMPLEMENTARES '!$C:$K,3,0),"")))</f>
        <v>UN</v>
      </c>
      <c r="E199" s="418">
        <v>4</v>
      </c>
      <c r="F199" s="419">
        <f>IF($B199="","",IFERROR(VLOOKUP($B199,SERVIÇOS!$A:$F,4,0),IFERROR(VLOOKUP($B199,'COMPOSIÇÕES COMPLEMENTARES '!$C:$K,6,0),"")))</f>
        <v>40.39</v>
      </c>
      <c r="G199" s="419">
        <f>IF($B199="","",IFERROR(VLOOKUP($B199,SERVIÇOS!$A:$F,5,0),IFERROR(VLOOKUP($B199,'COMPOSIÇÕES COMPLEMENTARES '!$C:$K,7,0),"")))</f>
        <v>3.96</v>
      </c>
      <c r="H199" s="419">
        <f t="shared" si="129"/>
        <v>44.35</v>
      </c>
      <c r="I199" s="419">
        <f t="shared" si="130"/>
        <v>161.56</v>
      </c>
      <c r="J199" s="419">
        <f t="shared" si="131"/>
        <v>15.84</v>
      </c>
      <c r="K199" s="419">
        <f t="shared" si="109"/>
        <v>177.4</v>
      </c>
      <c r="L199" s="714"/>
      <c r="M199"/>
      <c r="N199" s="477"/>
      <c r="O199" s="478" t="str">
        <f t="shared" si="132"/>
        <v/>
      </c>
      <c r="P199" s="477"/>
      <c r="Q199" s="479" t="str">
        <f t="shared" si="133"/>
        <v/>
      </c>
      <c r="R199" s="477"/>
      <c r="S199" s="480" t="str">
        <f t="shared" si="134"/>
        <v/>
      </c>
      <c r="T199" s="481">
        <f>SUMIF($N$8:S$8,"QUANT.",N199:S199)</f>
        <v>0</v>
      </c>
      <c r="U199" s="482">
        <f t="shared" si="135"/>
        <v>0</v>
      </c>
      <c r="V199" s="494" t="str">
        <f t="shared" si="136"/>
        <v>MEDIR</v>
      </c>
      <c r="W199" s="495">
        <f t="shared" si="137"/>
        <v>4</v>
      </c>
      <c r="X199" s="495">
        <f t="shared" si="138"/>
        <v>177.4</v>
      </c>
      <c r="Y199" s="273"/>
      <c r="Z199" s="273"/>
      <c r="AA199" s="273"/>
      <c r="AB199" s="273"/>
      <c r="AC199" s="273"/>
      <c r="AD199" s="273"/>
      <c r="AE199" s="273"/>
      <c r="AF199" s="273"/>
      <c r="AG199" s="273"/>
      <c r="AH199" s="273"/>
      <c r="AI199" s="273"/>
      <c r="AJ199" s="274">
        <f t="shared" si="166"/>
        <v>100849</v>
      </c>
      <c r="AK199" s="274">
        <v>0</v>
      </c>
    </row>
    <row r="200" spans="1:37" s="275" customFormat="1" ht="30">
      <c r="A200" s="414" t="s">
        <v>19817</v>
      </c>
      <c r="B200" s="436" t="str">
        <f>'COMPOSIÇÕES COMPLEMENTARES '!$C$99</f>
        <v>COMP 025</v>
      </c>
      <c r="C200" s="416" t="str">
        <f>IF($B200="","",IFERROR(VLOOKUP($B200,SERVIÇOS!$A:$F,2,0),IFERROR(VLOOKUP($B200,'COMPOSIÇÕES COMPLEMENTARES '!$C:$K,2,0),"")))</f>
        <v>INSTALAÇÃO DE PLUG DE PVC ROSÁVEL ÁGUA FRIA</v>
      </c>
      <c r="D200" s="417" t="str">
        <f>IF($B200="","",IFERROR(VLOOKUP($B200,SERVIÇOS!$A:$F,3,0),IFERROR(VLOOKUP($B200,'COMPOSIÇÕES COMPLEMENTARES '!$C:$K,3,0),"")))</f>
        <v>UN</v>
      </c>
      <c r="E200" s="418">
        <v>2</v>
      </c>
      <c r="F200" s="419">
        <f>IF($B200="","",IFERROR(VLOOKUP($B200,SERVIÇOS!$A:$F,4,0),IFERROR(VLOOKUP($B200,'COMPOSIÇÕES COMPLEMENTARES '!$C:$K,6,0),"")))</f>
        <v>15.49</v>
      </c>
      <c r="G200" s="419">
        <f>IF($B200="","",IFERROR(VLOOKUP($B200,SERVIÇOS!$A:$F,5,0),IFERROR(VLOOKUP($B200,'COMPOSIÇÕES COMPLEMENTARES '!$C:$K,7,0),"")))</f>
        <v>2.12</v>
      </c>
      <c r="H200" s="419">
        <f t="shared" si="129"/>
        <v>17.61</v>
      </c>
      <c r="I200" s="419">
        <f t="shared" si="130"/>
        <v>30.98</v>
      </c>
      <c r="J200" s="419">
        <f t="shared" si="131"/>
        <v>4.24</v>
      </c>
      <c r="K200" s="419">
        <f t="shared" si="109"/>
        <v>35.22</v>
      </c>
      <c r="L200" s="715" t="s">
        <v>19018</v>
      </c>
      <c r="M200"/>
      <c r="N200" s="477"/>
      <c r="O200" s="478" t="str">
        <f t="shared" si="132"/>
        <v/>
      </c>
      <c r="P200" s="477"/>
      <c r="Q200" s="479" t="str">
        <f t="shared" si="133"/>
        <v/>
      </c>
      <c r="R200" s="477"/>
      <c r="S200" s="480" t="str">
        <f t="shared" si="134"/>
        <v/>
      </c>
      <c r="T200" s="481">
        <f>SUMIF($N$8:S$8,"QUANT.",N200:S200)</f>
        <v>0</v>
      </c>
      <c r="U200" s="482">
        <f t="shared" si="135"/>
        <v>0</v>
      </c>
      <c r="V200" s="494" t="str">
        <f t="shared" si="136"/>
        <v>MEDIR</v>
      </c>
      <c r="W200" s="495">
        <f t="shared" si="137"/>
        <v>2</v>
      </c>
      <c r="X200" s="495">
        <f t="shared" si="138"/>
        <v>35.22</v>
      </c>
      <c r="Y200" s="273"/>
      <c r="Z200" s="273"/>
      <c r="AA200" s="273"/>
      <c r="AB200" s="273"/>
      <c r="AC200" s="273"/>
      <c r="AD200" s="273"/>
      <c r="AE200" s="273"/>
      <c r="AF200" s="273"/>
      <c r="AG200" s="273"/>
      <c r="AH200" s="273"/>
      <c r="AI200" s="273"/>
      <c r="AJ200" s="274" t="e">
        <f t="shared" si="166"/>
        <v>#VALUE!</v>
      </c>
      <c r="AK200" s="274">
        <v>0</v>
      </c>
    </row>
    <row r="201" spans="1:37" s="275" customFormat="1">
      <c r="A201" s="414" t="s">
        <v>19818</v>
      </c>
      <c r="B201" s="436" t="str">
        <f>'COMPOSIÇÕES COMPLEMENTARES '!$C$102</f>
        <v>COMP 026</v>
      </c>
      <c r="C201" s="416" t="str">
        <f>IF($B201="","",IFERROR(VLOOKUP($B201,SERVIÇOS!$A:$F,2,0),IFERROR(VLOOKUP($B201,'COMPOSIÇÕES COMPLEMENTARES '!$C:$K,2,0),"")))</f>
        <v>INSTALAÇÃO DE PLUG DE PVC P/ ESGOTO</v>
      </c>
      <c r="D201" s="417" t="str">
        <f>IF($B201="","",IFERROR(VLOOKUP($B201,SERVIÇOS!$A:$F,3,0),IFERROR(VLOOKUP($B201,'COMPOSIÇÕES COMPLEMENTARES '!$C:$K,3,0),"")))</f>
        <v>UN</v>
      </c>
      <c r="E201" s="418">
        <v>2</v>
      </c>
      <c r="F201" s="419">
        <f>IF($B201="","",IFERROR(VLOOKUP($B201,SERVIÇOS!$A:$F,4,0),IFERROR(VLOOKUP($B201,'COMPOSIÇÕES COMPLEMENTARES '!$C:$K,6,0),"")))</f>
        <v>25.1</v>
      </c>
      <c r="G201" s="419">
        <f>IF($B201="","",IFERROR(VLOOKUP($B201,SERVIÇOS!$A:$F,5,0),IFERROR(VLOOKUP($B201,'COMPOSIÇÕES COMPLEMENTARES '!$C:$K,7,0),"")))</f>
        <v>2.12</v>
      </c>
      <c r="H201" s="419">
        <f t="shared" si="129"/>
        <v>27.220000000000002</v>
      </c>
      <c r="I201" s="419">
        <f t="shared" si="130"/>
        <v>50.2</v>
      </c>
      <c r="J201" s="419">
        <f t="shared" si="131"/>
        <v>4.24</v>
      </c>
      <c r="K201" s="419">
        <f t="shared" si="109"/>
        <v>54.440000000000005</v>
      </c>
      <c r="L201" s="714"/>
      <c r="M201"/>
      <c r="N201" s="477"/>
      <c r="O201" s="478" t="str">
        <f t="shared" si="132"/>
        <v/>
      </c>
      <c r="P201" s="477"/>
      <c r="Q201" s="479" t="str">
        <f t="shared" si="133"/>
        <v/>
      </c>
      <c r="R201" s="477"/>
      <c r="S201" s="480" t="str">
        <f t="shared" si="134"/>
        <v/>
      </c>
      <c r="T201" s="481">
        <f>SUMIF($N$8:S$8,"QUANT.",N201:S201)</f>
        <v>0</v>
      </c>
      <c r="U201" s="482">
        <f t="shared" si="135"/>
        <v>0</v>
      </c>
      <c r="V201" s="494" t="str">
        <f t="shared" si="136"/>
        <v>MEDIR</v>
      </c>
      <c r="W201" s="495">
        <f t="shared" si="137"/>
        <v>2</v>
      </c>
      <c r="X201" s="495">
        <f t="shared" si="138"/>
        <v>54.440000000000005</v>
      </c>
      <c r="Y201" s="273"/>
      <c r="Z201" s="273"/>
      <c r="AA201" s="273"/>
      <c r="AB201" s="273"/>
      <c r="AC201" s="273"/>
      <c r="AD201" s="273"/>
      <c r="AE201" s="273"/>
      <c r="AF201" s="273"/>
      <c r="AG201" s="273"/>
      <c r="AH201" s="273"/>
      <c r="AI201" s="273"/>
      <c r="AJ201" s="274" t="e">
        <f t="shared" si="166"/>
        <v>#VALUE!</v>
      </c>
      <c r="AK201" s="274">
        <v>0</v>
      </c>
    </row>
    <row r="202" spans="1:37" s="275" customFormat="1" ht="30">
      <c r="A202" s="414" t="s">
        <v>19819</v>
      </c>
      <c r="B202" s="436" t="str">
        <f>'COMPOSIÇÕES COMPLEMENTARES '!$C$564</f>
        <v>COMP 087</v>
      </c>
      <c r="C202" s="416" t="str">
        <f>IF($B202="","",IFERROR(VLOOKUP($B202,SERVIÇOS!$A:$F,2,0),IFERROR(VLOOKUP($B202,'COMPOSIÇÕES COMPLEMENTARES '!$C:$K,2,0),"")))</f>
        <v>EXAUSTOR COMERCIAL 30 CM, 1/4 CV, 1695 RPM, 1200M³/H, 127/220V VENTI-DELTA OU SIMILAR - FORNECIMENTO E INSTALAÇÃO</v>
      </c>
      <c r="D202" s="417" t="str">
        <f>IF($B202="","",IFERROR(VLOOKUP($B202,SERVIÇOS!$A:$F,3,0),IFERROR(VLOOKUP($B202,'COMPOSIÇÕES COMPLEMENTARES '!$C:$K,3,0),"")))</f>
        <v>UN</v>
      </c>
      <c r="E202" s="418">
        <v>4</v>
      </c>
      <c r="F202" s="419">
        <f>IF($B202="","",IFERROR(VLOOKUP($B202,SERVIÇOS!$A:$F,4,0),IFERROR(VLOOKUP($B202,'COMPOSIÇÕES COMPLEMENTARES '!$C:$K,6,0),"")))</f>
        <v>369.29</v>
      </c>
      <c r="G202" s="419">
        <f>IF($B202="","",IFERROR(VLOOKUP($B202,SERVIÇOS!$A:$F,5,0),IFERROR(VLOOKUP($B202,'COMPOSIÇÕES COMPLEMENTARES '!$C:$K,7,0),"")))</f>
        <v>106.23</v>
      </c>
      <c r="H202" s="419">
        <f t="shared" ref="H202" si="167">IF(E202="","",F202+G202)</f>
        <v>475.52000000000004</v>
      </c>
      <c r="I202" s="419">
        <f t="shared" ref="I202" si="168">IF(E202="","",TRUNC((E202*F202),2))</f>
        <v>1477.16</v>
      </c>
      <c r="J202" s="419">
        <f t="shared" ref="J202" si="169">IF(E202="","",TRUNC((E202*G202),2))</f>
        <v>424.92</v>
      </c>
      <c r="K202" s="419">
        <f t="shared" si="109"/>
        <v>1902.0800000000002</v>
      </c>
      <c r="L202" s="714"/>
      <c r="M202"/>
      <c r="N202" s="477"/>
      <c r="O202" s="478" t="str">
        <f t="shared" si="132"/>
        <v/>
      </c>
      <c r="P202" s="477"/>
      <c r="Q202" s="479" t="str">
        <f t="shared" si="133"/>
        <v/>
      </c>
      <c r="R202" s="477"/>
      <c r="S202" s="480" t="str">
        <f t="shared" si="134"/>
        <v/>
      </c>
      <c r="T202" s="481">
        <f>SUMIF($N$8:S$8,"QUANT.",N202:S202)</f>
        <v>0</v>
      </c>
      <c r="U202" s="482">
        <f t="shared" si="135"/>
        <v>0</v>
      </c>
      <c r="V202" s="494"/>
      <c r="W202" s="495">
        <f t="shared" si="137"/>
        <v>4</v>
      </c>
      <c r="X202" s="495">
        <f t="shared" si="138"/>
        <v>1902.0800000000002</v>
      </c>
      <c r="Y202" s="273"/>
      <c r="Z202" s="273"/>
      <c r="AA202" s="273"/>
      <c r="AB202" s="273"/>
      <c r="AC202" s="273"/>
      <c r="AD202" s="273"/>
      <c r="AE202" s="273"/>
      <c r="AF202" s="273"/>
      <c r="AG202" s="273"/>
      <c r="AH202" s="273"/>
      <c r="AI202" s="273"/>
      <c r="AJ202" s="661"/>
      <c r="AK202" s="661"/>
    </row>
    <row r="203" spans="1:37" s="275" customFormat="1">
      <c r="A203" s="414" t="s">
        <v>19820</v>
      </c>
      <c r="B203" s="436" t="s">
        <v>16916</v>
      </c>
      <c r="C203" s="416" t="str">
        <f>IF($B203="","",IFERROR(VLOOKUP($B203,SERVIÇOS!$A:$F,2,0),IFERROR(VLOOKUP($B203,'COMPOSIÇÕES COMPLEMENTARES '!$C:$K,2,0),"")))</f>
        <v>RASGO EM ALVENARIA P/TUBULAÇÕES D=65 A 100MM (2 1/2" A 4")</v>
      </c>
      <c r="D203" s="417" t="str">
        <f>IF($B203="","",IFERROR(VLOOKUP($B203,SERVIÇOS!$A:$F,3,0),IFERROR(VLOOKUP($B203,'COMPOSIÇÕES COMPLEMENTARES '!$C:$K,3,0),"")))</f>
        <v>M</v>
      </c>
      <c r="E203" s="418">
        <v>10</v>
      </c>
      <c r="F203" s="419">
        <f>IF($B203="","",IFERROR(VLOOKUP($B203,SERVIÇOS!$A:$F,4,0),IFERROR(VLOOKUP($B203,'COMPOSIÇÕES COMPLEMENTARES '!$C:$K,6,0),"")))</f>
        <v>5.75</v>
      </c>
      <c r="G203" s="419">
        <f>IF($B203="","",IFERROR(VLOOKUP($B203,SERVIÇOS!$A:$F,5,0),IFERROR(VLOOKUP($B203,'COMPOSIÇÕES COMPLEMENTARES '!$C:$K,7,0),"")))</f>
        <v>13.98</v>
      </c>
      <c r="H203" s="419">
        <f t="shared" ref="H203:H205" si="170">IF(E203="","",F203+G203)</f>
        <v>19.73</v>
      </c>
      <c r="I203" s="419">
        <f t="shared" ref="I203:I205" si="171">IF(E203="","",TRUNC((E203*F203),2))</f>
        <v>57.5</v>
      </c>
      <c r="J203" s="419">
        <f t="shared" ref="J203:J205" si="172">IF(E203="","",TRUNC((E203*G203),2))</f>
        <v>139.80000000000001</v>
      </c>
      <c r="K203" s="419">
        <f t="shared" ref="K203:K264" si="173">H203*E203</f>
        <v>197.3</v>
      </c>
      <c r="L203" s="818"/>
      <c r="M203"/>
      <c r="N203" s="477"/>
      <c r="O203" s="478"/>
      <c r="P203" s="477"/>
      <c r="Q203" s="479"/>
      <c r="R203" s="477"/>
      <c r="S203" s="480"/>
      <c r="T203" s="481"/>
      <c r="U203" s="482"/>
      <c r="V203" s="494"/>
      <c r="W203" s="495"/>
      <c r="X203" s="495"/>
      <c r="Y203" s="273"/>
      <c r="Z203" s="273"/>
      <c r="AA203" s="273"/>
      <c r="AB203" s="273"/>
      <c r="AC203" s="273"/>
      <c r="AD203" s="273"/>
      <c r="AE203" s="273"/>
      <c r="AF203" s="273"/>
      <c r="AG203" s="273"/>
      <c r="AH203" s="273"/>
      <c r="AI203" s="273"/>
      <c r="AJ203" s="661"/>
      <c r="AK203" s="661"/>
    </row>
    <row r="204" spans="1:37" s="275" customFormat="1" ht="60">
      <c r="A204" s="414" t="s">
        <v>19821</v>
      </c>
      <c r="B204" s="436">
        <v>91786</v>
      </c>
      <c r="C204" s="416" t="str">
        <f>IF($B204="","",IFERROR(VLOOKUP($B204,SERVIÇOS!$A:$F,2,0),IFERROR(VLOOKUP($B204,'COMPOSIÇÕES COMPLEMENTARES '!$C:$K,2,0),"")))</f>
        <v>(COMPOSIÇÃO REPRESENTATIVA) DO SERVIÇO DE INSTALAÇÃO TUBOS DE PVC, SOLDÁVEL, ÁGUA FRIA, DN 32 MM (INSTALADO EM RAMAL, SUB-RAMAL, RAMAL DE DISTRIBUIÇÃO OU PRUMADA), INCLUSIVE CONEXÕES, CORTES E FIXAÇÕES, PARA PRÉDIOS. AF_10/2015</v>
      </c>
      <c r="D204" s="417" t="str">
        <f>IF($B204="","",IFERROR(VLOOKUP($B204,SERVIÇOS!$A:$F,3,0),IFERROR(VLOOKUP($B204,'COMPOSIÇÕES COMPLEMENTARES '!$C:$K,3,0),"")))</f>
        <v>M</v>
      </c>
      <c r="E204" s="418">
        <v>10</v>
      </c>
      <c r="F204" s="419">
        <f>IF($B204="","",IFERROR(VLOOKUP($B204,SERVIÇOS!$A:$F,4,0),IFERROR(VLOOKUP($B204,'COMPOSIÇÕES COMPLEMENTARES '!$C:$K,6,0),"")))</f>
        <v>22.29</v>
      </c>
      <c r="G204" s="419">
        <f>IF($B204="","",IFERROR(VLOOKUP($B204,SERVIÇOS!$A:$F,5,0),IFERROR(VLOOKUP($B204,'COMPOSIÇÕES COMPLEMENTARES '!$C:$K,7,0),"")))</f>
        <v>11.73</v>
      </c>
      <c r="H204" s="419">
        <f t="shared" si="170"/>
        <v>34.019999999999996</v>
      </c>
      <c r="I204" s="419">
        <f t="shared" si="171"/>
        <v>222.9</v>
      </c>
      <c r="J204" s="419">
        <f t="shared" si="172"/>
        <v>117.3</v>
      </c>
      <c r="K204" s="419">
        <f t="shared" si="173"/>
        <v>340.19999999999993</v>
      </c>
      <c r="L204" s="818"/>
      <c r="M204"/>
      <c r="N204" s="477"/>
      <c r="O204" s="478"/>
      <c r="P204" s="477"/>
      <c r="Q204" s="479"/>
      <c r="R204" s="477"/>
      <c r="S204" s="480"/>
      <c r="T204" s="481"/>
      <c r="U204" s="482"/>
      <c r="V204" s="494"/>
      <c r="W204" s="495"/>
      <c r="X204" s="495"/>
      <c r="Y204" s="273"/>
      <c r="Z204" s="273"/>
      <c r="AA204" s="273"/>
      <c r="AB204" s="273"/>
      <c r="AC204" s="273"/>
      <c r="AD204" s="273"/>
      <c r="AE204" s="273"/>
      <c r="AF204" s="273"/>
      <c r="AG204" s="273"/>
      <c r="AH204" s="273"/>
      <c r="AI204" s="273"/>
      <c r="AJ204" s="661"/>
      <c r="AK204" s="661"/>
    </row>
    <row r="205" spans="1:37" s="275" customFormat="1" ht="30">
      <c r="A205" s="414" t="s">
        <v>19853</v>
      </c>
      <c r="B205" s="436">
        <v>100480</v>
      </c>
      <c r="C205" s="416" t="str">
        <f>IF($B205="","",IFERROR(VLOOKUP($B205,SERVIÇOS!$A:$F,2,0),IFERROR(VLOOKUP($B205,'COMPOSIÇÕES COMPLEMENTARES '!$C:$K,2,0),"")))</f>
        <v>ARGAMASSA TRAÇO 1:3 (EM VOLUME DE CIMENTO E AREIA MÉDIA ÚMIDA) COM ADIÇÃO DE IMPERMEABILIZANTE, PREPARO MANUAL. AF_08/2019</v>
      </c>
      <c r="D205" s="417" t="str">
        <f>IF($B205="","",IFERROR(VLOOKUP($B205,SERVIÇOS!$A:$F,3,0),IFERROR(VLOOKUP($B205,'COMPOSIÇÕES COMPLEMENTARES '!$C:$K,3,0),"")))</f>
        <v>M3</v>
      </c>
      <c r="E205" s="418">
        <v>1</v>
      </c>
      <c r="F205" s="419">
        <f>IF($B205="","",IFERROR(VLOOKUP($B205,SERVIÇOS!$A:$F,4,0),IFERROR(VLOOKUP($B205,'COMPOSIÇÕES COMPLEMENTARES '!$C:$K,6,0),"")))</f>
        <v>627.12</v>
      </c>
      <c r="G205" s="419">
        <f>IF($B205="","",IFERROR(VLOOKUP($B205,SERVIÇOS!$A:$F,5,0),IFERROR(VLOOKUP($B205,'COMPOSIÇÕES COMPLEMENTARES '!$C:$K,7,0),"")))</f>
        <v>133.66999999999999</v>
      </c>
      <c r="H205" s="419">
        <f t="shared" si="170"/>
        <v>760.79</v>
      </c>
      <c r="I205" s="419">
        <f t="shared" si="171"/>
        <v>627.12</v>
      </c>
      <c r="J205" s="419">
        <f t="shared" si="172"/>
        <v>133.66999999999999</v>
      </c>
      <c r="K205" s="419">
        <f t="shared" si="173"/>
        <v>760.79</v>
      </c>
      <c r="L205" s="818"/>
      <c r="M205"/>
      <c r="N205" s="477"/>
      <c r="O205" s="478"/>
      <c r="P205" s="477"/>
      <c r="Q205" s="479"/>
      <c r="R205" s="477"/>
      <c r="S205" s="480"/>
      <c r="T205" s="481"/>
      <c r="U205" s="482"/>
      <c r="V205" s="494"/>
      <c r="W205" s="495"/>
      <c r="X205" s="495"/>
      <c r="Y205" s="273"/>
      <c r="Z205" s="273"/>
      <c r="AA205" s="273"/>
      <c r="AB205" s="273"/>
      <c r="AC205" s="273"/>
      <c r="AD205" s="273"/>
      <c r="AE205" s="273"/>
      <c r="AF205" s="273"/>
      <c r="AG205" s="273"/>
      <c r="AH205" s="273"/>
      <c r="AI205" s="273"/>
      <c r="AJ205" s="661"/>
      <c r="AK205" s="661"/>
    </row>
    <row r="206" spans="1:37" s="275" customFormat="1">
      <c r="A206" s="706">
        <v>7</v>
      </c>
      <c r="B206" s="707"/>
      <c r="C206" s="708" t="s">
        <v>19019</v>
      </c>
      <c r="D206" s="709"/>
      <c r="E206" s="710"/>
      <c r="F206" s="711"/>
      <c r="G206" s="712"/>
      <c r="H206" s="712"/>
      <c r="I206" s="713">
        <f>SUM(I207:I233)</f>
        <v>76314.379999999976</v>
      </c>
      <c r="J206" s="713">
        <f>SUM(J207:J233)</f>
        <v>17934.02</v>
      </c>
      <c r="K206" s="712"/>
      <c r="L206" s="799">
        <f>SUM(K207:K233)</f>
        <v>94248.444999999963</v>
      </c>
      <c r="M206"/>
      <c r="N206" s="477"/>
      <c r="O206" s="478" t="str">
        <f t="shared" si="132"/>
        <v/>
      </c>
      <c r="P206" s="477"/>
      <c r="Q206" s="479" t="str">
        <f t="shared" si="133"/>
        <v/>
      </c>
      <c r="R206" s="477"/>
      <c r="S206" s="480" t="str">
        <f t="shared" si="134"/>
        <v/>
      </c>
      <c r="T206" s="481">
        <f>SUMIF($N$8:S$8,"QUANT.",N206:S206)</f>
        <v>0</v>
      </c>
      <c r="U206" s="482">
        <f t="shared" si="135"/>
        <v>0</v>
      </c>
      <c r="V206" s="494" t="str">
        <f t="shared" si="136"/>
        <v/>
      </c>
      <c r="W206" s="495">
        <f t="shared" si="137"/>
        <v>0</v>
      </c>
      <c r="X206" s="495">
        <f t="shared" si="138"/>
        <v>0</v>
      </c>
      <c r="Y206" s="273"/>
      <c r="Z206" s="273"/>
      <c r="AA206" s="273"/>
      <c r="AB206" s="273"/>
      <c r="AC206" s="273"/>
      <c r="AD206" s="273"/>
      <c r="AE206" s="273"/>
      <c r="AF206" s="273"/>
      <c r="AG206" s="273"/>
      <c r="AH206" s="273"/>
      <c r="AI206" s="273"/>
      <c r="AJ206" s="274">
        <f t="shared" si="166"/>
        <v>0</v>
      </c>
      <c r="AK206" s="274">
        <v>0</v>
      </c>
    </row>
    <row r="207" spans="1:37" s="275" customFormat="1" ht="30">
      <c r="A207" s="761" t="s">
        <v>19017</v>
      </c>
      <c r="B207" s="762">
        <v>97647</v>
      </c>
      <c r="C207" s="763" t="str">
        <f>IF($B207="","",IFERROR(VLOOKUP($B207,SERVIÇOS!$A:$F,2,0),IFERROR(VLOOKUP($B207,'COMPOSIÇÕES COMPLEMENTARES '!$C:$K,2,0),"")))</f>
        <v>REMOÇÃO DE TELHAS, DE FIBROCIMENTO, METÁLICA E CERÂMICA, DE FORMA MANUAL, SEM REAPROVEITAMENTO. AF_12/2017</v>
      </c>
      <c r="D207" s="764" t="str">
        <f>IF($B207="","",IFERROR(VLOOKUP($B207,SERVIÇOS!$A:$F,3,0),IFERROR(VLOOKUP($B207,'COMPOSIÇÕES COMPLEMENTARES '!$C:$K,3,0),"")))</f>
        <v>M2</v>
      </c>
      <c r="E207" s="765">
        <v>589</v>
      </c>
      <c r="F207" s="766">
        <f>IF($B207="","",IFERROR(VLOOKUP($B207,SERVIÇOS!$A:$F,4,0),IFERROR(VLOOKUP($B207,'COMPOSIÇÕES COMPLEMENTARES '!$C:$K,6,0),"")))</f>
        <v>1.08</v>
      </c>
      <c r="G207" s="766">
        <f>IF($B207="","",IFERROR(VLOOKUP($B207,SERVIÇOS!$A:$F,5,0),IFERROR(VLOOKUP($B207,'COMPOSIÇÕES COMPLEMENTARES '!$C:$K,7,0),"")))</f>
        <v>2.52</v>
      </c>
      <c r="H207" s="766">
        <f t="shared" ref="H207:H211" si="174">IF(E207="","",F207+G207)</f>
        <v>3.6</v>
      </c>
      <c r="I207" s="766">
        <f t="shared" ref="I207:I211" si="175">IF(E207="","",TRUNC((E207*F207),2))</f>
        <v>636.12</v>
      </c>
      <c r="J207" s="766">
        <f t="shared" ref="J207:J211" si="176">IF(E207="","",TRUNC((E207*G207),2))</f>
        <v>1484.28</v>
      </c>
      <c r="K207" s="419">
        <f t="shared" si="173"/>
        <v>2120.4</v>
      </c>
      <c r="L207" s="779"/>
      <c r="M207"/>
      <c r="N207" s="477"/>
      <c r="O207" s="478"/>
      <c r="P207" s="477"/>
      <c r="Q207" s="479"/>
      <c r="R207" s="477"/>
      <c r="S207" s="480"/>
      <c r="T207" s="481"/>
      <c r="U207" s="482"/>
      <c r="V207" s="494"/>
      <c r="W207" s="495"/>
      <c r="X207" s="495"/>
      <c r="Y207" s="273"/>
      <c r="Z207" s="273"/>
      <c r="AA207" s="273"/>
      <c r="AB207" s="273"/>
      <c r="AC207" s="273"/>
      <c r="AD207" s="273"/>
      <c r="AE207" s="273"/>
      <c r="AF207" s="273"/>
      <c r="AG207" s="273"/>
      <c r="AH207" s="273"/>
      <c r="AI207" s="273"/>
      <c r="AJ207" s="661"/>
      <c r="AK207" s="661"/>
    </row>
    <row r="208" spans="1:37" s="275" customFormat="1" ht="30">
      <c r="A208" s="761" t="s">
        <v>19601</v>
      </c>
      <c r="B208" s="762">
        <v>97113</v>
      </c>
      <c r="C208" s="763" t="str">
        <f>IF($B208="","",IFERROR(VLOOKUP($B208,SERVIÇOS!$A:$F,2,0),IFERROR(VLOOKUP($B208,'COMPOSIÇÕES COMPLEMENTARES '!$C:$K,2,0),"")))</f>
        <v>APLICAÇÃO DE LONA PLÁSTICA PARA EXECUÇÃO DE PAVIMENTOS DE CONCRETO. AF_04/2022</v>
      </c>
      <c r="D208" s="764" t="str">
        <f>IF($B208="","",IFERROR(VLOOKUP($B208,SERVIÇOS!$A:$F,3,0),IFERROR(VLOOKUP($B208,'COMPOSIÇÕES COMPLEMENTARES '!$C:$K,3,0),"")))</f>
        <v>M2</v>
      </c>
      <c r="E208" s="765">
        <v>539</v>
      </c>
      <c r="F208" s="766">
        <f>IF($B208="","",IFERROR(VLOOKUP($B208,SERVIÇOS!$A:$F,4,0),IFERROR(VLOOKUP($B208,'COMPOSIÇÕES COMPLEMENTARES '!$C:$K,6,0),"")))</f>
        <v>2.95</v>
      </c>
      <c r="G208" s="766">
        <f>IF($B208="","",IFERROR(VLOOKUP($B208,SERVIÇOS!$A:$F,5,0),IFERROR(VLOOKUP($B208,'COMPOSIÇÕES COMPLEMENTARES '!$C:$K,7,0),"")))</f>
        <v>0.18</v>
      </c>
      <c r="H208" s="766">
        <f t="shared" si="174"/>
        <v>3.1300000000000003</v>
      </c>
      <c r="I208" s="766">
        <f t="shared" si="175"/>
        <v>1590.05</v>
      </c>
      <c r="J208" s="766">
        <f t="shared" si="176"/>
        <v>97.02</v>
      </c>
      <c r="K208" s="419">
        <f t="shared" si="173"/>
        <v>1687.0700000000002</v>
      </c>
      <c r="L208" s="779"/>
      <c r="M208"/>
      <c r="N208" s="477"/>
      <c r="O208" s="478"/>
      <c r="P208" s="477"/>
      <c r="Q208" s="479"/>
      <c r="R208" s="477"/>
      <c r="S208" s="480"/>
      <c r="T208" s="481"/>
      <c r="U208" s="482"/>
      <c r="V208" s="494"/>
      <c r="W208" s="495"/>
      <c r="X208" s="495"/>
      <c r="Y208" s="273"/>
      <c r="Z208" s="273"/>
      <c r="AA208" s="273"/>
      <c r="AB208" s="273"/>
      <c r="AC208" s="273"/>
      <c r="AD208" s="273"/>
      <c r="AE208" s="273"/>
      <c r="AF208" s="273"/>
      <c r="AG208" s="273"/>
      <c r="AH208" s="273"/>
      <c r="AI208" s="273"/>
      <c r="AJ208" s="661"/>
      <c r="AK208" s="661"/>
    </row>
    <row r="209" spans="1:37" s="275" customFormat="1" ht="30">
      <c r="A209" s="761" t="s">
        <v>19602</v>
      </c>
      <c r="B209" s="762">
        <v>94226</v>
      </c>
      <c r="C209" s="763" t="str">
        <f>IF($B209="","",IFERROR(VLOOKUP($B209,SERVIÇOS!$A:$F,2,0),IFERROR(VLOOKUP($B209,'COMPOSIÇÕES COMPLEMENTARES '!$C:$K,2,0),"")))</f>
        <v>SUBCOBERTURA COM MANTA PLÁSTICA REVESTIDA POR PELÍCULA DE ALUMÍNO, INCLUSO TRANSPORTE VERTICAL. AF_07/2019</v>
      </c>
      <c r="D209" s="764" t="str">
        <f>IF($B209="","",IFERROR(VLOOKUP($B209,SERVIÇOS!$A:$F,3,0),IFERROR(VLOOKUP($B209,'COMPOSIÇÕES COMPLEMENTARES '!$C:$K,3,0),"")))</f>
        <v>M2</v>
      </c>
      <c r="E209" s="765">
        <v>539</v>
      </c>
      <c r="F209" s="766">
        <f>IF($B209="","",IFERROR(VLOOKUP($B209,SERVIÇOS!$A:$F,4,0),IFERROR(VLOOKUP($B209,'COMPOSIÇÕES COMPLEMENTARES '!$C:$K,6,0),"")))</f>
        <v>12.5</v>
      </c>
      <c r="G209" s="766">
        <f>IF($B209="","",IFERROR(VLOOKUP($B209,SERVIÇOS!$A:$F,5,0),IFERROR(VLOOKUP($B209,'COMPOSIÇÕES COMPLEMENTARES '!$C:$K,7,0),"")))</f>
        <v>6.58</v>
      </c>
      <c r="H209" s="766">
        <f t="shared" si="174"/>
        <v>19.079999999999998</v>
      </c>
      <c r="I209" s="766">
        <f t="shared" si="175"/>
        <v>6737.5</v>
      </c>
      <c r="J209" s="766">
        <f t="shared" si="176"/>
        <v>3546.62</v>
      </c>
      <c r="K209" s="419">
        <f t="shared" si="173"/>
        <v>10284.119999999999</v>
      </c>
      <c r="L209" s="779"/>
      <c r="M209"/>
      <c r="N209" s="477"/>
      <c r="O209" s="478"/>
      <c r="P209" s="477"/>
      <c r="Q209" s="479"/>
      <c r="R209" s="477"/>
      <c r="S209" s="480"/>
      <c r="T209" s="481"/>
      <c r="U209" s="482"/>
      <c r="V209" s="494"/>
      <c r="W209" s="495"/>
      <c r="X209" s="495"/>
      <c r="Y209" s="273"/>
      <c r="Z209" s="273"/>
      <c r="AA209" s="273"/>
      <c r="AB209" s="273"/>
      <c r="AC209" s="273"/>
      <c r="AD209" s="273"/>
      <c r="AE209" s="273"/>
      <c r="AF209" s="273"/>
      <c r="AG209" s="273"/>
      <c r="AH209" s="273"/>
      <c r="AI209" s="273"/>
      <c r="AJ209" s="661"/>
      <c r="AK209" s="661"/>
    </row>
    <row r="210" spans="1:37" s="275" customFormat="1" ht="30">
      <c r="A210" s="761" t="s">
        <v>19603</v>
      </c>
      <c r="B210" s="762">
        <v>94451</v>
      </c>
      <c r="C210" s="763" t="str">
        <f>IF($B210="","",IFERROR(VLOOKUP($B210,SERVIÇOS!$A:$F,2,0),IFERROR(VLOOKUP($B210,'COMPOSIÇÕES COMPLEMENTARES '!$C:$K,2,0),"")))</f>
        <v>CUMEEIRA PARA TELHA DE FIBROCIMENTO ESTRUTURAL E = 6 MM, INCLUSO ACESSÓRIOS DE FIXAÇÃO E IÇAMENTO. AF_07/2019</v>
      </c>
      <c r="D210" s="764" t="str">
        <f>IF($B210="","",IFERROR(VLOOKUP($B210,SERVIÇOS!$A:$F,3,0),IFERROR(VLOOKUP($B210,'COMPOSIÇÕES COMPLEMENTARES '!$C:$K,3,0),"")))</f>
        <v>M</v>
      </c>
      <c r="E210" s="765">
        <v>54</v>
      </c>
      <c r="F210" s="766">
        <f>IF($B210="","",IFERROR(VLOOKUP($B210,SERVIÇOS!$A:$F,4,0),IFERROR(VLOOKUP($B210,'COMPOSIÇÕES COMPLEMENTARES '!$C:$K,6,0),"")))</f>
        <v>85.19</v>
      </c>
      <c r="G210" s="766">
        <f>IF($B210="","",IFERROR(VLOOKUP($B210,SERVIÇOS!$A:$F,5,0),IFERROR(VLOOKUP($B210,'COMPOSIÇÕES COMPLEMENTARES '!$C:$K,7,0),"")))</f>
        <v>2.46</v>
      </c>
      <c r="H210" s="766">
        <f t="shared" si="174"/>
        <v>87.649999999999991</v>
      </c>
      <c r="I210" s="766">
        <f t="shared" si="175"/>
        <v>4600.26</v>
      </c>
      <c r="J210" s="766">
        <f t="shared" si="176"/>
        <v>132.84</v>
      </c>
      <c r="K210" s="419">
        <f t="shared" si="173"/>
        <v>4733.0999999999995</v>
      </c>
      <c r="L210" s="779"/>
      <c r="M210"/>
      <c r="N210" s="477"/>
      <c r="O210" s="478"/>
      <c r="P210" s="477"/>
      <c r="Q210" s="479"/>
      <c r="R210" s="477"/>
      <c r="S210" s="480"/>
      <c r="T210" s="481"/>
      <c r="U210" s="482"/>
      <c r="V210" s="494"/>
      <c r="W210" s="495"/>
      <c r="X210" s="495"/>
      <c r="Y210" s="273"/>
      <c r="Z210" s="273"/>
      <c r="AA210" s="273"/>
      <c r="AB210" s="273"/>
      <c r="AC210" s="273"/>
      <c r="AD210" s="273"/>
      <c r="AE210" s="273"/>
      <c r="AF210" s="273"/>
      <c r="AG210" s="273"/>
      <c r="AH210" s="273"/>
      <c r="AI210" s="273"/>
      <c r="AJ210" s="661"/>
      <c r="AK210" s="661"/>
    </row>
    <row r="211" spans="1:37" s="275" customFormat="1" ht="45">
      <c r="A211" s="761" t="s">
        <v>19604</v>
      </c>
      <c r="B211" s="762">
        <v>94207</v>
      </c>
      <c r="C211" s="763" t="str">
        <f>IF($B211="","",IFERROR(VLOOKUP($B211,SERVIÇOS!$A:$F,2,0),IFERROR(VLOOKUP($B211,'COMPOSIÇÕES COMPLEMENTARES '!$C:$K,2,0),"")))</f>
        <v>TELHAMENTO COM TELHA ONDULADA DE FIBROCIMENTO E = 6 MM, COM RECOBRIMENTO LATERAL DE 1/4 DE ONDA PARA TELHADO COM INCLINAÇÃO MAIOR QUE 10°, COM ATÉ 2 ÁGUAS, INCLUSO IÇAMENTO. AF_07/2019</v>
      </c>
      <c r="D211" s="764" t="str">
        <f>IF($B211="","",IFERROR(VLOOKUP($B211,SERVIÇOS!$A:$F,3,0),IFERROR(VLOOKUP($B211,'COMPOSIÇÕES COMPLEMENTARES '!$C:$K,3,0),"")))</f>
        <v>M2</v>
      </c>
      <c r="E211" s="765">
        <v>589</v>
      </c>
      <c r="F211" s="766">
        <f>IF($B211="","",IFERROR(VLOOKUP($B211,SERVIÇOS!$A:$F,4,0),IFERROR(VLOOKUP($B211,'COMPOSIÇÕES COMPLEMENTARES '!$C:$K,6,0),"")))</f>
        <v>42.05</v>
      </c>
      <c r="G211" s="766">
        <f>IF($B211="","",IFERROR(VLOOKUP($B211,SERVIÇOS!$A:$F,5,0),IFERROR(VLOOKUP($B211,'COMPOSIÇÕES COMPLEMENTARES '!$C:$K,7,0),"")))</f>
        <v>4.8499999999999996</v>
      </c>
      <c r="H211" s="766">
        <f t="shared" si="174"/>
        <v>46.9</v>
      </c>
      <c r="I211" s="766">
        <f t="shared" si="175"/>
        <v>24767.45</v>
      </c>
      <c r="J211" s="766">
        <f t="shared" si="176"/>
        <v>2856.65</v>
      </c>
      <c r="K211" s="419">
        <f t="shared" si="173"/>
        <v>27624.1</v>
      </c>
      <c r="L211" s="779"/>
      <c r="M211"/>
      <c r="N211" s="477"/>
      <c r="O211" s="478"/>
      <c r="P211" s="477"/>
      <c r="Q211" s="479"/>
      <c r="R211" s="477"/>
      <c r="S211" s="480"/>
      <c r="T211" s="481"/>
      <c r="U211" s="482"/>
      <c r="V211" s="494"/>
      <c r="W211" s="495"/>
      <c r="X211" s="495"/>
      <c r="Y211" s="273"/>
      <c r="Z211" s="273"/>
      <c r="AA211" s="273"/>
      <c r="AB211" s="273"/>
      <c r="AC211" s="273"/>
      <c r="AD211" s="273"/>
      <c r="AE211" s="273"/>
      <c r="AF211" s="273"/>
      <c r="AG211" s="273"/>
      <c r="AH211" s="273"/>
      <c r="AI211" s="273"/>
      <c r="AJ211" s="661"/>
      <c r="AK211" s="661"/>
    </row>
    <row r="212" spans="1:37" s="777" customFormat="1" ht="30">
      <c r="A212" s="761" t="s">
        <v>19605</v>
      </c>
      <c r="B212" s="762">
        <v>99814</v>
      </c>
      <c r="C212" s="763" t="str">
        <f>IF($B212="","",IFERROR(VLOOKUP($B212,SERVIÇOS!$A:$F,2,0),IFERROR(VLOOKUP($B212,'COMPOSIÇÕES COMPLEMENTARES '!$C:$K,2,0),"")))</f>
        <v>LIMPEZA DE SUPERFÍCIE COM JATO DE ALTA PRESSÃO. AF_04/2019</v>
      </c>
      <c r="D212" s="764" t="str">
        <f>IF($B212="","",IFERROR(VLOOKUP($B212,SERVIÇOS!$A:$F,3,0),IFERROR(VLOOKUP($B212,'COMPOSIÇÕES COMPLEMENTARES '!$C:$K,3,0),"")))</f>
        <v>M2</v>
      </c>
      <c r="E212" s="765">
        <v>110.4</v>
      </c>
      <c r="F212" s="766">
        <f>IF($B212="","",IFERROR(VLOOKUP($B212,SERVIÇOS!$A:$F,4,0),IFERROR(VLOOKUP($B212,'COMPOSIÇÕES COMPLEMENTARES '!$C:$K,6,0),"")))</f>
        <v>0.71</v>
      </c>
      <c r="G212" s="766">
        <f>IF($B212="","",IFERROR(VLOOKUP($B212,SERVIÇOS!$A:$F,5,0),IFERROR(VLOOKUP($B212,'COMPOSIÇÕES COMPLEMENTARES '!$C:$K,7,0),"")))</f>
        <v>1.35</v>
      </c>
      <c r="H212" s="766">
        <f t="shared" si="129"/>
        <v>2.06</v>
      </c>
      <c r="I212" s="766">
        <f t="shared" si="130"/>
        <v>78.38</v>
      </c>
      <c r="J212" s="766">
        <f t="shared" si="131"/>
        <v>149.04</v>
      </c>
      <c r="K212" s="419">
        <f t="shared" si="173"/>
        <v>227.42400000000001</v>
      </c>
      <c r="L212" s="779" t="s">
        <v>19014</v>
      </c>
      <c r="M212" s="288"/>
      <c r="N212" s="767"/>
      <c r="O212" s="768" t="str">
        <f t="shared" si="132"/>
        <v/>
      </c>
      <c r="P212" s="767"/>
      <c r="Q212" s="769" t="str">
        <f t="shared" si="133"/>
        <v/>
      </c>
      <c r="R212" s="767"/>
      <c r="S212" s="770" t="str">
        <f t="shared" si="134"/>
        <v/>
      </c>
      <c r="T212" s="771">
        <f>SUMIF($N$8:S$8,"QUANT.",N212:S212)</f>
        <v>0</v>
      </c>
      <c r="U212" s="772">
        <f t="shared" si="135"/>
        <v>0</v>
      </c>
      <c r="V212" s="773" t="str">
        <f t="shared" si="136"/>
        <v>MEDIR</v>
      </c>
      <c r="W212" s="774">
        <f t="shared" si="137"/>
        <v>110.4</v>
      </c>
      <c r="X212" s="774">
        <f t="shared" si="138"/>
        <v>227.42400000000001</v>
      </c>
      <c r="Y212" s="775"/>
      <c r="Z212" s="775"/>
      <c r="AA212" s="775"/>
      <c r="AB212" s="775"/>
      <c r="AC212" s="775"/>
      <c r="AD212" s="775"/>
      <c r="AE212" s="775"/>
      <c r="AF212" s="775"/>
      <c r="AG212" s="775"/>
      <c r="AH212" s="775"/>
      <c r="AI212" s="775"/>
      <c r="AJ212" s="776">
        <f t="shared" si="166"/>
        <v>99814</v>
      </c>
      <c r="AK212" s="776">
        <v>0</v>
      </c>
    </row>
    <row r="213" spans="1:37" s="777" customFormat="1" ht="45">
      <c r="A213" s="761" t="s">
        <v>19606</v>
      </c>
      <c r="B213" s="762">
        <v>98547</v>
      </c>
      <c r="C213" s="763" t="str">
        <f>IF($B213="","",IFERROR(VLOOKUP($B213,SERVIÇOS!$A:$F,2,0),IFERROR(VLOOKUP($B213,'COMPOSIÇÕES COMPLEMENTARES '!$C:$K,2,0),"")))</f>
        <v>IMPERMEABILIZAÇÃO DE SUPERFÍCIE COM MANTA ASFÁLTICA, DUAS CAMADAS, INCLUSIVE APLICAÇÃO DE PRIMER ASFÁLTICO, E=3MM E E=4MM. AF_06/2018</v>
      </c>
      <c r="D213" s="764" t="str">
        <f>IF($B213="","",IFERROR(VLOOKUP($B213,SERVIÇOS!$A:$F,3,0),IFERROR(VLOOKUP($B213,'COMPOSIÇÕES COMPLEMENTARES '!$C:$K,3,0),"")))</f>
        <v>M2</v>
      </c>
      <c r="E213" s="765">
        <v>110.4</v>
      </c>
      <c r="F213" s="766">
        <f>IF($B213="","",IFERROR(VLOOKUP($B213,SERVIÇOS!$A:$F,4,0),IFERROR(VLOOKUP($B213,'COMPOSIÇÕES COMPLEMENTARES '!$C:$K,6,0),"")))</f>
        <v>167.81</v>
      </c>
      <c r="G213" s="766">
        <f>IF($B213="","",IFERROR(VLOOKUP($B213,SERVIÇOS!$A:$F,5,0),IFERROR(VLOOKUP($B213,'COMPOSIÇÕES COMPLEMENTARES '!$C:$K,7,0),"")))</f>
        <v>33.729999999999997</v>
      </c>
      <c r="H213" s="766">
        <f t="shared" si="129"/>
        <v>201.54</v>
      </c>
      <c r="I213" s="766">
        <f t="shared" si="130"/>
        <v>18526.22</v>
      </c>
      <c r="J213" s="766">
        <f t="shared" si="131"/>
        <v>3723.79</v>
      </c>
      <c r="K213" s="419">
        <f t="shared" si="173"/>
        <v>22250.016</v>
      </c>
      <c r="L213" s="779" t="s">
        <v>19015</v>
      </c>
      <c r="M213" s="288"/>
      <c r="N213" s="767"/>
      <c r="O213" s="768" t="str">
        <f t="shared" si="132"/>
        <v/>
      </c>
      <c r="P213" s="767"/>
      <c r="Q213" s="769" t="str">
        <f t="shared" si="133"/>
        <v/>
      </c>
      <c r="R213" s="767"/>
      <c r="S213" s="770" t="str">
        <f t="shared" si="134"/>
        <v/>
      </c>
      <c r="T213" s="771">
        <f>SUMIF($N$8:S$8,"QUANT.",N213:S213)</f>
        <v>0</v>
      </c>
      <c r="U213" s="772">
        <f t="shared" si="135"/>
        <v>0</v>
      </c>
      <c r="V213" s="773" t="str">
        <f t="shared" si="136"/>
        <v>MEDIR</v>
      </c>
      <c r="W213" s="774">
        <f t="shared" si="137"/>
        <v>110.4</v>
      </c>
      <c r="X213" s="774">
        <f t="shared" si="138"/>
        <v>22250.016</v>
      </c>
      <c r="Y213" s="775"/>
      <c r="Z213" s="775"/>
      <c r="AA213" s="775"/>
      <c r="AB213" s="775"/>
      <c r="AC213" s="775"/>
      <c r="AD213" s="775"/>
      <c r="AE213" s="775"/>
      <c r="AF213" s="775"/>
      <c r="AG213" s="775"/>
      <c r="AH213" s="775"/>
      <c r="AI213" s="775"/>
      <c r="AJ213" s="776">
        <f t="shared" si="166"/>
        <v>98547</v>
      </c>
      <c r="AK213" s="776">
        <v>0</v>
      </c>
    </row>
    <row r="214" spans="1:37" s="777" customFormat="1">
      <c r="A214" s="761" t="s">
        <v>19607</v>
      </c>
      <c r="B214" s="762" t="str">
        <f>'COMPOSIÇÕES COMPLEMENTARES '!$C$105</f>
        <v>COMP 027</v>
      </c>
      <c r="C214" s="763" t="str">
        <f>IF($B214="","",IFERROR(VLOOKUP($B214,SERVIÇOS!$A:$F,2,0),IFERROR(VLOOKUP($B214,'COMPOSIÇÕES COMPLEMENTARES '!$C:$K,2,0),"")))</f>
        <v>RETIRADA DE CALHAS, RUFOS OU RINCÕES EM CHAPA METÁLICA</v>
      </c>
      <c r="D214" s="764" t="str">
        <f>IF($B214="","",IFERROR(VLOOKUP($B214,SERVIÇOS!$A:$F,3,0),IFERROR(VLOOKUP($B214,'COMPOSIÇÕES COMPLEMENTARES '!$C:$K,3,0),"")))</f>
        <v>M</v>
      </c>
      <c r="E214" s="765">
        <v>116.2</v>
      </c>
      <c r="F214" s="766">
        <f>IF($B214="","",IFERROR(VLOOKUP($B214,SERVIÇOS!$A:$F,4,0),IFERROR(VLOOKUP($B214,'COMPOSIÇÕES COMPLEMENTARES '!$C:$K,6,0),"")))</f>
        <v>1.79</v>
      </c>
      <c r="G214" s="766">
        <f>IF($B214="","",IFERROR(VLOOKUP($B214,SERVIÇOS!$A:$F,5,0),IFERROR(VLOOKUP($B214,'COMPOSIÇÕES COMPLEMENTARES '!$C:$K,7,0),"")))</f>
        <v>5.3</v>
      </c>
      <c r="H214" s="766">
        <f t="shared" si="129"/>
        <v>7.09</v>
      </c>
      <c r="I214" s="766">
        <f t="shared" si="130"/>
        <v>207.99</v>
      </c>
      <c r="J214" s="766">
        <f t="shared" si="131"/>
        <v>615.86</v>
      </c>
      <c r="K214" s="419">
        <f t="shared" si="173"/>
        <v>823.85799999999995</v>
      </c>
      <c r="L214" s="779"/>
      <c r="M214" s="288"/>
      <c r="N214" s="767"/>
      <c r="O214" s="768" t="str">
        <f t="shared" si="132"/>
        <v/>
      </c>
      <c r="P214" s="767"/>
      <c r="Q214" s="769" t="str">
        <f t="shared" si="133"/>
        <v/>
      </c>
      <c r="R214" s="767"/>
      <c r="S214" s="770" t="str">
        <f t="shared" si="134"/>
        <v/>
      </c>
      <c r="T214" s="771">
        <f>SUMIF($N$8:S$8,"QUANT.",N214:S214)</f>
        <v>0</v>
      </c>
      <c r="U214" s="772">
        <f t="shared" si="135"/>
        <v>0</v>
      </c>
      <c r="V214" s="773" t="str">
        <f t="shared" si="136"/>
        <v>MEDIR</v>
      </c>
      <c r="W214" s="774">
        <f t="shared" si="137"/>
        <v>116.2</v>
      </c>
      <c r="X214" s="774">
        <f t="shared" si="138"/>
        <v>823.85799999999995</v>
      </c>
      <c r="Y214" s="775"/>
      <c r="Z214" s="775"/>
      <c r="AA214" s="775"/>
      <c r="AB214" s="775"/>
      <c r="AC214" s="775"/>
      <c r="AD214" s="775"/>
      <c r="AE214" s="775"/>
      <c r="AF214" s="775"/>
      <c r="AG214" s="775"/>
      <c r="AH214" s="775"/>
      <c r="AI214" s="775"/>
      <c r="AJ214" s="776" t="e">
        <f t="shared" si="166"/>
        <v>#VALUE!</v>
      </c>
      <c r="AK214" s="776">
        <v>0</v>
      </c>
    </row>
    <row r="215" spans="1:37" s="777" customFormat="1" ht="30">
      <c r="A215" s="761" t="s">
        <v>19608</v>
      </c>
      <c r="B215" s="762">
        <v>100327</v>
      </c>
      <c r="C215" s="763" t="str">
        <f>IF($B215="","",IFERROR(VLOOKUP($B215,SERVIÇOS!$A:$F,2,0),IFERROR(VLOOKUP($B215,'COMPOSIÇÕES COMPLEMENTARES '!$C:$K,2,0),"")))</f>
        <v>RUFO EXTERNO/INTERNO EM CHAPA DE AÇO GALVANIZADO NÚMERO 26, CORTE DE 33 CM, INCLUSO IÇAMENTO. AF_07/2019</v>
      </c>
      <c r="D215" s="764" t="str">
        <f>IF($B215="","",IFERROR(VLOOKUP($B215,SERVIÇOS!$A:$F,3,0),IFERROR(VLOOKUP($B215,'COMPOSIÇÕES COMPLEMENTARES '!$C:$K,3,0),"")))</f>
        <v>M</v>
      </c>
      <c r="E215" s="765">
        <v>116.2</v>
      </c>
      <c r="F215" s="766">
        <f>IF($B215="","",IFERROR(VLOOKUP($B215,SERVIÇOS!$A:$F,4,0),IFERROR(VLOOKUP($B215,'COMPOSIÇÕES COMPLEMENTARES '!$C:$K,6,0),"")))</f>
        <v>62.56</v>
      </c>
      <c r="G215" s="766">
        <f>IF($B215="","",IFERROR(VLOOKUP($B215,SERVIÇOS!$A:$F,5,0),IFERROR(VLOOKUP($B215,'COMPOSIÇÕES COMPLEMENTARES '!$C:$K,7,0),"")))</f>
        <v>7.2</v>
      </c>
      <c r="H215" s="766">
        <f t="shared" si="129"/>
        <v>69.760000000000005</v>
      </c>
      <c r="I215" s="766">
        <f t="shared" si="130"/>
        <v>7269.47</v>
      </c>
      <c r="J215" s="766">
        <f t="shared" si="131"/>
        <v>836.64</v>
      </c>
      <c r="K215" s="419">
        <f t="shared" si="173"/>
        <v>8106.112000000001</v>
      </c>
      <c r="L215" s="779"/>
      <c r="M215" s="288"/>
      <c r="N215" s="767"/>
      <c r="O215" s="768" t="str">
        <f t="shared" si="132"/>
        <v/>
      </c>
      <c r="P215" s="767"/>
      <c r="Q215" s="769" t="str">
        <f t="shared" si="133"/>
        <v/>
      </c>
      <c r="R215" s="767"/>
      <c r="S215" s="770" t="str">
        <f t="shared" si="134"/>
        <v/>
      </c>
      <c r="T215" s="771">
        <f>SUMIF($N$8:S$8,"QUANT.",N215:S215)</f>
        <v>0</v>
      </c>
      <c r="U215" s="772">
        <f t="shared" si="135"/>
        <v>0</v>
      </c>
      <c r="V215" s="773" t="str">
        <f t="shared" si="136"/>
        <v>MEDIR</v>
      </c>
      <c r="W215" s="774">
        <f t="shared" si="137"/>
        <v>116.2</v>
      </c>
      <c r="X215" s="774">
        <f t="shared" si="138"/>
        <v>8106.112000000001</v>
      </c>
      <c r="Y215" s="775"/>
      <c r="Z215" s="775"/>
      <c r="AA215" s="775"/>
      <c r="AB215" s="775"/>
      <c r="AC215" s="775"/>
      <c r="AD215" s="775"/>
      <c r="AE215" s="775"/>
      <c r="AF215" s="775"/>
      <c r="AG215" s="775"/>
      <c r="AH215" s="775"/>
      <c r="AI215" s="775"/>
      <c r="AJ215" s="776">
        <f t="shared" si="166"/>
        <v>100327</v>
      </c>
      <c r="AK215" s="776">
        <v>0</v>
      </c>
    </row>
    <row r="216" spans="1:37" s="777" customFormat="1">
      <c r="A216" s="761" t="s">
        <v>19609</v>
      </c>
      <c r="B216" s="762" t="str">
        <f>'COMPOSIÇÕES COMPLEMENTARES '!$C$107</f>
        <v>COMP 028</v>
      </c>
      <c r="C216" s="763" t="str">
        <f>IF($B216="","",IFERROR(VLOOKUP($B216,SERVIÇOS!$A:$F,2,0),IFERROR(VLOOKUP($B216,'COMPOSIÇÕES COMPLEMENTARES '!$C:$K,2,0),"")))</f>
        <v>RETIRADA DE CALHAS, RUFOS E CONDUTORES</v>
      </c>
      <c r="D216" s="764" t="str">
        <f>IF($B216="","",IFERROR(VLOOKUP($B216,SERVIÇOS!$A:$F,3,0),IFERROR(VLOOKUP($B216,'COMPOSIÇÕES COMPLEMENTARES '!$C:$K,3,0),"")))</f>
        <v>M</v>
      </c>
      <c r="E216" s="765">
        <v>32</v>
      </c>
      <c r="F216" s="766">
        <f>IF($B216="","",IFERROR(VLOOKUP($B216,SERVIÇOS!$A:$F,4,0),IFERROR(VLOOKUP($B216,'COMPOSIÇÕES COMPLEMENTARES '!$C:$K,6,0),"")))</f>
        <v>3.08</v>
      </c>
      <c r="G216" s="766">
        <f>IF($B216="","",IFERROR(VLOOKUP($B216,SERVIÇOS!$A:$F,5,0),IFERROR(VLOOKUP($B216,'COMPOSIÇÕES COMPLEMENTARES '!$C:$K,7,0),"")))</f>
        <v>6</v>
      </c>
      <c r="H216" s="766">
        <f t="shared" si="129"/>
        <v>9.08</v>
      </c>
      <c r="I216" s="766">
        <f t="shared" si="130"/>
        <v>98.56</v>
      </c>
      <c r="J216" s="766">
        <f t="shared" si="131"/>
        <v>192</v>
      </c>
      <c r="K216" s="419">
        <f t="shared" si="173"/>
        <v>290.56</v>
      </c>
      <c r="L216" s="779"/>
      <c r="M216" s="288"/>
      <c r="N216" s="767"/>
      <c r="O216" s="768" t="str">
        <f t="shared" si="132"/>
        <v/>
      </c>
      <c r="P216" s="767"/>
      <c r="Q216" s="769" t="str">
        <f t="shared" si="133"/>
        <v/>
      </c>
      <c r="R216" s="767"/>
      <c r="S216" s="770" t="str">
        <f t="shared" si="134"/>
        <v/>
      </c>
      <c r="T216" s="771">
        <f>SUMIF($N$8:S$8,"QUANT.",N216:S216)</f>
        <v>0</v>
      </c>
      <c r="U216" s="772">
        <f t="shared" si="135"/>
        <v>0</v>
      </c>
      <c r="V216" s="773" t="str">
        <f t="shared" si="136"/>
        <v>MEDIR</v>
      </c>
      <c r="W216" s="774">
        <f t="shared" si="137"/>
        <v>32</v>
      </c>
      <c r="X216" s="774">
        <f t="shared" si="138"/>
        <v>290.56</v>
      </c>
      <c r="Y216" s="775"/>
      <c r="Z216" s="775"/>
      <c r="AA216" s="775"/>
      <c r="AB216" s="775"/>
      <c r="AC216" s="775"/>
      <c r="AD216" s="775"/>
      <c r="AE216" s="775"/>
      <c r="AF216" s="775"/>
      <c r="AG216" s="775"/>
      <c r="AH216" s="775"/>
      <c r="AI216" s="775"/>
      <c r="AJ216" s="776" t="e">
        <f t="shared" si="166"/>
        <v>#VALUE!</v>
      </c>
      <c r="AK216" s="776">
        <v>0</v>
      </c>
    </row>
    <row r="217" spans="1:37" s="275" customFormat="1" ht="60">
      <c r="A217" s="761" t="s">
        <v>19610</v>
      </c>
      <c r="B217" s="436">
        <v>91790</v>
      </c>
      <c r="C217" s="416" t="str">
        <f>IF($B217="","",IFERROR(VLOOKUP($B217,SERVIÇOS!$A:$F,2,0),IFERROR(VLOOKUP($B217,'COMPOSIÇÕES COMPLEMENTARES '!$C:$K,2,0),"")))</f>
        <v>(COMPOSIÇÃO REPRESENTATIVA) DO SERVIÇO DE INSTALAÇÃO DE TUBOS DE PVC, SÉRIE R, ÁGUA PLUVIAL, DN 100 MM (INSTALADO EM RAMAL DE ENCAMINHAMENTO, OU CONDUTORES VERTICAIS), INCLUSIVE CONEXÕES, CORTES E FIXAÇÕES, PARA PRÉDIOS. AF_10/2015</v>
      </c>
      <c r="D217" s="417" t="str">
        <f>IF($B217="","",IFERROR(VLOOKUP($B217,SERVIÇOS!$A:$F,3,0),IFERROR(VLOOKUP($B217,'COMPOSIÇÕES COMPLEMENTARES '!$C:$K,3,0),"")))</f>
        <v>M</v>
      </c>
      <c r="E217" s="418">
        <v>40</v>
      </c>
      <c r="F217" s="419">
        <f>IF($B217="","",IFERROR(VLOOKUP($B217,SERVIÇOS!$A:$F,4,0),IFERROR(VLOOKUP($B217,'COMPOSIÇÕES COMPLEMENTARES '!$C:$K,6,0),"")))</f>
        <v>51.01</v>
      </c>
      <c r="G217" s="419">
        <f>IF($B217="","",IFERROR(VLOOKUP($B217,SERVIÇOS!$A:$F,5,0),IFERROR(VLOOKUP($B217,'COMPOSIÇÕES COMPLEMENTARES '!$C:$K,7,0),"")))</f>
        <v>13.02</v>
      </c>
      <c r="H217" s="419">
        <f t="shared" si="129"/>
        <v>64.03</v>
      </c>
      <c r="I217" s="419">
        <f t="shared" si="130"/>
        <v>2040.4</v>
      </c>
      <c r="J217" s="419">
        <f t="shared" si="131"/>
        <v>520.79999999999995</v>
      </c>
      <c r="K217" s="419">
        <f t="shared" si="173"/>
        <v>2561.1999999999998</v>
      </c>
      <c r="L217" s="714"/>
      <c r="M217"/>
      <c r="N217" s="477"/>
      <c r="O217" s="478" t="str">
        <f t="shared" si="132"/>
        <v/>
      </c>
      <c r="P217" s="477"/>
      <c r="Q217" s="479" t="str">
        <f t="shared" si="133"/>
        <v/>
      </c>
      <c r="R217" s="477"/>
      <c r="S217" s="480" t="str">
        <f t="shared" si="134"/>
        <v/>
      </c>
      <c r="T217" s="481">
        <f>SUMIF($N$8:S$8,"QUANT.",N217:S217)</f>
        <v>0</v>
      </c>
      <c r="U217" s="482">
        <f t="shared" si="135"/>
        <v>0</v>
      </c>
      <c r="V217" s="494" t="str">
        <f t="shared" si="136"/>
        <v>MEDIR</v>
      </c>
      <c r="W217" s="495">
        <f t="shared" si="137"/>
        <v>40</v>
      </c>
      <c r="X217" s="495">
        <f t="shared" si="138"/>
        <v>2561.1999999999998</v>
      </c>
      <c r="Y217" s="273"/>
      <c r="Z217" s="273"/>
      <c r="AA217" s="273"/>
      <c r="AB217" s="273"/>
      <c r="AC217" s="273"/>
      <c r="AD217" s="273"/>
      <c r="AE217" s="273"/>
      <c r="AF217" s="273"/>
      <c r="AG217" s="273"/>
      <c r="AH217" s="273"/>
      <c r="AI217" s="273"/>
      <c r="AJ217" s="274">
        <f t="shared" si="166"/>
        <v>91790</v>
      </c>
      <c r="AK217" s="274">
        <v>0</v>
      </c>
    </row>
    <row r="218" spans="1:37" s="777" customFormat="1">
      <c r="A218" s="761" t="s">
        <v>19611</v>
      </c>
      <c r="B218" s="762">
        <v>90441</v>
      </c>
      <c r="C218" s="763" t="str">
        <f>IF($B218="","",IFERROR(VLOOKUP($B218,SERVIÇOS!$A:$F,2,0),IFERROR(VLOOKUP($B218,'COMPOSIÇÕES COMPLEMENTARES '!$C:$K,2,0),"")))</f>
        <v>FURO EM CONCRETO PARA DIÂMETROS MAIORES QUE 75 MM. AF_05/2015</v>
      </c>
      <c r="D218" s="764" t="str">
        <f>IF($B218="","",IFERROR(VLOOKUP($B218,SERVIÇOS!$A:$F,3,0),IFERROR(VLOOKUP($B218,'COMPOSIÇÕES COMPLEMENTARES '!$C:$K,3,0),"")))</f>
        <v>UN</v>
      </c>
      <c r="E218" s="765">
        <v>4</v>
      </c>
      <c r="F218" s="766">
        <f>IF($B218="","",IFERROR(VLOOKUP($B218,SERVIÇOS!$A:$F,4,0),IFERROR(VLOOKUP($B218,'COMPOSIÇÕES COMPLEMENTARES '!$C:$K,6,0),"")))</f>
        <v>40.67</v>
      </c>
      <c r="G218" s="766">
        <f>IF($B218="","",IFERROR(VLOOKUP($B218,SERVIÇOS!$A:$F,5,0),IFERROR(VLOOKUP($B218,'COMPOSIÇÕES COMPLEMENTARES '!$C:$K,7,0),"")))</f>
        <v>97.58</v>
      </c>
      <c r="H218" s="766">
        <f t="shared" ref="H218" si="177">IF(E218="","",F218+G218)</f>
        <v>138.25</v>
      </c>
      <c r="I218" s="766">
        <f t="shared" ref="I218" si="178">IF(E218="","",TRUNC((E218*F218),2))</f>
        <v>162.68</v>
      </c>
      <c r="J218" s="766">
        <f t="shared" ref="J218" si="179">IF(E218="","",TRUNC((E218*G218),2))</f>
        <v>390.32</v>
      </c>
      <c r="K218" s="419">
        <f t="shared" si="173"/>
        <v>553</v>
      </c>
      <c r="L218" s="779"/>
      <c r="M218" s="288"/>
      <c r="N218" s="767"/>
      <c r="O218" s="768" t="str">
        <f t="shared" si="132"/>
        <v/>
      </c>
      <c r="P218" s="767"/>
      <c r="Q218" s="769" t="str">
        <f t="shared" si="133"/>
        <v/>
      </c>
      <c r="R218" s="767"/>
      <c r="S218" s="770" t="str">
        <f t="shared" si="134"/>
        <v/>
      </c>
      <c r="T218" s="771">
        <f>SUMIF($N$8:S$8,"QUANT.",N218:S218)</f>
        <v>0</v>
      </c>
      <c r="U218" s="772">
        <f t="shared" si="135"/>
        <v>0</v>
      </c>
      <c r="V218" s="773"/>
      <c r="W218" s="774">
        <f t="shared" si="137"/>
        <v>4</v>
      </c>
      <c r="X218" s="774">
        <f t="shared" si="138"/>
        <v>553</v>
      </c>
      <c r="Y218" s="775"/>
      <c r="Z218" s="775"/>
      <c r="AA218" s="775"/>
      <c r="AB218" s="775"/>
      <c r="AC218" s="775"/>
      <c r="AD218" s="775"/>
      <c r="AE218" s="775"/>
      <c r="AF218" s="775"/>
      <c r="AG218" s="775"/>
      <c r="AH218" s="775"/>
      <c r="AI218" s="775"/>
      <c r="AJ218" s="780"/>
      <c r="AK218" s="780"/>
    </row>
    <row r="219" spans="1:37" s="777" customFormat="1">
      <c r="A219" s="761" t="s">
        <v>19612</v>
      </c>
      <c r="B219" s="762" t="s">
        <v>17067</v>
      </c>
      <c r="C219" s="763" t="str">
        <f>IF($B219="","",IFERROR(VLOOKUP($B219,SERVIÇOS!$A:$F,2,0),IFERROR(VLOOKUP($B219,'COMPOSIÇÕES COMPLEMENTARES '!$C:$K,2,0),"")))</f>
        <v>TUBO PVC RÍGIDO SOLDÁVEL MARROM P/ ÁGUA, D=40 MM (1 1/4")</v>
      </c>
      <c r="D219" s="764" t="str">
        <f>IF($B219="","",IFERROR(VLOOKUP($B219,SERVIÇOS!$A:$F,3,0),IFERROR(VLOOKUP($B219,'COMPOSIÇÕES COMPLEMENTARES '!$C:$K,3,0),"")))</f>
        <v>M</v>
      </c>
      <c r="E219" s="765">
        <v>2</v>
      </c>
      <c r="F219" s="766">
        <f>IF($B219="","",IFERROR(VLOOKUP($B219,SERVIÇOS!$A:$F,4,0),IFERROR(VLOOKUP($B219,'COMPOSIÇÕES COMPLEMENTARES '!$C:$K,6,0),"")))</f>
        <v>19.07</v>
      </c>
      <c r="G219" s="766">
        <f>IF($B219="","",IFERROR(VLOOKUP($B219,SERVIÇOS!$A:$F,5,0),IFERROR(VLOOKUP($B219,'COMPOSIÇÕES COMPLEMENTARES '!$C:$K,7,0),"")))</f>
        <v>7.24</v>
      </c>
      <c r="H219" s="766">
        <f t="shared" ref="H219" si="180">IF(E219="","",F219+G219)</f>
        <v>26.310000000000002</v>
      </c>
      <c r="I219" s="766">
        <f t="shared" ref="I219" si="181">IF(E219="","",TRUNC((E219*F219),2))</f>
        <v>38.14</v>
      </c>
      <c r="J219" s="766">
        <f t="shared" ref="J219" si="182">IF(E219="","",TRUNC((E219*G219),2))</f>
        <v>14.48</v>
      </c>
      <c r="K219" s="419">
        <f t="shared" si="173"/>
        <v>52.620000000000005</v>
      </c>
      <c r="L219" s="779" t="s">
        <v>19573</v>
      </c>
      <c r="M219" s="288"/>
      <c r="N219" s="767"/>
      <c r="O219" s="768" t="str">
        <f t="shared" si="132"/>
        <v/>
      </c>
      <c r="P219" s="767"/>
      <c r="Q219" s="769" t="str">
        <f t="shared" si="133"/>
        <v/>
      </c>
      <c r="R219" s="767"/>
      <c r="S219" s="770" t="str">
        <f t="shared" si="134"/>
        <v/>
      </c>
      <c r="T219" s="771">
        <f>SUMIF($N$8:S$8,"QUANT.",N219:S219)</f>
        <v>0</v>
      </c>
      <c r="U219" s="772">
        <f t="shared" si="135"/>
        <v>0</v>
      </c>
      <c r="V219" s="773"/>
      <c r="W219" s="774">
        <f t="shared" si="137"/>
        <v>2</v>
      </c>
      <c r="X219" s="774">
        <f t="shared" si="138"/>
        <v>52.620000000000005</v>
      </c>
      <c r="Y219" s="775"/>
      <c r="Z219" s="775"/>
      <c r="AA219" s="775"/>
      <c r="AB219" s="775"/>
      <c r="AC219" s="775"/>
      <c r="AD219" s="775"/>
      <c r="AE219" s="775"/>
      <c r="AF219" s="775"/>
      <c r="AG219" s="775"/>
      <c r="AH219" s="775"/>
      <c r="AI219" s="775"/>
      <c r="AJ219" s="780"/>
      <c r="AK219" s="780"/>
    </row>
    <row r="220" spans="1:37" s="777" customFormat="1">
      <c r="A220" s="761" t="s">
        <v>19613</v>
      </c>
      <c r="B220" s="762">
        <v>90439</v>
      </c>
      <c r="C220" s="763" t="str">
        <f>IF($B220="","",IFERROR(VLOOKUP($B220,SERVIÇOS!$A:$F,2,0),IFERROR(VLOOKUP($B220,'COMPOSIÇÕES COMPLEMENTARES '!$C:$K,2,0),"")))</f>
        <v>FURO EM CONCRETO PARA DIÂMETROS MENORES OU IGUAIS A 40 MM. AF_05/2015</v>
      </c>
      <c r="D220" s="764" t="str">
        <f>IF($B220="","",IFERROR(VLOOKUP($B220,SERVIÇOS!$A:$F,3,0),IFERROR(VLOOKUP($B220,'COMPOSIÇÕES COMPLEMENTARES '!$C:$K,3,0),"")))</f>
        <v>UN</v>
      </c>
      <c r="E220" s="765">
        <v>6</v>
      </c>
      <c r="F220" s="766">
        <f>IF($B220="","",IFERROR(VLOOKUP($B220,SERVIÇOS!$A:$F,4,0),IFERROR(VLOOKUP($B220,'COMPOSIÇÕES COMPLEMENTARES '!$C:$K,6,0),"")))</f>
        <v>19.829999999999998</v>
      </c>
      <c r="G220" s="766">
        <f>IF($B220="","",IFERROR(VLOOKUP($B220,SERVIÇOS!$A:$F,5,0),IFERROR(VLOOKUP($B220,'COMPOSIÇÕES COMPLEMENTARES '!$C:$K,7,0),"")))</f>
        <v>47.75</v>
      </c>
      <c r="H220" s="766">
        <f t="shared" ref="H220:H223" si="183">IF(E220="","",F220+G220)</f>
        <v>67.58</v>
      </c>
      <c r="I220" s="766">
        <f t="shared" ref="I220:I223" si="184">IF(E220="","",TRUNC((E220*F220),2))</f>
        <v>118.98</v>
      </c>
      <c r="J220" s="766">
        <f t="shared" ref="J220:J223" si="185">IF(E220="","",TRUNC((E220*G220),2))</f>
        <v>286.5</v>
      </c>
      <c r="K220" s="419">
        <f t="shared" si="173"/>
        <v>405.48</v>
      </c>
      <c r="L220" s="779"/>
      <c r="M220" s="288"/>
      <c r="N220" s="767"/>
      <c r="O220" s="768" t="str">
        <f t="shared" si="132"/>
        <v/>
      </c>
      <c r="P220" s="767"/>
      <c r="Q220" s="769" t="str">
        <f t="shared" si="133"/>
        <v/>
      </c>
      <c r="R220" s="767"/>
      <c r="S220" s="770" t="str">
        <f t="shared" si="134"/>
        <v/>
      </c>
      <c r="T220" s="771">
        <f>SUMIF($N$8:S$8,"QUANT.",N220:S220)</f>
        <v>0</v>
      </c>
      <c r="U220" s="772">
        <f t="shared" si="135"/>
        <v>0</v>
      </c>
      <c r="V220" s="773"/>
      <c r="W220" s="774">
        <f t="shared" si="137"/>
        <v>6</v>
      </c>
      <c r="X220" s="774">
        <f t="shared" si="138"/>
        <v>405.48</v>
      </c>
      <c r="Y220" s="775"/>
      <c r="Z220" s="775"/>
      <c r="AA220" s="775"/>
      <c r="AB220" s="775"/>
      <c r="AC220" s="775"/>
      <c r="AD220" s="775"/>
      <c r="AE220" s="775"/>
      <c r="AF220" s="775"/>
      <c r="AG220" s="775"/>
      <c r="AH220" s="775"/>
      <c r="AI220" s="775"/>
      <c r="AJ220" s="780"/>
      <c r="AK220" s="780"/>
    </row>
    <row r="221" spans="1:37" s="777" customFormat="1" ht="30">
      <c r="A221" s="761" t="s">
        <v>19614</v>
      </c>
      <c r="B221" s="762" t="s">
        <v>17047</v>
      </c>
      <c r="C221" s="763" t="str">
        <f>IF($B221="","",IFERROR(VLOOKUP($B221,SERVIÇOS!$A:$F,2,0),IFERROR(VLOOKUP($B221,'COMPOSIÇÕES COMPLEMENTARES '!$C:$K,2,0),"")))</f>
        <v>CAIXA D'ÁGUA DE POLIETILENO - INSTALADA (INCLUSO ADAPTADORES), EXCETO BASE DE APOIO, CAP. 500 LITROS</v>
      </c>
      <c r="D221" s="764" t="str">
        <f>IF($B221="","",IFERROR(VLOOKUP($B221,SERVIÇOS!$A:$F,3,0),IFERROR(VLOOKUP($B221,'COMPOSIÇÕES COMPLEMENTARES '!$C:$K,3,0),"")))</f>
        <v xml:space="preserve">UN </v>
      </c>
      <c r="E221" s="765">
        <v>2</v>
      </c>
      <c r="F221" s="766">
        <f>IF($B221="","",IFERROR(VLOOKUP($B221,SERVIÇOS!$A:$F,4,0),IFERROR(VLOOKUP($B221,'COMPOSIÇÕES COMPLEMENTARES '!$C:$K,6,0),"")))</f>
        <v>473.34</v>
      </c>
      <c r="G221" s="766">
        <f>IF($B221="","",IFERROR(VLOOKUP($B221,SERVIÇOS!$A:$F,5,0),IFERROR(VLOOKUP($B221,'COMPOSIÇÕES COMPLEMENTARES '!$C:$K,7,0),"")))</f>
        <v>278.97000000000003</v>
      </c>
      <c r="H221" s="766">
        <f t="shared" si="183"/>
        <v>752.31</v>
      </c>
      <c r="I221" s="766">
        <f t="shared" si="184"/>
        <v>946.68</v>
      </c>
      <c r="J221" s="766">
        <f t="shared" si="185"/>
        <v>557.94000000000005</v>
      </c>
      <c r="K221" s="419">
        <f t="shared" si="173"/>
        <v>1504.62</v>
      </c>
      <c r="L221" s="779"/>
      <c r="M221" s="288"/>
      <c r="N221" s="767"/>
      <c r="O221" s="768"/>
      <c r="P221" s="767"/>
      <c r="Q221" s="769"/>
      <c r="R221" s="767"/>
      <c r="S221" s="770"/>
      <c r="T221" s="771"/>
      <c r="U221" s="772"/>
      <c r="V221" s="773"/>
      <c r="W221" s="774"/>
      <c r="X221" s="774"/>
      <c r="Y221" s="775"/>
      <c r="Z221" s="775"/>
      <c r="AA221" s="775"/>
      <c r="AB221" s="775"/>
      <c r="AC221" s="775"/>
      <c r="AD221" s="775"/>
      <c r="AE221" s="775"/>
      <c r="AF221" s="775"/>
      <c r="AG221" s="775"/>
      <c r="AH221" s="775"/>
      <c r="AI221" s="775"/>
      <c r="AJ221" s="780"/>
      <c r="AK221" s="780"/>
    </row>
    <row r="222" spans="1:37" s="777" customFormat="1" ht="30">
      <c r="A222" s="761" t="s">
        <v>19615</v>
      </c>
      <c r="B222" s="762">
        <v>94797</v>
      </c>
      <c r="C222" s="763" t="str">
        <f>IF($B222="","",IFERROR(VLOOKUP($B222,SERVIÇOS!$A:$F,2,0),IFERROR(VLOOKUP($B222,'COMPOSIÇÕES COMPLEMENTARES '!$C:$K,2,0),"")))</f>
        <v>TORNEIRA DE BOIA PARA CAIXA D'ÁGUA, ROSCÁVEL, 1" - FORNECIMENTO E INSTALAÇÃO. AF_08/2021</v>
      </c>
      <c r="D222" s="764" t="str">
        <f>IF($B222="","",IFERROR(VLOOKUP($B222,SERVIÇOS!$A:$F,3,0),IFERROR(VLOOKUP($B222,'COMPOSIÇÕES COMPLEMENTARES '!$C:$K,3,0),"")))</f>
        <v>UN</v>
      </c>
      <c r="E222" s="765">
        <v>2</v>
      </c>
      <c r="F222" s="766">
        <f>IF($B222="","",IFERROR(VLOOKUP($B222,SERVIÇOS!$A:$F,4,0),IFERROR(VLOOKUP($B222,'COMPOSIÇÕES COMPLEMENTARES '!$C:$K,6,0),"")))</f>
        <v>75.52</v>
      </c>
      <c r="G222" s="766">
        <f>IF($B222="","",IFERROR(VLOOKUP($B222,SERVIÇOS!$A:$F,5,0),IFERROR(VLOOKUP($B222,'COMPOSIÇÕES COMPLEMENTARES '!$C:$K,7,0),"")))</f>
        <v>9.59</v>
      </c>
      <c r="H222" s="766">
        <f t="shared" si="183"/>
        <v>85.11</v>
      </c>
      <c r="I222" s="766">
        <f t="shared" si="184"/>
        <v>151.04</v>
      </c>
      <c r="J222" s="766">
        <f t="shared" si="185"/>
        <v>19.18</v>
      </c>
      <c r="K222" s="419">
        <f t="shared" si="173"/>
        <v>170.22</v>
      </c>
      <c r="L222" s="779"/>
      <c r="M222" s="288"/>
      <c r="N222" s="767"/>
      <c r="O222" s="768"/>
      <c r="P222" s="767"/>
      <c r="Q222" s="769"/>
      <c r="R222" s="767"/>
      <c r="S222" s="770"/>
      <c r="T222" s="771"/>
      <c r="U222" s="772"/>
      <c r="V222" s="773"/>
      <c r="W222" s="774"/>
      <c r="X222" s="774"/>
      <c r="Y222" s="775"/>
      <c r="Z222" s="775"/>
      <c r="AA222" s="775"/>
      <c r="AB222" s="775"/>
      <c r="AC222" s="775"/>
      <c r="AD222" s="775"/>
      <c r="AE222" s="775"/>
      <c r="AF222" s="775"/>
      <c r="AG222" s="775"/>
      <c r="AH222" s="775"/>
      <c r="AI222" s="775"/>
      <c r="AJ222" s="780"/>
      <c r="AK222" s="780"/>
    </row>
    <row r="223" spans="1:37" s="777" customFormat="1" ht="60">
      <c r="A223" s="761" t="s">
        <v>19616</v>
      </c>
      <c r="B223" s="762">
        <v>91786</v>
      </c>
      <c r="C223" s="763" t="str">
        <f>IF($B223="","",IFERROR(VLOOKUP($B223,SERVIÇOS!$A:$F,2,0),IFERROR(VLOOKUP($B223,'COMPOSIÇÕES COMPLEMENTARES '!$C:$K,2,0),"")))</f>
        <v>(COMPOSIÇÃO REPRESENTATIVA) DO SERVIÇO DE INSTALAÇÃO TUBOS DE PVC, SOLDÁVEL, ÁGUA FRIA, DN 32 MM (INSTALADO EM RAMAL, SUB-RAMAL, RAMAL DE DISTRIBUIÇÃO OU PRUMADA), INCLUSIVE CONEXÕES, CORTES E FIXAÇÕES, PARA PRÉDIOS. AF_10/2015</v>
      </c>
      <c r="D223" s="764" t="str">
        <f>IF($B223="","",IFERROR(VLOOKUP($B223,SERVIÇOS!$A:$F,3,0),IFERROR(VLOOKUP($B223,'COMPOSIÇÕES COMPLEMENTARES '!$C:$K,3,0),"")))</f>
        <v>M</v>
      </c>
      <c r="E223" s="765">
        <v>20</v>
      </c>
      <c r="F223" s="766">
        <f>IF($B223="","",IFERROR(VLOOKUP($B223,SERVIÇOS!$A:$F,4,0),IFERROR(VLOOKUP($B223,'COMPOSIÇÕES COMPLEMENTARES '!$C:$K,6,0),"")))</f>
        <v>22.29</v>
      </c>
      <c r="G223" s="766">
        <f>IF($B223="","",IFERROR(VLOOKUP($B223,SERVIÇOS!$A:$F,5,0),IFERROR(VLOOKUP($B223,'COMPOSIÇÕES COMPLEMENTARES '!$C:$K,7,0),"")))</f>
        <v>11.73</v>
      </c>
      <c r="H223" s="766">
        <f t="shared" si="183"/>
        <v>34.019999999999996</v>
      </c>
      <c r="I223" s="766">
        <f t="shared" si="184"/>
        <v>445.8</v>
      </c>
      <c r="J223" s="766">
        <f t="shared" si="185"/>
        <v>234.6</v>
      </c>
      <c r="K223" s="419">
        <f t="shared" si="173"/>
        <v>680.39999999999986</v>
      </c>
      <c r="L223" s="779" t="s">
        <v>19589</v>
      </c>
      <c r="M223" s="288"/>
      <c r="N223" s="767"/>
      <c r="O223" s="768"/>
      <c r="P223" s="767"/>
      <c r="Q223" s="769"/>
      <c r="R223" s="767"/>
      <c r="S223" s="770"/>
      <c r="T223" s="771"/>
      <c r="U223" s="772"/>
      <c r="V223" s="773"/>
      <c r="W223" s="774"/>
      <c r="X223" s="774"/>
      <c r="Y223" s="775"/>
      <c r="Z223" s="775"/>
      <c r="AA223" s="775"/>
      <c r="AB223" s="775"/>
      <c r="AC223" s="775"/>
      <c r="AD223" s="775"/>
      <c r="AE223" s="775"/>
      <c r="AF223" s="775"/>
      <c r="AG223" s="775"/>
      <c r="AH223" s="775"/>
      <c r="AI223" s="775"/>
      <c r="AJ223" s="780"/>
      <c r="AK223" s="780"/>
    </row>
    <row r="224" spans="1:37" s="777" customFormat="1" ht="30">
      <c r="A224" s="761" t="s">
        <v>19617</v>
      </c>
      <c r="B224" s="762" t="str">
        <f>'COMPOSIÇÕES COMPLEMENTARES '!$C$533</f>
        <v>COMP 084</v>
      </c>
      <c r="C224" s="763" t="str">
        <f>IF($B224="","",IFERROR(VLOOKUP($B224,SERVIÇOS!$A:$F,2,0),IFERROR(VLOOKUP($B224,'COMPOSIÇÕES COMPLEMENTARES '!$C:$K,2,0),"")))</f>
        <v>REPARO EM ESTRUTURA DE CONCRETO COM ARGAMASSA POLIMÉRICA DE ALTO DESEMPENHO, E=2 CM</v>
      </c>
      <c r="D224" s="764" t="str">
        <f>IF($B224="","",IFERROR(VLOOKUP($B224,SERVIÇOS!$A:$F,3,0),IFERROR(VLOOKUP($B224,'COMPOSIÇÕES COMPLEMENTARES '!$C:$K,3,0),"")))</f>
        <v>M2</v>
      </c>
      <c r="E224" s="765">
        <v>1.2</v>
      </c>
      <c r="F224" s="766">
        <f>IF($B224="","",IFERROR(VLOOKUP($B224,SERVIÇOS!$A:$F,4,0),IFERROR(VLOOKUP($B224,'COMPOSIÇÕES COMPLEMENTARES '!$C:$K,6,0),"")))</f>
        <v>166.65</v>
      </c>
      <c r="G224" s="766">
        <f>IF($B224="","",IFERROR(VLOOKUP($B224,SERVIÇOS!$A:$F,5,0),IFERROR(VLOOKUP($B224,'COMPOSIÇÕES COMPLEMENTARES '!$C:$K,7,0),"")))</f>
        <v>28.05</v>
      </c>
      <c r="H224" s="766">
        <f t="shared" ref="H224" si="186">IF(E224="","",F224+G224)</f>
        <v>194.70000000000002</v>
      </c>
      <c r="I224" s="766">
        <f t="shared" ref="I224" si="187">IF(E224="","",TRUNC((E224*F224),2))</f>
        <v>199.98</v>
      </c>
      <c r="J224" s="766">
        <f t="shared" ref="J224" si="188">IF(E224="","",TRUNC((E224*G224),2))</f>
        <v>33.659999999999997</v>
      </c>
      <c r="K224" s="419">
        <f t="shared" si="173"/>
        <v>233.64000000000001</v>
      </c>
      <c r="L224" s="779"/>
      <c r="M224" s="288"/>
      <c r="N224" s="767"/>
      <c r="O224" s="768" t="str">
        <f t="shared" si="132"/>
        <v/>
      </c>
      <c r="P224" s="767"/>
      <c r="Q224" s="769" t="str">
        <f t="shared" si="133"/>
        <v/>
      </c>
      <c r="R224" s="767"/>
      <c r="S224" s="770" t="str">
        <f t="shared" si="134"/>
        <v/>
      </c>
      <c r="T224" s="771">
        <f>SUMIF($N$8:S$8,"QUANT.",N224:S224)</f>
        <v>0</v>
      </c>
      <c r="U224" s="772">
        <f t="shared" si="135"/>
        <v>0</v>
      </c>
      <c r="V224" s="773"/>
      <c r="W224" s="774">
        <f t="shared" si="137"/>
        <v>1.2</v>
      </c>
      <c r="X224" s="774">
        <f t="shared" si="138"/>
        <v>233.64000000000001</v>
      </c>
      <c r="Y224" s="775"/>
      <c r="Z224" s="775"/>
      <c r="AA224" s="775"/>
      <c r="AB224" s="775"/>
      <c r="AC224" s="775"/>
      <c r="AD224" s="775"/>
      <c r="AE224" s="775"/>
      <c r="AF224" s="775"/>
      <c r="AG224" s="775"/>
      <c r="AH224" s="775"/>
      <c r="AI224" s="775"/>
      <c r="AJ224" s="780"/>
      <c r="AK224" s="780"/>
    </row>
    <row r="225" spans="1:37" s="777" customFormat="1" ht="30">
      <c r="A225" s="761" t="s">
        <v>19618</v>
      </c>
      <c r="B225" s="762">
        <v>89580</v>
      </c>
      <c r="C225" s="763" t="str">
        <f>IF($B225="","",IFERROR(VLOOKUP($B225,SERVIÇOS!$A:$F,2,0),IFERROR(VLOOKUP($B225,'COMPOSIÇÕES COMPLEMENTARES '!$C:$K,2,0),"")))</f>
        <v>TUBO PVC, SÉRIE R, ÁGUA PLUVIAL, DN 150 MM, FORNECIDO E INSTALADO EM CONDUTORES VERTICAIS DE ÁGUAS PLUVIAIS. AF_06/2022</v>
      </c>
      <c r="D225" s="764" t="str">
        <f>IF($B225="","",IFERROR(VLOOKUP($B225,SERVIÇOS!$A:$F,3,0),IFERROR(VLOOKUP($B225,'COMPOSIÇÕES COMPLEMENTARES '!$C:$K,3,0),"")))</f>
        <v>M</v>
      </c>
      <c r="E225" s="765">
        <v>32</v>
      </c>
      <c r="F225" s="766">
        <f>IF($B225="","",IFERROR(VLOOKUP($B225,SERVIÇOS!$A:$F,4,0),IFERROR(VLOOKUP($B225,'COMPOSIÇÕES COMPLEMENTARES '!$C:$K,6,0),"")))</f>
        <v>72.28</v>
      </c>
      <c r="G225" s="766">
        <f>IF($B225="","",IFERROR(VLOOKUP($B225,SERVIÇOS!$A:$F,5,0),IFERROR(VLOOKUP($B225,'COMPOSIÇÕES COMPLEMENTARES '!$C:$K,7,0),"")))</f>
        <v>4.88</v>
      </c>
      <c r="H225" s="766">
        <f t="shared" si="129"/>
        <v>77.16</v>
      </c>
      <c r="I225" s="766">
        <f t="shared" si="130"/>
        <v>2312.96</v>
      </c>
      <c r="J225" s="766">
        <f t="shared" si="131"/>
        <v>156.16</v>
      </c>
      <c r="K225" s="419">
        <f t="shared" si="173"/>
        <v>2469.12</v>
      </c>
      <c r="L225" s="779"/>
      <c r="M225" s="288"/>
      <c r="N225" s="767"/>
      <c r="O225" s="768" t="str">
        <f t="shared" si="132"/>
        <v/>
      </c>
      <c r="P225" s="767"/>
      <c r="Q225" s="769" t="str">
        <f t="shared" si="133"/>
        <v/>
      </c>
      <c r="R225" s="767"/>
      <c r="S225" s="770" t="str">
        <f t="shared" si="134"/>
        <v/>
      </c>
      <c r="T225" s="771">
        <f>SUMIF($N$8:S$8,"QUANT.",N225:S225)</f>
        <v>0</v>
      </c>
      <c r="U225" s="772">
        <f t="shared" si="135"/>
        <v>0</v>
      </c>
      <c r="V225" s="773" t="str">
        <f t="shared" si="136"/>
        <v>MEDIR</v>
      </c>
      <c r="W225" s="774">
        <f t="shared" si="137"/>
        <v>32</v>
      </c>
      <c r="X225" s="774">
        <f t="shared" si="138"/>
        <v>2469.12</v>
      </c>
      <c r="Y225" s="775"/>
      <c r="Z225" s="775"/>
      <c r="AA225" s="775"/>
      <c r="AB225" s="775"/>
      <c r="AC225" s="775"/>
      <c r="AD225" s="775"/>
      <c r="AE225" s="775"/>
      <c r="AF225" s="775"/>
      <c r="AG225" s="775"/>
      <c r="AH225" s="775"/>
      <c r="AI225" s="775"/>
      <c r="AJ225" s="776">
        <f t="shared" si="166"/>
        <v>89580</v>
      </c>
      <c r="AK225" s="776">
        <v>0</v>
      </c>
    </row>
    <row r="226" spans="1:37" s="777" customFormat="1" ht="60">
      <c r="A226" s="761" t="s">
        <v>19619</v>
      </c>
      <c r="B226" s="762" t="str">
        <f>'COMPOSIÇÕES COMPLEMENTARES '!$C$96</f>
        <v>COMP 024</v>
      </c>
      <c r="C226" s="763" t="str">
        <f>IF($B226="","",IFERROR(VLOOKUP($B226,SERVIÇOS!$A:$F,2,0),IFERROR(VLOOKUP($B226,'COMPOSIÇÕES COMPLEMENTARES '!$C:$K,2,0),"")))</f>
        <v>DEMOLIÇÃO DE CONCRETO SIMPLES</v>
      </c>
      <c r="D226" s="764" t="str">
        <f>IF($B226="","",IFERROR(VLOOKUP($B226,SERVIÇOS!$A:$F,3,0),IFERROR(VLOOKUP($B226,'COMPOSIÇÕES COMPLEMENTARES '!$C:$K,3,0),"")))</f>
        <v>M3</v>
      </c>
      <c r="E226" s="765">
        <v>0.2</v>
      </c>
      <c r="F226" s="766">
        <f>IF($B226="","",IFERROR(VLOOKUP($B226,SERVIÇOS!$A:$F,4,0),IFERROR(VLOOKUP($B226,'COMPOSIÇÕES COMPLEMENTARES '!$C:$K,6,0),"")))</f>
        <v>24.05</v>
      </c>
      <c r="G226" s="766">
        <f>IF($B226="","",IFERROR(VLOOKUP($B226,SERVIÇOS!$A:$F,5,0),IFERROR(VLOOKUP($B226,'COMPOSIÇÕES COMPLEMENTARES '!$C:$K,7,0),"")))</f>
        <v>53.44</v>
      </c>
      <c r="H226" s="766">
        <f t="shared" si="129"/>
        <v>77.489999999999995</v>
      </c>
      <c r="I226" s="766">
        <f t="shared" si="130"/>
        <v>4.8099999999999996</v>
      </c>
      <c r="J226" s="766">
        <f t="shared" si="131"/>
        <v>10.68</v>
      </c>
      <c r="K226" s="419">
        <f t="shared" si="173"/>
        <v>15.497999999999999</v>
      </c>
      <c r="L226" s="779" t="s">
        <v>19034</v>
      </c>
      <c r="M226" s="288"/>
      <c r="N226" s="767"/>
      <c r="O226" s="768" t="str">
        <f t="shared" si="132"/>
        <v/>
      </c>
      <c r="P226" s="767"/>
      <c r="Q226" s="769" t="str">
        <f t="shared" si="133"/>
        <v/>
      </c>
      <c r="R226" s="767"/>
      <c r="S226" s="770" t="str">
        <f t="shared" si="134"/>
        <v/>
      </c>
      <c r="T226" s="771">
        <f>SUMIF($N$8:S$8,"QUANT.",N226:S226)</f>
        <v>0</v>
      </c>
      <c r="U226" s="772">
        <f t="shared" si="135"/>
        <v>0</v>
      </c>
      <c r="V226" s="773" t="str">
        <f t="shared" si="136"/>
        <v>MEDIR</v>
      </c>
      <c r="W226" s="774">
        <f t="shared" si="137"/>
        <v>0.2</v>
      </c>
      <c r="X226" s="774">
        <f t="shared" si="138"/>
        <v>15.497999999999999</v>
      </c>
      <c r="Y226" s="775"/>
      <c r="Z226" s="775"/>
      <c r="AA226" s="775"/>
      <c r="AB226" s="775"/>
      <c r="AC226" s="775"/>
      <c r="AD226" s="775"/>
      <c r="AE226" s="775"/>
      <c r="AF226" s="775"/>
      <c r="AG226" s="775"/>
      <c r="AH226" s="775"/>
      <c r="AI226" s="775"/>
      <c r="AJ226" s="776" t="e">
        <f t="shared" si="166"/>
        <v>#VALUE!</v>
      </c>
      <c r="AK226" s="776">
        <v>0</v>
      </c>
    </row>
    <row r="227" spans="1:37" s="777" customFormat="1" ht="45">
      <c r="A227" s="761" t="s">
        <v>19620</v>
      </c>
      <c r="B227" s="762">
        <v>100475</v>
      </c>
      <c r="C227" s="763" t="str">
        <f>IF($B227="","",IFERROR(VLOOKUP($B227,SERVIÇOS!$A:$F,2,0),IFERROR(VLOOKUP($B227,'COMPOSIÇÕES COMPLEMENTARES '!$C:$K,2,0),"")))</f>
        <v>ARGAMASSA TRAÇO 1:3 (EM VOLUME DE CIMENTO E AREIA MÉDIA ÚMIDA) COM ADIÇÃO DE IMPERMEABILIZANTE, PREPARO MECÂNICO COM BETONEIRA 400 L. AF_08/2019</v>
      </c>
      <c r="D227" s="764" t="str">
        <f>IF($B227="","",IFERROR(VLOOKUP($B227,SERVIÇOS!$A:$F,3,0),IFERROR(VLOOKUP($B227,'COMPOSIÇÕES COMPLEMENTARES '!$C:$K,3,0),"")))</f>
        <v>M3</v>
      </c>
      <c r="E227" s="765">
        <v>0.5</v>
      </c>
      <c r="F227" s="766">
        <f>IF($B227="","",IFERROR(VLOOKUP($B227,SERVIÇOS!$A:$F,4,0),IFERROR(VLOOKUP($B227,'COMPOSIÇÕES COMPLEMENTARES '!$C:$K,6,0),"")))</f>
        <v>587.16999999999996</v>
      </c>
      <c r="G227" s="766">
        <f>IF($B227="","",IFERROR(VLOOKUP($B227,SERVIÇOS!$A:$F,5,0),IFERROR(VLOOKUP($B227,'COMPOSIÇÕES COMPLEMENTARES '!$C:$K,7,0),"")))</f>
        <v>57.44</v>
      </c>
      <c r="H227" s="766">
        <f t="shared" si="129"/>
        <v>644.6099999999999</v>
      </c>
      <c r="I227" s="766">
        <f t="shared" si="130"/>
        <v>293.58</v>
      </c>
      <c r="J227" s="766">
        <f t="shared" si="131"/>
        <v>28.72</v>
      </c>
      <c r="K227" s="419">
        <f t="shared" si="173"/>
        <v>322.30499999999995</v>
      </c>
      <c r="L227" s="779"/>
      <c r="M227" s="288"/>
      <c r="N227" s="767"/>
      <c r="O227" s="768" t="str">
        <f t="shared" si="132"/>
        <v/>
      </c>
      <c r="P227" s="767"/>
      <c r="Q227" s="769" t="str">
        <f t="shared" si="133"/>
        <v/>
      </c>
      <c r="R227" s="767"/>
      <c r="S227" s="770" t="str">
        <f t="shared" si="134"/>
        <v/>
      </c>
      <c r="T227" s="771">
        <f>SUMIF($N$8:S$8,"QUANT.",N227:S227)</f>
        <v>0</v>
      </c>
      <c r="U227" s="772">
        <f t="shared" si="135"/>
        <v>0</v>
      </c>
      <c r="V227" s="773" t="str">
        <f t="shared" si="136"/>
        <v>MEDIR</v>
      </c>
      <c r="W227" s="774">
        <f t="shared" si="137"/>
        <v>0.5</v>
      </c>
      <c r="X227" s="774">
        <f t="shared" si="138"/>
        <v>322.30499999999995</v>
      </c>
      <c r="Y227" s="775"/>
      <c r="Z227" s="775"/>
      <c r="AA227" s="775"/>
      <c r="AB227" s="775"/>
      <c r="AC227" s="775"/>
      <c r="AD227" s="775"/>
      <c r="AE227" s="775"/>
      <c r="AF227" s="775"/>
      <c r="AG227" s="775"/>
      <c r="AH227" s="775"/>
      <c r="AI227" s="775"/>
      <c r="AJ227" s="776">
        <f t="shared" si="166"/>
        <v>100475</v>
      </c>
      <c r="AK227" s="776">
        <v>0</v>
      </c>
    </row>
    <row r="228" spans="1:37" s="777" customFormat="1">
      <c r="A228" s="761" t="s">
        <v>19621</v>
      </c>
      <c r="B228" s="762" t="str">
        <f>'COMPOSIÇÕES COMPLEMENTARES '!$C$109</f>
        <v>COMP 029</v>
      </c>
      <c r="C228" s="763" t="str">
        <f>IF($B228="","",IFERROR(VLOOKUP($B228,SERVIÇOS!$A:$F,2,0),IFERROR(VLOOKUP($B228,'COMPOSIÇÕES COMPLEMENTARES '!$C:$K,2,0),"")))</f>
        <v xml:space="preserve">ANDAIME </v>
      </c>
      <c r="D228" s="764" t="str">
        <f>IF($B228="","",IFERROR(VLOOKUP($B228,SERVIÇOS!$A:$F,3,0),IFERROR(VLOOKUP($B228,'COMPOSIÇÕES COMPLEMENTARES '!$C:$K,3,0),"")))</f>
        <v xml:space="preserve">MXMES </v>
      </c>
      <c r="E228" s="765">
        <v>20</v>
      </c>
      <c r="F228" s="766">
        <f>IF($B228="","",IFERROR(VLOOKUP($B228,SERVIÇOS!$A:$F,4,0),IFERROR(VLOOKUP($B228,'COMPOSIÇÕES COMPLEMENTARES '!$C:$K,6,0),"")))</f>
        <v>20.73</v>
      </c>
      <c r="G228" s="766">
        <f>IF($B228="","",IFERROR(VLOOKUP($B228,SERVIÇOS!$A:$F,5,0),IFERROR(VLOOKUP($B228,'COMPOSIÇÕES COMPLEMENTARES '!$C:$K,7,0),"")))</f>
        <v>2.4</v>
      </c>
      <c r="H228" s="766">
        <f t="shared" si="129"/>
        <v>23.13</v>
      </c>
      <c r="I228" s="766">
        <f t="shared" si="130"/>
        <v>414.6</v>
      </c>
      <c r="J228" s="766">
        <f t="shared" si="131"/>
        <v>48</v>
      </c>
      <c r="K228" s="419">
        <f t="shared" si="173"/>
        <v>462.59999999999997</v>
      </c>
      <c r="L228" s="779"/>
      <c r="M228" s="288"/>
      <c r="N228" s="767"/>
      <c r="O228" s="768" t="str">
        <f t="shared" si="132"/>
        <v/>
      </c>
      <c r="P228" s="767"/>
      <c r="Q228" s="769" t="str">
        <f t="shared" si="133"/>
        <v/>
      </c>
      <c r="R228" s="767"/>
      <c r="S228" s="770" t="str">
        <f t="shared" si="134"/>
        <v/>
      </c>
      <c r="T228" s="771">
        <f>SUMIF($N$8:S$8,"QUANT.",N228:S228)</f>
        <v>0</v>
      </c>
      <c r="U228" s="772">
        <f t="shared" si="135"/>
        <v>0</v>
      </c>
      <c r="V228" s="773" t="str">
        <f t="shared" si="136"/>
        <v>MEDIR</v>
      </c>
      <c r="W228" s="774">
        <f t="shared" si="137"/>
        <v>20</v>
      </c>
      <c r="X228" s="774">
        <f t="shared" si="138"/>
        <v>462.59999999999997</v>
      </c>
      <c r="Y228" s="775"/>
      <c r="Z228" s="775"/>
      <c r="AA228" s="775"/>
      <c r="AB228" s="775"/>
      <c r="AC228" s="775"/>
      <c r="AD228" s="775"/>
      <c r="AE228" s="775"/>
      <c r="AF228" s="775"/>
      <c r="AG228" s="775"/>
      <c r="AH228" s="775"/>
      <c r="AI228" s="775"/>
      <c r="AJ228" s="776" t="e">
        <f t="shared" si="166"/>
        <v>#VALUE!</v>
      </c>
      <c r="AK228" s="776">
        <v>0</v>
      </c>
    </row>
    <row r="229" spans="1:37" s="777" customFormat="1" ht="30">
      <c r="A229" s="761" t="s">
        <v>19622</v>
      </c>
      <c r="B229" s="762">
        <v>98575</v>
      </c>
      <c r="C229" s="763" t="str">
        <f>IF($B229="","",IFERROR(VLOOKUP($B229,SERVIÇOS!$A:$F,2,0),IFERROR(VLOOKUP($B229,'COMPOSIÇÕES COMPLEMENTARES '!$C:$K,2,0),"")))</f>
        <v>TRATAMENTO DE JUNTA DE DILATAÇÃO, COM TARUGO DE POLIETILENO E SELANTE PU, INCLUSO PREENCHIMENTO COM ESPUMA EXPANSIVA PU. AF_06/2018</v>
      </c>
      <c r="D229" s="764" t="str">
        <f>IF($B229="","",IFERROR(VLOOKUP($B229,SERVIÇOS!$A:$F,3,0),IFERROR(VLOOKUP($B229,'COMPOSIÇÕES COMPLEMENTARES '!$C:$K,3,0),"")))</f>
        <v>M</v>
      </c>
      <c r="E229" s="765">
        <v>36.6</v>
      </c>
      <c r="F229" s="766">
        <f>IF($B229="","",IFERROR(VLOOKUP($B229,SERVIÇOS!$A:$F,4,0),IFERROR(VLOOKUP($B229,'COMPOSIÇÕES COMPLEMENTARES '!$C:$K,6,0),"")))</f>
        <v>59.63</v>
      </c>
      <c r="G229" s="766">
        <f>IF($B229="","",IFERROR(VLOOKUP($B229,SERVIÇOS!$A:$F,5,0),IFERROR(VLOOKUP($B229,'COMPOSIÇÕES COMPLEMENTARES '!$C:$K,7,0),"")))</f>
        <v>44.99</v>
      </c>
      <c r="H229" s="766">
        <f t="shared" si="129"/>
        <v>104.62</v>
      </c>
      <c r="I229" s="766">
        <f t="shared" si="130"/>
        <v>2182.4499999999998</v>
      </c>
      <c r="J229" s="766">
        <f t="shared" si="131"/>
        <v>1646.63</v>
      </c>
      <c r="K229" s="419">
        <f t="shared" si="173"/>
        <v>3829.0920000000001</v>
      </c>
      <c r="L229" s="779"/>
      <c r="M229" s="288"/>
      <c r="N229" s="767"/>
      <c r="O229" s="768" t="str">
        <f t="shared" si="132"/>
        <v/>
      </c>
      <c r="P229" s="767"/>
      <c r="Q229" s="769" t="str">
        <f t="shared" si="133"/>
        <v/>
      </c>
      <c r="R229" s="767"/>
      <c r="S229" s="770" t="str">
        <f t="shared" si="134"/>
        <v/>
      </c>
      <c r="T229" s="771">
        <f>SUMIF($N$8:S$8,"QUANT.",N229:S229)</f>
        <v>0</v>
      </c>
      <c r="U229" s="772">
        <f t="shared" si="135"/>
        <v>0</v>
      </c>
      <c r="V229" s="773" t="str">
        <f t="shared" si="136"/>
        <v>MEDIR</v>
      </c>
      <c r="W229" s="774">
        <f t="shared" si="137"/>
        <v>36.6</v>
      </c>
      <c r="X229" s="774">
        <f t="shared" si="138"/>
        <v>3829.0920000000001</v>
      </c>
      <c r="Y229" s="775"/>
      <c r="Z229" s="775"/>
      <c r="AA229" s="775"/>
      <c r="AB229" s="775"/>
      <c r="AC229" s="775"/>
      <c r="AD229" s="775"/>
      <c r="AE229" s="775"/>
      <c r="AF229" s="775"/>
      <c r="AG229" s="775"/>
      <c r="AH229" s="775"/>
      <c r="AI229" s="775"/>
      <c r="AJ229" s="776">
        <f t="shared" si="166"/>
        <v>98575</v>
      </c>
      <c r="AK229" s="776">
        <v>0</v>
      </c>
    </row>
    <row r="230" spans="1:37" s="777" customFormat="1" ht="30">
      <c r="A230" s="761" t="s">
        <v>19623</v>
      </c>
      <c r="B230" s="762" t="str">
        <f>'COMPOSIÇÕES COMPLEMENTARES '!$C$112</f>
        <v>COMP 030</v>
      </c>
      <c r="C230" s="763" t="str">
        <f>IF($B230="","",IFERROR(VLOOKUP($B230,SERVIÇOS!$A:$F,2,0),IFERROR(VLOOKUP($B230,'COMPOSIÇÕES COMPLEMENTARES '!$C:$K,2,0),"")))</f>
        <v>DEMOLIÇÃO DE PISO CIMENTADO</v>
      </c>
      <c r="D230" s="764" t="str">
        <f>IF($B230="","",IFERROR(VLOOKUP($B230,SERVIÇOS!$A:$F,3,0),IFERROR(VLOOKUP($B230,'COMPOSIÇÕES COMPLEMENTARES '!$C:$K,3,0),"")))</f>
        <v>M2</v>
      </c>
      <c r="E230" s="765">
        <v>4</v>
      </c>
      <c r="F230" s="766">
        <f>IF($B230="","",IFERROR(VLOOKUP($B230,SERVIÇOS!$A:$F,4,0),IFERROR(VLOOKUP($B230,'COMPOSIÇÕES COMPLEMENTARES '!$C:$K,6,0),"")))</f>
        <v>4.63</v>
      </c>
      <c r="G230" s="766">
        <f>IF($B230="","",IFERROR(VLOOKUP($B230,SERVIÇOS!$A:$F,5,0),IFERROR(VLOOKUP($B230,'COMPOSIÇÕES COMPLEMENTARES '!$C:$K,7,0),"")))</f>
        <v>9.6300000000000008</v>
      </c>
      <c r="H230" s="766">
        <f t="shared" si="129"/>
        <v>14.260000000000002</v>
      </c>
      <c r="I230" s="766">
        <f t="shared" si="130"/>
        <v>18.52</v>
      </c>
      <c r="J230" s="766">
        <f t="shared" si="131"/>
        <v>38.520000000000003</v>
      </c>
      <c r="K230" s="419">
        <f t="shared" si="173"/>
        <v>57.040000000000006</v>
      </c>
      <c r="L230" s="779" t="s">
        <v>19035</v>
      </c>
      <c r="M230" s="288"/>
      <c r="N230" s="767"/>
      <c r="O230" s="768" t="str">
        <f t="shared" si="132"/>
        <v/>
      </c>
      <c r="P230" s="767"/>
      <c r="Q230" s="769" t="str">
        <f t="shared" si="133"/>
        <v/>
      </c>
      <c r="R230" s="767"/>
      <c r="S230" s="770" t="str">
        <f t="shared" si="134"/>
        <v/>
      </c>
      <c r="T230" s="771">
        <f>SUMIF($N$8:S$8,"QUANT.",N230:S230)</f>
        <v>0</v>
      </c>
      <c r="U230" s="772">
        <f t="shared" si="135"/>
        <v>0</v>
      </c>
      <c r="V230" s="773" t="str">
        <f t="shared" si="136"/>
        <v>MEDIR</v>
      </c>
      <c r="W230" s="774">
        <f t="shared" si="137"/>
        <v>4</v>
      </c>
      <c r="X230" s="774">
        <f t="shared" si="138"/>
        <v>57.040000000000006</v>
      </c>
      <c r="Y230" s="775"/>
      <c r="Z230" s="775"/>
      <c r="AA230" s="775"/>
      <c r="AB230" s="775"/>
      <c r="AC230" s="775"/>
      <c r="AD230" s="775"/>
      <c r="AE230" s="775"/>
      <c r="AF230" s="775"/>
      <c r="AG230" s="775"/>
      <c r="AH230" s="775"/>
      <c r="AI230" s="775"/>
      <c r="AJ230" s="776" t="e">
        <f t="shared" si="166"/>
        <v>#VALUE!</v>
      </c>
      <c r="AK230" s="776">
        <v>0</v>
      </c>
    </row>
    <row r="231" spans="1:37" s="777" customFormat="1" ht="30">
      <c r="A231" s="761" t="s">
        <v>19624</v>
      </c>
      <c r="B231" s="762">
        <v>98527</v>
      </c>
      <c r="C231" s="763" t="str">
        <f>IF($B231="","",IFERROR(VLOOKUP($B231,SERVIÇOS!$A:$F,2,0),IFERROR(VLOOKUP($B231,'COMPOSIÇÕES COMPLEMENTARES '!$C:$K,2,0),"")))</f>
        <v>REMOÇÃO DE RAÍZES REMANESCENTES DE TRONCO DE ÁRVORE COM DIÂMETRO MAIOR OU IGUAL A 0,40 M E MENOR QUE 0,60 M.AF_05/2018</v>
      </c>
      <c r="D231" s="764" t="str">
        <f>IF($B231="","",IFERROR(VLOOKUP($B231,SERVIÇOS!$A:$F,3,0),IFERROR(VLOOKUP($B231,'COMPOSIÇÕES COMPLEMENTARES '!$C:$K,3,0),"")))</f>
        <v>UN</v>
      </c>
      <c r="E231" s="765">
        <v>1</v>
      </c>
      <c r="F231" s="766">
        <f>IF($B231="","",IFERROR(VLOOKUP($B231,SERVIÇOS!$A:$F,4,0),IFERROR(VLOOKUP($B231,'COMPOSIÇÕES COMPLEMENTARES '!$C:$K,6,0),"")))</f>
        <v>104.8</v>
      </c>
      <c r="G231" s="766">
        <f>IF($B231="","",IFERROR(VLOOKUP($B231,SERVIÇOS!$A:$F,5,0),IFERROR(VLOOKUP($B231,'COMPOSIÇÕES COMPLEMENTARES '!$C:$K,7,0),"")))</f>
        <v>76.31</v>
      </c>
      <c r="H231" s="766">
        <f t="shared" si="129"/>
        <v>181.11</v>
      </c>
      <c r="I231" s="766">
        <f t="shared" si="130"/>
        <v>104.8</v>
      </c>
      <c r="J231" s="766">
        <f t="shared" si="131"/>
        <v>76.31</v>
      </c>
      <c r="K231" s="419">
        <f t="shared" si="173"/>
        <v>181.11</v>
      </c>
      <c r="L231" s="779" t="s">
        <v>19035</v>
      </c>
      <c r="M231" s="288"/>
      <c r="N231" s="767"/>
      <c r="O231" s="768" t="str">
        <f t="shared" si="132"/>
        <v/>
      </c>
      <c r="P231" s="767"/>
      <c r="Q231" s="769" t="str">
        <f t="shared" si="133"/>
        <v/>
      </c>
      <c r="R231" s="767"/>
      <c r="S231" s="770" t="str">
        <f t="shared" si="134"/>
        <v/>
      </c>
      <c r="T231" s="771">
        <f>SUMIF($N$8:S$8,"QUANT.",N231:S231)</f>
        <v>0</v>
      </c>
      <c r="U231" s="772">
        <f t="shared" si="135"/>
        <v>0</v>
      </c>
      <c r="V231" s="773" t="str">
        <f t="shared" si="136"/>
        <v>MEDIR</v>
      </c>
      <c r="W231" s="774">
        <f t="shared" si="137"/>
        <v>1</v>
      </c>
      <c r="X231" s="774">
        <f t="shared" si="138"/>
        <v>181.11</v>
      </c>
      <c r="Y231" s="775"/>
      <c r="Z231" s="775"/>
      <c r="AA231" s="775"/>
      <c r="AB231" s="775"/>
      <c r="AC231" s="775"/>
      <c r="AD231" s="775"/>
      <c r="AE231" s="775"/>
      <c r="AF231" s="775"/>
      <c r="AG231" s="775"/>
      <c r="AH231" s="775"/>
      <c r="AI231" s="775"/>
      <c r="AJ231" s="776">
        <f t="shared" si="166"/>
        <v>98527</v>
      </c>
      <c r="AK231" s="776">
        <v>0</v>
      </c>
    </row>
    <row r="232" spans="1:37" s="777" customFormat="1" ht="45">
      <c r="A232" s="761" t="s">
        <v>19625</v>
      </c>
      <c r="B232" s="762">
        <v>94994</v>
      </c>
      <c r="C232" s="763" t="str">
        <f>IF($B232="","",IFERROR(VLOOKUP($B232,SERVIÇOS!$A:$F,2,0),IFERROR(VLOOKUP($B232,'COMPOSIÇÕES COMPLEMENTARES '!$C:$K,2,0),"")))</f>
        <v>EXECUÇÃO DE PASSEIO (CALÇADA) OU PISO DE CONCRETO COM CONCRETO MOLDADO IN LOCO, FEITO EM OBRA, ACABAMENTO CONVENCIONAL, ESPESSURA 8 CM, ARMADO. AF_08/2022</v>
      </c>
      <c r="D232" s="764" t="str">
        <f>IF($B232="","",IFERROR(VLOOKUP($B232,SERVIÇOS!$A:$F,3,0),IFERROR(VLOOKUP($B232,'COMPOSIÇÕES COMPLEMENTARES '!$C:$K,3,0),"")))</f>
        <v>M2</v>
      </c>
      <c r="E232" s="765">
        <v>6</v>
      </c>
      <c r="F232" s="766">
        <f>IF($B232="","",IFERROR(VLOOKUP($B232,SERVIÇOS!$A:$F,4,0),IFERROR(VLOOKUP($B232,'COMPOSIÇÕES COMPLEMENTARES '!$C:$K,6,0),"")))</f>
        <v>80.02</v>
      </c>
      <c r="G232" s="766">
        <f>IF($B232="","",IFERROR(VLOOKUP($B232,SERVIÇOS!$A:$F,5,0),IFERROR(VLOOKUP($B232,'COMPOSIÇÕES COMPLEMENTARES '!$C:$K,7,0),"")))</f>
        <v>17.670000000000002</v>
      </c>
      <c r="H232" s="766">
        <f t="shared" si="129"/>
        <v>97.69</v>
      </c>
      <c r="I232" s="766">
        <f t="shared" si="130"/>
        <v>480.12</v>
      </c>
      <c r="J232" s="766">
        <f t="shared" si="131"/>
        <v>106.02</v>
      </c>
      <c r="K232" s="419">
        <f t="shared" si="173"/>
        <v>586.14</v>
      </c>
      <c r="L232" s="779" t="s">
        <v>19035</v>
      </c>
      <c r="M232" s="288"/>
      <c r="N232" s="767"/>
      <c r="O232" s="768" t="str">
        <f t="shared" si="132"/>
        <v/>
      </c>
      <c r="P232" s="767"/>
      <c r="Q232" s="769" t="str">
        <f t="shared" si="133"/>
        <v/>
      </c>
      <c r="R232" s="767"/>
      <c r="S232" s="770" t="str">
        <f t="shared" si="134"/>
        <v/>
      </c>
      <c r="T232" s="771">
        <f>SUMIF($N$8:S$8,"QUANT.",N232:S232)</f>
        <v>0</v>
      </c>
      <c r="U232" s="772">
        <f t="shared" si="135"/>
        <v>0</v>
      </c>
      <c r="V232" s="773" t="str">
        <f t="shared" si="136"/>
        <v>MEDIR</v>
      </c>
      <c r="W232" s="774">
        <f t="shared" si="137"/>
        <v>6</v>
      </c>
      <c r="X232" s="774">
        <f t="shared" si="138"/>
        <v>586.14</v>
      </c>
      <c r="Y232" s="775"/>
      <c r="Z232" s="775"/>
      <c r="AA232" s="775"/>
      <c r="AB232" s="775"/>
      <c r="AC232" s="775"/>
      <c r="AD232" s="775"/>
      <c r="AE232" s="775"/>
      <c r="AF232" s="775"/>
      <c r="AG232" s="775"/>
      <c r="AH232" s="775"/>
      <c r="AI232" s="775"/>
      <c r="AJ232" s="776">
        <f t="shared" si="166"/>
        <v>94994</v>
      </c>
      <c r="AK232" s="776">
        <v>0</v>
      </c>
    </row>
    <row r="233" spans="1:37" s="777" customFormat="1" ht="30">
      <c r="A233" s="761" t="s">
        <v>19626</v>
      </c>
      <c r="B233" s="762" t="str">
        <f>'COMPOSIÇÕES COMPLEMENTARES '!$C$572</f>
        <v>COMP 089</v>
      </c>
      <c r="C233" s="763" t="str">
        <f>IF($B233="","",IFERROR(VLOOKUP($B233,SERVIÇOS!$A:$F,2,0),IFERROR(VLOOKUP($B233,'COMPOSIÇÕES COMPLEMENTARES '!$C:$K,2,0),"")))</f>
        <v>MOTOR PARA PORTÃO DESLIZANTE BITURBO, 800KG, ABERTURA RÁPIDA COM CONTROLE, COM BASE DE FIXAÇÃO- FORNECIMENTO E INSTALAÇÃO</v>
      </c>
      <c r="D233" s="764" t="str">
        <f>IF($B233="","",IFERROR(VLOOKUP($B233,SERVIÇOS!$A:$F,3,0),IFERROR(VLOOKUP($B233,'COMPOSIÇÕES COMPLEMENTARES '!$C:$K,3,0),"")))</f>
        <v>UN</v>
      </c>
      <c r="E233" s="765">
        <v>2</v>
      </c>
      <c r="F233" s="766">
        <f>IF($B233="","",IFERROR(VLOOKUP($B233,SERVIÇOS!$A:$F,4,0),IFERROR(VLOOKUP($B233,'COMPOSIÇÕES COMPLEMENTARES '!$C:$K,6,0),"")))</f>
        <v>943.42</v>
      </c>
      <c r="G233" s="766">
        <f>IF($B233="","",IFERROR(VLOOKUP($B233,SERVIÇOS!$A:$F,5,0),IFERROR(VLOOKUP($B233,'COMPOSIÇÕES COMPLEMENTARES '!$C:$K,7,0),"")))</f>
        <v>65.38</v>
      </c>
      <c r="H233" s="766">
        <f t="shared" ref="H233" si="189">IF(E233="","",F233+G233)</f>
        <v>1008.8</v>
      </c>
      <c r="I233" s="766">
        <f t="shared" ref="I233" si="190">IF(E233="","",TRUNC((E233*F233),2))</f>
        <v>1886.84</v>
      </c>
      <c r="J233" s="766">
        <f t="shared" ref="J233" si="191">IF(E233="","",TRUNC((E233*G233),2))</f>
        <v>130.76</v>
      </c>
      <c r="K233" s="419">
        <f t="shared" si="173"/>
        <v>2017.6</v>
      </c>
      <c r="L233" s="779"/>
      <c r="M233" s="288"/>
      <c r="N233" s="767"/>
      <c r="O233" s="768"/>
      <c r="P233" s="767"/>
      <c r="Q233" s="769"/>
      <c r="R233" s="767"/>
      <c r="S233" s="770"/>
      <c r="T233" s="771"/>
      <c r="U233" s="772"/>
      <c r="V233" s="773"/>
      <c r="W233" s="774"/>
      <c r="X233" s="774"/>
      <c r="Y233" s="775"/>
      <c r="Z233" s="775"/>
      <c r="AA233" s="775"/>
      <c r="AB233" s="775"/>
      <c r="AC233" s="775"/>
      <c r="AD233" s="775"/>
      <c r="AE233" s="775"/>
      <c r="AF233" s="775"/>
      <c r="AG233" s="775"/>
      <c r="AH233" s="775"/>
      <c r="AI233" s="775"/>
      <c r="AJ233" s="780"/>
      <c r="AK233" s="780"/>
    </row>
    <row r="234" spans="1:37" s="275" customFormat="1">
      <c r="A234" s="706">
        <v>8</v>
      </c>
      <c r="B234" s="707"/>
      <c r="C234" s="708" t="s">
        <v>19099</v>
      </c>
      <c r="D234" s="709"/>
      <c r="E234" s="710"/>
      <c r="F234" s="711"/>
      <c r="G234" s="712"/>
      <c r="H234" s="712"/>
      <c r="I234" s="713">
        <f>SUM(I236:I272)</f>
        <v>169426.76</v>
      </c>
      <c r="J234" s="713">
        <f>SUM(J236:J272)</f>
        <v>6318.7499999999991</v>
      </c>
      <c r="K234" s="712"/>
      <c r="L234" s="799">
        <f>SUM(K236:K272)</f>
        <v>175745.56450000004</v>
      </c>
      <c r="M234"/>
      <c r="N234" s="477"/>
      <c r="O234" s="478"/>
      <c r="P234" s="477"/>
      <c r="Q234" s="479"/>
      <c r="R234" s="477"/>
      <c r="S234" s="480"/>
      <c r="T234" s="481"/>
      <c r="U234" s="482"/>
      <c r="V234" s="494"/>
      <c r="W234" s="495"/>
      <c r="X234" s="495"/>
      <c r="Y234" s="273"/>
      <c r="Z234" s="273"/>
      <c r="AA234" s="273"/>
      <c r="AB234" s="273"/>
      <c r="AC234" s="273"/>
      <c r="AD234" s="273"/>
      <c r="AE234" s="273"/>
      <c r="AF234" s="273"/>
      <c r="AG234" s="273"/>
      <c r="AH234" s="273"/>
      <c r="AI234" s="273"/>
      <c r="AJ234" s="755"/>
      <c r="AK234" s="755"/>
    </row>
    <row r="235" spans="1:37" s="275" customFormat="1">
      <c r="A235" s="407" t="s">
        <v>19020</v>
      </c>
      <c r="B235" s="408"/>
      <c r="C235" s="409" t="s">
        <v>19098</v>
      </c>
      <c r="D235" s="410"/>
      <c r="E235" s="411"/>
      <c r="F235" s="412"/>
      <c r="G235" s="413"/>
      <c r="H235" s="413"/>
      <c r="I235" s="400"/>
      <c r="J235" s="400"/>
      <c r="K235" s="712"/>
      <c r="L235" s="798"/>
      <c r="M235"/>
      <c r="N235" s="477"/>
      <c r="O235" s="478"/>
      <c r="P235" s="477"/>
      <c r="Q235" s="479"/>
      <c r="R235" s="477"/>
      <c r="S235" s="480"/>
      <c r="T235" s="481"/>
      <c r="U235" s="482"/>
      <c r="V235" s="494"/>
      <c r="W235" s="495"/>
      <c r="X235" s="495"/>
      <c r="Y235" s="273"/>
      <c r="Z235" s="273"/>
      <c r="AA235" s="273"/>
      <c r="AB235" s="273"/>
      <c r="AC235" s="273"/>
      <c r="AD235" s="273"/>
      <c r="AE235" s="273"/>
      <c r="AF235" s="273"/>
      <c r="AG235" s="273"/>
      <c r="AH235" s="273"/>
      <c r="AI235" s="273"/>
      <c r="AJ235" s="755"/>
      <c r="AK235" s="755"/>
    </row>
    <row r="236" spans="1:37" s="275" customFormat="1">
      <c r="A236" s="414" t="s">
        <v>19021</v>
      </c>
      <c r="B236" s="436" t="str">
        <f>'COMPOSIÇÕES COMPLEMENTARES '!$C$236</f>
        <v>COMP 049</v>
      </c>
      <c r="C236" s="778" t="str">
        <f>IF($B236="","",IFERROR(VLOOKUP($B236,SERVIÇOS!$A:$F,2,0),IFERROR(VLOOKUP($B236,'COMPOSIÇÕES COMPLEMENTARES '!$C:$K,2,0),"")))</f>
        <v>REMOÇÃO DE AR CONDICIONADO/CORTINA DE AR E ACESSÓRIOS</v>
      </c>
      <c r="D236" s="417" t="str">
        <f>IF($B236="","",IFERROR(VLOOKUP($B236,SERVIÇOS!$A:$F,3,0),IFERROR(VLOOKUP($B236,'COMPOSIÇÕES COMPLEMENTARES '!$C:$K,3,0),"")))</f>
        <v>UND.</v>
      </c>
      <c r="E236" s="418">
        <v>6</v>
      </c>
      <c r="F236" s="419">
        <f>IF($B236="","",IFERROR(VLOOKUP($B236,SERVIÇOS!$A:$F,4,0),IFERROR(VLOOKUP($B236,'COMPOSIÇÕES COMPLEMENTARES '!$C:$K,6,0),"")))</f>
        <v>7.78</v>
      </c>
      <c r="G236" s="419">
        <f>IF($B236="","",IFERROR(VLOOKUP($B236,SERVIÇOS!$A:$F,5,0),IFERROR(VLOOKUP($B236,'COMPOSIÇÕES COMPLEMENTARES '!$C:$K,7,0),"")))</f>
        <v>19.399999999999999</v>
      </c>
      <c r="H236" s="419">
        <f t="shared" ref="H236:H251" si="192">IF(E236="","",F236+G236)</f>
        <v>27.18</v>
      </c>
      <c r="I236" s="419">
        <f t="shared" ref="I236:I251" si="193">IF(E236="","",TRUNC((E236*F236),2))</f>
        <v>46.68</v>
      </c>
      <c r="J236" s="419">
        <f t="shared" ref="J236:J251" si="194">IF(E236="","",TRUNC((E236*G236),2))</f>
        <v>116.4</v>
      </c>
      <c r="K236" s="419">
        <f t="shared" si="173"/>
        <v>163.07999999999998</v>
      </c>
      <c r="L236" s="714"/>
      <c r="M236"/>
      <c r="N236" s="477"/>
      <c r="O236" s="478"/>
      <c r="P236" s="477"/>
      <c r="Q236" s="479"/>
      <c r="R236" s="477"/>
      <c r="S236" s="480"/>
      <c r="T236" s="481"/>
      <c r="U236" s="482"/>
      <c r="V236" s="494"/>
      <c r="W236" s="495"/>
      <c r="X236" s="495"/>
      <c r="Y236" s="273"/>
      <c r="Z236" s="273"/>
      <c r="AA236" s="273"/>
      <c r="AB236" s="273"/>
      <c r="AC236" s="273"/>
      <c r="AD236" s="273"/>
      <c r="AE236" s="273"/>
      <c r="AF236" s="273"/>
      <c r="AG236" s="273"/>
      <c r="AH236" s="273"/>
      <c r="AI236" s="273"/>
      <c r="AJ236" s="755"/>
      <c r="AK236" s="755"/>
    </row>
    <row r="237" spans="1:37" s="275" customFormat="1">
      <c r="A237" s="414" t="s">
        <v>19022</v>
      </c>
      <c r="B237" s="436">
        <v>90439</v>
      </c>
      <c r="C237" s="778" t="str">
        <f>IF($B237="","",IFERROR(VLOOKUP($B237,SERVIÇOS!$A:$F,2,0),IFERROR(VLOOKUP($B237,'COMPOSIÇÕES COMPLEMENTARES '!$C:$K,2,0),"")))</f>
        <v>FURO EM CONCRETO PARA DIÂMETROS MENORES OU IGUAIS A 40 MM. AF_05/2015</v>
      </c>
      <c r="D237" s="417" t="str">
        <f>IF($B237="","",IFERROR(VLOOKUP($B237,SERVIÇOS!$A:$F,3,0),IFERROR(VLOOKUP($B237,'COMPOSIÇÕES COMPLEMENTARES '!$C:$K,3,0),"")))</f>
        <v>UN</v>
      </c>
      <c r="E237" s="418">
        <v>8</v>
      </c>
      <c r="F237" s="419">
        <f>IF($B237="","",IFERROR(VLOOKUP($B237,SERVIÇOS!$A:$F,4,0),IFERROR(VLOOKUP($B237,'COMPOSIÇÕES COMPLEMENTARES '!$C:$K,6,0),"")))</f>
        <v>19.829999999999998</v>
      </c>
      <c r="G237" s="419">
        <f>IF($B237="","",IFERROR(VLOOKUP($B237,SERVIÇOS!$A:$F,5,0),IFERROR(VLOOKUP($B237,'COMPOSIÇÕES COMPLEMENTARES '!$C:$K,7,0),"")))</f>
        <v>47.75</v>
      </c>
      <c r="H237" s="419">
        <f t="shared" si="192"/>
        <v>67.58</v>
      </c>
      <c r="I237" s="419">
        <f t="shared" si="193"/>
        <v>158.63999999999999</v>
      </c>
      <c r="J237" s="419">
        <f t="shared" si="194"/>
        <v>382</v>
      </c>
      <c r="K237" s="419">
        <f t="shared" si="173"/>
        <v>540.64</v>
      </c>
      <c r="L237" s="714"/>
      <c r="M237"/>
      <c r="N237" s="477"/>
      <c r="O237" s="478"/>
      <c r="P237" s="477"/>
      <c r="Q237" s="479"/>
      <c r="R237" s="477"/>
      <c r="S237" s="480"/>
      <c r="T237" s="481"/>
      <c r="U237" s="482"/>
      <c r="V237" s="494"/>
      <c r="W237" s="495"/>
      <c r="X237" s="495"/>
      <c r="Y237" s="273"/>
      <c r="Z237" s="273"/>
      <c r="AA237" s="273"/>
      <c r="AB237" s="273"/>
      <c r="AC237" s="273"/>
      <c r="AD237" s="273"/>
      <c r="AE237" s="273"/>
      <c r="AF237" s="273"/>
      <c r="AG237" s="273"/>
      <c r="AH237" s="273"/>
      <c r="AI237" s="273"/>
      <c r="AJ237" s="755"/>
      <c r="AK237" s="755"/>
    </row>
    <row r="238" spans="1:37" s="275" customFormat="1" ht="30">
      <c r="A238" s="414" t="s">
        <v>19023</v>
      </c>
      <c r="B238" s="436" t="str">
        <f>'COMPOSIÇÕES COMPLEMENTARES '!$C$239</f>
        <v>COMP 050</v>
      </c>
      <c r="C238" s="778" t="str">
        <f>IF($B238="","",IFERROR(VLOOKUP($B238,SERVIÇOS!$A:$F,2,0),IFERROR(VLOOKUP($B238,'COMPOSIÇÕES COMPLEMENTARES '!$C:$K,2,0),"")))</f>
        <v>AR CONDICIONADO SPLIT INVERTER, HI-WALL (PAREDE), 12.000 BTUS/H, CICLO QUENTE/FRIO - FORNECIMENTO E INSTALAÇÃO</v>
      </c>
      <c r="D238" s="417" t="str">
        <f>IF($B238="","",IFERROR(VLOOKUP($B238,SERVIÇOS!$A:$F,3,0),IFERROR(VLOOKUP($B238,'COMPOSIÇÕES COMPLEMENTARES '!$C:$K,3,0),"")))</f>
        <v xml:space="preserve">UN    </v>
      </c>
      <c r="E238" s="418">
        <v>2</v>
      </c>
      <c r="F238" s="419">
        <f>IF($B238="","",IFERROR(VLOOKUP($B238,SERVIÇOS!$A:$F,4,0),IFERROR(VLOOKUP($B238,'COMPOSIÇÕES COMPLEMENTARES '!$C:$K,6,0),"")))</f>
        <v>3318.1</v>
      </c>
      <c r="G238" s="419">
        <f>IF($B238="","",IFERROR(VLOOKUP($B238,SERVIÇOS!$A:$F,5,0),IFERROR(VLOOKUP($B238,'COMPOSIÇÕES COMPLEMENTARES '!$C:$K,7,0),"")))</f>
        <v>93.12</v>
      </c>
      <c r="H238" s="419">
        <f t="shared" si="192"/>
        <v>3411.22</v>
      </c>
      <c r="I238" s="419">
        <f t="shared" si="193"/>
        <v>6636.2</v>
      </c>
      <c r="J238" s="419">
        <f t="shared" si="194"/>
        <v>186.24</v>
      </c>
      <c r="K238" s="419">
        <f t="shared" si="173"/>
        <v>6822.44</v>
      </c>
      <c r="L238" s="714"/>
      <c r="M238"/>
      <c r="N238" s="477"/>
      <c r="O238" s="478"/>
      <c r="P238" s="477"/>
      <c r="Q238" s="479"/>
      <c r="R238" s="477"/>
      <c r="S238" s="480"/>
      <c r="T238" s="481"/>
      <c r="U238" s="482"/>
      <c r="V238" s="494"/>
      <c r="W238" s="495"/>
      <c r="X238" s="495"/>
      <c r="Y238" s="273"/>
      <c r="Z238" s="273"/>
      <c r="AA238" s="273"/>
      <c r="AB238" s="273"/>
      <c r="AC238" s="273"/>
      <c r="AD238" s="273"/>
      <c r="AE238" s="273"/>
      <c r="AF238" s="273"/>
      <c r="AG238" s="273"/>
      <c r="AH238" s="273"/>
      <c r="AI238" s="273"/>
      <c r="AJ238" s="755"/>
      <c r="AK238" s="755"/>
    </row>
    <row r="239" spans="1:37" s="275" customFormat="1" ht="30">
      <c r="A239" s="414" t="s">
        <v>19024</v>
      </c>
      <c r="B239" s="436" t="str">
        <f>'COMPOSIÇÕES COMPLEMENTARES '!$C$312</f>
        <v>COMP 063</v>
      </c>
      <c r="C239" s="778" t="str">
        <f>IF($B239="","",IFERROR(VLOOKUP($B239,SERVIÇOS!$A:$F,2,0),IFERROR(VLOOKUP($B239,'COMPOSIÇÕES COMPLEMENTARES '!$C:$K,2,0),"")))</f>
        <v>AR CONDICIONADO SPLIT INVERTER, HI-WALL (PAREDE), 18.000 BTUS/H, CICLO QUENTE/FRIO - FORNECIMENTO E INSTALAÇÃO</v>
      </c>
      <c r="D239" s="417" t="str">
        <f>IF($B239="","",IFERROR(VLOOKUP($B239,SERVIÇOS!$A:$F,3,0),IFERROR(VLOOKUP($B239,'COMPOSIÇÕES COMPLEMENTARES '!$C:$K,3,0),"")))</f>
        <v xml:space="preserve">UN    </v>
      </c>
      <c r="E239" s="418">
        <v>1</v>
      </c>
      <c r="F239" s="419">
        <f>IF($B239="","",IFERROR(VLOOKUP($B239,SERVIÇOS!$A:$F,4,0),IFERROR(VLOOKUP($B239,'COMPOSIÇÕES COMPLEMENTARES '!$C:$K,6,0),"")))</f>
        <v>3891.61</v>
      </c>
      <c r="G239" s="419">
        <f>IF($B239="","",IFERROR(VLOOKUP($B239,SERVIÇOS!$A:$F,5,0),IFERROR(VLOOKUP($B239,'COMPOSIÇÕES COMPLEMENTARES '!$C:$K,7,0),"")))</f>
        <v>93.12</v>
      </c>
      <c r="H239" s="419">
        <f t="shared" si="192"/>
        <v>3984.73</v>
      </c>
      <c r="I239" s="419">
        <f t="shared" si="193"/>
        <v>3891.61</v>
      </c>
      <c r="J239" s="419">
        <f t="shared" si="194"/>
        <v>93.12</v>
      </c>
      <c r="K239" s="419">
        <f t="shared" si="173"/>
        <v>3984.73</v>
      </c>
      <c r="L239" s="714"/>
      <c r="M239"/>
      <c r="N239" s="477"/>
      <c r="O239" s="478"/>
      <c r="P239" s="477"/>
      <c r="Q239" s="479"/>
      <c r="R239" s="477"/>
      <c r="S239" s="480"/>
      <c r="T239" s="481"/>
      <c r="U239" s="482"/>
      <c r="V239" s="494"/>
      <c r="W239" s="495"/>
      <c r="X239" s="495"/>
      <c r="Y239" s="273"/>
      <c r="Z239" s="273"/>
      <c r="AA239" s="273"/>
      <c r="AB239" s="273"/>
      <c r="AC239" s="273"/>
      <c r="AD239" s="273"/>
      <c r="AE239" s="273"/>
      <c r="AF239" s="273"/>
      <c r="AG239" s="273"/>
      <c r="AH239" s="273"/>
      <c r="AI239" s="273"/>
      <c r="AJ239" s="755"/>
      <c r="AK239" s="755"/>
    </row>
    <row r="240" spans="1:37" s="275" customFormat="1" ht="30">
      <c r="A240" s="414" t="s">
        <v>19025</v>
      </c>
      <c r="B240" s="436">
        <v>103260</v>
      </c>
      <c r="C240" s="778" t="str">
        <f>IF($B240="","",IFERROR(VLOOKUP($B240,SERVIÇOS!$A:$F,2,0),IFERROR(VLOOKUP($B240,'COMPOSIÇÕES COMPLEMENTARES '!$C:$K,2,0),"")))</f>
        <v>AR CONDICIONADO SPLIT INVERTER, PISO TETO, 24000 BTU/H, QUENTE/FRIO - FORNECIMENTO E INSTALAÇÃO. AF_11/2021_PE</v>
      </c>
      <c r="D240" s="417" t="str">
        <f>IF($B240="","",IFERROR(VLOOKUP($B240,SERVIÇOS!$A:$F,3,0),IFERROR(VLOOKUP($B240,'COMPOSIÇÕES COMPLEMENTARES '!$C:$K,3,0),"")))</f>
        <v>UN</v>
      </c>
      <c r="E240" s="418">
        <v>1</v>
      </c>
      <c r="F240" s="419">
        <f>IF($B240="","",IFERROR(VLOOKUP($B240,SERVIÇOS!$A:$F,4,0),IFERROR(VLOOKUP($B240,'COMPOSIÇÕES COMPLEMENTARES '!$C:$K,6,0),"")))</f>
        <v>5335.44</v>
      </c>
      <c r="G240" s="419">
        <f>IF($B240="","",IFERROR(VLOOKUP($B240,SERVIÇOS!$A:$F,5,0),IFERROR(VLOOKUP($B240,'COMPOSIÇÕES COMPLEMENTARES '!$C:$K,7,0),"")))</f>
        <v>158.54</v>
      </c>
      <c r="H240" s="419">
        <f t="shared" si="192"/>
        <v>5493.98</v>
      </c>
      <c r="I240" s="419">
        <f t="shared" si="193"/>
        <v>5335.44</v>
      </c>
      <c r="J240" s="419">
        <f t="shared" si="194"/>
        <v>158.54</v>
      </c>
      <c r="K240" s="419">
        <f t="shared" si="173"/>
        <v>5493.98</v>
      </c>
      <c r="L240" s="714"/>
      <c r="M240"/>
      <c r="N240" s="477"/>
      <c r="O240" s="478"/>
      <c r="P240" s="477"/>
      <c r="Q240" s="479"/>
      <c r="R240" s="477"/>
      <c r="S240" s="480"/>
      <c r="T240" s="481"/>
      <c r="U240" s="482"/>
      <c r="V240" s="494"/>
      <c r="W240" s="495"/>
      <c r="X240" s="495"/>
      <c r="Y240" s="273"/>
      <c r="Z240" s="273"/>
      <c r="AA240" s="273"/>
      <c r="AB240" s="273"/>
      <c r="AC240" s="273"/>
      <c r="AD240" s="273"/>
      <c r="AE240" s="273"/>
      <c r="AF240" s="273"/>
      <c r="AG240" s="273"/>
      <c r="AH240" s="273"/>
      <c r="AI240" s="273"/>
      <c r="AJ240" s="755"/>
      <c r="AK240" s="755"/>
    </row>
    <row r="241" spans="1:37" s="275" customFormat="1" ht="30">
      <c r="A241" s="414" t="s">
        <v>19026</v>
      </c>
      <c r="B241" s="436" t="str">
        <f>'COMPOSIÇÕES COMPLEMENTARES '!$C$248</f>
        <v>COMP 051</v>
      </c>
      <c r="C241" s="778" t="str">
        <f>IF($B241="","",IFERROR(VLOOKUP($B241,SERVIÇOS!$A:$F,2,0),IFERROR(VLOOKUP($B241,'COMPOSIÇÕES COMPLEMENTARES '!$C:$K,2,0),"")))</f>
        <v>AR CONDICIONADO SPLIT INVERTER, PISO-TETO, 52.000 BTUS/H, CICLO QUENTE/FRIO - FORNECIMENTO E INSTALAÇÃO</v>
      </c>
      <c r="D241" s="417" t="str">
        <f>IF($B241="","",IFERROR(VLOOKUP($B241,SERVIÇOS!$A:$F,3,0),IFERROR(VLOOKUP($B241,'COMPOSIÇÕES COMPLEMENTARES '!$C:$K,3,0),"")))</f>
        <v xml:space="preserve">UN    </v>
      </c>
      <c r="E241" s="418">
        <v>1</v>
      </c>
      <c r="F241" s="419">
        <f>IF($B241="","",IFERROR(VLOOKUP($B241,SERVIÇOS!$A:$F,4,0),IFERROR(VLOOKUP($B241,'COMPOSIÇÕES COMPLEMENTARES '!$C:$K,6,0),"")))</f>
        <v>15780.33</v>
      </c>
      <c r="G241" s="419">
        <f>IF($B241="","",IFERROR(VLOOKUP($B241,SERVIÇOS!$A:$F,5,0),IFERROR(VLOOKUP($B241,'COMPOSIÇÕES COMPLEMENTARES '!$C:$K,7,0),"")))</f>
        <v>182.57</v>
      </c>
      <c r="H241" s="419">
        <f t="shared" si="192"/>
        <v>15962.9</v>
      </c>
      <c r="I241" s="419">
        <f t="shared" si="193"/>
        <v>15780.33</v>
      </c>
      <c r="J241" s="419">
        <f t="shared" si="194"/>
        <v>182.57</v>
      </c>
      <c r="K241" s="419">
        <f t="shared" si="173"/>
        <v>15962.9</v>
      </c>
      <c r="L241" s="714"/>
      <c r="M241"/>
      <c r="N241" s="477"/>
      <c r="O241" s="478"/>
      <c r="P241" s="477"/>
      <c r="Q241" s="479"/>
      <c r="R241" s="477"/>
      <c r="S241" s="480"/>
      <c r="T241" s="481"/>
      <c r="U241" s="482"/>
      <c r="V241" s="494"/>
      <c r="W241" s="495"/>
      <c r="X241" s="495"/>
      <c r="Y241" s="273"/>
      <c r="Z241" s="273"/>
      <c r="AA241" s="273"/>
      <c r="AB241" s="273"/>
      <c r="AC241" s="273"/>
      <c r="AD241" s="273"/>
      <c r="AE241" s="273"/>
      <c r="AF241" s="273"/>
      <c r="AG241" s="273"/>
      <c r="AH241" s="273"/>
      <c r="AI241" s="273"/>
      <c r="AJ241" s="755"/>
      <c r="AK241" s="755"/>
    </row>
    <row r="242" spans="1:37" s="275" customFormat="1" ht="45">
      <c r="A242" s="414" t="s">
        <v>19027</v>
      </c>
      <c r="B242" s="436">
        <v>97329</v>
      </c>
      <c r="C242" s="778" t="str">
        <f>IF($B242="","",IFERROR(VLOOKUP($B242,SERVIÇOS!$A:$F,2,0),IFERROR(VLOOKUP($B242,'COMPOSIÇÕES COMPLEMENTARES '!$C:$K,2,0),"")))</f>
        <v>TUBO EM COBRE FLEXÍVEL, DN 1/2", COM ISOLAMENTO, INSTALADO EM RAMAL DE ALIMENTAÇÃO DE AR CONDICIONADO COM CONDENSADORA INDIVIDUAL  FORNECIMENTO E INSTALAÇÃO. AF_12/2015</v>
      </c>
      <c r="D242" s="417" t="str">
        <f>IF($B242="","",IFERROR(VLOOKUP($B242,SERVIÇOS!$A:$F,3,0),IFERROR(VLOOKUP($B242,'COMPOSIÇÕES COMPLEMENTARES '!$C:$K,3,0),"")))</f>
        <v>M</v>
      </c>
      <c r="E242" s="418">
        <v>14.5</v>
      </c>
      <c r="F242" s="419">
        <f>IF($B242="","",IFERROR(VLOOKUP($B242,SERVIÇOS!$A:$F,4,0),IFERROR(VLOOKUP($B242,'COMPOSIÇÕES COMPLEMENTARES '!$C:$K,6,0),"")))</f>
        <v>62.28</v>
      </c>
      <c r="G242" s="419">
        <f>IF($B242="","",IFERROR(VLOOKUP($B242,SERVIÇOS!$A:$F,5,0),IFERROR(VLOOKUP($B242,'COMPOSIÇÕES COMPLEMENTARES '!$C:$K,7,0),"")))</f>
        <v>2.27</v>
      </c>
      <c r="H242" s="419">
        <f t="shared" si="192"/>
        <v>64.55</v>
      </c>
      <c r="I242" s="419">
        <f t="shared" si="193"/>
        <v>903.06</v>
      </c>
      <c r="J242" s="419">
        <f t="shared" si="194"/>
        <v>32.909999999999997</v>
      </c>
      <c r="K242" s="419">
        <f t="shared" si="173"/>
        <v>935.97499999999991</v>
      </c>
      <c r="L242" s="714" t="s">
        <v>19165</v>
      </c>
      <c r="M242"/>
      <c r="N242" s="477"/>
      <c r="O242" s="478"/>
      <c r="P242" s="477"/>
      <c r="Q242" s="479"/>
      <c r="R242" s="477"/>
      <c r="S242" s="480"/>
      <c r="T242" s="481"/>
      <c r="U242" s="482"/>
      <c r="V242" s="494"/>
      <c r="W242" s="495"/>
      <c r="X242" s="495"/>
      <c r="Y242" s="273"/>
      <c r="Z242" s="273"/>
      <c r="AA242" s="273"/>
      <c r="AB242" s="273"/>
      <c r="AC242" s="273"/>
      <c r="AD242" s="273"/>
      <c r="AE242" s="273"/>
      <c r="AF242" s="273"/>
      <c r="AG242" s="273"/>
      <c r="AH242" s="273"/>
      <c r="AI242" s="273"/>
      <c r="AJ242" s="755"/>
      <c r="AK242" s="755"/>
    </row>
    <row r="243" spans="1:37" s="275" customFormat="1" ht="45">
      <c r="A243" s="414" t="s">
        <v>19028</v>
      </c>
      <c r="B243" s="436">
        <v>97330</v>
      </c>
      <c r="C243" s="778" t="str">
        <f>IF($B243="","",IFERROR(VLOOKUP($B243,SERVIÇOS!$A:$F,2,0),IFERROR(VLOOKUP($B243,'COMPOSIÇÕES COMPLEMENTARES '!$C:$K,2,0),"")))</f>
        <v>TUBO EM COBRE FLEXÍVEL, DN 5/8", COM ISOLAMENTO, INSTALADO EM RAMAL DE ALIMENTAÇÃO DE AR CONDICIONADO COM CONDENSADORA INDIVIDUAL  FORNECIMENTO E INSTALAÇÃO. AF_12/2015</v>
      </c>
      <c r="D243" s="417" t="str">
        <f>IF($B243="","",IFERROR(VLOOKUP($B243,SERVIÇOS!$A:$F,3,0),IFERROR(VLOOKUP($B243,'COMPOSIÇÕES COMPLEMENTARES '!$C:$K,3,0),"")))</f>
        <v>M</v>
      </c>
      <c r="E243" s="418">
        <v>4.5</v>
      </c>
      <c r="F243" s="419">
        <f>IF($B243="","",IFERROR(VLOOKUP($B243,SERVIÇOS!$A:$F,4,0),IFERROR(VLOOKUP($B243,'COMPOSIÇÕES COMPLEMENTARES '!$C:$K,6,0),"")))</f>
        <v>76.25</v>
      </c>
      <c r="G243" s="419">
        <f>IF($B243="","",IFERROR(VLOOKUP($B243,SERVIÇOS!$A:$F,5,0),IFERROR(VLOOKUP($B243,'COMPOSIÇÕES COMPLEMENTARES '!$C:$K,7,0),"")))</f>
        <v>2.37</v>
      </c>
      <c r="H243" s="419">
        <f t="shared" si="192"/>
        <v>78.62</v>
      </c>
      <c r="I243" s="419">
        <f t="shared" si="193"/>
        <v>343.12</v>
      </c>
      <c r="J243" s="419">
        <f t="shared" si="194"/>
        <v>10.66</v>
      </c>
      <c r="K243" s="419">
        <f t="shared" si="173"/>
        <v>353.79</v>
      </c>
      <c r="L243" s="714" t="s">
        <v>19166</v>
      </c>
      <c r="M243"/>
      <c r="N243" s="477"/>
      <c r="O243" s="478"/>
      <c r="P243" s="477"/>
      <c r="Q243" s="479"/>
      <c r="R243" s="477"/>
      <c r="S243" s="480"/>
      <c r="T243" s="481"/>
      <c r="U243" s="482"/>
      <c r="V243" s="494"/>
      <c r="W243" s="495"/>
      <c r="X243" s="495"/>
      <c r="Y243" s="273"/>
      <c r="Z243" s="273"/>
      <c r="AA243" s="273"/>
      <c r="AB243" s="273"/>
      <c r="AC243" s="273"/>
      <c r="AD243" s="273"/>
      <c r="AE243" s="273"/>
      <c r="AF243" s="273"/>
      <c r="AG243" s="273"/>
      <c r="AH243" s="273"/>
      <c r="AI243" s="273"/>
      <c r="AJ243" s="755"/>
      <c r="AK243" s="755"/>
    </row>
    <row r="244" spans="1:37" s="275" customFormat="1" ht="45">
      <c r="A244" s="414" t="s">
        <v>19029</v>
      </c>
      <c r="B244" s="436" t="str">
        <f>'COMPOSIÇÕES COMPLEMENTARES '!$C$257</f>
        <v>COMP 052</v>
      </c>
      <c r="C244" s="778" t="str">
        <f>IF($B244="","",IFERROR(VLOOKUP($B244,SERVIÇOS!$A:$F,2,0),IFERROR(VLOOKUP($B244,'COMPOSIÇÕES COMPLEMENTARES '!$C:$K,2,0),"")))</f>
        <v>TUBO EM COBRE FLEXÍVEL, DN 7/8", COM ISOLAMENTO, INSTALADO EM RAMAL DE ALIMENTAÇÃO DE AR CONDICIONADO COM CONDENSADORA INDIVIDUAL  FORNECIMENTO E INSTALAÇÃO</v>
      </c>
      <c r="D244" s="417" t="str">
        <f>IF($B244="","",IFERROR(VLOOKUP($B244,SERVIÇOS!$A:$F,3,0),IFERROR(VLOOKUP($B244,'COMPOSIÇÕES COMPLEMENTARES '!$C:$K,3,0),"")))</f>
        <v>M</v>
      </c>
      <c r="E244" s="418">
        <v>6.4</v>
      </c>
      <c r="F244" s="419">
        <f>IF($B244="","",IFERROR(VLOOKUP($B244,SERVIÇOS!$A:$F,4,0),IFERROR(VLOOKUP($B244,'COMPOSIÇÕES COMPLEMENTARES '!$C:$K,6,0),"")))</f>
        <v>176.39</v>
      </c>
      <c r="G244" s="419">
        <f>IF($B244="","",IFERROR(VLOOKUP($B244,SERVIÇOS!$A:$F,5,0),IFERROR(VLOOKUP($B244,'COMPOSIÇÕES COMPLEMENTARES '!$C:$K,7,0),"")))</f>
        <v>2.38</v>
      </c>
      <c r="H244" s="419">
        <f t="shared" si="192"/>
        <v>178.76999999999998</v>
      </c>
      <c r="I244" s="419">
        <f t="shared" si="193"/>
        <v>1128.8900000000001</v>
      </c>
      <c r="J244" s="419">
        <f t="shared" si="194"/>
        <v>15.23</v>
      </c>
      <c r="K244" s="419">
        <f t="shared" si="173"/>
        <v>1144.1279999999999</v>
      </c>
      <c r="L244" s="714" t="s">
        <v>19167</v>
      </c>
      <c r="M244"/>
      <c r="N244" s="477"/>
      <c r="O244" s="478"/>
      <c r="P244" s="477"/>
      <c r="Q244" s="479"/>
      <c r="R244" s="477"/>
      <c r="S244" s="480"/>
      <c r="T244" s="481"/>
      <c r="U244" s="482"/>
      <c r="V244" s="494"/>
      <c r="W244" s="495"/>
      <c r="X244" s="495"/>
      <c r="Y244" s="273"/>
      <c r="Z244" s="273"/>
      <c r="AA244" s="273"/>
      <c r="AB244" s="273"/>
      <c r="AC244" s="273"/>
      <c r="AD244" s="273"/>
      <c r="AE244" s="273"/>
      <c r="AF244" s="273"/>
      <c r="AG244" s="273"/>
      <c r="AH244" s="273"/>
      <c r="AI244" s="273"/>
      <c r="AJ244" s="755"/>
      <c r="AK244" s="755"/>
    </row>
    <row r="245" spans="1:37" s="275" customFormat="1" ht="30">
      <c r="A245" s="414" t="s">
        <v>19030</v>
      </c>
      <c r="B245" s="436">
        <v>89865</v>
      </c>
      <c r="C245" s="778" t="str">
        <f>IF($B245="","",IFERROR(VLOOKUP($B245,SERVIÇOS!$A:$F,2,0),IFERROR(VLOOKUP($B245,'COMPOSIÇÕES COMPLEMENTARES '!$C:$K,2,0),"")))</f>
        <v>TUBO, PVC, SOLDÁVEL, DN 25MM, INSTALADO EM DRENO DE AR-CONDICIONADO - FORNECIMENTO E INSTALAÇÃO. AF_08/2022</v>
      </c>
      <c r="D245" s="417" t="str">
        <f>IF($B245="","",IFERROR(VLOOKUP($B245,SERVIÇOS!$A:$F,3,0),IFERROR(VLOOKUP($B245,'COMPOSIÇÕES COMPLEMENTARES '!$C:$K,3,0),"")))</f>
        <v>M</v>
      </c>
      <c r="E245" s="418">
        <v>16.7</v>
      </c>
      <c r="F245" s="419">
        <f>IF($B245="","",IFERROR(VLOOKUP($B245,SERVIÇOS!$A:$F,4,0),IFERROR(VLOOKUP($B245,'COMPOSIÇÕES COMPLEMENTARES '!$C:$K,6,0),"")))</f>
        <v>8.57</v>
      </c>
      <c r="G245" s="419">
        <f>IF($B245="","",IFERROR(VLOOKUP($B245,SERVIÇOS!$A:$F,5,0),IFERROR(VLOOKUP($B245,'COMPOSIÇÕES COMPLEMENTARES '!$C:$K,7,0),"")))</f>
        <v>9.58</v>
      </c>
      <c r="H245" s="419">
        <f t="shared" si="192"/>
        <v>18.149999999999999</v>
      </c>
      <c r="I245" s="419">
        <f t="shared" si="193"/>
        <v>143.11000000000001</v>
      </c>
      <c r="J245" s="419">
        <f t="shared" si="194"/>
        <v>159.97999999999999</v>
      </c>
      <c r="K245" s="419">
        <f t="shared" si="173"/>
        <v>303.10499999999996</v>
      </c>
      <c r="L245" s="714"/>
      <c r="M245"/>
      <c r="N245" s="477"/>
      <c r="O245" s="478"/>
      <c r="P245" s="477"/>
      <c r="Q245" s="479"/>
      <c r="R245" s="477"/>
      <c r="S245" s="480"/>
      <c r="T245" s="481"/>
      <c r="U245" s="482"/>
      <c r="V245" s="494"/>
      <c r="W245" s="495"/>
      <c r="X245" s="495"/>
      <c r="Y245" s="273"/>
      <c r="Z245" s="273"/>
      <c r="AA245" s="273"/>
      <c r="AB245" s="273"/>
      <c r="AC245" s="273"/>
      <c r="AD245" s="273"/>
      <c r="AE245" s="273"/>
      <c r="AF245" s="273"/>
      <c r="AG245" s="273"/>
      <c r="AH245" s="273"/>
      <c r="AI245" s="273"/>
      <c r="AJ245" s="755"/>
      <c r="AK245" s="755"/>
    </row>
    <row r="246" spans="1:37" s="275" customFormat="1" ht="30">
      <c r="A246" s="414" t="s">
        <v>19031</v>
      </c>
      <c r="B246" s="436">
        <v>89866</v>
      </c>
      <c r="C246" s="778" t="str">
        <f>IF($B246="","",IFERROR(VLOOKUP($B246,SERVIÇOS!$A:$F,2,0),IFERROR(VLOOKUP($B246,'COMPOSIÇÕES COMPLEMENTARES '!$C:$K,2,0),"")))</f>
        <v>JOELHO 90 GRAUS, PVC, SOLDÁVEL, DN 25MM, INSTALADO EM DRENO DE AR-CONDICIONADO - FORNECIMENTO E INSTALAÇÃO. AF_08/2022</v>
      </c>
      <c r="D246" s="417" t="str">
        <f>IF($B246="","",IFERROR(VLOOKUP($B246,SERVIÇOS!$A:$F,3,0),IFERROR(VLOOKUP($B246,'COMPOSIÇÕES COMPLEMENTARES '!$C:$K,3,0),"")))</f>
        <v>UN</v>
      </c>
      <c r="E246" s="418">
        <v>6</v>
      </c>
      <c r="F246" s="419">
        <f>IF($B246="","",IFERROR(VLOOKUP($B246,SERVIÇOS!$A:$F,4,0),IFERROR(VLOOKUP($B246,'COMPOSIÇÕES COMPLEMENTARES '!$C:$K,6,0),"")))</f>
        <v>3.61</v>
      </c>
      <c r="G246" s="419">
        <f>IF($B246="","",IFERROR(VLOOKUP($B246,SERVIÇOS!$A:$F,5,0),IFERROR(VLOOKUP($B246,'COMPOSIÇÕES COMPLEMENTARES '!$C:$K,7,0),"")))</f>
        <v>4.18</v>
      </c>
      <c r="H246" s="419">
        <f t="shared" si="192"/>
        <v>7.7899999999999991</v>
      </c>
      <c r="I246" s="419">
        <f t="shared" si="193"/>
        <v>21.66</v>
      </c>
      <c r="J246" s="419">
        <f t="shared" si="194"/>
        <v>25.08</v>
      </c>
      <c r="K246" s="419">
        <f t="shared" si="173"/>
        <v>46.739999999999995</v>
      </c>
      <c r="L246" s="714"/>
      <c r="M246"/>
      <c r="N246" s="477"/>
      <c r="O246" s="478"/>
      <c r="P246" s="477"/>
      <c r="Q246" s="479"/>
      <c r="R246" s="477"/>
      <c r="S246" s="480"/>
      <c r="T246" s="481"/>
      <c r="U246" s="482"/>
      <c r="V246" s="494"/>
      <c r="W246" s="495"/>
      <c r="X246" s="495"/>
      <c r="Y246" s="273"/>
      <c r="Z246" s="273"/>
      <c r="AA246" s="273"/>
      <c r="AB246" s="273"/>
      <c r="AC246" s="273"/>
      <c r="AD246" s="273"/>
      <c r="AE246" s="273"/>
      <c r="AF246" s="273"/>
      <c r="AG246" s="273"/>
      <c r="AH246" s="273"/>
      <c r="AI246" s="273"/>
      <c r="AJ246" s="755"/>
      <c r="AK246" s="755"/>
    </row>
    <row r="247" spans="1:37" s="275" customFormat="1" ht="30">
      <c r="A247" s="414" t="s">
        <v>19182</v>
      </c>
      <c r="B247" s="436">
        <v>89868</v>
      </c>
      <c r="C247" s="778" t="str">
        <f>IF($B247="","",IFERROR(VLOOKUP($B247,SERVIÇOS!$A:$F,2,0),IFERROR(VLOOKUP($B247,'COMPOSIÇÕES COMPLEMENTARES '!$C:$K,2,0),"")))</f>
        <v>LUVA, PVC, SOLDÁVEL, DN 25MM, INSTALADO EM DRENO DE AR-CONDICIONADO - FORNECIMENTO E INSTALAÇÃO. AF_08/2022</v>
      </c>
      <c r="D247" s="417" t="str">
        <f>IF($B247="","",IFERROR(VLOOKUP($B247,SERVIÇOS!$A:$F,3,0),IFERROR(VLOOKUP($B247,'COMPOSIÇÕES COMPLEMENTARES '!$C:$K,3,0),"")))</f>
        <v>UN</v>
      </c>
      <c r="E247" s="418">
        <v>6</v>
      </c>
      <c r="F247" s="419">
        <f>IF($B247="","",IFERROR(VLOOKUP($B247,SERVIÇOS!$A:$F,4,0),IFERROR(VLOOKUP($B247,'COMPOSIÇÕES COMPLEMENTARES '!$C:$K,6,0),"")))</f>
        <v>3.2</v>
      </c>
      <c r="G247" s="419">
        <f>IF($B247="","",IFERROR(VLOOKUP($B247,SERVIÇOS!$A:$F,5,0),IFERROR(VLOOKUP($B247,'COMPOSIÇÕES COMPLEMENTARES '!$C:$K,7,0),"")))</f>
        <v>2.77</v>
      </c>
      <c r="H247" s="419">
        <f t="shared" si="192"/>
        <v>5.9700000000000006</v>
      </c>
      <c r="I247" s="419">
        <f t="shared" si="193"/>
        <v>19.2</v>
      </c>
      <c r="J247" s="419">
        <f t="shared" si="194"/>
        <v>16.62</v>
      </c>
      <c r="K247" s="419">
        <f t="shared" si="173"/>
        <v>35.820000000000007</v>
      </c>
      <c r="L247" s="714"/>
      <c r="M247"/>
      <c r="N247" s="477"/>
      <c r="O247" s="478"/>
      <c r="P247" s="477"/>
      <c r="Q247" s="479"/>
      <c r="R247" s="477"/>
      <c r="S247" s="480"/>
      <c r="T247" s="481"/>
      <c r="U247" s="482"/>
      <c r="V247" s="494"/>
      <c r="W247" s="495"/>
      <c r="X247" s="495"/>
      <c r="Y247" s="273"/>
      <c r="Z247" s="273"/>
      <c r="AA247" s="273"/>
      <c r="AB247" s="273"/>
      <c r="AC247" s="273"/>
      <c r="AD247" s="273"/>
      <c r="AE247" s="273"/>
      <c r="AF247" s="273"/>
      <c r="AG247" s="273"/>
      <c r="AH247" s="273"/>
      <c r="AI247" s="273"/>
      <c r="AJ247" s="755"/>
      <c r="AK247" s="755"/>
    </row>
    <row r="248" spans="1:37" s="275" customFormat="1" ht="30">
      <c r="A248" s="414" t="s">
        <v>19342</v>
      </c>
      <c r="B248" s="436" t="str">
        <f>'COMPOSIÇÕES COMPLEMENTARES '!$C$262</f>
        <v>COMP 053</v>
      </c>
      <c r="C248" s="778" t="str">
        <f>IF($B248="","",IFERROR(VLOOKUP($B248,SERVIÇOS!$A:$F,2,0),IFERROR(VLOOKUP($B248,'COMPOSIÇÕES COMPLEMENTARES '!$C:$K,2,0),"")))</f>
        <v>BOMBA DE DRENO PARA AR-CONDICIONADO ATE 24.000 BTUS (FORNECIMENTO E INSTALAÇÃO).</v>
      </c>
      <c r="D248" s="417" t="str">
        <f>IF($B248="","",IFERROR(VLOOKUP($B248,SERVIÇOS!$A:$F,3,0),IFERROR(VLOOKUP($B248,'COMPOSIÇÕES COMPLEMENTARES '!$C:$K,3,0),"")))</f>
        <v>UNID.</v>
      </c>
      <c r="E248" s="418">
        <v>4</v>
      </c>
      <c r="F248" s="419">
        <f>IF($B248="","",IFERROR(VLOOKUP($B248,SERVIÇOS!$A:$F,4,0),IFERROR(VLOOKUP($B248,'COMPOSIÇÕES COMPLEMENTARES '!$C:$K,6,0),"")))</f>
        <v>317.98</v>
      </c>
      <c r="G248" s="419">
        <f>IF($B248="","",IFERROR(VLOOKUP($B248,SERVIÇOS!$A:$F,5,0),IFERROR(VLOOKUP($B248,'COMPOSIÇÕES COMPLEMENTARES '!$C:$K,7,0),"")))</f>
        <v>18.71</v>
      </c>
      <c r="H248" s="419">
        <f t="shared" si="192"/>
        <v>336.69</v>
      </c>
      <c r="I248" s="419">
        <f t="shared" si="193"/>
        <v>1271.92</v>
      </c>
      <c r="J248" s="419">
        <f t="shared" si="194"/>
        <v>74.84</v>
      </c>
      <c r="K248" s="419">
        <f t="shared" si="173"/>
        <v>1346.76</v>
      </c>
      <c r="L248" s="714"/>
      <c r="M248"/>
      <c r="N248" s="477"/>
      <c r="O248" s="478"/>
      <c r="P248" s="477"/>
      <c r="Q248" s="479"/>
      <c r="R248" s="477"/>
      <c r="S248" s="480"/>
      <c r="T248" s="481"/>
      <c r="U248" s="482"/>
      <c r="V248" s="494"/>
      <c r="W248" s="495"/>
      <c r="X248" s="495"/>
      <c r="Y248" s="273"/>
      <c r="Z248" s="273"/>
      <c r="AA248" s="273"/>
      <c r="AB248" s="273"/>
      <c r="AC248" s="273"/>
      <c r="AD248" s="273"/>
      <c r="AE248" s="273"/>
      <c r="AF248" s="273"/>
      <c r="AG248" s="273"/>
      <c r="AH248" s="273"/>
      <c r="AI248" s="273"/>
      <c r="AJ248" s="755"/>
      <c r="AK248" s="755"/>
    </row>
    <row r="249" spans="1:37" s="275" customFormat="1" ht="30">
      <c r="A249" s="414" t="s">
        <v>19032</v>
      </c>
      <c r="B249" s="436" t="str">
        <f>'COMPOSIÇÕES COMPLEMENTARES '!$C$353</f>
        <v>COMP 068</v>
      </c>
      <c r="C249" s="778" t="str">
        <f>IF($B249="","",IFERROR(VLOOKUP($B249,SERVIÇOS!$A:$F,2,0),IFERROR(VLOOKUP($B249,'COMPOSIÇÕES COMPLEMENTARES '!$C:$K,2,0),"")))</f>
        <v>BOMBA DE DRENO PARA AR-CONDICIONADO DE 30.000 A 60.000 BTUS (FORNECIMENTO E INSTALAÇÃO).</v>
      </c>
      <c r="D249" s="417" t="str">
        <f>IF($B249="","",IFERROR(VLOOKUP($B249,SERVIÇOS!$A:$F,3,0),IFERROR(VLOOKUP($B249,'COMPOSIÇÕES COMPLEMENTARES '!$C:$K,3,0),"")))</f>
        <v>UNID.</v>
      </c>
      <c r="E249" s="418">
        <v>1</v>
      </c>
      <c r="F249" s="419">
        <f>IF($B249="","",IFERROR(VLOOKUP($B249,SERVIÇOS!$A:$F,4,0),IFERROR(VLOOKUP($B249,'COMPOSIÇÕES COMPLEMENTARES '!$C:$K,6,0),"")))</f>
        <v>738.11</v>
      </c>
      <c r="G249" s="419">
        <f>IF($B249="","",IFERROR(VLOOKUP($B249,SERVIÇOS!$A:$F,5,0),IFERROR(VLOOKUP($B249,'COMPOSIÇÕES COMPLEMENTARES '!$C:$K,7,0),"")))</f>
        <v>18.71</v>
      </c>
      <c r="H249" s="419">
        <f t="shared" ref="H249" si="195">IF(E249="","",F249+G249)</f>
        <v>756.82</v>
      </c>
      <c r="I249" s="419">
        <f t="shared" ref="I249" si="196">IF(E249="","",TRUNC((E249*F249),2))</f>
        <v>738.11</v>
      </c>
      <c r="J249" s="419">
        <f t="shared" ref="J249" si="197">IF(E249="","",TRUNC((E249*G249),2))</f>
        <v>18.71</v>
      </c>
      <c r="K249" s="419">
        <f t="shared" si="173"/>
        <v>756.82</v>
      </c>
      <c r="L249" s="714"/>
      <c r="M249"/>
      <c r="N249" s="477"/>
      <c r="O249" s="478"/>
      <c r="P249" s="477"/>
      <c r="Q249" s="479"/>
      <c r="R249" s="477"/>
      <c r="S249" s="480"/>
      <c r="T249" s="481"/>
      <c r="U249" s="482"/>
      <c r="V249" s="494"/>
      <c r="W249" s="495"/>
      <c r="X249" s="495"/>
      <c r="Y249" s="273"/>
      <c r="Z249" s="273"/>
      <c r="AA249" s="273"/>
      <c r="AB249" s="273"/>
      <c r="AC249" s="273"/>
      <c r="AD249" s="273"/>
      <c r="AE249" s="273"/>
      <c r="AF249" s="273"/>
      <c r="AG249" s="273"/>
      <c r="AH249" s="273"/>
      <c r="AI249" s="273"/>
      <c r="AJ249" s="661"/>
      <c r="AK249" s="661"/>
    </row>
    <row r="250" spans="1:37" s="275" customFormat="1">
      <c r="A250" s="414" t="s">
        <v>19033</v>
      </c>
      <c r="B250" s="436" t="str">
        <f>'COMPOSIÇÕES COMPLEMENTARES '!$C$287</f>
        <v>COMP 059</v>
      </c>
      <c r="C250" s="778" t="str">
        <f>IF($B250="","",IFERROR(VLOOKUP($B250,SERVIÇOS!$A:$F,2,0),IFERROR(VLOOKUP($B250,'COMPOSIÇÕES COMPLEMENTARES '!$C:$K,2,0),"")))</f>
        <v>CORTINA DE AR 100 CM COM CONTROLE REMOTO</v>
      </c>
      <c r="D250" s="417" t="str">
        <f>IF($B250="","",IFERROR(VLOOKUP($B250,SERVIÇOS!$A:$F,3,0),IFERROR(VLOOKUP($B250,'COMPOSIÇÕES COMPLEMENTARES '!$C:$K,3,0),"")))</f>
        <v>UNID.</v>
      </c>
      <c r="E250" s="418">
        <v>2</v>
      </c>
      <c r="F250" s="419">
        <f>IF($B250="","",IFERROR(VLOOKUP($B250,SERVIÇOS!$A:$F,4,0),IFERROR(VLOOKUP($B250,'COMPOSIÇÕES COMPLEMENTARES '!$C:$K,6,0),"")))</f>
        <v>628.55999999999995</v>
      </c>
      <c r="G250" s="419">
        <f>IF($B250="","",IFERROR(VLOOKUP($B250,SERVIÇOS!$A:$F,5,0),IFERROR(VLOOKUP($B250,'COMPOSIÇÕES COMPLEMENTARES '!$C:$K,7,0),"")))</f>
        <v>101.05</v>
      </c>
      <c r="H250" s="419">
        <f t="shared" ref="H250" si="198">IF(E250="","",F250+G250)</f>
        <v>729.6099999999999</v>
      </c>
      <c r="I250" s="419">
        <f t="shared" ref="I250" si="199">IF(E250="","",TRUNC((E250*F250),2))</f>
        <v>1257.1199999999999</v>
      </c>
      <c r="J250" s="419">
        <f t="shared" ref="J250" si="200">IF(E250="","",TRUNC((E250*G250),2))</f>
        <v>202.1</v>
      </c>
      <c r="K250" s="419">
        <f t="shared" si="173"/>
        <v>1459.2199999999998</v>
      </c>
      <c r="L250" s="714"/>
      <c r="M250"/>
      <c r="N250" s="477"/>
      <c r="O250" s="478"/>
      <c r="P250" s="477"/>
      <c r="Q250" s="479"/>
      <c r="R250" s="477"/>
      <c r="S250" s="480"/>
      <c r="T250" s="481"/>
      <c r="U250" s="482"/>
      <c r="V250" s="494"/>
      <c r="W250" s="495"/>
      <c r="X250" s="495"/>
      <c r="Y250" s="273"/>
      <c r="Z250" s="273"/>
      <c r="AA250" s="273"/>
      <c r="AB250" s="273"/>
      <c r="AC250" s="273"/>
      <c r="AD250" s="273"/>
      <c r="AE250" s="273"/>
      <c r="AF250" s="273"/>
      <c r="AG250" s="273"/>
      <c r="AH250" s="273"/>
      <c r="AI250" s="273"/>
      <c r="AJ250" s="661"/>
      <c r="AK250" s="661"/>
    </row>
    <row r="251" spans="1:37" s="275" customFormat="1" ht="60">
      <c r="A251" s="414" t="s">
        <v>19498</v>
      </c>
      <c r="B251" s="436" t="str">
        <f>'COMPOSIÇÕES COMPLEMENTARES '!$C$270</f>
        <v>COMP 055</v>
      </c>
      <c r="C251" s="778" t="str">
        <f>IF($B251="","",IFERROR(VLOOKUP($B251,SERVIÇOS!$A:$F,2,0),IFERROR(VLOOKUP($B251,'COMPOSIÇÕES COMPLEMENTARES '!$C:$K,2,0),"")))</f>
        <v>ALVENARIA DE VEDACAO C/TIJOLO CERAMICO LAMINADO A VISTA C/e=15cm</v>
      </c>
      <c r="D251" s="417" t="str">
        <f>IF($B251="","",IFERROR(VLOOKUP($B251,SERVIÇOS!$A:$F,3,0),IFERROR(VLOOKUP($B251,'COMPOSIÇÕES COMPLEMENTARES '!$C:$K,3,0),"")))</f>
        <v>M2</v>
      </c>
      <c r="E251" s="418">
        <v>2</v>
      </c>
      <c r="F251" s="419">
        <f>IF($B251="","",IFERROR(VLOOKUP($B251,SERVIÇOS!$A:$F,4,0),IFERROR(VLOOKUP($B251,'COMPOSIÇÕES COMPLEMENTARES '!$C:$K,6,0),"")))</f>
        <v>125.57</v>
      </c>
      <c r="G251" s="419">
        <f>IF($B251="","",IFERROR(VLOOKUP($B251,SERVIÇOS!$A:$F,5,0),IFERROR(VLOOKUP($B251,'COMPOSIÇÕES COMPLEMENTARES '!$C:$K,7,0),"")))</f>
        <v>117.22</v>
      </c>
      <c r="H251" s="419">
        <f t="shared" si="192"/>
        <v>242.79</v>
      </c>
      <c r="I251" s="419">
        <f t="shared" si="193"/>
        <v>251.14</v>
      </c>
      <c r="J251" s="419">
        <f t="shared" si="194"/>
        <v>234.44</v>
      </c>
      <c r="K251" s="419">
        <f t="shared" si="173"/>
        <v>485.58</v>
      </c>
      <c r="L251" s="714" t="s">
        <v>19159</v>
      </c>
      <c r="M251"/>
      <c r="N251" s="477"/>
      <c r="O251" s="478"/>
      <c r="P251" s="477"/>
      <c r="Q251" s="479"/>
      <c r="R251" s="477"/>
      <c r="S251" s="480"/>
      <c r="T251" s="481"/>
      <c r="U251" s="482"/>
      <c r="V251" s="494"/>
      <c r="W251" s="495"/>
      <c r="X251" s="495"/>
      <c r="Y251" s="273"/>
      <c r="Z251" s="273"/>
      <c r="AA251" s="273"/>
      <c r="AB251" s="273"/>
      <c r="AC251" s="273"/>
      <c r="AD251" s="273"/>
      <c r="AE251" s="273"/>
      <c r="AF251" s="273"/>
      <c r="AG251" s="273"/>
      <c r="AH251" s="273"/>
      <c r="AI251" s="273"/>
      <c r="AJ251" s="755"/>
      <c r="AK251" s="755"/>
    </row>
    <row r="252" spans="1:37" s="275" customFormat="1">
      <c r="A252" s="407" t="s">
        <v>19343</v>
      </c>
      <c r="B252" s="408"/>
      <c r="C252" s="409" t="s">
        <v>19160</v>
      </c>
      <c r="D252" s="410"/>
      <c r="E252" s="411"/>
      <c r="F252" s="412"/>
      <c r="G252" s="413"/>
      <c r="H252" s="413"/>
      <c r="I252" s="400"/>
      <c r="J252" s="400"/>
      <c r="K252" s="712"/>
      <c r="L252" s="798"/>
      <c r="M252"/>
      <c r="N252" s="477"/>
      <c r="O252" s="478"/>
      <c r="P252" s="477"/>
      <c r="Q252" s="479"/>
      <c r="R252" s="477"/>
      <c r="S252" s="480"/>
      <c r="T252" s="481"/>
      <c r="U252" s="482"/>
      <c r="V252" s="494"/>
      <c r="W252" s="495"/>
      <c r="X252" s="495"/>
      <c r="Y252" s="273"/>
      <c r="Z252" s="273"/>
      <c r="AA252" s="273"/>
      <c r="AB252" s="273"/>
      <c r="AC252" s="273"/>
      <c r="AD252" s="273"/>
      <c r="AE252" s="273"/>
      <c r="AF252" s="273"/>
      <c r="AG252" s="273"/>
      <c r="AH252" s="273"/>
      <c r="AI252" s="273"/>
      <c r="AJ252" s="755"/>
      <c r="AK252" s="755"/>
    </row>
    <row r="253" spans="1:37" s="275" customFormat="1">
      <c r="A253" s="414" t="s">
        <v>19344</v>
      </c>
      <c r="B253" s="436" t="str">
        <f>'COMPOSIÇÕES COMPLEMENTARES '!$C$236</f>
        <v>COMP 049</v>
      </c>
      <c r="C253" s="416" t="str">
        <f>IF($B253="","",IFERROR(VLOOKUP($B253,SERVIÇOS!$A:$F,2,0),IFERROR(VLOOKUP($B253,'COMPOSIÇÕES COMPLEMENTARES '!$C:$K,2,0),"")))</f>
        <v>REMOÇÃO DE AR CONDICIONADO/CORTINA DE AR E ACESSÓRIOS</v>
      </c>
      <c r="D253" s="417" t="str">
        <f>IF($B253="","",IFERROR(VLOOKUP($B253,SERVIÇOS!$A:$F,3,0),IFERROR(VLOOKUP($B253,'COMPOSIÇÕES COMPLEMENTARES '!$C:$K,3,0),"")))</f>
        <v>UND.</v>
      </c>
      <c r="E253" s="418">
        <v>19</v>
      </c>
      <c r="F253" s="419">
        <f>IF($B253="","",IFERROR(VLOOKUP($B253,SERVIÇOS!$A:$F,4,0),IFERROR(VLOOKUP($B253,'COMPOSIÇÕES COMPLEMENTARES '!$C:$K,6,0),"")))</f>
        <v>7.78</v>
      </c>
      <c r="G253" s="419">
        <f>IF($B253="","",IFERROR(VLOOKUP($B253,SERVIÇOS!$A:$F,5,0),IFERROR(VLOOKUP($B253,'COMPOSIÇÕES COMPLEMENTARES '!$C:$K,7,0),"")))</f>
        <v>19.399999999999999</v>
      </c>
      <c r="H253" s="419">
        <f t="shared" ref="H253" si="201">IF(E253="","",F253+G253)</f>
        <v>27.18</v>
      </c>
      <c r="I253" s="419">
        <f t="shared" ref="I253" si="202">IF(E253="","",TRUNC((E253*F253),2))</f>
        <v>147.82</v>
      </c>
      <c r="J253" s="419">
        <f t="shared" ref="J253" si="203">IF(E253="","",TRUNC((E253*G253),2))</f>
        <v>368.6</v>
      </c>
      <c r="K253" s="419">
        <f t="shared" si="173"/>
        <v>516.41999999999996</v>
      </c>
      <c r="L253" s="714"/>
      <c r="M253"/>
      <c r="N253" s="477"/>
      <c r="O253" s="478"/>
      <c r="P253" s="477"/>
      <c r="Q253" s="479"/>
      <c r="R253" s="477"/>
      <c r="S253" s="480"/>
      <c r="T253" s="481"/>
      <c r="U253" s="482"/>
      <c r="V253" s="494"/>
      <c r="W253" s="495"/>
      <c r="X253" s="495"/>
      <c r="Y253" s="273"/>
      <c r="Z253" s="273"/>
      <c r="AA253" s="273"/>
      <c r="AB253" s="273"/>
      <c r="AC253" s="273"/>
      <c r="AD253" s="273"/>
      <c r="AE253" s="273"/>
      <c r="AF253" s="273"/>
      <c r="AG253" s="273"/>
      <c r="AH253" s="273"/>
      <c r="AI253" s="273"/>
      <c r="AJ253" s="755"/>
      <c r="AK253" s="755"/>
    </row>
    <row r="254" spans="1:37" s="275" customFormat="1">
      <c r="A254" s="414" t="s">
        <v>19345</v>
      </c>
      <c r="B254" s="436">
        <v>90439</v>
      </c>
      <c r="C254" s="416" t="str">
        <f>IF($B254="","",IFERROR(VLOOKUP($B254,SERVIÇOS!$A:$F,2,0),IFERROR(VLOOKUP($B254,'COMPOSIÇÕES COMPLEMENTARES '!$C:$K,2,0),"")))</f>
        <v>FURO EM CONCRETO PARA DIÂMETROS MENORES OU IGUAIS A 40 MM. AF_05/2015</v>
      </c>
      <c r="D254" s="417" t="str">
        <f>IF($B254="","",IFERROR(VLOOKUP($B254,SERVIÇOS!$A:$F,3,0),IFERROR(VLOOKUP($B254,'COMPOSIÇÕES COMPLEMENTARES '!$C:$K,3,0),"")))</f>
        <v>UN</v>
      </c>
      <c r="E254" s="418">
        <v>12</v>
      </c>
      <c r="F254" s="419">
        <f>IF($B254="","",IFERROR(VLOOKUP($B254,SERVIÇOS!$A:$F,4,0),IFERROR(VLOOKUP($B254,'COMPOSIÇÕES COMPLEMENTARES '!$C:$K,6,0),"")))</f>
        <v>19.829999999999998</v>
      </c>
      <c r="G254" s="419">
        <f>IF($B254="","",IFERROR(VLOOKUP($B254,SERVIÇOS!$A:$F,5,0),IFERROR(VLOOKUP($B254,'COMPOSIÇÕES COMPLEMENTARES '!$C:$K,7,0),"")))</f>
        <v>47.75</v>
      </c>
      <c r="H254" s="419">
        <f t="shared" ref="H254:H255" si="204">IF(E254="","",F254+G254)</f>
        <v>67.58</v>
      </c>
      <c r="I254" s="419">
        <f t="shared" ref="I254:I255" si="205">IF(E254="","",TRUNC((E254*F254),2))</f>
        <v>237.96</v>
      </c>
      <c r="J254" s="419">
        <f t="shared" ref="J254:J255" si="206">IF(E254="","",TRUNC((E254*G254),2))</f>
        <v>573</v>
      </c>
      <c r="K254" s="419">
        <f t="shared" si="173"/>
        <v>810.96</v>
      </c>
      <c r="L254" s="714"/>
      <c r="M254"/>
      <c r="N254" s="477"/>
      <c r="O254" s="478"/>
      <c r="P254" s="477"/>
      <c r="Q254" s="479"/>
      <c r="R254" s="477"/>
      <c r="S254" s="480"/>
      <c r="T254" s="481"/>
      <c r="U254" s="482"/>
      <c r="V254" s="494"/>
      <c r="W254" s="495"/>
      <c r="X254" s="495"/>
      <c r="Y254" s="273"/>
      <c r="Z254" s="273"/>
      <c r="AA254" s="273"/>
      <c r="AB254" s="273"/>
      <c r="AC254" s="273"/>
      <c r="AD254" s="273"/>
      <c r="AE254" s="273"/>
      <c r="AF254" s="273"/>
      <c r="AG254" s="273"/>
      <c r="AH254" s="273"/>
      <c r="AI254" s="273"/>
      <c r="AJ254" s="755"/>
      <c r="AK254" s="755"/>
    </row>
    <row r="255" spans="1:37" s="275" customFormat="1" ht="30">
      <c r="A255" s="414" t="s">
        <v>19346</v>
      </c>
      <c r="B255" s="436" t="str">
        <f>'COMPOSIÇÕES COMPLEMENTARES '!$C$294</f>
        <v>COMP 061</v>
      </c>
      <c r="C255" s="416" t="str">
        <f>IF($B255="","",IFERROR(VLOOKUP($B255,SERVIÇOS!$A:$F,2,0),IFERROR(VLOOKUP($B255,'COMPOSIÇÕES COMPLEMENTARES '!$C:$K,2,0),"")))</f>
        <v>AR CONDICIONADO SPLIT INVERTER, HI-WALL (PAREDE), 9.000 BTUS/H, CICLO QUENTE/FRIO - FORNECIMENTO E INSTALAÇÃO</v>
      </c>
      <c r="D255" s="417" t="str">
        <f>IF($B255="","",IFERROR(VLOOKUP($B255,SERVIÇOS!$A:$F,3,0),IFERROR(VLOOKUP($B255,'COMPOSIÇÕES COMPLEMENTARES '!$C:$K,3,0),"")))</f>
        <v xml:space="preserve">UN    </v>
      </c>
      <c r="E255" s="418">
        <v>1</v>
      </c>
      <c r="F255" s="419">
        <f>IF($B255="","",IFERROR(VLOOKUP($B255,SERVIÇOS!$A:$F,4,0),IFERROR(VLOOKUP($B255,'COMPOSIÇÕES COMPLEMENTARES '!$C:$K,6,0),"")))</f>
        <v>2819.11</v>
      </c>
      <c r="G255" s="419">
        <f>IF($B255="","",IFERROR(VLOOKUP($B255,SERVIÇOS!$A:$F,5,0),IFERROR(VLOOKUP($B255,'COMPOSIÇÕES COMPLEMENTARES '!$C:$K,7,0),"")))</f>
        <v>93.12</v>
      </c>
      <c r="H255" s="419">
        <f t="shared" si="204"/>
        <v>2912.23</v>
      </c>
      <c r="I255" s="419">
        <f t="shared" si="205"/>
        <v>2819.11</v>
      </c>
      <c r="J255" s="419">
        <f t="shared" si="206"/>
        <v>93.12</v>
      </c>
      <c r="K255" s="419">
        <f t="shared" si="173"/>
        <v>2912.23</v>
      </c>
      <c r="L255" s="714"/>
      <c r="M255"/>
      <c r="N255" s="477"/>
      <c r="O255" s="478"/>
      <c r="P255" s="477"/>
      <c r="Q255" s="479"/>
      <c r="R255" s="477"/>
      <c r="S255" s="480"/>
      <c r="T255" s="481"/>
      <c r="U255" s="482"/>
      <c r="V255" s="494"/>
      <c r="W255" s="495"/>
      <c r="X255" s="495"/>
      <c r="Y255" s="273"/>
      <c r="Z255" s="273"/>
      <c r="AA255" s="273"/>
      <c r="AB255" s="273"/>
      <c r="AC255" s="273"/>
      <c r="AD255" s="273"/>
      <c r="AE255" s="273"/>
      <c r="AF255" s="273"/>
      <c r="AG255" s="273"/>
      <c r="AH255" s="273"/>
      <c r="AI255" s="273"/>
      <c r="AJ255" s="661"/>
      <c r="AK255" s="661"/>
    </row>
    <row r="256" spans="1:37" s="275" customFormat="1" ht="30">
      <c r="A256" s="414" t="s">
        <v>19347</v>
      </c>
      <c r="B256" s="436" t="str">
        <f>'COMPOSIÇÕES COMPLEMENTARES '!$C$239</f>
        <v>COMP 050</v>
      </c>
      <c r="C256" s="416" t="str">
        <f>IF($B256="","",IFERROR(VLOOKUP($B256,SERVIÇOS!$A:$F,2,0),IFERROR(VLOOKUP($B256,'COMPOSIÇÕES COMPLEMENTARES '!$C:$K,2,0),"")))</f>
        <v>AR CONDICIONADO SPLIT INVERTER, HI-WALL (PAREDE), 12.000 BTUS/H, CICLO QUENTE/FRIO - FORNECIMENTO E INSTALAÇÃO</v>
      </c>
      <c r="D256" s="417" t="str">
        <f>IF($B256="","",IFERROR(VLOOKUP($B256,SERVIÇOS!$A:$F,3,0),IFERROR(VLOOKUP($B256,'COMPOSIÇÕES COMPLEMENTARES '!$C:$K,3,0),"")))</f>
        <v xml:space="preserve">UN    </v>
      </c>
      <c r="E256" s="418">
        <v>2</v>
      </c>
      <c r="F256" s="419">
        <f>IF($B256="","",IFERROR(VLOOKUP($B256,SERVIÇOS!$A:$F,4,0),IFERROR(VLOOKUP($B256,'COMPOSIÇÕES COMPLEMENTARES '!$C:$K,6,0),"")))</f>
        <v>3318.1</v>
      </c>
      <c r="G256" s="419">
        <f>IF($B256="","",IFERROR(VLOOKUP($B256,SERVIÇOS!$A:$F,5,0),IFERROR(VLOOKUP($B256,'COMPOSIÇÕES COMPLEMENTARES '!$C:$K,7,0),"")))</f>
        <v>93.12</v>
      </c>
      <c r="H256" s="419">
        <f t="shared" ref="H256:H272" si="207">IF(E256="","",F256+G256)</f>
        <v>3411.22</v>
      </c>
      <c r="I256" s="419">
        <f t="shared" ref="I256:I272" si="208">IF(E256="","",TRUNC((E256*F256),2))</f>
        <v>6636.2</v>
      </c>
      <c r="J256" s="419">
        <f t="shared" ref="J256:J272" si="209">IF(E256="","",TRUNC((E256*G256),2))</f>
        <v>186.24</v>
      </c>
      <c r="K256" s="419">
        <f t="shared" si="173"/>
        <v>6822.44</v>
      </c>
      <c r="L256" s="714"/>
      <c r="M256"/>
      <c r="N256" s="477"/>
      <c r="O256" s="478"/>
      <c r="P256" s="477"/>
      <c r="Q256" s="479"/>
      <c r="R256" s="477"/>
      <c r="S256" s="480"/>
      <c r="T256" s="481"/>
      <c r="U256" s="482"/>
      <c r="V256" s="494"/>
      <c r="W256" s="495"/>
      <c r="X256" s="495"/>
      <c r="Y256" s="273"/>
      <c r="Z256" s="273"/>
      <c r="AA256" s="273"/>
      <c r="AB256" s="273"/>
      <c r="AC256" s="273"/>
      <c r="AD256" s="273"/>
      <c r="AE256" s="273"/>
      <c r="AF256" s="273"/>
      <c r="AG256" s="273"/>
      <c r="AH256" s="273"/>
      <c r="AI256" s="273"/>
      <c r="AJ256" s="755"/>
      <c r="AK256" s="755"/>
    </row>
    <row r="257" spans="1:37" s="275" customFormat="1" ht="30">
      <c r="A257" s="414" t="s">
        <v>19348</v>
      </c>
      <c r="B257" s="436">
        <v>103260</v>
      </c>
      <c r="C257" s="416" t="str">
        <f>IF($B257="","",IFERROR(VLOOKUP($B257,SERVIÇOS!$A:$F,2,0),IFERROR(VLOOKUP($B257,'COMPOSIÇÕES COMPLEMENTARES '!$C:$K,2,0),"")))</f>
        <v>AR CONDICIONADO SPLIT INVERTER, PISO TETO, 24000 BTU/H, QUENTE/FRIO - FORNECIMENTO E INSTALAÇÃO. AF_11/2021_PE</v>
      </c>
      <c r="D257" s="417" t="str">
        <f>IF($B257="","",IFERROR(VLOOKUP($B257,SERVIÇOS!$A:$F,3,0),IFERROR(VLOOKUP($B257,'COMPOSIÇÕES COMPLEMENTARES '!$C:$K,3,0),"")))</f>
        <v>UN</v>
      </c>
      <c r="E257" s="418">
        <v>1</v>
      </c>
      <c r="F257" s="419">
        <f>IF($B257="","",IFERROR(VLOOKUP($B257,SERVIÇOS!$A:$F,4,0),IFERROR(VLOOKUP($B257,'COMPOSIÇÕES COMPLEMENTARES '!$C:$K,6,0),"")))</f>
        <v>5335.44</v>
      </c>
      <c r="G257" s="419">
        <f>IF($B257="","",IFERROR(VLOOKUP($B257,SERVIÇOS!$A:$F,5,0),IFERROR(VLOOKUP($B257,'COMPOSIÇÕES COMPLEMENTARES '!$C:$K,7,0),"")))</f>
        <v>158.54</v>
      </c>
      <c r="H257" s="419">
        <f t="shared" ref="H257" si="210">IF(E257="","",F257+G257)</f>
        <v>5493.98</v>
      </c>
      <c r="I257" s="419">
        <f t="shared" ref="I257" si="211">IF(E257="","",TRUNC((E257*F257),2))</f>
        <v>5335.44</v>
      </c>
      <c r="J257" s="419">
        <f t="shared" ref="J257" si="212">IF(E257="","",TRUNC((E257*G257),2))</f>
        <v>158.54</v>
      </c>
      <c r="K257" s="419">
        <f t="shared" si="173"/>
        <v>5493.98</v>
      </c>
      <c r="L257" s="714"/>
      <c r="M257"/>
      <c r="N257" s="477"/>
      <c r="O257" s="478"/>
      <c r="P257" s="477"/>
      <c r="Q257" s="479"/>
      <c r="R257" s="477"/>
      <c r="S257" s="480"/>
      <c r="T257" s="481"/>
      <c r="U257" s="482"/>
      <c r="V257" s="494"/>
      <c r="W257" s="495"/>
      <c r="X257" s="495"/>
      <c r="Y257" s="273"/>
      <c r="Z257" s="273"/>
      <c r="AA257" s="273"/>
      <c r="AB257" s="273"/>
      <c r="AC257" s="273"/>
      <c r="AD257" s="273"/>
      <c r="AE257" s="273"/>
      <c r="AF257" s="273"/>
      <c r="AG257" s="273"/>
      <c r="AH257" s="273"/>
      <c r="AI257" s="273"/>
      <c r="AJ257" s="661"/>
      <c r="AK257" s="661"/>
    </row>
    <row r="258" spans="1:37" s="275" customFormat="1" ht="30">
      <c r="A258" s="414" t="s">
        <v>19499</v>
      </c>
      <c r="B258" s="436" t="str">
        <f>'COMPOSIÇÕES COMPLEMENTARES '!$C$303</f>
        <v>COMP 062</v>
      </c>
      <c r="C258" s="416" t="str">
        <f>IF($B258="","",IFERROR(VLOOKUP($B258,SERVIÇOS!$A:$F,2,0),IFERROR(VLOOKUP($B258,'COMPOSIÇÕES COMPLEMENTARES '!$C:$K,2,0),"")))</f>
        <v>AR CONDICIONADO SPLIT INVERTER, HI-WALL (PAREDE), 24.000 BTUS/H, CICLO QUENTE/FRIO - FORNECIMENTO E INSTALAÇÃO</v>
      </c>
      <c r="D258" s="417" t="str">
        <f>IF($B258="","",IFERROR(VLOOKUP($B258,SERVIÇOS!$A:$F,3,0),IFERROR(VLOOKUP($B258,'COMPOSIÇÕES COMPLEMENTARES '!$C:$K,3,0),"")))</f>
        <v xml:space="preserve">UN    </v>
      </c>
      <c r="E258" s="418">
        <v>1</v>
      </c>
      <c r="F258" s="419">
        <f>IF($B258="","",IFERROR(VLOOKUP($B258,SERVIÇOS!$A:$F,4,0),IFERROR(VLOOKUP($B258,'COMPOSIÇÕES COMPLEMENTARES '!$C:$K,6,0),"")))</f>
        <v>4685.74</v>
      </c>
      <c r="G258" s="419">
        <f>IF($B258="","",IFERROR(VLOOKUP($B258,SERVIÇOS!$A:$F,5,0),IFERROR(VLOOKUP($B258,'COMPOSIÇÕES COMPLEMENTARES '!$C:$K,7,0),"")))</f>
        <v>93.12</v>
      </c>
      <c r="H258" s="419">
        <f t="shared" si="207"/>
        <v>4778.8599999999997</v>
      </c>
      <c r="I258" s="419">
        <f t="shared" si="208"/>
        <v>4685.74</v>
      </c>
      <c r="J258" s="419">
        <f t="shared" si="209"/>
        <v>93.12</v>
      </c>
      <c r="K258" s="419">
        <f t="shared" si="173"/>
        <v>4778.8599999999997</v>
      </c>
      <c r="L258" s="714"/>
      <c r="M258"/>
      <c r="N258" s="477"/>
      <c r="O258" s="478"/>
      <c r="P258" s="477"/>
      <c r="Q258" s="479"/>
      <c r="R258" s="477"/>
      <c r="S258" s="480"/>
      <c r="T258" s="481"/>
      <c r="U258" s="482"/>
      <c r="V258" s="494"/>
      <c r="W258" s="495"/>
      <c r="X258" s="495"/>
      <c r="Y258" s="273"/>
      <c r="Z258" s="273"/>
      <c r="AA258" s="273"/>
      <c r="AB258" s="273"/>
      <c r="AC258" s="273"/>
      <c r="AD258" s="273"/>
      <c r="AE258" s="273"/>
      <c r="AF258" s="273"/>
      <c r="AG258" s="273"/>
      <c r="AH258" s="273"/>
      <c r="AI258" s="273"/>
      <c r="AJ258" s="755"/>
      <c r="AK258" s="755"/>
    </row>
    <row r="259" spans="1:37" s="275" customFormat="1" ht="30">
      <c r="A259" s="414" t="s">
        <v>19500</v>
      </c>
      <c r="B259" s="436" t="str">
        <f>'COMPOSIÇÕES COMPLEMENTARES '!$C$330</f>
        <v>COMP 065</v>
      </c>
      <c r="C259" s="416" t="str">
        <f>IF($B259="","",IFERROR(VLOOKUP($B259,SERVIÇOS!$A:$F,2,0),IFERROR(VLOOKUP($B259,'COMPOSIÇÕES COMPLEMENTARES '!$C:$K,2,0),"")))</f>
        <v>AR CONDICIONADO SPLIT INVERTER, PISO TETO, 30.000 BTUS/H, CICLO QUENTE/FRIO - FORNECIMENTO E INSTALAÇÃO</v>
      </c>
      <c r="D259" s="417" t="str">
        <f>IF($B259="","",IFERROR(VLOOKUP($B259,SERVIÇOS!$A:$F,3,0),IFERROR(VLOOKUP($B259,'COMPOSIÇÕES COMPLEMENTARES '!$C:$K,3,0),"")))</f>
        <v xml:space="preserve">UN    </v>
      </c>
      <c r="E259" s="418">
        <v>1</v>
      </c>
      <c r="F259" s="419">
        <f>IF($B259="","",IFERROR(VLOOKUP($B259,SERVIÇOS!$A:$F,4,0),IFERROR(VLOOKUP($B259,'COMPOSIÇÕES COMPLEMENTARES '!$C:$K,6,0),"")))</f>
        <v>10658.86</v>
      </c>
      <c r="G259" s="419">
        <f>IF($B259="","",IFERROR(VLOOKUP($B259,SERVIÇOS!$A:$F,5,0),IFERROR(VLOOKUP($B259,'COMPOSIÇÕES COMPLEMENTARES '!$C:$K,7,0),"")))</f>
        <v>93.12</v>
      </c>
      <c r="H259" s="419">
        <f t="shared" si="207"/>
        <v>10751.980000000001</v>
      </c>
      <c r="I259" s="419">
        <f t="shared" si="208"/>
        <v>10658.86</v>
      </c>
      <c r="J259" s="419">
        <f t="shared" si="209"/>
        <v>93.12</v>
      </c>
      <c r="K259" s="419">
        <f t="shared" si="173"/>
        <v>10751.980000000001</v>
      </c>
      <c r="L259" s="714"/>
      <c r="M259"/>
      <c r="N259" s="477"/>
      <c r="O259" s="478"/>
      <c r="P259" s="477"/>
      <c r="Q259" s="479"/>
      <c r="R259" s="477"/>
      <c r="S259" s="480"/>
      <c r="T259" s="481"/>
      <c r="U259" s="482"/>
      <c r="V259" s="494"/>
      <c r="W259" s="495"/>
      <c r="X259" s="495"/>
      <c r="Y259" s="273"/>
      <c r="Z259" s="273"/>
      <c r="AA259" s="273"/>
      <c r="AB259" s="273"/>
      <c r="AC259" s="273"/>
      <c r="AD259" s="273"/>
      <c r="AE259" s="273"/>
      <c r="AF259" s="273"/>
      <c r="AG259" s="273"/>
      <c r="AH259" s="273"/>
      <c r="AI259" s="273"/>
      <c r="AJ259" s="755"/>
      <c r="AK259" s="755"/>
    </row>
    <row r="260" spans="1:37" s="275" customFormat="1" ht="30">
      <c r="A260" s="414" t="s">
        <v>19501</v>
      </c>
      <c r="B260" s="436" t="str">
        <f>'COMPOSIÇÕES COMPLEMENTARES '!$C$339</f>
        <v>COMP 066</v>
      </c>
      <c r="C260" s="416" t="str">
        <f>IF($B260="","",IFERROR(VLOOKUP($B260,SERVIÇOS!$A:$F,2,0),IFERROR(VLOOKUP($B260,'COMPOSIÇÕES COMPLEMENTARES '!$C:$K,2,0),"")))</f>
        <v>AR CONDICIONADO SPLIT INVERTER PISO-TETO, 42.000 BTU/H, CLICLO QUENTE/FRIO - FORNECIMENTO E INSTALAÇÃO</v>
      </c>
      <c r="D260" s="417" t="str">
        <f>IF($B260="","",IFERROR(VLOOKUP($B260,SERVIÇOS!$A:$F,3,0),IFERROR(VLOOKUP($B260,'COMPOSIÇÕES COMPLEMENTARES '!$C:$K,3,0),"")))</f>
        <v>UNID.</v>
      </c>
      <c r="E260" s="418">
        <v>5</v>
      </c>
      <c r="F260" s="419">
        <f>IF($B260="","",IFERROR(VLOOKUP($B260,SERVIÇOS!$A:$F,4,0),IFERROR(VLOOKUP($B260,'COMPOSIÇÕES COMPLEMENTARES '!$C:$K,6,0),"")))</f>
        <v>13074.17</v>
      </c>
      <c r="G260" s="419">
        <f>IF($B260="","",IFERROR(VLOOKUP($B260,SERVIÇOS!$A:$F,5,0),IFERROR(VLOOKUP($B260,'COMPOSIÇÕES COMPLEMENTARES '!$C:$K,7,0),"")))</f>
        <v>182.57</v>
      </c>
      <c r="H260" s="419">
        <f t="shared" ref="H260" si="213">IF(E260="","",F260+G260)</f>
        <v>13256.74</v>
      </c>
      <c r="I260" s="419">
        <f t="shared" ref="I260" si="214">IF(E260="","",TRUNC((E260*F260),2))</f>
        <v>65370.85</v>
      </c>
      <c r="J260" s="419">
        <f t="shared" ref="J260" si="215">IF(E260="","",TRUNC((E260*G260),2))</f>
        <v>912.85</v>
      </c>
      <c r="K260" s="419">
        <f t="shared" si="173"/>
        <v>66283.7</v>
      </c>
      <c r="L260" s="714"/>
      <c r="M260"/>
      <c r="N260" s="477"/>
      <c r="O260" s="478"/>
      <c r="P260" s="477"/>
      <c r="Q260" s="479"/>
      <c r="R260" s="477"/>
      <c r="S260" s="480"/>
      <c r="T260" s="481"/>
      <c r="U260" s="482"/>
      <c r="V260" s="494"/>
      <c r="W260" s="495"/>
      <c r="X260" s="495"/>
      <c r="Y260" s="273"/>
      <c r="Z260" s="273"/>
      <c r="AA260" s="273"/>
      <c r="AB260" s="273"/>
      <c r="AC260" s="273"/>
      <c r="AD260" s="273"/>
      <c r="AE260" s="273"/>
      <c r="AF260" s="273"/>
      <c r="AG260" s="273"/>
      <c r="AH260" s="273"/>
      <c r="AI260" s="273"/>
      <c r="AJ260" s="661"/>
      <c r="AK260" s="661"/>
    </row>
    <row r="261" spans="1:37" s="275" customFormat="1" ht="30">
      <c r="A261" s="414" t="s">
        <v>19349</v>
      </c>
      <c r="B261" s="436" t="str">
        <f>'COMPOSIÇÕES COMPLEMENTARES '!$C$321</f>
        <v>COMP 064</v>
      </c>
      <c r="C261" s="416" t="str">
        <f>IF($B261="","",IFERROR(VLOOKUP($B261,SERVIÇOS!$A:$F,2,0),IFERROR(VLOOKUP($B261,'COMPOSIÇÕES COMPLEMENTARES '!$C:$K,2,0),"")))</f>
        <v>AR CONDICIONADO SPLIT INVERTER PISO-TETO, 48.000 BTU/H, CLICLO QUENTE/FRIO - FORNECIMENTO E INSTALAÇÃO</v>
      </c>
      <c r="D261" s="417" t="str">
        <f>IF($B261="","",IFERROR(VLOOKUP($B261,SERVIÇOS!$A:$F,3,0),IFERROR(VLOOKUP($B261,'COMPOSIÇÕES COMPLEMENTARES '!$C:$K,3,0),"")))</f>
        <v>UNID.</v>
      </c>
      <c r="E261" s="418">
        <v>1</v>
      </c>
      <c r="F261" s="419">
        <f>IF($B261="","",IFERROR(VLOOKUP($B261,SERVIÇOS!$A:$F,4,0),IFERROR(VLOOKUP($B261,'COMPOSIÇÕES COMPLEMENTARES '!$C:$K,6,0),"")))</f>
        <v>13113.36</v>
      </c>
      <c r="G261" s="419">
        <f>IF($B261="","",IFERROR(VLOOKUP($B261,SERVIÇOS!$A:$F,5,0),IFERROR(VLOOKUP($B261,'COMPOSIÇÕES COMPLEMENTARES '!$C:$K,7,0),"")))</f>
        <v>182.57</v>
      </c>
      <c r="H261" s="419">
        <f t="shared" ref="H261" si="216">IF(E261="","",F261+G261)</f>
        <v>13295.93</v>
      </c>
      <c r="I261" s="419">
        <f t="shared" ref="I261" si="217">IF(E261="","",TRUNC((E261*F261),2))</f>
        <v>13113.36</v>
      </c>
      <c r="J261" s="419">
        <f t="shared" ref="J261" si="218">IF(E261="","",TRUNC((E261*G261),2))</f>
        <v>182.57</v>
      </c>
      <c r="K261" s="419">
        <f t="shared" si="173"/>
        <v>13295.93</v>
      </c>
      <c r="L261" s="714"/>
      <c r="M261"/>
      <c r="N261" s="477"/>
      <c r="O261" s="478"/>
      <c r="P261" s="477"/>
      <c r="Q261" s="479"/>
      <c r="R261" s="477"/>
      <c r="S261" s="480"/>
      <c r="T261" s="481"/>
      <c r="U261" s="482"/>
      <c r="V261" s="494"/>
      <c r="W261" s="495"/>
      <c r="X261" s="495"/>
      <c r="Y261" s="273"/>
      <c r="Z261" s="273"/>
      <c r="AA261" s="273"/>
      <c r="AB261" s="273"/>
      <c r="AC261" s="273"/>
      <c r="AD261" s="273"/>
      <c r="AE261" s="273"/>
      <c r="AF261" s="273"/>
      <c r="AG261" s="273"/>
      <c r="AH261" s="273"/>
      <c r="AI261" s="273"/>
      <c r="AJ261" s="661"/>
      <c r="AK261" s="661"/>
    </row>
    <row r="262" spans="1:37" s="275" customFormat="1" ht="45">
      <c r="A262" s="414" t="s">
        <v>19350</v>
      </c>
      <c r="B262" s="436">
        <v>97329</v>
      </c>
      <c r="C262" s="416" t="str">
        <f>IF($B262="","",IFERROR(VLOOKUP($B262,SERVIÇOS!$A:$F,2,0),IFERROR(VLOOKUP($B262,'COMPOSIÇÕES COMPLEMENTARES '!$C:$K,2,0),"")))</f>
        <v>TUBO EM COBRE FLEXÍVEL, DN 1/2", COM ISOLAMENTO, INSTALADO EM RAMAL DE ALIMENTAÇÃO DE AR CONDICIONADO COM CONDENSADORA INDIVIDUAL  FORNECIMENTO E INSTALAÇÃO. AF_12/2015</v>
      </c>
      <c r="D262" s="417" t="str">
        <f>IF($B262="","",IFERROR(VLOOKUP($B262,SERVIÇOS!$A:$F,3,0),IFERROR(VLOOKUP($B262,'COMPOSIÇÕES COMPLEMENTARES '!$C:$K,3,0),"")))</f>
        <v>M</v>
      </c>
      <c r="E262" s="418">
        <v>22</v>
      </c>
      <c r="F262" s="419">
        <f>IF($B262="","",IFERROR(VLOOKUP($B262,SERVIÇOS!$A:$F,4,0),IFERROR(VLOOKUP($B262,'COMPOSIÇÕES COMPLEMENTARES '!$C:$K,6,0),"")))</f>
        <v>62.28</v>
      </c>
      <c r="G262" s="419">
        <f>IF($B262="","",IFERROR(VLOOKUP($B262,SERVIÇOS!$A:$F,5,0),IFERROR(VLOOKUP($B262,'COMPOSIÇÕES COMPLEMENTARES '!$C:$K,7,0),"")))</f>
        <v>2.27</v>
      </c>
      <c r="H262" s="419">
        <f t="shared" si="207"/>
        <v>64.55</v>
      </c>
      <c r="I262" s="419">
        <f t="shared" si="208"/>
        <v>1370.16</v>
      </c>
      <c r="J262" s="419">
        <f t="shared" si="209"/>
        <v>49.94</v>
      </c>
      <c r="K262" s="419">
        <f t="shared" si="173"/>
        <v>1420.1</v>
      </c>
      <c r="L262" s="714"/>
      <c r="M262"/>
      <c r="N262" s="477"/>
      <c r="O262" s="478"/>
      <c r="P262" s="477"/>
      <c r="Q262" s="479"/>
      <c r="R262" s="477"/>
      <c r="S262" s="480"/>
      <c r="T262" s="481"/>
      <c r="U262" s="482"/>
      <c r="V262" s="494"/>
      <c r="W262" s="495"/>
      <c r="X262" s="495"/>
      <c r="Y262" s="273"/>
      <c r="Z262" s="273"/>
      <c r="AA262" s="273"/>
      <c r="AB262" s="273"/>
      <c r="AC262" s="273"/>
      <c r="AD262" s="273"/>
      <c r="AE262" s="273"/>
      <c r="AF262" s="273"/>
      <c r="AG262" s="273"/>
      <c r="AH262" s="273"/>
      <c r="AI262" s="273"/>
      <c r="AJ262" s="661"/>
      <c r="AK262" s="661"/>
    </row>
    <row r="263" spans="1:37" s="275" customFormat="1" ht="45">
      <c r="A263" s="414" t="s">
        <v>19351</v>
      </c>
      <c r="B263" s="436">
        <v>97330</v>
      </c>
      <c r="C263" s="416" t="str">
        <f>IF($B263="","",IFERROR(VLOOKUP($B263,SERVIÇOS!$A:$F,2,0),IFERROR(VLOOKUP($B263,'COMPOSIÇÕES COMPLEMENTARES '!$C:$K,2,0),"")))</f>
        <v>TUBO EM COBRE FLEXÍVEL, DN 5/8", COM ISOLAMENTO, INSTALADO EM RAMAL DE ALIMENTAÇÃO DE AR CONDICIONADO COM CONDENSADORA INDIVIDUAL  FORNECIMENTO E INSTALAÇÃO. AF_12/2015</v>
      </c>
      <c r="D263" s="417" t="str">
        <f>IF($B263="","",IFERROR(VLOOKUP($B263,SERVIÇOS!$A:$F,3,0),IFERROR(VLOOKUP($B263,'COMPOSIÇÕES COMPLEMENTARES '!$C:$K,3,0),"")))</f>
        <v>M</v>
      </c>
      <c r="E263" s="418">
        <v>28.5</v>
      </c>
      <c r="F263" s="419">
        <f>IF($B263="","",IFERROR(VLOOKUP($B263,SERVIÇOS!$A:$F,4,0),IFERROR(VLOOKUP($B263,'COMPOSIÇÕES COMPLEMENTARES '!$C:$K,6,0),"")))</f>
        <v>76.25</v>
      </c>
      <c r="G263" s="419">
        <f>IF($B263="","",IFERROR(VLOOKUP($B263,SERVIÇOS!$A:$F,5,0),IFERROR(VLOOKUP($B263,'COMPOSIÇÕES COMPLEMENTARES '!$C:$K,7,0),"")))</f>
        <v>2.37</v>
      </c>
      <c r="H263" s="419">
        <f t="shared" si="207"/>
        <v>78.62</v>
      </c>
      <c r="I263" s="419">
        <f t="shared" si="208"/>
        <v>2173.12</v>
      </c>
      <c r="J263" s="419">
        <f t="shared" si="209"/>
        <v>67.540000000000006</v>
      </c>
      <c r="K263" s="419">
        <f t="shared" si="173"/>
        <v>2240.67</v>
      </c>
      <c r="L263" s="714"/>
      <c r="M263"/>
      <c r="N263" s="477"/>
      <c r="O263" s="478"/>
      <c r="P263" s="477"/>
      <c r="Q263" s="479"/>
      <c r="R263" s="477"/>
      <c r="S263" s="480"/>
      <c r="T263" s="481"/>
      <c r="U263" s="482"/>
      <c r="V263" s="494"/>
      <c r="W263" s="495"/>
      <c r="X263" s="495"/>
      <c r="Y263" s="273"/>
      <c r="Z263" s="273"/>
      <c r="AA263" s="273"/>
      <c r="AB263" s="273"/>
      <c r="AC263" s="273"/>
      <c r="AD263" s="273"/>
      <c r="AE263" s="273"/>
      <c r="AF263" s="273"/>
      <c r="AG263" s="273"/>
      <c r="AH263" s="273"/>
      <c r="AI263" s="273"/>
      <c r="AJ263" s="661"/>
      <c r="AK263" s="661"/>
    </row>
    <row r="264" spans="1:37" s="275" customFormat="1" ht="45">
      <c r="A264" s="414" t="s">
        <v>19352</v>
      </c>
      <c r="B264" s="436" t="str">
        <f>'COMPOSIÇÕES COMPLEMENTARES '!$C$257</f>
        <v>COMP 052</v>
      </c>
      <c r="C264" s="416" t="str">
        <f>IF($B264="","",IFERROR(VLOOKUP($B264,SERVIÇOS!$A:$F,2,0),IFERROR(VLOOKUP($B264,'COMPOSIÇÕES COMPLEMENTARES '!$C:$K,2,0),"")))</f>
        <v>TUBO EM COBRE FLEXÍVEL, DN 7/8", COM ISOLAMENTO, INSTALADO EM RAMAL DE ALIMENTAÇÃO DE AR CONDICIONADO COM CONDENSADORA INDIVIDUAL  FORNECIMENTO E INSTALAÇÃO</v>
      </c>
      <c r="D264" s="417" t="str">
        <f>IF($B264="","",IFERROR(VLOOKUP($B264,SERVIÇOS!$A:$F,3,0),IFERROR(VLOOKUP($B264,'COMPOSIÇÕES COMPLEMENTARES '!$C:$K,3,0),"")))</f>
        <v>M</v>
      </c>
      <c r="E264" s="418">
        <v>50.45</v>
      </c>
      <c r="F264" s="419">
        <f>IF($B264="","",IFERROR(VLOOKUP($B264,SERVIÇOS!$A:$F,4,0),IFERROR(VLOOKUP($B264,'COMPOSIÇÕES COMPLEMENTARES '!$C:$K,6,0),"")))</f>
        <v>176.39</v>
      </c>
      <c r="G264" s="419">
        <f>IF($B264="","",IFERROR(VLOOKUP($B264,SERVIÇOS!$A:$F,5,0),IFERROR(VLOOKUP($B264,'COMPOSIÇÕES COMPLEMENTARES '!$C:$K,7,0),"")))</f>
        <v>2.38</v>
      </c>
      <c r="H264" s="419">
        <f t="shared" si="207"/>
        <v>178.76999999999998</v>
      </c>
      <c r="I264" s="419">
        <f t="shared" si="208"/>
        <v>8898.8700000000008</v>
      </c>
      <c r="J264" s="419">
        <f t="shared" si="209"/>
        <v>120.07</v>
      </c>
      <c r="K264" s="419">
        <f t="shared" si="173"/>
        <v>9018.9465</v>
      </c>
      <c r="L264" s="714"/>
      <c r="M264"/>
      <c r="N264" s="477"/>
      <c r="O264" s="478"/>
      <c r="P264" s="477"/>
      <c r="Q264" s="479"/>
      <c r="R264" s="477"/>
      <c r="S264" s="480"/>
      <c r="T264" s="481"/>
      <c r="U264" s="482"/>
      <c r="V264" s="494"/>
      <c r="W264" s="495"/>
      <c r="X264" s="495"/>
      <c r="Y264" s="273"/>
      <c r="Z264" s="273"/>
      <c r="AA264" s="273"/>
      <c r="AB264" s="273"/>
      <c r="AC264" s="273"/>
      <c r="AD264" s="273"/>
      <c r="AE264" s="273"/>
      <c r="AF264" s="273"/>
      <c r="AG264" s="273"/>
      <c r="AH264" s="273"/>
      <c r="AI264" s="273"/>
      <c r="AJ264" s="661"/>
      <c r="AK264" s="661"/>
    </row>
    <row r="265" spans="1:37" s="275" customFormat="1" ht="30">
      <c r="A265" s="414" t="s">
        <v>19353</v>
      </c>
      <c r="B265" s="436">
        <v>89865</v>
      </c>
      <c r="C265" s="416" t="str">
        <f>IF($B265="","",IFERROR(VLOOKUP($B265,SERVIÇOS!$A:$F,2,0),IFERROR(VLOOKUP($B265,'COMPOSIÇÕES COMPLEMENTARES '!$C:$K,2,0),"")))</f>
        <v>TUBO, PVC, SOLDÁVEL, DN 25MM, INSTALADO EM DRENO DE AR-CONDICIONADO - FORNECIMENTO E INSTALAÇÃO. AF_08/2022</v>
      </c>
      <c r="D265" s="417" t="str">
        <f>IF($B265="","",IFERROR(VLOOKUP($B265,SERVIÇOS!$A:$F,3,0),IFERROR(VLOOKUP($B265,'COMPOSIÇÕES COMPLEMENTARES '!$C:$K,3,0),"")))</f>
        <v>M</v>
      </c>
      <c r="E265" s="418">
        <v>43</v>
      </c>
      <c r="F265" s="419">
        <f>IF($B265="","",IFERROR(VLOOKUP($B265,SERVIÇOS!$A:$F,4,0),IFERROR(VLOOKUP($B265,'COMPOSIÇÕES COMPLEMENTARES '!$C:$K,6,0),"")))</f>
        <v>8.57</v>
      </c>
      <c r="G265" s="419">
        <f>IF($B265="","",IFERROR(VLOOKUP($B265,SERVIÇOS!$A:$F,5,0),IFERROR(VLOOKUP($B265,'COMPOSIÇÕES COMPLEMENTARES '!$C:$K,7,0),"")))</f>
        <v>9.58</v>
      </c>
      <c r="H265" s="419">
        <f t="shared" si="207"/>
        <v>18.149999999999999</v>
      </c>
      <c r="I265" s="419">
        <f t="shared" si="208"/>
        <v>368.51</v>
      </c>
      <c r="J265" s="419">
        <f t="shared" si="209"/>
        <v>411.94</v>
      </c>
      <c r="K265" s="419">
        <f t="shared" ref="K265:K328" si="219">H265*E265</f>
        <v>780.44999999999993</v>
      </c>
      <c r="L265" s="714"/>
      <c r="M265"/>
      <c r="N265" s="477"/>
      <c r="O265" s="478"/>
      <c r="P265" s="477"/>
      <c r="Q265" s="479"/>
      <c r="R265" s="477"/>
      <c r="S265" s="480"/>
      <c r="T265" s="481"/>
      <c r="U265" s="482"/>
      <c r="V265" s="494"/>
      <c r="W265" s="495"/>
      <c r="X265" s="495"/>
      <c r="Y265" s="273"/>
      <c r="Z265" s="273"/>
      <c r="AA265" s="273"/>
      <c r="AB265" s="273"/>
      <c r="AC265" s="273"/>
      <c r="AD265" s="273"/>
      <c r="AE265" s="273"/>
      <c r="AF265" s="273"/>
      <c r="AG265" s="273"/>
      <c r="AH265" s="273"/>
      <c r="AI265" s="273"/>
      <c r="AJ265" s="661"/>
      <c r="AK265" s="661"/>
    </row>
    <row r="266" spans="1:37" s="275" customFormat="1" ht="30">
      <c r="A266" s="414" t="s">
        <v>19354</v>
      </c>
      <c r="B266" s="436">
        <v>89866</v>
      </c>
      <c r="C266" s="416" t="str">
        <f>IF($B266="","",IFERROR(VLOOKUP($B266,SERVIÇOS!$A:$F,2,0),IFERROR(VLOOKUP($B266,'COMPOSIÇÕES COMPLEMENTARES '!$C:$K,2,0),"")))</f>
        <v>JOELHO 90 GRAUS, PVC, SOLDÁVEL, DN 25MM, INSTALADO EM DRENO DE AR-CONDICIONADO - FORNECIMENTO E INSTALAÇÃO. AF_08/2022</v>
      </c>
      <c r="D266" s="417" t="str">
        <f>IF($B266="","",IFERROR(VLOOKUP($B266,SERVIÇOS!$A:$F,3,0),IFERROR(VLOOKUP($B266,'COMPOSIÇÕES COMPLEMENTARES '!$C:$K,3,0),"")))</f>
        <v>UN</v>
      </c>
      <c r="E266" s="418">
        <v>12</v>
      </c>
      <c r="F266" s="419">
        <f>IF($B266="","",IFERROR(VLOOKUP($B266,SERVIÇOS!$A:$F,4,0),IFERROR(VLOOKUP($B266,'COMPOSIÇÕES COMPLEMENTARES '!$C:$K,6,0),"")))</f>
        <v>3.61</v>
      </c>
      <c r="G266" s="419">
        <f>IF($B266="","",IFERROR(VLOOKUP($B266,SERVIÇOS!$A:$F,5,0),IFERROR(VLOOKUP($B266,'COMPOSIÇÕES COMPLEMENTARES '!$C:$K,7,0),"")))</f>
        <v>4.18</v>
      </c>
      <c r="H266" s="419">
        <f t="shared" si="207"/>
        <v>7.7899999999999991</v>
      </c>
      <c r="I266" s="419">
        <f t="shared" si="208"/>
        <v>43.32</v>
      </c>
      <c r="J266" s="419">
        <f t="shared" si="209"/>
        <v>50.16</v>
      </c>
      <c r="K266" s="419">
        <f t="shared" si="219"/>
        <v>93.47999999999999</v>
      </c>
      <c r="L266" s="714"/>
      <c r="M266"/>
      <c r="N266" s="477"/>
      <c r="O266" s="478"/>
      <c r="P266" s="477"/>
      <c r="Q266" s="479"/>
      <c r="R266" s="477"/>
      <c r="S266" s="480"/>
      <c r="T266" s="481"/>
      <c r="U266" s="482"/>
      <c r="V266" s="494"/>
      <c r="W266" s="495"/>
      <c r="X266" s="495"/>
      <c r="Y266" s="273"/>
      <c r="Z266" s="273"/>
      <c r="AA266" s="273"/>
      <c r="AB266" s="273"/>
      <c r="AC266" s="273"/>
      <c r="AD266" s="273"/>
      <c r="AE266" s="273"/>
      <c r="AF266" s="273"/>
      <c r="AG266" s="273"/>
      <c r="AH266" s="273"/>
      <c r="AI266" s="273"/>
      <c r="AJ266" s="755"/>
      <c r="AK266" s="755"/>
    </row>
    <row r="267" spans="1:37" s="275" customFormat="1" ht="30">
      <c r="A267" s="414" t="s">
        <v>19355</v>
      </c>
      <c r="B267" s="436">
        <v>89868</v>
      </c>
      <c r="C267" s="416" t="str">
        <f>IF($B267="","",IFERROR(VLOOKUP($B267,SERVIÇOS!$A:$F,2,0),IFERROR(VLOOKUP($B267,'COMPOSIÇÕES COMPLEMENTARES '!$C:$K,2,0),"")))</f>
        <v>LUVA, PVC, SOLDÁVEL, DN 25MM, INSTALADO EM DRENO DE AR-CONDICIONADO - FORNECIMENTO E INSTALAÇÃO. AF_08/2022</v>
      </c>
      <c r="D267" s="417" t="str">
        <f>IF($B267="","",IFERROR(VLOOKUP($B267,SERVIÇOS!$A:$F,3,0),IFERROR(VLOOKUP($B267,'COMPOSIÇÕES COMPLEMENTARES '!$C:$K,3,0),"")))</f>
        <v>UN</v>
      </c>
      <c r="E267" s="418">
        <v>12</v>
      </c>
      <c r="F267" s="419">
        <f>IF($B267="","",IFERROR(VLOOKUP($B267,SERVIÇOS!$A:$F,4,0),IFERROR(VLOOKUP($B267,'COMPOSIÇÕES COMPLEMENTARES '!$C:$K,6,0),"")))</f>
        <v>3.2</v>
      </c>
      <c r="G267" s="419">
        <f>IF($B267="","",IFERROR(VLOOKUP($B267,SERVIÇOS!$A:$F,5,0),IFERROR(VLOOKUP($B267,'COMPOSIÇÕES COMPLEMENTARES '!$C:$K,7,0),"")))</f>
        <v>2.77</v>
      </c>
      <c r="H267" s="419">
        <f t="shared" si="207"/>
        <v>5.9700000000000006</v>
      </c>
      <c r="I267" s="419">
        <f t="shared" si="208"/>
        <v>38.4</v>
      </c>
      <c r="J267" s="419">
        <f t="shared" si="209"/>
        <v>33.24</v>
      </c>
      <c r="K267" s="419">
        <f t="shared" si="219"/>
        <v>71.640000000000015</v>
      </c>
      <c r="L267" s="714"/>
      <c r="M267"/>
      <c r="N267" s="477"/>
      <c r="O267" s="478"/>
      <c r="P267" s="477"/>
      <c r="Q267" s="479"/>
      <c r="R267" s="477"/>
      <c r="S267" s="480"/>
      <c r="T267" s="481"/>
      <c r="U267" s="482"/>
      <c r="V267" s="494"/>
      <c r="W267" s="495"/>
      <c r="X267" s="495"/>
      <c r="Y267" s="273"/>
      <c r="Z267" s="273"/>
      <c r="AA267" s="273"/>
      <c r="AB267" s="273"/>
      <c r="AC267" s="273"/>
      <c r="AD267" s="273"/>
      <c r="AE267" s="273"/>
      <c r="AF267" s="273"/>
      <c r="AG267" s="273"/>
      <c r="AH267" s="273"/>
      <c r="AI267" s="273"/>
      <c r="AJ267" s="755"/>
      <c r="AK267" s="755"/>
    </row>
    <row r="268" spans="1:37" s="275" customFormat="1" ht="30">
      <c r="A268" s="414" t="s">
        <v>19356</v>
      </c>
      <c r="B268" s="436" t="str">
        <f>'COMPOSIÇÕES COMPLEMENTARES '!$C$262</f>
        <v>COMP 053</v>
      </c>
      <c r="C268" s="416" t="str">
        <f>IF($B268="","",IFERROR(VLOOKUP($B268,SERVIÇOS!$A:$F,2,0),IFERROR(VLOOKUP($B268,'COMPOSIÇÕES COMPLEMENTARES '!$C:$K,2,0),"")))</f>
        <v>BOMBA DE DRENO PARA AR-CONDICIONADO ATE 24.000 BTUS (FORNECIMENTO E INSTALAÇÃO).</v>
      </c>
      <c r="D268" s="417" t="str">
        <f>IF($B268="","",IFERROR(VLOOKUP($B268,SERVIÇOS!$A:$F,3,0),IFERROR(VLOOKUP($B268,'COMPOSIÇÕES COMPLEMENTARES '!$C:$K,3,0),"")))</f>
        <v>UNID.</v>
      </c>
      <c r="E268" s="418">
        <v>6</v>
      </c>
      <c r="F268" s="419">
        <f>IF($B268="","",IFERROR(VLOOKUP($B268,SERVIÇOS!$A:$F,4,0),IFERROR(VLOOKUP($B268,'COMPOSIÇÕES COMPLEMENTARES '!$C:$K,6,0),"")))</f>
        <v>317.98</v>
      </c>
      <c r="G268" s="419">
        <f>IF($B268="","",IFERROR(VLOOKUP($B268,SERVIÇOS!$A:$F,5,0),IFERROR(VLOOKUP($B268,'COMPOSIÇÕES COMPLEMENTARES '!$C:$K,7,0),"")))</f>
        <v>18.71</v>
      </c>
      <c r="H268" s="419">
        <f t="shared" si="207"/>
        <v>336.69</v>
      </c>
      <c r="I268" s="419">
        <f t="shared" si="208"/>
        <v>1907.88</v>
      </c>
      <c r="J268" s="419">
        <f t="shared" si="209"/>
        <v>112.26</v>
      </c>
      <c r="K268" s="419">
        <f t="shared" si="219"/>
        <v>2020.1399999999999</v>
      </c>
      <c r="L268" s="714"/>
      <c r="M268"/>
      <c r="N268" s="477"/>
      <c r="O268" s="478"/>
      <c r="P268" s="477"/>
      <c r="Q268" s="479"/>
      <c r="R268" s="477"/>
      <c r="S268" s="480"/>
      <c r="T268" s="481"/>
      <c r="U268" s="482"/>
      <c r="V268" s="494"/>
      <c r="W268" s="495"/>
      <c r="X268" s="495"/>
      <c r="Y268" s="273"/>
      <c r="Z268" s="273"/>
      <c r="AA268" s="273"/>
      <c r="AB268" s="273"/>
      <c r="AC268" s="273"/>
      <c r="AD268" s="273"/>
      <c r="AE268" s="273"/>
      <c r="AF268" s="273"/>
      <c r="AG268" s="273"/>
      <c r="AH268" s="273"/>
      <c r="AI268" s="273"/>
      <c r="AJ268" s="755"/>
      <c r="AK268" s="755"/>
    </row>
    <row r="269" spans="1:37" s="275" customFormat="1" ht="30">
      <c r="A269" s="414" t="s">
        <v>19357</v>
      </c>
      <c r="B269" s="436" t="str">
        <f>'COMPOSIÇÕES COMPLEMENTARES '!$C$353</f>
        <v>COMP 068</v>
      </c>
      <c r="C269" s="416" t="str">
        <f>IF($B269="","",IFERROR(VLOOKUP($B269,SERVIÇOS!$A:$F,2,0),IFERROR(VLOOKUP($B269,'COMPOSIÇÕES COMPLEMENTARES '!$C:$K,2,0),"")))</f>
        <v>BOMBA DE DRENO PARA AR-CONDICIONADO DE 30.000 A 60.000 BTUS (FORNECIMENTO E INSTALAÇÃO).</v>
      </c>
      <c r="D269" s="417" t="str">
        <f>IF($B269="","",IFERROR(VLOOKUP($B269,SERVIÇOS!$A:$F,3,0),IFERROR(VLOOKUP($B269,'COMPOSIÇÕES COMPLEMENTARES '!$C:$K,3,0),"")))</f>
        <v>UNID.</v>
      </c>
      <c r="E269" s="418">
        <v>7</v>
      </c>
      <c r="F269" s="419">
        <f>IF($B269="","",IFERROR(VLOOKUP($B269,SERVIÇOS!$A:$F,4,0),IFERROR(VLOOKUP($B269,'COMPOSIÇÕES COMPLEMENTARES '!$C:$K,6,0),"")))</f>
        <v>738.11</v>
      </c>
      <c r="G269" s="419">
        <f>IF($B269="","",IFERROR(VLOOKUP($B269,SERVIÇOS!$A:$F,5,0),IFERROR(VLOOKUP($B269,'COMPOSIÇÕES COMPLEMENTARES '!$C:$K,7,0),"")))</f>
        <v>18.71</v>
      </c>
      <c r="H269" s="419">
        <f t="shared" ref="H269" si="220">IF(E269="","",F269+G269)</f>
        <v>756.82</v>
      </c>
      <c r="I269" s="419">
        <f t="shared" ref="I269" si="221">IF(E269="","",TRUNC((E269*F269),2))</f>
        <v>5166.7700000000004</v>
      </c>
      <c r="J269" s="419">
        <f t="shared" ref="J269" si="222">IF(E269="","",TRUNC((E269*G269),2))</f>
        <v>130.97</v>
      </c>
      <c r="K269" s="419">
        <f t="shared" si="219"/>
        <v>5297.7400000000007</v>
      </c>
      <c r="L269" s="714"/>
      <c r="M269"/>
      <c r="N269" s="477"/>
      <c r="O269" s="478"/>
      <c r="P269" s="477"/>
      <c r="Q269" s="479"/>
      <c r="R269" s="477"/>
      <c r="S269" s="480"/>
      <c r="T269" s="481"/>
      <c r="U269" s="482"/>
      <c r="V269" s="494"/>
      <c r="W269" s="495"/>
      <c r="X269" s="495"/>
      <c r="Y269" s="273"/>
      <c r="Z269" s="273"/>
      <c r="AA269" s="273"/>
      <c r="AB269" s="273"/>
      <c r="AC269" s="273"/>
      <c r="AD269" s="273"/>
      <c r="AE269" s="273"/>
      <c r="AF269" s="273"/>
      <c r="AG269" s="273"/>
      <c r="AH269" s="273"/>
      <c r="AI269" s="273"/>
      <c r="AJ269" s="661"/>
      <c r="AK269" s="661"/>
    </row>
    <row r="270" spans="1:37" s="275" customFormat="1">
      <c r="A270" s="414" t="s">
        <v>19358</v>
      </c>
      <c r="B270" s="436" t="str">
        <f>'COMPOSIÇÕES COMPLEMENTARES '!$C$266</f>
        <v>COMP 054</v>
      </c>
      <c r="C270" s="416" t="str">
        <f>IF($B270="","",IFERROR(VLOOKUP($B270,SERVIÇOS!$A:$F,2,0),IFERROR(VLOOKUP($B270,'COMPOSIÇÕES COMPLEMENTARES '!$C:$K,2,0),"")))</f>
        <v>CORTINA DE AR 150 CM COM CONTROLE REMOTO</v>
      </c>
      <c r="D270" s="417" t="str">
        <f>IF($B270="","",IFERROR(VLOOKUP($B270,SERVIÇOS!$A:$F,3,0),IFERROR(VLOOKUP($B270,'COMPOSIÇÕES COMPLEMENTARES '!$C:$K,3,0),"")))</f>
        <v>UNID.</v>
      </c>
      <c r="E270" s="418">
        <v>2</v>
      </c>
      <c r="F270" s="419">
        <f>IF($B270="","",IFERROR(VLOOKUP($B270,SERVIÇOS!$A:$F,4,0),IFERROR(VLOOKUP($B270,'COMPOSIÇÕES COMPLEMENTARES '!$C:$K,6,0),"")))</f>
        <v>698.66</v>
      </c>
      <c r="G270" s="419">
        <f>IF($B270="","",IFERROR(VLOOKUP($B270,SERVIÇOS!$A:$F,5,0),IFERROR(VLOOKUP($B270,'COMPOSIÇÕES COMPLEMENTARES '!$C:$K,7,0),"")))</f>
        <v>101.05</v>
      </c>
      <c r="H270" s="419">
        <f t="shared" si="207"/>
        <v>799.70999999999992</v>
      </c>
      <c r="I270" s="419">
        <f t="shared" si="208"/>
        <v>1397.32</v>
      </c>
      <c r="J270" s="419">
        <f t="shared" si="209"/>
        <v>202.1</v>
      </c>
      <c r="K270" s="419">
        <f t="shared" si="219"/>
        <v>1599.4199999999998</v>
      </c>
      <c r="L270" s="714"/>
      <c r="M270"/>
      <c r="N270" s="477"/>
      <c r="O270" s="478"/>
      <c r="P270" s="477"/>
      <c r="Q270" s="479"/>
      <c r="R270" s="477"/>
      <c r="S270" s="480"/>
      <c r="T270" s="481"/>
      <c r="U270" s="482"/>
      <c r="V270" s="494"/>
      <c r="W270" s="495"/>
      <c r="X270" s="495"/>
      <c r="Y270" s="273"/>
      <c r="Z270" s="273"/>
      <c r="AA270" s="273"/>
      <c r="AB270" s="273"/>
      <c r="AC270" s="273"/>
      <c r="AD270" s="273"/>
      <c r="AE270" s="273"/>
      <c r="AF270" s="273"/>
      <c r="AG270" s="273"/>
      <c r="AH270" s="273"/>
      <c r="AI270" s="273"/>
      <c r="AJ270" s="755"/>
      <c r="AK270" s="755"/>
    </row>
    <row r="271" spans="1:37" s="275" customFormat="1">
      <c r="A271" s="414" t="s">
        <v>19359</v>
      </c>
      <c r="B271" s="436" t="str">
        <f>'COMPOSIÇÕES COMPLEMENTARES '!$C$287</f>
        <v>COMP 059</v>
      </c>
      <c r="C271" s="416" t="str">
        <f>IF($B271="","",IFERROR(VLOOKUP($B271,SERVIÇOS!$A:$F,2,0),IFERROR(VLOOKUP($B271,'COMPOSIÇÕES COMPLEMENTARES '!$C:$K,2,0),"")))</f>
        <v>CORTINA DE AR 100 CM COM CONTROLE REMOTO</v>
      </c>
      <c r="D271" s="417" t="str">
        <f>IF($B271="","",IFERROR(VLOOKUP($B271,SERVIÇOS!$A:$F,3,0),IFERROR(VLOOKUP($B271,'COMPOSIÇÕES COMPLEMENTARES '!$C:$K,3,0),"")))</f>
        <v>UNID.</v>
      </c>
      <c r="E271" s="418">
        <v>1</v>
      </c>
      <c r="F271" s="419">
        <f>IF($B271="","",IFERROR(VLOOKUP($B271,SERVIÇOS!$A:$F,4,0),IFERROR(VLOOKUP($B271,'COMPOSIÇÕES COMPLEMENTARES '!$C:$K,6,0),"")))</f>
        <v>628.55999999999995</v>
      </c>
      <c r="G271" s="419">
        <f>IF($B271="","",IFERROR(VLOOKUP($B271,SERVIÇOS!$A:$F,5,0),IFERROR(VLOOKUP($B271,'COMPOSIÇÕES COMPLEMENTARES '!$C:$K,7,0),"")))</f>
        <v>101.05</v>
      </c>
      <c r="H271" s="419">
        <f t="shared" si="207"/>
        <v>729.6099999999999</v>
      </c>
      <c r="I271" s="419">
        <f t="shared" si="208"/>
        <v>628.55999999999995</v>
      </c>
      <c r="J271" s="419">
        <f t="shared" si="209"/>
        <v>101.05</v>
      </c>
      <c r="K271" s="419">
        <f t="shared" si="219"/>
        <v>729.6099999999999</v>
      </c>
      <c r="L271" s="714"/>
      <c r="M271"/>
      <c r="N271" s="477"/>
      <c r="O271" s="478"/>
      <c r="P271" s="477"/>
      <c r="Q271" s="479"/>
      <c r="R271" s="477"/>
      <c r="S271" s="480"/>
      <c r="T271" s="481"/>
      <c r="U271" s="482"/>
      <c r="V271" s="494"/>
      <c r="W271" s="495"/>
      <c r="X271" s="495"/>
      <c r="Y271" s="273"/>
      <c r="Z271" s="273"/>
      <c r="AA271" s="273"/>
      <c r="AB271" s="273"/>
      <c r="AC271" s="273"/>
      <c r="AD271" s="273"/>
      <c r="AE271" s="273"/>
      <c r="AF271" s="273"/>
      <c r="AG271" s="273"/>
      <c r="AH271" s="273"/>
      <c r="AI271" s="273"/>
      <c r="AJ271" s="755"/>
      <c r="AK271" s="755"/>
    </row>
    <row r="272" spans="1:37" s="275" customFormat="1">
      <c r="A272" s="414" t="s">
        <v>19773</v>
      </c>
      <c r="B272" s="436" t="str">
        <f>'COMPOSIÇÕES COMPLEMENTARES '!$C$270</f>
        <v>COMP 055</v>
      </c>
      <c r="C272" s="416" t="str">
        <f>IF($B272="","",IFERROR(VLOOKUP($B272,SERVIÇOS!$A:$F,2,0),IFERROR(VLOOKUP($B272,'COMPOSIÇÕES COMPLEMENTARES '!$C:$K,2,0),"")))</f>
        <v>ALVENARIA DE VEDACAO C/TIJOLO CERAMICO LAMINADO A VISTA C/e=15cm</v>
      </c>
      <c r="D272" s="417" t="str">
        <f>IF($B272="","",IFERROR(VLOOKUP($B272,SERVIÇOS!$A:$F,3,0),IFERROR(VLOOKUP($B272,'COMPOSIÇÕES COMPLEMENTARES '!$C:$K,3,0),"")))</f>
        <v>M2</v>
      </c>
      <c r="E272" s="418">
        <v>4</v>
      </c>
      <c r="F272" s="419">
        <f>IF($B272="","",IFERROR(VLOOKUP($B272,SERVIÇOS!$A:$F,4,0),IFERROR(VLOOKUP($B272,'COMPOSIÇÕES COMPLEMENTARES '!$C:$K,6,0),"")))</f>
        <v>125.57</v>
      </c>
      <c r="G272" s="419">
        <f>IF($B272="","",IFERROR(VLOOKUP($B272,SERVIÇOS!$A:$F,5,0),IFERROR(VLOOKUP($B272,'COMPOSIÇÕES COMPLEMENTARES '!$C:$K,7,0),"")))</f>
        <v>117.22</v>
      </c>
      <c r="H272" s="419">
        <f t="shared" si="207"/>
        <v>242.79</v>
      </c>
      <c r="I272" s="419">
        <f t="shared" si="208"/>
        <v>502.28</v>
      </c>
      <c r="J272" s="419">
        <f t="shared" si="209"/>
        <v>468.88</v>
      </c>
      <c r="K272" s="419">
        <f t="shared" si="219"/>
        <v>971.16</v>
      </c>
      <c r="L272" s="714"/>
      <c r="M272"/>
      <c r="N272" s="477"/>
      <c r="O272" s="478"/>
      <c r="P272" s="477"/>
      <c r="Q272" s="479"/>
      <c r="R272" s="477"/>
      <c r="S272" s="480"/>
      <c r="T272" s="481"/>
      <c r="U272" s="482"/>
      <c r="V272" s="494"/>
      <c r="W272" s="495"/>
      <c r="X272" s="495"/>
      <c r="Y272" s="273"/>
      <c r="Z272" s="273"/>
      <c r="AA272" s="273"/>
      <c r="AB272" s="273"/>
      <c r="AC272" s="273"/>
      <c r="AD272" s="273"/>
      <c r="AE272" s="273"/>
      <c r="AF272" s="273"/>
      <c r="AG272" s="273"/>
      <c r="AH272" s="273"/>
      <c r="AI272" s="273"/>
      <c r="AJ272" s="755"/>
      <c r="AK272" s="755"/>
    </row>
    <row r="273" spans="1:37" s="275" customFormat="1">
      <c r="A273" s="706">
        <v>9</v>
      </c>
      <c r="B273" s="707"/>
      <c r="C273" s="708" t="s">
        <v>18977</v>
      </c>
      <c r="D273" s="709"/>
      <c r="E273" s="710"/>
      <c r="F273" s="711"/>
      <c r="G273" s="712"/>
      <c r="H273" s="712"/>
      <c r="I273" s="713">
        <f>SUM(I275:I464)</f>
        <v>208711.21999999994</v>
      </c>
      <c r="J273" s="713">
        <f>SUM(J275:J464)</f>
        <v>59882.189999999995</v>
      </c>
      <c r="K273" s="712"/>
      <c r="L273" s="799">
        <f>SUM(K275:K464)</f>
        <v>268593.5124999999</v>
      </c>
      <c r="M273"/>
      <c r="N273" s="477"/>
      <c r="O273" s="478"/>
      <c r="P273" s="477"/>
      <c r="Q273" s="479"/>
      <c r="R273" s="477"/>
      <c r="S273" s="480"/>
      <c r="T273" s="481"/>
      <c r="U273" s="482"/>
      <c r="V273" s="494"/>
      <c r="W273" s="495"/>
      <c r="X273" s="495"/>
      <c r="Y273" s="273"/>
      <c r="Z273" s="273"/>
      <c r="AA273" s="273"/>
      <c r="AB273" s="273"/>
      <c r="AC273" s="273"/>
      <c r="AD273" s="273"/>
      <c r="AE273" s="273"/>
      <c r="AF273" s="273"/>
      <c r="AG273" s="273"/>
      <c r="AH273" s="273"/>
      <c r="AI273" s="273"/>
      <c r="AJ273" s="661"/>
      <c r="AK273" s="661"/>
    </row>
    <row r="274" spans="1:37" s="275" customFormat="1" ht="30">
      <c r="A274" s="407" t="s">
        <v>19037</v>
      </c>
      <c r="B274" s="408"/>
      <c r="C274" s="409" t="s">
        <v>19418</v>
      </c>
      <c r="D274" s="410"/>
      <c r="E274" s="411"/>
      <c r="F274" s="412"/>
      <c r="G274" s="413"/>
      <c r="H274" s="413"/>
      <c r="I274" s="400"/>
      <c r="J274" s="400"/>
      <c r="K274" s="712"/>
      <c r="L274" s="798"/>
      <c r="M274"/>
      <c r="N274" s="477"/>
      <c r="O274" s="478"/>
      <c r="P274" s="477"/>
      <c r="Q274" s="479"/>
      <c r="R274" s="477"/>
      <c r="S274" s="480"/>
      <c r="T274" s="481"/>
      <c r="U274" s="482"/>
      <c r="V274" s="494"/>
      <c r="W274" s="495"/>
      <c r="X274" s="495"/>
      <c r="Y274" s="273"/>
      <c r="Z274" s="273"/>
      <c r="AA274" s="273"/>
      <c r="AB274" s="273"/>
      <c r="AC274" s="273"/>
      <c r="AD274" s="273"/>
      <c r="AE274" s="273"/>
      <c r="AF274" s="273"/>
      <c r="AG274" s="273"/>
      <c r="AH274" s="273"/>
      <c r="AI274" s="273"/>
      <c r="AJ274" s="661"/>
      <c r="AK274" s="661"/>
    </row>
    <row r="275" spans="1:37" s="275" customFormat="1">
      <c r="A275" s="414" t="s">
        <v>19039</v>
      </c>
      <c r="B275" s="436" t="s">
        <v>16179</v>
      </c>
      <c r="C275" s="416" t="str">
        <f>IF($B275="","",IFERROR(VLOOKUP($B275,SERVIÇOS!$A:$F,2,0),IFERROR(VLOOKUP($B275,'COMPOSIÇÕES COMPLEMENTARES '!$C:$K,2,0),"")))</f>
        <v>REMOÇÃO DE CABO EMBUTIDO - ATÉ 16MM2</v>
      </c>
      <c r="D275" s="417" t="str">
        <f>IF($B275="","",IFERROR(VLOOKUP($B275,SERVIÇOS!$A:$F,3,0),IFERROR(VLOOKUP($B275,'COMPOSIÇÕES COMPLEMENTARES '!$C:$K,3,0),"")))</f>
        <v>M</v>
      </c>
      <c r="E275" s="418">
        <v>2258.73</v>
      </c>
      <c r="F275" s="419">
        <f>IF($B275="","",IFERROR(VLOOKUP($B275,SERVIÇOS!$A:$F,4,0),IFERROR(VLOOKUP($B275,'COMPOSIÇÕES COMPLEMENTARES '!$C:$K,6,0),"")))</f>
        <v>0.78</v>
      </c>
      <c r="G275" s="419">
        <f>IF($B275="","",IFERROR(VLOOKUP($B275,SERVIÇOS!$A:$F,5,0),IFERROR(VLOOKUP($B275,'COMPOSIÇÕES COMPLEMENTARES '!$C:$K,7,0),"")))</f>
        <v>1.91</v>
      </c>
      <c r="H275" s="419">
        <f t="shared" ref="H275:H371" si="223">IF(E275="","",F275+G275)</f>
        <v>2.69</v>
      </c>
      <c r="I275" s="419">
        <f t="shared" ref="I275:I371" si="224">IF(E275="","",TRUNC((E275*F275),2))</f>
        <v>1761.8</v>
      </c>
      <c r="J275" s="419">
        <f t="shared" ref="J275:J371" si="225">IF(E275="","",TRUNC((E275*G275),2))</f>
        <v>4314.17</v>
      </c>
      <c r="K275" s="419">
        <f t="shared" si="219"/>
        <v>6075.9836999999998</v>
      </c>
      <c r="L275" s="714"/>
      <c r="M275"/>
      <c r="N275" s="477"/>
      <c r="O275" s="478"/>
      <c r="P275" s="477"/>
      <c r="Q275" s="479"/>
      <c r="R275" s="477"/>
      <c r="S275" s="480"/>
      <c r="T275" s="481"/>
      <c r="U275" s="482"/>
      <c r="V275" s="494"/>
      <c r="W275" s="495"/>
      <c r="X275" s="495"/>
      <c r="Y275" s="273"/>
      <c r="Z275" s="273"/>
      <c r="AA275" s="273"/>
      <c r="AB275" s="273"/>
      <c r="AC275" s="273"/>
      <c r="AD275" s="273"/>
      <c r="AE275" s="273"/>
      <c r="AF275" s="273"/>
      <c r="AG275" s="273"/>
      <c r="AH275" s="273"/>
      <c r="AI275" s="273"/>
      <c r="AJ275" s="661"/>
      <c r="AK275" s="661"/>
    </row>
    <row r="276" spans="1:37" s="275" customFormat="1">
      <c r="A276" s="414" t="s">
        <v>19040</v>
      </c>
      <c r="B276" s="436" t="s">
        <v>16916</v>
      </c>
      <c r="C276" s="416" t="str">
        <f>IF($B276="","",IFERROR(VLOOKUP($B276,SERVIÇOS!$A:$F,2,0),IFERROR(VLOOKUP($B276,'COMPOSIÇÕES COMPLEMENTARES '!$C:$K,2,0),"")))</f>
        <v>RASGO EM ALVENARIA P/TUBULAÇÕES D=65 A 100MM (2 1/2" A 4")</v>
      </c>
      <c r="D276" s="417" t="str">
        <f>IF($B276="","",IFERROR(VLOOKUP($B276,SERVIÇOS!$A:$F,3,0),IFERROR(VLOOKUP($B276,'COMPOSIÇÕES COMPLEMENTARES '!$C:$K,3,0),"")))</f>
        <v>M</v>
      </c>
      <c r="E276" s="418">
        <v>10</v>
      </c>
      <c r="F276" s="419">
        <f>IF($B276="","",IFERROR(VLOOKUP($B276,SERVIÇOS!$A:$F,4,0),IFERROR(VLOOKUP($B276,'COMPOSIÇÕES COMPLEMENTARES '!$C:$K,6,0),"")))</f>
        <v>5.75</v>
      </c>
      <c r="G276" s="419">
        <f>IF($B276="","",IFERROR(VLOOKUP($B276,SERVIÇOS!$A:$F,5,0),IFERROR(VLOOKUP($B276,'COMPOSIÇÕES COMPLEMENTARES '!$C:$K,7,0),"")))</f>
        <v>13.98</v>
      </c>
      <c r="H276" s="419">
        <f t="shared" si="223"/>
        <v>19.73</v>
      </c>
      <c r="I276" s="419">
        <f t="shared" si="224"/>
        <v>57.5</v>
      </c>
      <c r="J276" s="419">
        <f t="shared" si="225"/>
        <v>139.80000000000001</v>
      </c>
      <c r="K276" s="419">
        <f t="shared" si="219"/>
        <v>197.3</v>
      </c>
      <c r="L276" s="714"/>
      <c r="M276"/>
      <c r="N276" s="477"/>
      <c r="O276" s="478"/>
      <c r="P276" s="477"/>
      <c r="Q276" s="479"/>
      <c r="R276" s="477"/>
      <c r="S276" s="480"/>
      <c r="T276" s="481"/>
      <c r="U276" s="482"/>
      <c r="V276" s="494"/>
      <c r="W276" s="495"/>
      <c r="X276" s="495"/>
      <c r="Y276" s="273"/>
      <c r="Z276" s="273"/>
      <c r="AA276" s="273"/>
      <c r="AB276" s="273"/>
      <c r="AC276" s="273"/>
      <c r="AD276" s="273"/>
      <c r="AE276" s="273"/>
      <c r="AF276" s="273"/>
      <c r="AG276" s="273"/>
      <c r="AH276" s="273"/>
      <c r="AI276" s="273"/>
      <c r="AJ276" s="661"/>
      <c r="AK276" s="661"/>
    </row>
    <row r="277" spans="1:37" s="275" customFormat="1" ht="45">
      <c r="A277" s="414" t="s">
        <v>19041</v>
      </c>
      <c r="B277" s="436">
        <v>100475</v>
      </c>
      <c r="C277" s="416" t="str">
        <f>IF($B277="","",IFERROR(VLOOKUP($B277,SERVIÇOS!$A:$F,2,0),IFERROR(VLOOKUP($B277,'COMPOSIÇÕES COMPLEMENTARES '!$C:$K,2,0),"")))</f>
        <v>ARGAMASSA TRAÇO 1:3 (EM VOLUME DE CIMENTO E AREIA MÉDIA ÚMIDA) COM ADIÇÃO DE IMPERMEABILIZANTE, PREPARO MECÂNICO COM BETONEIRA 400 L. AF_08/2019</v>
      </c>
      <c r="D277" s="417" t="str">
        <f>IF($B277="","",IFERROR(VLOOKUP($B277,SERVIÇOS!$A:$F,3,0),IFERROR(VLOOKUP($B277,'COMPOSIÇÕES COMPLEMENTARES '!$C:$K,3,0),"")))</f>
        <v>M3</v>
      </c>
      <c r="E277" s="418">
        <v>0.5</v>
      </c>
      <c r="F277" s="419">
        <f>IF($B277="","",IFERROR(VLOOKUP($B277,SERVIÇOS!$A:$F,4,0),IFERROR(VLOOKUP($B277,'COMPOSIÇÕES COMPLEMENTARES '!$C:$K,6,0),"")))</f>
        <v>587.16999999999996</v>
      </c>
      <c r="G277" s="419">
        <f>IF($B277="","",IFERROR(VLOOKUP($B277,SERVIÇOS!$A:$F,5,0),IFERROR(VLOOKUP($B277,'COMPOSIÇÕES COMPLEMENTARES '!$C:$K,7,0),"")))</f>
        <v>57.44</v>
      </c>
      <c r="H277" s="419">
        <f t="shared" si="223"/>
        <v>644.6099999999999</v>
      </c>
      <c r="I277" s="419">
        <f t="shared" si="224"/>
        <v>293.58</v>
      </c>
      <c r="J277" s="419">
        <f t="shared" si="225"/>
        <v>28.72</v>
      </c>
      <c r="K277" s="419">
        <f t="shared" si="219"/>
        <v>322.30499999999995</v>
      </c>
      <c r="L277" s="714"/>
      <c r="M277"/>
      <c r="N277" s="477"/>
      <c r="O277" s="478"/>
      <c r="P277" s="477"/>
      <c r="Q277" s="479"/>
      <c r="R277" s="477"/>
      <c r="S277" s="480"/>
      <c r="T277" s="481"/>
      <c r="U277" s="482"/>
      <c r="V277" s="494"/>
      <c r="W277" s="495"/>
      <c r="X277" s="495"/>
      <c r="Y277" s="273"/>
      <c r="Z277" s="273"/>
      <c r="AA277" s="273"/>
      <c r="AB277" s="273"/>
      <c r="AC277" s="273"/>
      <c r="AD277" s="273"/>
      <c r="AE277" s="273"/>
      <c r="AF277" s="273"/>
      <c r="AG277" s="273"/>
      <c r="AH277" s="273"/>
      <c r="AI277" s="273"/>
      <c r="AJ277" s="661"/>
      <c r="AK277" s="661"/>
    </row>
    <row r="278" spans="1:37" s="275" customFormat="1" ht="30">
      <c r="A278" s="414" t="s">
        <v>19042</v>
      </c>
      <c r="B278" s="436">
        <v>90458</v>
      </c>
      <c r="C278" s="416" t="str">
        <f>IF($B278="","",IFERROR(VLOOKUP($B278,SERVIÇOS!$A:$F,2,0),IFERROR(VLOOKUP($B278,'COMPOSIÇÕES COMPLEMENTARES '!$C:$K,2,0),"")))</f>
        <v>QUEBRA EM ALVENARIA PARA INSTALAÇÃO DE QUADRO DISTRIBUIÇÃO GRANDE (76X40 CM). AF_05/2015</v>
      </c>
      <c r="D278" s="417" t="str">
        <f>IF($B278="","",IFERROR(VLOOKUP($B278,SERVIÇOS!$A:$F,3,0),IFERROR(VLOOKUP($B278,'COMPOSIÇÕES COMPLEMENTARES '!$C:$K,3,0),"")))</f>
        <v>UN</v>
      </c>
      <c r="E278" s="418">
        <v>1</v>
      </c>
      <c r="F278" s="419">
        <f>IF($B278="","",IFERROR(VLOOKUP($B278,SERVIÇOS!$A:$F,4,0),IFERROR(VLOOKUP($B278,'COMPOSIÇÕES COMPLEMENTARES '!$C:$K,6,0),"")))</f>
        <v>7.71</v>
      </c>
      <c r="G278" s="419">
        <f>IF($B278="","",IFERROR(VLOOKUP($B278,SERVIÇOS!$A:$F,5,0),IFERROR(VLOOKUP($B278,'COMPOSIÇÕES COMPLEMENTARES '!$C:$K,7,0),"")))</f>
        <v>22.16</v>
      </c>
      <c r="H278" s="419">
        <f t="shared" ref="H278" si="226">IF(E278="","",F278+G278)</f>
        <v>29.87</v>
      </c>
      <c r="I278" s="419">
        <f t="shared" ref="I278" si="227">IF(E278="","",TRUNC((E278*F278),2))</f>
        <v>7.71</v>
      </c>
      <c r="J278" s="419">
        <f t="shared" ref="J278" si="228">IF(E278="","",TRUNC((E278*G278),2))</f>
        <v>22.16</v>
      </c>
      <c r="K278" s="419">
        <f t="shared" si="219"/>
        <v>29.87</v>
      </c>
      <c r="L278" s="714"/>
      <c r="M278"/>
      <c r="N278" s="477"/>
      <c r="O278" s="478"/>
      <c r="P278" s="477"/>
      <c r="Q278" s="479"/>
      <c r="R278" s="477"/>
      <c r="S278" s="480"/>
      <c r="T278" s="481"/>
      <c r="U278" s="482"/>
      <c r="V278" s="494"/>
      <c r="W278" s="495"/>
      <c r="X278" s="495"/>
      <c r="Y278" s="273"/>
      <c r="Z278" s="273"/>
      <c r="AA278" s="273"/>
      <c r="AB278" s="273"/>
      <c r="AC278" s="273"/>
      <c r="AD278" s="273"/>
      <c r="AE278" s="273"/>
      <c r="AF278" s="273"/>
      <c r="AG278" s="273"/>
      <c r="AH278" s="273"/>
      <c r="AI278" s="273"/>
      <c r="AJ278" s="661"/>
      <c r="AK278" s="661"/>
    </row>
    <row r="279" spans="1:37" s="275" customFormat="1" ht="45">
      <c r="A279" s="414" t="s">
        <v>19043</v>
      </c>
      <c r="B279" s="436">
        <v>101881</v>
      </c>
      <c r="C279" s="416" t="str">
        <f>IF($B279="","",IFERROR(VLOOKUP($B279,SERVIÇOS!$A:$F,2,0),IFERROR(VLOOKUP($B279,'COMPOSIÇÕES COMPLEMENTARES '!$C:$K,2,0),"")))</f>
        <v>QUADRO DE DISTRIBUIÇÃO DE ENERGIA EM CHAPA DE AÇO GALVANIZADO, DE EMBUTIR, COM BARRAMENTO TRIFÁSICO, PARA 40 DISJUNTORES DIN 100A - FORNECIMENTO E INSTALAÇÃO. AF_10/2020</v>
      </c>
      <c r="D279" s="417" t="str">
        <f>IF($B279="","",IFERROR(VLOOKUP($B279,SERVIÇOS!$A:$F,3,0),IFERROR(VLOOKUP($B279,'COMPOSIÇÕES COMPLEMENTARES '!$C:$K,3,0),"")))</f>
        <v>UN</v>
      </c>
      <c r="E279" s="418">
        <v>1</v>
      </c>
      <c r="F279" s="419">
        <f>IF($B279="","",IFERROR(VLOOKUP($B279,SERVIÇOS!$A:$F,4,0),IFERROR(VLOOKUP($B279,'COMPOSIÇÕES COMPLEMENTARES '!$C:$K,6,0),"")))</f>
        <v>1235.3699999999999</v>
      </c>
      <c r="G279" s="419">
        <f>IF($B279="","",IFERROR(VLOOKUP($B279,SERVIÇOS!$A:$F,5,0),IFERROR(VLOOKUP($B279,'COMPOSIÇÕES COMPLEMENTARES '!$C:$K,7,0),"")))</f>
        <v>27.53</v>
      </c>
      <c r="H279" s="419">
        <f t="shared" si="223"/>
        <v>1262.8999999999999</v>
      </c>
      <c r="I279" s="419">
        <f t="shared" si="224"/>
        <v>1235.3699999999999</v>
      </c>
      <c r="J279" s="419">
        <f t="shared" si="225"/>
        <v>27.53</v>
      </c>
      <c r="K279" s="419">
        <f t="shared" si="219"/>
        <v>1262.8999999999999</v>
      </c>
      <c r="L279" s="714"/>
      <c r="M279"/>
      <c r="N279" s="477"/>
      <c r="O279" s="478"/>
      <c r="P279" s="477"/>
      <c r="Q279" s="479"/>
      <c r="R279" s="477"/>
      <c r="S279" s="480"/>
      <c r="T279" s="481"/>
      <c r="U279" s="482"/>
      <c r="V279" s="494"/>
      <c r="W279" s="495"/>
      <c r="X279" s="495"/>
      <c r="Y279" s="273"/>
      <c r="Z279" s="273"/>
      <c r="AA279" s="273"/>
      <c r="AB279" s="273"/>
      <c r="AC279" s="273"/>
      <c r="AD279" s="273"/>
      <c r="AE279" s="273"/>
      <c r="AF279" s="273"/>
      <c r="AG279" s="273"/>
      <c r="AH279" s="273"/>
      <c r="AI279" s="273"/>
      <c r="AJ279" s="661"/>
      <c r="AK279" s="661"/>
    </row>
    <row r="280" spans="1:37" s="275" customFormat="1" ht="30">
      <c r="A280" s="414" t="s">
        <v>19044</v>
      </c>
      <c r="B280" s="436">
        <v>91834</v>
      </c>
      <c r="C280" s="416" t="str">
        <f>IF($B280="","",IFERROR(VLOOKUP($B280,SERVIÇOS!$A:$F,2,0),IFERROR(VLOOKUP($B280,'COMPOSIÇÕES COMPLEMENTARES '!$C:$K,2,0),"")))</f>
        <v>ELETRODUTO FLEXÍVEL CORRUGADO, PVC, DN 25 MM (3/4"), PARA CIRCUITOS TERMINAIS, INSTALADO EM FORRO - FORNECIMENTO E INSTALAÇÃO. AF_12/2015</v>
      </c>
      <c r="D280" s="417" t="str">
        <f>IF($B280="","",IFERROR(VLOOKUP($B280,SERVIÇOS!$A:$F,3,0),IFERROR(VLOOKUP($B280,'COMPOSIÇÕES COMPLEMENTARES '!$C:$K,3,0),"")))</f>
        <v>M</v>
      </c>
      <c r="E280" s="418">
        <v>378</v>
      </c>
      <c r="F280" s="419">
        <f>IF($B280="","",IFERROR(VLOOKUP($B280,SERVIÇOS!$A:$F,4,0),IFERROR(VLOOKUP($B280,'COMPOSIÇÕES COMPLEMENTARES '!$C:$K,6,0),"")))</f>
        <v>7.18</v>
      </c>
      <c r="G280" s="419">
        <f>IF($B280="","",IFERROR(VLOOKUP($B280,SERVIÇOS!$A:$F,5,0),IFERROR(VLOOKUP($B280,'COMPOSIÇÕES COMPLEMENTARES '!$C:$K,7,0),"")))</f>
        <v>4.3</v>
      </c>
      <c r="H280" s="419">
        <f t="shared" si="223"/>
        <v>11.48</v>
      </c>
      <c r="I280" s="419">
        <f t="shared" si="224"/>
        <v>2714.04</v>
      </c>
      <c r="J280" s="419">
        <f t="shared" si="225"/>
        <v>1625.4</v>
      </c>
      <c r="K280" s="419">
        <f t="shared" si="219"/>
        <v>4339.4400000000005</v>
      </c>
      <c r="L280" s="714"/>
      <c r="M280"/>
      <c r="N280" s="477"/>
      <c r="O280" s="478"/>
      <c r="P280" s="477"/>
      <c r="Q280" s="479"/>
      <c r="R280" s="477"/>
      <c r="S280" s="480"/>
      <c r="T280" s="481"/>
      <c r="U280" s="482"/>
      <c r="V280" s="494"/>
      <c r="W280" s="495"/>
      <c r="X280" s="495"/>
      <c r="Y280" s="273"/>
      <c r="Z280" s="273"/>
      <c r="AA280" s="273"/>
      <c r="AB280" s="273"/>
      <c r="AC280" s="273"/>
      <c r="AD280" s="273"/>
      <c r="AE280" s="273"/>
      <c r="AF280" s="273"/>
      <c r="AG280" s="273"/>
      <c r="AH280" s="273"/>
      <c r="AI280" s="273"/>
      <c r="AJ280" s="661"/>
      <c r="AK280" s="661"/>
    </row>
    <row r="281" spans="1:37" s="275" customFormat="1" ht="30">
      <c r="A281" s="414" t="s">
        <v>19732</v>
      </c>
      <c r="B281" s="436">
        <v>91871</v>
      </c>
      <c r="C281" s="416" t="str">
        <f>IF($B281="","",IFERROR(VLOOKUP($B281,SERVIÇOS!$A:$F,2,0),IFERROR(VLOOKUP($B281,'COMPOSIÇÕES COMPLEMENTARES '!$C:$K,2,0),"")))</f>
        <v>ELETRODUTO RÍGIDO ROSCÁVEL, PVC, DN 25 MM (3/4"), PARA CIRCUITOS TERMINAIS, INSTALADO EM PAREDE - FORNECIMENTO E INSTALAÇÃO. AF_12/2015</v>
      </c>
      <c r="D281" s="417" t="str">
        <f>IF($B281="","",IFERROR(VLOOKUP($B281,SERVIÇOS!$A:$F,3,0),IFERROR(VLOOKUP($B281,'COMPOSIÇÕES COMPLEMENTARES '!$C:$K,3,0),"")))</f>
        <v>M</v>
      </c>
      <c r="E281" s="418">
        <v>40</v>
      </c>
      <c r="F281" s="419">
        <f>IF($B281="","",IFERROR(VLOOKUP($B281,SERVIÇOS!$A:$F,4,0),IFERROR(VLOOKUP($B281,'COMPOSIÇÕES COMPLEMENTARES '!$C:$K,6,0),"")))</f>
        <v>10.26</v>
      </c>
      <c r="G281" s="419">
        <f>IF($B281="","",IFERROR(VLOOKUP($B281,SERVIÇOS!$A:$F,5,0),IFERROR(VLOOKUP($B281,'COMPOSIÇÕES COMPLEMENTARES '!$C:$K,7,0),"")))</f>
        <v>6.48</v>
      </c>
      <c r="H281" s="419">
        <f t="shared" ref="H281" si="229">IF(E281="","",F281+G281)</f>
        <v>16.740000000000002</v>
      </c>
      <c r="I281" s="419">
        <f t="shared" ref="I281" si="230">IF(E281="","",TRUNC((E281*F281),2))</f>
        <v>410.4</v>
      </c>
      <c r="J281" s="419">
        <f t="shared" ref="J281" si="231">IF(E281="","",TRUNC((E281*G281),2))</f>
        <v>259.2</v>
      </c>
      <c r="K281" s="419">
        <f t="shared" si="219"/>
        <v>669.60000000000014</v>
      </c>
      <c r="L281" s="714"/>
      <c r="M281"/>
      <c r="N281" s="477"/>
      <c r="O281" s="478"/>
      <c r="P281" s="477"/>
      <c r="Q281" s="479"/>
      <c r="R281" s="477"/>
      <c r="S281" s="480"/>
      <c r="T281" s="481"/>
      <c r="U281" s="482"/>
      <c r="V281" s="494"/>
      <c r="W281" s="495"/>
      <c r="X281" s="495"/>
      <c r="Y281" s="273"/>
      <c r="Z281" s="273"/>
      <c r="AA281" s="273"/>
      <c r="AB281" s="273"/>
      <c r="AC281" s="273"/>
      <c r="AD281" s="273"/>
      <c r="AE281" s="273"/>
      <c r="AF281" s="273"/>
      <c r="AG281" s="273"/>
      <c r="AH281" s="273"/>
      <c r="AI281" s="273"/>
      <c r="AJ281" s="661"/>
      <c r="AK281" s="661"/>
    </row>
    <row r="282" spans="1:37" s="275" customFormat="1" ht="30">
      <c r="A282" s="414" t="s">
        <v>19502</v>
      </c>
      <c r="B282" s="436">
        <v>91884</v>
      </c>
      <c r="C282" s="416" t="str">
        <f>IF($B282="","",IFERROR(VLOOKUP($B282,SERVIÇOS!$A:$F,2,0),IFERROR(VLOOKUP($B282,'COMPOSIÇÕES COMPLEMENTARES '!$C:$K,2,0),"")))</f>
        <v>LUVA PARA ELETRODUTO, PVC, ROSCÁVEL, DN 25 MM (3/4"), PARA CIRCUITOS TERMINAIS, INSTALADA EM PAREDE - FORNECIMENTO E INSTALAÇÃO. AF_12/2015</v>
      </c>
      <c r="D282" s="417" t="str">
        <f>IF($B282="","",IFERROR(VLOOKUP($B282,SERVIÇOS!$A:$F,3,0),IFERROR(VLOOKUP($B282,'COMPOSIÇÕES COMPLEMENTARES '!$C:$K,3,0),"")))</f>
        <v>UN</v>
      </c>
      <c r="E282" s="418">
        <v>8</v>
      </c>
      <c r="F282" s="419">
        <f>IF($B282="","",IFERROR(VLOOKUP($B282,SERVIÇOS!$A:$F,4,0),IFERROR(VLOOKUP($B282,'COMPOSIÇÕES COMPLEMENTARES '!$C:$K,6,0),"")))</f>
        <v>4.1900000000000004</v>
      </c>
      <c r="G282" s="419">
        <f>IF($B282="","",IFERROR(VLOOKUP($B282,SERVIÇOS!$A:$F,5,0),IFERROR(VLOOKUP($B282,'COMPOSIÇÕES COMPLEMENTARES '!$C:$K,7,0),"")))</f>
        <v>6.08</v>
      </c>
      <c r="H282" s="419">
        <f t="shared" ref="H282" si="232">IF(E282="","",F282+G282)</f>
        <v>10.27</v>
      </c>
      <c r="I282" s="419">
        <f t="shared" ref="I282" si="233">IF(E282="","",TRUNC((E282*F282),2))</f>
        <v>33.520000000000003</v>
      </c>
      <c r="J282" s="419">
        <f t="shared" ref="J282" si="234">IF(E282="","",TRUNC((E282*G282),2))</f>
        <v>48.64</v>
      </c>
      <c r="K282" s="419">
        <f t="shared" si="219"/>
        <v>82.16</v>
      </c>
      <c r="L282" s="714"/>
      <c r="M282"/>
      <c r="N282" s="477"/>
      <c r="O282" s="478"/>
      <c r="P282" s="477"/>
      <c r="Q282" s="479"/>
      <c r="R282" s="477"/>
      <c r="S282" s="480"/>
      <c r="T282" s="481"/>
      <c r="U282" s="482"/>
      <c r="V282" s="494"/>
      <c r="W282" s="495"/>
      <c r="X282" s="495"/>
      <c r="Y282" s="273"/>
      <c r="Z282" s="273"/>
      <c r="AA282" s="273"/>
      <c r="AB282" s="273"/>
      <c r="AC282" s="273"/>
      <c r="AD282" s="273"/>
      <c r="AE282" s="273"/>
      <c r="AF282" s="273"/>
      <c r="AG282" s="273"/>
      <c r="AH282" s="273"/>
      <c r="AI282" s="273"/>
      <c r="AJ282" s="661"/>
      <c r="AK282" s="661"/>
    </row>
    <row r="283" spans="1:37" s="275" customFormat="1" ht="45">
      <c r="A283" s="414" t="s">
        <v>19733</v>
      </c>
      <c r="B283" s="436">
        <v>91914</v>
      </c>
      <c r="C283" s="416" t="str">
        <f>IF($B283="","",IFERROR(VLOOKUP($B283,SERVIÇOS!$A:$F,2,0),IFERROR(VLOOKUP($B283,'COMPOSIÇÕES COMPLEMENTARES '!$C:$K,2,0),"")))</f>
        <v>CURVA 90 GRAUS PARA ELETRODUTO, PVC, ROSCÁVEL, DN 25 MM (3/4"), PARA CIRCUITOS TERMINAIS, INSTALADA EM PAREDE - FORNECIMENTO E INSTALAÇÃO. AF_12/2015</v>
      </c>
      <c r="D283" s="417" t="str">
        <f>IF($B283="","",IFERROR(VLOOKUP($B283,SERVIÇOS!$A:$F,3,0),IFERROR(VLOOKUP($B283,'COMPOSIÇÕES COMPLEMENTARES '!$C:$K,3,0),"")))</f>
        <v>UN</v>
      </c>
      <c r="E283" s="418">
        <v>8</v>
      </c>
      <c r="F283" s="419">
        <f>IF($B283="","",IFERROR(VLOOKUP($B283,SERVIÇOS!$A:$F,4,0),IFERROR(VLOOKUP($B283,'COMPOSIÇÕES COMPLEMENTARES '!$C:$K,6,0),"")))</f>
        <v>7.68</v>
      </c>
      <c r="G283" s="419">
        <f>IF($B283="","",IFERROR(VLOOKUP($B283,SERVIÇOS!$A:$F,5,0),IFERROR(VLOOKUP($B283,'COMPOSIÇÕES COMPLEMENTARES '!$C:$K,7,0),"")))</f>
        <v>9.14</v>
      </c>
      <c r="H283" s="419">
        <f t="shared" ref="H283" si="235">IF(E283="","",F283+G283)</f>
        <v>16.82</v>
      </c>
      <c r="I283" s="419">
        <f t="shared" ref="I283" si="236">IF(E283="","",TRUNC((E283*F283),2))</f>
        <v>61.44</v>
      </c>
      <c r="J283" s="419">
        <f t="shared" ref="J283" si="237">IF(E283="","",TRUNC((E283*G283),2))</f>
        <v>73.12</v>
      </c>
      <c r="K283" s="419">
        <f t="shared" si="219"/>
        <v>134.56</v>
      </c>
      <c r="L283" s="714"/>
      <c r="M283"/>
      <c r="N283" s="477"/>
      <c r="O283" s="478"/>
      <c r="P283" s="477"/>
      <c r="Q283" s="479"/>
      <c r="R283" s="477"/>
      <c r="S283" s="480"/>
      <c r="T283" s="481"/>
      <c r="U283" s="482"/>
      <c r="V283" s="494"/>
      <c r="W283" s="495"/>
      <c r="X283" s="495"/>
      <c r="Y283" s="273"/>
      <c r="Z283" s="273"/>
      <c r="AA283" s="273"/>
      <c r="AB283" s="273"/>
      <c r="AC283" s="273"/>
      <c r="AD283" s="273"/>
      <c r="AE283" s="273"/>
      <c r="AF283" s="273"/>
      <c r="AG283" s="273"/>
      <c r="AH283" s="273"/>
      <c r="AI283" s="273"/>
      <c r="AJ283" s="661"/>
      <c r="AK283" s="661"/>
    </row>
    <row r="284" spans="1:37" s="275" customFormat="1" ht="30">
      <c r="A284" s="414" t="s">
        <v>19161</v>
      </c>
      <c r="B284" s="436" t="str">
        <f>'COMPOSIÇÕES COMPLEMENTARES '!$C$597</f>
        <v>COMP 096</v>
      </c>
      <c r="C284" s="416" t="str">
        <f>IF($B284="","",IFERROR(VLOOKUP($B284,SERVIÇOS!$A:$F,2,0),IFERROR(VLOOKUP($B284,'COMPOSIÇÕES COMPLEMENTARES '!$C:$K,2,0),"")))</f>
        <v>CONDULETE EM ALUMÍNIO, P/ ELETRODUTO ATÉ 1 1/2", COM TAMPA (MODELOS: T - X - TB - C - E - LB, LL - LR) - FORNECIMENTO E INSTALAÇÃO.</v>
      </c>
      <c r="D284" s="417" t="str">
        <f>IF($B284="","",IFERROR(VLOOKUP($B284,SERVIÇOS!$A:$F,3,0),IFERROR(VLOOKUP($B284,'COMPOSIÇÕES COMPLEMENTARES '!$C:$K,3,0),"")))</f>
        <v>UN</v>
      </c>
      <c r="E284" s="418">
        <v>30</v>
      </c>
      <c r="F284" s="419">
        <f>IF($B284="","",IFERROR(VLOOKUP($B284,SERVIÇOS!$A:$F,4,0),IFERROR(VLOOKUP($B284,'COMPOSIÇÕES COMPLEMENTARES '!$C:$K,6,0),"")))</f>
        <v>41.56</v>
      </c>
      <c r="G284" s="419">
        <f>IF($B284="","",IFERROR(VLOOKUP($B284,SERVIÇOS!$A:$F,5,0),IFERROR(VLOOKUP($B284,'COMPOSIÇÕES COMPLEMENTARES '!$C:$K,7,0),"")))</f>
        <v>9.15</v>
      </c>
      <c r="H284" s="419">
        <f t="shared" ref="H284" si="238">IF(E284="","",F284+G284)</f>
        <v>50.71</v>
      </c>
      <c r="I284" s="419">
        <f t="shared" ref="I284" si="239">IF(E284="","",TRUNC((E284*F284),2))</f>
        <v>1246.8</v>
      </c>
      <c r="J284" s="419">
        <f t="shared" ref="J284" si="240">IF(E284="","",TRUNC((E284*G284),2))</f>
        <v>274.5</v>
      </c>
      <c r="K284" s="419">
        <f t="shared" si="219"/>
        <v>1521.3</v>
      </c>
      <c r="L284" s="714"/>
      <c r="M284"/>
      <c r="N284" s="477"/>
      <c r="O284" s="478"/>
      <c r="P284" s="477"/>
      <c r="Q284" s="479"/>
      <c r="R284" s="477"/>
      <c r="S284" s="480"/>
      <c r="T284" s="481"/>
      <c r="U284" s="482"/>
      <c r="V284" s="494"/>
      <c r="W284" s="495"/>
      <c r="X284" s="495"/>
      <c r="Y284" s="273"/>
      <c r="Z284" s="273"/>
      <c r="AA284" s="273"/>
      <c r="AB284" s="273"/>
      <c r="AC284" s="273"/>
      <c r="AD284" s="273"/>
      <c r="AE284" s="273"/>
      <c r="AF284" s="273"/>
      <c r="AG284" s="273"/>
      <c r="AH284" s="273"/>
      <c r="AI284" s="273"/>
      <c r="AJ284" s="661"/>
      <c r="AK284" s="661"/>
    </row>
    <row r="285" spans="1:37" s="275" customFormat="1" ht="45">
      <c r="A285" s="414" t="s">
        <v>19734</v>
      </c>
      <c r="B285" s="436">
        <v>91924</v>
      </c>
      <c r="C285" s="416" t="str">
        <f>IF($B285="","",IFERROR(VLOOKUP($B285,SERVIÇOS!$A:$F,2,0),IFERROR(VLOOKUP($B285,'COMPOSIÇÕES COMPLEMENTARES '!$C:$K,2,0),"")))</f>
        <v>CABO DE COBRE FLEXÍVEL ISOLADO, 1,5 MM², ANTI-CHAMA 450/750 V, PARA CIRCUITOS TERMINAIS - FORNECIMENTO E INSTALAÇÃO. AF_12/2015</v>
      </c>
      <c r="D285" s="417" t="str">
        <f>IF($B285="","",IFERROR(VLOOKUP($B285,SERVIÇOS!$A:$F,3,0),IFERROR(VLOOKUP($B285,'COMPOSIÇÕES COMPLEMENTARES '!$C:$K,3,0),"")))</f>
        <v>M</v>
      </c>
      <c r="E285" s="418">
        <v>31.05</v>
      </c>
      <c r="F285" s="419">
        <f>IF($B285="","",IFERROR(VLOOKUP($B285,SERVIÇOS!$A:$F,4,0),IFERROR(VLOOKUP($B285,'COMPOSIÇÕES COMPLEMENTARES '!$C:$K,6,0),"")))</f>
        <v>2.06</v>
      </c>
      <c r="G285" s="419">
        <f>IF($B285="","",IFERROR(VLOOKUP($B285,SERVIÇOS!$A:$F,5,0),IFERROR(VLOOKUP($B285,'COMPOSIÇÕES COMPLEMENTARES '!$C:$K,7,0),"")))</f>
        <v>0.9</v>
      </c>
      <c r="H285" s="419">
        <f t="shared" ref="H285" si="241">IF(E285="","",F285+G285)</f>
        <v>2.96</v>
      </c>
      <c r="I285" s="419">
        <f t="shared" ref="I285" si="242">IF(E285="","",TRUNC((E285*F285),2))</f>
        <v>63.96</v>
      </c>
      <c r="J285" s="419">
        <f t="shared" ref="J285" si="243">IF(E285="","",TRUNC((E285*G285),2))</f>
        <v>27.94</v>
      </c>
      <c r="K285" s="419">
        <f t="shared" si="219"/>
        <v>91.908000000000001</v>
      </c>
      <c r="L285" s="714" t="s">
        <v>19489</v>
      </c>
      <c r="M285"/>
      <c r="N285" s="477"/>
      <c r="O285" s="478"/>
      <c r="P285" s="477"/>
      <c r="Q285" s="479"/>
      <c r="R285" s="477"/>
      <c r="S285" s="480"/>
      <c r="T285" s="481"/>
      <c r="U285" s="482"/>
      <c r="V285" s="494"/>
      <c r="W285" s="495"/>
      <c r="X285" s="495"/>
      <c r="Y285" s="273"/>
      <c r="Z285" s="273"/>
      <c r="AA285" s="273"/>
      <c r="AB285" s="273"/>
      <c r="AC285" s="273"/>
      <c r="AD285" s="273"/>
      <c r="AE285" s="273"/>
      <c r="AF285" s="273"/>
      <c r="AG285" s="273"/>
      <c r="AH285" s="273"/>
      <c r="AI285" s="273"/>
      <c r="AJ285" s="661"/>
      <c r="AK285" s="661"/>
    </row>
    <row r="286" spans="1:37" s="275" customFormat="1" ht="30">
      <c r="A286" s="414" t="s">
        <v>19162</v>
      </c>
      <c r="B286" s="789">
        <v>91927</v>
      </c>
      <c r="C286" s="416" t="str">
        <f>IF($B286="","",IFERROR(VLOOKUP($B286,SERVIÇOS!$A:$F,2,0),IFERROR(VLOOKUP($B286,'COMPOSIÇÕES COMPLEMENTARES '!$C:$K,2,0),"")))</f>
        <v>CABO DE COBRE FLEXÍVEL ISOLADO, 2,5 MM², ANTI-CHAMA 0,6/1,0 KV, PARA CIRCUITOS TERMINAIS - FORNECIMENTO E INSTALAÇÃO. AF_12/2015</v>
      </c>
      <c r="D286" s="417" t="str">
        <f>IF($B286="","",IFERROR(VLOOKUP($B286,SERVIÇOS!$A:$F,3,0),IFERROR(VLOOKUP($B286,'COMPOSIÇÕES COMPLEMENTARES '!$C:$K,3,0),"")))</f>
        <v>M</v>
      </c>
      <c r="E286" s="418">
        <v>820</v>
      </c>
      <c r="F286" s="419">
        <f>IF($B286="","",IFERROR(VLOOKUP($B286,SERVIÇOS!$A:$F,4,0),IFERROR(VLOOKUP($B286,'COMPOSIÇÕES COMPLEMENTARES '!$C:$K,6,0),"")))</f>
        <v>3.6</v>
      </c>
      <c r="G286" s="419">
        <f>IF($B286="","",IFERROR(VLOOKUP($B286,SERVIÇOS!$A:$F,5,0),IFERROR(VLOOKUP($B286,'COMPOSIÇÕES COMPLEMENTARES '!$C:$K,7,0),"")))</f>
        <v>1.1299999999999999</v>
      </c>
      <c r="H286" s="419">
        <f t="shared" si="223"/>
        <v>4.7300000000000004</v>
      </c>
      <c r="I286" s="419">
        <f t="shared" si="224"/>
        <v>2952</v>
      </c>
      <c r="J286" s="419">
        <f t="shared" si="225"/>
        <v>926.6</v>
      </c>
      <c r="K286" s="419">
        <f t="shared" si="219"/>
        <v>3878.6000000000004</v>
      </c>
      <c r="L286" s="714"/>
      <c r="M286"/>
      <c r="N286" s="477"/>
      <c r="O286" s="478"/>
      <c r="P286" s="477"/>
      <c r="Q286" s="479"/>
      <c r="R286" s="477"/>
      <c r="S286" s="480"/>
      <c r="T286" s="481"/>
      <c r="U286" s="482"/>
      <c r="V286" s="494"/>
      <c r="W286" s="495"/>
      <c r="X286" s="495"/>
      <c r="Y286" s="273"/>
      <c r="Z286" s="273"/>
      <c r="AA286" s="273"/>
      <c r="AB286" s="273"/>
      <c r="AC286" s="273"/>
      <c r="AD286" s="273"/>
      <c r="AE286" s="273"/>
      <c r="AF286" s="273"/>
      <c r="AG286" s="273"/>
      <c r="AH286" s="273"/>
      <c r="AI286" s="273"/>
      <c r="AJ286" s="661"/>
      <c r="AK286" s="661"/>
    </row>
    <row r="287" spans="1:37" s="275" customFormat="1" ht="30">
      <c r="A287" s="414" t="s">
        <v>19735</v>
      </c>
      <c r="B287" s="436">
        <v>91929</v>
      </c>
      <c r="C287" s="416" t="str">
        <f>IF($B287="","",IFERROR(VLOOKUP($B287,SERVIÇOS!$A:$F,2,0),IFERROR(VLOOKUP($B287,'COMPOSIÇÕES COMPLEMENTARES '!$C:$K,2,0),"")))</f>
        <v>CABO DE COBRE FLEXÍVEL ISOLADO, 4 MM², ANTI-CHAMA 0,6/1,0 KV, PARA CIRCUITOS TERMINAIS - FORNECIMENTO E INSTALAÇÃO. AF_12/2015</v>
      </c>
      <c r="D287" s="417" t="str">
        <f>IF($B287="","",IFERROR(VLOOKUP($B287,SERVIÇOS!$A:$F,3,0),IFERROR(VLOOKUP($B287,'COMPOSIÇÕES COMPLEMENTARES '!$C:$K,3,0),"")))</f>
        <v>M</v>
      </c>
      <c r="E287" s="418">
        <v>580</v>
      </c>
      <c r="F287" s="419">
        <f>IF($B287="","",IFERROR(VLOOKUP($B287,SERVIÇOS!$A:$F,4,0),IFERROR(VLOOKUP($B287,'COMPOSIÇÕES COMPLEMENTARES '!$C:$K,6,0),"")))</f>
        <v>5.37</v>
      </c>
      <c r="G287" s="419">
        <f>IF($B287="","",IFERROR(VLOOKUP($B287,SERVIÇOS!$A:$F,5,0),IFERROR(VLOOKUP($B287,'COMPOSIÇÕES COMPLEMENTARES '!$C:$K,7,0),"")))</f>
        <v>1.52</v>
      </c>
      <c r="H287" s="419">
        <f t="shared" si="223"/>
        <v>6.8900000000000006</v>
      </c>
      <c r="I287" s="419">
        <f t="shared" si="224"/>
        <v>3114.6</v>
      </c>
      <c r="J287" s="419">
        <f t="shared" si="225"/>
        <v>881.6</v>
      </c>
      <c r="K287" s="419">
        <f t="shared" si="219"/>
        <v>3996.2000000000003</v>
      </c>
      <c r="L287" s="714"/>
      <c r="M287"/>
      <c r="N287" s="477"/>
      <c r="O287" s="478"/>
      <c r="P287" s="477"/>
      <c r="Q287" s="479"/>
      <c r="R287" s="477"/>
      <c r="S287" s="480"/>
      <c r="T287" s="481"/>
      <c r="U287" s="482"/>
      <c r="V287" s="494"/>
      <c r="W287" s="495"/>
      <c r="X287" s="495"/>
      <c r="Y287" s="273"/>
      <c r="Z287" s="273"/>
      <c r="AA287" s="273"/>
      <c r="AB287" s="273"/>
      <c r="AC287" s="273"/>
      <c r="AD287" s="273"/>
      <c r="AE287" s="273"/>
      <c r="AF287" s="273"/>
      <c r="AG287" s="273"/>
      <c r="AH287" s="273"/>
      <c r="AI287" s="273"/>
      <c r="AJ287" s="661"/>
      <c r="AK287" s="661"/>
    </row>
    <row r="288" spans="1:37" s="275" customFormat="1" ht="30">
      <c r="A288" s="414" t="s">
        <v>19163</v>
      </c>
      <c r="B288" s="436">
        <v>101885</v>
      </c>
      <c r="C288" s="416" t="str">
        <f>IF($B288="","",IFERROR(VLOOKUP($B288,SERVIÇOS!$A:$F,2,0),IFERROR(VLOOKUP($B288,'COMPOSIÇÕES COMPLEMENTARES '!$C:$K,2,0),"")))</f>
        <v>CABO DE COBRE ISOLADO, 10 MM², ANTI-CHAMA 0,6/1 KV, INSTALADO EM ELETROCALHA OU PERFILADO - FORNECIMENTO E INSTALAÇÃO. AF_10/2020</v>
      </c>
      <c r="D288" s="417" t="str">
        <f>IF($B288="","",IFERROR(VLOOKUP($B288,SERVIÇOS!$A:$F,3,0),IFERROR(VLOOKUP($B288,'COMPOSIÇÕES COMPLEMENTARES '!$C:$K,3,0),"")))</f>
        <v>M</v>
      </c>
      <c r="E288" s="418">
        <v>170</v>
      </c>
      <c r="F288" s="419">
        <f>IF($B288="","",IFERROR(VLOOKUP($B288,SERVIÇOS!$A:$F,4,0),IFERROR(VLOOKUP($B288,'COMPOSIÇÕES COMPLEMENTARES '!$C:$K,6,0),"")))</f>
        <v>9.8000000000000007</v>
      </c>
      <c r="G288" s="419">
        <f>IF($B288="","",IFERROR(VLOOKUP($B288,SERVIÇOS!$A:$F,5,0),IFERROR(VLOOKUP($B288,'COMPOSIÇÕES COMPLEMENTARES '!$C:$K,7,0),"")))</f>
        <v>0.13</v>
      </c>
      <c r="H288" s="419">
        <f t="shared" si="223"/>
        <v>9.9300000000000015</v>
      </c>
      <c r="I288" s="419">
        <f t="shared" si="224"/>
        <v>1666</v>
      </c>
      <c r="J288" s="419">
        <f t="shared" si="225"/>
        <v>22.1</v>
      </c>
      <c r="K288" s="419">
        <f t="shared" si="219"/>
        <v>1688.1000000000004</v>
      </c>
      <c r="L288" s="714"/>
      <c r="M288"/>
      <c r="N288" s="477"/>
      <c r="O288" s="478"/>
      <c r="P288" s="477"/>
      <c r="Q288" s="479"/>
      <c r="R288" s="477"/>
      <c r="S288" s="480"/>
      <c r="T288" s="481"/>
      <c r="U288" s="482"/>
      <c r="V288" s="494"/>
      <c r="W288" s="495"/>
      <c r="X288" s="495"/>
      <c r="Y288" s="273"/>
      <c r="Z288" s="273"/>
      <c r="AA288" s="273"/>
      <c r="AB288" s="273"/>
      <c r="AC288" s="273"/>
      <c r="AD288" s="273"/>
      <c r="AE288" s="273"/>
      <c r="AF288" s="273"/>
      <c r="AG288" s="273"/>
      <c r="AH288" s="273"/>
      <c r="AI288" s="273"/>
      <c r="AJ288" s="661"/>
      <c r="AK288" s="661"/>
    </row>
    <row r="289" spans="1:37" s="275" customFormat="1" ht="30">
      <c r="A289" s="414" t="s">
        <v>19736</v>
      </c>
      <c r="B289" s="436">
        <v>101889</v>
      </c>
      <c r="C289" s="416" t="str">
        <f>IF($B289="","",IFERROR(VLOOKUP($B289,SERVIÇOS!$A:$F,2,0),IFERROR(VLOOKUP($B289,'COMPOSIÇÕES COMPLEMENTARES '!$C:$K,2,0),"")))</f>
        <v>CABO DE COBRE ISOLADO, 25 MM², ANTI-CHAMA 0,6/1 KV, INSTALADO EM ELETROCALHA OU PERFILADO - FORNECIMENTO E INSTALAÇÃO. AF_10/2020</v>
      </c>
      <c r="D289" s="417" t="str">
        <f>IF($B289="","",IFERROR(VLOOKUP($B289,SERVIÇOS!$A:$F,3,0),IFERROR(VLOOKUP($B289,'COMPOSIÇÕES COMPLEMENTARES '!$C:$K,3,0),"")))</f>
        <v>M</v>
      </c>
      <c r="E289" s="418">
        <v>225</v>
      </c>
      <c r="F289" s="419">
        <f>IF($B289="","",IFERROR(VLOOKUP($B289,SERVIÇOS!$A:$F,4,0),IFERROR(VLOOKUP($B289,'COMPOSIÇÕES COMPLEMENTARES '!$C:$K,6,0),"")))</f>
        <v>24.17</v>
      </c>
      <c r="G289" s="419">
        <f>IF($B289="","",IFERROR(VLOOKUP($B289,SERVIÇOS!$A:$F,5,0),IFERROR(VLOOKUP($B289,'COMPOSIÇÕES COMPLEMENTARES '!$C:$K,7,0),"")))</f>
        <v>0.42</v>
      </c>
      <c r="H289" s="419">
        <f t="shared" ref="H289" si="244">IF(E289="","",F289+G289)</f>
        <v>24.590000000000003</v>
      </c>
      <c r="I289" s="419">
        <f t="shared" ref="I289" si="245">IF(E289="","",TRUNC((E289*F289),2))</f>
        <v>5438.25</v>
      </c>
      <c r="J289" s="419">
        <f t="shared" ref="J289" si="246">IF(E289="","",TRUNC((E289*G289),2))</f>
        <v>94.5</v>
      </c>
      <c r="K289" s="419">
        <f t="shared" si="219"/>
        <v>5532.7500000000009</v>
      </c>
      <c r="L289" s="714"/>
      <c r="M289"/>
      <c r="N289" s="477"/>
      <c r="O289" s="478"/>
      <c r="P289" s="477"/>
      <c r="Q289" s="479"/>
      <c r="R289" s="477"/>
      <c r="S289" s="480"/>
      <c r="T289" s="481"/>
      <c r="U289" s="482"/>
      <c r="V289" s="494"/>
      <c r="W289" s="495"/>
      <c r="X289" s="495"/>
      <c r="Y289" s="273"/>
      <c r="Z289" s="273"/>
      <c r="AA289" s="273"/>
      <c r="AB289" s="273"/>
      <c r="AC289" s="273"/>
      <c r="AD289" s="273"/>
      <c r="AE289" s="273"/>
      <c r="AF289" s="273"/>
      <c r="AG289" s="273"/>
      <c r="AH289" s="273"/>
      <c r="AI289" s="273"/>
      <c r="AJ289" s="661"/>
      <c r="AK289" s="661"/>
    </row>
    <row r="290" spans="1:37" s="275" customFormat="1">
      <c r="A290" s="414" t="s">
        <v>19202</v>
      </c>
      <c r="B290" s="436" t="s">
        <v>15455</v>
      </c>
      <c r="C290" s="416" t="str">
        <f>IF($B290="","",IFERROR(VLOOKUP($B290,SERVIÇOS!$A:$F,2,0),IFERROR(VLOOKUP($B290,'COMPOSIÇÕES COMPLEMENTARES '!$C:$K,2,0),"")))</f>
        <v>ELETRODUTO FLEXÍVEL CORRUGADO, PEAD, DN 40 (1 1/4")  - FORNEC. E INST.</v>
      </c>
      <c r="D290" s="417" t="str">
        <f>IF($B290="","",IFERROR(VLOOKUP($B290,SERVIÇOS!$A:$F,3,0),IFERROR(VLOOKUP($B290,'COMPOSIÇÕES COMPLEMENTARES '!$C:$K,3,0),"")))</f>
        <v>M</v>
      </c>
      <c r="E290" s="418">
        <v>18</v>
      </c>
      <c r="F290" s="419">
        <f>IF($B290="","",IFERROR(VLOOKUP($B290,SERVIÇOS!$A:$F,4,0),IFERROR(VLOOKUP($B290,'COMPOSIÇÕES COMPLEMENTARES '!$C:$K,6,0),"")))</f>
        <v>5.45</v>
      </c>
      <c r="G290" s="419">
        <f>IF($B290="","",IFERROR(VLOOKUP($B290,SERVIÇOS!$A:$F,5,0),IFERROR(VLOOKUP($B290,'COMPOSIÇÕES COMPLEMENTARES '!$C:$K,7,0),"")))</f>
        <v>2.56</v>
      </c>
      <c r="H290" s="419">
        <f t="shared" ref="H290:H295" si="247">IF(E290="","",F290+G290)</f>
        <v>8.01</v>
      </c>
      <c r="I290" s="419">
        <f t="shared" ref="I290:I295" si="248">IF(E290="","",TRUNC((E290*F290),2))</f>
        <v>98.1</v>
      </c>
      <c r="J290" s="419">
        <f t="shared" ref="J290:J295" si="249">IF(E290="","",TRUNC((E290*G290),2))</f>
        <v>46.08</v>
      </c>
      <c r="K290" s="419">
        <f t="shared" si="219"/>
        <v>144.18</v>
      </c>
      <c r="L290" s="714"/>
      <c r="M290"/>
      <c r="N290" s="477"/>
      <c r="O290" s="478"/>
      <c r="P290" s="477"/>
      <c r="Q290" s="479"/>
      <c r="R290" s="477"/>
      <c r="S290" s="480"/>
      <c r="T290" s="481"/>
      <c r="U290" s="482"/>
      <c r="V290" s="494"/>
      <c r="W290" s="495"/>
      <c r="X290" s="495"/>
      <c r="Y290" s="273"/>
      <c r="Z290" s="273"/>
      <c r="AA290" s="273"/>
      <c r="AB290" s="273"/>
      <c r="AC290" s="273"/>
      <c r="AD290" s="273"/>
      <c r="AE290" s="273"/>
      <c r="AF290" s="273"/>
      <c r="AG290" s="273"/>
      <c r="AH290" s="273"/>
      <c r="AI290" s="273"/>
      <c r="AJ290" s="661"/>
      <c r="AK290" s="661"/>
    </row>
    <row r="291" spans="1:37" s="275" customFormat="1" ht="30">
      <c r="A291" s="414" t="s">
        <v>19737</v>
      </c>
      <c r="B291" s="436">
        <v>91873</v>
      </c>
      <c r="C291" s="416" t="str">
        <f>IF($B291="","",IFERROR(VLOOKUP($B291,SERVIÇOS!$A:$F,2,0),IFERROR(VLOOKUP($B291,'COMPOSIÇÕES COMPLEMENTARES '!$C:$K,2,0),"")))</f>
        <v>ELETRODUTO RÍGIDO ROSCÁVEL, PVC, DN 40 MM (1 1/4"), PARA CIRCUITOS TERMINAIS, INSTALADO EM PAREDE - FORNECIMENTO E INSTALAÇÃO. AF_12/2015</v>
      </c>
      <c r="D291" s="417" t="str">
        <f>IF($B291="","",IFERROR(VLOOKUP($B291,SERVIÇOS!$A:$F,3,0),IFERROR(VLOOKUP($B291,'COMPOSIÇÕES COMPLEMENTARES '!$C:$K,3,0),"")))</f>
        <v>M</v>
      </c>
      <c r="E291" s="418">
        <v>25</v>
      </c>
      <c r="F291" s="419">
        <f>IF($B291="","",IFERROR(VLOOKUP($B291,SERVIÇOS!$A:$F,4,0),IFERROR(VLOOKUP($B291,'COMPOSIÇÕES COMPLEMENTARES '!$C:$K,6,0),"")))</f>
        <v>19.27</v>
      </c>
      <c r="G291" s="419">
        <f>IF($B291="","",IFERROR(VLOOKUP($B291,SERVIÇOS!$A:$F,5,0),IFERROR(VLOOKUP($B291,'COMPOSIÇÕES COMPLEMENTARES '!$C:$K,7,0),"")))</f>
        <v>8.43</v>
      </c>
      <c r="H291" s="419">
        <f t="shared" ref="H291" si="250">IF(E291="","",F291+G291)</f>
        <v>27.7</v>
      </c>
      <c r="I291" s="419">
        <f t="shared" ref="I291" si="251">IF(E291="","",TRUNC((E291*F291),2))</f>
        <v>481.75</v>
      </c>
      <c r="J291" s="419">
        <f t="shared" ref="J291" si="252">IF(E291="","",TRUNC((E291*G291),2))</f>
        <v>210.75</v>
      </c>
      <c r="K291" s="419">
        <f t="shared" si="219"/>
        <v>692.5</v>
      </c>
      <c r="L291" s="714"/>
      <c r="M291"/>
      <c r="N291" s="477"/>
      <c r="O291" s="478"/>
      <c r="P291" s="477"/>
      <c r="Q291" s="479"/>
      <c r="R291" s="477"/>
      <c r="S291" s="480"/>
      <c r="T291" s="481"/>
      <c r="U291" s="482"/>
      <c r="V291" s="494"/>
      <c r="W291" s="495"/>
      <c r="X291" s="495"/>
      <c r="Y291" s="273"/>
      <c r="Z291" s="273"/>
      <c r="AA291" s="273"/>
      <c r="AB291" s="273"/>
      <c r="AC291" s="273"/>
      <c r="AD291" s="273"/>
      <c r="AE291" s="273"/>
      <c r="AF291" s="273"/>
      <c r="AG291" s="273"/>
      <c r="AH291" s="273"/>
      <c r="AI291" s="273"/>
      <c r="AJ291" s="661"/>
      <c r="AK291" s="661"/>
    </row>
    <row r="292" spans="1:37" s="275" customFormat="1" ht="30">
      <c r="A292" s="414" t="s">
        <v>19385</v>
      </c>
      <c r="B292" s="436">
        <v>91877</v>
      </c>
      <c r="C292" s="416" t="str">
        <f>IF($B292="","",IFERROR(VLOOKUP($B292,SERVIÇOS!$A:$F,2,0),IFERROR(VLOOKUP($B292,'COMPOSIÇÕES COMPLEMENTARES '!$C:$K,2,0),"")))</f>
        <v>LUVA PARA ELETRODUTO, PVC, ROSCÁVEL, DN 40 MM (1 1/4"), PARA CIRCUITOS TERMINAIS, INSTALADA EM FORRO - FORNECIMENTO E INSTALAÇÃO. AF_12/2015</v>
      </c>
      <c r="D292" s="417" t="str">
        <f>IF($B292="","",IFERROR(VLOOKUP($B292,SERVIÇOS!$A:$F,3,0),IFERROR(VLOOKUP($B292,'COMPOSIÇÕES COMPLEMENTARES '!$C:$K,3,0),"")))</f>
        <v>UN</v>
      </c>
      <c r="E292" s="418">
        <v>6</v>
      </c>
      <c r="F292" s="419">
        <f>IF($B292="","",IFERROR(VLOOKUP($B292,SERVIÇOS!$A:$F,4,0),IFERROR(VLOOKUP($B292,'COMPOSIÇÕES COMPLEMENTARES '!$C:$K,6,0),"")))</f>
        <v>6.46</v>
      </c>
      <c r="G292" s="419">
        <f>IF($B292="","",IFERROR(VLOOKUP($B292,SERVIÇOS!$A:$F,5,0),IFERROR(VLOOKUP($B292,'COMPOSIÇÕES COMPLEMENTARES '!$C:$K,7,0),"")))</f>
        <v>6.73</v>
      </c>
      <c r="H292" s="419">
        <f t="shared" ref="H292:H293" si="253">IF(E292="","",F292+G292)</f>
        <v>13.190000000000001</v>
      </c>
      <c r="I292" s="419">
        <f t="shared" ref="I292:I293" si="254">IF(E292="","",TRUNC((E292*F292),2))</f>
        <v>38.76</v>
      </c>
      <c r="J292" s="419">
        <f t="shared" ref="J292:J293" si="255">IF(E292="","",TRUNC((E292*G292),2))</f>
        <v>40.380000000000003</v>
      </c>
      <c r="K292" s="419">
        <f t="shared" si="219"/>
        <v>79.140000000000015</v>
      </c>
      <c r="L292" s="714"/>
      <c r="M292"/>
      <c r="N292" s="477"/>
      <c r="O292" s="478"/>
      <c r="P292" s="477"/>
      <c r="Q292" s="479"/>
      <c r="R292" s="477"/>
      <c r="S292" s="480"/>
      <c r="T292" s="481"/>
      <c r="U292" s="482"/>
      <c r="V292" s="494"/>
      <c r="W292" s="495"/>
      <c r="X292" s="495"/>
      <c r="Y292" s="273"/>
      <c r="Z292" s="273"/>
      <c r="AA292" s="273"/>
      <c r="AB292" s="273"/>
      <c r="AC292" s="273"/>
      <c r="AD292" s="273"/>
      <c r="AE292" s="273"/>
      <c r="AF292" s="273"/>
      <c r="AG292" s="273"/>
      <c r="AH292" s="273"/>
      <c r="AI292" s="273"/>
      <c r="AJ292" s="661"/>
      <c r="AK292" s="661"/>
    </row>
    <row r="293" spans="1:37" s="275" customFormat="1" ht="45">
      <c r="A293" s="414" t="s">
        <v>19738</v>
      </c>
      <c r="B293" s="436">
        <v>91896</v>
      </c>
      <c r="C293" s="416" t="str">
        <f>IF($B293="","",IFERROR(VLOOKUP($B293,SERVIÇOS!$A:$F,2,0),IFERROR(VLOOKUP($B293,'COMPOSIÇÕES COMPLEMENTARES '!$C:$K,2,0),"")))</f>
        <v>CURVA 90 GRAUS PARA ELETRODUTO, PVC, ROSCÁVEL, DN 40 MM (1 1/4"), PARA CIRCUITOS TERMINAIS, INSTALADA EM FORRO - FORNECIMENTO E INSTALAÇÃO. AF_12/2015</v>
      </c>
      <c r="D293" s="417" t="str">
        <f>IF($B293="","",IFERROR(VLOOKUP($B293,SERVIÇOS!$A:$F,3,0),IFERROR(VLOOKUP($B293,'COMPOSIÇÕES COMPLEMENTARES '!$C:$K,3,0),"")))</f>
        <v>UN</v>
      </c>
      <c r="E293" s="418">
        <v>6</v>
      </c>
      <c r="F293" s="419">
        <f>IF($B293="","",IFERROR(VLOOKUP($B293,SERVIÇOS!$A:$F,4,0),IFERROR(VLOOKUP($B293,'COMPOSIÇÕES COMPLEMENTARES '!$C:$K,6,0),"")))</f>
        <v>10.89</v>
      </c>
      <c r="G293" s="419">
        <f>IF($B293="","",IFERROR(VLOOKUP($B293,SERVIÇOS!$A:$F,5,0),IFERROR(VLOOKUP($B293,'COMPOSIÇÕES COMPLEMENTARES '!$C:$K,7,0),"")))</f>
        <v>10.08</v>
      </c>
      <c r="H293" s="419">
        <f t="shared" si="253"/>
        <v>20.97</v>
      </c>
      <c r="I293" s="419">
        <f t="shared" si="254"/>
        <v>65.34</v>
      </c>
      <c r="J293" s="419">
        <f t="shared" si="255"/>
        <v>60.48</v>
      </c>
      <c r="K293" s="419">
        <f t="shared" si="219"/>
        <v>125.82</v>
      </c>
      <c r="L293" s="714"/>
      <c r="M293"/>
      <c r="N293" s="477"/>
      <c r="O293" s="478"/>
      <c r="P293" s="477"/>
      <c r="Q293" s="479"/>
      <c r="R293" s="477"/>
      <c r="S293" s="480"/>
      <c r="T293" s="481"/>
      <c r="U293" s="482"/>
      <c r="V293" s="494"/>
      <c r="W293" s="495"/>
      <c r="X293" s="495"/>
      <c r="Y293" s="273"/>
      <c r="Z293" s="273"/>
      <c r="AA293" s="273"/>
      <c r="AB293" s="273"/>
      <c r="AC293" s="273"/>
      <c r="AD293" s="273"/>
      <c r="AE293" s="273"/>
      <c r="AF293" s="273"/>
      <c r="AG293" s="273"/>
      <c r="AH293" s="273"/>
      <c r="AI293" s="273"/>
      <c r="AJ293" s="661"/>
      <c r="AK293" s="661"/>
    </row>
    <row r="294" spans="1:37" s="275" customFormat="1" ht="30">
      <c r="A294" s="414" t="s">
        <v>19386</v>
      </c>
      <c r="B294" s="436">
        <v>93653</v>
      </c>
      <c r="C294" s="416" t="str">
        <f>IF($B294="","",IFERROR(VLOOKUP($B294,SERVIÇOS!$A:$F,2,0),IFERROR(VLOOKUP($B294,'COMPOSIÇÕES COMPLEMENTARES '!$C:$K,2,0),"")))</f>
        <v>DISJUNTOR MONOPOLAR TIPO DIN, CORRENTE NOMINAL DE 10A - FORNECIMENTO E INSTALAÇÃO. AF_10/2020</v>
      </c>
      <c r="D294" s="417" t="str">
        <f>IF($B294="","",IFERROR(VLOOKUP($B294,SERVIÇOS!$A:$F,3,0),IFERROR(VLOOKUP($B294,'COMPOSIÇÕES COMPLEMENTARES '!$C:$K,3,0),"")))</f>
        <v>UN</v>
      </c>
      <c r="E294" s="418">
        <v>9</v>
      </c>
      <c r="F294" s="419">
        <f>IF($B294="","",IFERROR(VLOOKUP($B294,SERVIÇOS!$A:$F,4,0),IFERROR(VLOOKUP($B294,'COMPOSIÇÕES COMPLEMENTARES '!$C:$K,6,0),"")))</f>
        <v>10.61</v>
      </c>
      <c r="G294" s="419">
        <f>IF($B294="","",IFERROR(VLOOKUP($B294,SERVIÇOS!$A:$F,5,0),IFERROR(VLOOKUP($B294,'COMPOSIÇÕES COMPLEMENTARES '!$C:$K,7,0),"")))</f>
        <v>1.33</v>
      </c>
      <c r="H294" s="419">
        <f t="shared" si="247"/>
        <v>11.94</v>
      </c>
      <c r="I294" s="419">
        <f t="shared" si="248"/>
        <v>95.49</v>
      </c>
      <c r="J294" s="419">
        <f t="shared" si="249"/>
        <v>11.97</v>
      </c>
      <c r="K294" s="419">
        <f t="shared" si="219"/>
        <v>107.46</v>
      </c>
      <c r="L294" s="714"/>
      <c r="M294"/>
      <c r="N294" s="477"/>
      <c r="O294" s="478"/>
      <c r="P294" s="477"/>
      <c r="Q294" s="479"/>
      <c r="R294" s="477"/>
      <c r="S294" s="480"/>
      <c r="T294" s="481"/>
      <c r="U294" s="482"/>
      <c r="V294" s="494"/>
      <c r="W294" s="495"/>
      <c r="X294" s="495"/>
      <c r="Y294" s="273"/>
      <c r="Z294" s="273"/>
      <c r="AA294" s="273"/>
      <c r="AB294" s="273"/>
      <c r="AC294" s="273"/>
      <c r="AD294" s="273"/>
      <c r="AE294" s="273"/>
      <c r="AF294" s="273"/>
      <c r="AG294" s="273"/>
      <c r="AH294" s="273"/>
      <c r="AI294" s="273"/>
      <c r="AJ294" s="661"/>
      <c r="AK294" s="661"/>
    </row>
    <row r="295" spans="1:37" s="275" customFormat="1" ht="30">
      <c r="A295" s="414" t="s">
        <v>19739</v>
      </c>
      <c r="B295" s="436">
        <v>93658</v>
      </c>
      <c r="C295" s="416" t="str">
        <f>IF($B295="","",IFERROR(VLOOKUP($B295,SERVIÇOS!$A:$F,2,0),IFERROR(VLOOKUP($B295,'COMPOSIÇÕES COMPLEMENTARES '!$C:$K,2,0),"")))</f>
        <v>DISJUNTOR MONOPOLAR TIPO DIN, CORRENTE NOMINAL DE 40A - FORNECIMENTO E INSTALAÇÃO. AF_10/2020</v>
      </c>
      <c r="D295" s="417" t="str">
        <f>IF($B295="","",IFERROR(VLOOKUP($B295,SERVIÇOS!$A:$F,3,0),IFERROR(VLOOKUP($B295,'COMPOSIÇÕES COMPLEMENTARES '!$C:$K,3,0),"")))</f>
        <v>UN</v>
      </c>
      <c r="E295" s="418">
        <v>1</v>
      </c>
      <c r="F295" s="419">
        <f>IF($B295="","",IFERROR(VLOOKUP($B295,SERVIÇOS!$A:$F,4,0),IFERROR(VLOOKUP($B295,'COMPOSIÇÕES COMPLEMENTARES '!$C:$K,6,0),"")))</f>
        <v>17.2</v>
      </c>
      <c r="G295" s="419">
        <f>IF($B295="","",IFERROR(VLOOKUP($B295,SERVIÇOS!$A:$F,5,0),IFERROR(VLOOKUP($B295,'COMPOSIÇÕES COMPLEMENTARES '!$C:$K,7,0),"")))</f>
        <v>5.15</v>
      </c>
      <c r="H295" s="419">
        <f t="shared" si="247"/>
        <v>22.35</v>
      </c>
      <c r="I295" s="419">
        <f t="shared" si="248"/>
        <v>17.2</v>
      </c>
      <c r="J295" s="419">
        <f t="shared" si="249"/>
        <v>5.15</v>
      </c>
      <c r="K295" s="419">
        <f t="shared" si="219"/>
        <v>22.35</v>
      </c>
      <c r="L295" s="714"/>
      <c r="M295"/>
      <c r="N295" s="477"/>
      <c r="O295" s="478"/>
      <c r="P295" s="477"/>
      <c r="Q295" s="479"/>
      <c r="R295" s="477"/>
      <c r="S295" s="480"/>
      <c r="T295" s="481"/>
      <c r="U295" s="482"/>
      <c r="V295" s="494"/>
      <c r="W295" s="495"/>
      <c r="X295" s="495"/>
      <c r="Y295" s="273"/>
      <c r="Z295" s="273"/>
      <c r="AA295" s="273"/>
      <c r="AB295" s="273"/>
      <c r="AC295" s="273"/>
      <c r="AD295" s="273"/>
      <c r="AE295" s="273"/>
      <c r="AF295" s="273"/>
      <c r="AG295" s="273"/>
      <c r="AH295" s="273"/>
      <c r="AI295" s="273"/>
      <c r="AJ295" s="661"/>
      <c r="AK295" s="661"/>
    </row>
    <row r="296" spans="1:37" s="275" customFormat="1" ht="30">
      <c r="A296" s="414" t="s">
        <v>19387</v>
      </c>
      <c r="B296" s="436">
        <v>93660</v>
      </c>
      <c r="C296" s="416" t="str">
        <f>IF($B296="","",IFERROR(VLOOKUP($B296,SERVIÇOS!$A:$F,2,0),IFERROR(VLOOKUP($B296,'COMPOSIÇÕES COMPLEMENTARES '!$C:$K,2,0),"")))</f>
        <v>DISJUNTOR BIPOLAR TIPO DIN, CORRENTE NOMINAL DE 10A - FORNECIMENTO E INSTALAÇÃO. AF_10/2020</v>
      </c>
      <c r="D296" s="417" t="str">
        <f>IF($B296="","",IFERROR(VLOOKUP($B296,SERVIÇOS!$A:$F,3,0),IFERROR(VLOOKUP($B296,'COMPOSIÇÕES COMPLEMENTARES '!$C:$K,3,0),"")))</f>
        <v>UN</v>
      </c>
      <c r="E296" s="418">
        <v>5</v>
      </c>
      <c r="F296" s="419">
        <f>IF($B296="","",IFERROR(VLOOKUP($B296,SERVIÇOS!$A:$F,4,0),IFERROR(VLOOKUP($B296,'COMPOSIÇÕES COMPLEMENTARES '!$C:$K,6,0),"")))</f>
        <v>55.53</v>
      </c>
      <c r="G296" s="419">
        <f>IF($B296="","",IFERROR(VLOOKUP($B296,SERVIÇOS!$A:$F,5,0),IFERROR(VLOOKUP($B296,'COMPOSIÇÕES COMPLEMENTARES '!$C:$K,7,0),"")))</f>
        <v>2.66</v>
      </c>
      <c r="H296" s="419">
        <f t="shared" si="223"/>
        <v>58.19</v>
      </c>
      <c r="I296" s="419">
        <f t="shared" si="224"/>
        <v>277.64999999999998</v>
      </c>
      <c r="J296" s="419">
        <f t="shared" si="225"/>
        <v>13.3</v>
      </c>
      <c r="K296" s="419">
        <f t="shared" si="219"/>
        <v>290.95</v>
      </c>
      <c r="L296" s="714"/>
      <c r="M296"/>
      <c r="N296" s="477"/>
      <c r="O296" s="478"/>
      <c r="P296" s="477"/>
      <c r="Q296" s="479"/>
      <c r="R296" s="477"/>
      <c r="S296" s="480"/>
      <c r="T296" s="481"/>
      <c r="U296" s="482"/>
      <c r="V296" s="494"/>
      <c r="W296" s="495"/>
      <c r="X296" s="495"/>
      <c r="Y296" s="273"/>
      <c r="Z296" s="273"/>
      <c r="AA296" s="273"/>
      <c r="AB296" s="273"/>
      <c r="AC296" s="273"/>
      <c r="AD296" s="273"/>
      <c r="AE296" s="273"/>
      <c r="AF296" s="273"/>
      <c r="AG296" s="273"/>
      <c r="AH296" s="273"/>
      <c r="AI296" s="273"/>
      <c r="AJ296" s="661"/>
      <c r="AK296" s="661"/>
    </row>
    <row r="297" spans="1:37" s="275" customFormat="1" ht="30">
      <c r="A297" s="414" t="s">
        <v>19740</v>
      </c>
      <c r="B297" s="436">
        <v>93661</v>
      </c>
      <c r="C297" s="416" t="str">
        <f>IF($B297="","",IFERROR(VLOOKUP($B297,SERVIÇOS!$A:$F,2,0),IFERROR(VLOOKUP($B297,'COMPOSIÇÕES COMPLEMENTARES '!$C:$K,2,0),"")))</f>
        <v>DISJUNTOR BIPOLAR TIPO DIN, CORRENTE NOMINAL DE 16A - FORNECIMENTO E INSTALAÇÃO. AF_10/2020</v>
      </c>
      <c r="D297" s="417" t="str">
        <f>IF($B297="","",IFERROR(VLOOKUP($B297,SERVIÇOS!$A:$F,3,0),IFERROR(VLOOKUP($B297,'COMPOSIÇÕES COMPLEMENTARES '!$C:$K,3,0),"")))</f>
        <v>UN</v>
      </c>
      <c r="E297" s="418">
        <v>1</v>
      </c>
      <c r="F297" s="419">
        <f>IF($B297="","",IFERROR(VLOOKUP($B297,SERVIÇOS!$A:$F,4,0),IFERROR(VLOOKUP($B297,'COMPOSIÇÕES COMPLEMENTARES '!$C:$K,6,0),"")))</f>
        <v>55.92</v>
      </c>
      <c r="G297" s="419">
        <f>IF($B297="","",IFERROR(VLOOKUP($B297,SERVIÇOS!$A:$F,5,0),IFERROR(VLOOKUP($B297,'COMPOSIÇÕES COMPLEMENTARES '!$C:$K,7,0),"")))</f>
        <v>3.61</v>
      </c>
      <c r="H297" s="419">
        <f t="shared" si="223"/>
        <v>59.53</v>
      </c>
      <c r="I297" s="419">
        <f t="shared" si="224"/>
        <v>55.92</v>
      </c>
      <c r="J297" s="419">
        <f t="shared" si="225"/>
        <v>3.61</v>
      </c>
      <c r="K297" s="419">
        <f t="shared" si="219"/>
        <v>59.53</v>
      </c>
      <c r="L297" s="714"/>
      <c r="M297"/>
      <c r="N297" s="477"/>
      <c r="O297" s="478"/>
      <c r="P297" s="477"/>
      <c r="Q297" s="479"/>
      <c r="R297" s="477"/>
      <c r="S297" s="480"/>
      <c r="T297" s="481"/>
      <c r="U297" s="482"/>
      <c r="V297" s="494"/>
      <c r="W297" s="495"/>
      <c r="X297" s="495"/>
      <c r="Y297" s="273"/>
      <c r="Z297" s="273"/>
      <c r="AA297" s="273"/>
      <c r="AB297" s="273"/>
      <c r="AC297" s="273"/>
      <c r="AD297" s="273"/>
      <c r="AE297" s="273"/>
      <c r="AF297" s="273"/>
      <c r="AG297" s="273"/>
      <c r="AH297" s="273"/>
      <c r="AI297" s="273"/>
      <c r="AJ297" s="661"/>
      <c r="AK297" s="661"/>
    </row>
    <row r="298" spans="1:37" s="275" customFormat="1" ht="30">
      <c r="A298" s="414" t="s">
        <v>19388</v>
      </c>
      <c r="B298" s="436">
        <v>93663</v>
      </c>
      <c r="C298" s="416" t="str">
        <f>IF($B298="","",IFERROR(VLOOKUP($B298,SERVIÇOS!$A:$F,2,0),IFERROR(VLOOKUP($B298,'COMPOSIÇÕES COMPLEMENTARES '!$C:$K,2,0),"")))</f>
        <v>DISJUNTOR BIPOLAR TIPO DIN, CORRENTE NOMINAL DE 25A - FORNECIMENTO E INSTALAÇÃO. AF_10/2020</v>
      </c>
      <c r="D298" s="417" t="str">
        <f>IF($B298="","",IFERROR(VLOOKUP($B298,SERVIÇOS!$A:$F,3,0),IFERROR(VLOOKUP($B298,'COMPOSIÇÕES COMPLEMENTARES '!$C:$K,3,0),"")))</f>
        <v>UN</v>
      </c>
      <c r="E298" s="418">
        <v>1</v>
      </c>
      <c r="F298" s="419">
        <f>IF($B298="","",IFERROR(VLOOKUP($B298,SERVIÇOS!$A:$F,4,0),IFERROR(VLOOKUP($B298,'COMPOSIÇÕES COMPLEMENTARES '!$C:$K,6,0),"")))</f>
        <v>57.02</v>
      </c>
      <c r="G298" s="419">
        <f>IF($B298="","",IFERROR(VLOOKUP($B298,SERVIÇOS!$A:$F,5,0),IFERROR(VLOOKUP($B298,'COMPOSIÇÕES COMPLEMENTARES '!$C:$K,7,0),"")))</f>
        <v>5.04</v>
      </c>
      <c r="H298" s="419">
        <f t="shared" si="223"/>
        <v>62.06</v>
      </c>
      <c r="I298" s="419">
        <f t="shared" si="224"/>
        <v>57.02</v>
      </c>
      <c r="J298" s="419">
        <f t="shared" si="225"/>
        <v>5.04</v>
      </c>
      <c r="K298" s="419">
        <f t="shared" si="219"/>
        <v>62.06</v>
      </c>
      <c r="L298" s="714"/>
      <c r="M298"/>
      <c r="N298" s="477"/>
      <c r="O298" s="478"/>
      <c r="P298" s="477"/>
      <c r="Q298" s="479"/>
      <c r="R298" s="477"/>
      <c r="S298" s="480"/>
      <c r="T298" s="481"/>
      <c r="U298" s="482"/>
      <c r="V298" s="494"/>
      <c r="W298" s="495"/>
      <c r="X298" s="495"/>
      <c r="Y298" s="273"/>
      <c r="Z298" s="273"/>
      <c r="AA298" s="273"/>
      <c r="AB298" s="273"/>
      <c r="AC298" s="273"/>
      <c r="AD298" s="273"/>
      <c r="AE298" s="273"/>
      <c r="AF298" s="273"/>
      <c r="AG298" s="273"/>
      <c r="AH298" s="273"/>
      <c r="AI298" s="273"/>
      <c r="AJ298" s="661"/>
      <c r="AK298" s="661"/>
    </row>
    <row r="299" spans="1:37" s="275" customFormat="1" ht="30">
      <c r="A299" s="414" t="s">
        <v>19741</v>
      </c>
      <c r="B299" s="436">
        <v>93665</v>
      </c>
      <c r="C299" s="416" t="str">
        <f>IF($B299="","",IFERROR(VLOOKUP($B299,SERVIÇOS!$A:$F,2,0),IFERROR(VLOOKUP($B299,'COMPOSIÇÕES COMPLEMENTARES '!$C:$K,2,0),"")))</f>
        <v>DISJUNTOR BIPOLAR TIPO DIN, CORRENTE NOMINAL DE 40A - FORNECIMENTO E INSTALAÇÃO. AF_10/2020</v>
      </c>
      <c r="D299" s="417" t="str">
        <f>IF($B299="","",IFERROR(VLOOKUP($B299,SERVIÇOS!$A:$F,3,0),IFERROR(VLOOKUP($B299,'COMPOSIÇÕES COMPLEMENTARES '!$C:$K,3,0),"")))</f>
        <v>UN</v>
      </c>
      <c r="E299" s="418">
        <v>1</v>
      </c>
      <c r="F299" s="419">
        <f>IF($B299="","",IFERROR(VLOOKUP($B299,SERVIÇOS!$A:$F,4,0),IFERROR(VLOOKUP($B299,'COMPOSIÇÕES COMPLEMENTARES '!$C:$K,6,0),"")))</f>
        <v>59.02</v>
      </c>
      <c r="G299" s="419">
        <f>IF($B299="","",IFERROR(VLOOKUP($B299,SERVIÇOS!$A:$F,5,0),IFERROR(VLOOKUP($B299,'COMPOSIÇÕES COMPLEMENTARES '!$C:$K,7,0),"")))</f>
        <v>10.31</v>
      </c>
      <c r="H299" s="419">
        <f t="shared" ref="H299" si="256">IF(E299="","",F299+G299)</f>
        <v>69.33</v>
      </c>
      <c r="I299" s="419">
        <f t="shared" ref="I299" si="257">IF(E299="","",TRUNC((E299*F299),2))</f>
        <v>59.02</v>
      </c>
      <c r="J299" s="419">
        <f t="shared" ref="J299" si="258">IF(E299="","",TRUNC((E299*G299),2))</f>
        <v>10.31</v>
      </c>
      <c r="K299" s="419">
        <f t="shared" si="219"/>
        <v>69.33</v>
      </c>
      <c r="L299" s="714"/>
      <c r="M299"/>
      <c r="N299" s="477"/>
      <c r="O299" s="478"/>
      <c r="P299" s="477"/>
      <c r="Q299" s="479"/>
      <c r="R299" s="477"/>
      <c r="S299" s="480"/>
      <c r="T299" s="481"/>
      <c r="U299" s="482"/>
      <c r="V299" s="494"/>
      <c r="W299" s="495"/>
      <c r="X299" s="495"/>
      <c r="Y299" s="273"/>
      <c r="Z299" s="273"/>
      <c r="AA299" s="273"/>
      <c r="AB299" s="273"/>
      <c r="AC299" s="273"/>
      <c r="AD299" s="273"/>
      <c r="AE299" s="273"/>
      <c r="AF299" s="273"/>
      <c r="AG299" s="273"/>
      <c r="AH299" s="273"/>
      <c r="AI299" s="273"/>
      <c r="AJ299" s="661"/>
      <c r="AK299" s="661"/>
    </row>
    <row r="300" spans="1:37" s="275" customFormat="1" ht="30">
      <c r="A300" s="414" t="s">
        <v>19389</v>
      </c>
      <c r="B300" s="436" t="s">
        <v>16111</v>
      </c>
      <c r="C300" s="416" t="str">
        <f>IF($B300="","",IFERROR(VLOOKUP($B300,SERVIÇOS!$A:$F,2,0),IFERROR(VLOOKUP($B300,'COMPOSIÇÕES COMPLEMENTARES '!$C:$K,2,0),"")))</f>
        <v>DISJUNTOR TERMOMAGNÉTICO TRIPOLAR 80A, PADRÃO DIN (EUROPEU - LINHA BRANCA), CURVA C, CORRENTE 5KA</v>
      </c>
      <c r="D300" s="417" t="str">
        <f>IF($B300="","",IFERROR(VLOOKUP($B300,SERVIÇOS!$A:$F,3,0),IFERROR(VLOOKUP($B300,'COMPOSIÇÕES COMPLEMENTARES '!$C:$K,3,0),"")))</f>
        <v xml:space="preserve">UN </v>
      </c>
      <c r="E300" s="418">
        <v>1</v>
      </c>
      <c r="F300" s="419">
        <f>IF($B300="","",IFERROR(VLOOKUP($B300,SERVIÇOS!$A:$F,4,0),IFERROR(VLOOKUP($B300,'COMPOSIÇÕES COMPLEMENTARES '!$C:$K,6,0),"")))</f>
        <v>136.41</v>
      </c>
      <c r="G300" s="419">
        <f>IF($B300="","",IFERROR(VLOOKUP($B300,SERVIÇOS!$A:$F,5,0),IFERROR(VLOOKUP($B300,'COMPOSIÇÕES COMPLEMENTARES '!$C:$K,7,0),"")))</f>
        <v>36.65</v>
      </c>
      <c r="H300" s="419">
        <f t="shared" si="223"/>
        <v>173.06</v>
      </c>
      <c r="I300" s="419">
        <f t="shared" si="224"/>
        <v>136.41</v>
      </c>
      <c r="J300" s="419">
        <f t="shared" si="225"/>
        <v>36.65</v>
      </c>
      <c r="K300" s="419">
        <f t="shared" si="219"/>
        <v>173.06</v>
      </c>
      <c r="L300" s="714"/>
      <c r="M300"/>
      <c r="N300" s="477"/>
      <c r="O300" s="478"/>
      <c r="P300" s="477"/>
      <c r="Q300" s="479"/>
      <c r="R300" s="477"/>
      <c r="S300" s="480"/>
      <c r="T300" s="481"/>
      <c r="U300" s="482"/>
      <c r="V300" s="494"/>
      <c r="W300" s="495"/>
      <c r="X300" s="495"/>
      <c r="Y300" s="273"/>
      <c r="Z300" s="273"/>
      <c r="AA300" s="273"/>
      <c r="AB300" s="273"/>
      <c r="AC300" s="273"/>
      <c r="AD300" s="273"/>
      <c r="AE300" s="273"/>
      <c r="AF300" s="273"/>
      <c r="AG300" s="273"/>
      <c r="AH300" s="273"/>
      <c r="AI300" s="273"/>
      <c r="AJ300" s="661"/>
      <c r="AK300" s="661"/>
    </row>
    <row r="301" spans="1:37" s="275" customFormat="1">
      <c r="A301" s="414" t="s">
        <v>19742</v>
      </c>
      <c r="B301" s="436" t="str">
        <f>'COMPOSIÇÕES COMPLEMENTARES '!$C$291</f>
        <v>COMP 060</v>
      </c>
      <c r="C301" s="416" t="str">
        <f>IF($B301="","",IFERROR(VLOOKUP($B301,SERVIÇOS!$A:$F,2,0),IFERROR(VLOOKUP($B301,'COMPOSIÇÕES COMPLEMENTARES '!$C:$K,2,0),"")))</f>
        <v>PROTETOR DE SURTO 385V - 15KA</v>
      </c>
      <c r="D301" s="417" t="str">
        <f>IF($B301="","",IFERROR(VLOOKUP($B301,SERVIÇOS!$A:$F,3,0),IFERROR(VLOOKUP($B301,'COMPOSIÇÕES COMPLEMENTARES '!$C:$K,3,0),"")))</f>
        <v>UNID.</v>
      </c>
      <c r="E301" s="418">
        <v>4</v>
      </c>
      <c r="F301" s="419">
        <f>IF($B301="","",IFERROR(VLOOKUP($B301,SERVIÇOS!$A:$F,4,0),IFERROR(VLOOKUP($B301,'COMPOSIÇÕES COMPLEMENTARES '!$C:$K,6,0),"")))</f>
        <v>121.86</v>
      </c>
      <c r="G301" s="419">
        <f>IF($B301="","",IFERROR(VLOOKUP($B301,SERVIÇOS!$A:$F,5,0),IFERROR(VLOOKUP($B301,'COMPOSIÇÕES COMPLEMENTARES '!$C:$K,7,0),"")))</f>
        <v>8.65</v>
      </c>
      <c r="H301" s="419">
        <f t="shared" si="223"/>
        <v>130.51</v>
      </c>
      <c r="I301" s="419">
        <f t="shared" si="224"/>
        <v>487.44</v>
      </c>
      <c r="J301" s="419">
        <f t="shared" si="225"/>
        <v>34.6</v>
      </c>
      <c r="K301" s="419">
        <f t="shared" si="219"/>
        <v>522.04</v>
      </c>
      <c r="L301" s="714"/>
      <c r="M301"/>
      <c r="N301" s="477"/>
      <c r="O301" s="478"/>
      <c r="P301" s="477"/>
      <c r="Q301" s="479"/>
      <c r="R301" s="477"/>
      <c r="S301" s="480"/>
      <c r="T301" s="481"/>
      <c r="U301" s="482"/>
      <c r="V301" s="494"/>
      <c r="W301" s="495"/>
      <c r="X301" s="495"/>
      <c r="Y301" s="273"/>
      <c r="Z301" s="273"/>
      <c r="AA301" s="273"/>
      <c r="AB301" s="273"/>
      <c r="AC301" s="273"/>
      <c r="AD301" s="273"/>
      <c r="AE301" s="273"/>
      <c r="AF301" s="273"/>
      <c r="AG301" s="273"/>
      <c r="AH301" s="273"/>
      <c r="AI301" s="273"/>
      <c r="AJ301" s="661"/>
      <c r="AK301" s="661"/>
    </row>
    <row r="302" spans="1:37" s="275" customFormat="1">
      <c r="A302" s="414" t="s">
        <v>19390</v>
      </c>
      <c r="B302" s="436" t="str">
        <f>'COMPOSIÇÕES COMPLEMENTARES '!$C$25</f>
        <v>COMP 004</v>
      </c>
      <c r="C302" s="416" t="str">
        <f>IF($B302="","",IFERROR(VLOOKUP($B302,SERVIÇOS!$A:$F,2,0),IFERROR(VLOOKUP($B302,'COMPOSIÇÕES COMPLEMENTARES '!$C:$K,2,0),"")))</f>
        <v>REMOÇÃO DE REFLETORES DE COBERTURA</v>
      </c>
      <c r="D302" s="417" t="str">
        <f>IF($B302="","",IFERROR(VLOOKUP($B302,SERVIÇOS!$A:$F,3,0),IFERROR(VLOOKUP($B302,'COMPOSIÇÕES COMPLEMENTARES '!$C:$K,3,0),"")))</f>
        <v>UN</v>
      </c>
      <c r="E302" s="418">
        <v>15</v>
      </c>
      <c r="F302" s="419">
        <f>IF($B302="","",IFERROR(VLOOKUP($B302,SERVIÇOS!$A:$F,4,0),IFERROR(VLOOKUP($B302,'COMPOSIÇÕES COMPLEMENTARES '!$C:$K,6,0),"")))</f>
        <v>198.92</v>
      </c>
      <c r="G302" s="419">
        <f>IF($B302="","",IFERROR(VLOOKUP($B302,SERVIÇOS!$A:$F,5,0),IFERROR(VLOOKUP($B302,'COMPOSIÇÕES COMPLEMENTARES '!$C:$K,7,0),"")))</f>
        <v>9.7899999999999991</v>
      </c>
      <c r="H302" s="419">
        <f t="shared" ref="H302" si="259">IF(E302="","",F302+G302)</f>
        <v>208.70999999999998</v>
      </c>
      <c r="I302" s="419">
        <f t="shared" ref="I302" si="260">IF(E302="","",TRUNC((E302*F302),2))</f>
        <v>2983.8</v>
      </c>
      <c r="J302" s="419">
        <f t="shared" ref="J302" si="261">IF(E302="","",TRUNC((E302*G302),2))</f>
        <v>146.85</v>
      </c>
      <c r="K302" s="419">
        <f t="shared" si="219"/>
        <v>3130.6499999999996</v>
      </c>
      <c r="L302" s="714"/>
      <c r="M302"/>
      <c r="N302" s="477"/>
      <c r="O302" s="478"/>
      <c r="P302" s="477"/>
      <c r="Q302" s="479"/>
      <c r="R302" s="477"/>
      <c r="S302" s="480"/>
      <c r="T302" s="481"/>
      <c r="U302" s="482"/>
      <c r="V302" s="494"/>
      <c r="W302" s="495"/>
      <c r="X302" s="495"/>
      <c r="Y302" s="273"/>
      <c r="Z302" s="273"/>
      <c r="AA302" s="273"/>
      <c r="AB302" s="273"/>
      <c r="AC302" s="273"/>
      <c r="AD302" s="273"/>
      <c r="AE302" s="273"/>
      <c r="AF302" s="273"/>
      <c r="AG302" s="273"/>
      <c r="AH302" s="273"/>
      <c r="AI302" s="273"/>
      <c r="AJ302" s="661"/>
      <c r="AK302" s="661"/>
    </row>
    <row r="303" spans="1:37" s="275" customFormat="1" ht="30">
      <c r="A303" s="414" t="s">
        <v>19743</v>
      </c>
      <c r="B303" s="436">
        <v>97665</v>
      </c>
      <c r="C303" s="416" t="str">
        <f>IF($B303="","",IFERROR(VLOOKUP($B303,SERVIÇOS!$A:$F,2,0),IFERROR(VLOOKUP($B303,'COMPOSIÇÕES COMPLEMENTARES '!$C:$K,2,0),"")))</f>
        <v>REMOÇÃO DE LUMINÁRIAS, DE FORMA MANUAL, SEM REAPROVEITAMENTO. AF_12/2017</v>
      </c>
      <c r="D303" s="417" t="str">
        <f>IF($B303="","",IFERROR(VLOOKUP($B303,SERVIÇOS!$A:$F,3,0),IFERROR(VLOOKUP($B303,'COMPOSIÇÕES COMPLEMENTARES '!$C:$K,3,0),"")))</f>
        <v>UN</v>
      </c>
      <c r="E303" s="418">
        <v>60</v>
      </c>
      <c r="F303" s="419">
        <f>IF($B303="","",IFERROR(VLOOKUP($B303,SERVIÇOS!$A:$F,4,0),IFERROR(VLOOKUP($B303,'COMPOSIÇÕES COMPLEMENTARES '!$C:$K,6,0),"")))</f>
        <v>0.39</v>
      </c>
      <c r="G303" s="419">
        <f>IF($B303="","",IFERROR(VLOOKUP($B303,SERVIÇOS!$A:$F,5,0),IFERROR(VLOOKUP($B303,'COMPOSIÇÕES COMPLEMENTARES '!$C:$K,7,0),"")))</f>
        <v>0.95</v>
      </c>
      <c r="H303" s="419">
        <f t="shared" ref="H303" si="262">IF(E303="","",F303+G303)</f>
        <v>1.3399999999999999</v>
      </c>
      <c r="I303" s="419">
        <f t="shared" ref="I303" si="263">IF(E303="","",TRUNC((E303*F303),2))</f>
        <v>23.4</v>
      </c>
      <c r="J303" s="419">
        <f t="shared" ref="J303" si="264">IF(E303="","",TRUNC((E303*G303),2))</f>
        <v>57</v>
      </c>
      <c r="K303" s="419">
        <f t="shared" si="219"/>
        <v>80.399999999999991</v>
      </c>
      <c r="L303" s="714"/>
      <c r="M303"/>
      <c r="N303" s="477"/>
      <c r="O303" s="478"/>
      <c r="P303" s="477"/>
      <c r="Q303" s="479"/>
      <c r="R303" s="477"/>
      <c r="S303" s="480"/>
      <c r="T303" s="481"/>
      <c r="U303" s="482"/>
      <c r="V303" s="494"/>
      <c r="W303" s="495"/>
      <c r="X303" s="495"/>
      <c r="Y303" s="273"/>
      <c r="Z303" s="273"/>
      <c r="AA303" s="273"/>
      <c r="AB303" s="273"/>
      <c r="AC303" s="273"/>
      <c r="AD303" s="273"/>
      <c r="AE303" s="273"/>
      <c r="AF303" s="273"/>
      <c r="AG303" s="273"/>
      <c r="AH303" s="273"/>
      <c r="AI303" s="273"/>
      <c r="AJ303" s="274"/>
      <c r="AK303" s="274"/>
    </row>
    <row r="304" spans="1:37" s="275" customFormat="1">
      <c r="A304" s="414" t="s">
        <v>19391</v>
      </c>
      <c r="B304" s="436" t="s">
        <v>16428</v>
      </c>
      <c r="C304" s="416" t="str">
        <f>IF($B304="","",IFERROR(VLOOKUP($B304,SERVIÇOS!$A:$F,2,0),IFERROR(VLOOKUP($B304,'COMPOSIÇÕES COMPLEMENTARES '!$C:$K,2,0),"")))</f>
        <v>LUMINÁRIA LED TIPO REFLETOR RETANGULAR, LUZ BRANCA, 50 W - FORNEC. E INST.</v>
      </c>
      <c r="D304" s="417" t="str">
        <f>IF($B304="","",IFERROR(VLOOKUP($B304,SERVIÇOS!$A:$F,3,0),IFERROR(VLOOKUP($B304,'COMPOSIÇÕES COMPLEMENTARES '!$C:$K,3,0),"")))</f>
        <v xml:space="preserve">UN </v>
      </c>
      <c r="E304" s="418">
        <v>15</v>
      </c>
      <c r="F304" s="419">
        <f>IF($B304="","",IFERROR(VLOOKUP($B304,SERVIÇOS!$A:$F,4,0),IFERROR(VLOOKUP($B304,'COMPOSIÇÕES COMPLEMENTARES '!$C:$K,6,0),"")))</f>
        <v>56.58</v>
      </c>
      <c r="G304" s="419">
        <f>IF($B304="","",IFERROR(VLOOKUP($B304,SERVIÇOS!$A:$F,5,0),IFERROR(VLOOKUP($B304,'COMPOSIÇÕES COMPLEMENTARES '!$C:$K,7,0),"")))</f>
        <v>15.33</v>
      </c>
      <c r="H304" s="419">
        <f t="shared" ref="H304:H316" si="265">IF(E304="","",F304+G304)</f>
        <v>71.91</v>
      </c>
      <c r="I304" s="419">
        <f t="shared" ref="I304:I316" si="266">IF(E304="","",TRUNC((E304*F304),2))</f>
        <v>848.7</v>
      </c>
      <c r="J304" s="419">
        <f t="shared" ref="J304:J316" si="267">IF(E304="","",TRUNC((E304*G304),2))</f>
        <v>229.95</v>
      </c>
      <c r="K304" s="419">
        <f t="shared" si="219"/>
        <v>1078.6499999999999</v>
      </c>
      <c r="L304" s="714"/>
      <c r="M304"/>
      <c r="N304" s="477"/>
      <c r="O304" s="478"/>
      <c r="P304" s="477"/>
      <c r="Q304" s="479"/>
      <c r="R304" s="477"/>
      <c r="S304" s="480"/>
      <c r="T304" s="481"/>
      <c r="U304" s="482"/>
      <c r="V304" s="494"/>
      <c r="W304" s="495"/>
      <c r="X304" s="495"/>
      <c r="Y304" s="273"/>
      <c r="Z304" s="273"/>
      <c r="AA304" s="273"/>
      <c r="AB304" s="273"/>
      <c r="AC304" s="273"/>
      <c r="AD304" s="273"/>
      <c r="AE304" s="273"/>
      <c r="AF304" s="273"/>
      <c r="AG304" s="273"/>
      <c r="AH304" s="273"/>
      <c r="AI304" s="273"/>
      <c r="AJ304" s="661"/>
      <c r="AK304" s="661"/>
    </row>
    <row r="305" spans="1:37" s="275" customFormat="1">
      <c r="A305" s="414" t="s">
        <v>19744</v>
      </c>
      <c r="B305" s="436">
        <v>90439</v>
      </c>
      <c r="C305" s="416" t="str">
        <f>IF($B305="","",IFERROR(VLOOKUP($B305,SERVIÇOS!$A:$F,2,0),IFERROR(VLOOKUP($B305,'COMPOSIÇÕES COMPLEMENTARES '!$C:$K,2,0),"")))</f>
        <v>FURO EM CONCRETO PARA DIÂMETROS MENORES OU IGUAIS A 40 MM. AF_05/2015</v>
      </c>
      <c r="D305" s="417" t="str">
        <f>IF($B305="","",IFERROR(VLOOKUP($B305,SERVIÇOS!$A:$F,3,0),IFERROR(VLOOKUP($B305,'COMPOSIÇÕES COMPLEMENTARES '!$C:$K,3,0),"")))</f>
        <v>UN</v>
      </c>
      <c r="E305" s="418">
        <v>24</v>
      </c>
      <c r="F305" s="419">
        <f>IF($B305="","",IFERROR(VLOOKUP($B305,SERVIÇOS!$A:$F,4,0),IFERROR(VLOOKUP($B305,'COMPOSIÇÕES COMPLEMENTARES '!$C:$K,6,0),"")))</f>
        <v>19.829999999999998</v>
      </c>
      <c r="G305" s="419">
        <f>IF($B305="","",IFERROR(VLOOKUP($B305,SERVIÇOS!$A:$F,5,0),IFERROR(VLOOKUP($B305,'COMPOSIÇÕES COMPLEMENTARES '!$C:$K,7,0),"")))</f>
        <v>47.75</v>
      </c>
      <c r="H305" s="419">
        <f t="shared" ref="H305" si="268">IF(E305="","",F305+G305)</f>
        <v>67.58</v>
      </c>
      <c r="I305" s="419">
        <f t="shared" ref="I305" si="269">IF(E305="","",TRUNC((E305*F305),2))</f>
        <v>475.92</v>
      </c>
      <c r="J305" s="419">
        <f t="shared" ref="J305" si="270">IF(E305="","",TRUNC((E305*G305),2))</f>
        <v>1146</v>
      </c>
      <c r="K305" s="419">
        <f t="shared" si="219"/>
        <v>1621.92</v>
      </c>
      <c r="L305" s="714"/>
      <c r="M305"/>
      <c r="N305" s="477"/>
      <c r="O305" s="478"/>
      <c r="P305" s="477"/>
      <c r="Q305" s="479"/>
      <c r="R305" s="477"/>
      <c r="S305" s="480"/>
      <c r="T305" s="481"/>
      <c r="U305" s="482"/>
      <c r="V305" s="494"/>
      <c r="W305" s="495"/>
      <c r="X305" s="495"/>
      <c r="Y305" s="273"/>
      <c r="Z305" s="273"/>
      <c r="AA305" s="273"/>
      <c r="AB305" s="273"/>
      <c r="AC305" s="273"/>
      <c r="AD305" s="273"/>
      <c r="AE305" s="273"/>
      <c r="AF305" s="273"/>
      <c r="AG305" s="273"/>
      <c r="AH305" s="273"/>
      <c r="AI305" s="273"/>
      <c r="AJ305" s="661"/>
      <c r="AK305" s="661"/>
    </row>
    <row r="306" spans="1:37" s="275" customFormat="1" ht="45">
      <c r="A306" s="414" t="s">
        <v>19503</v>
      </c>
      <c r="B306" s="436" t="str">
        <f>'COMPOSIÇÕES COMPLEMENTARES '!$C$609</f>
        <v>COMP 099</v>
      </c>
      <c r="C306" s="416" t="str">
        <f>IF($B306="","",IFERROR(VLOOKUP($B306,SERVIÇOS!$A:$F,2,0),IFERROR(VLOOKUP($B306,'COMPOSIÇÕES COMPLEMENTARES '!$C:$K,2,0),"")))</f>
        <v xml:space="preserve">LUMINARIA DE TETO PLAFON/PLAFONIER EM PLASTICO COM BASE E27, POTENCIA MAXIMA 60 W (INCLUI LAMPADA LED 10W BIVOLT BRANCA) - FORNECIMENTO E INSTALÇÃO. </v>
      </c>
      <c r="D306" s="417" t="str">
        <f>IF($B306="","",IFERROR(VLOOKUP($B306,SERVIÇOS!$A:$F,3,0),IFERROR(VLOOKUP($B306,'COMPOSIÇÕES COMPLEMENTARES '!$C:$K,3,0),"")))</f>
        <v xml:space="preserve">UN </v>
      </c>
      <c r="E306" s="418">
        <v>5</v>
      </c>
      <c r="F306" s="419">
        <f>IF($B306="","",IFERROR(VLOOKUP($B306,SERVIÇOS!$A:$F,4,0),IFERROR(VLOOKUP($B306,'COMPOSIÇÕES COMPLEMENTARES '!$C:$K,6,0),"")))</f>
        <v>18.98</v>
      </c>
      <c r="G306" s="419">
        <f>IF($B306="","",IFERROR(VLOOKUP($B306,SERVIÇOS!$A:$F,5,0),IFERROR(VLOOKUP($B306,'COMPOSIÇÕES COMPLEMENTARES '!$C:$K,7,0),"")))</f>
        <v>4.63</v>
      </c>
      <c r="H306" s="419">
        <f t="shared" si="265"/>
        <v>23.61</v>
      </c>
      <c r="I306" s="419">
        <f t="shared" si="266"/>
        <v>94.9</v>
      </c>
      <c r="J306" s="419">
        <f t="shared" si="267"/>
        <v>23.15</v>
      </c>
      <c r="K306" s="419">
        <f t="shared" si="219"/>
        <v>118.05</v>
      </c>
      <c r="L306" s="714"/>
      <c r="M306"/>
      <c r="N306" s="477"/>
      <c r="O306" s="478"/>
      <c r="P306" s="477"/>
      <c r="Q306" s="479"/>
      <c r="R306" s="477"/>
      <c r="S306" s="480"/>
      <c r="T306" s="481"/>
      <c r="U306" s="482"/>
      <c r="V306" s="494"/>
      <c r="W306" s="495"/>
      <c r="X306" s="495"/>
      <c r="Y306" s="273"/>
      <c r="Z306" s="273"/>
      <c r="AA306" s="273"/>
      <c r="AB306" s="273"/>
      <c r="AC306" s="273"/>
      <c r="AD306" s="273"/>
      <c r="AE306" s="273"/>
      <c r="AF306" s="273"/>
      <c r="AG306" s="273"/>
      <c r="AH306" s="273"/>
      <c r="AI306" s="273"/>
      <c r="AJ306" s="661"/>
      <c r="AK306" s="661"/>
    </row>
    <row r="307" spans="1:37" s="275" customFormat="1" ht="45">
      <c r="A307" s="414" t="s">
        <v>19745</v>
      </c>
      <c r="B307" s="436" t="str">
        <f>'COMPOSIÇÕES COMPLEMENTARES '!$C$357</f>
        <v>COMP 069</v>
      </c>
      <c r="C307" s="416" t="str">
        <f>IF($B307="","",IFERROR(VLOOKUP($B307,SERVIÇOS!$A:$F,2,0),IFERROR(VLOOKUP($B307,'COMPOSIÇÕES COMPLEMENTARES '!$C:$K,2,0),"")))</f>
        <v xml:space="preserve"> LUMINÁRIA TIPO CALHA, DE SOBREPOR, COM 2 LÂMPADAS TUBULARES LED BIVOLT DE 18W, BASE G13 COM CONCTOR ELÉTRICO 2P WAGO OU SIMILAR - FORNECIMENTO E INSTALAÇÃO</v>
      </c>
      <c r="D307" s="417" t="str">
        <f>IF($B307="","",IFERROR(VLOOKUP($B307,SERVIÇOS!$A:$F,3,0),IFERROR(VLOOKUP($B307,'COMPOSIÇÕES COMPLEMENTARES '!$C:$K,3,0),"")))</f>
        <v>UN</v>
      </c>
      <c r="E307" s="418">
        <v>33</v>
      </c>
      <c r="F307" s="419">
        <f>IF($B307="","",IFERROR(VLOOKUP($B307,SERVIÇOS!$A:$F,4,0),IFERROR(VLOOKUP($B307,'COMPOSIÇÕES COMPLEMENTARES '!$C:$K,6,0),"")))</f>
        <v>94.22</v>
      </c>
      <c r="G307" s="419">
        <f>IF($B307="","",IFERROR(VLOOKUP($B307,SERVIÇOS!$A:$F,5,0),IFERROR(VLOOKUP($B307,'COMPOSIÇÕES COMPLEMENTARES '!$C:$K,7,0),"")))</f>
        <v>23.63</v>
      </c>
      <c r="H307" s="419">
        <f t="shared" si="265"/>
        <v>117.85</v>
      </c>
      <c r="I307" s="419">
        <f t="shared" si="266"/>
        <v>3109.26</v>
      </c>
      <c r="J307" s="419">
        <f t="shared" si="267"/>
        <v>779.79</v>
      </c>
      <c r="K307" s="419">
        <f t="shared" si="219"/>
        <v>3889.0499999999997</v>
      </c>
      <c r="L307" s="714"/>
      <c r="M307"/>
      <c r="N307" s="477"/>
      <c r="O307" s="478"/>
      <c r="P307" s="477"/>
      <c r="Q307" s="479"/>
      <c r="R307" s="477"/>
      <c r="S307" s="480"/>
      <c r="T307" s="481"/>
      <c r="U307" s="482"/>
      <c r="V307" s="494"/>
      <c r="W307" s="495"/>
      <c r="X307" s="495"/>
      <c r="Y307" s="273"/>
      <c r="Z307" s="273"/>
      <c r="AA307" s="273"/>
      <c r="AB307" s="273"/>
      <c r="AC307" s="273"/>
      <c r="AD307" s="273"/>
      <c r="AE307" s="273"/>
      <c r="AF307" s="273"/>
      <c r="AG307" s="273"/>
      <c r="AH307" s="273"/>
      <c r="AI307" s="273"/>
      <c r="AJ307" s="661"/>
      <c r="AK307" s="661"/>
    </row>
    <row r="308" spans="1:37" s="275" customFormat="1" ht="30">
      <c r="A308" s="414" t="s">
        <v>19396</v>
      </c>
      <c r="B308" s="436">
        <v>97660</v>
      </c>
      <c r="C308" s="416" t="str">
        <f>IF($B308="","",IFERROR(VLOOKUP($B308,SERVIÇOS!$A:$F,2,0),IFERROR(VLOOKUP($B308,'COMPOSIÇÕES COMPLEMENTARES '!$C:$K,2,0),"")))</f>
        <v>REMOÇÃO DE INTERRUPTORES/TOMADAS ELÉTRICAS, DE FORMA MANUAL, SEM REAPROVEITAMENTO. AF_12/2017</v>
      </c>
      <c r="D308" s="417" t="str">
        <f>IF($B308="","",IFERROR(VLOOKUP($B308,SERVIÇOS!$A:$F,3,0),IFERROR(VLOOKUP($B308,'COMPOSIÇÕES COMPLEMENTARES '!$C:$K,3,0),"")))</f>
        <v>UN</v>
      </c>
      <c r="E308" s="418">
        <v>30</v>
      </c>
      <c r="F308" s="419">
        <f>IF($B308="","",IFERROR(VLOOKUP($B308,SERVIÇOS!$A:$F,4,0),IFERROR(VLOOKUP($B308,'COMPOSIÇÕES COMPLEMENTARES '!$C:$K,6,0),"")))</f>
        <v>0.19</v>
      </c>
      <c r="G308" s="419">
        <f>IF($B308="","",IFERROR(VLOOKUP($B308,SERVIÇOS!$A:$F,5,0),IFERROR(VLOOKUP($B308,'COMPOSIÇÕES COMPLEMENTARES '!$C:$K,7,0),"")))</f>
        <v>0.51</v>
      </c>
      <c r="H308" s="419">
        <f t="shared" si="265"/>
        <v>0.7</v>
      </c>
      <c r="I308" s="419">
        <f t="shared" si="266"/>
        <v>5.7</v>
      </c>
      <c r="J308" s="419">
        <f t="shared" si="267"/>
        <v>15.3</v>
      </c>
      <c r="K308" s="419">
        <f t="shared" si="219"/>
        <v>21</v>
      </c>
      <c r="L308" s="714"/>
      <c r="M308"/>
      <c r="N308" s="477"/>
      <c r="O308" s="478"/>
      <c r="P308" s="477"/>
      <c r="Q308" s="479"/>
      <c r="R308" s="477"/>
      <c r="S308" s="480"/>
      <c r="T308" s="481"/>
      <c r="U308" s="482"/>
      <c r="V308" s="494"/>
      <c r="W308" s="495"/>
      <c r="X308" s="495"/>
      <c r="Y308" s="273"/>
      <c r="Z308" s="273"/>
      <c r="AA308" s="273"/>
      <c r="AB308" s="273"/>
      <c r="AC308" s="273"/>
      <c r="AD308" s="273"/>
      <c r="AE308" s="273"/>
      <c r="AF308" s="273"/>
      <c r="AG308" s="273"/>
      <c r="AH308" s="273"/>
      <c r="AI308" s="273"/>
      <c r="AJ308" s="661"/>
      <c r="AK308" s="661"/>
    </row>
    <row r="309" spans="1:37" s="275" customFormat="1" ht="30">
      <c r="A309" s="414" t="s">
        <v>19746</v>
      </c>
      <c r="B309" s="436">
        <v>91953</v>
      </c>
      <c r="C309" s="416" t="str">
        <f>IF($B309="","",IFERROR(VLOOKUP($B309,SERVIÇOS!$A:$F,2,0),IFERROR(VLOOKUP($B309,'COMPOSIÇÕES COMPLEMENTARES '!$C:$K,2,0),"")))</f>
        <v>INTERRUPTOR SIMPLES (1 MÓDULO), 10A/250V, INCLUINDO SUPORTE E PLACA - FORNECIMENTO E INSTALAÇÃO. AF_12/2015</v>
      </c>
      <c r="D309" s="417" t="str">
        <f>IF($B309="","",IFERROR(VLOOKUP($B309,SERVIÇOS!$A:$F,3,0),IFERROR(VLOOKUP($B309,'COMPOSIÇÕES COMPLEMENTARES '!$C:$K,3,0),"")))</f>
        <v>UN</v>
      </c>
      <c r="E309" s="418">
        <v>13</v>
      </c>
      <c r="F309" s="419">
        <f>IF($B309="","",IFERROR(VLOOKUP($B309,SERVIÇOS!$A:$F,4,0),IFERROR(VLOOKUP($B309,'COMPOSIÇÕES COMPLEMENTARES '!$C:$K,6,0),"")))</f>
        <v>17.649999999999999</v>
      </c>
      <c r="G309" s="419">
        <f>IF($B309="","",IFERROR(VLOOKUP($B309,SERVIÇOS!$A:$F,5,0),IFERROR(VLOOKUP($B309,'COMPOSIÇÕES COMPLEMENTARES '!$C:$K,7,0),"")))</f>
        <v>11.28</v>
      </c>
      <c r="H309" s="419">
        <f t="shared" si="265"/>
        <v>28.93</v>
      </c>
      <c r="I309" s="419">
        <f t="shared" si="266"/>
        <v>229.45</v>
      </c>
      <c r="J309" s="419">
        <f t="shared" si="267"/>
        <v>146.63999999999999</v>
      </c>
      <c r="K309" s="419">
        <f t="shared" si="219"/>
        <v>376.09</v>
      </c>
      <c r="L309" s="714"/>
      <c r="M309"/>
      <c r="N309" s="477"/>
      <c r="O309" s="478"/>
      <c r="P309" s="477"/>
      <c r="Q309" s="479"/>
      <c r="R309" s="477"/>
      <c r="S309" s="480"/>
      <c r="T309" s="481"/>
      <c r="U309" s="482"/>
      <c r="V309" s="494"/>
      <c r="W309" s="495"/>
      <c r="X309" s="495"/>
      <c r="Y309" s="273"/>
      <c r="Z309" s="273"/>
      <c r="AA309" s="273"/>
      <c r="AB309" s="273"/>
      <c r="AC309" s="273"/>
      <c r="AD309" s="273"/>
      <c r="AE309" s="273"/>
      <c r="AF309" s="273"/>
      <c r="AG309" s="273"/>
      <c r="AH309" s="273"/>
      <c r="AI309" s="273"/>
      <c r="AJ309" s="661"/>
      <c r="AK309" s="661"/>
    </row>
    <row r="310" spans="1:37" s="275" customFormat="1">
      <c r="A310" s="414" t="s">
        <v>19397</v>
      </c>
      <c r="B310" s="436" t="s">
        <v>15769</v>
      </c>
      <c r="C310" s="416" t="str">
        <f>IF($B310="","",IFERROR(VLOOKUP($B310,SERVIÇOS!$A:$F,2,0),IFERROR(VLOOKUP($B310,'COMPOSIÇÕES COMPLEMENTARES '!$C:$K,2,0),"")))</f>
        <v>CANALETA PLÁSTICA (20 X 10)MM, SISTEMA "X" - FORNEC. E INST.</v>
      </c>
      <c r="D310" s="417" t="str">
        <f>IF($B310="","",IFERROR(VLOOKUP($B310,SERVIÇOS!$A:$F,3,0),IFERROR(VLOOKUP($B310,'COMPOSIÇÕES COMPLEMENTARES '!$C:$K,3,0),"")))</f>
        <v>M</v>
      </c>
      <c r="E310" s="418">
        <v>12</v>
      </c>
      <c r="F310" s="419">
        <f>IF($B310="","",IFERROR(VLOOKUP($B310,SERVIÇOS!$A:$F,4,0),IFERROR(VLOOKUP($B310,'COMPOSIÇÕES COMPLEMENTARES '!$C:$K,6,0),"")))</f>
        <v>6.08</v>
      </c>
      <c r="G310" s="419">
        <f>IF($B310="","",IFERROR(VLOOKUP($B310,SERVIÇOS!$A:$F,5,0),IFERROR(VLOOKUP($B310,'COMPOSIÇÕES COMPLEMENTARES '!$C:$K,7,0),"")))</f>
        <v>6.49</v>
      </c>
      <c r="H310" s="419">
        <f t="shared" ref="H310" si="271">IF(E310="","",F310+G310)</f>
        <v>12.57</v>
      </c>
      <c r="I310" s="419">
        <f t="shared" ref="I310" si="272">IF(E310="","",TRUNC((E310*F310),2))</f>
        <v>72.959999999999994</v>
      </c>
      <c r="J310" s="419">
        <f t="shared" ref="J310" si="273">IF(E310="","",TRUNC((E310*G310),2))</f>
        <v>77.88</v>
      </c>
      <c r="K310" s="419">
        <f t="shared" si="219"/>
        <v>150.84</v>
      </c>
      <c r="L310" s="714"/>
      <c r="M310"/>
      <c r="N310" s="477"/>
      <c r="O310" s="478"/>
      <c r="P310" s="477"/>
      <c r="Q310" s="479"/>
      <c r="R310" s="477"/>
      <c r="S310" s="480"/>
      <c r="T310" s="481"/>
      <c r="U310" s="482"/>
      <c r="V310" s="494"/>
      <c r="W310" s="495"/>
      <c r="X310" s="495"/>
      <c r="Y310" s="273"/>
      <c r="Z310" s="273"/>
      <c r="AA310" s="273"/>
      <c r="AB310" s="273"/>
      <c r="AC310" s="273"/>
      <c r="AD310" s="273"/>
      <c r="AE310" s="273"/>
      <c r="AF310" s="273"/>
      <c r="AG310" s="273"/>
      <c r="AH310" s="273"/>
      <c r="AI310" s="273"/>
      <c r="AJ310" s="661"/>
      <c r="AK310" s="661"/>
    </row>
    <row r="311" spans="1:37" s="777" customFormat="1" ht="30">
      <c r="A311" s="761" t="s">
        <v>19747</v>
      </c>
      <c r="B311" s="762">
        <v>91996</v>
      </c>
      <c r="C311" s="763" t="str">
        <f>IF($B311="","",IFERROR(VLOOKUP($B311,SERVIÇOS!$A:$F,2,0),IFERROR(VLOOKUP($B311,'COMPOSIÇÕES COMPLEMENTARES '!$C:$K,2,0),"")))</f>
        <v>TOMADA MÉDIA DE EMBUTIR (1 MÓDULO), 2P+T 10 A, INCLUINDO SUPORTE E PLACA - FORNECIMENTO E INSTALAÇÃO. AF_12/2015</v>
      </c>
      <c r="D311" s="764" t="str">
        <f>IF($B311="","",IFERROR(VLOOKUP($B311,SERVIÇOS!$A:$F,3,0),IFERROR(VLOOKUP($B311,'COMPOSIÇÕES COMPLEMENTARES '!$C:$K,3,0),"")))</f>
        <v>UN</v>
      </c>
      <c r="E311" s="765">
        <v>22</v>
      </c>
      <c r="F311" s="766">
        <f>IF($B311="","",IFERROR(VLOOKUP($B311,SERVIÇOS!$A:$F,4,0),IFERROR(VLOOKUP($B311,'COMPOSIÇÕES COMPLEMENTARES '!$C:$K,6,0),"")))</f>
        <v>20.05</v>
      </c>
      <c r="G311" s="766">
        <f>IF($B311="","",IFERROR(VLOOKUP($B311,SERVIÇOS!$A:$F,5,0),IFERROR(VLOOKUP($B311,'COMPOSIÇÕES COMPLEMENTARES '!$C:$K,7,0),"")))</f>
        <v>14.45</v>
      </c>
      <c r="H311" s="766">
        <f t="shared" si="265"/>
        <v>34.5</v>
      </c>
      <c r="I311" s="766">
        <f t="shared" si="266"/>
        <v>441.1</v>
      </c>
      <c r="J311" s="766">
        <f t="shared" si="267"/>
        <v>317.89999999999998</v>
      </c>
      <c r="K311" s="419">
        <f t="shared" si="219"/>
        <v>759</v>
      </c>
      <c r="L311" s="779"/>
      <c r="M311" s="288"/>
      <c r="N311" s="767"/>
      <c r="O311" s="768"/>
      <c r="P311" s="767"/>
      <c r="Q311" s="769"/>
      <c r="R311" s="767"/>
      <c r="S311" s="770"/>
      <c r="T311" s="771"/>
      <c r="U311" s="772"/>
      <c r="V311" s="773"/>
      <c r="W311" s="774"/>
      <c r="X311" s="774"/>
      <c r="Y311" s="775"/>
      <c r="Z311" s="775"/>
      <c r="AA311" s="775"/>
      <c r="AB311" s="775"/>
      <c r="AC311" s="775"/>
      <c r="AD311" s="775"/>
      <c r="AE311" s="775"/>
      <c r="AF311" s="775"/>
      <c r="AG311" s="775"/>
      <c r="AH311" s="775"/>
      <c r="AI311" s="775"/>
      <c r="AJ311" s="780"/>
      <c r="AK311" s="780"/>
    </row>
    <row r="312" spans="1:37" s="275" customFormat="1">
      <c r="A312" s="414" t="s">
        <v>19422</v>
      </c>
      <c r="B312" s="436" t="s">
        <v>15867</v>
      </c>
      <c r="C312" s="416" t="str">
        <f>IF($B312="","",IFERROR(VLOOKUP($B312,SERVIÇOS!$A:$F,2,0),IFERROR(VLOOKUP($B312,'COMPOSIÇÕES COMPLEMENTARES '!$C:$K,2,0),"")))</f>
        <v>REMOÇÃO DE QUADRO DE DISTRIBUIÇÃO OU CAIXA DE PASSAGEM</v>
      </c>
      <c r="D312" s="417" t="str">
        <f>IF($B312="","",IFERROR(VLOOKUP($B312,SERVIÇOS!$A:$F,3,0),IFERROR(VLOOKUP($B312,'COMPOSIÇÕES COMPLEMENTARES '!$C:$K,3,0),"")))</f>
        <v>UN</v>
      </c>
      <c r="E312" s="418">
        <v>1</v>
      </c>
      <c r="F312" s="419">
        <f>IF($B312="","",IFERROR(VLOOKUP($B312,SERVIÇOS!$A:$F,4,0),IFERROR(VLOOKUP($B312,'COMPOSIÇÕES COMPLEMENTARES '!$C:$K,6,0),"")))</f>
        <v>15.72</v>
      </c>
      <c r="G312" s="419">
        <f>IF($B312="","",IFERROR(VLOOKUP($B312,SERVIÇOS!$A:$F,5,0),IFERROR(VLOOKUP($B312,'COMPOSIÇÕES COMPLEMENTARES '!$C:$K,7,0),"")))</f>
        <v>38.18</v>
      </c>
      <c r="H312" s="419">
        <f t="shared" si="265"/>
        <v>53.9</v>
      </c>
      <c r="I312" s="419">
        <f t="shared" si="266"/>
        <v>15.72</v>
      </c>
      <c r="J312" s="419">
        <f t="shared" si="267"/>
        <v>38.18</v>
      </c>
      <c r="K312" s="419">
        <f t="shared" si="219"/>
        <v>53.9</v>
      </c>
      <c r="L312" s="714"/>
      <c r="M312"/>
      <c r="N312" s="477"/>
      <c r="O312" s="478"/>
      <c r="P312" s="477"/>
      <c r="Q312" s="479"/>
      <c r="R312" s="477"/>
      <c r="S312" s="480"/>
      <c r="T312" s="481"/>
      <c r="U312" s="482"/>
      <c r="V312" s="494"/>
      <c r="W312" s="495"/>
      <c r="X312" s="495"/>
      <c r="Y312" s="273"/>
      <c r="Z312" s="273"/>
      <c r="AA312" s="273"/>
      <c r="AB312" s="273"/>
      <c r="AC312" s="273"/>
      <c r="AD312" s="273"/>
      <c r="AE312" s="273"/>
      <c r="AF312" s="273"/>
      <c r="AG312" s="273"/>
      <c r="AH312" s="273"/>
      <c r="AI312" s="273"/>
      <c r="AJ312" s="661"/>
      <c r="AK312" s="661"/>
    </row>
    <row r="313" spans="1:37" s="275" customFormat="1" ht="45">
      <c r="A313" s="414" t="s">
        <v>19748</v>
      </c>
      <c r="B313" s="436" t="str">
        <f>'COMPOSIÇÕES COMPLEMENTARES '!$C$363</f>
        <v>COMP 070</v>
      </c>
      <c r="C313" s="416" t="str">
        <f>IF($B313="","",IFERROR(VLOOKUP($B313,SERVIÇOS!$A:$F,2,0),IFERROR(VLOOKUP($B313,'COMPOSIÇÕES COMPLEMENTARES '!$C:$K,2,0),"")))</f>
        <v xml:space="preserve">  HASTE DE ATERRAMENTO EM ACO COM 3,00 M DE COMPRIMENTO E DN = 5/8", REVESTIDA COM BAIXA CAMADA DE COBRE, INCLUSO CONECTOR  E CAIXA DE ATERRAMENTO - FORNECIMENTO E INSTALAÇÃO</v>
      </c>
      <c r="D313" s="417" t="str">
        <f>IF($B313="","",IFERROR(VLOOKUP($B313,SERVIÇOS!$A:$F,3,0),IFERROR(VLOOKUP($B313,'COMPOSIÇÕES COMPLEMENTARES '!$C:$K,3,0),"")))</f>
        <v>UNID.</v>
      </c>
      <c r="E313" s="418">
        <v>1</v>
      </c>
      <c r="F313" s="419">
        <f>IF($B313="","",IFERROR(VLOOKUP($B313,SERVIÇOS!$A:$F,4,0),IFERROR(VLOOKUP($B313,'COMPOSIÇÕES COMPLEMENTARES '!$C:$K,6,0),"")))</f>
        <v>166.09</v>
      </c>
      <c r="G313" s="419">
        <f>IF($B313="","",IFERROR(VLOOKUP($B313,SERVIÇOS!$A:$F,5,0),IFERROR(VLOOKUP($B313,'COMPOSIÇÕES COMPLEMENTARES '!$C:$K,7,0),"")))</f>
        <v>11.44</v>
      </c>
      <c r="H313" s="419">
        <f t="shared" si="265"/>
        <v>177.53</v>
      </c>
      <c r="I313" s="419">
        <f t="shared" si="266"/>
        <v>166.09</v>
      </c>
      <c r="J313" s="419">
        <f t="shared" si="267"/>
        <v>11.44</v>
      </c>
      <c r="K313" s="419">
        <f t="shared" si="219"/>
        <v>177.53</v>
      </c>
      <c r="L313" s="714"/>
      <c r="M313"/>
      <c r="N313" s="477"/>
      <c r="O313" s="478"/>
      <c r="P313" s="477"/>
      <c r="Q313" s="479"/>
      <c r="R313" s="477"/>
      <c r="S313" s="480"/>
      <c r="T313" s="481"/>
      <c r="U313" s="482"/>
      <c r="V313" s="494"/>
      <c r="W313" s="495"/>
      <c r="X313" s="495"/>
      <c r="Y313" s="273"/>
      <c r="Z313" s="273"/>
      <c r="AA313" s="273"/>
      <c r="AB313" s="273"/>
      <c r="AC313" s="273"/>
      <c r="AD313" s="273"/>
      <c r="AE313" s="273"/>
      <c r="AF313" s="273"/>
      <c r="AG313" s="273"/>
      <c r="AH313" s="273"/>
      <c r="AI313" s="273"/>
      <c r="AJ313" s="661"/>
      <c r="AK313" s="661"/>
    </row>
    <row r="314" spans="1:37" s="275" customFormat="1" ht="30">
      <c r="A314" s="414" t="s">
        <v>19444</v>
      </c>
      <c r="B314" s="436" t="s">
        <v>14138</v>
      </c>
      <c r="C314" s="416" t="str">
        <f>IF($B314="","",IFERROR(VLOOKUP($B314,SERVIÇOS!$A:$F,2,0),IFERROR(VLOOKUP($B314,'COMPOSIÇÕES COMPLEMENTARES '!$C:$K,2,0),"")))</f>
        <v>CORTE MANUAL EM TERRA</v>
      </c>
      <c r="D314" s="417" t="str">
        <f>IF($B314="","",IFERROR(VLOOKUP($B314,SERVIÇOS!$A:$F,3,0),IFERROR(VLOOKUP($B314,'COMPOSIÇÕES COMPLEMENTARES '!$C:$K,3,0),"")))</f>
        <v>M3</v>
      </c>
      <c r="E314" s="418">
        <v>0.5</v>
      </c>
      <c r="F314" s="419">
        <f>IF($B314="","",IFERROR(VLOOKUP($B314,SERVIÇOS!$A:$F,4,0),IFERROR(VLOOKUP($B314,'COMPOSIÇÕES COMPLEMENTARES '!$C:$K,6,0),"")))</f>
        <v>21.59</v>
      </c>
      <c r="G314" s="419">
        <f>IF($B314="","",IFERROR(VLOOKUP($B314,SERVIÇOS!$A:$F,5,0),IFERROR(VLOOKUP($B314,'COMPOSIÇÕES COMPLEMENTARES '!$C:$K,7,0),"")))</f>
        <v>43.05</v>
      </c>
      <c r="H314" s="419">
        <f t="shared" ref="H314" si="274">IF(E314="","",F314+G314)</f>
        <v>64.64</v>
      </c>
      <c r="I314" s="419">
        <f t="shared" ref="I314" si="275">IF(E314="","",TRUNC((E314*F314),2))</f>
        <v>10.79</v>
      </c>
      <c r="J314" s="419">
        <f t="shared" ref="J314" si="276">IF(E314="","",TRUNC((E314*G314),2))</f>
        <v>21.52</v>
      </c>
      <c r="K314" s="419">
        <f t="shared" si="219"/>
        <v>32.32</v>
      </c>
      <c r="L314" s="714" t="s">
        <v>19445</v>
      </c>
      <c r="M314"/>
      <c r="N314" s="477"/>
      <c r="O314" s="478"/>
      <c r="P314" s="477"/>
      <c r="Q314" s="479"/>
      <c r="R314" s="477"/>
      <c r="S314" s="480"/>
      <c r="T314" s="481"/>
      <c r="U314" s="482"/>
      <c r="V314" s="494"/>
      <c r="W314" s="495"/>
      <c r="X314" s="495"/>
      <c r="Y314" s="273"/>
      <c r="Z314" s="273"/>
      <c r="AA314" s="273"/>
      <c r="AB314" s="273"/>
      <c r="AC314" s="273"/>
      <c r="AD314" s="273"/>
      <c r="AE314" s="273"/>
      <c r="AF314" s="273"/>
      <c r="AG314" s="273"/>
      <c r="AH314" s="273"/>
      <c r="AI314" s="273"/>
      <c r="AJ314" s="661"/>
      <c r="AK314" s="661"/>
    </row>
    <row r="315" spans="1:37" s="275" customFormat="1" ht="45">
      <c r="A315" s="414" t="s">
        <v>19749</v>
      </c>
      <c r="B315" s="436" t="str">
        <f>'COMPOSIÇÕES COMPLEMENTARES '!$C$369</f>
        <v>COMP 071</v>
      </c>
      <c r="C315" s="416" t="str">
        <f>IF($B315="","",IFERROR(VLOOKUP($B315,SERVIÇOS!$A:$F,2,0),IFERROR(VLOOKUP($B315,'COMPOSIÇÕES COMPLEMENTARES '!$C:$K,2,0),"")))</f>
        <v>ELETRODUTO DE PVC RIGIDO SOLDAVEL, CLASSE B, DE 20 MM, PARA CIRCUITOS TERMINAIS, INSTALADO EM PISO, SEM ESCAVAÇÃO - FORNECIMENTO E INSTALAÇÃO</v>
      </c>
      <c r="D315" s="417" t="str">
        <f>IF($B315="","",IFERROR(VLOOKUP($B315,SERVIÇOS!$A:$F,3,0),IFERROR(VLOOKUP($B315,'COMPOSIÇÕES COMPLEMENTARES '!$C:$K,3,0),"")))</f>
        <v>M</v>
      </c>
      <c r="E315" s="418">
        <v>200</v>
      </c>
      <c r="F315" s="419">
        <f>IF($B315="","",IFERROR(VLOOKUP($B315,SERVIÇOS!$A:$F,4,0),IFERROR(VLOOKUP($B315,'COMPOSIÇÕES COMPLEMENTARES '!$C:$K,6,0),"")))</f>
        <v>5.23</v>
      </c>
      <c r="G315" s="419">
        <f>IF($B315="","",IFERROR(VLOOKUP($B315,SERVIÇOS!$A:$F,5,0),IFERROR(VLOOKUP($B315,'COMPOSIÇÕES COMPLEMENTARES '!$C:$K,7,0),"")))</f>
        <v>3.31</v>
      </c>
      <c r="H315" s="419">
        <f t="shared" si="265"/>
        <v>8.5400000000000009</v>
      </c>
      <c r="I315" s="419">
        <f t="shared" si="266"/>
        <v>1046</v>
      </c>
      <c r="J315" s="419">
        <f t="shared" si="267"/>
        <v>662</v>
      </c>
      <c r="K315" s="419">
        <f t="shared" si="219"/>
        <v>1708.0000000000002</v>
      </c>
      <c r="L315" s="714" t="s">
        <v>19572</v>
      </c>
      <c r="M315"/>
      <c r="N315" s="477"/>
      <c r="O315" s="478"/>
      <c r="P315" s="477"/>
      <c r="Q315" s="479"/>
      <c r="R315" s="477"/>
      <c r="S315" s="480"/>
      <c r="T315" s="481"/>
      <c r="U315" s="482"/>
      <c r="V315" s="494"/>
      <c r="W315" s="495"/>
      <c r="X315" s="495"/>
      <c r="Y315" s="273"/>
      <c r="Z315" s="273"/>
      <c r="AA315" s="273"/>
      <c r="AB315" s="273"/>
      <c r="AC315" s="273"/>
      <c r="AD315" s="273"/>
      <c r="AE315" s="273"/>
      <c r="AF315" s="273"/>
      <c r="AG315" s="273"/>
      <c r="AH315" s="273"/>
      <c r="AI315" s="273"/>
      <c r="AJ315" s="661"/>
      <c r="AK315" s="661"/>
    </row>
    <row r="316" spans="1:37" s="275" customFormat="1" ht="30">
      <c r="A316" s="414" t="s">
        <v>19472</v>
      </c>
      <c r="B316" s="436">
        <v>97886</v>
      </c>
      <c r="C316" s="416" t="str">
        <f>IF($B316="","",IFERROR(VLOOKUP($B316,SERVIÇOS!$A:$F,2,0),IFERROR(VLOOKUP($B316,'COMPOSIÇÕES COMPLEMENTARES '!$C:$K,2,0),"")))</f>
        <v>CAIXA ENTERRADA ELÉTRICA RETANGULAR, EM ALVENARIA COM TIJOLOS CERÂMICOS MACIÇOS, FUNDO COM BRITA, DIMENSÕES INTERNAS: 0,3X0,3X0,3 M. AF_12/2020</v>
      </c>
      <c r="D316" s="417" t="str">
        <f>IF($B316="","",IFERROR(VLOOKUP($B316,SERVIÇOS!$A:$F,3,0),IFERROR(VLOOKUP($B316,'COMPOSIÇÕES COMPLEMENTARES '!$C:$K,3,0),"")))</f>
        <v>UN</v>
      </c>
      <c r="E316" s="418">
        <v>1</v>
      </c>
      <c r="F316" s="419">
        <f>IF($B316="","",IFERROR(VLOOKUP($B316,SERVIÇOS!$A:$F,4,0),IFERROR(VLOOKUP($B316,'COMPOSIÇÕES COMPLEMENTARES '!$C:$K,6,0),"")))</f>
        <v>91.69</v>
      </c>
      <c r="G316" s="419">
        <f>IF($B316="","",IFERROR(VLOOKUP($B316,SERVIÇOS!$A:$F,5,0),IFERROR(VLOOKUP($B316,'COMPOSIÇÕES COMPLEMENTARES '!$C:$K,7,0),"")))</f>
        <v>74.34</v>
      </c>
      <c r="H316" s="419">
        <f t="shared" si="265"/>
        <v>166.03</v>
      </c>
      <c r="I316" s="419">
        <f t="shared" si="266"/>
        <v>91.69</v>
      </c>
      <c r="J316" s="419">
        <f t="shared" si="267"/>
        <v>74.34</v>
      </c>
      <c r="K316" s="419">
        <f t="shared" si="219"/>
        <v>166.03</v>
      </c>
      <c r="L316" s="714" t="s">
        <v>19419</v>
      </c>
      <c r="M316"/>
      <c r="N316" s="477"/>
      <c r="O316" s="478"/>
      <c r="P316" s="477"/>
      <c r="Q316" s="479"/>
      <c r="R316" s="477"/>
      <c r="S316" s="480"/>
      <c r="T316" s="481"/>
      <c r="U316" s="482"/>
      <c r="V316" s="494"/>
      <c r="W316" s="495"/>
      <c r="X316" s="495"/>
      <c r="Y316" s="273"/>
      <c r="Z316" s="273"/>
      <c r="AA316" s="273"/>
      <c r="AB316" s="273"/>
      <c r="AC316" s="273"/>
      <c r="AD316" s="273"/>
      <c r="AE316" s="273"/>
      <c r="AF316" s="273"/>
      <c r="AG316" s="273"/>
      <c r="AH316" s="273"/>
      <c r="AI316" s="273"/>
      <c r="AJ316" s="661"/>
      <c r="AK316" s="661"/>
    </row>
    <row r="317" spans="1:37" s="275" customFormat="1">
      <c r="A317" s="414" t="s">
        <v>19750</v>
      </c>
      <c r="B317" s="436" t="s">
        <v>16430</v>
      </c>
      <c r="C317" s="416" t="str">
        <f>IF($B317="","",IFERROR(VLOOKUP($B317,SERVIÇOS!$A:$F,2,0),IFERROR(VLOOKUP($B317,'COMPOSIÇÕES COMPLEMENTARES '!$C:$K,2,0),"")))</f>
        <v>REFLETOR SIMPLES LED 100W DE POTÊNCIA, BRANCO FRIO, 6500K, BIVOLT</v>
      </c>
      <c r="D317" s="417" t="str">
        <f>IF($B317="","",IFERROR(VLOOKUP($B317,SERVIÇOS!$A:$F,3,0),IFERROR(VLOOKUP($B317,'COMPOSIÇÕES COMPLEMENTARES '!$C:$K,3,0),"")))</f>
        <v>UN</v>
      </c>
      <c r="E317" s="418">
        <v>9</v>
      </c>
      <c r="F317" s="419">
        <f>IF($B317="","",IFERROR(VLOOKUP($B317,SERVIÇOS!$A:$F,4,0),IFERROR(VLOOKUP($B317,'COMPOSIÇÕES COMPLEMENTARES '!$C:$K,6,0),"")))</f>
        <v>159.88</v>
      </c>
      <c r="G317" s="419">
        <f>IF($B317="","",IFERROR(VLOOKUP($B317,SERVIÇOS!$A:$F,5,0),IFERROR(VLOOKUP($B317,'COMPOSIÇÕES COMPLEMENTARES '!$C:$K,7,0),"")))</f>
        <v>15.33</v>
      </c>
      <c r="H317" s="419">
        <f t="shared" ref="H317:H320" si="277">IF(E317="","",F317+G317)</f>
        <v>175.21</v>
      </c>
      <c r="I317" s="419">
        <f t="shared" ref="I317:I320" si="278">IF(E317="","",TRUNC((E317*F317),2))</f>
        <v>1438.92</v>
      </c>
      <c r="J317" s="419">
        <f t="shared" ref="J317:J320" si="279">IF(E317="","",TRUNC((E317*G317),2))</f>
        <v>137.97</v>
      </c>
      <c r="K317" s="419">
        <f t="shared" si="219"/>
        <v>1576.89</v>
      </c>
      <c r="L317" s="714"/>
      <c r="M317"/>
      <c r="N317" s="477"/>
      <c r="O317" s="478"/>
      <c r="P317" s="477"/>
      <c r="Q317" s="479"/>
      <c r="R317" s="477"/>
      <c r="S317" s="480"/>
      <c r="T317" s="481"/>
      <c r="U317" s="482"/>
      <c r="V317" s="494"/>
      <c r="W317" s="495"/>
      <c r="X317" s="495"/>
      <c r="Y317" s="273"/>
      <c r="Z317" s="273"/>
      <c r="AA317" s="273"/>
      <c r="AB317" s="273"/>
      <c r="AC317" s="273"/>
      <c r="AD317" s="273"/>
      <c r="AE317" s="273"/>
      <c r="AF317" s="273"/>
      <c r="AG317" s="273"/>
      <c r="AH317" s="273"/>
      <c r="AI317" s="273"/>
      <c r="AJ317" s="661"/>
      <c r="AK317" s="661"/>
    </row>
    <row r="318" spans="1:37" s="275" customFormat="1" ht="30">
      <c r="A318" s="414" t="s">
        <v>19474</v>
      </c>
      <c r="B318" s="436">
        <v>101632</v>
      </c>
      <c r="C318" s="416" t="str">
        <f>IF($B318="","",IFERROR(VLOOKUP($B318,SERVIÇOS!$A:$F,2,0),IFERROR(VLOOKUP($B318,'COMPOSIÇÕES COMPLEMENTARES '!$C:$K,2,0),"")))</f>
        <v>RELÉ FOTOELÉTRICO PARA COMANDO DE ILUMINAÇÃO EXTERNA 1000 W - FORNECIMENTO E INSTALAÇÃO. AF_08/2020</v>
      </c>
      <c r="D318" s="417" t="str">
        <f>IF($B318="","",IFERROR(VLOOKUP($B318,SERVIÇOS!$A:$F,3,0),IFERROR(VLOOKUP($B318,'COMPOSIÇÕES COMPLEMENTARES '!$C:$K,3,0),"")))</f>
        <v>UN</v>
      </c>
      <c r="E318" s="418">
        <v>1</v>
      </c>
      <c r="F318" s="419">
        <f>IF($B318="","",IFERROR(VLOOKUP($B318,SERVIÇOS!$A:$F,4,0),IFERROR(VLOOKUP($B318,'COMPOSIÇÕES COMPLEMENTARES '!$C:$K,6,0),"")))</f>
        <v>44.73</v>
      </c>
      <c r="G318" s="419">
        <f>IF($B318="","",IFERROR(VLOOKUP($B318,SERVIÇOS!$A:$F,5,0),IFERROR(VLOOKUP($B318,'COMPOSIÇÕES COMPLEMENTARES '!$C:$K,7,0),"")))</f>
        <v>0.62</v>
      </c>
      <c r="H318" s="419">
        <f t="shared" ref="H318" si="280">IF(E318="","",F318+G318)</f>
        <v>45.349999999999994</v>
      </c>
      <c r="I318" s="419">
        <f t="shared" ref="I318" si="281">IF(E318="","",TRUNC((E318*F318),2))</f>
        <v>44.73</v>
      </c>
      <c r="J318" s="419">
        <f t="shared" ref="J318" si="282">IF(E318="","",TRUNC((E318*G318),2))</f>
        <v>0.62</v>
      </c>
      <c r="K318" s="419">
        <f t="shared" si="219"/>
        <v>45.349999999999994</v>
      </c>
      <c r="L318" s="714"/>
      <c r="M318"/>
      <c r="N318" s="477"/>
      <c r="O318" s="478"/>
      <c r="P318" s="477"/>
      <c r="Q318" s="479"/>
      <c r="R318" s="477"/>
      <c r="S318" s="480"/>
      <c r="T318" s="481"/>
      <c r="U318" s="482"/>
      <c r="V318" s="494"/>
      <c r="W318" s="495"/>
      <c r="X318" s="495"/>
      <c r="Y318" s="273"/>
      <c r="Z318" s="273"/>
      <c r="AA318" s="273"/>
      <c r="AB318" s="273"/>
      <c r="AC318" s="273"/>
      <c r="AD318" s="273"/>
      <c r="AE318" s="273"/>
      <c r="AF318" s="273"/>
      <c r="AG318" s="273"/>
      <c r="AH318" s="273"/>
      <c r="AI318" s="273"/>
      <c r="AJ318" s="661"/>
      <c r="AK318" s="661"/>
    </row>
    <row r="319" spans="1:37" s="275" customFormat="1" ht="30">
      <c r="A319" s="414" t="s">
        <v>19751</v>
      </c>
      <c r="B319" s="436" t="s">
        <v>18470</v>
      </c>
      <c r="C319" s="416" t="str">
        <f>IF($B319="","",IFERROR(VLOOKUP($B319,SERVIÇOS!$A:$F,2,0),IFERROR(VLOOKUP($B319,'COMPOSIÇÕES COMPLEMENTARES '!$C:$K,2,0),"")))</f>
        <v>POSTE METÁLICO CÔNICO H=7M C/ SUPORTE PARA 1 LUMINÁRIA, EM AÇO GALVANIZADO, BASE EM CONCRETO, NÃO INCLUSO REFLETORES</v>
      </c>
      <c r="D319" s="417" t="str">
        <f>IF($B319="","",IFERROR(VLOOKUP($B319,SERVIÇOS!$A:$F,3,0),IFERROR(VLOOKUP($B319,'COMPOSIÇÕES COMPLEMENTARES '!$C:$K,3,0),"")))</f>
        <v>UN</v>
      </c>
      <c r="E319" s="418">
        <v>9</v>
      </c>
      <c r="F319" s="419">
        <f>IF($B319="","",IFERROR(VLOOKUP($B319,SERVIÇOS!$A:$F,4,0),IFERROR(VLOOKUP($B319,'COMPOSIÇÕES COMPLEMENTARES '!$C:$K,6,0),"")))</f>
        <v>1714.13</v>
      </c>
      <c r="G319" s="419">
        <f>IF($B319="","",IFERROR(VLOOKUP($B319,SERVIÇOS!$A:$F,5,0),IFERROR(VLOOKUP($B319,'COMPOSIÇÕES COMPLEMENTARES '!$C:$K,7,0),"")))</f>
        <v>145.31</v>
      </c>
      <c r="H319" s="419">
        <f t="shared" si="277"/>
        <v>1859.44</v>
      </c>
      <c r="I319" s="419">
        <f t="shared" si="278"/>
        <v>15427.17</v>
      </c>
      <c r="J319" s="419">
        <f t="shared" si="279"/>
        <v>1307.79</v>
      </c>
      <c r="K319" s="419">
        <f t="shared" si="219"/>
        <v>16734.96</v>
      </c>
      <c r="L319" s="714"/>
      <c r="M319"/>
      <c r="N319" s="477"/>
      <c r="O319" s="478"/>
      <c r="P319" s="477"/>
      <c r="Q319" s="479"/>
      <c r="R319" s="477"/>
      <c r="S319" s="480"/>
      <c r="T319" s="481"/>
      <c r="U319" s="482"/>
      <c r="V319" s="494"/>
      <c r="W319" s="495"/>
      <c r="X319" s="495"/>
      <c r="Y319" s="273"/>
      <c r="Z319" s="273"/>
      <c r="AA319" s="273"/>
      <c r="AB319" s="273"/>
      <c r="AC319" s="273"/>
      <c r="AD319" s="273"/>
      <c r="AE319" s="273"/>
      <c r="AF319" s="273"/>
      <c r="AG319" s="273"/>
      <c r="AH319" s="273"/>
      <c r="AI319" s="273"/>
      <c r="AJ319" s="661"/>
      <c r="AK319" s="661"/>
    </row>
    <row r="320" spans="1:37" s="275" customFormat="1" ht="90">
      <c r="A320" s="414" t="s">
        <v>19592</v>
      </c>
      <c r="B320" s="436" t="str">
        <f>'COMPOSIÇÕES COMPLEMENTARES '!$C$270</f>
        <v>COMP 055</v>
      </c>
      <c r="C320" s="416" t="str">
        <f>IF($B320="","",IFERROR(VLOOKUP($B320,SERVIÇOS!$A:$F,2,0),IFERROR(VLOOKUP($B320,'COMPOSIÇÕES COMPLEMENTARES '!$C:$K,2,0),"")))</f>
        <v>ALVENARIA DE VEDACAO C/TIJOLO CERAMICO LAMINADO A VISTA C/e=15cm</v>
      </c>
      <c r="D320" s="417" t="str">
        <f>IF($B320="","",IFERROR(VLOOKUP($B320,SERVIÇOS!$A:$F,3,0),IFERROR(VLOOKUP($B320,'COMPOSIÇÕES COMPLEMENTARES '!$C:$K,3,0),"")))</f>
        <v>M2</v>
      </c>
      <c r="E320" s="418">
        <v>2</v>
      </c>
      <c r="F320" s="419">
        <f>IF($B320="","",IFERROR(VLOOKUP($B320,SERVIÇOS!$A:$F,4,0),IFERROR(VLOOKUP($B320,'COMPOSIÇÕES COMPLEMENTARES '!$C:$K,6,0),"")))</f>
        <v>125.57</v>
      </c>
      <c r="G320" s="419">
        <f>IF($B320="","",IFERROR(VLOOKUP($B320,SERVIÇOS!$A:$F,5,0),IFERROR(VLOOKUP($B320,'COMPOSIÇÕES COMPLEMENTARES '!$C:$K,7,0),"")))</f>
        <v>117.22</v>
      </c>
      <c r="H320" s="419">
        <f t="shared" si="277"/>
        <v>242.79</v>
      </c>
      <c r="I320" s="419">
        <f t="shared" si="278"/>
        <v>251.14</v>
      </c>
      <c r="J320" s="419">
        <f t="shared" si="279"/>
        <v>234.44</v>
      </c>
      <c r="K320" s="419">
        <f t="shared" si="219"/>
        <v>485.58</v>
      </c>
      <c r="L320" s="714" t="s">
        <v>19471</v>
      </c>
      <c r="M320"/>
      <c r="N320" s="477"/>
      <c r="O320" s="478"/>
      <c r="P320" s="477"/>
      <c r="Q320" s="479"/>
      <c r="R320" s="477"/>
      <c r="S320" s="480"/>
      <c r="T320" s="481"/>
      <c r="U320" s="482"/>
      <c r="V320" s="494"/>
      <c r="W320" s="495"/>
      <c r="X320" s="495"/>
      <c r="Y320" s="273"/>
      <c r="Z320" s="273"/>
      <c r="AA320" s="273"/>
      <c r="AB320" s="273"/>
      <c r="AC320" s="273"/>
      <c r="AD320" s="273"/>
      <c r="AE320" s="273"/>
      <c r="AF320" s="273"/>
      <c r="AG320" s="273"/>
      <c r="AH320" s="273"/>
      <c r="AI320" s="273"/>
      <c r="AJ320" s="661"/>
      <c r="AK320" s="661"/>
    </row>
    <row r="321" spans="1:37" s="275" customFormat="1" ht="45">
      <c r="A321" s="414" t="s">
        <v>19752</v>
      </c>
      <c r="B321" s="436">
        <v>101820</v>
      </c>
      <c r="C321" s="416" t="str">
        <f>IF($B321="","",IFERROR(VLOOKUP($B321,SERVIÇOS!$A:$F,2,0),IFERROR(VLOOKUP($B321,'COMPOSIÇÕES COMPLEMENTARES '!$C:$K,2,0),"")))</f>
        <v>RECOMPOSIÇÃO DE PAVIMENTO EM PISO INTERTRAVADO SEXTAVADO, COM REAPROVEITAMENTO DOS BLOCOS SEXTAVADO, PARA O FECHAMENTO DE VALAS - INCLUSO RETIRADA E COLOCAÇÃO DO MATERIAL. AF_12/2020</v>
      </c>
      <c r="D321" s="417" t="str">
        <f>IF($B321="","",IFERROR(VLOOKUP($B321,SERVIÇOS!$A:$F,3,0),IFERROR(VLOOKUP($B321,'COMPOSIÇÕES COMPLEMENTARES '!$C:$K,3,0),"")))</f>
        <v>M2</v>
      </c>
      <c r="E321" s="418">
        <v>2</v>
      </c>
      <c r="F321" s="419">
        <f>IF($B321="","",IFERROR(VLOOKUP($B321,SERVIÇOS!$A:$F,4,0),IFERROR(VLOOKUP($B321,'COMPOSIÇÕES COMPLEMENTARES '!$C:$K,6,0),"")))</f>
        <v>17.23</v>
      </c>
      <c r="G321" s="419">
        <f>IF($B321="","",IFERROR(VLOOKUP($B321,SERVIÇOS!$A:$F,5,0),IFERROR(VLOOKUP($B321,'COMPOSIÇÕES COMPLEMENTARES '!$C:$K,7,0),"")))</f>
        <v>24.22</v>
      </c>
      <c r="H321" s="419">
        <f t="shared" ref="H321:H322" si="283">IF(E321="","",F321+G321)</f>
        <v>41.45</v>
      </c>
      <c r="I321" s="419">
        <f t="shared" ref="I321:I322" si="284">IF(E321="","",TRUNC((E321*F321),2))</f>
        <v>34.46</v>
      </c>
      <c r="J321" s="419">
        <f t="shared" ref="J321:J322" si="285">IF(E321="","",TRUNC((E321*G321),2))</f>
        <v>48.44</v>
      </c>
      <c r="K321" s="419">
        <f t="shared" si="219"/>
        <v>82.9</v>
      </c>
      <c r="L321" s="714" t="s">
        <v>19445</v>
      </c>
      <c r="M321"/>
      <c r="N321" s="477"/>
      <c r="O321" s="478"/>
      <c r="P321" s="477"/>
      <c r="Q321" s="479"/>
      <c r="R321" s="477"/>
      <c r="S321" s="480"/>
      <c r="T321" s="481"/>
      <c r="U321" s="482"/>
      <c r="V321" s="494"/>
      <c r="W321" s="495"/>
      <c r="X321" s="495"/>
      <c r="Y321" s="273"/>
      <c r="Z321" s="273"/>
      <c r="AA321" s="273"/>
      <c r="AB321" s="273"/>
      <c r="AC321" s="273"/>
      <c r="AD321" s="273"/>
      <c r="AE321" s="273"/>
      <c r="AF321" s="273"/>
      <c r="AG321" s="273"/>
      <c r="AH321" s="273"/>
      <c r="AI321" s="273"/>
      <c r="AJ321" s="661"/>
      <c r="AK321" s="661"/>
    </row>
    <row r="322" spans="1:37" s="275" customFormat="1" ht="30">
      <c r="A322" s="414" t="s">
        <v>19593</v>
      </c>
      <c r="B322" s="436" t="s">
        <v>18179</v>
      </c>
      <c r="C322" s="416" t="str">
        <f>IF($B322="","",IFERROR(VLOOKUP($B322,SERVIÇOS!$A:$F,2,0),IFERROR(VLOOKUP($B322,'COMPOSIÇÕES COMPLEMENTARES '!$C:$K,2,0),"")))</f>
        <v>RETIRADA DE PAVIMENTAÇÃO EM BLOCO DE CONCRETO</v>
      </c>
      <c r="D322" s="417" t="str">
        <f>IF($B322="","",IFERROR(VLOOKUP($B322,SERVIÇOS!$A:$F,3,0),IFERROR(VLOOKUP($B322,'COMPOSIÇÕES COMPLEMENTARES '!$C:$K,3,0),"")))</f>
        <v>M2</v>
      </c>
      <c r="E322" s="418">
        <v>2</v>
      </c>
      <c r="F322" s="419">
        <f>IF($B322="","",IFERROR(VLOOKUP($B322,SERVIÇOS!$A:$F,4,0),IFERROR(VLOOKUP($B322,'COMPOSIÇÕES COMPLEMENTARES '!$C:$K,6,0),"")))</f>
        <v>5.01</v>
      </c>
      <c r="G322" s="419">
        <f>IF($B322="","",IFERROR(VLOOKUP($B322,SERVIÇOS!$A:$F,5,0),IFERROR(VLOOKUP($B322,'COMPOSIÇÕES COMPLEMENTARES '!$C:$K,7,0),"")))</f>
        <v>9.76</v>
      </c>
      <c r="H322" s="419">
        <f t="shared" si="283"/>
        <v>14.77</v>
      </c>
      <c r="I322" s="419">
        <f t="shared" si="284"/>
        <v>10.02</v>
      </c>
      <c r="J322" s="419">
        <f t="shared" si="285"/>
        <v>19.52</v>
      </c>
      <c r="K322" s="419">
        <f t="shared" si="219"/>
        <v>29.54</v>
      </c>
      <c r="L322" s="714" t="s">
        <v>19445</v>
      </c>
      <c r="M322"/>
      <c r="N322" s="477"/>
      <c r="O322" s="478"/>
      <c r="P322" s="477"/>
      <c r="Q322" s="479"/>
      <c r="R322" s="477"/>
      <c r="S322" s="480"/>
      <c r="T322" s="481"/>
      <c r="U322" s="482"/>
      <c r="V322" s="494"/>
      <c r="W322" s="495"/>
      <c r="X322" s="495"/>
      <c r="Y322" s="273"/>
      <c r="Z322" s="273"/>
      <c r="AA322" s="273"/>
      <c r="AB322" s="273"/>
      <c r="AC322" s="273"/>
      <c r="AD322" s="273"/>
      <c r="AE322" s="273"/>
      <c r="AF322" s="273"/>
      <c r="AG322" s="273"/>
      <c r="AH322" s="273"/>
      <c r="AI322" s="273"/>
      <c r="AJ322" s="661"/>
      <c r="AK322" s="661"/>
    </row>
    <row r="323" spans="1:37" s="275" customFormat="1">
      <c r="A323" s="414" t="s">
        <v>19753</v>
      </c>
      <c r="B323" s="716" t="str">
        <f>'COMPOSIÇÕES COMPLEMENTARES '!$C$29</f>
        <v>COMP 005</v>
      </c>
      <c r="C323" s="416" t="str">
        <f>IF($B323="","",IFERROR(VLOOKUP($B323,SERVIÇOS!$A:$F,2,0),IFERROR(VLOOKUP($B323,'COMPOSIÇÕES COMPLEMENTARES '!$C:$K,2,0),"")))</f>
        <v>REMOÇÃO DE ELETRODUTOS APARENTES - ACIMA DE 2" - SEM REAPROVEITAMENTO</v>
      </c>
      <c r="D323" s="417" t="str">
        <f>IF($B323="","",IFERROR(VLOOKUP($B323,SERVIÇOS!$A:$F,3,0),IFERROR(VLOOKUP($B323,'COMPOSIÇÕES COMPLEMENTARES '!$C:$K,3,0),"")))</f>
        <v>M</v>
      </c>
      <c r="E323" s="418">
        <v>30</v>
      </c>
      <c r="F323" s="419">
        <f>IF($B323="","",IFERROR(VLOOKUP($B323,SERVIÇOS!$A:$F,4,0),IFERROR(VLOOKUP($B323,'COMPOSIÇÕES COMPLEMENTARES '!$C:$K,6,0),"")))</f>
        <v>3.14</v>
      </c>
      <c r="G323" s="419">
        <f>IF($B323="","",IFERROR(VLOOKUP($B323,SERVIÇOS!$A:$F,5,0),IFERROR(VLOOKUP($B323,'COMPOSIÇÕES COMPLEMENTARES '!$C:$K,7,0),"")))</f>
        <v>7.63</v>
      </c>
      <c r="H323" s="419">
        <f t="shared" ref="H323" si="286">IF(E323="","",F323+G323)</f>
        <v>10.77</v>
      </c>
      <c r="I323" s="419">
        <f t="shared" ref="I323" si="287">IF(E323="","",TRUNC((E323*F323),2))</f>
        <v>94.2</v>
      </c>
      <c r="J323" s="419">
        <f t="shared" ref="J323" si="288">IF(E323="","",TRUNC((E323*G323),2))</f>
        <v>228.9</v>
      </c>
      <c r="K323" s="419">
        <f t="shared" si="219"/>
        <v>323.09999999999997</v>
      </c>
      <c r="L323" s="714"/>
      <c r="M323"/>
      <c r="N323" s="477"/>
      <c r="O323" s="478"/>
      <c r="P323" s="477"/>
      <c r="Q323" s="479"/>
      <c r="R323" s="477"/>
      <c r="S323" s="480"/>
      <c r="T323" s="481"/>
      <c r="U323" s="482"/>
      <c r="V323" s="494"/>
      <c r="W323" s="495"/>
      <c r="X323" s="495"/>
      <c r="Y323" s="273"/>
      <c r="Z323" s="273"/>
      <c r="AA323" s="273"/>
      <c r="AB323" s="273"/>
      <c r="AC323" s="273"/>
      <c r="AD323" s="273"/>
      <c r="AE323" s="273"/>
      <c r="AF323" s="273"/>
      <c r="AG323" s="273"/>
      <c r="AH323" s="273"/>
      <c r="AI323" s="273"/>
      <c r="AJ323" s="661"/>
      <c r="AK323" s="661"/>
    </row>
    <row r="324" spans="1:37" s="275" customFormat="1">
      <c r="A324" s="407" t="s">
        <v>19421</v>
      </c>
      <c r="B324" s="408"/>
      <c r="C324" s="409" t="s">
        <v>19420</v>
      </c>
      <c r="D324" s="410"/>
      <c r="E324" s="411"/>
      <c r="F324" s="412"/>
      <c r="G324" s="413"/>
      <c r="H324" s="413"/>
      <c r="I324" s="400"/>
      <c r="J324" s="400"/>
      <c r="K324" s="712"/>
      <c r="L324" s="798"/>
      <c r="M324"/>
      <c r="N324" s="477"/>
      <c r="O324" s="478"/>
      <c r="P324" s="477"/>
      <c r="Q324" s="479"/>
      <c r="R324" s="477"/>
      <c r="S324" s="480"/>
      <c r="T324" s="481"/>
      <c r="U324" s="482"/>
      <c r="V324" s="494"/>
      <c r="W324" s="495"/>
      <c r="X324" s="495"/>
      <c r="Y324" s="273"/>
      <c r="Z324" s="273"/>
      <c r="AA324" s="273"/>
      <c r="AB324" s="273"/>
      <c r="AC324" s="273"/>
      <c r="AD324" s="273"/>
      <c r="AE324" s="273"/>
      <c r="AF324" s="273"/>
      <c r="AG324" s="273"/>
      <c r="AH324" s="273"/>
      <c r="AI324" s="273"/>
      <c r="AJ324" s="661"/>
      <c r="AK324" s="661"/>
    </row>
    <row r="325" spans="1:37" s="275" customFormat="1">
      <c r="A325" s="414" t="s">
        <v>19426</v>
      </c>
      <c r="B325" s="436" t="s">
        <v>16179</v>
      </c>
      <c r="C325" s="416" t="str">
        <f>IF($B325="","",IFERROR(VLOOKUP($B325,SERVIÇOS!$A:$F,2,0),IFERROR(VLOOKUP($B325,'COMPOSIÇÕES COMPLEMENTARES '!$C:$K,2,0),"")))</f>
        <v>REMOÇÃO DE CABO EMBUTIDO - ATÉ 16MM2</v>
      </c>
      <c r="D325" s="417" t="str">
        <f>IF($B325="","",IFERROR(VLOOKUP($B325,SERVIÇOS!$A:$F,3,0),IFERROR(VLOOKUP($B325,'COMPOSIÇÕES COMPLEMENTARES '!$C:$K,3,0),"")))</f>
        <v>M</v>
      </c>
      <c r="E325" s="418">
        <v>520</v>
      </c>
      <c r="F325" s="419">
        <f>IF($B325="","",IFERROR(VLOOKUP($B325,SERVIÇOS!$A:$F,4,0),IFERROR(VLOOKUP($B325,'COMPOSIÇÕES COMPLEMENTARES '!$C:$K,6,0),"")))</f>
        <v>0.78</v>
      </c>
      <c r="G325" s="419">
        <f>IF($B325="","",IFERROR(VLOOKUP($B325,SERVIÇOS!$A:$F,5,0),IFERROR(VLOOKUP($B325,'COMPOSIÇÕES COMPLEMENTARES '!$C:$K,7,0),"")))</f>
        <v>1.91</v>
      </c>
      <c r="H325" s="419">
        <f t="shared" si="223"/>
        <v>2.69</v>
      </c>
      <c r="I325" s="419">
        <f t="shared" si="224"/>
        <v>405.6</v>
      </c>
      <c r="J325" s="419">
        <f t="shared" si="225"/>
        <v>993.2</v>
      </c>
      <c r="K325" s="419">
        <f t="shared" si="219"/>
        <v>1398.8</v>
      </c>
      <c r="L325" s="714"/>
      <c r="M325"/>
      <c r="N325" s="477"/>
      <c r="O325" s="478"/>
      <c r="P325" s="477"/>
      <c r="Q325" s="479"/>
      <c r="R325" s="477"/>
      <c r="S325" s="480"/>
      <c r="T325" s="481"/>
      <c r="U325" s="482"/>
      <c r="V325" s="494"/>
      <c r="W325" s="495"/>
      <c r="X325" s="495"/>
      <c r="Y325" s="273"/>
      <c r="Z325" s="273"/>
      <c r="AA325" s="273"/>
      <c r="AB325" s="273"/>
      <c r="AC325" s="273"/>
      <c r="AD325" s="273"/>
      <c r="AE325" s="273"/>
      <c r="AF325" s="273"/>
      <c r="AG325" s="273"/>
      <c r="AH325" s="273"/>
      <c r="AI325" s="273"/>
      <c r="AJ325" s="661"/>
      <c r="AK325" s="661"/>
    </row>
    <row r="326" spans="1:37" s="275" customFormat="1">
      <c r="A326" s="414" t="s">
        <v>19427</v>
      </c>
      <c r="B326" s="436" t="s">
        <v>16916</v>
      </c>
      <c r="C326" s="416" t="str">
        <f>IF($B326="","",IFERROR(VLOOKUP($B326,SERVIÇOS!$A:$F,2,0),IFERROR(VLOOKUP($B326,'COMPOSIÇÕES COMPLEMENTARES '!$C:$K,2,0),"")))</f>
        <v>RASGO EM ALVENARIA P/TUBULAÇÕES D=65 A 100MM (2 1/2" A 4")</v>
      </c>
      <c r="D326" s="417" t="str">
        <f>IF($B326="","",IFERROR(VLOOKUP($B326,SERVIÇOS!$A:$F,3,0),IFERROR(VLOOKUP($B326,'COMPOSIÇÕES COMPLEMENTARES '!$C:$K,3,0),"")))</f>
        <v>M</v>
      </c>
      <c r="E326" s="418">
        <v>2</v>
      </c>
      <c r="F326" s="419">
        <f>IF($B326="","",IFERROR(VLOOKUP($B326,SERVIÇOS!$A:$F,4,0),IFERROR(VLOOKUP($B326,'COMPOSIÇÕES COMPLEMENTARES '!$C:$K,6,0),"")))</f>
        <v>5.75</v>
      </c>
      <c r="G326" s="419">
        <f>IF($B326="","",IFERROR(VLOOKUP($B326,SERVIÇOS!$A:$F,5,0),IFERROR(VLOOKUP($B326,'COMPOSIÇÕES COMPLEMENTARES '!$C:$K,7,0),"")))</f>
        <v>13.98</v>
      </c>
      <c r="H326" s="419">
        <f t="shared" ref="H326:H345" si="289">IF(E326="","",F326+G326)</f>
        <v>19.73</v>
      </c>
      <c r="I326" s="419">
        <f t="shared" ref="I326:I345" si="290">IF(E326="","",TRUNC((E326*F326),2))</f>
        <v>11.5</v>
      </c>
      <c r="J326" s="419">
        <f t="shared" ref="J326:J345" si="291">IF(E326="","",TRUNC((E326*G326),2))</f>
        <v>27.96</v>
      </c>
      <c r="K326" s="419">
        <f t="shared" si="219"/>
        <v>39.46</v>
      </c>
      <c r="L326" s="714"/>
      <c r="M326"/>
      <c r="N326" s="477"/>
      <c r="O326" s="478"/>
      <c r="P326" s="477"/>
      <c r="Q326" s="479"/>
      <c r="R326" s="477"/>
      <c r="S326" s="480"/>
      <c r="T326" s="481"/>
      <c r="U326" s="482"/>
      <c r="V326" s="494"/>
      <c r="W326" s="495"/>
      <c r="X326" s="495"/>
      <c r="Y326" s="273"/>
      <c r="Z326" s="273"/>
      <c r="AA326" s="273"/>
      <c r="AB326" s="273"/>
      <c r="AC326" s="273"/>
      <c r="AD326" s="273"/>
      <c r="AE326" s="273"/>
      <c r="AF326" s="273"/>
      <c r="AG326" s="273"/>
      <c r="AH326" s="273"/>
      <c r="AI326" s="273"/>
      <c r="AJ326" s="661"/>
      <c r="AK326" s="661"/>
    </row>
    <row r="327" spans="1:37" s="275" customFormat="1" ht="45">
      <c r="A327" s="414" t="s">
        <v>19428</v>
      </c>
      <c r="B327" s="436">
        <v>100475</v>
      </c>
      <c r="C327" s="416" t="str">
        <f>IF($B327="","",IFERROR(VLOOKUP($B327,SERVIÇOS!$A:$F,2,0),IFERROR(VLOOKUP($B327,'COMPOSIÇÕES COMPLEMENTARES '!$C:$K,2,0),"")))</f>
        <v>ARGAMASSA TRAÇO 1:3 (EM VOLUME DE CIMENTO E AREIA MÉDIA ÚMIDA) COM ADIÇÃO DE IMPERMEABILIZANTE, PREPARO MECÂNICO COM BETONEIRA 400 L. AF_08/2019</v>
      </c>
      <c r="D327" s="417" t="str">
        <f>IF($B327="","",IFERROR(VLOOKUP($B327,SERVIÇOS!$A:$F,3,0),IFERROR(VLOOKUP($B327,'COMPOSIÇÕES COMPLEMENTARES '!$C:$K,3,0),"")))</f>
        <v>M3</v>
      </c>
      <c r="E327" s="418">
        <v>0.2</v>
      </c>
      <c r="F327" s="419">
        <f>IF($B327="","",IFERROR(VLOOKUP($B327,SERVIÇOS!$A:$F,4,0),IFERROR(VLOOKUP($B327,'COMPOSIÇÕES COMPLEMENTARES '!$C:$K,6,0),"")))</f>
        <v>587.16999999999996</v>
      </c>
      <c r="G327" s="419">
        <f>IF($B327="","",IFERROR(VLOOKUP($B327,SERVIÇOS!$A:$F,5,0),IFERROR(VLOOKUP($B327,'COMPOSIÇÕES COMPLEMENTARES '!$C:$K,7,0),"")))</f>
        <v>57.44</v>
      </c>
      <c r="H327" s="419">
        <f t="shared" si="289"/>
        <v>644.6099999999999</v>
      </c>
      <c r="I327" s="419">
        <f t="shared" si="290"/>
        <v>117.43</v>
      </c>
      <c r="J327" s="419">
        <f t="shared" si="291"/>
        <v>11.48</v>
      </c>
      <c r="K327" s="419">
        <f t="shared" si="219"/>
        <v>128.922</v>
      </c>
      <c r="L327" s="714"/>
      <c r="M327"/>
      <c r="N327" s="477"/>
      <c r="O327" s="478"/>
      <c r="P327" s="477"/>
      <c r="Q327" s="479"/>
      <c r="R327" s="477"/>
      <c r="S327" s="480"/>
      <c r="T327" s="481"/>
      <c r="U327" s="482"/>
      <c r="V327" s="494"/>
      <c r="W327" s="495"/>
      <c r="X327" s="495"/>
      <c r="Y327" s="273"/>
      <c r="Z327" s="273"/>
      <c r="AA327" s="273"/>
      <c r="AB327" s="273"/>
      <c r="AC327" s="273"/>
      <c r="AD327" s="273"/>
      <c r="AE327" s="273"/>
      <c r="AF327" s="273"/>
      <c r="AG327" s="273"/>
      <c r="AH327" s="273"/>
      <c r="AI327" s="273"/>
      <c r="AJ327" s="661"/>
      <c r="AK327" s="661"/>
    </row>
    <row r="328" spans="1:37" s="275" customFormat="1" ht="30">
      <c r="A328" s="414" t="s">
        <v>19429</v>
      </c>
      <c r="B328" s="436">
        <v>90457</v>
      </c>
      <c r="C328" s="416" t="str">
        <f>IF($B328="","",IFERROR(VLOOKUP($B328,SERVIÇOS!$A:$F,2,0),IFERROR(VLOOKUP($B328,'COMPOSIÇÕES COMPLEMENTARES '!$C:$K,2,0),"")))</f>
        <v>QUEBRA EM ALVENARIA PARA INSTALAÇÃO DE QUADRO DISTRIBUIÇÃO PEQUENO (19X25 CM). AF_05/2015</v>
      </c>
      <c r="D328" s="417" t="str">
        <f>IF($B328="","",IFERROR(VLOOKUP($B328,SERVIÇOS!$A:$F,3,0),IFERROR(VLOOKUP($B328,'COMPOSIÇÕES COMPLEMENTARES '!$C:$K,3,0),"")))</f>
        <v>UN</v>
      </c>
      <c r="E328" s="418">
        <v>1</v>
      </c>
      <c r="F328" s="419">
        <f>IF($B328="","",IFERROR(VLOOKUP($B328,SERVIÇOS!$A:$F,4,0),IFERROR(VLOOKUP($B328,'COMPOSIÇÕES COMPLEMENTARES '!$C:$K,6,0),"")))</f>
        <v>2.69</v>
      </c>
      <c r="G328" s="419">
        <f>IF($B328="","",IFERROR(VLOOKUP($B328,SERVIÇOS!$A:$F,5,0),IFERROR(VLOOKUP($B328,'COMPOSIÇÕES COMPLEMENTARES '!$C:$K,7,0),"")))</f>
        <v>7.84</v>
      </c>
      <c r="H328" s="419">
        <f t="shared" si="289"/>
        <v>10.53</v>
      </c>
      <c r="I328" s="419">
        <f t="shared" si="290"/>
        <v>2.69</v>
      </c>
      <c r="J328" s="419">
        <f t="shared" si="291"/>
        <v>7.84</v>
      </c>
      <c r="K328" s="419">
        <f t="shared" si="219"/>
        <v>10.53</v>
      </c>
      <c r="L328" s="714"/>
      <c r="M328"/>
      <c r="N328" s="477"/>
      <c r="O328" s="478"/>
      <c r="P328" s="477"/>
      <c r="Q328" s="479"/>
      <c r="R328" s="477"/>
      <c r="S328" s="480"/>
      <c r="T328" s="481"/>
      <c r="U328" s="482"/>
      <c r="V328" s="494"/>
      <c r="W328" s="495"/>
      <c r="X328" s="495"/>
      <c r="Y328" s="273"/>
      <c r="Z328" s="273"/>
      <c r="AA328" s="273"/>
      <c r="AB328" s="273"/>
      <c r="AC328" s="273"/>
      <c r="AD328" s="273"/>
      <c r="AE328" s="273"/>
      <c r="AF328" s="273"/>
      <c r="AG328" s="273"/>
      <c r="AH328" s="273"/>
      <c r="AI328" s="273"/>
      <c r="AJ328" s="661"/>
      <c r="AK328" s="661"/>
    </row>
    <row r="329" spans="1:37" s="275" customFormat="1" ht="45">
      <c r="A329" s="414" t="s">
        <v>19430</v>
      </c>
      <c r="B329" s="436">
        <v>101883</v>
      </c>
      <c r="C329" s="416" t="str">
        <f>IF($B329="","",IFERROR(VLOOKUP($B329,SERVIÇOS!$A:$F,2,0),IFERROR(VLOOKUP($B329,'COMPOSIÇÕES COMPLEMENTARES '!$C:$K,2,0),"")))</f>
        <v>QUADRO DE DISTRIBUIÇÃO DE ENERGIA EM CHAPA DE AÇO GALVANIZADO, DE EMBUTIR, COM BARRAMENTO TRIFÁSICO, PARA 18 DISJUNTORES DIN 100A - FORNECIMENTO E INSTALAÇÃO. AF_10/2020</v>
      </c>
      <c r="D329" s="417" t="str">
        <f>IF($B329="","",IFERROR(VLOOKUP($B329,SERVIÇOS!$A:$F,3,0),IFERROR(VLOOKUP($B329,'COMPOSIÇÕES COMPLEMENTARES '!$C:$K,3,0),"")))</f>
        <v>UN</v>
      </c>
      <c r="E329" s="418">
        <v>1</v>
      </c>
      <c r="F329" s="419">
        <f>IF($B329="","",IFERROR(VLOOKUP($B329,SERVIÇOS!$A:$F,4,0),IFERROR(VLOOKUP($B329,'COMPOSIÇÕES COMPLEMENTARES '!$C:$K,6,0),"")))</f>
        <v>702.53</v>
      </c>
      <c r="G329" s="419">
        <f>IF($B329="","",IFERROR(VLOOKUP($B329,SERVIÇOS!$A:$F,5,0),IFERROR(VLOOKUP($B329,'COMPOSIÇÕES COMPLEMENTARES '!$C:$K,7,0),"")))</f>
        <v>22.6</v>
      </c>
      <c r="H329" s="419">
        <f t="shared" si="289"/>
        <v>725.13</v>
      </c>
      <c r="I329" s="419">
        <f t="shared" si="290"/>
        <v>702.53</v>
      </c>
      <c r="J329" s="419">
        <f t="shared" si="291"/>
        <v>22.6</v>
      </c>
      <c r="K329" s="419">
        <f t="shared" ref="K329:K392" si="292">H329*E329</f>
        <v>725.13</v>
      </c>
      <c r="L329" s="714"/>
      <c r="M329"/>
      <c r="N329" s="477"/>
      <c r="O329" s="478"/>
      <c r="P329" s="477"/>
      <c r="Q329" s="479"/>
      <c r="R329" s="477"/>
      <c r="S329" s="480"/>
      <c r="T329" s="481"/>
      <c r="U329" s="482"/>
      <c r="V329" s="494"/>
      <c r="W329" s="495"/>
      <c r="X329" s="495"/>
      <c r="Y329" s="273"/>
      <c r="Z329" s="273"/>
      <c r="AA329" s="273"/>
      <c r="AB329" s="273"/>
      <c r="AC329" s="273"/>
      <c r="AD329" s="273"/>
      <c r="AE329" s="273"/>
      <c r="AF329" s="273"/>
      <c r="AG329" s="273"/>
      <c r="AH329" s="273"/>
      <c r="AI329" s="273"/>
      <c r="AJ329" s="661"/>
      <c r="AK329" s="661"/>
    </row>
    <row r="330" spans="1:37" s="275" customFormat="1" ht="30">
      <c r="A330" s="414" t="s">
        <v>19431</v>
      </c>
      <c r="B330" s="436">
        <v>91872</v>
      </c>
      <c r="C330" s="416" t="str">
        <f>IF($B330="","",IFERROR(VLOOKUP($B330,SERVIÇOS!$A:$F,2,0),IFERROR(VLOOKUP($B330,'COMPOSIÇÕES COMPLEMENTARES '!$C:$K,2,0),"")))</f>
        <v>ELETRODUTO RÍGIDO ROSCÁVEL, PVC, DN 32 MM (1"), PARA CIRCUITOS TERMINAIS, INSTALADO EM PAREDE - FORNECIMENTO E INSTALAÇÃO. AF_12/2015</v>
      </c>
      <c r="D330" s="417" t="str">
        <f>IF($B330="","",IFERROR(VLOOKUP($B330,SERVIÇOS!$A:$F,3,0),IFERROR(VLOOKUP($B330,'COMPOSIÇÕES COMPLEMENTARES '!$C:$K,3,0),"")))</f>
        <v>M</v>
      </c>
      <c r="E330" s="418">
        <v>2</v>
      </c>
      <c r="F330" s="419">
        <f>IF($B330="","",IFERROR(VLOOKUP($B330,SERVIÇOS!$A:$F,4,0),IFERROR(VLOOKUP($B330,'COMPOSIÇÕES COMPLEMENTARES '!$C:$K,6,0),"")))</f>
        <v>14.91</v>
      </c>
      <c r="G330" s="419">
        <f>IF($B330="","",IFERROR(VLOOKUP($B330,SERVIÇOS!$A:$F,5,0),IFERROR(VLOOKUP($B330,'COMPOSIÇÕES COMPLEMENTARES '!$C:$K,7,0),"")))</f>
        <v>7.4</v>
      </c>
      <c r="H330" s="419">
        <f t="shared" si="289"/>
        <v>22.310000000000002</v>
      </c>
      <c r="I330" s="419">
        <f t="shared" si="290"/>
        <v>29.82</v>
      </c>
      <c r="J330" s="419">
        <f t="shared" si="291"/>
        <v>14.8</v>
      </c>
      <c r="K330" s="419">
        <f t="shared" si="292"/>
        <v>44.620000000000005</v>
      </c>
      <c r="L330" s="714"/>
      <c r="M330"/>
      <c r="N330" s="477"/>
      <c r="O330" s="478"/>
      <c r="P330" s="477"/>
      <c r="Q330" s="479"/>
      <c r="R330" s="477"/>
      <c r="S330" s="480"/>
      <c r="T330" s="481"/>
      <c r="U330" s="482"/>
      <c r="V330" s="494"/>
      <c r="W330" s="495"/>
      <c r="X330" s="495"/>
      <c r="Y330" s="273"/>
      <c r="Z330" s="273"/>
      <c r="AA330" s="273"/>
      <c r="AB330" s="273"/>
      <c r="AC330" s="273"/>
      <c r="AD330" s="273"/>
      <c r="AE330" s="273"/>
      <c r="AF330" s="273"/>
      <c r="AG330" s="273"/>
      <c r="AH330" s="273"/>
      <c r="AI330" s="273"/>
      <c r="AJ330" s="661"/>
      <c r="AK330" s="661"/>
    </row>
    <row r="331" spans="1:37" s="275" customFormat="1" ht="30">
      <c r="A331" s="414" t="s">
        <v>19432</v>
      </c>
      <c r="B331" s="436">
        <v>91885</v>
      </c>
      <c r="C331" s="416" t="str">
        <f>IF($B331="","",IFERROR(VLOOKUP($B331,SERVIÇOS!$A:$F,2,0),IFERROR(VLOOKUP($B331,'COMPOSIÇÕES COMPLEMENTARES '!$C:$K,2,0),"")))</f>
        <v>LUVA PARA ELETRODUTO, PVC, ROSCÁVEL, DN 32 MM (1"), PARA CIRCUITOS TERMINAIS, INSTALADA EM PAREDE - FORNECIMENTO E INSTALAÇÃO. AF_12/2015</v>
      </c>
      <c r="D331" s="417" t="str">
        <f>IF($B331="","",IFERROR(VLOOKUP($B331,SERVIÇOS!$A:$F,3,0),IFERROR(VLOOKUP($B331,'COMPOSIÇÕES COMPLEMENTARES '!$C:$K,3,0),"")))</f>
        <v>UN</v>
      </c>
      <c r="E331" s="418">
        <v>2</v>
      </c>
      <c r="F331" s="419">
        <f>IF($B331="","",IFERROR(VLOOKUP($B331,SERVIÇOS!$A:$F,4,0),IFERROR(VLOOKUP($B331,'COMPOSIÇÕES COMPLEMENTARES '!$C:$K,6,0),"")))</f>
        <v>5.21</v>
      </c>
      <c r="G331" s="419">
        <f>IF($B331="","",IFERROR(VLOOKUP($B331,SERVIÇOS!$A:$F,5,0),IFERROR(VLOOKUP($B331,'COMPOSIÇÕES COMPLEMENTARES '!$C:$K,7,0),"")))</f>
        <v>6.98</v>
      </c>
      <c r="H331" s="419">
        <f t="shared" si="289"/>
        <v>12.190000000000001</v>
      </c>
      <c r="I331" s="419">
        <f t="shared" si="290"/>
        <v>10.42</v>
      </c>
      <c r="J331" s="419">
        <f t="shared" si="291"/>
        <v>13.96</v>
      </c>
      <c r="K331" s="419">
        <f t="shared" si="292"/>
        <v>24.380000000000003</v>
      </c>
      <c r="L331" s="714"/>
      <c r="M331"/>
      <c r="N331" s="477"/>
      <c r="O331" s="478"/>
      <c r="P331" s="477"/>
      <c r="Q331" s="479"/>
      <c r="R331" s="477"/>
      <c r="S331" s="480"/>
      <c r="T331" s="481"/>
      <c r="U331" s="482"/>
      <c r="V331" s="494"/>
      <c r="W331" s="495"/>
      <c r="X331" s="495"/>
      <c r="Y331" s="273"/>
      <c r="Z331" s="273"/>
      <c r="AA331" s="273"/>
      <c r="AB331" s="273"/>
      <c r="AC331" s="273"/>
      <c r="AD331" s="273"/>
      <c r="AE331" s="273"/>
      <c r="AF331" s="273"/>
      <c r="AG331" s="273"/>
      <c r="AH331" s="273"/>
      <c r="AI331" s="273"/>
      <c r="AJ331" s="661"/>
      <c r="AK331" s="661"/>
    </row>
    <row r="332" spans="1:37" s="275" customFormat="1">
      <c r="A332" s="414" t="s">
        <v>19433</v>
      </c>
      <c r="B332" s="436">
        <v>90439</v>
      </c>
      <c r="C332" s="416" t="str">
        <f>IF($B332="","",IFERROR(VLOOKUP($B332,SERVIÇOS!$A:$F,2,0),IFERROR(VLOOKUP($B332,'COMPOSIÇÕES COMPLEMENTARES '!$C:$K,2,0),"")))</f>
        <v>FURO EM CONCRETO PARA DIÂMETROS MENORES OU IGUAIS A 40 MM. AF_05/2015</v>
      </c>
      <c r="D332" s="417" t="str">
        <f>IF($B332="","",IFERROR(VLOOKUP($B332,SERVIÇOS!$A:$F,3,0),IFERROR(VLOOKUP($B332,'COMPOSIÇÕES COMPLEMENTARES '!$C:$K,3,0),"")))</f>
        <v>UN</v>
      </c>
      <c r="E332" s="418">
        <v>8</v>
      </c>
      <c r="F332" s="419">
        <f>IF($B332="","",IFERROR(VLOOKUP($B332,SERVIÇOS!$A:$F,4,0),IFERROR(VLOOKUP($B332,'COMPOSIÇÕES COMPLEMENTARES '!$C:$K,6,0),"")))</f>
        <v>19.829999999999998</v>
      </c>
      <c r="G332" s="419">
        <f>IF($B332="","",IFERROR(VLOOKUP($B332,SERVIÇOS!$A:$F,5,0),IFERROR(VLOOKUP($B332,'COMPOSIÇÕES COMPLEMENTARES '!$C:$K,7,0),"")))</f>
        <v>47.75</v>
      </c>
      <c r="H332" s="419">
        <f t="shared" ref="H332" si="293">IF(E332="","",F332+G332)</f>
        <v>67.58</v>
      </c>
      <c r="I332" s="419">
        <f t="shared" ref="I332" si="294">IF(E332="","",TRUNC((E332*F332),2))</f>
        <v>158.63999999999999</v>
      </c>
      <c r="J332" s="419">
        <f t="shared" ref="J332" si="295">IF(E332="","",TRUNC((E332*G332),2))</f>
        <v>382</v>
      </c>
      <c r="K332" s="419">
        <f t="shared" si="292"/>
        <v>540.64</v>
      </c>
      <c r="L332" s="714"/>
      <c r="M332"/>
      <c r="N332" s="477"/>
      <c r="O332" s="478"/>
      <c r="P332" s="477"/>
      <c r="Q332" s="479"/>
      <c r="R332" s="477"/>
      <c r="S332" s="480"/>
      <c r="T332" s="481"/>
      <c r="U332" s="482"/>
      <c r="V332" s="494"/>
      <c r="W332" s="495"/>
      <c r="X332" s="495"/>
      <c r="Y332" s="273"/>
      <c r="Z332" s="273"/>
      <c r="AA332" s="273"/>
      <c r="AB332" s="273"/>
      <c r="AC332" s="273"/>
      <c r="AD332" s="273"/>
      <c r="AE332" s="273"/>
      <c r="AF332" s="273"/>
      <c r="AG332" s="273"/>
      <c r="AH332" s="273"/>
      <c r="AI332" s="273"/>
      <c r="AJ332" s="661"/>
      <c r="AK332" s="661"/>
    </row>
    <row r="333" spans="1:37" s="275" customFormat="1" ht="45">
      <c r="A333" s="414" t="s">
        <v>19434</v>
      </c>
      <c r="B333" s="436">
        <v>91917</v>
      </c>
      <c r="C333" s="416" t="str">
        <f>IF($B333="","",IFERROR(VLOOKUP($B333,SERVIÇOS!$A:$F,2,0),IFERROR(VLOOKUP($B333,'COMPOSIÇÕES COMPLEMENTARES '!$C:$K,2,0),"")))</f>
        <v>CURVA 90 GRAUS PARA ELETRODUTO, PVC, ROSCÁVEL, DN 32 MM (1"), PARA CIRCUITOS TERMINAIS, INSTALADA EM PAREDE - FORNECIMENTO E INSTALAÇÃO. AF_12/2015</v>
      </c>
      <c r="D333" s="417" t="str">
        <f>IF($B333="","",IFERROR(VLOOKUP($B333,SERVIÇOS!$A:$F,3,0),IFERROR(VLOOKUP($B333,'COMPOSIÇÕES COMPLEMENTARES '!$C:$K,3,0),"")))</f>
        <v>UN</v>
      </c>
      <c r="E333" s="418">
        <v>2</v>
      </c>
      <c r="F333" s="419">
        <f>IF($B333="","",IFERROR(VLOOKUP($B333,SERVIÇOS!$A:$F,4,0),IFERROR(VLOOKUP($B333,'COMPOSIÇÕES COMPLEMENTARES '!$C:$K,6,0),"")))</f>
        <v>10.26</v>
      </c>
      <c r="G333" s="419">
        <f>IF($B333="","",IFERROR(VLOOKUP($B333,SERVIÇOS!$A:$F,5,0),IFERROR(VLOOKUP($B333,'COMPOSIÇÕES COMPLEMENTARES '!$C:$K,7,0),"")))</f>
        <v>10.44</v>
      </c>
      <c r="H333" s="419">
        <f t="shared" si="289"/>
        <v>20.7</v>
      </c>
      <c r="I333" s="419">
        <f t="shared" si="290"/>
        <v>20.52</v>
      </c>
      <c r="J333" s="419">
        <f t="shared" si="291"/>
        <v>20.88</v>
      </c>
      <c r="K333" s="419">
        <f t="shared" si="292"/>
        <v>41.4</v>
      </c>
      <c r="L333" s="714"/>
      <c r="M333"/>
      <c r="N333" s="477"/>
      <c r="O333" s="478"/>
      <c r="P333" s="477"/>
      <c r="Q333" s="479"/>
      <c r="R333" s="477"/>
      <c r="S333" s="480"/>
      <c r="T333" s="481"/>
      <c r="U333" s="482"/>
      <c r="V333" s="494"/>
      <c r="W333" s="495"/>
      <c r="X333" s="495"/>
      <c r="Y333" s="273"/>
      <c r="Z333" s="273"/>
      <c r="AA333" s="273"/>
      <c r="AB333" s="273"/>
      <c r="AC333" s="273"/>
      <c r="AD333" s="273"/>
      <c r="AE333" s="273"/>
      <c r="AF333" s="273"/>
      <c r="AG333" s="273"/>
      <c r="AH333" s="273"/>
      <c r="AI333" s="273"/>
      <c r="AJ333" s="661"/>
      <c r="AK333" s="661"/>
    </row>
    <row r="334" spans="1:37" s="275" customFormat="1" ht="30">
      <c r="A334" s="414" t="s">
        <v>19435</v>
      </c>
      <c r="B334" s="436">
        <v>91834</v>
      </c>
      <c r="C334" s="416" t="str">
        <f>IF($B334="","",IFERROR(VLOOKUP($B334,SERVIÇOS!$A:$F,2,0),IFERROR(VLOOKUP($B334,'COMPOSIÇÕES COMPLEMENTARES '!$C:$K,2,0),"")))</f>
        <v>ELETRODUTO FLEXÍVEL CORRUGADO, PVC, DN 25 MM (3/4"), PARA CIRCUITOS TERMINAIS, INSTALADO EM FORRO - FORNECIMENTO E INSTALAÇÃO. AF_12/2015</v>
      </c>
      <c r="D334" s="417" t="str">
        <f>IF($B334="","",IFERROR(VLOOKUP($B334,SERVIÇOS!$A:$F,3,0),IFERROR(VLOOKUP($B334,'COMPOSIÇÕES COMPLEMENTARES '!$C:$K,3,0),"")))</f>
        <v>M</v>
      </c>
      <c r="E334" s="418">
        <v>65</v>
      </c>
      <c r="F334" s="419">
        <f>IF($B334="","",IFERROR(VLOOKUP($B334,SERVIÇOS!$A:$F,4,0),IFERROR(VLOOKUP($B334,'COMPOSIÇÕES COMPLEMENTARES '!$C:$K,6,0),"")))</f>
        <v>7.18</v>
      </c>
      <c r="G334" s="419">
        <f>IF($B334="","",IFERROR(VLOOKUP($B334,SERVIÇOS!$A:$F,5,0),IFERROR(VLOOKUP($B334,'COMPOSIÇÕES COMPLEMENTARES '!$C:$K,7,0),"")))</f>
        <v>4.3</v>
      </c>
      <c r="H334" s="419">
        <f t="shared" si="289"/>
        <v>11.48</v>
      </c>
      <c r="I334" s="419">
        <f t="shared" si="290"/>
        <v>466.7</v>
      </c>
      <c r="J334" s="419">
        <f t="shared" si="291"/>
        <v>279.5</v>
      </c>
      <c r="K334" s="419">
        <f t="shared" si="292"/>
        <v>746.2</v>
      </c>
      <c r="L334" s="714"/>
      <c r="M334"/>
      <c r="N334" s="477"/>
      <c r="O334" s="478"/>
      <c r="P334" s="477"/>
      <c r="Q334" s="479"/>
      <c r="R334" s="477"/>
      <c r="S334" s="480"/>
      <c r="T334" s="481"/>
      <c r="U334" s="482"/>
      <c r="V334" s="494"/>
      <c r="W334" s="495"/>
      <c r="X334" s="495"/>
      <c r="Y334" s="273"/>
      <c r="Z334" s="273"/>
      <c r="AA334" s="273"/>
      <c r="AB334" s="273"/>
      <c r="AC334" s="273"/>
      <c r="AD334" s="273"/>
      <c r="AE334" s="273"/>
      <c r="AF334" s="273"/>
      <c r="AG334" s="273"/>
      <c r="AH334" s="273"/>
      <c r="AI334" s="273"/>
      <c r="AJ334" s="661"/>
      <c r="AK334" s="661"/>
    </row>
    <row r="335" spans="1:37" s="275" customFormat="1" ht="30">
      <c r="A335" s="414" t="s">
        <v>19467</v>
      </c>
      <c r="B335" s="436" t="str">
        <f>'COMPOSIÇÕES COMPLEMENTARES '!$C$597</f>
        <v>COMP 096</v>
      </c>
      <c r="C335" s="416" t="str">
        <f>IF($B335="","",IFERROR(VLOOKUP($B335,SERVIÇOS!$A:$F,2,0),IFERROR(VLOOKUP($B335,'COMPOSIÇÕES COMPLEMENTARES '!$C:$K,2,0),"")))</f>
        <v>CONDULETE EM ALUMÍNIO, P/ ELETRODUTO ATÉ 1 1/2", COM TAMPA (MODELOS: T - X - TB - C - E - LB, LL - LR) - FORNECIMENTO E INSTALAÇÃO.</v>
      </c>
      <c r="D335" s="417" t="str">
        <f>IF($B335="","",IFERROR(VLOOKUP($B335,SERVIÇOS!$A:$F,3,0),IFERROR(VLOOKUP($B335,'COMPOSIÇÕES COMPLEMENTARES '!$C:$K,3,0),"")))</f>
        <v>UN</v>
      </c>
      <c r="E335" s="418">
        <v>10</v>
      </c>
      <c r="F335" s="419">
        <f>IF($B335="","",IFERROR(VLOOKUP($B335,SERVIÇOS!$A:$F,4,0),IFERROR(VLOOKUP($B335,'COMPOSIÇÕES COMPLEMENTARES '!$C:$K,6,0),"")))</f>
        <v>41.56</v>
      </c>
      <c r="G335" s="419">
        <f>IF($B335="","",IFERROR(VLOOKUP($B335,SERVIÇOS!$A:$F,5,0),IFERROR(VLOOKUP($B335,'COMPOSIÇÕES COMPLEMENTARES '!$C:$K,7,0),"")))</f>
        <v>9.15</v>
      </c>
      <c r="H335" s="419">
        <f t="shared" ref="H335" si="296">IF(E335="","",F335+G335)</f>
        <v>50.71</v>
      </c>
      <c r="I335" s="419">
        <f t="shared" ref="I335" si="297">IF(E335="","",TRUNC((E335*F335),2))</f>
        <v>415.6</v>
      </c>
      <c r="J335" s="419">
        <f t="shared" ref="J335" si="298">IF(E335="","",TRUNC((E335*G335),2))</f>
        <v>91.5</v>
      </c>
      <c r="K335" s="419">
        <f t="shared" si="292"/>
        <v>507.1</v>
      </c>
      <c r="L335" s="714"/>
      <c r="M335"/>
      <c r="N335" s="477"/>
      <c r="O335" s="478"/>
      <c r="P335" s="477"/>
      <c r="Q335" s="479"/>
      <c r="R335" s="477"/>
      <c r="S335" s="480"/>
      <c r="T335" s="481"/>
      <c r="U335" s="482"/>
      <c r="V335" s="494"/>
      <c r="W335" s="495"/>
      <c r="X335" s="495"/>
      <c r="Y335" s="273"/>
      <c r="Z335" s="273"/>
      <c r="AA335" s="273"/>
      <c r="AB335" s="273"/>
      <c r="AC335" s="273"/>
      <c r="AD335" s="273"/>
      <c r="AE335" s="273"/>
      <c r="AF335" s="273"/>
      <c r="AG335" s="273"/>
      <c r="AH335" s="273"/>
      <c r="AI335" s="273"/>
      <c r="AJ335" s="661"/>
      <c r="AK335" s="661"/>
    </row>
    <row r="336" spans="1:37" s="275" customFormat="1" ht="30">
      <c r="A336" s="414" t="s">
        <v>19436</v>
      </c>
      <c r="B336" s="436">
        <v>93653</v>
      </c>
      <c r="C336" s="416" t="str">
        <f>IF($B336="","",IFERROR(VLOOKUP($B336,SERVIÇOS!$A:$F,2,0),IFERROR(VLOOKUP($B336,'COMPOSIÇÕES COMPLEMENTARES '!$C:$K,2,0),"")))</f>
        <v>DISJUNTOR MONOPOLAR TIPO DIN, CORRENTE NOMINAL DE 10A - FORNECIMENTO E INSTALAÇÃO. AF_10/2020</v>
      </c>
      <c r="D336" s="417" t="str">
        <f>IF($B336="","",IFERROR(VLOOKUP($B336,SERVIÇOS!$A:$F,3,0),IFERROR(VLOOKUP($B336,'COMPOSIÇÕES COMPLEMENTARES '!$C:$K,3,0),"")))</f>
        <v>UN</v>
      </c>
      <c r="E336" s="418">
        <v>5</v>
      </c>
      <c r="F336" s="419">
        <f>IF($B336="","",IFERROR(VLOOKUP($B336,SERVIÇOS!$A:$F,4,0),IFERROR(VLOOKUP($B336,'COMPOSIÇÕES COMPLEMENTARES '!$C:$K,6,0),"")))</f>
        <v>10.61</v>
      </c>
      <c r="G336" s="419">
        <f>IF($B336="","",IFERROR(VLOOKUP($B336,SERVIÇOS!$A:$F,5,0),IFERROR(VLOOKUP($B336,'COMPOSIÇÕES COMPLEMENTARES '!$C:$K,7,0),"")))</f>
        <v>1.33</v>
      </c>
      <c r="H336" s="419">
        <f t="shared" si="289"/>
        <v>11.94</v>
      </c>
      <c r="I336" s="419">
        <f t="shared" si="290"/>
        <v>53.05</v>
      </c>
      <c r="J336" s="419">
        <f t="shared" si="291"/>
        <v>6.65</v>
      </c>
      <c r="K336" s="419">
        <f t="shared" si="292"/>
        <v>59.699999999999996</v>
      </c>
      <c r="L336" s="714"/>
      <c r="M336"/>
      <c r="N336" s="477"/>
      <c r="O336" s="478"/>
      <c r="P336" s="477"/>
      <c r="Q336" s="479"/>
      <c r="R336" s="477"/>
      <c r="S336" s="480"/>
      <c r="T336" s="481"/>
      <c r="U336" s="482"/>
      <c r="V336" s="494"/>
      <c r="W336" s="495"/>
      <c r="X336" s="495"/>
      <c r="Y336" s="273"/>
      <c r="Z336" s="273"/>
      <c r="AA336" s="273"/>
      <c r="AB336" s="273"/>
      <c r="AC336" s="273"/>
      <c r="AD336" s="273"/>
      <c r="AE336" s="273"/>
      <c r="AF336" s="273"/>
      <c r="AG336" s="273"/>
      <c r="AH336" s="273"/>
      <c r="AI336" s="273"/>
      <c r="AJ336" s="661"/>
      <c r="AK336" s="661"/>
    </row>
    <row r="337" spans="1:37" s="275" customFormat="1" ht="30">
      <c r="A337" s="414" t="s">
        <v>19437</v>
      </c>
      <c r="B337" s="436">
        <v>93654</v>
      </c>
      <c r="C337" s="416" t="str">
        <f>IF($B337="","",IFERROR(VLOOKUP($B337,SERVIÇOS!$A:$F,2,0),IFERROR(VLOOKUP($B337,'COMPOSIÇÕES COMPLEMENTARES '!$C:$K,2,0),"")))</f>
        <v>DISJUNTOR MONOPOLAR TIPO DIN, CORRENTE NOMINAL DE 16A - FORNECIMENTO E INSTALAÇÃO. AF_10/2020</v>
      </c>
      <c r="D337" s="417" t="str">
        <f>IF($B337="","",IFERROR(VLOOKUP($B337,SERVIÇOS!$A:$F,3,0),IFERROR(VLOOKUP($B337,'COMPOSIÇÕES COMPLEMENTARES '!$C:$K,3,0),"")))</f>
        <v>UN</v>
      </c>
      <c r="E337" s="418">
        <v>2</v>
      </c>
      <c r="F337" s="419">
        <f>IF($B337="","",IFERROR(VLOOKUP($B337,SERVIÇOS!$A:$F,4,0),IFERROR(VLOOKUP($B337,'COMPOSIÇÕES COMPLEMENTARES '!$C:$K,6,0),"")))</f>
        <v>10.83</v>
      </c>
      <c r="G337" s="419">
        <f>IF($B337="","",IFERROR(VLOOKUP($B337,SERVIÇOS!$A:$F,5,0),IFERROR(VLOOKUP($B337,'COMPOSIÇÕES COMPLEMENTARES '!$C:$K,7,0),"")))</f>
        <v>1.79</v>
      </c>
      <c r="H337" s="419">
        <f t="shared" ref="H337" si="299">IF(E337="","",F337+G337)</f>
        <v>12.620000000000001</v>
      </c>
      <c r="I337" s="419">
        <f t="shared" ref="I337" si="300">IF(E337="","",TRUNC((E337*F337),2))</f>
        <v>21.66</v>
      </c>
      <c r="J337" s="419">
        <f t="shared" ref="J337" si="301">IF(E337="","",TRUNC((E337*G337),2))</f>
        <v>3.58</v>
      </c>
      <c r="K337" s="419">
        <f t="shared" si="292"/>
        <v>25.240000000000002</v>
      </c>
      <c r="L337" s="714"/>
      <c r="M337"/>
      <c r="N337" s="477"/>
      <c r="O337" s="478"/>
      <c r="P337" s="477"/>
      <c r="Q337" s="479"/>
      <c r="R337" s="477"/>
      <c r="S337" s="480"/>
      <c r="T337" s="481"/>
      <c r="U337" s="482"/>
      <c r="V337" s="494"/>
      <c r="W337" s="495"/>
      <c r="X337" s="495"/>
      <c r="Y337" s="273"/>
      <c r="Z337" s="273"/>
      <c r="AA337" s="273"/>
      <c r="AB337" s="273"/>
      <c r="AC337" s="273"/>
      <c r="AD337" s="273"/>
      <c r="AE337" s="273"/>
      <c r="AF337" s="273"/>
      <c r="AG337" s="273"/>
      <c r="AH337" s="273"/>
      <c r="AI337" s="273"/>
      <c r="AJ337" s="661"/>
      <c r="AK337" s="661"/>
    </row>
    <row r="338" spans="1:37" s="275" customFormat="1" ht="30">
      <c r="A338" s="414" t="s">
        <v>19504</v>
      </c>
      <c r="B338" s="436">
        <v>93655</v>
      </c>
      <c r="C338" s="416" t="str">
        <f>IF($B338="","",IFERROR(VLOOKUP($B338,SERVIÇOS!$A:$F,2,0),IFERROR(VLOOKUP($B338,'COMPOSIÇÕES COMPLEMENTARES '!$C:$K,2,0),"")))</f>
        <v>DISJUNTOR MONOPOLAR TIPO DIN, CORRENTE NOMINAL DE 20A - FORNECIMENTO E INSTALAÇÃO. AF_10/2020</v>
      </c>
      <c r="D338" s="417" t="str">
        <f>IF($B338="","",IFERROR(VLOOKUP($B338,SERVIÇOS!$A:$F,3,0),IFERROR(VLOOKUP($B338,'COMPOSIÇÕES COMPLEMENTARES '!$C:$K,3,0),"")))</f>
        <v>UN</v>
      </c>
      <c r="E338" s="418">
        <v>1</v>
      </c>
      <c r="F338" s="419">
        <f>IF($B338="","",IFERROR(VLOOKUP($B338,SERVIÇOS!$A:$F,4,0),IFERROR(VLOOKUP($B338,'COMPOSIÇÕES COMPLEMENTARES '!$C:$K,6,0),"")))</f>
        <v>11.35</v>
      </c>
      <c r="G338" s="419">
        <f>IF($B338="","",IFERROR(VLOOKUP($B338,SERVIÇOS!$A:$F,5,0),IFERROR(VLOOKUP($B338,'COMPOSIÇÕES COMPLEMENTARES '!$C:$K,7,0),"")))</f>
        <v>2.5299999999999998</v>
      </c>
      <c r="H338" s="419">
        <f t="shared" ref="H338" si="302">IF(E338="","",F338+G338)</f>
        <v>13.879999999999999</v>
      </c>
      <c r="I338" s="419">
        <f t="shared" ref="I338" si="303">IF(E338="","",TRUNC((E338*F338),2))</f>
        <v>11.35</v>
      </c>
      <c r="J338" s="419">
        <f t="shared" ref="J338" si="304">IF(E338="","",TRUNC((E338*G338),2))</f>
        <v>2.5299999999999998</v>
      </c>
      <c r="K338" s="419">
        <f t="shared" si="292"/>
        <v>13.879999999999999</v>
      </c>
      <c r="L338" s="714"/>
      <c r="M338"/>
      <c r="N338" s="477"/>
      <c r="O338" s="478"/>
      <c r="P338" s="477"/>
      <c r="Q338" s="479"/>
      <c r="R338" s="477"/>
      <c r="S338" s="480"/>
      <c r="T338" s="481"/>
      <c r="U338" s="482"/>
      <c r="V338" s="494"/>
      <c r="W338" s="495"/>
      <c r="X338" s="495"/>
      <c r="Y338" s="273"/>
      <c r="Z338" s="273"/>
      <c r="AA338" s="273"/>
      <c r="AB338" s="273"/>
      <c r="AC338" s="273"/>
      <c r="AD338" s="273"/>
      <c r="AE338" s="273"/>
      <c r="AF338" s="273"/>
      <c r="AG338" s="273"/>
      <c r="AH338" s="273"/>
      <c r="AI338" s="273"/>
      <c r="AJ338" s="661"/>
      <c r="AK338" s="661"/>
    </row>
    <row r="339" spans="1:37" s="275" customFormat="1">
      <c r="A339" s="414" t="s">
        <v>19438</v>
      </c>
      <c r="B339" s="436" t="str">
        <f>'COMPOSIÇÕES COMPLEMENTARES '!$C$291</f>
        <v>COMP 060</v>
      </c>
      <c r="C339" s="416" t="str">
        <f>IF($B339="","",IFERROR(VLOOKUP($B339,SERVIÇOS!$A:$F,2,0),IFERROR(VLOOKUP($B339,'COMPOSIÇÕES COMPLEMENTARES '!$C:$K,2,0),"")))</f>
        <v>PROTETOR DE SURTO 385V - 15KA</v>
      </c>
      <c r="D339" s="417" t="str">
        <f>IF($B339="","",IFERROR(VLOOKUP($B339,SERVIÇOS!$A:$F,3,0),IFERROR(VLOOKUP($B339,'COMPOSIÇÕES COMPLEMENTARES '!$C:$K,3,0),"")))</f>
        <v>UNID.</v>
      </c>
      <c r="E339" s="418">
        <v>4</v>
      </c>
      <c r="F339" s="419">
        <f>IF($B339="","",IFERROR(VLOOKUP($B339,SERVIÇOS!$A:$F,4,0),IFERROR(VLOOKUP($B339,'COMPOSIÇÕES COMPLEMENTARES '!$C:$K,6,0),"")))</f>
        <v>121.86</v>
      </c>
      <c r="G339" s="419">
        <f>IF($B339="","",IFERROR(VLOOKUP($B339,SERVIÇOS!$A:$F,5,0),IFERROR(VLOOKUP($B339,'COMPOSIÇÕES COMPLEMENTARES '!$C:$K,7,0),"")))</f>
        <v>8.65</v>
      </c>
      <c r="H339" s="419">
        <f t="shared" ref="H339" si="305">IF(E339="","",F339+G339)</f>
        <v>130.51</v>
      </c>
      <c r="I339" s="419">
        <f t="shared" ref="I339" si="306">IF(E339="","",TRUNC((E339*F339),2))</f>
        <v>487.44</v>
      </c>
      <c r="J339" s="419">
        <f t="shared" ref="J339" si="307">IF(E339="","",TRUNC((E339*G339),2))</f>
        <v>34.6</v>
      </c>
      <c r="K339" s="419">
        <f t="shared" si="292"/>
        <v>522.04</v>
      </c>
      <c r="L339" s="714"/>
      <c r="M339"/>
      <c r="N339" s="477"/>
      <c r="O339" s="478"/>
      <c r="P339" s="477"/>
      <c r="Q339" s="479"/>
      <c r="R339" s="477"/>
      <c r="S339" s="480"/>
      <c r="T339" s="481"/>
      <c r="U339" s="482"/>
      <c r="V339" s="494"/>
      <c r="W339" s="495"/>
      <c r="X339" s="495"/>
      <c r="Y339" s="273"/>
      <c r="Z339" s="273"/>
      <c r="AA339" s="273"/>
      <c r="AB339" s="273"/>
      <c r="AC339" s="273"/>
      <c r="AD339" s="273"/>
      <c r="AE339" s="273"/>
      <c r="AF339" s="273"/>
      <c r="AG339" s="273"/>
      <c r="AH339" s="273"/>
      <c r="AI339" s="273"/>
      <c r="AJ339" s="661"/>
      <c r="AK339" s="661"/>
    </row>
    <row r="340" spans="1:37" s="275" customFormat="1" ht="30">
      <c r="A340" s="414" t="s">
        <v>19439</v>
      </c>
      <c r="B340" s="436">
        <v>91929</v>
      </c>
      <c r="C340" s="416" t="str">
        <f>IF($B340="","",IFERROR(VLOOKUP($B340,SERVIÇOS!$A:$F,2,0),IFERROR(VLOOKUP($B340,'COMPOSIÇÕES COMPLEMENTARES '!$C:$K,2,0),"")))</f>
        <v>CABO DE COBRE FLEXÍVEL ISOLADO, 4 MM², ANTI-CHAMA 0,6/1,0 KV, PARA CIRCUITOS TERMINAIS - FORNECIMENTO E INSTALAÇÃO. AF_12/2015</v>
      </c>
      <c r="D340" s="417" t="str">
        <f>IF($B340="","",IFERROR(VLOOKUP($B340,SERVIÇOS!$A:$F,3,0),IFERROR(VLOOKUP($B340,'COMPOSIÇÕES COMPLEMENTARES '!$C:$K,3,0),"")))</f>
        <v>M</v>
      </c>
      <c r="E340" s="418">
        <v>270</v>
      </c>
      <c r="F340" s="419">
        <f>IF($B340="","",IFERROR(VLOOKUP($B340,SERVIÇOS!$A:$F,4,0),IFERROR(VLOOKUP($B340,'COMPOSIÇÕES COMPLEMENTARES '!$C:$K,6,0),"")))</f>
        <v>5.37</v>
      </c>
      <c r="G340" s="419">
        <f>IF($B340="","",IFERROR(VLOOKUP($B340,SERVIÇOS!$A:$F,5,0),IFERROR(VLOOKUP($B340,'COMPOSIÇÕES COMPLEMENTARES '!$C:$K,7,0),"")))</f>
        <v>1.52</v>
      </c>
      <c r="H340" s="419">
        <f t="shared" si="289"/>
        <v>6.8900000000000006</v>
      </c>
      <c r="I340" s="419">
        <f t="shared" si="290"/>
        <v>1449.9</v>
      </c>
      <c r="J340" s="419">
        <f t="shared" si="291"/>
        <v>410.4</v>
      </c>
      <c r="K340" s="419">
        <f t="shared" si="292"/>
        <v>1860.3000000000002</v>
      </c>
      <c r="L340" s="714"/>
      <c r="M340"/>
      <c r="N340" s="477"/>
      <c r="O340" s="478"/>
      <c r="P340" s="477"/>
      <c r="Q340" s="479"/>
      <c r="R340" s="477"/>
      <c r="S340" s="480"/>
      <c r="T340" s="481"/>
      <c r="U340" s="482"/>
      <c r="V340" s="494"/>
      <c r="W340" s="495"/>
      <c r="X340" s="495"/>
      <c r="Y340" s="273"/>
      <c r="Z340" s="273"/>
      <c r="AA340" s="273"/>
      <c r="AB340" s="273"/>
      <c r="AC340" s="273"/>
      <c r="AD340" s="273"/>
      <c r="AE340" s="273"/>
      <c r="AF340" s="273"/>
      <c r="AG340" s="273"/>
      <c r="AH340" s="273"/>
      <c r="AI340" s="273"/>
      <c r="AJ340" s="661"/>
      <c r="AK340" s="661"/>
    </row>
    <row r="341" spans="1:37" s="275" customFormat="1" ht="45">
      <c r="A341" s="414" t="s">
        <v>19440</v>
      </c>
      <c r="B341" s="436" t="s">
        <v>15324</v>
      </c>
      <c r="C341" s="416" t="str">
        <f>IF($B341="","",IFERROR(VLOOKUP($B341,SERVIÇOS!$A:$F,2,0),IFERROR(VLOOKUP($B341,'COMPOSIÇÕES COMPLEMENTARES '!$C:$K,2,0),"")))</f>
        <v>CABO DE COBRE COBERTO COM XLPE 16MM² - FORNEC. E INST.</v>
      </c>
      <c r="D341" s="417" t="str">
        <f>IF($B341="","",IFERROR(VLOOKUP($B341,SERVIÇOS!$A:$F,3,0),IFERROR(VLOOKUP($B341,'COMPOSIÇÕES COMPLEMENTARES '!$C:$K,3,0),"")))</f>
        <v>M</v>
      </c>
      <c r="E341" s="418">
        <v>250</v>
      </c>
      <c r="F341" s="419">
        <f>IF($B341="","",IFERROR(VLOOKUP($B341,SERVIÇOS!$A:$F,4,0),IFERROR(VLOOKUP($B341,'COMPOSIÇÕES COMPLEMENTARES '!$C:$K,6,0),"")))</f>
        <v>17.25</v>
      </c>
      <c r="G341" s="419">
        <f>IF($B341="","",IFERROR(VLOOKUP($B341,SERVIÇOS!$A:$F,5,0),IFERROR(VLOOKUP($B341,'COMPOSIÇÕES COMPLEMENTARES '!$C:$K,7,0),"")))</f>
        <v>5.72</v>
      </c>
      <c r="H341" s="419">
        <f t="shared" si="289"/>
        <v>22.97</v>
      </c>
      <c r="I341" s="419">
        <f t="shared" si="290"/>
        <v>4312.5</v>
      </c>
      <c r="J341" s="419">
        <f t="shared" si="291"/>
        <v>1430</v>
      </c>
      <c r="K341" s="419">
        <f t="shared" si="292"/>
        <v>5742.5</v>
      </c>
      <c r="L341" s="714" t="s">
        <v>19477</v>
      </c>
      <c r="M341"/>
      <c r="N341" s="477"/>
      <c r="O341" s="478"/>
      <c r="P341" s="477"/>
      <c r="Q341" s="479"/>
      <c r="R341" s="477"/>
      <c r="S341" s="480"/>
      <c r="T341" s="481"/>
      <c r="U341" s="482"/>
      <c r="V341" s="494"/>
      <c r="W341" s="495"/>
      <c r="X341" s="495"/>
      <c r="Y341" s="273"/>
      <c r="Z341" s="273"/>
      <c r="AA341" s="273"/>
      <c r="AB341" s="273"/>
      <c r="AC341" s="273"/>
      <c r="AD341" s="273"/>
      <c r="AE341" s="273"/>
      <c r="AF341" s="273"/>
      <c r="AG341" s="273"/>
      <c r="AH341" s="273"/>
      <c r="AI341" s="273"/>
      <c r="AJ341" s="661"/>
      <c r="AK341" s="661"/>
    </row>
    <row r="342" spans="1:37" s="275" customFormat="1" ht="90">
      <c r="A342" s="414" t="s">
        <v>19441</v>
      </c>
      <c r="B342" s="436" t="str">
        <f>'COMPOSIÇÕES COMPLEMENTARES '!$C$270</f>
        <v>COMP 055</v>
      </c>
      <c r="C342" s="416" t="str">
        <f>IF($B342="","",IFERROR(VLOOKUP($B342,SERVIÇOS!$A:$F,2,0),IFERROR(VLOOKUP($B342,'COMPOSIÇÕES COMPLEMENTARES '!$C:$K,2,0),"")))</f>
        <v>ALVENARIA DE VEDACAO C/TIJOLO CERAMICO LAMINADO A VISTA C/e=15cm</v>
      </c>
      <c r="D342" s="417" t="str">
        <f>IF($B342="","",IFERROR(VLOOKUP($B342,SERVIÇOS!$A:$F,3,0),IFERROR(VLOOKUP($B342,'COMPOSIÇÕES COMPLEMENTARES '!$C:$K,3,0),"")))</f>
        <v>M2</v>
      </c>
      <c r="E342" s="418">
        <v>1.5</v>
      </c>
      <c r="F342" s="419">
        <f>IF($B342="","",IFERROR(VLOOKUP($B342,SERVIÇOS!$A:$F,4,0),IFERROR(VLOOKUP($B342,'COMPOSIÇÕES COMPLEMENTARES '!$C:$K,6,0),"")))</f>
        <v>125.57</v>
      </c>
      <c r="G342" s="419">
        <f>IF($B342="","",IFERROR(VLOOKUP($B342,SERVIÇOS!$A:$F,5,0),IFERROR(VLOOKUP($B342,'COMPOSIÇÕES COMPLEMENTARES '!$C:$K,7,0),"")))</f>
        <v>117.22</v>
      </c>
      <c r="H342" s="419">
        <f t="shared" si="289"/>
        <v>242.79</v>
      </c>
      <c r="I342" s="419">
        <f t="shared" si="290"/>
        <v>188.35</v>
      </c>
      <c r="J342" s="419">
        <f t="shared" si="291"/>
        <v>175.83</v>
      </c>
      <c r="K342" s="419">
        <f t="shared" si="292"/>
        <v>364.185</v>
      </c>
      <c r="L342" s="714" t="s">
        <v>19471</v>
      </c>
      <c r="M342"/>
      <c r="N342" s="477"/>
      <c r="O342" s="478"/>
      <c r="P342" s="477"/>
      <c r="Q342" s="479"/>
      <c r="R342" s="477"/>
      <c r="S342" s="480"/>
      <c r="T342" s="481"/>
      <c r="U342" s="482"/>
      <c r="V342" s="494"/>
      <c r="W342" s="495"/>
      <c r="X342" s="495"/>
      <c r="Y342" s="273"/>
      <c r="Z342" s="273"/>
      <c r="AA342" s="273"/>
      <c r="AB342" s="273"/>
      <c r="AC342" s="273"/>
      <c r="AD342" s="273"/>
      <c r="AE342" s="273"/>
      <c r="AF342" s="273"/>
      <c r="AG342" s="273"/>
      <c r="AH342" s="273"/>
      <c r="AI342" s="273"/>
      <c r="AJ342" s="661"/>
      <c r="AK342" s="661"/>
    </row>
    <row r="343" spans="1:37" s="275" customFormat="1">
      <c r="A343" s="414" t="s">
        <v>19442</v>
      </c>
      <c r="B343" s="436" t="s">
        <v>15867</v>
      </c>
      <c r="C343" s="416" t="str">
        <f>IF($B343="","",IFERROR(VLOOKUP($B343,SERVIÇOS!$A:$F,2,0),IFERROR(VLOOKUP($B343,'COMPOSIÇÕES COMPLEMENTARES '!$C:$K,2,0),"")))</f>
        <v>REMOÇÃO DE QUADRO DE DISTRIBUIÇÃO OU CAIXA DE PASSAGEM</v>
      </c>
      <c r="D343" s="417" t="str">
        <f>IF($B343="","",IFERROR(VLOOKUP($B343,SERVIÇOS!$A:$F,3,0),IFERROR(VLOOKUP($B343,'COMPOSIÇÕES COMPLEMENTARES '!$C:$K,3,0),"")))</f>
        <v>UN</v>
      </c>
      <c r="E343" s="418">
        <v>1</v>
      </c>
      <c r="F343" s="419">
        <f>IF($B343="","",IFERROR(VLOOKUP($B343,SERVIÇOS!$A:$F,4,0),IFERROR(VLOOKUP($B343,'COMPOSIÇÕES COMPLEMENTARES '!$C:$K,6,0),"")))</f>
        <v>15.72</v>
      </c>
      <c r="G343" s="419">
        <f>IF($B343="","",IFERROR(VLOOKUP($B343,SERVIÇOS!$A:$F,5,0),IFERROR(VLOOKUP($B343,'COMPOSIÇÕES COMPLEMENTARES '!$C:$K,7,0),"")))</f>
        <v>38.18</v>
      </c>
      <c r="H343" s="419">
        <f t="shared" si="289"/>
        <v>53.9</v>
      </c>
      <c r="I343" s="419">
        <f t="shared" si="290"/>
        <v>15.72</v>
      </c>
      <c r="J343" s="419">
        <f t="shared" si="291"/>
        <v>38.18</v>
      </c>
      <c r="K343" s="419">
        <f t="shared" si="292"/>
        <v>53.9</v>
      </c>
      <c r="L343" s="714"/>
      <c r="M343"/>
      <c r="N343" s="477"/>
      <c r="O343" s="478"/>
      <c r="P343" s="477"/>
      <c r="Q343" s="479"/>
      <c r="R343" s="477"/>
      <c r="S343" s="480"/>
      <c r="T343" s="481"/>
      <c r="U343" s="482"/>
      <c r="V343" s="494"/>
      <c r="W343" s="495"/>
      <c r="X343" s="495"/>
      <c r="Y343" s="273"/>
      <c r="Z343" s="273"/>
      <c r="AA343" s="273"/>
      <c r="AB343" s="273"/>
      <c r="AC343" s="273"/>
      <c r="AD343" s="273"/>
      <c r="AE343" s="273"/>
      <c r="AF343" s="273"/>
      <c r="AG343" s="273"/>
      <c r="AH343" s="273"/>
      <c r="AI343" s="273"/>
      <c r="AJ343" s="661"/>
      <c r="AK343" s="661"/>
    </row>
    <row r="344" spans="1:37" s="275" customFormat="1" ht="30">
      <c r="A344" s="414" t="s">
        <v>19468</v>
      </c>
      <c r="B344" s="436" t="str">
        <f>'COMPOSIÇÕES COMPLEMENTARES '!$C$379</f>
        <v>COMP 073</v>
      </c>
      <c r="C344" s="416" t="str">
        <f>IF($B344="","",IFERROR(VLOOKUP($B344,SERVIÇOS!$A:$F,2,0),IFERROR(VLOOKUP($B344,'COMPOSIÇÕES COMPLEMENTARES '!$C:$K,2,0),"")))</f>
        <v>TOMADAS/LÓGICA E CANALETAS PARA ESTAÇÕES DE TRABALHO ISOLADAS - FORNECIMENTO E INSTALAÇÃO</v>
      </c>
      <c r="D344" s="417" t="str">
        <f>IF($B344="","",IFERROR(VLOOKUP($B344,SERVIÇOS!$A:$F,3,0),IFERROR(VLOOKUP($B344,'COMPOSIÇÕES COMPLEMENTARES '!$C:$K,3,0),"")))</f>
        <v>CJ</v>
      </c>
      <c r="E344" s="418">
        <v>4</v>
      </c>
      <c r="F344" s="419">
        <f>IF($B344="","",IFERROR(VLOOKUP($B344,SERVIÇOS!$A:$F,4,0),IFERROR(VLOOKUP($B344,'COMPOSIÇÕES COMPLEMENTARES '!$C:$K,6,0),"")))</f>
        <v>662.03</v>
      </c>
      <c r="G344" s="419">
        <f>IF($B344="","",IFERROR(VLOOKUP($B344,SERVIÇOS!$A:$F,5,0),IFERROR(VLOOKUP($B344,'COMPOSIÇÕES COMPLEMENTARES '!$C:$K,7,0),"")))</f>
        <v>19.079999999999998</v>
      </c>
      <c r="H344" s="419">
        <f t="shared" si="289"/>
        <v>681.11</v>
      </c>
      <c r="I344" s="419">
        <f t="shared" si="290"/>
        <v>2648.12</v>
      </c>
      <c r="J344" s="419">
        <f t="shared" si="291"/>
        <v>76.319999999999993</v>
      </c>
      <c r="K344" s="419">
        <f t="shared" si="292"/>
        <v>2724.44</v>
      </c>
      <c r="L344" s="714"/>
      <c r="M344"/>
      <c r="N344" s="477"/>
      <c r="O344" s="478"/>
      <c r="P344" s="477"/>
      <c r="Q344" s="479"/>
      <c r="R344" s="477"/>
      <c r="S344" s="480"/>
      <c r="T344" s="481"/>
      <c r="U344" s="482"/>
      <c r="V344" s="494"/>
      <c r="W344" s="495"/>
      <c r="X344" s="495"/>
      <c r="Y344" s="273"/>
      <c r="Z344" s="273"/>
      <c r="AA344" s="273"/>
      <c r="AB344" s="273"/>
      <c r="AC344" s="273"/>
      <c r="AD344" s="273"/>
      <c r="AE344" s="273"/>
      <c r="AF344" s="273"/>
      <c r="AG344" s="273"/>
      <c r="AH344" s="273"/>
      <c r="AI344" s="273"/>
      <c r="AJ344" s="661"/>
      <c r="AK344" s="661"/>
    </row>
    <row r="345" spans="1:37" s="275" customFormat="1" ht="30">
      <c r="A345" s="414" t="s">
        <v>19469</v>
      </c>
      <c r="B345" s="436" t="str">
        <f>'COMPOSIÇÕES COMPLEMENTARES '!$C$393</f>
        <v>COMP 074</v>
      </c>
      <c r="C345" s="416" t="str">
        <f>IF($B345="","",IFERROR(VLOOKUP($B345,SERVIÇOS!$A:$F,2,0),IFERROR(VLOOKUP($B345,'COMPOSIÇÕES COMPLEMENTARES '!$C:$K,2,0),"")))</f>
        <v>TOMADAS/LÓGICA E CANALETAS PARA IMPRESSORAS E TV'S  BLOCO C - FORNECIMENTO E INSTALAÇÃO</v>
      </c>
      <c r="D345" s="417" t="str">
        <f>IF($B345="","",IFERROR(VLOOKUP($B345,SERVIÇOS!$A:$F,3,0),IFERROR(VLOOKUP($B345,'COMPOSIÇÕES COMPLEMENTARES '!$C:$K,3,0),"")))</f>
        <v>CJ</v>
      </c>
      <c r="E345" s="418">
        <v>1</v>
      </c>
      <c r="F345" s="419">
        <f>IF($B345="","",IFERROR(VLOOKUP($B345,SERVIÇOS!$A:$F,4,0),IFERROR(VLOOKUP($B345,'COMPOSIÇÕES COMPLEMENTARES '!$C:$K,6,0),"")))</f>
        <v>1259.3499999999999</v>
      </c>
      <c r="G345" s="419">
        <f>IF($B345="","",IFERROR(VLOOKUP($B345,SERVIÇOS!$A:$F,5,0),IFERROR(VLOOKUP($B345,'COMPOSIÇÕES COMPLEMENTARES '!$C:$K,7,0),"")))</f>
        <v>22.9</v>
      </c>
      <c r="H345" s="419">
        <f t="shared" si="289"/>
        <v>1282.25</v>
      </c>
      <c r="I345" s="419">
        <f t="shared" si="290"/>
        <v>1259.3499999999999</v>
      </c>
      <c r="J345" s="419">
        <f t="shared" si="291"/>
        <v>22.9</v>
      </c>
      <c r="K345" s="419">
        <f t="shared" si="292"/>
        <v>1282.25</v>
      </c>
      <c r="L345" s="714"/>
      <c r="M345"/>
      <c r="N345" s="477"/>
      <c r="O345" s="478"/>
      <c r="P345" s="477"/>
      <c r="Q345" s="479"/>
      <c r="R345" s="477"/>
      <c r="S345" s="480"/>
      <c r="T345" s="481"/>
      <c r="U345" s="482"/>
      <c r="V345" s="494"/>
      <c r="W345" s="495"/>
      <c r="X345" s="495"/>
      <c r="Y345" s="273"/>
      <c r="Z345" s="273"/>
      <c r="AA345" s="273"/>
      <c r="AB345" s="273"/>
      <c r="AC345" s="273"/>
      <c r="AD345" s="273"/>
      <c r="AE345" s="273"/>
      <c r="AF345" s="273"/>
      <c r="AG345" s="273"/>
      <c r="AH345" s="273"/>
      <c r="AI345" s="273"/>
      <c r="AJ345" s="661"/>
      <c r="AK345" s="661"/>
    </row>
    <row r="346" spans="1:37" s="275" customFormat="1" ht="45">
      <c r="A346" s="414" t="s">
        <v>19754</v>
      </c>
      <c r="B346" s="436" t="str">
        <f>'COMPOSIÇÕES COMPLEMENTARES '!$C$363</f>
        <v>COMP 070</v>
      </c>
      <c r="C346" s="416" t="str">
        <f>IF($B346="","",IFERROR(VLOOKUP($B346,SERVIÇOS!$A:$F,2,0),IFERROR(VLOOKUP($B346,'COMPOSIÇÕES COMPLEMENTARES '!$C:$K,2,0),"")))</f>
        <v xml:space="preserve">  HASTE DE ATERRAMENTO EM ACO COM 3,00 M DE COMPRIMENTO E DN = 5/8", REVESTIDA COM BAIXA CAMADA DE COBRE, INCLUSO CONECTOR  E CAIXA DE ATERRAMENTO - FORNECIMENTO E INSTALAÇÃO</v>
      </c>
      <c r="D346" s="417" t="str">
        <f>IF($B346="","",IFERROR(VLOOKUP($B346,SERVIÇOS!$A:$F,3,0),IFERROR(VLOOKUP($B346,'COMPOSIÇÕES COMPLEMENTARES '!$C:$K,3,0),"")))</f>
        <v>UNID.</v>
      </c>
      <c r="E346" s="418">
        <v>1</v>
      </c>
      <c r="F346" s="419">
        <f>IF($B346="","",IFERROR(VLOOKUP($B346,SERVIÇOS!$A:$F,4,0),IFERROR(VLOOKUP($B346,'COMPOSIÇÕES COMPLEMENTARES '!$C:$K,6,0),"")))</f>
        <v>166.09</v>
      </c>
      <c r="G346" s="419">
        <f>IF($B346="","",IFERROR(VLOOKUP($B346,SERVIÇOS!$A:$F,5,0),IFERROR(VLOOKUP($B346,'COMPOSIÇÕES COMPLEMENTARES '!$C:$K,7,0),"")))</f>
        <v>11.44</v>
      </c>
      <c r="H346" s="419">
        <f t="shared" ref="H346" si="308">IF(E346="","",F346+G346)</f>
        <v>177.53</v>
      </c>
      <c r="I346" s="419">
        <f t="shared" ref="I346" si="309">IF(E346="","",TRUNC((E346*F346),2))</f>
        <v>166.09</v>
      </c>
      <c r="J346" s="419">
        <f t="shared" ref="J346" si="310">IF(E346="","",TRUNC((E346*G346),2))</f>
        <v>11.44</v>
      </c>
      <c r="K346" s="419">
        <f t="shared" si="292"/>
        <v>177.53</v>
      </c>
      <c r="L346" s="714"/>
      <c r="M346"/>
      <c r="N346" s="477"/>
      <c r="O346" s="478"/>
      <c r="P346" s="477"/>
      <c r="Q346" s="479"/>
      <c r="R346" s="477"/>
      <c r="S346" s="480"/>
      <c r="T346" s="481"/>
      <c r="U346" s="482"/>
      <c r="V346" s="494"/>
      <c r="W346" s="495"/>
      <c r="X346" s="495"/>
      <c r="Y346" s="273"/>
      <c r="Z346" s="273"/>
      <c r="AA346" s="273"/>
      <c r="AB346" s="273"/>
      <c r="AC346" s="273"/>
      <c r="AD346" s="273"/>
      <c r="AE346" s="273"/>
      <c r="AF346" s="273"/>
      <c r="AG346" s="273"/>
      <c r="AH346" s="273"/>
      <c r="AI346" s="273"/>
      <c r="AJ346" s="661"/>
      <c r="AK346" s="661"/>
    </row>
    <row r="347" spans="1:37" s="275" customFormat="1">
      <c r="A347" s="407" t="s">
        <v>19447</v>
      </c>
      <c r="B347" s="408"/>
      <c r="C347" s="409" t="s">
        <v>19425</v>
      </c>
      <c r="D347" s="410"/>
      <c r="E347" s="411"/>
      <c r="F347" s="412"/>
      <c r="G347" s="413"/>
      <c r="H347" s="413"/>
      <c r="I347" s="400"/>
      <c r="J347" s="400"/>
      <c r="K347" s="712"/>
      <c r="L347" s="798"/>
      <c r="M347"/>
      <c r="N347" s="477"/>
      <c r="O347" s="478"/>
      <c r="P347" s="477"/>
      <c r="Q347" s="479"/>
      <c r="R347" s="477"/>
      <c r="S347" s="480"/>
      <c r="T347" s="481"/>
      <c r="U347" s="482"/>
      <c r="V347" s="494"/>
      <c r="W347" s="495"/>
      <c r="X347" s="495"/>
      <c r="Y347" s="273"/>
      <c r="Z347" s="273"/>
      <c r="AA347" s="273"/>
      <c r="AB347" s="273"/>
      <c r="AC347" s="273"/>
      <c r="AD347" s="273"/>
      <c r="AE347" s="273"/>
      <c r="AF347" s="273"/>
      <c r="AG347" s="273"/>
      <c r="AH347" s="273"/>
      <c r="AI347" s="273"/>
      <c r="AJ347" s="661"/>
      <c r="AK347" s="661"/>
    </row>
    <row r="348" spans="1:37" s="275" customFormat="1">
      <c r="A348" s="414" t="s">
        <v>19448</v>
      </c>
      <c r="B348" s="436" t="s">
        <v>16179</v>
      </c>
      <c r="C348" s="416" t="str">
        <f>IF($B348="","",IFERROR(VLOOKUP($B348,SERVIÇOS!$A:$F,2,0),IFERROR(VLOOKUP($B348,'COMPOSIÇÕES COMPLEMENTARES '!$C:$K,2,0),"")))</f>
        <v>REMOÇÃO DE CABO EMBUTIDO - ATÉ 16MM2</v>
      </c>
      <c r="D348" s="417" t="str">
        <f>IF($B348="","",IFERROR(VLOOKUP($B348,SERVIÇOS!$A:$F,3,0),IFERROR(VLOOKUP($B348,'COMPOSIÇÕES COMPLEMENTARES '!$C:$K,3,0),"")))</f>
        <v>M</v>
      </c>
      <c r="E348" s="418">
        <v>925</v>
      </c>
      <c r="F348" s="419">
        <f>IF($B348="","",IFERROR(VLOOKUP($B348,SERVIÇOS!$A:$F,4,0),IFERROR(VLOOKUP($B348,'COMPOSIÇÕES COMPLEMENTARES '!$C:$K,6,0),"")))</f>
        <v>0.78</v>
      </c>
      <c r="G348" s="419">
        <f>IF($B348="","",IFERROR(VLOOKUP($B348,SERVIÇOS!$A:$F,5,0),IFERROR(VLOOKUP($B348,'COMPOSIÇÕES COMPLEMENTARES '!$C:$K,7,0),"")))</f>
        <v>1.91</v>
      </c>
      <c r="H348" s="419">
        <f t="shared" ref="H348:H365" si="311">IF(E348="","",F348+G348)</f>
        <v>2.69</v>
      </c>
      <c r="I348" s="419">
        <f t="shared" ref="I348:I365" si="312">IF(E348="","",TRUNC((E348*F348),2))</f>
        <v>721.5</v>
      </c>
      <c r="J348" s="419">
        <f t="shared" ref="J348:J365" si="313">IF(E348="","",TRUNC((E348*G348),2))</f>
        <v>1766.75</v>
      </c>
      <c r="K348" s="419">
        <f t="shared" si="292"/>
        <v>2488.25</v>
      </c>
      <c r="L348" s="714"/>
      <c r="M348"/>
      <c r="N348" s="477"/>
      <c r="O348" s="478"/>
      <c r="P348" s="477"/>
      <c r="Q348" s="479"/>
      <c r="R348" s="477"/>
      <c r="S348" s="480"/>
      <c r="T348" s="481"/>
      <c r="U348" s="482"/>
      <c r="V348" s="494"/>
      <c r="W348" s="495"/>
      <c r="X348" s="495"/>
      <c r="Y348" s="273"/>
      <c r="Z348" s="273"/>
      <c r="AA348" s="273"/>
      <c r="AB348" s="273"/>
      <c r="AC348" s="273"/>
      <c r="AD348" s="273"/>
      <c r="AE348" s="273"/>
      <c r="AF348" s="273"/>
      <c r="AG348" s="273"/>
      <c r="AH348" s="273"/>
      <c r="AI348" s="273"/>
      <c r="AJ348" s="755"/>
      <c r="AK348" s="755"/>
    </row>
    <row r="349" spans="1:37" s="275" customFormat="1">
      <c r="A349" s="414" t="s">
        <v>19449</v>
      </c>
      <c r="B349" s="436" t="s">
        <v>16916</v>
      </c>
      <c r="C349" s="416" t="str">
        <f>IF($B349="","",IFERROR(VLOOKUP($B349,SERVIÇOS!$A:$F,2,0),IFERROR(VLOOKUP($B349,'COMPOSIÇÕES COMPLEMENTARES '!$C:$K,2,0),"")))</f>
        <v>RASGO EM ALVENARIA P/TUBULAÇÕES D=65 A 100MM (2 1/2" A 4")</v>
      </c>
      <c r="D349" s="417" t="str">
        <f>IF($B349="","",IFERROR(VLOOKUP($B349,SERVIÇOS!$A:$F,3,0),IFERROR(VLOOKUP($B349,'COMPOSIÇÕES COMPLEMENTARES '!$C:$K,3,0),"")))</f>
        <v>M</v>
      </c>
      <c r="E349" s="418">
        <v>4</v>
      </c>
      <c r="F349" s="419">
        <f>IF($B349="","",IFERROR(VLOOKUP($B349,SERVIÇOS!$A:$F,4,0),IFERROR(VLOOKUP($B349,'COMPOSIÇÕES COMPLEMENTARES '!$C:$K,6,0),"")))</f>
        <v>5.75</v>
      </c>
      <c r="G349" s="419">
        <f>IF($B349="","",IFERROR(VLOOKUP($B349,SERVIÇOS!$A:$F,5,0),IFERROR(VLOOKUP($B349,'COMPOSIÇÕES COMPLEMENTARES '!$C:$K,7,0),"")))</f>
        <v>13.98</v>
      </c>
      <c r="H349" s="419">
        <f t="shared" si="311"/>
        <v>19.73</v>
      </c>
      <c r="I349" s="419">
        <f t="shared" si="312"/>
        <v>23</v>
      </c>
      <c r="J349" s="419">
        <f t="shared" si="313"/>
        <v>55.92</v>
      </c>
      <c r="K349" s="419">
        <f t="shared" si="292"/>
        <v>78.92</v>
      </c>
      <c r="L349" s="714"/>
      <c r="M349"/>
      <c r="N349" s="477"/>
      <c r="O349" s="478"/>
      <c r="P349" s="477"/>
      <c r="Q349" s="479"/>
      <c r="R349" s="477"/>
      <c r="S349" s="480"/>
      <c r="T349" s="481"/>
      <c r="U349" s="482"/>
      <c r="V349" s="494"/>
      <c r="W349" s="495"/>
      <c r="X349" s="495"/>
      <c r="Y349" s="273"/>
      <c r="Z349" s="273"/>
      <c r="AA349" s="273"/>
      <c r="AB349" s="273"/>
      <c r="AC349" s="273"/>
      <c r="AD349" s="273"/>
      <c r="AE349" s="273"/>
      <c r="AF349" s="273"/>
      <c r="AG349" s="273"/>
      <c r="AH349" s="273"/>
      <c r="AI349" s="273"/>
      <c r="AJ349" s="755"/>
      <c r="AK349" s="755"/>
    </row>
    <row r="350" spans="1:37" s="275" customFormat="1" ht="45">
      <c r="A350" s="414" t="s">
        <v>19450</v>
      </c>
      <c r="B350" s="436">
        <v>100475</v>
      </c>
      <c r="C350" s="416" t="str">
        <f>IF($B350="","",IFERROR(VLOOKUP($B350,SERVIÇOS!$A:$F,2,0),IFERROR(VLOOKUP($B350,'COMPOSIÇÕES COMPLEMENTARES '!$C:$K,2,0),"")))</f>
        <v>ARGAMASSA TRAÇO 1:3 (EM VOLUME DE CIMENTO E AREIA MÉDIA ÚMIDA) COM ADIÇÃO DE IMPERMEABILIZANTE, PREPARO MECÂNICO COM BETONEIRA 400 L. AF_08/2019</v>
      </c>
      <c r="D350" s="417" t="str">
        <f>IF($B350="","",IFERROR(VLOOKUP($B350,SERVIÇOS!$A:$F,3,0),IFERROR(VLOOKUP($B350,'COMPOSIÇÕES COMPLEMENTARES '!$C:$K,3,0),"")))</f>
        <v>M3</v>
      </c>
      <c r="E350" s="418">
        <v>0.2</v>
      </c>
      <c r="F350" s="419">
        <f>IF($B350="","",IFERROR(VLOOKUP($B350,SERVIÇOS!$A:$F,4,0),IFERROR(VLOOKUP($B350,'COMPOSIÇÕES COMPLEMENTARES '!$C:$K,6,0),"")))</f>
        <v>587.16999999999996</v>
      </c>
      <c r="G350" s="419">
        <f>IF($B350="","",IFERROR(VLOOKUP($B350,SERVIÇOS!$A:$F,5,0),IFERROR(VLOOKUP($B350,'COMPOSIÇÕES COMPLEMENTARES '!$C:$K,7,0),"")))</f>
        <v>57.44</v>
      </c>
      <c r="H350" s="419">
        <f t="shared" si="311"/>
        <v>644.6099999999999</v>
      </c>
      <c r="I350" s="419">
        <f t="shared" si="312"/>
        <v>117.43</v>
      </c>
      <c r="J350" s="419">
        <f t="shared" si="313"/>
        <v>11.48</v>
      </c>
      <c r="K350" s="419">
        <f t="shared" si="292"/>
        <v>128.922</v>
      </c>
      <c r="L350" s="714"/>
      <c r="M350"/>
      <c r="N350" s="477"/>
      <c r="O350" s="478"/>
      <c r="P350" s="477"/>
      <c r="Q350" s="479"/>
      <c r="R350" s="477"/>
      <c r="S350" s="480"/>
      <c r="T350" s="481"/>
      <c r="U350" s="482"/>
      <c r="V350" s="494"/>
      <c r="W350" s="495"/>
      <c r="X350" s="495"/>
      <c r="Y350" s="273"/>
      <c r="Z350" s="273"/>
      <c r="AA350" s="273"/>
      <c r="AB350" s="273"/>
      <c r="AC350" s="273"/>
      <c r="AD350" s="273"/>
      <c r="AE350" s="273"/>
      <c r="AF350" s="273"/>
      <c r="AG350" s="273"/>
      <c r="AH350" s="273"/>
      <c r="AI350" s="273"/>
      <c r="AJ350" s="755"/>
      <c r="AK350" s="755"/>
    </row>
    <row r="351" spans="1:37" s="275" customFormat="1" ht="45">
      <c r="A351" s="414" t="s">
        <v>19451</v>
      </c>
      <c r="B351" s="436">
        <v>101881</v>
      </c>
      <c r="C351" s="416" t="str">
        <f>IF($B351="","",IFERROR(VLOOKUP($B351,SERVIÇOS!$A:$F,2,0),IFERROR(VLOOKUP($B351,'COMPOSIÇÕES COMPLEMENTARES '!$C:$K,2,0),"")))</f>
        <v>QUADRO DE DISTRIBUIÇÃO DE ENERGIA EM CHAPA DE AÇO GALVANIZADO, DE EMBUTIR, COM BARRAMENTO TRIFÁSICO, PARA 40 DISJUNTORES DIN 100A - FORNECIMENTO E INSTALAÇÃO. AF_10/2020</v>
      </c>
      <c r="D351" s="417" t="str">
        <f>IF($B351="","",IFERROR(VLOOKUP($B351,SERVIÇOS!$A:$F,3,0),IFERROR(VLOOKUP($B351,'COMPOSIÇÕES COMPLEMENTARES '!$C:$K,3,0),"")))</f>
        <v>UN</v>
      </c>
      <c r="E351" s="418">
        <v>1</v>
      </c>
      <c r="F351" s="419">
        <f>IF($B351="","",IFERROR(VLOOKUP($B351,SERVIÇOS!$A:$F,4,0),IFERROR(VLOOKUP($B351,'COMPOSIÇÕES COMPLEMENTARES '!$C:$K,6,0),"")))</f>
        <v>1235.3699999999999</v>
      </c>
      <c r="G351" s="419">
        <f>IF($B351="","",IFERROR(VLOOKUP($B351,SERVIÇOS!$A:$F,5,0),IFERROR(VLOOKUP($B351,'COMPOSIÇÕES COMPLEMENTARES '!$C:$K,7,0),"")))</f>
        <v>27.53</v>
      </c>
      <c r="H351" s="419">
        <f t="shared" si="311"/>
        <v>1262.8999999999999</v>
      </c>
      <c r="I351" s="419">
        <f t="shared" si="312"/>
        <v>1235.3699999999999</v>
      </c>
      <c r="J351" s="419">
        <f t="shared" si="313"/>
        <v>27.53</v>
      </c>
      <c r="K351" s="419">
        <f t="shared" si="292"/>
        <v>1262.8999999999999</v>
      </c>
      <c r="L351" s="714"/>
      <c r="M351"/>
      <c r="N351" s="477"/>
      <c r="O351" s="478"/>
      <c r="P351" s="477"/>
      <c r="Q351" s="479"/>
      <c r="R351" s="477"/>
      <c r="S351" s="480"/>
      <c r="T351" s="481"/>
      <c r="U351" s="482"/>
      <c r="V351" s="494"/>
      <c r="W351" s="495"/>
      <c r="X351" s="495"/>
      <c r="Y351" s="273"/>
      <c r="Z351" s="273"/>
      <c r="AA351" s="273"/>
      <c r="AB351" s="273"/>
      <c r="AC351" s="273"/>
      <c r="AD351" s="273"/>
      <c r="AE351" s="273"/>
      <c r="AF351" s="273"/>
      <c r="AG351" s="273"/>
      <c r="AH351" s="273"/>
      <c r="AI351" s="273"/>
      <c r="AJ351" s="661"/>
      <c r="AK351" s="661"/>
    </row>
    <row r="352" spans="1:37" s="275" customFormat="1" ht="30">
      <c r="A352" s="414" t="s">
        <v>19452</v>
      </c>
      <c r="B352" s="436">
        <v>91836</v>
      </c>
      <c r="C352" s="416" t="str">
        <f>IF($B352="","",IFERROR(VLOOKUP($B352,SERVIÇOS!$A:$F,2,0),IFERROR(VLOOKUP($B352,'COMPOSIÇÕES COMPLEMENTARES '!$C:$K,2,0),"")))</f>
        <v>ELETRODUTO FLEXÍVEL CORRUGADO, PVC, DN 32 MM (1"), PARA CIRCUITOS TERMINAIS, INSTALADO EM FORRO - FORNECIMENTO E INSTALAÇÃO. AF_12/2015</v>
      </c>
      <c r="D352" s="417" t="str">
        <f>IF($B352="","",IFERROR(VLOOKUP($B352,SERVIÇOS!$A:$F,3,0),IFERROR(VLOOKUP($B352,'COMPOSIÇÕES COMPLEMENTARES '!$C:$K,3,0),"")))</f>
        <v>M</v>
      </c>
      <c r="E352" s="418">
        <v>110</v>
      </c>
      <c r="F352" s="419">
        <f>IF($B352="","",IFERROR(VLOOKUP($B352,SERVIÇOS!$A:$F,4,0),IFERROR(VLOOKUP($B352,'COMPOSIÇÕES COMPLEMENTARES '!$C:$K,6,0),"")))</f>
        <v>10.57</v>
      </c>
      <c r="G352" s="419">
        <f>IF($B352="","",IFERROR(VLOOKUP($B352,SERVIÇOS!$A:$F,5,0),IFERROR(VLOOKUP($B352,'COMPOSIÇÕES COMPLEMENTARES '!$C:$K,7,0),"")))</f>
        <v>5.0599999999999996</v>
      </c>
      <c r="H352" s="419">
        <f t="shared" si="311"/>
        <v>15.629999999999999</v>
      </c>
      <c r="I352" s="419">
        <f t="shared" si="312"/>
        <v>1162.7</v>
      </c>
      <c r="J352" s="419">
        <f t="shared" si="313"/>
        <v>556.6</v>
      </c>
      <c r="K352" s="419">
        <f t="shared" si="292"/>
        <v>1719.3</v>
      </c>
      <c r="L352" s="714"/>
      <c r="M352"/>
      <c r="N352" s="477"/>
      <c r="O352" s="478"/>
      <c r="P352" s="477"/>
      <c r="Q352" s="479"/>
      <c r="R352" s="477"/>
      <c r="S352" s="480"/>
      <c r="T352" s="481"/>
      <c r="U352" s="482"/>
      <c r="V352" s="494"/>
      <c r="W352" s="495"/>
      <c r="X352" s="495"/>
      <c r="Y352" s="273"/>
      <c r="Z352" s="273"/>
      <c r="AA352" s="273"/>
      <c r="AB352" s="273"/>
      <c r="AC352" s="273"/>
      <c r="AD352" s="273"/>
      <c r="AE352" s="273"/>
      <c r="AF352" s="273"/>
      <c r="AG352" s="273"/>
      <c r="AH352" s="273"/>
      <c r="AI352" s="273"/>
      <c r="AJ352" s="661"/>
      <c r="AK352" s="661"/>
    </row>
    <row r="353" spans="1:37" s="275" customFormat="1" ht="30">
      <c r="A353" s="414" t="s">
        <v>19453</v>
      </c>
      <c r="B353" s="436">
        <v>91872</v>
      </c>
      <c r="C353" s="416" t="str">
        <f>IF($B353="","",IFERROR(VLOOKUP($B353,SERVIÇOS!$A:$F,2,0),IFERROR(VLOOKUP($B353,'COMPOSIÇÕES COMPLEMENTARES '!$C:$K,2,0),"")))</f>
        <v>ELETRODUTO RÍGIDO ROSCÁVEL, PVC, DN 32 MM (1"), PARA CIRCUITOS TERMINAIS, INSTALADO EM PAREDE - FORNECIMENTO E INSTALAÇÃO. AF_12/2015</v>
      </c>
      <c r="D353" s="417" t="str">
        <f>IF($B353="","",IFERROR(VLOOKUP($B353,SERVIÇOS!$A:$F,3,0),IFERROR(VLOOKUP($B353,'COMPOSIÇÕES COMPLEMENTARES '!$C:$K,3,0),"")))</f>
        <v>M</v>
      </c>
      <c r="E353" s="418">
        <v>55</v>
      </c>
      <c r="F353" s="419">
        <f>IF($B353="","",IFERROR(VLOOKUP($B353,SERVIÇOS!$A:$F,4,0),IFERROR(VLOOKUP($B353,'COMPOSIÇÕES COMPLEMENTARES '!$C:$K,6,0),"")))</f>
        <v>14.91</v>
      </c>
      <c r="G353" s="419">
        <f>IF($B353="","",IFERROR(VLOOKUP($B353,SERVIÇOS!$A:$F,5,0),IFERROR(VLOOKUP($B353,'COMPOSIÇÕES COMPLEMENTARES '!$C:$K,7,0),"")))</f>
        <v>7.4</v>
      </c>
      <c r="H353" s="419">
        <f t="shared" si="311"/>
        <v>22.310000000000002</v>
      </c>
      <c r="I353" s="419">
        <f t="shared" si="312"/>
        <v>820.05</v>
      </c>
      <c r="J353" s="419">
        <f t="shared" si="313"/>
        <v>407</v>
      </c>
      <c r="K353" s="419">
        <f t="shared" si="292"/>
        <v>1227.0500000000002</v>
      </c>
      <c r="L353" s="714"/>
      <c r="M353"/>
      <c r="N353" s="477"/>
      <c r="O353" s="478"/>
      <c r="P353" s="477"/>
      <c r="Q353" s="479"/>
      <c r="R353" s="477"/>
      <c r="S353" s="480"/>
      <c r="T353" s="481"/>
      <c r="U353" s="482"/>
      <c r="V353" s="494"/>
      <c r="W353" s="495"/>
      <c r="X353" s="495"/>
      <c r="Y353" s="273"/>
      <c r="Z353" s="273"/>
      <c r="AA353" s="273"/>
      <c r="AB353" s="273"/>
      <c r="AC353" s="273"/>
      <c r="AD353" s="273"/>
      <c r="AE353" s="273"/>
      <c r="AF353" s="273"/>
      <c r="AG353" s="273"/>
      <c r="AH353" s="273"/>
      <c r="AI353" s="273"/>
      <c r="AJ353" s="661"/>
      <c r="AK353" s="661"/>
    </row>
    <row r="354" spans="1:37" s="275" customFormat="1" ht="30">
      <c r="A354" s="414" t="s">
        <v>19454</v>
      </c>
      <c r="B354" s="436">
        <v>91885</v>
      </c>
      <c r="C354" s="416" t="str">
        <f>IF($B354="","",IFERROR(VLOOKUP($B354,SERVIÇOS!$A:$F,2,0),IFERROR(VLOOKUP($B354,'COMPOSIÇÕES COMPLEMENTARES '!$C:$K,2,0),"")))</f>
        <v>LUVA PARA ELETRODUTO, PVC, ROSCÁVEL, DN 32 MM (1"), PARA CIRCUITOS TERMINAIS, INSTALADA EM PAREDE - FORNECIMENTO E INSTALAÇÃO. AF_12/2015</v>
      </c>
      <c r="D354" s="417" t="str">
        <f>IF($B354="","",IFERROR(VLOOKUP($B354,SERVIÇOS!$A:$F,3,0),IFERROR(VLOOKUP($B354,'COMPOSIÇÕES COMPLEMENTARES '!$C:$K,3,0),"")))</f>
        <v>UN</v>
      </c>
      <c r="E354" s="418">
        <v>10</v>
      </c>
      <c r="F354" s="419">
        <f>IF($B354="","",IFERROR(VLOOKUP($B354,SERVIÇOS!$A:$F,4,0),IFERROR(VLOOKUP($B354,'COMPOSIÇÕES COMPLEMENTARES '!$C:$K,6,0),"")))</f>
        <v>5.21</v>
      </c>
      <c r="G354" s="419">
        <f>IF($B354="","",IFERROR(VLOOKUP($B354,SERVIÇOS!$A:$F,5,0),IFERROR(VLOOKUP($B354,'COMPOSIÇÕES COMPLEMENTARES '!$C:$K,7,0),"")))</f>
        <v>6.98</v>
      </c>
      <c r="H354" s="419">
        <f t="shared" si="311"/>
        <v>12.190000000000001</v>
      </c>
      <c r="I354" s="419">
        <f t="shared" si="312"/>
        <v>52.1</v>
      </c>
      <c r="J354" s="419">
        <f t="shared" si="313"/>
        <v>69.8</v>
      </c>
      <c r="K354" s="419">
        <f t="shared" si="292"/>
        <v>121.9</v>
      </c>
      <c r="L354" s="714"/>
      <c r="M354"/>
      <c r="N354" s="477"/>
      <c r="O354" s="478"/>
      <c r="P354" s="477"/>
      <c r="Q354" s="479"/>
      <c r="R354" s="477"/>
      <c r="S354" s="480"/>
      <c r="T354" s="481"/>
      <c r="U354" s="482"/>
      <c r="V354" s="494"/>
      <c r="W354" s="495"/>
      <c r="X354" s="495"/>
      <c r="Y354" s="273"/>
      <c r="Z354" s="273"/>
      <c r="AA354" s="273"/>
      <c r="AB354" s="273"/>
      <c r="AC354" s="273"/>
      <c r="AD354" s="273"/>
      <c r="AE354" s="273"/>
      <c r="AF354" s="273"/>
      <c r="AG354" s="273"/>
      <c r="AH354" s="273"/>
      <c r="AI354" s="273"/>
      <c r="AJ354" s="661"/>
      <c r="AK354" s="661"/>
    </row>
    <row r="355" spans="1:37" s="275" customFormat="1" ht="45">
      <c r="A355" s="414" t="s">
        <v>19455</v>
      </c>
      <c r="B355" s="436">
        <v>91917</v>
      </c>
      <c r="C355" s="416" t="str">
        <f>IF($B355="","",IFERROR(VLOOKUP($B355,SERVIÇOS!$A:$F,2,0),IFERROR(VLOOKUP($B355,'COMPOSIÇÕES COMPLEMENTARES '!$C:$K,2,0),"")))</f>
        <v>CURVA 90 GRAUS PARA ELETRODUTO, PVC, ROSCÁVEL, DN 32 MM (1"), PARA CIRCUITOS TERMINAIS, INSTALADA EM PAREDE - FORNECIMENTO E INSTALAÇÃO. AF_12/2015</v>
      </c>
      <c r="D355" s="417" t="str">
        <f>IF($B355="","",IFERROR(VLOOKUP($B355,SERVIÇOS!$A:$F,3,0),IFERROR(VLOOKUP($B355,'COMPOSIÇÕES COMPLEMENTARES '!$C:$K,3,0),"")))</f>
        <v>UN</v>
      </c>
      <c r="E355" s="418">
        <v>10</v>
      </c>
      <c r="F355" s="419">
        <f>IF($B355="","",IFERROR(VLOOKUP($B355,SERVIÇOS!$A:$F,4,0),IFERROR(VLOOKUP($B355,'COMPOSIÇÕES COMPLEMENTARES '!$C:$K,6,0),"")))</f>
        <v>10.26</v>
      </c>
      <c r="G355" s="419">
        <f>IF($B355="","",IFERROR(VLOOKUP($B355,SERVIÇOS!$A:$F,5,0),IFERROR(VLOOKUP($B355,'COMPOSIÇÕES COMPLEMENTARES '!$C:$K,7,0),"")))</f>
        <v>10.44</v>
      </c>
      <c r="H355" s="419">
        <f t="shared" si="311"/>
        <v>20.7</v>
      </c>
      <c r="I355" s="419">
        <f t="shared" si="312"/>
        <v>102.6</v>
      </c>
      <c r="J355" s="419">
        <f t="shared" si="313"/>
        <v>104.4</v>
      </c>
      <c r="K355" s="419">
        <f t="shared" si="292"/>
        <v>207</v>
      </c>
      <c r="L355" s="714"/>
      <c r="M355"/>
      <c r="N355" s="477"/>
      <c r="O355" s="478"/>
      <c r="P355" s="477"/>
      <c r="Q355" s="479"/>
      <c r="R355" s="477"/>
      <c r="S355" s="480"/>
      <c r="T355" s="481"/>
      <c r="U355" s="482"/>
      <c r="V355" s="494"/>
      <c r="W355" s="495"/>
      <c r="X355" s="495"/>
      <c r="Y355" s="273"/>
      <c r="Z355" s="273"/>
      <c r="AA355" s="273"/>
      <c r="AB355" s="273"/>
      <c r="AC355" s="273"/>
      <c r="AD355" s="273"/>
      <c r="AE355" s="273"/>
      <c r="AF355" s="273"/>
      <c r="AG355" s="273"/>
      <c r="AH355" s="273"/>
      <c r="AI355" s="273"/>
      <c r="AJ355" s="661"/>
      <c r="AK355" s="661"/>
    </row>
    <row r="356" spans="1:37" s="275" customFormat="1" ht="30">
      <c r="A356" s="414" t="s">
        <v>19456</v>
      </c>
      <c r="B356" s="436" t="str">
        <f>'COMPOSIÇÕES COMPLEMENTARES '!$C$597</f>
        <v>COMP 096</v>
      </c>
      <c r="C356" s="416" t="str">
        <f>IF($B356="","",IFERROR(VLOOKUP($B356,SERVIÇOS!$A:$F,2,0),IFERROR(VLOOKUP($B356,'COMPOSIÇÕES COMPLEMENTARES '!$C:$K,2,0),"")))</f>
        <v>CONDULETE EM ALUMÍNIO, P/ ELETRODUTO ATÉ 1 1/2", COM TAMPA (MODELOS: T - X - TB - C - E - LB, LL - LR) - FORNECIMENTO E INSTALAÇÃO.</v>
      </c>
      <c r="D356" s="417" t="str">
        <f>IF($B356="","",IFERROR(VLOOKUP($B356,SERVIÇOS!$A:$F,3,0),IFERROR(VLOOKUP($B356,'COMPOSIÇÕES COMPLEMENTARES '!$C:$K,3,0),"")))</f>
        <v>UN</v>
      </c>
      <c r="E356" s="418">
        <v>16</v>
      </c>
      <c r="F356" s="419">
        <f>IF($B356="","",IFERROR(VLOOKUP($B356,SERVIÇOS!$A:$F,4,0),IFERROR(VLOOKUP($B356,'COMPOSIÇÕES COMPLEMENTARES '!$C:$K,6,0),"")))</f>
        <v>41.56</v>
      </c>
      <c r="G356" s="419">
        <f>IF($B356="","",IFERROR(VLOOKUP($B356,SERVIÇOS!$A:$F,5,0),IFERROR(VLOOKUP($B356,'COMPOSIÇÕES COMPLEMENTARES '!$C:$K,7,0),"")))</f>
        <v>9.15</v>
      </c>
      <c r="H356" s="419">
        <f t="shared" ref="H356" si="314">IF(E356="","",F356+G356)</f>
        <v>50.71</v>
      </c>
      <c r="I356" s="419">
        <f t="shared" ref="I356" si="315">IF(E356="","",TRUNC((E356*F356),2))</f>
        <v>664.96</v>
      </c>
      <c r="J356" s="419">
        <f t="shared" ref="J356" si="316">IF(E356="","",TRUNC((E356*G356),2))</f>
        <v>146.4</v>
      </c>
      <c r="K356" s="419">
        <f t="shared" si="292"/>
        <v>811.36</v>
      </c>
      <c r="L356" s="714"/>
      <c r="M356"/>
      <c r="N356" s="477"/>
      <c r="O356" s="478"/>
      <c r="P356" s="477"/>
      <c r="Q356" s="479"/>
      <c r="R356" s="477"/>
      <c r="S356" s="480"/>
      <c r="T356" s="481"/>
      <c r="U356" s="482"/>
      <c r="V356" s="494"/>
      <c r="W356" s="495"/>
      <c r="X356" s="495"/>
      <c r="Y356" s="273"/>
      <c r="Z356" s="273"/>
      <c r="AA356" s="273"/>
      <c r="AB356" s="273"/>
      <c r="AC356" s="273"/>
      <c r="AD356" s="273"/>
      <c r="AE356" s="273"/>
      <c r="AF356" s="273"/>
      <c r="AG356" s="273"/>
      <c r="AH356" s="273"/>
      <c r="AI356" s="273"/>
      <c r="AJ356" s="661"/>
      <c r="AK356" s="661"/>
    </row>
    <row r="357" spans="1:37" s="275" customFormat="1" ht="45">
      <c r="A357" s="414" t="s">
        <v>19457</v>
      </c>
      <c r="B357" s="436">
        <v>91925</v>
      </c>
      <c r="C357" s="416" t="str">
        <f>IF($B357="","",IFERROR(VLOOKUP($B357,SERVIÇOS!$A:$F,2,0),IFERROR(VLOOKUP($B357,'COMPOSIÇÕES COMPLEMENTARES '!$C:$K,2,0),"")))</f>
        <v>CABO DE COBRE FLEXÍVEL ISOLADO, 1,5 MM², ANTI-CHAMA 0,6/1,0 KV, PARA CIRCUITOS TERMINAIS - FORNECIMENTO E INSTALAÇÃO. AF_12/2015</v>
      </c>
      <c r="D357" s="417" t="str">
        <f>IF($B357="","",IFERROR(VLOOKUP($B357,SERVIÇOS!$A:$F,3,0),IFERROR(VLOOKUP($B357,'COMPOSIÇÕES COMPLEMENTARES '!$C:$K,3,0),"")))</f>
        <v>M</v>
      </c>
      <c r="E357" s="418">
        <v>81</v>
      </c>
      <c r="F357" s="419">
        <f>IF($B357="","",IFERROR(VLOOKUP($B357,SERVIÇOS!$A:$F,4,0),IFERROR(VLOOKUP($B357,'COMPOSIÇÕES COMPLEMENTARES '!$C:$K,6,0),"")))</f>
        <v>2.63</v>
      </c>
      <c r="G357" s="419">
        <f>IF($B357="","",IFERROR(VLOOKUP($B357,SERVIÇOS!$A:$F,5,0),IFERROR(VLOOKUP($B357,'COMPOSIÇÕES COMPLEMENTARES '!$C:$K,7,0),"")))</f>
        <v>0.9</v>
      </c>
      <c r="H357" s="419">
        <f t="shared" ref="H357" si="317">IF(E357="","",F357+G357)</f>
        <v>3.53</v>
      </c>
      <c r="I357" s="419">
        <f t="shared" ref="I357" si="318">IF(E357="","",TRUNC((E357*F357),2))</f>
        <v>213.03</v>
      </c>
      <c r="J357" s="419">
        <f t="shared" ref="J357" si="319">IF(E357="","",TRUNC((E357*G357),2))</f>
        <v>72.900000000000006</v>
      </c>
      <c r="K357" s="419">
        <f t="shared" si="292"/>
        <v>285.93</v>
      </c>
      <c r="L357" s="714" t="s">
        <v>19490</v>
      </c>
      <c r="M357"/>
      <c r="N357" s="477"/>
      <c r="O357" s="478"/>
      <c r="P357" s="477"/>
      <c r="Q357" s="479"/>
      <c r="R357" s="477"/>
      <c r="S357" s="480"/>
      <c r="T357" s="481"/>
      <c r="U357" s="482"/>
      <c r="V357" s="494"/>
      <c r="W357" s="495"/>
      <c r="X357" s="495"/>
      <c r="Y357" s="273"/>
      <c r="Z357" s="273"/>
      <c r="AA357" s="273"/>
      <c r="AB357" s="273"/>
      <c r="AC357" s="273"/>
      <c r="AD357" s="273"/>
      <c r="AE357" s="273"/>
      <c r="AF357" s="273"/>
      <c r="AG357" s="273"/>
      <c r="AH357" s="273"/>
      <c r="AI357" s="273"/>
      <c r="AJ357" s="661"/>
      <c r="AK357" s="661"/>
    </row>
    <row r="358" spans="1:37" s="275" customFormat="1" ht="30">
      <c r="A358" s="414" t="s">
        <v>19458</v>
      </c>
      <c r="B358" s="436">
        <v>91927</v>
      </c>
      <c r="C358" s="416" t="str">
        <f>IF($B358="","",IFERROR(VLOOKUP($B358,SERVIÇOS!$A:$F,2,0),IFERROR(VLOOKUP($B358,'COMPOSIÇÕES COMPLEMENTARES '!$C:$K,2,0),"")))</f>
        <v>CABO DE COBRE FLEXÍVEL ISOLADO, 2,5 MM², ANTI-CHAMA 0,6/1,0 KV, PARA CIRCUITOS TERMINAIS - FORNECIMENTO E INSTALAÇÃO. AF_12/2015</v>
      </c>
      <c r="D358" s="417" t="str">
        <f>IF($B358="","",IFERROR(VLOOKUP($B358,SERVIÇOS!$A:$F,3,0),IFERROR(VLOOKUP($B358,'COMPOSIÇÕES COMPLEMENTARES '!$C:$K,3,0),"")))</f>
        <v>M</v>
      </c>
      <c r="E358" s="418">
        <v>280</v>
      </c>
      <c r="F358" s="419">
        <f>IF($B358="","",IFERROR(VLOOKUP($B358,SERVIÇOS!$A:$F,4,0),IFERROR(VLOOKUP($B358,'COMPOSIÇÕES COMPLEMENTARES '!$C:$K,6,0),"")))</f>
        <v>3.6</v>
      </c>
      <c r="G358" s="419">
        <f>IF($B358="","",IFERROR(VLOOKUP($B358,SERVIÇOS!$A:$F,5,0),IFERROR(VLOOKUP($B358,'COMPOSIÇÕES COMPLEMENTARES '!$C:$K,7,0),"")))</f>
        <v>1.1299999999999999</v>
      </c>
      <c r="H358" s="419">
        <f t="shared" si="311"/>
        <v>4.7300000000000004</v>
      </c>
      <c r="I358" s="419">
        <f t="shared" si="312"/>
        <v>1008</v>
      </c>
      <c r="J358" s="419">
        <f t="shared" si="313"/>
        <v>316.39999999999998</v>
      </c>
      <c r="K358" s="419">
        <f t="shared" si="292"/>
        <v>1324.4</v>
      </c>
      <c r="L358" s="714"/>
      <c r="M358"/>
      <c r="N358" s="477"/>
      <c r="O358" s="478"/>
      <c r="P358" s="477"/>
      <c r="Q358" s="479"/>
      <c r="R358" s="477"/>
      <c r="S358" s="480"/>
      <c r="T358" s="481"/>
      <c r="U358" s="482"/>
      <c r="V358" s="494"/>
      <c r="W358" s="495"/>
      <c r="X358" s="495"/>
      <c r="Y358" s="273"/>
      <c r="Z358" s="273"/>
      <c r="AA358" s="273"/>
      <c r="AB358" s="273"/>
      <c r="AC358" s="273"/>
      <c r="AD358" s="273"/>
      <c r="AE358" s="273"/>
      <c r="AF358" s="273"/>
      <c r="AG358" s="273"/>
      <c r="AH358" s="273"/>
      <c r="AI358" s="273"/>
      <c r="AJ358" s="661"/>
      <c r="AK358" s="661"/>
    </row>
    <row r="359" spans="1:37" s="275" customFormat="1" ht="30">
      <c r="A359" s="414" t="s">
        <v>19459</v>
      </c>
      <c r="B359" s="436">
        <v>91929</v>
      </c>
      <c r="C359" s="416" t="str">
        <f>IF($B359="","",IFERROR(VLOOKUP($B359,SERVIÇOS!$A:$F,2,0),IFERROR(VLOOKUP($B359,'COMPOSIÇÕES COMPLEMENTARES '!$C:$K,2,0),"")))</f>
        <v>CABO DE COBRE FLEXÍVEL ISOLADO, 4 MM², ANTI-CHAMA 0,6/1,0 KV, PARA CIRCUITOS TERMINAIS - FORNECIMENTO E INSTALAÇÃO. AF_12/2015</v>
      </c>
      <c r="D359" s="417" t="str">
        <f>IF($B359="","",IFERROR(VLOOKUP($B359,SERVIÇOS!$A:$F,3,0),IFERROR(VLOOKUP($B359,'COMPOSIÇÕES COMPLEMENTARES '!$C:$K,3,0),"")))</f>
        <v>M</v>
      </c>
      <c r="E359" s="418">
        <v>420</v>
      </c>
      <c r="F359" s="419">
        <f>IF($B359="","",IFERROR(VLOOKUP($B359,SERVIÇOS!$A:$F,4,0),IFERROR(VLOOKUP($B359,'COMPOSIÇÕES COMPLEMENTARES '!$C:$K,6,0),"")))</f>
        <v>5.37</v>
      </c>
      <c r="G359" s="419">
        <f>IF($B359="","",IFERROR(VLOOKUP($B359,SERVIÇOS!$A:$F,5,0),IFERROR(VLOOKUP($B359,'COMPOSIÇÕES COMPLEMENTARES '!$C:$K,7,0),"")))</f>
        <v>1.52</v>
      </c>
      <c r="H359" s="419">
        <f t="shared" si="311"/>
        <v>6.8900000000000006</v>
      </c>
      <c r="I359" s="419">
        <f t="shared" si="312"/>
        <v>2255.4</v>
      </c>
      <c r="J359" s="419">
        <f t="shared" si="313"/>
        <v>638.4</v>
      </c>
      <c r="K359" s="419">
        <f t="shared" si="292"/>
        <v>2893.8</v>
      </c>
      <c r="L359" s="714"/>
      <c r="M359"/>
      <c r="N359" s="477"/>
      <c r="O359" s="478"/>
      <c r="P359" s="477"/>
      <c r="Q359" s="479"/>
      <c r="R359" s="477"/>
      <c r="S359" s="480"/>
      <c r="T359" s="481"/>
      <c r="U359" s="482"/>
      <c r="V359" s="494"/>
      <c r="W359" s="495"/>
      <c r="X359" s="495"/>
      <c r="Y359" s="273"/>
      <c r="Z359" s="273"/>
      <c r="AA359" s="273"/>
      <c r="AB359" s="273"/>
      <c r="AC359" s="273"/>
      <c r="AD359" s="273"/>
      <c r="AE359" s="273"/>
      <c r="AF359" s="273"/>
      <c r="AG359" s="273"/>
      <c r="AH359" s="273"/>
      <c r="AI359" s="273"/>
      <c r="AJ359" s="661"/>
      <c r="AK359" s="661"/>
    </row>
    <row r="360" spans="1:37" s="275" customFormat="1" ht="30">
      <c r="A360" s="414" t="s">
        <v>19460</v>
      </c>
      <c r="B360" s="436">
        <v>91931</v>
      </c>
      <c r="C360" s="416" t="str">
        <f>IF($B360="","",IFERROR(VLOOKUP($B360,SERVIÇOS!$A:$F,2,0),IFERROR(VLOOKUP($B360,'COMPOSIÇÕES COMPLEMENTARES '!$C:$K,2,0),"")))</f>
        <v>CABO DE COBRE FLEXÍVEL ISOLADO, 6 MM², ANTI-CHAMA 0,6/1,0 KV, PARA CIRCUITOS TERMINAIS - FORNECIMENTO E INSTALAÇÃO. AF_12/2015</v>
      </c>
      <c r="D360" s="417" t="str">
        <f>IF($B360="","",IFERROR(VLOOKUP($B360,SERVIÇOS!$A:$F,3,0),IFERROR(VLOOKUP($B360,'COMPOSIÇÕES COMPLEMENTARES '!$C:$K,3,0),"")))</f>
        <v>M</v>
      </c>
      <c r="E360" s="418">
        <v>355</v>
      </c>
      <c r="F360" s="419">
        <f>IF($B360="","",IFERROR(VLOOKUP($B360,SERVIÇOS!$A:$F,4,0),IFERROR(VLOOKUP($B360,'COMPOSIÇÕES COMPLEMENTARES '!$C:$K,6,0),"")))</f>
        <v>7.7</v>
      </c>
      <c r="G360" s="419">
        <f>IF($B360="","",IFERROR(VLOOKUP($B360,SERVIÇOS!$A:$F,5,0),IFERROR(VLOOKUP($B360,'COMPOSIÇÕES COMPLEMENTARES '!$C:$K,7,0),"")))</f>
        <v>1.98</v>
      </c>
      <c r="H360" s="419">
        <f t="shared" si="311"/>
        <v>9.68</v>
      </c>
      <c r="I360" s="419">
        <f t="shared" si="312"/>
        <v>2733.5</v>
      </c>
      <c r="J360" s="419">
        <f t="shared" si="313"/>
        <v>702.9</v>
      </c>
      <c r="K360" s="419">
        <f t="shared" si="292"/>
        <v>3436.4</v>
      </c>
      <c r="L360" s="714"/>
      <c r="M360"/>
      <c r="N360" s="477"/>
      <c r="O360" s="478"/>
      <c r="P360" s="477"/>
      <c r="Q360" s="479"/>
      <c r="R360" s="477"/>
      <c r="S360" s="480"/>
      <c r="T360" s="481"/>
      <c r="U360" s="482"/>
      <c r="V360" s="494"/>
      <c r="W360" s="495"/>
      <c r="X360" s="495"/>
      <c r="Y360" s="273"/>
      <c r="Z360" s="273"/>
      <c r="AA360" s="273"/>
      <c r="AB360" s="273"/>
      <c r="AC360" s="273"/>
      <c r="AD360" s="273"/>
      <c r="AE360" s="273"/>
      <c r="AF360" s="273"/>
      <c r="AG360" s="273"/>
      <c r="AH360" s="273"/>
      <c r="AI360" s="273"/>
      <c r="AJ360" s="661"/>
      <c r="AK360" s="661"/>
    </row>
    <row r="361" spans="1:37" s="275" customFormat="1" ht="30">
      <c r="A361" s="414" t="s">
        <v>19461</v>
      </c>
      <c r="B361" s="436">
        <v>93660</v>
      </c>
      <c r="C361" s="416" t="str">
        <f>IF($B361="","",IFERROR(VLOOKUP($B361,SERVIÇOS!$A:$F,2,0),IFERROR(VLOOKUP($B361,'COMPOSIÇÕES COMPLEMENTARES '!$C:$K,2,0),"")))</f>
        <v>DISJUNTOR BIPOLAR TIPO DIN, CORRENTE NOMINAL DE 10A - FORNECIMENTO E INSTALAÇÃO. AF_10/2020</v>
      </c>
      <c r="D361" s="417" t="str">
        <f>IF($B361="","",IFERROR(VLOOKUP($B361,SERVIÇOS!$A:$F,3,0),IFERROR(VLOOKUP($B361,'COMPOSIÇÕES COMPLEMENTARES '!$C:$K,3,0),"")))</f>
        <v>UN</v>
      </c>
      <c r="E361" s="418">
        <v>6</v>
      </c>
      <c r="F361" s="419">
        <f>IF($B361="","",IFERROR(VLOOKUP($B361,SERVIÇOS!$A:$F,4,0),IFERROR(VLOOKUP($B361,'COMPOSIÇÕES COMPLEMENTARES '!$C:$K,6,0),"")))</f>
        <v>55.53</v>
      </c>
      <c r="G361" s="419">
        <f>IF($B361="","",IFERROR(VLOOKUP($B361,SERVIÇOS!$A:$F,5,0),IFERROR(VLOOKUP($B361,'COMPOSIÇÕES COMPLEMENTARES '!$C:$K,7,0),"")))</f>
        <v>2.66</v>
      </c>
      <c r="H361" s="419">
        <f t="shared" si="311"/>
        <v>58.19</v>
      </c>
      <c r="I361" s="419">
        <f t="shared" si="312"/>
        <v>333.18</v>
      </c>
      <c r="J361" s="419">
        <f t="shared" si="313"/>
        <v>15.96</v>
      </c>
      <c r="K361" s="419">
        <f t="shared" si="292"/>
        <v>349.14</v>
      </c>
      <c r="L361" s="714"/>
      <c r="M361"/>
      <c r="N361" s="477"/>
      <c r="O361" s="478"/>
      <c r="P361" s="477"/>
      <c r="Q361" s="479"/>
      <c r="R361" s="477"/>
      <c r="S361" s="480"/>
      <c r="T361" s="481"/>
      <c r="U361" s="482"/>
      <c r="V361" s="494"/>
      <c r="W361" s="495"/>
      <c r="X361" s="495"/>
      <c r="Y361" s="273"/>
      <c r="Z361" s="273"/>
      <c r="AA361" s="273"/>
      <c r="AB361" s="273"/>
      <c r="AC361" s="273"/>
      <c r="AD361" s="273"/>
      <c r="AE361" s="273"/>
      <c r="AF361" s="273"/>
      <c r="AG361" s="273"/>
      <c r="AH361" s="273"/>
      <c r="AI361" s="273"/>
      <c r="AJ361" s="661"/>
      <c r="AK361" s="661"/>
    </row>
    <row r="362" spans="1:37" s="275" customFormat="1" ht="30">
      <c r="A362" s="414" t="s">
        <v>19462</v>
      </c>
      <c r="B362" s="436">
        <v>93662</v>
      </c>
      <c r="C362" s="416" t="str">
        <f>IF($B362="","",IFERROR(VLOOKUP($B362,SERVIÇOS!$A:$F,2,0),IFERROR(VLOOKUP($B362,'COMPOSIÇÕES COMPLEMENTARES '!$C:$K,2,0),"")))</f>
        <v>DISJUNTOR BIPOLAR TIPO DIN, CORRENTE NOMINAL DE 20A - FORNECIMENTO E INSTALAÇÃO. AF_10/2020</v>
      </c>
      <c r="D362" s="417" t="str">
        <f>IF($B362="","",IFERROR(VLOOKUP($B362,SERVIÇOS!$A:$F,3,0),IFERROR(VLOOKUP($B362,'COMPOSIÇÕES COMPLEMENTARES '!$C:$K,3,0),"")))</f>
        <v>UN</v>
      </c>
      <c r="E362" s="418">
        <v>3</v>
      </c>
      <c r="F362" s="419">
        <f>IF($B362="","",IFERROR(VLOOKUP($B362,SERVIÇOS!$A:$F,4,0),IFERROR(VLOOKUP($B362,'COMPOSIÇÕES COMPLEMENTARES '!$C:$K,6,0),"")))</f>
        <v>57.02</v>
      </c>
      <c r="G362" s="419">
        <f>IF($B362="","",IFERROR(VLOOKUP($B362,SERVIÇOS!$A:$F,5,0),IFERROR(VLOOKUP($B362,'COMPOSIÇÕES COMPLEMENTARES '!$C:$K,7,0),"")))</f>
        <v>5.04</v>
      </c>
      <c r="H362" s="419">
        <f t="shared" si="311"/>
        <v>62.06</v>
      </c>
      <c r="I362" s="419">
        <f t="shared" si="312"/>
        <v>171.06</v>
      </c>
      <c r="J362" s="419">
        <f t="shared" si="313"/>
        <v>15.12</v>
      </c>
      <c r="K362" s="419">
        <f t="shared" si="292"/>
        <v>186.18</v>
      </c>
      <c r="L362" s="714"/>
      <c r="M362"/>
      <c r="N362" s="477"/>
      <c r="O362" s="478"/>
      <c r="P362" s="477"/>
      <c r="Q362" s="479"/>
      <c r="R362" s="477"/>
      <c r="S362" s="480"/>
      <c r="T362" s="481"/>
      <c r="U362" s="482"/>
      <c r="V362" s="494"/>
      <c r="W362" s="495"/>
      <c r="X362" s="495"/>
      <c r="Y362" s="273"/>
      <c r="Z362" s="273"/>
      <c r="AA362" s="273"/>
      <c r="AB362" s="273"/>
      <c r="AC362" s="273"/>
      <c r="AD362" s="273"/>
      <c r="AE362" s="273"/>
      <c r="AF362" s="273"/>
      <c r="AG362" s="273"/>
      <c r="AH362" s="273"/>
      <c r="AI362" s="273"/>
      <c r="AJ362" s="661"/>
      <c r="AK362" s="661"/>
    </row>
    <row r="363" spans="1:37" s="275" customFormat="1" ht="30">
      <c r="A363" s="414" t="s">
        <v>19463</v>
      </c>
      <c r="B363" s="436">
        <v>93663</v>
      </c>
      <c r="C363" s="416" t="str">
        <f>IF($B363="","",IFERROR(VLOOKUP($B363,SERVIÇOS!$A:$F,2,0),IFERROR(VLOOKUP($B363,'COMPOSIÇÕES COMPLEMENTARES '!$C:$K,2,0),"")))</f>
        <v>DISJUNTOR BIPOLAR TIPO DIN, CORRENTE NOMINAL DE 25A - FORNECIMENTO E INSTALAÇÃO. AF_10/2020</v>
      </c>
      <c r="D363" s="417" t="str">
        <f>IF($B363="","",IFERROR(VLOOKUP($B363,SERVIÇOS!$A:$F,3,0),IFERROR(VLOOKUP($B363,'COMPOSIÇÕES COMPLEMENTARES '!$C:$K,3,0),"")))</f>
        <v>UN</v>
      </c>
      <c r="E363" s="418">
        <v>6</v>
      </c>
      <c r="F363" s="419">
        <f>IF($B363="","",IFERROR(VLOOKUP($B363,SERVIÇOS!$A:$F,4,0),IFERROR(VLOOKUP($B363,'COMPOSIÇÕES COMPLEMENTARES '!$C:$K,6,0),"")))</f>
        <v>57.02</v>
      </c>
      <c r="G363" s="419">
        <f>IF($B363="","",IFERROR(VLOOKUP($B363,SERVIÇOS!$A:$F,5,0),IFERROR(VLOOKUP($B363,'COMPOSIÇÕES COMPLEMENTARES '!$C:$K,7,0),"")))</f>
        <v>5.04</v>
      </c>
      <c r="H363" s="419">
        <f t="shared" si="311"/>
        <v>62.06</v>
      </c>
      <c r="I363" s="419">
        <f t="shared" si="312"/>
        <v>342.12</v>
      </c>
      <c r="J363" s="419">
        <f t="shared" si="313"/>
        <v>30.24</v>
      </c>
      <c r="K363" s="419">
        <f t="shared" si="292"/>
        <v>372.36</v>
      </c>
      <c r="L363" s="714"/>
      <c r="M363"/>
      <c r="N363" s="477"/>
      <c r="O363" s="478"/>
      <c r="P363" s="477"/>
      <c r="Q363" s="479"/>
      <c r="R363" s="477"/>
      <c r="S363" s="480"/>
      <c r="T363" s="481"/>
      <c r="U363" s="482"/>
      <c r="V363" s="494"/>
      <c r="W363" s="495"/>
      <c r="X363" s="495"/>
      <c r="Y363" s="273"/>
      <c r="Z363" s="273"/>
      <c r="AA363" s="273"/>
      <c r="AB363" s="273"/>
      <c r="AC363" s="273"/>
      <c r="AD363" s="273"/>
      <c r="AE363" s="273"/>
      <c r="AF363" s="273"/>
      <c r="AG363" s="273"/>
      <c r="AH363" s="273"/>
      <c r="AI363" s="273"/>
      <c r="AJ363" s="661"/>
      <c r="AK363" s="661"/>
    </row>
    <row r="364" spans="1:37" s="275" customFormat="1" ht="30">
      <c r="A364" s="414" t="s">
        <v>19464</v>
      </c>
      <c r="B364" s="436" t="s">
        <v>16113</v>
      </c>
      <c r="C364" s="416" t="str">
        <f>IF($B364="","",IFERROR(VLOOKUP($B364,SERVIÇOS!$A:$F,2,0),IFERROR(VLOOKUP($B364,'COMPOSIÇÕES COMPLEMENTARES '!$C:$K,2,0),"")))</f>
        <v>DISJUNTOR TERMOMAGNETICO TRIPOLAR 100 A, PADRÃO DIN (EUROPEU - LINHA BRANCA), 10KA</v>
      </c>
      <c r="D364" s="417" t="str">
        <f>IF($B364="","",IFERROR(VLOOKUP($B364,SERVIÇOS!$A:$F,3,0),IFERROR(VLOOKUP($B364,'COMPOSIÇÕES COMPLEMENTARES '!$C:$K,3,0),"")))</f>
        <v xml:space="preserve">UN </v>
      </c>
      <c r="E364" s="418">
        <v>1</v>
      </c>
      <c r="F364" s="419">
        <f>IF($B364="","",IFERROR(VLOOKUP($B364,SERVIÇOS!$A:$F,4,0),IFERROR(VLOOKUP($B364,'COMPOSIÇÕES COMPLEMENTARES '!$C:$K,6,0),"")))</f>
        <v>482.12</v>
      </c>
      <c r="G364" s="419">
        <f>IF($B364="","",IFERROR(VLOOKUP($B364,SERVIÇOS!$A:$F,5,0),IFERROR(VLOOKUP($B364,'COMPOSIÇÕES COMPLEMENTARES '!$C:$K,7,0),"")))</f>
        <v>73.3</v>
      </c>
      <c r="H364" s="419">
        <f t="shared" si="311"/>
        <v>555.41999999999996</v>
      </c>
      <c r="I364" s="419">
        <f t="shared" si="312"/>
        <v>482.12</v>
      </c>
      <c r="J364" s="419">
        <f t="shared" si="313"/>
        <v>73.3</v>
      </c>
      <c r="K364" s="419">
        <f t="shared" si="292"/>
        <v>555.41999999999996</v>
      </c>
      <c r="L364" s="714"/>
      <c r="M364"/>
      <c r="N364" s="477"/>
      <c r="O364" s="478"/>
      <c r="P364" s="477"/>
      <c r="Q364" s="479"/>
      <c r="R364" s="477"/>
      <c r="S364" s="480"/>
      <c r="T364" s="481"/>
      <c r="U364" s="482"/>
      <c r="V364" s="494"/>
      <c r="W364" s="495"/>
      <c r="X364" s="495"/>
      <c r="Y364" s="273"/>
      <c r="Z364" s="273"/>
      <c r="AA364" s="273"/>
      <c r="AB364" s="273"/>
      <c r="AC364" s="273"/>
      <c r="AD364" s="273"/>
      <c r="AE364" s="273"/>
      <c r="AF364" s="273"/>
      <c r="AG364" s="273"/>
      <c r="AH364" s="273"/>
      <c r="AI364" s="273"/>
      <c r="AJ364" s="661"/>
      <c r="AK364" s="661"/>
    </row>
    <row r="365" spans="1:37" s="275" customFormat="1">
      <c r="A365" s="414" t="s">
        <v>19465</v>
      </c>
      <c r="B365" s="436" t="str">
        <f>'COMPOSIÇÕES COMPLEMENTARES '!$C$291</f>
        <v>COMP 060</v>
      </c>
      <c r="C365" s="416" t="str">
        <f>IF($B365="","",IFERROR(VLOOKUP($B365,SERVIÇOS!$A:$F,2,0),IFERROR(VLOOKUP($B365,'COMPOSIÇÕES COMPLEMENTARES '!$C:$K,2,0),"")))</f>
        <v>PROTETOR DE SURTO 385V - 15KA</v>
      </c>
      <c r="D365" s="417" t="str">
        <f>IF($B365="","",IFERROR(VLOOKUP($B365,SERVIÇOS!$A:$F,3,0),IFERROR(VLOOKUP($B365,'COMPOSIÇÕES COMPLEMENTARES '!$C:$K,3,0),"")))</f>
        <v>UNID.</v>
      </c>
      <c r="E365" s="418">
        <v>4</v>
      </c>
      <c r="F365" s="419">
        <f>IF($B365="","",IFERROR(VLOOKUP($B365,SERVIÇOS!$A:$F,4,0),IFERROR(VLOOKUP($B365,'COMPOSIÇÕES COMPLEMENTARES '!$C:$K,6,0),"")))</f>
        <v>121.86</v>
      </c>
      <c r="G365" s="419">
        <f>IF($B365="","",IFERROR(VLOOKUP($B365,SERVIÇOS!$A:$F,5,0),IFERROR(VLOOKUP($B365,'COMPOSIÇÕES COMPLEMENTARES '!$C:$K,7,0),"")))</f>
        <v>8.65</v>
      </c>
      <c r="H365" s="419">
        <f t="shared" si="311"/>
        <v>130.51</v>
      </c>
      <c r="I365" s="419">
        <f t="shared" si="312"/>
        <v>487.44</v>
      </c>
      <c r="J365" s="419">
        <f t="shared" si="313"/>
        <v>34.6</v>
      </c>
      <c r="K365" s="419">
        <f t="shared" si="292"/>
        <v>522.04</v>
      </c>
      <c r="L365" s="714"/>
      <c r="M365"/>
      <c r="N365" s="477"/>
      <c r="O365" s="478"/>
      <c r="P365" s="477"/>
      <c r="Q365" s="479"/>
      <c r="R365" s="477"/>
      <c r="S365" s="480"/>
      <c r="T365" s="481"/>
      <c r="U365" s="482"/>
      <c r="V365" s="494"/>
      <c r="W365" s="495"/>
      <c r="X365" s="495"/>
      <c r="Y365" s="273"/>
      <c r="Z365" s="273"/>
      <c r="AA365" s="273"/>
      <c r="AB365" s="273"/>
      <c r="AC365" s="273"/>
      <c r="AD365" s="273"/>
      <c r="AE365" s="273"/>
      <c r="AF365" s="273"/>
      <c r="AG365" s="273"/>
      <c r="AH365" s="273"/>
      <c r="AI365" s="273"/>
      <c r="AJ365" s="661"/>
      <c r="AK365" s="661"/>
    </row>
    <row r="366" spans="1:37" s="275" customFormat="1" ht="90">
      <c r="A366" s="414" t="s">
        <v>19466</v>
      </c>
      <c r="B366" s="436" t="str">
        <f>'COMPOSIÇÕES COMPLEMENTARES '!$C$270</f>
        <v>COMP 055</v>
      </c>
      <c r="C366" s="416" t="str">
        <f>IF($B366="","",IFERROR(VLOOKUP($B366,SERVIÇOS!$A:$F,2,0),IFERROR(VLOOKUP($B366,'COMPOSIÇÕES COMPLEMENTARES '!$C:$K,2,0),"")))</f>
        <v>ALVENARIA DE VEDACAO C/TIJOLO CERAMICO LAMINADO A VISTA C/e=15cm</v>
      </c>
      <c r="D366" s="417" t="str">
        <f>IF($B366="","",IFERROR(VLOOKUP($B366,SERVIÇOS!$A:$F,3,0),IFERROR(VLOOKUP($B366,'COMPOSIÇÕES COMPLEMENTARES '!$C:$K,3,0),"")))</f>
        <v>M2</v>
      </c>
      <c r="E366" s="418">
        <v>2</v>
      </c>
      <c r="F366" s="419">
        <f>IF($B366="","",IFERROR(VLOOKUP($B366,SERVIÇOS!$A:$F,4,0),IFERROR(VLOOKUP($B366,'COMPOSIÇÕES COMPLEMENTARES '!$C:$K,6,0),"")))</f>
        <v>125.57</v>
      </c>
      <c r="G366" s="419">
        <f>IF($B366="","",IFERROR(VLOOKUP($B366,SERVIÇOS!$A:$F,5,0),IFERROR(VLOOKUP($B366,'COMPOSIÇÕES COMPLEMENTARES '!$C:$K,7,0),"")))</f>
        <v>117.22</v>
      </c>
      <c r="H366" s="419">
        <f t="shared" ref="H366:H368" si="320">IF(E366="","",F366+G366)</f>
        <v>242.79</v>
      </c>
      <c r="I366" s="419">
        <f t="shared" ref="I366:I368" si="321">IF(E366="","",TRUNC((E366*F366),2))</f>
        <v>251.14</v>
      </c>
      <c r="J366" s="419">
        <f t="shared" ref="J366:J368" si="322">IF(E366="","",TRUNC((E366*G366),2))</f>
        <v>234.44</v>
      </c>
      <c r="K366" s="419">
        <f t="shared" si="292"/>
        <v>485.58</v>
      </c>
      <c r="L366" s="714" t="s">
        <v>19471</v>
      </c>
      <c r="M366"/>
      <c r="N366" s="477"/>
      <c r="O366" s="478"/>
      <c r="P366" s="477"/>
      <c r="Q366" s="479"/>
      <c r="R366" s="477"/>
      <c r="S366" s="480"/>
      <c r="T366" s="481"/>
      <c r="U366" s="482"/>
      <c r="V366" s="494"/>
      <c r="W366" s="495"/>
      <c r="X366" s="495"/>
      <c r="Y366" s="273"/>
      <c r="Z366" s="273"/>
      <c r="AA366" s="273"/>
      <c r="AB366" s="273"/>
      <c r="AC366" s="273"/>
      <c r="AD366" s="273"/>
      <c r="AE366" s="273"/>
      <c r="AF366" s="273"/>
      <c r="AG366" s="273"/>
      <c r="AH366" s="273"/>
      <c r="AI366" s="273"/>
      <c r="AJ366" s="661"/>
      <c r="AK366" s="661"/>
    </row>
    <row r="367" spans="1:37" s="275" customFormat="1">
      <c r="A367" s="414" t="s">
        <v>19473</v>
      </c>
      <c r="B367" s="436" t="s">
        <v>15867</v>
      </c>
      <c r="C367" s="416" t="str">
        <f>IF($B367="","",IFERROR(VLOOKUP($B367,SERVIÇOS!$A:$F,2,0),IFERROR(VLOOKUP($B367,'COMPOSIÇÕES COMPLEMENTARES '!$C:$K,2,0),"")))</f>
        <v>REMOÇÃO DE QUADRO DE DISTRIBUIÇÃO OU CAIXA DE PASSAGEM</v>
      </c>
      <c r="D367" s="417" t="str">
        <f>IF($B367="","",IFERROR(VLOOKUP($B367,SERVIÇOS!$A:$F,3,0),IFERROR(VLOOKUP($B367,'COMPOSIÇÕES COMPLEMENTARES '!$C:$K,3,0),"")))</f>
        <v>UN</v>
      </c>
      <c r="E367" s="418">
        <v>1</v>
      </c>
      <c r="F367" s="419">
        <f>IF($B367="","",IFERROR(VLOOKUP($B367,SERVIÇOS!$A:$F,4,0),IFERROR(VLOOKUP($B367,'COMPOSIÇÕES COMPLEMENTARES '!$C:$K,6,0),"")))</f>
        <v>15.72</v>
      </c>
      <c r="G367" s="419">
        <f>IF($B367="","",IFERROR(VLOOKUP($B367,SERVIÇOS!$A:$F,5,0),IFERROR(VLOOKUP($B367,'COMPOSIÇÕES COMPLEMENTARES '!$C:$K,7,0),"")))</f>
        <v>38.18</v>
      </c>
      <c r="H367" s="419">
        <f t="shared" si="320"/>
        <v>53.9</v>
      </c>
      <c r="I367" s="419">
        <f t="shared" si="321"/>
        <v>15.72</v>
      </c>
      <c r="J367" s="419">
        <f t="shared" si="322"/>
        <v>38.18</v>
      </c>
      <c r="K367" s="419">
        <f t="shared" si="292"/>
        <v>53.9</v>
      </c>
      <c r="L367" s="714"/>
      <c r="M367"/>
      <c r="N367" s="477"/>
      <c r="O367" s="478"/>
      <c r="P367" s="477"/>
      <c r="Q367" s="479"/>
      <c r="R367" s="477"/>
      <c r="S367" s="480"/>
      <c r="T367" s="481"/>
      <c r="U367" s="482"/>
      <c r="V367" s="494"/>
      <c r="W367" s="495"/>
      <c r="X367" s="495"/>
      <c r="Y367" s="273"/>
      <c r="Z367" s="273"/>
      <c r="AA367" s="273"/>
      <c r="AB367" s="273"/>
      <c r="AC367" s="273"/>
      <c r="AD367" s="273"/>
      <c r="AE367" s="273"/>
      <c r="AF367" s="273"/>
      <c r="AG367" s="273"/>
      <c r="AH367" s="273"/>
      <c r="AI367" s="273"/>
      <c r="AJ367" s="661"/>
      <c r="AK367" s="661"/>
    </row>
    <row r="368" spans="1:37" s="275" customFormat="1" ht="45">
      <c r="A368" s="414" t="s">
        <v>19505</v>
      </c>
      <c r="B368" s="436" t="s">
        <v>15324</v>
      </c>
      <c r="C368" s="416" t="str">
        <f>IF($B368="","",IFERROR(VLOOKUP($B368,SERVIÇOS!$A:$F,2,0),IFERROR(VLOOKUP($B368,'COMPOSIÇÕES COMPLEMENTARES '!$C:$K,2,0),"")))</f>
        <v>CABO DE COBRE COBERTO COM XLPE 16MM² - FORNEC. E INST.</v>
      </c>
      <c r="D368" s="417" t="str">
        <f>IF($B368="","",IFERROR(VLOOKUP($B368,SERVIÇOS!$A:$F,3,0),IFERROR(VLOOKUP($B368,'COMPOSIÇÕES COMPLEMENTARES '!$C:$K,3,0),"")))</f>
        <v>M</v>
      </c>
      <c r="E368" s="418">
        <v>25</v>
      </c>
      <c r="F368" s="419">
        <f>IF($B368="","",IFERROR(VLOOKUP($B368,SERVIÇOS!$A:$F,4,0),IFERROR(VLOOKUP($B368,'COMPOSIÇÕES COMPLEMENTARES '!$C:$K,6,0),"")))</f>
        <v>17.25</v>
      </c>
      <c r="G368" s="419">
        <f>IF($B368="","",IFERROR(VLOOKUP($B368,SERVIÇOS!$A:$F,5,0),IFERROR(VLOOKUP($B368,'COMPOSIÇÕES COMPLEMENTARES '!$C:$K,7,0),"")))</f>
        <v>5.72</v>
      </c>
      <c r="H368" s="419">
        <f t="shared" si="320"/>
        <v>22.97</v>
      </c>
      <c r="I368" s="419">
        <f t="shared" si="321"/>
        <v>431.25</v>
      </c>
      <c r="J368" s="419">
        <f t="shared" si="322"/>
        <v>143</v>
      </c>
      <c r="K368" s="419">
        <f t="shared" si="292"/>
        <v>574.25</v>
      </c>
      <c r="L368" s="714" t="s">
        <v>19475</v>
      </c>
      <c r="M368"/>
      <c r="N368" s="477"/>
      <c r="O368" s="478"/>
      <c r="P368" s="477"/>
      <c r="Q368" s="479"/>
      <c r="R368" s="477"/>
      <c r="S368" s="480"/>
      <c r="T368" s="481"/>
      <c r="U368" s="482"/>
      <c r="V368" s="494"/>
      <c r="W368" s="495"/>
      <c r="X368" s="495"/>
      <c r="Y368" s="273"/>
      <c r="Z368" s="273"/>
      <c r="AA368" s="273"/>
      <c r="AB368" s="273"/>
      <c r="AC368" s="273"/>
      <c r="AD368" s="273"/>
      <c r="AE368" s="273"/>
      <c r="AF368" s="273"/>
      <c r="AG368" s="273"/>
      <c r="AH368" s="273"/>
      <c r="AI368" s="273"/>
      <c r="AJ368" s="661"/>
      <c r="AK368" s="661"/>
    </row>
    <row r="369" spans="1:37" s="275" customFormat="1" ht="45">
      <c r="A369" s="414" t="s">
        <v>19755</v>
      </c>
      <c r="B369" s="436" t="str">
        <f>'COMPOSIÇÕES COMPLEMENTARES '!$C$363</f>
        <v>COMP 070</v>
      </c>
      <c r="C369" s="416" t="str">
        <f>IF($B369="","",IFERROR(VLOOKUP($B369,SERVIÇOS!$A:$F,2,0),IFERROR(VLOOKUP($B369,'COMPOSIÇÕES COMPLEMENTARES '!$C:$K,2,0),"")))</f>
        <v xml:space="preserve">  HASTE DE ATERRAMENTO EM ACO COM 3,00 M DE COMPRIMENTO E DN = 5/8", REVESTIDA COM BAIXA CAMADA DE COBRE, INCLUSO CONECTOR  E CAIXA DE ATERRAMENTO - FORNECIMENTO E INSTALAÇÃO</v>
      </c>
      <c r="D369" s="417" t="str">
        <f>IF($B369="","",IFERROR(VLOOKUP($B369,SERVIÇOS!$A:$F,3,0),IFERROR(VLOOKUP($B369,'COMPOSIÇÕES COMPLEMENTARES '!$C:$K,3,0),"")))</f>
        <v>UNID.</v>
      </c>
      <c r="E369" s="418">
        <v>1</v>
      </c>
      <c r="F369" s="419">
        <f>IF($B369="","",IFERROR(VLOOKUP($B369,SERVIÇOS!$A:$F,4,0),IFERROR(VLOOKUP($B369,'COMPOSIÇÕES COMPLEMENTARES '!$C:$K,6,0),"")))</f>
        <v>166.09</v>
      </c>
      <c r="G369" s="419">
        <f>IF($B369="","",IFERROR(VLOOKUP($B369,SERVIÇOS!$A:$F,5,0),IFERROR(VLOOKUP($B369,'COMPOSIÇÕES COMPLEMENTARES '!$C:$K,7,0),"")))</f>
        <v>11.44</v>
      </c>
      <c r="H369" s="419">
        <f t="shared" ref="H369" si="323">IF(E369="","",F369+G369)</f>
        <v>177.53</v>
      </c>
      <c r="I369" s="419">
        <f t="shared" ref="I369" si="324">IF(E369="","",TRUNC((E369*F369),2))</f>
        <v>166.09</v>
      </c>
      <c r="J369" s="419">
        <f t="shared" ref="J369" si="325">IF(E369="","",TRUNC((E369*G369),2))</f>
        <v>11.44</v>
      </c>
      <c r="K369" s="419">
        <f t="shared" si="292"/>
        <v>177.53</v>
      </c>
      <c r="L369" s="714"/>
      <c r="M369"/>
      <c r="N369" s="477"/>
      <c r="O369" s="478"/>
      <c r="P369" s="477"/>
      <c r="Q369" s="479"/>
      <c r="R369" s="477"/>
      <c r="S369" s="480"/>
      <c r="T369" s="481"/>
      <c r="U369" s="482"/>
      <c r="V369" s="494"/>
      <c r="W369" s="495"/>
      <c r="X369" s="495"/>
      <c r="Y369" s="273"/>
      <c r="Z369" s="273"/>
      <c r="AA369" s="273"/>
      <c r="AB369" s="273"/>
      <c r="AC369" s="273"/>
      <c r="AD369" s="273"/>
      <c r="AE369" s="273"/>
      <c r="AF369" s="273"/>
      <c r="AG369" s="273"/>
      <c r="AH369" s="273"/>
      <c r="AI369" s="273"/>
      <c r="AJ369" s="661"/>
      <c r="AK369" s="661"/>
    </row>
    <row r="370" spans="1:37" s="275" customFormat="1">
      <c r="A370" s="407" t="s">
        <v>19506</v>
      </c>
      <c r="B370" s="408"/>
      <c r="C370" s="409" t="s">
        <v>19443</v>
      </c>
      <c r="D370" s="410"/>
      <c r="E370" s="411"/>
      <c r="F370" s="412"/>
      <c r="G370" s="413"/>
      <c r="H370" s="413"/>
      <c r="I370" s="400"/>
      <c r="J370" s="400"/>
      <c r="K370" s="712"/>
      <c r="L370" s="798"/>
      <c r="M370"/>
      <c r="N370" s="477"/>
      <c r="O370" s="478"/>
      <c r="P370" s="477"/>
      <c r="Q370" s="479"/>
      <c r="R370" s="477"/>
      <c r="S370" s="480"/>
      <c r="T370" s="481"/>
      <c r="U370" s="482"/>
      <c r="V370" s="494"/>
      <c r="W370" s="495"/>
      <c r="X370" s="495"/>
      <c r="Y370" s="273"/>
      <c r="Z370" s="273"/>
      <c r="AA370" s="273"/>
      <c r="AB370" s="273"/>
      <c r="AC370" s="273"/>
      <c r="AD370" s="273"/>
      <c r="AE370" s="273"/>
      <c r="AF370" s="273"/>
      <c r="AG370" s="273"/>
      <c r="AH370" s="273"/>
      <c r="AI370" s="273"/>
      <c r="AJ370" s="661"/>
      <c r="AK370" s="661"/>
    </row>
    <row r="371" spans="1:37" s="275" customFormat="1">
      <c r="A371" s="414" t="s">
        <v>19507</v>
      </c>
      <c r="B371" s="436" t="s">
        <v>16179</v>
      </c>
      <c r="C371" s="416" t="str">
        <f>IF($B371="","",IFERROR(VLOOKUP($B371,SERVIÇOS!$A:$F,2,0),IFERROR(VLOOKUP($B371,'COMPOSIÇÕES COMPLEMENTARES '!$C:$K,2,0),"")))</f>
        <v>REMOÇÃO DE CABO EMBUTIDO - ATÉ 16MM2</v>
      </c>
      <c r="D371" s="417" t="str">
        <f>IF($B371="","",IFERROR(VLOOKUP($B371,SERVIÇOS!$A:$F,3,0),IFERROR(VLOOKUP($B371,'COMPOSIÇÕES COMPLEMENTARES '!$C:$K,3,0),"")))</f>
        <v>M</v>
      </c>
      <c r="E371" s="418">
        <v>1150</v>
      </c>
      <c r="F371" s="419">
        <f>IF($B371="","",IFERROR(VLOOKUP($B371,SERVIÇOS!$A:$F,4,0),IFERROR(VLOOKUP($B371,'COMPOSIÇÕES COMPLEMENTARES '!$C:$K,6,0),"")))</f>
        <v>0.78</v>
      </c>
      <c r="G371" s="419">
        <f>IF($B371="","",IFERROR(VLOOKUP($B371,SERVIÇOS!$A:$F,5,0),IFERROR(VLOOKUP($B371,'COMPOSIÇÕES COMPLEMENTARES '!$C:$K,7,0),"")))</f>
        <v>1.91</v>
      </c>
      <c r="H371" s="419">
        <f t="shared" si="223"/>
        <v>2.69</v>
      </c>
      <c r="I371" s="419">
        <f t="shared" si="224"/>
        <v>897</v>
      </c>
      <c r="J371" s="419">
        <f t="shared" si="225"/>
        <v>2196.5</v>
      </c>
      <c r="K371" s="419">
        <f t="shared" si="292"/>
        <v>3093.5</v>
      </c>
      <c r="L371" s="714"/>
      <c r="M371"/>
      <c r="N371" s="477"/>
      <c r="O371" s="478"/>
      <c r="P371" s="477"/>
      <c r="Q371" s="479"/>
      <c r="R371" s="477"/>
      <c r="S371" s="480"/>
      <c r="T371" s="481"/>
      <c r="U371" s="482"/>
      <c r="V371" s="494"/>
      <c r="W371" s="495"/>
      <c r="X371" s="495"/>
      <c r="Y371" s="273"/>
      <c r="Z371" s="273"/>
      <c r="AA371" s="273"/>
      <c r="AB371" s="273"/>
      <c r="AC371" s="273"/>
      <c r="AD371" s="273"/>
      <c r="AE371" s="273"/>
      <c r="AF371" s="273"/>
      <c r="AG371" s="273"/>
      <c r="AH371" s="273"/>
      <c r="AI371" s="273"/>
      <c r="AJ371" s="661"/>
      <c r="AK371" s="661"/>
    </row>
    <row r="372" spans="1:37" s="275" customFormat="1">
      <c r="A372" s="414" t="s">
        <v>19508</v>
      </c>
      <c r="B372" s="436" t="s">
        <v>16916</v>
      </c>
      <c r="C372" s="416" t="str">
        <f>IF($B372="","",IFERROR(VLOOKUP($B372,SERVIÇOS!$A:$F,2,0),IFERROR(VLOOKUP($B372,'COMPOSIÇÕES COMPLEMENTARES '!$C:$K,2,0),"")))</f>
        <v>RASGO EM ALVENARIA P/TUBULAÇÕES D=65 A 100MM (2 1/2" A 4")</v>
      </c>
      <c r="D372" s="417" t="str">
        <f>IF($B372="","",IFERROR(VLOOKUP($B372,SERVIÇOS!$A:$F,3,0),IFERROR(VLOOKUP($B372,'COMPOSIÇÕES COMPLEMENTARES '!$C:$K,3,0),"")))</f>
        <v>M</v>
      </c>
      <c r="E372" s="418">
        <v>16</v>
      </c>
      <c r="F372" s="419">
        <f>IF($B372="","",IFERROR(VLOOKUP($B372,SERVIÇOS!$A:$F,4,0),IFERROR(VLOOKUP($B372,'COMPOSIÇÕES COMPLEMENTARES '!$C:$K,6,0),"")))</f>
        <v>5.75</v>
      </c>
      <c r="G372" s="419">
        <f>IF($B372="","",IFERROR(VLOOKUP($B372,SERVIÇOS!$A:$F,5,0),IFERROR(VLOOKUP($B372,'COMPOSIÇÕES COMPLEMENTARES '!$C:$K,7,0),"")))</f>
        <v>13.98</v>
      </c>
      <c r="H372" s="419">
        <f t="shared" ref="H372:H391" si="326">IF(E372="","",F372+G372)</f>
        <v>19.73</v>
      </c>
      <c r="I372" s="419">
        <f t="shared" ref="I372:I391" si="327">IF(E372="","",TRUNC((E372*F372),2))</f>
        <v>92</v>
      </c>
      <c r="J372" s="419">
        <f t="shared" ref="J372:J391" si="328">IF(E372="","",TRUNC((E372*G372),2))</f>
        <v>223.68</v>
      </c>
      <c r="K372" s="419">
        <f t="shared" si="292"/>
        <v>315.68</v>
      </c>
      <c r="L372" s="714"/>
      <c r="M372"/>
      <c r="N372" s="477"/>
      <c r="O372" s="478"/>
      <c r="P372" s="477"/>
      <c r="Q372" s="479"/>
      <c r="R372" s="477"/>
      <c r="S372" s="480"/>
      <c r="T372" s="481"/>
      <c r="U372" s="482"/>
      <c r="V372" s="494"/>
      <c r="W372" s="495"/>
      <c r="X372" s="495"/>
      <c r="Y372" s="273"/>
      <c r="Z372" s="273"/>
      <c r="AA372" s="273"/>
      <c r="AB372" s="273"/>
      <c r="AC372" s="273"/>
      <c r="AD372" s="273"/>
      <c r="AE372" s="273"/>
      <c r="AF372" s="273"/>
      <c r="AG372" s="273"/>
      <c r="AH372" s="273"/>
      <c r="AI372" s="273"/>
      <c r="AJ372" s="661"/>
      <c r="AK372" s="661"/>
    </row>
    <row r="373" spans="1:37" s="275" customFormat="1" ht="45">
      <c r="A373" s="414" t="s">
        <v>19509</v>
      </c>
      <c r="B373" s="436">
        <v>100475</v>
      </c>
      <c r="C373" s="416" t="str">
        <f>IF($B373="","",IFERROR(VLOOKUP($B373,SERVIÇOS!$A:$F,2,0),IFERROR(VLOOKUP($B373,'COMPOSIÇÕES COMPLEMENTARES '!$C:$K,2,0),"")))</f>
        <v>ARGAMASSA TRAÇO 1:3 (EM VOLUME DE CIMENTO E AREIA MÉDIA ÚMIDA) COM ADIÇÃO DE IMPERMEABILIZANTE, PREPARO MECÂNICO COM BETONEIRA 400 L. AF_08/2019</v>
      </c>
      <c r="D373" s="417" t="str">
        <f>IF($B373="","",IFERROR(VLOOKUP($B373,SERVIÇOS!$A:$F,3,0),IFERROR(VLOOKUP($B373,'COMPOSIÇÕES COMPLEMENTARES '!$C:$K,3,0),"")))</f>
        <v>M3</v>
      </c>
      <c r="E373" s="418">
        <v>1</v>
      </c>
      <c r="F373" s="419">
        <f>IF($B373="","",IFERROR(VLOOKUP($B373,SERVIÇOS!$A:$F,4,0),IFERROR(VLOOKUP($B373,'COMPOSIÇÕES COMPLEMENTARES '!$C:$K,6,0),"")))</f>
        <v>587.16999999999996</v>
      </c>
      <c r="G373" s="419">
        <f>IF($B373="","",IFERROR(VLOOKUP($B373,SERVIÇOS!$A:$F,5,0),IFERROR(VLOOKUP($B373,'COMPOSIÇÕES COMPLEMENTARES '!$C:$K,7,0),"")))</f>
        <v>57.44</v>
      </c>
      <c r="H373" s="419">
        <f t="shared" si="326"/>
        <v>644.6099999999999</v>
      </c>
      <c r="I373" s="419">
        <f t="shared" si="327"/>
        <v>587.16999999999996</v>
      </c>
      <c r="J373" s="419">
        <f t="shared" si="328"/>
        <v>57.44</v>
      </c>
      <c r="K373" s="419">
        <f t="shared" si="292"/>
        <v>644.6099999999999</v>
      </c>
      <c r="L373" s="714"/>
      <c r="M373"/>
      <c r="N373" s="477"/>
      <c r="O373" s="478"/>
      <c r="P373" s="477"/>
      <c r="Q373" s="479"/>
      <c r="R373" s="477"/>
      <c r="S373" s="480"/>
      <c r="T373" s="481"/>
      <c r="U373" s="482"/>
      <c r="V373" s="494"/>
      <c r="W373" s="495"/>
      <c r="X373" s="495"/>
      <c r="Y373" s="273"/>
      <c r="Z373" s="273"/>
      <c r="AA373" s="273"/>
      <c r="AB373" s="273"/>
      <c r="AC373" s="273"/>
      <c r="AD373" s="273"/>
      <c r="AE373" s="273"/>
      <c r="AF373" s="273"/>
      <c r="AG373" s="273"/>
      <c r="AH373" s="273"/>
      <c r="AI373" s="273"/>
      <c r="AJ373" s="661"/>
      <c r="AK373" s="661"/>
    </row>
    <row r="374" spans="1:37" s="275" customFormat="1" ht="45">
      <c r="A374" s="414" t="s">
        <v>19510</v>
      </c>
      <c r="B374" s="436">
        <v>101879</v>
      </c>
      <c r="C374" s="416" t="str">
        <f>IF($B374="","",IFERROR(VLOOKUP($B374,SERVIÇOS!$A:$F,2,0),IFERROR(VLOOKUP($B374,'COMPOSIÇÕES COMPLEMENTARES '!$C:$K,2,0),"")))</f>
        <v>QUADRO DE DISTRIBUIÇÃO DE ENERGIA EM CHAPA DE AÇO GALVANIZADO, DE EMBUTIR, COM BARRAMENTO TRIFÁSICO, PARA 24 DISJUNTORES DIN 100A - FORNECIMENTO E INSTALAÇÃO. AF_10/2020</v>
      </c>
      <c r="D374" s="417" t="str">
        <f>IF($B374="","",IFERROR(VLOOKUP($B374,SERVIÇOS!$A:$F,3,0),IFERROR(VLOOKUP($B374,'COMPOSIÇÕES COMPLEMENTARES '!$C:$K,3,0),"")))</f>
        <v>UN</v>
      </c>
      <c r="E374" s="418">
        <v>1</v>
      </c>
      <c r="F374" s="419">
        <f>IF($B374="","",IFERROR(VLOOKUP($B374,SERVIÇOS!$A:$F,4,0),IFERROR(VLOOKUP($B374,'COMPOSIÇÕES COMPLEMENTARES '!$C:$K,6,0),"")))</f>
        <v>738</v>
      </c>
      <c r="G374" s="419">
        <f>IF($B374="","",IFERROR(VLOOKUP($B374,SERVIÇOS!$A:$F,5,0),IFERROR(VLOOKUP($B374,'COMPOSIÇÕES COMPLEMENTARES '!$C:$K,7,0),"")))</f>
        <v>22.82</v>
      </c>
      <c r="H374" s="419">
        <f t="shared" si="326"/>
        <v>760.82</v>
      </c>
      <c r="I374" s="419">
        <f t="shared" si="327"/>
        <v>738</v>
      </c>
      <c r="J374" s="419">
        <f t="shared" si="328"/>
        <v>22.82</v>
      </c>
      <c r="K374" s="419">
        <f t="shared" si="292"/>
        <v>760.82</v>
      </c>
      <c r="L374" s="714"/>
      <c r="M374"/>
      <c r="N374" s="477"/>
      <c r="O374" s="478"/>
      <c r="P374" s="477"/>
      <c r="Q374" s="479"/>
      <c r="R374" s="477"/>
      <c r="S374" s="480"/>
      <c r="T374" s="481"/>
      <c r="U374" s="482"/>
      <c r="V374" s="494"/>
      <c r="W374" s="495"/>
      <c r="X374" s="495"/>
      <c r="Y374" s="273"/>
      <c r="Z374" s="273"/>
      <c r="AA374" s="273"/>
      <c r="AB374" s="273"/>
      <c r="AC374" s="273"/>
      <c r="AD374" s="273"/>
      <c r="AE374" s="273"/>
      <c r="AF374" s="273"/>
      <c r="AG374" s="273"/>
      <c r="AH374" s="273"/>
      <c r="AI374" s="273"/>
      <c r="AJ374" s="661"/>
      <c r="AK374" s="661"/>
    </row>
    <row r="375" spans="1:37" s="275" customFormat="1" ht="30">
      <c r="A375" s="414" t="s">
        <v>19511</v>
      </c>
      <c r="B375" s="436">
        <v>91834</v>
      </c>
      <c r="C375" s="416" t="str">
        <f>IF($B375="","",IFERROR(VLOOKUP($B375,SERVIÇOS!$A:$F,2,0),IFERROR(VLOOKUP($B375,'COMPOSIÇÕES COMPLEMENTARES '!$C:$K,2,0),"")))</f>
        <v>ELETRODUTO FLEXÍVEL CORRUGADO, PVC, DN 25 MM (3/4"), PARA CIRCUITOS TERMINAIS, INSTALADO EM FORRO - FORNECIMENTO E INSTALAÇÃO. AF_12/2015</v>
      </c>
      <c r="D375" s="417" t="str">
        <f>IF($B375="","",IFERROR(VLOOKUP($B375,SERVIÇOS!$A:$F,3,0),IFERROR(VLOOKUP($B375,'COMPOSIÇÕES COMPLEMENTARES '!$C:$K,3,0),"")))</f>
        <v>M</v>
      </c>
      <c r="E375" s="418">
        <v>350</v>
      </c>
      <c r="F375" s="419">
        <f>IF($B375="","",IFERROR(VLOOKUP($B375,SERVIÇOS!$A:$F,4,0),IFERROR(VLOOKUP($B375,'COMPOSIÇÕES COMPLEMENTARES '!$C:$K,6,0),"")))</f>
        <v>7.18</v>
      </c>
      <c r="G375" s="419">
        <f>IF($B375="","",IFERROR(VLOOKUP($B375,SERVIÇOS!$A:$F,5,0),IFERROR(VLOOKUP($B375,'COMPOSIÇÕES COMPLEMENTARES '!$C:$K,7,0),"")))</f>
        <v>4.3</v>
      </c>
      <c r="H375" s="419">
        <f t="shared" si="326"/>
        <v>11.48</v>
      </c>
      <c r="I375" s="419">
        <f t="shared" si="327"/>
        <v>2513</v>
      </c>
      <c r="J375" s="419">
        <f t="shared" si="328"/>
        <v>1505</v>
      </c>
      <c r="K375" s="419">
        <f t="shared" si="292"/>
        <v>4018</v>
      </c>
      <c r="L375" s="714"/>
      <c r="M375"/>
      <c r="N375" s="477"/>
      <c r="O375" s="478"/>
      <c r="P375" s="477"/>
      <c r="Q375" s="479"/>
      <c r="R375" s="477"/>
      <c r="S375" s="480"/>
      <c r="T375" s="481"/>
      <c r="U375" s="482"/>
      <c r="V375" s="494"/>
      <c r="W375" s="495"/>
      <c r="X375" s="495"/>
      <c r="Y375" s="273"/>
      <c r="Z375" s="273"/>
      <c r="AA375" s="273"/>
      <c r="AB375" s="273"/>
      <c r="AC375" s="273"/>
      <c r="AD375" s="273"/>
      <c r="AE375" s="273"/>
      <c r="AF375" s="273"/>
      <c r="AG375" s="273"/>
      <c r="AH375" s="273"/>
      <c r="AI375" s="273"/>
      <c r="AJ375" s="661"/>
      <c r="AK375" s="661"/>
    </row>
    <row r="376" spans="1:37" s="275" customFormat="1" ht="30">
      <c r="A376" s="414" t="s">
        <v>19512</v>
      </c>
      <c r="B376" s="436">
        <v>91872</v>
      </c>
      <c r="C376" s="416" t="str">
        <f>IF($B376="","",IFERROR(VLOOKUP($B376,SERVIÇOS!$A:$F,2,0),IFERROR(VLOOKUP($B376,'COMPOSIÇÕES COMPLEMENTARES '!$C:$K,2,0),"")))</f>
        <v>ELETRODUTO RÍGIDO ROSCÁVEL, PVC, DN 32 MM (1"), PARA CIRCUITOS TERMINAIS, INSTALADO EM PAREDE - FORNECIMENTO E INSTALAÇÃO. AF_12/2015</v>
      </c>
      <c r="D376" s="417" t="str">
        <f>IF($B376="","",IFERROR(VLOOKUP($B376,SERVIÇOS!$A:$F,3,0),IFERROR(VLOOKUP($B376,'COMPOSIÇÕES COMPLEMENTARES '!$C:$K,3,0),"")))</f>
        <v>M</v>
      </c>
      <c r="E376" s="418">
        <v>90</v>
      </c>
      <c r="F376" s="419">
        <f>IF($B376="","",IFERROR(VLOOKUP($B376,SERVIÇOS!$A:$F,4,0),IFERROR(VLOOKUP($B376,'COMPOSIÇÕES COMPLEMENTARES '!$C:$K,6,0),"")))</f>
        <v>14.91</v>
      </c>
      <c r="G376" s="419">
        <f>IF($B376="","",IFERROR(VLOOKUP($B376,SERVIÇOS!$A:$F,5,0),IFERROR(VLOOKUP($B376,'COMPOSIÇÕES COMPLEMENTARES '!$C:$K,7,0),"")))</f>
        <v>7.4</v>
      </c>
      <c r="H376" s="419">
        <f t="shared" si="326"/>
        <v>22.310000000000002</v>
      </c>
      <c r="I376" s="419">
        <f t="shared" si="327"/>
        <v>1341.9</v>
      </c>
      <c r="J376" s="419">
        <f t="shared" si="328"/>
        <v>666</v>
      </c>
      <c r="K376" s="419">
        <f t="shared" si="292"/>
        <v>2007.9</v>
      </c>
      <c r="L376" s="714"/>
      <c r="M376"/>
      <c r="N376" s="477"/>
      <c r="O376" s="478"/>
      <c r="P376" s="477"/>
      <c r="Q376" s="479"/>
      <c r="R376" s="477"/>
      <c r="S376" s="480"/>
      <c r="T376" s="481"/>
      <c r="U376" s="482"/>
      <c r="V376" s="494"/>
      <c r="W376" s="495"/>
      <c r="X376" s="495"/>
      <c r="Y376" s="273"/>
      <c r="Z376" s="273"/>
      <c r="AA376" s="273"/>
      <c r="AB376" s="273"/>
      <c r="AC376" s="273"/>
      <c r="AD376" s="273"/>
      <c r="AE376" s="273"/>
      <c r="AF376" s="273"/>
      <c r="AG376" s="273"/>
      <c r="AH376" s="273"/>
      <c r="AI376" s="273"/>
      <c r="AJ376" s="661"/>
      <c r="AK376" s="661"/>
    </row>
    <row r="377" spans="1:37" s="275" customFormat="1" ht="30">
      <c r="A377" s="414" t="s">
        <v>19513</v>
      </c>
      <c r="B377" s="436">
        <v>91885</v>
      </c>
      <c r="C377" s="416" t="str">
        <f>IF($B377="","",IFERROR(VLOOKUP($B377,SERVIÇOS!$A:$F,2,0),IFERROR(VLOOKUP($B377,'COMPOSIÇÕES COMPLEMENTARES '!$C:$K,2,0),"")))</f>
        <v>LUVA PARA ELETRODUTO, PVC, ROSCÁVEL, DN 32 MM (1"), PARA CIRCUITOS TERMINAIS, INSTALADA EM PAREDE - FORNECIMENTO E INSTALAÇÃO. AF_12/2015</v>
      </c>
      <c r="D377" s="417" t="str">
        <f>IF($B377="","",IFERROR(VLOOKUP($B377,SERVIÇOS!$A:$F,3,0),IFERROR(VLOOKUP($B377,'COMPOSIÇÕES COMPLEMENTARES '!$C:$K,3,0),"")))</f>
        <v>UN</v>
      </c>
      <c r="E377" s="418">
        <v>4</v>
      </c>
      <c r="F377" s="419">
        <f>IF($B377="","",IFERROR(VLOOKUP($B377,SERVIÇOS!$A:$F,4,0),IFERROR(VLOOKUP($B377,'COMPOSIÇÕES COMPLEMENTARES '!$C:$K,6,0),"")))</f>
        <v>5.21</v>
      </c>
      <c r="G377" s="419">
        <f>IF($B377="","",IFERROR(VLOOKUP($B377,SERVIÇOS!$A:$F,5,0),IFERROR(VLOOKUP($B377,'COMPOSIÇÕES COMPLEMENTARES '!$C:$K,7,0),"")))</f>
        <v>6.98</v>
      </c>
      <c r="H377" s="419">
        <f t="shared" si="326"/>
        <v>12.190000000000001</v>
      </c>
      <c r="I377" s="419">
        <f t="shared" si="327"/>
        <v>20.84</v>
      </c>
      <c r="J377" s="419">
        <f t="shared" si="328"/>
        <v>27.92</v>
      </c>
      <c r="K377" s="419">
        <f t="shared" si="292"/>
        <v>48.760000000000005</v>
      </c>
      <c r="L377" s="714"/>
      <c r="M377"/>
      <c r="N377" s="477"/>
      <c r="O377" s="478"/>
      <c r="P377" s="477"/>
      <c r="Q377" s="479"/>
      <c r="R377" s="477"/>
      <c r="S377" s="480"/>
      <c r="T377" s="481"/>
      <c r="U377" s="482"/>
      <c r="V377" s="494"/>
      <c r="W377" s="495"/>
      <c r="X377" s="495"/>
      <c r="Y377" s="273"/>
      <c r="Z377" s="273"/>
      <c r="AA377" s="273"/>
      <c r="AB377" s="273"/>
      <c r="AC377" s="273"/>
      <c r="AD377" s="273"/>
      <c r="AE377" s="273"/>
      <c r="AF377" s="273"/>
      <c r="AG377" s="273"/>
      <c r="AH377" s="273"/>
      <c r="AI377" s="273"/>
      <c r="AJ377" s="661"/>
      <c r="AK377" s="661"/>
    </row>
    <row r="378" spans="1:37" s="275" customFormat="1" ht="45">
      <c r="A378" s="414" t="s">
        <v>19514</v>
      </c>
      <c r="B378" s="436">
        <v>91917</v>
      </c>
      <c r="C378" s="416" t="str">
        <f>IF($B378="","",IFERROR(VLOOKUP($B378,SERVIÇOS!$A:$F,2,0),IFERROR(VLOOKUP($B378,'COMPOSIÇÕES COMPLEMENTARES '!$C:$K,2,0),"")))</f>
        <v>CURVA 90 GRAUS PARA ELETRODUTO, PVC, ROSCÁVEL, DN 32 MM (1"), PARA CIRCUITOS TERMINAIS, INSTALADA EM PAREDE - FORNECIMENTO E INSTALAÇÃO. AF_12/2015</v>
      </c>
      <c r="D378" s="417" t="str">
        <f>IF($B378="","",IFERROR(VLOOKUP($B378,SERVIÇOS!$A:$F,3,0),IFERROR(VLOOKUP($B378,'COMPOSIÇÕES COMPLEMENTARES '!$C:$K,3,0),"")))</f>
        <v>UN</v>
      </c>
      <c r="E378" s="418">
        <v>4</v>
      </c>
      <c r="F378" s="419">
        <f>IF($B378="","",IFERROR(VLOOKUP($B378,SERVIÇOS!$A:$F,4,0),IFERROR(VLOOKUP($B378,'COMPOSIÇÕES COMPLEMENTARES '!$C:$K,6,0),"")))</f>
        <v>10.26</v>
      </c>
      <c r="G378" s="419">
        <f>IF($B378="","",IFERROR(VLOOKUP($B378,SERVIÇOS!$A:$F,5,0),IFERROR(VLOOKUP($B378,'COMPOSIÇÕES COMPLEMENTARES '!$C:$K,7,0),"")))</f>
        <v>10.44</v>
      </c>
      <c r="H378" s="419">
        <f t="shared" si="326"/>
        <v>20.7</v>
      </c>
      <c r="I378" s="419">
        <f t="shared" si="327"/>
        <v>41.04</v>
      </c>
      <c r="J378" s="419">
        <f t="shared" si="328"/>
        <v>41.76</v>
      </c>
      <c r="K378" s="419">
        <f t="shared" si="292"/>
        <v>82.8</v>
      </c>
      <c r="L378" s="714"/>
      <c r="M378"/>
      <c r="N378" s="477"/>
      <c r="O378" s="478"/>
      <c r="P378" s="477"/>
      <c r="Q378" s="479"/>
      <c r="R378" s="477"/>
      <c r="S378" s="480"/>
      <c r="T378" s="481"/>
      <c r="U378" s="482"/>
      <c r="V378" s="494"/>
      <c r="W378" s="495"/>
      <c r="X378" s="495"/>
      <c r="Y378" s="273"/>
      <c r="Z378" s="273"/>
      <c r="AA378" s="273"/>
      <c r="AB378" s="273"/>
      <c r="AC378" s="273"/>
      <c r="AD378" s="273"/>
      <c r="AE378" s="273"/>
      <c r="AF378" s="273"/>
      <c r="AG378" s="273"/>
      <c r="AH378" s="273"/>
      <c r="AI378" s="273"/>
      <c r="AJ378" s="661"/>
      <c r="AK378" s="661"/>
    </row>
    <row r="379" spans="1:37" s="275" customFormat="1" ht="30">
      <c r="A379" s="414" t="s">
        <v>19515</v>
      </c>
      <c r="B379" s="436">
        <v>104405</v>
      </c>
      <c r="C379" s="416" t="str">
        <f>IF($B379="","",IFERROR(VLOOKUP($B379,SERVIÇOS!$A:$F,2,0),IFERROR(VLOOKUP($B379,'COMPOSIÇÕES COMPLEMENTARES '!$C:$K,2,0),"")))</f>
        <v>CONDULETE DE PVC, TIPO T, PARA ELETRODUTO DE PVC SOLDÁVEL DN 32 MM (1''), APARENTE - FORNECIMENTO E INSTALAÇÃO. AF_10/2022</v>
      </c>
      <c r="D379" s="417" t="str">
        <f>IF($B379="","",IFERROR(VLOOKUP($B379,SERVIÇOS!$A:$F,3,0),IFERROR(VLOOKUP($B379,'COMPOSIÇÕES COMPLEMENTARES '!$C:$K,3,0),"")))</f>
        <v>UN</v>
      </c>
      <c r="E379" s="418">
        <v>16</v>
      </c>
      <c r="F379" s="419">
        <f>IF($B379="","",IFERROR(VLOOKUP($B379,SERVIÇOS!$A:$F,4,0),IFERROR(VLOOKUP($B379,'COMPOSIÇÕES COMPLEMENTARES '!$C:$K,6,0),"")))</f>
        <v>32.090000000000003</v>
      </c>
      <c r="G379" s="419">
        <f>IF($B379="","",IFERROR(VLOOKUP($B379,SERVIÇOS!$A:$F,5,0),IFERROR(VLOOKUP($B379,'COMPOSIÇÕES COMPLEMENTARES '!$C:$K,7,0),"")))</f>
        <v>20.47</v>
      </c>
      <c r="H379" s="419">
        <f t="shared" ref="H379" si="329">IF(E379="","",F379+G379)</f>
        <v>52.56</v>
      </c>
      <c r="I379" s="419">
        <f t="shared" ref="I379" si="330">IF(E379="","",TRUNC((E379*F379),2))</f>
        <v>513.44000000000005</v>
      </c>
      <c r="J379" s="419">
        <f t="shared" ref="J379" si="331">IF(E379="","",TRUNC((E379*G379),2))</f>
        <v>327.52</v>
      </c>
      <c r="K379" s="419">
        <f t="shared" si="292"/>
        <v>840.96</v>
      </c>
      <c r="L379" s="714"/>
      <c r="M379"/>
      <c r="N379" s="477"/>
      <c r="O379" s="478"/>
      <c r="P379" s="477"/>
      <c r="Q379" s="479"/>
      <c r="R379" s="477"/>
      <c r="S379" s="480"/>
      <c r="T379" s="481"/>
      <c r="U379" s="482"/>
      <c r="V379" s="494"/>
      <c r="W379" s="495"/>
      <c r="X379" s="495"/>
      <c r="Y379" s="273"/>
      <c r="Z379" s="273"/>
      <c r="AA379" s="273"/>
      <c r="AB379" s="273"/>
      <c r="AC379" s="273"/>
      <c r="AD379" s="273"/>
      <c r="AE379" s="273"/>
      <c r="AF379" s="273"/>
      <c r="AG379" s="273"/>
      <c r="AH379" s="273"/>
      <c r="AI379" s="273"/>
      <c r="AJ379" s="661"/>
      <c r="AK379" s="661"/>
    </row>
    <row r="380" spans="1:37" s="275" customFormat="1">
      <c r="A380" s="414" t="s">
        <v>19516</v>
      </c>
      <c r="B380" s="436">
        <v>90439</v>
      </c>
      <c r="C380" s="416" t="str">
        <f>IF($B380="","",IFERROR(VLOOKUP($B380,SERVIÇOS!$A:$F,2,0),IFERROR(VLOOKUP($B380,'COMPOSIÇÕES COMPLEMENTARES '!$C:$K,2,0),"")))</f>
        <v>FURO EM CONCRETO PARA DIÂMETROS MENORES OU IGUAIS A 40 MM. AF_05/2015</v>
      </c>
      <c r="D380" s="417" t="str">
        <f>IF($B380="","",IFERROR(VLOOKUP($B380,SERVIÇOS!$A:$F,3,0),IFERROR(VLOOKUP($B380,'COMPOSIÇÕES COMPLEMENTARES '!$C:$K,3,0),"")))</f>
        <v>UN</v>
      </c>
      <c r="E380" s="418">
        <v>46</v>
      </c>
      <c r="F380" s="419">
        <f>IF($B380="","",IFERROR(VLOOKUP($B380,SERVIÇOS!$A:$F,4,0),IFERROR(VLOOKUP($B380,'COMPOSIÇÕES COMPLEMENTARES '!$C:$K,6,0),"")))</f>
        <v>19.829999999999998</v>
      </c>
      <c r="G380" s="419">
        <f>IF($B380="","",IFERROR(VLOOKUP($B380,SERVIÇOS!$A:$F,5,0),IFERROR(VLOOKUP($B380,'COMPOSIÇÕES COMPLEMENTARES '!$C:$K,7,0),"")))</f>
        <v>47.75</v>
      </c>
      <c r="H380" s="419">
        <f t="shared" ref="H380" si="332">IF(E380="","",F380+G380)</f>
        <v>67.58</v>
      </c>
      <c r="I380" s="419">
        <f t="shared" ref="I380" si="333">IF(E380="","",TRUNC((E380*F380),2))</f>
        <v>912.18</v>
      </c>
      <c r="J380" s="419">
        <f t="shared" ref="J380" si="334">IF(E380="","",TRUNC((E380*G380),2))</f>
        <v>2196.5</v>
      </c>
      <c r="K380" s="419">
        <f t="shared" si="292"/>
        <v>3108.68</v>
      </c>
      <c r="L380" s="714"/>
      <c r="M380"/>
      <c r="N380" s="477"/>
      <c r="O380" s="478"/>
      <c r="P380" s="477"/>
      <c r="Q380" s="479"/>
      <c r="R380" s="477"/>
      <c r="S380" s="480"/>
      <c r="T380" s="481"/>
      <c r="U380" s="482"/>
      <c r="V380" s="494"/>
      <c r="W380" s="495"/>
      <c r="X380" s="495"/>
      <c r="Y380" s="273"/>
      <c r="Z380" s="273"/>
      <c r="AA380" s="273"/>
      <c r="AB380" s="273"/>
      <c r="AC380" s="273"/>
      <c r="AD380" s="273"/>
      <c r="AE380" s="273"/>
      <c r="AF380" s="273"/>
      <c r="AG380" s="273"/>
      <c r="AH380" s="273"/>
      <c r="AI380" s="273"/>
      <c r="AJ380" s="661"/>
      <c r="AK380" s="661"/>
    </row>
    <row r="381" spans="1:37" s="275" customFormat="1" ht="30">
      <c r="A381" s="414" t="s">
        <v>19517</v>
      </c>
      <c r="B381" s="436">
        <v>93008</v>
      </c>
      <c r="C381" s="416" t="str">
        <f>IF($B381="","",IFERROR(VLOOKUP($B381,SERVIÇOS!$A:$F,2,0),IFERROR(VLOOKUP($B381,'COMPOSIÇÕES COMPLEMENTARES '!$C:$K,2,0),"")))</f>
        <v>ELETRODUTO RÍGIDO ROSCÁVEL, PVC, DN 50 MM (1 1/2"), PARA REDE ENTERRADA DE DISTRIBUIÇÃO DE ENERGIA ELÉTRICA - FORNECIMENTO E INSTALAÇÃO. AF_12/2021</v>
      </c>
      <c r="D381" s="417" t="str">
        <f>IF($B381="","",IFERROR(VLOOKUP($B381,SERVIÇOS!$A:$F,3,0),IFERROR(VLOOKUP($B381,'COMPOSIÇÕES COMPLEMENTARES '!$C:$K,3,0),"")))</f>
        <v>M</v>
      </c>
      <c r="E381" s="418">
        <v>90</v>
      </c>
      <c r="F381" s="419">
        <f>IF($B381="","",IFERROR(VLOOKUP($B381,SERVIÇOS!$A:$F,4,0),IFERROR(VLOOKUP($B381,'COMPOSIÇÕES COMPLEMENTARES '!$C:$K,6,0),"")))</f>
        <v>20.54</v>
      </c>
      <c r="G381" s="419">
        <f>IF($B381="","",IFERROR(VLOOKUP($B381,SERVIÇOS!$A:$F,5,0),IFERROR(VLOOKUP($B381,'COMPOSIÇÕES COMPLEMENTARES '!$C:$K,7,0),"")))</f>
        <v>4.2699999999999996</v>
      </c>
      <c r="H381" s="419">
        <f t="shared" ref="H381:H384" si="335">IF(E381="","",F381+G381)</f>
        <v>24.81</v>
      </c>
      <c r="I381" s="419">
        <f t="shared" ref="I381:I384" si="336">IF(E381="","",TRUNC((E381*F381),2))</f>
        <v>1848.6</v>
      </c>
      <c r="J381" s="419">
        <f t="shared" ref="J381:J384" si="337">IF(E381="","",TRUNC((E381*G381),2))</f>
        <v>384.3</v>
      </c>
      <c r="K381" s="419">
        <f t="shared" si="292"/>
        <v>2232.9</v>
      </c>
      <c r="L381" s="714"/>
      <c r="M381"/>
      <c r="N381" s="477"/>
      <c r="O381" s="478"/>
      <c r="P381" s="477"/>
      <c r="Q381" s="479"/>
      <c r="R381" s="477"/>
      <c r="S381" s="480"/>
      <c r="T381" s="481"/>
      <c r="U381" s="482"/>
      <c r="V381" s="494"/>
      <c r="W381" s="495"/>
      <c r="X381" s="495"/>
      <c r="Y381" s="273"/>
      <c r="Z381" s="273"/>
      <c r="AA381" s="273"/>
      <c r="AB381" s="273"/>
      <c r="AC381" s="273"/>
      <c r="AD381" s="273"/>
      <c r="AE381" s="273"/>
      <c r="AF381" s="273"/>
      <c r="AG381" s="273"/>
      <c r="AH381" s="273"/>
      <c r="AI381" s="273"/>
      <c r="AJ381" s="661"/>
      <c r="AK381" s="661"/>
    </row>
    <row r="382" spans="1:37" s="275" customFormat="1" ht="30">
      <c r="A382" s="414" t="s">
        <v>19518</v>
      </c>
      <c r="B382" s="436">
        <v>93013</v>
      </c>
      <c r="C382" s="416" t="str">
        <f>IF($B382="","",IFERROR(VLOOKUP($B382,SERVIÇOS!$A:$F,2,0),IFERROR(VLOOKUP($B382,'COMPOSIÇÕES COMPLEMENTARES '!$C:$K,2,0),"")))</f>
        <v>LUVA PARA ELETRODUTO, PVC, ROSCÁVEL, DN 50 MM (1 1/2"), PARA REDE ENTERRADA DE DISTRIBUIÇÃO DE ENERGIA ELÉTRICA - FORNECIMENTO E INSTALAÇÃO. AF_12/2021</v>
      </c>
      <c r="D382" s="417" t="str">
        <f>IF($B382="","",IFERROR(VLOOKUP($B382,SERVIÇOS!$A:$F,3,0),IFERROR(VLOOKUP($B382,'COMPOSIÇÕES COMPLEMENTARES '!$C:$K,3,0),"")))</f>
        <v>UN</v>
      </c>
      <c r="E382" s="418">
        <v>10</v>
      </c>
      <c r="F382" s="419">
        <f>IF($B382="","",IFERROR(VLOOKUP($B382,SERVIÇOS!$A:$F,4,0),IFERROR(VLOOKUP($B382,'COMPOSIÇÕES COMPLEMENTARES '!$C:$K,6,0),"")))</f>
        <v>8.6199999999999992</v>
      </c>
      <c r="G382" s="419">
        <f>IF($B382="","",IFERROR(VLOOKUP($B382,SERVIÇOS!$A:$F,5,0),IFERROR(VLOOKUP($B382,'COMPOSIÇÕES COMPLEMENTARES '!$C:$K,7,0),"")))</f>
        <v>8.56</v>
      </c>
      <c r="H382" s="419">
        <f t="shared" si="335"/>
        <v>17.18</v>
      </c>
      <c r="I382" s="419">
        <f t="shared" si="336"/>
        <v>86.2</v>
      </c>
      <c r="J382" s="419">
        <f t="shared" si="337"/>
        <v>85.6</v>
      </c>
      <c r="K382" s="419">
        <f t="shared" si="292"/>
        <v>171.8</v>
      </c>
      <c r="L382" s="714"/>
      <c r="M382"/>
      <c r="N382" s="477"/>
      <c r="O382" s="478"/>
      <c r="P382" s="477"/>
      <c r="Q382" s="479"/>
      <c r="R382" s="477"/>
      <c r="S382" s="480"/>
      <c r="T382" s="481"/>
      <c r="U382" s="482"/>
      <c r="V382" s="494"/>
      <c r="W382" s="495"/>
      <c r="X382" s="495"/>
      <c r="Y382" s="273"/>
      <c r="Z382" s="273"/>
      <c r="AA382" s="273"/>
      <c r="AB382" s="273"/>
      <c r="AC382" s="273"/>
      <c r="AD382" s="273"/>
      <c r="AE382" s="273"/>
      <c r="AF382" s="273"/>
      <c r="AG382" s="273"/>
      <c r="AH382" s="273"/>
      <c r="AI382" s="273"/>
      <c r="AJ382" s="661"/>
      <c r="AK382" s="661"/>
    </row>
    <row r="383" spans="1:37" s="275" customFormat="1" ht="45">
      <c r="A383" s="414" t="s">
        <v>19519</v>
      </c>
      <c r="B383" s="436">
        <v>93018</v>
      </c>
      <c r="C383" s="416" t="str">
        <f>IF($B383="","",IFERROR(VLOOKUP($B383,SERVIÇOS!$A:$F,2,0),IFERROR(VLOOKUP($B383,'COMPOSIÇÕES COMPLEMENTARES '!$C:$K,2,0),"")))</f>
        <v>CURVA 90 GRAUS PARA ELETRODUTO, PVC, ROSCÁVEL, DN 50 MM (1 1/2"), PARA REDE ENTERRADA DE DISTRIBUIÇÃO DE ENERGIA ELÉTRICA - FORNECIMENTO E INSTALAÇÃO. AF_12/2021</v>
      </c>
      <c r="D383" s="417" t="str">
        <f>IF($B383="","",IFERROR(VLOOKUP($B383,SERVIÇOS!$A:$F,3,0),IFERROR(VLOOKUP($B383,'COMPOSIÇÕES COMPLEMENTARES '!$C:$K,3,0),"")))</f>
        <v>UN</v>
      </c>
      <c r="E383" s="418">
        <v>4</v>
      </c>
      <c r="F383" s="419">
        <f>IF($B383="","",IFERROR(VLOOKUP($B383,SERVIÇOS!$A:$F,4,0),IFERROR(VLOOKUP($B383,'COMPOSIÇÕES COMPLEMENTARES '!$C:$K,6,0),"")))</f>
        <v>13.45</v>
      </c>
      <c r="G383" s="419">
        <f>IF($B383="","",IFERROR(VLOOKUP($B383,SERVIÇOS!$A:$F,5,0),IFERROR(VLOOKUP($B383,'COMPOSIÇÕES COMPLEMENTARES '!$C:$K,7,0),"")))</f>
        <v>12.86</v>
      </c>
      <c r="H383" s="419">
        <f t="shared" si="335"/>
        <v>26.31</v>
      </c>
      <c r="I383" s="419">
        <f t="shared" si="336"/>
        <v>53.8</v>
      </c>
      <c r="J383" s="419">
        <f t="shared" si="337"/>
        <v>51.44</v>
      </c>
      <c r="K383" s="419">
        <f t="shared" si="292"/>
        <v>105.24</v>
      </c>
      <c r="L383" s="714"/>
      <c r="M383"/>
      <c r="N383" s="477"/>
      <c r="O383" s="478"/>
      <c r="P383" s="477"/>
      <c r="Q383" s="479"/>
      <c r="R383" s="477"/>
      <c r="S383" s="480"/>
      <c r="T383" s="481"/>
      <c r="U383" s="482"/>
      <c r="V383" s="494"/>
      <c r="W383" s="495"/>
      <c r="X383" s="495"/>
      <c r="Y383" s="273"/>
      <c r="Z383" s="273"/>
      <c r="AA383" s="273"/>
      <c r="AB383" s="273"/>
      <c r="AC383" s="273"/>
      <c r="AD383" s="273"/>
      <c r="AE383" s="273"/>
      <c r="AF383" s="273"/>
      <c r="AG383" s="273"/>
      <c r="AH383" s="273"/>
      <c r="AI383" s="273"/>
      <c r="AJ383" s="661"/>
      <c r="AK383" s="661"/>
    </row>
    <row r="384" spans="1:37" s="275" customFormat="1" ht="30">
      <c r="A384" s="414" t="s">
        <v>19520</v>
      </c>
      <c r="B384" s="436" t="str">
        <f>'COMPOSIÇÕES COMPLEMENTARES '!$C$597</f>
        <v>COMP 096</v>
      </c>
      <c r="C384" s="416" t="str">
        <f>IF($B384="","",IFERROR(VLOOKUP($B384,SERVIÇOS!$A:$F,2,0),IFERROR(VLOOKUP($B384,'COMPOSIÇÕES COMPLEMENTARES '!$C:$K,2,0),"")))</f>
        <v>CONDULETE EM ALUMÍNIO, P/ ELETRODUTO ATÉ 1 1/2", COM TAMPA (MODELOS: T - X - TB - C - E - LB, LL - LR) - FORNECIMENTO E INSTALAÇÃO.</v>
      </c>
      <c r="D384" s="417" t="str">
        <f>IF($B384="","",IFERROR(VLOOKUP($B384,SERVIÇOS!$A:$F,3,0),IFERROR(VLOOKUP($B384,'COMPOSIÇÕES COMPLEMENTARES '!$C:$K,3,0),"")))</f>
        <v>UN</v>
      </c>
      <c r="E384" s="418">
        <v>45</v>
      </c>
      <c r="F384" s="419">
        <f>IF($B384="","",IFERROR(VLOOKUP($B384,SERVIÇOS!$A:$F,4,0),IFERROR(VLOOKUP($B384,'COMPOSIÇÕES COMPLEMENTARES '!$C:$K,6,0),"")))</f>
        <v>41.56</v>
      </c>
      <c r="G384" s="419">
        <f>IF($B384="","",IFERROR(VLOOKUP($B384,SERVIÇOS!$A:$F,5,0),IFERROR(VLOOKUP($B384,'COMPOSIÇÕES COMPLEMENTARES '!$C:$K,7,0),"")))</f>
        <v>9.15</v>
      </c>
      <c r="H384" s="419">
        <f t="shared" si="335"/>
        <v>50.71</v>
      </c>
      <c r="I384" s="419">
        <f t="shared" si="336"/>
        <v>1870.2</v>
      </c>
      <c r="J384" s="419">
        <f t="shared" si="337"/>
        <v>411.75</v>
      </c>
      <c r="K384" s="419">
        <f t="shared" si="292"/>
        <v>2281.9499999999998</v>
      </c>
      <c r="L384" s="714"/>
      <c r="M384"/>
      <c r="N384" s="477"/>
      <c r="O384" s="478"/>
      <c r="P384" s="477"/>
      <c r="Q384" s="479"/>
      <c r="R384" s="477"/>
      <c r="S384" s="480"/>
      <c r="T384" s="481"/>
      <c r="U384" s="482"/>
      <c r="V384" s="494"/>
      <c r="W384" s="495"/>
      <c r="X384" s="495"/>
      <c r="Y384" s="273"/>
      <c r="Z384" s="273"/>
      <c r="AA384" s="273"/>
      <c r="AB384" s="273"/>
      <c r="AC384" s="273"/>
      <c r="AD384" s="273"/>
      <c r="AE384" s="273"/>
      <c r="AF384" s="273"/>
      <c r="AG384" s="273"/>
      <c r="AH384" s="273"/>
      <c r="AI384" s="273"/>
      <c r="AJ384" s="661"/>
      <c r="AK384" s="661"/>
    </row>
    <row r="385" spans="1:37" s="275" customFormat="1" ht="30">
      <c r="A385" s="414" t="s">
        <v>19521</v>
      </c>
      <c r="B385" s="436">
        <v>91927</v>
      </c>
      <c r="C385" s="416" t="str">
        <f>IF($B385="","",IFERROR(VLOOKUP($B385,SERVIÇOS!$A:$F,2,0),IFERROR(VLOOKUP($B385,'COMPOSIÇÕES COMPLEMENTARES '!$C:$K,2,0),"")))</f>
        <v>CABO DE COBRE FLEXÍVEL ISOLADO, 2,5 MM², ANTI-CHAMA 0,6/1,0 KV, PARA CIRCUITOS TERMINAIS - FORNECIMENTO E INSTALAÇÃO. AF_12/2015</v>
      </c>
      <c r="D385" s="417" t="str">
        <f>IF($B385="","",IFERROR(VLOOKUP($B385,SERVIÇOS!$A:$F,3,0),IFERROR(VLOOKUP($B385,'COMPOSIÇÕES COMPLEMENTARES '!$C:$K,3,0),"")))</f>
        <v>M</v>
      </c>
      <c r="E385" s="418">
        <v>1600</v>
      </c>
      <c r="F385" s="419">
        <f>IF($B385="","",IFERROR(VLOOKUP($B385,SERVIÇOS!$A:$F,4,0),IFERROR(VLOOKUP($B385,'COMPOSIÇÕES COMPLEMENTARES '!$C:$K,6,0),"")))</f>
        <v>3.6</v>
      </c>
      <c r="G385" s="419">
        <f>IF($B385="","",IFERROR(VLOOKUP($B385,SERVIÇOS!$A:$F,5,0),IFERROR(VLOOKUP($B385,'COMPOSIÇÕES COMPLEMENTARES '!$C:$K,7,0),"")))</f>
        <v>1.1299999999999999</v>
      </c>
      <c r="H385" s="419">
        <f t="shared" si="326"/>
        <v>4.7300000000000004</v>
      </c>
      <c r="I385" s="419">
        <f t="shared" si="327"/>
        <v>5760</v>
      </c>
      <c r="J385" s="419">
        <f t="shared" si="328"/>
        <v>1808</v>
      </c>
      <c r="K385" s="419">
        <f t="shared" si="292"/>
        <v>7568.0000000000009</v>
      </c>
      <c r="L385" s="714"/>
      <c r="M385"/>
      <c r="N385" s="477"/>
      <c r="O385" s="478"/>
      <c r="P385" s="477"/>
      <c r="Q385" s="479"/>
      <c r="R385" s="477"/>
      <c r="S385" s="480"/>
      <c r="T385" s="481"/>
      <c r="U385" s="482"/>
      <c r="V385" s="494"/>
      <c r="W385" s="495"/>
      <c r="X385" s="495"/>
      <c r="Y385" s="273"/>
      <c r="Z385" s="273"/>
      <c r="AA385" s="273"/>
      <c r="AB385" s="273"/>
      <c r="AC385" s="273"/>
      <c r="AD385" s="273"/>
      <c r="AE385" s="273"/>
      <c r="AF385" s="273"/>
      <c r="AG385" s="273"/>
      <c r="AH385" s="273"/>
      <c r="AI385" s="273"/>
      <c r="AJ385" s="661"/>
      <c r="AK385" s="661"/>
    </row>
    <row r="386" spans="1:37" s="275" customFormat="1" ht="30">
      <c r="A386" s="414" t="s">
        <v>19522</v>
      </c>
      <c r="B386" s="436">
        <v>91929</v>
      </c>
      <c r="C386" s="416" t="str">
        <f>IF($B386="","",IFERROR(VLOOKUP($B386,SERVIÇOS!$A:$F,2,0),IFERROR(VLOOKUP($B386,'COMPOSIÇÕES COMPLEMENTARES '!$C:$K,2,0),"")))</f>
        <v>CABO DE COBRE FLEXÍVEL ISOLADO, 4 MM², ANTI-CHAMA 0,6/1,0 KV, PARA CIRCUITOS TERMINAIS - FORNECIMENTO E INSTALAÇÃO. AF_12/2015</v>
      </c>
      <c r="D386" s="417" t="str">
        <f>IF($B386="","",IFERROR(VLOOKUP($B386,SERVIÇOS!$A:$F,3,0),IFERROR(VLOOKUP($B386,'COMPOSIÇÕES COMPLEMENTARES '!$C:$K,3,0),"")))</f>
        <v>M</v>
      </c>
      <c r="E386" s="418">
        <v>250</v>
      </c>
      <c r="F386" s="419">
        <f>IF($B386="","",IFERROR(VLOOKUP($B386,SERVIÇOS!$A:$F,4,0),IFERROR(VLOOKUP($B386,'COMPOSIÇÕES COMPLEMENTARES '!$C:$K,6,0),"")))</f>
        <v>5.37</v>
      </c>
      <c r="G386" s="419">
        <f>IF($B386="","",IFERROR(VLOOKUP($B386,SERVIÇOS!$A:$F,5,0),IFERROR(VLOOKUP($B386,'COMPOSIÇÕES COMPLEMENTARES '!$C:$K,7,0),"")))</f>
        <v>1.52</v>
      </c>
      <c r="H386" s="419">
        <f t="shared" ref="H386" si="338">IF(E386="","",F386+G386)</f>
        <v>6.8900000000000006</v>
      </c>
      <c r="I386" s="419">
        <f t="shared" ref="I386" si="339">IF(E386="","",TRUNC((E386*F386),2))</f>
        <v>1342.5</v>
      </c>
      <c r="J386" s="419">
        <f t="shared" ref="J386" si="340">IF(E386="","",TRUNC((E386*G386),2))</f>
        <v>380</v>
      </c>
      <c r="K386" s="419">
        <f t="shared" si="292"/>
        <v>1722.5000000000002</v>
      </c>
      <c r="L386" s="714"/>
      <c r="M386"/>
      <c r="N386" s="477"/>
      <c r="O386" s="478"/>
      <c r="P386" s="477"/>
      <c r="Q386" s="479"/>
      <c r="R386" s="477"/>
      <c r="S386" s="480"/>
      <c r="T386" s="481"/>
      <c r="U386" s="482"/>
      <c r="V386" s="494"/>
      <c r="W386" s="495"/>
      <c r="X386" s="495"/>
      <c r="Y386" s="273"/>
      <c r="Z386" s="273"/>
      <c r="AA386" s="273"/>
      <c r="AB386" s="273"/>
      <c r="AC386" s="273"/>
      <c r="AD386" s="273"/>
      <c r="AE386" s="273"/>
      <c r="AF386" s="273"/>
      <c r="AG386" s="273"/>
      <c r="AH386" s="273"/>
      <c r="AI386" s="273"/>
      <c r="AJ386" s="661"/>
      <c r="AK386" s="661"/>
    </row>
    <row r="387" spans="1:37" s="275" customFormat="1" ht="30">
      <c r="A387" s="414" t="s">
        <v>19523</v>
      </c>
      <c r="B387" s="436">
        <v>93653</v>
      </c>
      <c r="C387" s="416" t="str">
        <f>IF($B387="","",IFERROR(VLOOKUP($B387,SERVIÇOS!$A:$F,2,0),IFERROR(VLOOKUP($B387,'COMPOSIÇÕES COMPLEMENTARES '!$C:$K,2,0),"")))</f>
        <v>DISJUNTOR MONOPOLAR TIPO DIN, CORRENTE NOMINAL DE 10A - FORNECIMENTO E INSTALAÇÃO. AF_10/2020</v>
      </c>
      <c r="D387" s="417" t="str">
        <f>IF($B387="","",IFERROR(VLOOKUP($B387,SERVIÇOS!$A:$F,3,0),IFERROR(VLOOKUP($B387,'COMPOSIÇÕES COMPLEMENTARES '!$C:$K,3,0),"")))</f>
        <v>UN</v>
      </c>
      <c r="E387" s="418">
        <v>10</v>
      </c>
      <c r="F387" s="419">
        <f>IF($B387="","",IFERROR(VLOOKUP($B387,SERVIÇOS!$A:$F,4,0),IFERROR(VLOOKUP($B387,'COMPOSIÇÕES COMPLEMENTARES '!$C:$K,6,0),"")))</f>
        <v>10.61</v>
      </c>
      <c r="G387" s="419">
        <f>IF($B387="","",IFERROR(VLOOKUP($B387,SERVIÇOS!$A:$F,5,0),IFERROR(VLOOKUP($B387,'COMPOSIÇÕES COMPLEMENTARES '!$C:$K,7,0),"")))</f>
        <v>1.33</v>
      </c>
      <c r="H387" s="419">
        <f t="shared" si="326"/>
        <v>11.94</v>
      </c>
      <c r="I387" s="419">
        <f t="shared" si="327"/>
        <v>106.1</v>
      </c>
      <c r="J387" s="419">
        <f t="shared" si="328"/>
        <v>13.3</v>
      </c>
      <c r="K387" s="419">
        <f t="shared" si="292"/>
        <v>119.39999999999999</v>
      </c>
      <c r="L387" s="714"/>
      <c r="M387"/>
      <c r="N387" s="477"/>
      <c r="O387" s="478"/>
      <c r="P387" s="477"/>
      <c r="Q387" s="479"/>
      <c r="R387" s="477"/>
      <c r="S387" s="480"/>
      <c r="T387" s="481"/>
      <c r="U387" s="482"/>
      <c r="V387" s="494"/>
      <c r="W387" s="495"/>
      <c r="X387" s="495"/>
      <c r="Y387" s="273"/>
      <c r="Z387" s="273"/>
      <c r="AA387" s="273"/>
      <c r="AB387" s="273"/>
      <c r="AC387" s="273"/>
      <c r="AD387" s="273"/>
      <c r="AE387" s="273"/>
      <c r="AF387" s="273"/>
      <c r="AG387" s="273"/>
      <c r="AH387" s="273"/>
      <c r="AI387" s="273"/>
      <c r="AJ387" s="661"/>
      <c r="AK387" s="661"/>
    </row>
    <row r="388" spans="1:37" s="275" customFormat="1" ht="30">
      <c r="A388" s="414" t="s">
        <v>19524</v>
      </c>
      <c r="B388" s="436">
        <v>93660</v>
      </c>
      <c r="C388" s="416" t="str">
        <f>IF($B388="","",IFERROR(VLOOKUP($B388,SERVIÇOS!$A:$F,2,0),IFERROR(VLOOKUP($B388,'COMPOSIÇÕES COMPLEMENTARES '!$C:$K,2,0),"")))</f>
        <v>DISJUNTOR BIPOLAR TIPO DIN, CORRENTE NOMINAL DE 10A - FORNECIMENTO E INSTALAÇÃO. AF_10/2020</v>
      </c>
      <c r="D388" s="417" t="str">
        <f>IF($B388="","",IFERROR(VLOOKUP($B388,SERVIÇOS!$A:$F,3,0),IFERROR(VLOOKUP($B388,'COMPOSIÇÕES COMPLEMENTARES '!$C:$K,3,0),"")))</f>
        <v>UN</v>
      </c>
      <c r="E388" s="418">
        <v>1</v>
      </c>
      <c r="F388" s="419">
        <f>IF($B388="","",IFERROR(VLOOKUP($B388,SERVIÇOS!$A:$F,4,0),IFERROR(VLOOKUP($B388,'COMPOSIÇÕES COMPLEMENTARES '!$C:$K,6,0),"")))</f>
        <v>55.53</v>
      </c>
      <c r="G388" s="419">
        <f>IF($B388="","",IFERROR(VLOOKUP($B388,SERVIÇOS!$A:$F,5,0),IFERROR(VLOOKUP($B388,'COMPOSIÇÕES COMPLEMENTARES '!$C:$K,7,0),"")))</f>
        <v>2.66</v>
      </c>
      <c r="H388" s="419">
        <f t="shared" ref="H388" si="341">IF(E388="","",F388+G388)</f>
        <v>58.19</v>
      </c>
      <c r="I388" s="419">
        <f t="shared" ref="I388" si="342">IF(E388="","",TRUNC((E388*F388),2))</f>
        <v>55.53</v>
      </c>
      <c r="J388" s="419">
        <f t="shared" ref="J388" si="343">IF(E388="","",TRUNC((E388*G388),2))</f>
        <v>2.66</v>
      </c>
      <c r="K388" s="419">
        <f t="shared" si="292"/>
        <v>58.19</v>
      </c>
      <c r="L388" s="714"/>
      <c r="M388"/>
      <c r="N388" s="477"/>
      <c r="O388" s="478"/>
      <c r="P388" s="477"/>
      <c r="Q388" s="479"/>
      <c r="R388" s="477"/>
      <c r="S388" s="480"/>
      <c r="T388" s="481"/>
      <c r="U388" s="482"/>
      <c r="V388" s="494"/>
      <c r="W388" s="495"/>
      <c r="X388" s="495"/>
      <c r="Y388" s="273"/>
      <c r="Z388" s="273"/>
      <c r="AA388" s="273"/>
      <c r="AB388" s="273"/>
      <c r="AC388" s="273"/>
      <c r="AD388" s="273"/>
      <c r="AE388" s="273"/>
      <c r="AF388" s="273"/>
      <c r="AG388" s="273"/>
      <c r="AH388" s="273"/>
      <c r="AI388" s="273"/>
      <c r="AJ388" s="661"/>
      <c r="AK388" s="661"/>
    </row>
    <row r="389" spans="1:37" s="275" customFormat="1" ht="30">
      <c r="A389" s="414" t="s">
        <v>19525</v>
      </c>
      <c r="B389" s="436">
        <v>93654</v>
      </c>
      <c r="C389" s="416" t="str">
        <f>IF($B389="","",IFERROR(VLOOKUP($B389,SERVIÇOS!$A:$F,2,0),IFERROR(VLOOKUP($B389,'COMPOSIÇÕES COMPLEMENTARES '!$C:$K,2,0),"")))</f>
        <v>DISJUNTOR MONOPOLAR TIPO DIN, CORRENTE NOMINAL DE 16A - FORNECIMENTO E INSTALAÇÃO. AF_10/2020</v>
      </c>
      <c r="D389" s="417" t="str">
        <f>IF($B389="","",IFERROR(VLOOKUP($B389,SERVIÇOS!$A:$F,3,0),IFERROR(VLOOKUP($B389,'COMPOSIÇÕES COMPLEMENTARES '!$C:$K,3,0),"")))</f>
        <v>UN</v>
      </c>
      <c r="E389" s="418">
        <v>1</v>
      </c>
      <c r="F389" s="419">
        <f>IF($B389="","",IFERROR(VLOOKUP($B389,SERVIÇOS!$A:$F,4,0),IFERROR(VLOOKUP($B389,'COMPOSIÇÕES COMPLEMENTARES '!$C:$K,6,0),"")))</f>
        <v>10.83</v>
      </c>
      <c r="G389" s="419">
        <f>IF($B389="","",IFERROR(VLOOKUP($B389,SERVIÇOS!$A:$F,5,0),IFERROR(VLOOKUP($B389,'COMPOSIÇÕES COMPLEMENTARES '!$C:$K,7,0),"")))</f>
        <v>1.79</v>
      </c>
      <c r="H389" s="419">
        <f t="shared" ref="H389" si="344">IF(E389="","",F389+G389)</f>
        <v>12.620000000000001</v>
      </c>
      <c r="I389" s="419">
        <f t="shared" ref="I389" si="345">IF(E389="","",TRUNC((E389*F389),2))</f>
        <v>10.83</v>
      </c>
      <c r="J389" s="419">
        <f t="shared" ref="J389" si="346">IF(E389="","",TRUNC((E389*G389),2))</f>
        <v>1.79</v>
      </c>
      <c r="K389" s="419">
        <f t="shared" si="292"/>
        <v>12.620000000000001</v>
      </c>
      <c r="L389" s="714"/>
      <c r="M389"/>
      <c r="N389" s="477"/>
      <c r="O389" s="478"/>
      <c r="P389" s="477"/>
      <c r="Q389" s="479"/>
      <c r="R389" s="477"/>
      <c r="S389" s="480"/>
      <c r="T389" s="481"/>
      <c r="U389" s="482"/>
      <c r="V389" s="494"/>
      <c r="W389" s="495"/>
      <c r="X389" s="495"/>
      <c r="Y389" s="273"/>
      <c r="Z389" s="273"/>
      <c r="AA389" s="273"/>
      <c r="AB389" s="273"/>
      <c r="AC389" s="273"/>
      <c r="AD389" s="273"/>
      <c r="AE389" s="273"/>
      <c r="AF389" s="273"/>
      <c r="AG389" s="273"/>
      <c r="AH389" s="273"/>
      <c r="AI389" s="273"/>
      <c r="AJ389" s="661"/>
      <c r="AK389" s="661"/>
    </row>
    <row r="390" spans="1:37" s="275" customFormat="1" ht="30">
      <c r="A390" s="414" t="s">
        <v>19526</v>
      </c>
      <c r="B390" s="436">
        <v>93669</v>
      </c>
      <c r="C390" s="416" t="str">
        <f>IF($B390="","",IFERROR(VLOOKUP($B390,SERVIÇOS!$A:$F,2,0),IFERROR(VLOOKUP($B390,'COMPOSIÇÕES COMPLEMENTARES '!$C:$K,2,0),"")))</f>
        <v>DISJUNTOR TRIPOLAR TIPO DIN, CORRENTE NOMINAL DE 20A - FORNECIMENTO E INSTALAÇÃO. AF_10/2020</v>
      </c>
      <c r="D390" s="417" t="str">
        <f>IF($B390="","",IFERROR(VLOOKUP($B390,SERVIÇOS!$A:$F,3,0),IFERROR(VLOOKUP($B390,'COMPOSIÇÕES COMPLEMENTARES '!$C:$K,3,0),"")))</f>
        <v>UN</v>
      </c>
      <c r="E390" s="418">
        <v>1</v>
      </c>
      <c r="F390" s="419">
        <f>IF($B390="","",IFERROR(VLOOKUP($B390,SERVIÇOS!$A:$F,4,0),IFERROR(VLOOKUP($B390,'COMPOSIÇÕES COMPLEMENTARES '!$C:$K,6,0),"")))</f>
        <v>71.06</v>
      </c>
      <c r="G390" s="419">
        <f>IF($B390="","",IFERROR(VLOOKUP($B390,SERVIÇOS!$A:$F,5,0),IFERROR(VLOOKUP($B390,'COMPOSIÇÕES COMPLEMENTARES '!$C:$K,7,0),"")))</f>
        <v>7.57</v>
      </c>
      <c r="H390" s="419">
        <f t="shared" si="326"/>
        <v>78.63</v>
      </c>
      <c r="I390" s="419">
        <f t="shared" si="327"/>
        <v>71.06</v>
      </c>
      <c r="J390" s="419">
        <f t="shared" si="328"/>
        <v>7.57</v>
      </c>
      <c r="K390" s="419">
        <f t="shared" si="292"/>
        <v>78.63</v>
      </c>
      <c r="L390" s="714"/>
      <c r="M390"/>
      <c r="N390" s="477"/>
      <c r="O390" s="478"/>
      <c r="P390" s="477"/>
      <c r="Q390" s="479"/>
      <c r="R390" s="477"/>
      <c r="S390" s="480"/>
      <c r="T390" s="481"/>
      <c r="U390" s="482"/>
      <c r="V390" s="494"/>
      <c r="W390" s="495"/>
      <c r="X390" s="495"/>
      <c r="Y390" s="273"/>
      <c r="Z390" s="273"/>
      <c r="AA390" s="273"/>
      <c r="AB390" s="273"/>
      <c r="AC390" s="273"/>
      <c r="AD390" s="273"/>
      <c r="AE390" s="273"/>
      <c r="AF390" s="273"/>
      <c r="AG390" s="273"/>
      <c r="AH390" s="273"/>
      <c r="AI390" s="273"/>
      <c r="AJ390" s="661"/>
      <c r="AK390" s="661"/>
    </row>
    <row r="391" spans="1:37" s="275" customFormat="1">
      <c r="A391" s="414" t="s">
        <v>19527</v>
      </c>
      <c r="B391" s="436" t="str">
        <f>'COMPOSIÇÕES COMPLEMENTARES '!$C$291</f>
        <v>COMP 060</v>
      </c>
      <c r="C391" s="416" t="str">
        <f>IF($B391="","",IFERROR(VLOOKUP($B391,SERVIÇOS!$A:$F,2,0),IFERROR(VLOOKUP($B391,'COMPOSIÇÕES COMPLEMENTARES '!$C:$K,2,0),"")))</f>
        <v>PROTETOR DE SURTO 385V - 15KA</v>
      </c>
      <c r="D391" s="417" t="str">
        <f>IF($B391="","",IFERROR(VLOOKUP($B391,SERVIÇOS!$A:$F,3,0),IFERROR(VLOOKUP($B391,'COMPOSIÇÕES COMPLEMENTARES '!$C:$K,3,0),"")))</f>
        <v>UNID.</v>
      </c>
      <c r="E391" s="418">
        <v>4</v>
      </c>
      <c r="F391" s="419">
        <f>IF($B391="","",IFERROR(VLOOKUP($B391,SERVIÇOS!$A:$F,4,0),IFERROR(VLOOKUP($B391,'COMPOSIÇÕES COMPLEMENTARES '!$C:$K,6,0),"")))</f>
        <v>121.86</v>
      </c>
      <c r="G391" s="419">
        <f>IF($B391="","",IFERROR(VLOOKUP($B391,SERVIÇOS!$A:$F,5,0),IFERROR(VLOOKUP($B391,'COMPOSIÇÕES COMPLEMENTARES '!$C:$K,7,0),"")))</f>
        <v>8.65</v>
      </c>
      <c r="H391" s="419">
        <f t="shared" si="326"/>
        <v>130.51</v>
      </c>
      <c r="I391" s="419">
        <f t="shared" si="327"/>
        <v>487.44</v>
      </c>
      <c r="J391" s="419">
        <f t="shared" si="328"/>
        <v>34.6</v>
      </c>
      <c r="K391" s="419">
        <f t="shared" si="292"/>
        <v>522.04</v>
      </c>
      <c r="L391" s="714"/>
      <c r="M391"/>
      <c r="N391" s="477"/>
      <c r="O391" s="478"/>
      <c r="P391" s="477"/>
      <c r="Q391" s="479"/>
      <c r="R391" s="477"/>
      <c r="S391" s="480"/>
      <c r="T391" s="481"/>
      <c r="U391" s="482"/>
      <c r="V391" s="494"/>
      <c r="W391" s="495"/>
      <c r="X391" s="495"/>
      <c r="Y391" s="273"/>
      <c r="Z391" s="273"/>
      <c r="AA391" s="273"/>
      <c r="AB391" s="273"/>
      <c r="AC391" s="273"/>
      <c r="AD391" s="273"/>
      <c r="AE391" s="273"/>
      <c r="AF391" s="273"/>
      <c r="AG391" s="273"/>
      <c r="AH391" s="273"/>
      <c r="AI391" s="273"/>
      <c r="AJ391" s="661"/>
      <c r="AK391" s="661"/>
    </row>
    <row r="392" spans="1:37" s="275" customFormat="1" ht="90">
      <c r="A392" s="414" t="s">
        <v>19528</v>
      </c>
      <c r="B392" s="436" t="str">
        <f>'COMPOSIÇÕES COMPLEMENTARES '!$C$270</f>
        <v>COMP 055</v>
      </c>
      <c r="C392" s="416" t="str">
        <f>IF($B392="","",IFERROR(VLOOKUP($B392,SERVIÇOS!$A:$F,2,0),IFERROR(VLOOKUP($B392,'COMPOSIÇÕES COMPLEMENTARES '!$C:$K,2,0),"")))</f>
        <v>ALVENARIA DE VEDACAO C/TIJOLO CERAMICO LAMINADO A VISTA C/e=15cm</v>
      </c>
      <c r="D392" s="417" t="str">
        <f>IF($B392="","",IFERROR(VLOOKUP($B392,SERVIÇOS!$A:$F,3,0),IFERROR(VLOOKUP($B392,'COMPOSIÇÕES COMPLEMENTARES '!$C:$K,3,0),"")))</f>
        <v>M2</v>
      </c>
      <c r="E392" s="418">
        <v>2</v>
      </c>
      <c r="F392" s="419">
        <f>IF($B392="","",IFERROR(VLOOKUP($B392,SERVIÇOS!$A:$F,4,0),IFERROR(VLOOKUP($B392,'COMPOSIÇÕES COMPLEMENTARES '!$C:$K,6,0),"")))</f>
        <v>125.57</v>
      </c>
      <c r="G392" s="419">
        <f>IF($B392="","",IFERROR(VLOOKUP($B392,SERVIÇOS!$A:$F,5,0),IFERROR(VLOOKUP($B392,'COMPOSIÇÕES COMPLEMENTARES '!$C:$K,7,0),"")))</f>
        <v>117.22</v>
      </c>
      <c r="H392" s="419">
        <f t="shared" ref="H392:H394" si="347">IF(E392="","",F392+G392)</f>
        <v>242.79</v>
      </c>
      <c r="I392" s="419">
        <f t="shared" ref="I392:I394" si="348">IF(E392="","",TRUNC((E392*F392),2))</f>
        <v>251.14</v>
      </c>
      <c r="J392" s="419">
        <f t="shared" ref="J392:J394" si="349">IF(E392="","",TRUNC((E392*G392),2))</f>
        <v>234.44</v>
      </c>
      <c r="K392" s="419">
        <f t="shared" si="292"/>
        <v>485.58</v>
      </c>
      <c r="L392" s="714" t="s">
        <v>19471</v>
      </c>
      <c r="M392"/>
      <c r="N392" s="477"/>
      <c r="O392" s="478"/>
      <c r="P392" s="477"/>
      <c r="Q392" s="479"/>
      <c r="R392" s="477"/>
      <c r="S392" s="480"/>
      <c r="T392" s="481"/>
      <c r="U392" s="482"/>
      <c r="V392" s="494"/>
      <c r="W392" s="495"/>
      <c r="X392" s="495"/>
      <c r="Y392" s="273"/>
      <c r="Z392" s="273"/>
      <c r="AA392" s="273"/>
      <c r="AB392" s="273"/>
      <c r="AC392" s="273"/>
      <c r="AD392" s="273"/>
      <c r="AE392" s="273"/>
      <c r="AF392" s="273"/>
      <c r="AG392" s="273"/>
      <c r="AH392" s="273"/>
      <c r="AI392" s="273"/>
      <c r="AJ392" s="661"/>
      <c r="AK392" s="661"/>
    </row>
    <row r="393" spans="1:37" s="275" customFormat="1">
      <c r="A393" s="414" t="s">
        <v>19529</v>
      </c>
      <c r="B393" s="436" t="s">
        <v>15867</v>
      </c>
      <c r="C393" s="416" t="str">
        <f>IF($B393="","",IFERROR(VLOOKUP($B393,SERVIÇOS!$A:$F,2,0),IFERROR(VLOOKUP($B393,'COMPOSIÇÕES COMPLEMENTARES '!$C:$K,2,0),"")))</f>
        <v>REMOÇÃO DE QUADRO DE DISTRIBUIÇÃO OU CAIXA DE PASSAGEM</v>
      </c>
      <c r="D393" s="417" t="str">
        <f>IF($B393="","",IFERROR(VLOOKUP($B393,SERVIÇOS!$A:$F,3,0),IFERROR(VLOOKUP($B393,'COMPOSIÇÕES COMPLEMENTARES '!$C:$K,3,0),"")))</f>
        <v>UN</v>
      </c>
      <c r="E393" s="418">
        <v>1</v>
      </c>
      <c r="F393" s="419">
        <f>IF($B393="","",IFERROR(VLOOKUP($B393,SERVIÇOS!$A:$F,4,0),IFERROR(VLOOKUP($B393,'COMPOSIÇÕES COMPLEMENTARES '!$C:$K,6,0),"")))</f>
        <v>15.72</v>
      </c>
      <c r="G393" s="419">
        <f>IF($B393="","",IFERROR(VLOOKUP($B393,SERVIÇOS!$A:$F,5,0),IFERROR(VLOOKUP($B393,'COMPOSIÇÕES COMPLEMENTARES '!$C:$K,7,0),"")))</f>
        <v>38.18</v>
      </c>
      <c r="H393" s="419">
        <f t="shared" si="347"/>
        <v>53.9</v>
      </c>
      <c r="I393" s="419">
        <f t="shared" si="348"/>
        <v>15.72</v>
      </c>
      <c r="J393" s="419">
        <f t="shared" si="349"/>
        <v>38.18</v>
      </c>
      <c r="K393" s="419">
        <f t="shared" ref="K393:K456" si="350">H393*E393</f>
        <v>53.9</v>
      </c>
      <c r="L393" s="714"/>
      <c r="M393"/>
      <c r="N393" s="477"/>
      <c r="O393" s="478"/>
      <c r="P393" s="477"/>
      <c r="Q393" s="479"/>
      <c r="R393" s="477"/>
      <c r="S393" s="480"/>
      <c r="T393" s="481"/>
      <c r="U393" s="482"/>
      <c r="V393" s="494"/>
      <c r="W393" s="495"/>
      <c r="X393" s="495"/>
      <c r="Y393" s="273"/>
      <c r="Z393" s="273"/>
      <c r="AA393" s="273"/>
      <c r="AB393" s="273"/>
      <c r="AC393" s="273"/>
      <c r="AD393" s="273"/>
      <c r="AE393" s="273"/>
      <c r="AF393" s="273"/>
      <c r="AG393" s="273"/>
      <c r="AH393" s="273"/>
      <c r="AI393" s="273"/>
      <c r="AJ393" s="661"/>
      <c r="AK393" s="661"/>
    </row>
    <row r="394" spans="1:37" s="275" customFormat="1" ht="45">
      <c r="A394" s="414" t="s">
        <v>19530</v>
      </c>
      <c r="B394" s="436" t="s">
        <v>15324</v>
      </c>
      <c r="C394" s="416" t="str">
        <f>IF($B394="","",IFERROR(VLOOKUP($B394,SERVIÇOS!$A:$F,2,0),IFERROR(VLOOKUP($B394,'COMPOSIÇÕES COMPLEMENTARES '!$C:$K,2,0),"")))</f>
        <v>CABO DE COBRE COBERTO COM XLPE 16MM² - FORNEC. E INST.</v>
      </c>
      <c r="D394" s="417" t="str">
        <f>IF($B394="","",IFERROR(VLOOKUP($B394,SERVIÇOS!$A:$F,3,0),IFERROR(VLOOKUP($B394,'COMPOSIÇÕES COMPLEMENTARES '!$C:$K,3,0),"")))</f>
        <v>M</v>
      </c>
      <c r="E394" s="418">
        <v>25</v>
      </c>
      <c r="F394" s="419">
        <f>IF($B394="","",IFERROR(VLOOKUP($B394,SERVIÇOS!$A:$F,4,0),IFERROR(VLOOKUP($B394,'COMPOSIÇÕES COMPLEMENTARES '!$C:$K,6,0),"")))</f>
        <v>17.25</v>
      </c>
      <c r="G394" s="419">
        <f>IF($B394="","",IFERROR(VLOOKUP($B394,SERVIÇOS!$A:$F,5,0),IFERROR(VLOOKUP($B394,'COMPOSIÇÕES COMPLEMENTARES '!$C:$K,7,0),"")))</f>
        <v>5.72</v>
      </c>
      <c r="H394" s="419">
        <f t="shared" si="347"/>
        <v>22.97</v>
      </c>
      <c r="I394" s="419">
        <f t="shared" si="348"/>
        <v>431.25</v>
      </c>
      <c r="J394" s="419">
        <f t="shared" si="349"/>
        <v>143</v>
      </c>
      <c r="K394" s="419">
        <f t="shared" si="350"/>
        <v>574.25</v>
      </c>
      <c r="L394" s="714" t="s">
        <v>19476</v>
      </c>
      <c r="M394"/>
      <c r="N394" s="477"/>
      <c r="O394" s="478"/>
      <c r="P394" s="477"/>
      <c r="Q394" s="479"/>
      <c r="R394" s="477"/>
      <c r="S394" s="480"/>
      <c r="T394" s="481"/>
      <c r="U394" s="482"/>
      <c r="V394" s="494"/>
      <c r="W394" s="495"/>
      <c r="X394" s="495"/>
      <c r="Y394" s="273"/>
      <c r="Z394" s="273"/>
      <c r="AA394" s="273"/>
      <c r="AB394" s="273"/>
      <c r="AC394" s="273"/>
      <c r="AD394" s="273"/>
      <c r="AE394" s="273"/>
      <c r="AF394" s="273"/>
      <c r="AG394" s="273"/>
      <c r="AH394" s="273"/>
      <c r="AI394" s="273"/>
      <c r="AJ394" s="661"/>
      <c r="AK394" s="661"/>
    </row>
    <row r="395" spans="1:37" s="275" customFormat="1">
      <c r="A395" s="414" t="s">
        <v>19531</v>
      </c>
      <c r="B395" s="436" t="s">
        <v>16428</v>
      </c>
      <c r="C395" s="416" t="str">
        <f>IF($B395="","",IFERROR(VLOOKUP($B395,SERVIÇOS!$A:$F,2,0),IFERROR(VLOOKUP($B395,'COMPOSIÇÕES COMPLEMENTARES '!$C:$K,2,0),"")))</f>
        <v>LUMINÁRIA LED TIPO REFLETOR RETANGULAR, LUZ BRANCA, 50 W - FORNEC. E INST.</v>
      </c>
      <c r="D395" s="417" t="str">
        <f>IF($B395="","",IFERROR(VLOOKUP($B395,SERVIÇOS!$A:$F,3,0),IFERROR(VLOOKUP($B395,'COMPOSIÇÕES COMPLEMENTARES '!$C:$K,3,0),"")))</f>
        <v xml:space="preserve">UN </v>
      </c>
      <c r="E395" s="418">
        <v>10</v>
      </c>
      <c r="F395" s="419">
        <f>IF($B395="","",IFERROR(VLOOKUP($B395,SERVIÇOS!$A:$F,4,0),IFERROR(VLOOKUP($B395,'COMPOSIÇÕES COMPLEMENTARES '!$C:$K,6,0),"")))</f>
        <v>56.58</v>
      </c>
      <c r="G395" s="419">
        <f>IF($B395="","",IFERROR(VLOOKUP($B395,SERVIÇOS!$A:$F,5,0),IFERROR(VLOOKUP($B395,'COMPOSIÇÕES COMPLEMENTARES '!$C:$K,7,0),"")))</f>
        <v>15.33</v>
      </c>
      <c r="H395" s="419">
        <f t="shared" ref="H395" si="351">IF(E395="","",F395+G395)</f>
        <v>71.91</v>
      </c>
      <c r="I395" s="419">
        <f t="shared" ref="I395" si="352">IF(E395="","",TRUNC((E395*F395),2))</f>
        <v>565.79999999999995</v>
      </c>
      <c r="J395" s="419">
        <f t="shared" ref="J395" si="353">IF(E395="","",TRUNC((E395*G395),2))</f>
        <v>153.30000000000001</v>
      </c>
      <c r="K395" s="419">
        <f t="shared" si="350"/>
        <v>719.09999999999991</v>
      </c>
      <c r="L395" s="714"/>
      <c r="M395"/>
      <c r="N395" s="477"/>
      <c r="O395" s="478"/>
      <c r="P395" s="477"/>
      <c r="Q395" s="479"/>
      <c r="R395" s="477"/>
      <c r="S395" s="480"/>
      <c r="T395" s="481"/>
      <c r="U395" s="482"/>
      <c r="V395" s="494"/>
      <c r="W395" s="495"/>
      <c r="X395" s="495"/>
      <c r="Y395" s="273"/>
      <c r="Z395" s="273"/>
      <c r="AA395" s="273"/>
      <c r="AB395" s="273"/>
      <c r="AC395" s="273"/>
      <c r="AD395" s="273"/>
      <c r="AE395" s="273"/>
      <c r="AF395" s="273"/>
      <c r="AG395" s="273"/>
      <c r="AH395" s="273"/>
      <c r="AI395" s="273"/>
      <c r="AJ395" s="661"/>
      <c r="AK395" s="661"/>
    </row>
    <row r="396" spans="1:37" s="275" customFormat="1" ht="30">
      <c r="A396" s="414" t="s">
        <v>19532</v>
      </c>
      <c r="B396" s="436">
        <v>101632</v>
      </c>
      <c r="C396" s="416" t="str">
        <f>IF($B396="","",IFERROR(VLOOKUP($B396,SERVIÇOS!$A:$F,2,0),IFERROR(VLOOKUP($B396,'COMPOSIÇÕES COMPLEMENTARES '!$C:$K,2,0),"")))</f>
        <v>RELÉ FOTOELÉTRICO PARA COMANDO DE ILUMINAÇÃO EXTERNA 1000 W - FORNECIMENTO E INSTALAÇÃO. AF_08/2020</v>
      </c>
      <c r="D396" s="417" t="str">
        <f>IF($B396="","",IFERROR(VLOOKUP($B396,SERVIÇOS!$A:$F,3,0),IFERROR(VLOOKUP($B396,'COMPOSIÇÕES COMPLEMENTARES '!$C:$K,3,0),"")))</f>
        <v>UN</v>
      </c>
      <c r="E396" s="418">
        <v>1</v>
      </c>
      <c r="F396" s="419">
        <f>IF($B396="","",IFERROR(VLOOKUP($B396,SERVIÇOS!$A:$F,4,0),IFERROR(VLOOKUP($B396,'COMPOSIÇÕES COMPLEMENTARES '!$C:$K,6,0),"")))</f>
        <v>44.73</v>
      </c>
      <c r="G396" s="419">
        <f>IF($B396="","",IFERROR(VLOOKUP($B396,SERVIÇOS!$A:$F,5,0),IFERROR(VLOOKUP($B396,'COMPOSIÇÕES COMPLEMENTARES '!$C:$K,7,0),"")))</f>
        <v>0.62</v>
      </c>
      <c r="H396" s="419">
        <f t="shared" ref="H396" si="354">IF(E396="","",F396+G396)</f>
        <v>45.349999999999994</v>
      </c>
      <c r="I396" s="419">
        <f t="shared" ref="I396" si="355">IF(E396="","",TRUNC((E396*F396),2))</f>
        <v>44.73</v>
      </c>
      <c r="J396" s="419">
        <f t="shared" ref="J396" si="356">IF(E396="","",TRUNC((E396*G396),2))</f>
        <v>0.62</v>
      </c>
      <c r="K396" s="419">
        <f t="shared" si="350"/>
        <v>45.349999999999994</v>
      </c>
      <c r="L396" s="714"/>
      <c r="M396"/>
      <c r="N396" s="477"/>
      <c r="O396" s="478"/>
      <c r="P396" s="477"/>
      <c r="Q396" s="479"/>
      <c r="R396" s="477"/>
      <c r="S396" s="480"/>
      <c r="T396" s="481"/>
      <c r="U396" s="482"/>
      <c r="V396" s="494"/>
      <c r="W396" s="495"/>
      <c r="X396" s="495"/>
      <c r="Y396" s="273"/>
      <c r="Z396" s="273"/>
      <c r="AA396" s="273"/>
      <c r="AB396" s="273"/>
      <c r="AC396" s="273"/>
      <c r="AD396" s="273"/>
      <c r="AE396" s="273"/>
      <c r="AF396" s="273"/>
      <c r="AG396" s="273"/>
      <c r="AH396" s="273"/>
      <c r="AI396" s="273"/>
      <c r="AJ396" s="661"/>
      <c r="AK396" s="661"/>
    </row>
    <row r="397" spans="1:37" s="275" customFormat="1" ht="45">
      <c r="A397" s="414" t="s">
        <v>19594</v>
      </c>
      <c r="B397" s="436" t="str">
        <f>'COMPOSIÇÕES COMPLEMENTARES '!$C$363</f>
        <v>COMP 070</v>
      </c>
      <c r="C397" s="416" t="str">
        <f>IF($B397="","",IFERROR(VLOOKUP($B397,SERVIÇOS!$A:$F,2,0),IFERROR(VLOOKUP($B397,'COMPOSIÇÕES COMPLEMENTARES '!$C:$K,2,0),"")))</f>
        <v xml:space="preserve">  HASTE DE ATERRAMENTO EM ACO COM 3,00 M DE COMPRIMENTO E DN = 5/8", REVESTIDA COM BAIXA CAMADA DE COBRE, INCLUSO CONECTOR  E CAIXA DE ATERRAMENTO - FORNECIMENTO E INSTALAÇÃO</v>
      </c>
      <c r="D397" s="417" t="str">
        <f>IF($B397="","",IFERROR(VLOOKUP($B397,SERVIÇOS!$A:$F,3,0),IFERROR(VLOOKUP($B397,'COMPOSIÇÕES COMPLEMENTARES '!$C:$K,3,0),"")))</f>
        <v>UNID.</v>
      </c>
      <c r="E397" s="418">
        <v>1</v>
      </c>
      <c r="F397" s="419">
        <f>IF($B397="","",IFERROR(VLOOKUP($B397,SERVIÇOS!$A:$F,4,0),IFERROR(VLOOKUP($B397,'COMPOSIÇÕES COMPLEMENTARES '!$C:$K,6,0),"")))</f>
        <v>166.09</v>
      </c>
      <c r="G397" s="419">
        <f>IF($B397="","",IFERROR(VLOOKUP($B397,SERVIÇOS!$A:$F,5,0),IFERROR(VLOOKUP($B397,'COMPOSIÇÕES COMPLEMENTARES '!$C:$K,7,0),"")))</f>
        <v>11.44</v>
      </c>
      <c r="H397" s="419">
        <f t="shared" ref="H397:H406" si="357">IF(E397="","",F397+G397)</f>
        <v>177.53</v>
      </c>
      <c r="I397" s="419">
        <f t="shared" ref="I397:I406" si="358">IF(E397="","",TRUNC((E397*F397),2))</f>
        <v>166.09</v>
      </c>
      <c r="J397" s="419">
        <f t="shared" ref="J397:J406" si="359">IF(E397="","",TRUNC((E397*G397),2))</f>
        <v>11.44</v>
      </c>
      <c r="K397" s="419">
        <f t="shared" si="350"/>
        <v>177.53</v>
      </c>
      <c r="L397" s="714"/>
      <c r="M397"/>
      <c r="N397" s="477"/>
      <c r="O397" s="478"/>
      <c r="P397" s="477"/>
      <c r="Q397" s="479"/>
      <c r="R397" s="477"/>
      <c r="S397" s="480"/>
      <c r="T397" s="481"/>
      <c r="U397" s="482"/>
      <c r="V397" s="494"/>
      <c r="W397" s="495"/>
      <c r="X397" s="495"/>
      <c r="Y397" s="273"/>
      <c r="Z397" s="273"/>
      <c r="AA397" s="273"/>
      <c r="AB397" s="273"/>
      <c r="AC397" s="273"/>
      <c r="AD397" s="273"/>
      <c r="AE397" s="273"/>
      <c r="AF397" s="273"/>
      <c r="AG397" s="273"/>
      <c r="AH397" s="273"/>
      <c r="AI397" s="273"/>
      <c r="AJ397" s="661"/>
      <c r="AK397" s="661"/>
    </row>
    <row r="398" spans="1:37" s="275" customFormat="1" ht="45">
      <c r="A398" s="414" t="s">
        <v>19665</v>
      </c>
      <c r="B398" s="436" t="str">
        <f>'COMPOSIÇÕES COMPLEMENTARES '!$C$609</f>
        <v>COMP 099</v>
      </c>
      <c r="C398" s="416" t="str">
        <f>IF($B398="","",IFERROR(VLOOKUP($B398,SERVIÇOS!$A:$F,2,0),IFERROR(VLOOKUP($B398,'COMPOSIÇÕES COMPLEMENTARES '!$C:$K,2,0),"")))</f>
        <v xml:space="preserve">LUMINARIA DE TETO PLAFON/PLAFONIER EM PLASTICO COM BASE E27, POTENCIA MAXIMA 60 W (INCLUI LAMPADA LED 10W BIVOLT BRANCA) - FORNECIMENTO E INSTALÇÃO. </v>
      </c>
      <c r="D398" s="417" t="str">
        <f>IF($B398="","",IFERROR(VLOOKUP($B398,SERVIÇOS!$A:$F,3,0),IFERROR(VLOOKUP($B398,'COMPOSIÇÕES COMPLEMENTARES '!$C:$K,3,0),"")))</f>
        <v xml:space="preserve">UN </v>
      </c>
      <c r="E398" s="418">
        <v>4</v>
      </c>
      <c r="F398" s="419">
        <f>IF($B398="","",IFERROR(VLOOKUP($B398,SERVIÇOS!$A:$F,4,0),IFERROR(VLOOKUP($B398,'COMPOSIÇÕES COMPLEMENTARES '!$C:$K,6,0),"")))</f>
        <v>18.98</v>
      </c>
      <c r="G398" s="419">
        <f>IF($B398="","",IFERROR(VLOOKUP($B398,SERVIÇOS!$A:$F,5,0),IFERROR(VLOOKUP($B398,'COMPOSIÇÕES COMPLEMENTARES '!$C:$K,7,0),"")))</f>
        <v>4.63</v>
      </c>
      <c r="H398" s="419">
        <f t="shared" si="357"/>
        <v>23.61</v>
      </c>
      <c r="I398" s="419">
        <f t="shared" si="358"/>
        <v>75.92</v>
      </c>
      <c r="J398" s="419">
        <f t="shared" si="359"/>
        <v>18.52</v>
      </c>
      <c r="K398" s="419">
        <f t="shared" si="350"/>
        <v>94.44</v>
      </c>
      <c r="L398" s="714"/>
      <c r="M398"/>
      <c r="N398" s="477"/>
      <c r="O398" s="478"/>
      <c r="P398" s="477"/>
      <c r="Q398" s="479"/>
      <c r="R398" s="477"/>
      <c r="S398" s="480"/>
      <c r="T398" s="481"/>
      <c r="U398" s="482"/>
      <c r="V398" s="494"/>
      <c r="W398" s="495"/>
      <c r="X398" s="495"/>
      <c r="Y398" s="273"/>
      <c r="Z398" s="273"/>
      <c r="AA398" s="273"/>
      <c r="AB398" s="273"/>
      <c r="AC398" s="273"/>
      <c r="AD398" s="273"/>
      <c r="AE398" s="273"/>
      <c r="AF398" s="273"/>
      <c r="AG398" s="273"/>
      <c r="AH398" s="273"/>
      <c r="AI398" s="273"/>
      <c r="AJ398" s="661"/>
      <c r="AK398" s="661"/>
    </row>
    <row r="399" spans="1:37" s="275" customFormat="1" ht="45">
      <c r="A399" s="414" t="s">
        <v>19666</v>
      </c>
      <c r="B399" s="436" t="str">
        <f>'COMPOSIÇÕES COMPLEMENTARES '!$C$357</f>
        <v>COMP 069</v>
      </c>
      <c r="C399" s="416" t="str">
        <f>IF($B399="","",IFERROR(VLOOKUP($B399,SERVIÇOS!$A:$F,2,0),IFERROR(VLOOKUP($B399,'COMPOSIÇÕES COMPLEMENTARES '!$C:$K,2,0),"")))</f>
        <v xml:space="preserve"> LUMINÁRIA TIPO CALHA, DE SOBREPOR, COM 2 LÂMPADAS TUBULARES LED BIVOLT DE 18W, BASE G13 COM CONCTOR ELÉTRICO 2P WAGO OU SIMILAR - FORNECIMENTO E INSTALAÇÃO</v>
      </c>
      <c r="D399" s="417" t="str">
        <f>IF($B399="","",IFERROR(VLOOKUP($B399,SERVIÇOS!$A:$F,3,0),IFERROR(VLOOKUP($B399,'COMPOSIÇÕES COMPLEMENTARES '!$C:$K,3,0),"")))</f>
        <v>UN</v>
      </c>
      <c r="E399" s="418">
        <v>73</v>
      </c>
      <c r="F399" s="419">
        <f>IF($B399="","",IFERROR(VLOOKUP($B399,SERVIÇOS!$A:$F,4,0),IFERROR(VLOOKUP($B399,'COMPOSIÇÕES COMPLEMENTARES '!$C:$K,6,0),"")))</f>
        <v>94.22</v>
      </c>
      <c r="G399" s="419">
        <f>IF($B399="","",IFERROR(VLOOKUP($B399,SERVIÇOS!$A:$F,5,0),IFERROR(VLOOKUP($B399,'COMPOSIÇÕES COMPLEMENTARES '!$C:$K,7,0),"")))</f>
        <v>23.63</v>
      </c>
      <c r="H399" s="419">
        <f t="shared" si="357"/>
        <v>117.85</v>
      </c>
      <c r="I399" s="419">
        <f t="shared" si="358"/>
        <v>6878.06</v>
      </c>
      <c r="J399" s="419">
        <f t="shared" si="359"/>
        <v>1724.99</v>
      </c>
      <c r="K399" s="419">
        <f t="shared" si="350"/>
        <v>8603.0499999999993</v>
      </c>
      <c r="L399" s="714"/>
      <c r="M399"/>
      <c r="N399" s="477"/>
      <c r="O399" s="478"/>
      <c r="P399" s="477"/>
      <c r="Q399" s="479"/>
      <c r="R399" s="477"/>
      <c r="S399" s="480"/>
      <c r="T399" s="481"/>
      <c r="U399" s="482"/>
      <c r="V399" s="494"/>
      <c r="W399" s="495"/>
      <c r="X399" s="495"/>
      <c r="Y399" s="273"/>
      <c r="Z399" s="273"/>
      <c r="AA399" s="273"/>
      <c r="AB399" s="273"/>
      <c r="AC399" s="273"/>
      <c r="AD399" s="273"/>
      <c r="AE399" s="273"/>
      <c r="AF399" s="273"/>
      <c r="AG399" s="273"/>
      <c r="AH399" s="273"/>
      <c r="AI399" s="273"/>
      <c r="AJ399" s="661"/>
      <c r="AK399" s="661"/>
    </row>
    <row r="400" spans="1:37" s="275" customFormat="1" ht="30">
      <c r="A400" s="414" t="s">
        <v>19667</v>
      </c>
      <c r="B400" s="436">
        <v>97660</v>
      </c>
      <c r="C400" s="416" t="str">
        <f>IF($B400="","",IFERROR(VLOOKUP($B400,SERVIÇOS!$A:$F,2,0),IFERROR(VLOOKUP($B400,'COMPOSIÇÕES COMPLEMENTARES '!$C:$K,2,0),"")))</f>
        <v>REMOÇÃO DE INTERRUPTORES/TOMADAS ELÉTRICAS, DE FORMA MANUAL, SEM REAPROVEITAMENTO. AF_12/2017</v>
      </c>
      <c r="D400" s="417" t="str">
        <f>IF($B400="","",IFERROR(VLOOKUP($B400,SERVIÇOS!$A:$F,3,0),IFERROR(VLOOKUP($B400,'COMPOSIÇÕES COMPLEMENTARES '!$C:$K,3,0),"")))</f>
        <v>UN</v>
      </c>
      <c r="E400" s="418">
        <v>30</v>
      </c>
      <c r="F400" s="419">
        <f>IF($B400="","",IFERROR(VLOOKUP($B400,SERVIÇOS!$A:$F,4,0),IFERROR(VLOOKUP($B400,'COMPOSIÇÕES COMPLEMENTARES '!$C:$K,6,0),"")))</f>
        <v>0.19</v>
      </c>
      <c r="G400" s="419">
        <f>IF($B400="","",IFERROR(VLOOKUP($B400,SERVIÇOS!$A:$F,5,0),IFERROR(VLOOKUP($B400,'COMPOSIÇÕES COMPLEMENTARES '!$C:$K,7,0),"")))</f>
        <v>0.51</v>
      </c>
      <c r="H400" s="419">
        <f t="shared" si="357"/>
        <v>0.7</v>
      </c>
      <c r="I400" s="419">
        <f t="shared" si="358"/>
        <v>5.7</v>
      </c>
      <c r="J400" s="419">
        <f t="shared" si="359"/>
        <v>15.3</v>
      </c>
      <c r="K400" s="419">
        <f t="shared" si="350"/>
        <v>21</v>
      </c>
      <c r="L400" s="714"/>
      <c r="M400"/>
      <c r="N400" s="477"/>
      <c r="O400" s="478"/>
      <c r="P400" s="477"/>
      <c r="Q400" s="479"/>
      <c r="R400" s="477"/>
      <c r="S400" s="480"/>
      <c r="T400" s="481"/>
      <c r="U400" s="482"/>
      <c r="V400" s="494"/>
      <c r="W400" s="495"/>
      <c r="X400" s="495"/>
      <c r="Y400" s="273"/>
      <c r="Z400" s="273"/>
      <c r="AA400" s="273"/>
      <c r="AB400" s="273"/>
      <c r="AC400" s="273"/>
      <c r="AD400" s="273"/>
      <c r="AE400" s="273"/>
      <c r="AF400" s="273"/>
      <c r="AG400" s="273"/>
      <c r="AH400" s="273"/>
      <c r="AI400" s="273"/>
      <c r="AJ400" s="661"/>
      <c r="AK400" s="661"/>
    </row>
    <row r="401" spans="1:37" s="275" customFormat="1" ht="30">
      <c r="A401" s="414" t="s">
        <v>19668</v>
      </c>
      <c r="B401" s="436">
        <v>91953</v>
      </c>
      <c r="C401" s="416" t="str">
        <f>IF($B401="","",IFERROR(VLOOKUP($B401,SERVIÇOS!$A:$F,2,0),IFERROR(VLOOKUP($B401,'COMPOSIÇÕES COMPLEMENTARES '!$C:$K,2,0),"")))</f>
        <v>INTERRUPTOR SIMPLES (1 MÓDULO), 10A/250V, INCLUINDO SUPORTE E PLACA - FORNECIMENTO E INSTALAÇÃO. AF_12/2015</v>
      </c>
      <c r="D401" s="417" t="str">
        <f>IF($B401="","",IFERROR(VLOOKUP($B401,SERVIÇOS!$A:$F,3,0),IFERROR(VLOOKUP($B401,'COMPOSIÇÕES COMPLEMENTARES '!$C:$K,3,0),"")))</f>
        <v>UN</v>
      </c>
      <c r="E401" s="418">
        <v>15</v>
      </c>
      <c r="F401" s="419">
        <f>IF($B401="","",IFERROR(VLOOKUP($B401,SERVIÇOS!$A:$F,4,0),IFERROR(VLOOKUP($B401,'COMPOSIÇÕES COMPLEMENTARES '!$C:$K,6,0),"")))</f>
        <v>17.649999999999999</v>
      </c>
      <c r="G401" s="419">
        <f>IF($B401="","",IFERROR(VLOOKUP($B401,SERVIÇOS!$A:$F,5,0),IFERROR(VLOOKUP($B401,'COMPOSIÇÕES COMPLEMENTARES '!$C:$K,7,0),"")))</f>
        <v>11.28</v>
      </c>
      <c r="H401" s="419">
        <f t="shared" si="357"/>
        <v>28.93</v>
      </c>
      <c r="I401" s="419">
        <f t="shared" si="358"/>
        <v>264.75</v>
      </c>
      <c r="J401" s="419">
        <f t="shared" si="359"/>
        <v>169.2</v>
      </c>
      <c r="K401" s="419">
        <f t="shared" si="350"/>
        <v>433.95</v>
      </c>
      <c r="L401" s="714"/>
      <c r="M401"/>
      <c r="N401" s="477"/>
      <c r="O401" s="478"/>
      <c r="P401" s="477"/>
      <c r="Q401" s="479"/>
      <c r="R401" s="477"/>
      <c r="S401" s="480"/>
      <c r="T401" s="481"/>
      <c r="U401" s="482"/>
      <c r="V401" s="494"/>
      <c r="W401" s="495"/>
      <c r="X401" s="495"/>
      <c r="Y401" s="273"/>
      <c r="Z401" s="273"/>
      <c r="AA401" s="273"/>
      <c r="AB401" s="273"/>
      <c r="AC401" s="273"/>
      <c r="AD401" s="273"/>
      <c r="AE401" s="273"/>
      <c r="AF401" s="273"/>
      <c r="AG401" s="273"/>
      <c r="AH401" s="273"/>
      <c r="AI401" s="273"/>
      <c r="AJ401" s="661"/>
      <c r="AK401" s="661"/>
    </row>
    <row r="402" spans="1:37" s="777" customFormat="1" ht="30">
      <c r="A402" s="761" t="s">
        <v>19704</v>
      </c>
      <c r="B402" s="762">
        <v>91996</v>
      </c>
      <c r="C402" s="763" t="str">
        <f>IF($B402="","",IFERROR(VLOOKUP($B402,SERVIÇOS!$A:$F,2,0),IFERROR(VLOOKUP($B402,'COMPOSIÇÕES COMPLEMENTARES '!$C:$K,2,0),"")))</f>
        <v>TOMADA MÉDIA DE EMBUTIR (1 MÓDULO), 2P+T 10 A, INCLUINDO SUPORTE E PLACA - FORNECIMENTO E INSTALAÇÃO. AF_12/2015</v>
      </c>
      <c r="D402" s="764" t="str">
        <f>IF($B402="","",IFERROR(VLOOKUP($B402,SERVIÇOS!$A:$F,3,0),IFERROR(VLOOKUP($B402,'COMPOSIÇÕES COMPLEMENTARES '!$C:$K,3,0),"")))</f>
        <v>UN</v>
      </c>
      <c r="E402" s="765">
        <v>3</v>
      </c>
      <c r="F402" s="766">
        <f>IF($B402="","",IFERROR(VLOOKUP($B402,SERVIÇOS!$A:$F,4,0),IFERROR(VLOOKUP($B402,'COMPOSIÇÕES COMPLEMENTARES '!$C:$K,6,0),"")))</f>
        <v>20.05</v>
      </c>
      <c r="G402" s="766">
        <f>IF($B402="","",IFERROR(VLOOKUP($B402,SERVIÇOS!$A:$F,5,0),IFERROR(VLOOKUP($B402,'COMPOSIÇÕES COMPLEMENTARES '!$C:$K,7,0),"")))</f>
        <v>14.45</v>
      </c>
      <c r="H402" s="766">
        <f t="shared" ref="H402" si="360">IF(E402="","",F402+G402)</f>
        <v>34.5</v>
      </c>
      <c r="I402" s="766">
        <f t="shared" ref="I402" si="361">IF(E402="","",TRUNC((E402*F402),2))</f>
        <v>60.15</v>
      </c>
      <c r="J402" s="766">
        <f t="shared" ref="J402" si="362">IF(E402="","",TRUNC((E402*G402),2))</f>
        <v>43.35</v>
      </c>
      <c r="K402" s="419">
        <f t="shared" si="350"/>
        <v>103.5</v>
      </c>
      <c r="L402" s="779"/>
      <c r="M402" s="288"/>
      <c r="N402" s="767"/>
      <c r="O402" s="768"/>
      <c r="P402" s="767"/>
      <c r="Q402" s="769"/>
      <c r="R402" s="767"/>
      <c r="S402" s="770"/>
      <c r="T402" s="771"/>
      <c r="U402" s="772"/>
      <c r="V402" s="773"/>
      <c r="W402" s="774"/>
      <c r="X402" s="774"/>
      <c r="Y402" s="775"/>
      <c r="Z402" s="775"/>
      <c r="AA402" s="775"/>
      <c r="AB402" s="775"/>
      <c r="AC402" s="775"/>
      <c r="AD402" s="775"/>
      <c r="AE402" s="775"/>
      <c r="AF402" s="775"/>
      <c r="AG402" s="775"/>
      <c r="AH402" s="775"/>
      <c r="AI402" s="775"/>
      <c r="AJ402" s="780"/>
      <c r="AK402" s="780"/>
    </row>
    <row r="403" spans="1:37" s="275" customFormat="1">
      <c r="A403" s="414" t="s">
        <v>19705</v>
      </c>
      <c r="B403" s="436" t="s">
        <v>15769</v>
      </c>
      <c r="C403" s="416" t="str">
        <f>IF($B403="","",IFERROR(VLOOKUP($B403,SERVIÇOS!$A:$F,2,0),IFERROR(VLOOKUP($B403,'COMPOSIÇÕES COMPLEMENTARES '!$C:$K,2,0),"")))</f>
        <v>CANALETA PLÁSTICA (20 X 10)MM, SISTEMA "X" - FORNEC. E INST.</v>
      </c>
      <c r="D403" s="417" t="str">
        <f>IF($B403="","",IFERROR(VLOOKUP($B403,SERVIÇOS!$A:$F,3,0),IFERROR(VLOOKUP($B403,'COMPOSIÇÕES COMPLEMENTARES '!$C:$K,3,0),"")))</f>
        <v>M</v>
      </c>
      <c r="E403" s="418">
        <v>16</v>
      </c>
      <c r="F403" s="419">
        <f>IF($B403="","",IFERROR(VLOOKUP($B403,SERVIÇOS!$A:$F,4,0),IFERROR(VLOOKUP($B403,'COMPOSIÇÕES COMPLEMENTARES '!$C:$K,6,0),"")))</f>
        <v>6.08</v>
      </c>
      <c r="G403" s="419">
        <f>IF($B403="","",IFERROR(VLOOKUP($B403,SERVIÇOS!$A:$F,5,0),IFERROR(VLOOKUP($B403,'COMPOSIÇÕES COMPLEMENTARES '!$C:$K,7,0),"")))</f>
        <v>6.49</v>
      </c>
      <c r="H403" s="419">
        <f t="shared" si="357"/>
        <v>12.57</v>
      </c>
      <c r="I403" s="419">
        <f t="shared" si="358"/>
        <v>97.28</v>
      </c>
      <c r="J403" s="419">
        <f t="shared" si="359"/>
        <v>103.84</v>
      </c>
      <c r="K403" s="419">
        <f t="shared" si="350"/>
        <v>201.12</v>
      </c>
      <c r="L403" s="714"/>
      <c r="M403"/>
      <c r="N403" s="477"/>
      <c r="O403" s="478"/>
      <c r="P403" s="477"/>
      <c r="Q403" s="479"/>
      <c r="R403" s="477"/>
      <c r="S403" s="480"/>
      <c r="T403" s="481"/>
      <c r="U403" s="482"/>
      <c r="V403" s="494"/>
      <c r="W403" s="495"/>
      <c r="X403" s="495"/>
      <c r="Y403" s="273"/>
      <c r="Z403" s="273"/>
      <c r="AA403" s="273"/>
      <c r="AB403" s="273"/>
      <c r="AC403" s="273"/>
      <c r="AD403" s="273"/>
      <c r="AE403" s="273"/>
      <c r="AF403" s="273"/>
      <c r="AG403" s="273"/>
      <c r="AH403" s="273"/>
      <c r="AI403" s="273"/>
      <c r="AJ403" s="661"/>
      <c r="AK403" s="661"/>
    </row>
    <row r="404" spans="1:37" s="275" customFormat="1" ht="30">
      <c r="A404" s="414" t="s">
        <v>19706</v>
      </c>
      <c r="B404" s="436">
        <v>97886</v>
      </c>
      <c r="C404" s="416" t="str">
        <f>IF($B404="","",IFERROR(VLOOKUP($B404,SERVIÇOS!$A:$F,2,0),IFERROR(VLOOKUP($B404,'COMPOSIÇÕES COMPLEMENTARES '!$C:$K,2,0),"")))</f>
        <v>CAIXA ENTERRADA ELÉTRICA RETANGULAR, EM ALVENARIA COM TIJOLOS CERÂMICOS MACIÇOS, FUNDO COM BRITA, DIMENSÕES INTERNAS: 0,3X0,3X0,3 M. AF_12/2020</v>
      </c>
      <c r="D404" s="417" t="str">
        <f>IF($B404="","",IFERROR(VLOOKUP($B404,SERVIÇOS!$A:$F,3,0),IFERROR(VLOOKUP($B404,'COMPOSIÇÕES COMPLEMENTARES '!$C:$K,3,0),"")))</f>
        <v>UN</v>
      </c>
      <c r="E404" s="418">
        <v>1</v>
      </c>
      <c r="F404" s="419">
        <f>IF($B404="","",IFERROR(VLOOKUP($B404,SERVIÇOS!$A:$F,4,0),IFERROR(VLOOKUP($B404,'COMPOSIÇÕES COMPLEMENTARES '!$C:$K,6,0),"")))</f>
        <v>91.69</v>
      </c>
      <c r="G404" s="419">
        <f>IF($B404="","",IFERROR(VLOOKUP($B404,SERVIÇOS!$A:$F,5,0),IFERROR(VLOOKUP($B404,'COMPOSIÇÕES COMPLEMENTARES '!$C:$K,7,0),"")))</f>
        <v>74.34</v>
      </c>
      <c r="H404" s="419">
        <f t="shared" si="357"/>
        <v>166.03</v>
      </c>
      <c r="I404" s="419">
        <f t="shared" si="358"/>
        <v>91.69</v>
      </c>
      <c r="J404" s="419">
        <f t="shared" si="359"/>
        <v>74.34</v>
      </c>
      <c r="K404" s="419">
        <f t="shared" si="350"/>
        <v>166.03</v>
      </c>
      <c r="L404" s="714" t="s">
        <v>19419</v>
      </c>
      <c r="M404"/>
      <c r="N404" s="477"/>
      <c r="O404" s="478"/>
      <c r="P404" s="477"/>
      <c r="Q404" s="479"/>
      <c r="R404" s="477"/>
      <c r="S404" s="480"/>
      <c r="T404" s="481"/>
      <c r="U404" s="482"/>
      <c r="V404" s="494"/>
      <c r="W404" s="495"/>
      <c r="X404" s="495"/>
      <c r="Y404" s="273"/>
      <c r="Z404" s="273"/>
      <c r="AA404" s="273"/>
      <c r="AB404" s="273"/>
      <c r="AC404" s="273"/>
      <c r="AD404" s="273"/>
      <c r="AE404" s="273"/>
      <c r="AF404" s="273"/>
      <c r="AG404" s="273"/>
      <c r="AH404" s="273"/>
      <c r="AI404" s="273"/>
      <c r="AJ404" s="661"/>
      <c r="AK404" s="661"/>
    </row>
    <row r="405" spans="1:37" s="275" customFormat="1" ht="30">
      <c r="A405" s="414" t="s">
        <v>19718</v>
      </c>
      <c r="B405" s="436" t="s">
        <v>14138</v>
      </c>
      <c r="C405" s="416" t="str">
        <f>IF($B405="","",IFERROR(VLOOKUP($B405,SERVIÇOS!$A:$F,2,0),IFERROR(VLOOKUP($B405,'COMPOSIÇÕES COMPLEMENTARES '!$C:$K,2,0),"")))</f>
        <v>CORTE MANUAL EM TERRA</v>
      </c>
      <c r="D405" s="417" t="str">
        <f>IF($B405="","",IFERROR(VLOOKUP($B405,SERVIÇOS!$A:$F,3,0),IFERROR(VLOOKUP($B405,'COMPOSIÇÕES COMPLEMENTARES '!$C:$K,3,0),"")))</f>
        <v>M3</v>
      </c>
      <c r="E405" s="418">
        <v>3</v>
      </c>
      <c r="F405" s="419">
        <f>IF($B405="","",IFERROR(VLOOKUP($B405,SERVIÇOS!$A:$F,4,0),IFERROR(VLOOKUP($B405,'COMPOSIÇÕES COMPLEMENTARES '!$C:$K,6,0),"")))</f>
        <v>21.59</v>
      </c>
      <c r="G405" s="419">
        <f>IF($B405="","",IFERROR(VLOOKUP($B405,SERVIÇOS!$A:$F,5,0),IFERROR(VLOOKUP($B405,'COMPOSIÇÕES COMPLEMENTARES '!$C:$K,7,0),"")))</f>
        <v>43.05</v>
      </c>
      <c r="H405" s="419">
        <f t="shared" si="357"/>
        <v>64.64</v>
      </c>
      <c r="I405" s="419">
        <f t="shared" si="358"/>
        <v>64.77</v>
      </c>
      <c r="J405" s="419">
        <f t="shared" si="359"/>
        <v>129.15</v>
      </c>
      <c r="K405" s="419">
        <f t="shared" si="350"/>
        <v>193.92000000000002</v>
      </c>
      <c r="L405" s="714" t="s">
        <v>19669</v>
      </c>
      <c r="M405"/>
      <c r="N405" s="477"/>
      <c r="O405" s="478"/>
      <c r="P405" s="477"/>
      <c r="Q405" s="479"/>
      <c r="R405" s="477"/>
      <c r="S405" s="480"/>
      <c r="T405" s="481"/>
      <c r="U405" s="482"/>
      <c r="V405" s="494"/>
      <c r="W405" s="495"/>
      <c r="X405" s="495"/>
      <c r="Y405" s="273"/>
      <c r="Z405" s="273"/>
      <c r="AA405" s="273"/>
      <c r="AB405" s="273"/>
      <c r="AC405" s="273"/>
      <c r="AD405" s="273"/>
      <c r="AE405" s="273"/>
      <c r="AF405" s="273"/>
      <c r="AG405" s="273"/>
      <c r="AH405" s="273"/>
      <c r="AI405" s="273"/>
      <c r="AJ405" s="661"/>
      <c r="AK405" s="661"/>
    </row>
    <row r="406" spans="1:37" s="275" customFormat="1" ht="30">
      <c r="A406" s="414" t="s">
        <v>19756</v>
      </c>
      <c r="B406" s="436" t="str">
        <f>'COMPOSIÇÕES COMPLEMENTARES '!$C$369</f>
        <v>COMP 071</v>
      </c>
      <c r="C406" s="416" t="str">
        <f>IF($B406="","",IFERROR(VLOOKUP($B406,SERVIÇOS!$A:$F,2,0),IFERROR(VLOOKUP($B406,'COMPOSIÇÕES COMPLEMENTARES '!$C:$K,2,0),"")))</f>
        <v>ELETRODUTO DE PVC RIGIDO SOLDAVEL, CLASSE B, DE 20 MM, PARA CIRCUITOS TERMINAIS, INSTALADO EM PISO, SEM ESCAVAÇÃO - FORNECIMENTO E INSTALAÇÃO</v>
      </c>
      <c r="D406" s="417" t="str">
        <f>IF($B406="","",IFERROR(VLOOKUP($B406,SERVIÇOS!$A:$F,3,0),IFERROR(VLOOKUP($B406,'COMPOSIÇÕES COMPLEMENTARES '!$C:$K,3,0),"")))</f>
        <v>M</v>
      </c>
      <c r="E406" s="418">
        <v>70</v>
      </c>
      <c r="F406" s="419">
        <f>IF($B406="","",IFERROR(VLOOKUP($B406,SERVIÇOS!$A:$F,4,0),IFERROR(VLOOKUP($B406,'COMPOSIÇÕES COMPLEMENTARES '!$C:$K,6,0),"")))</f>
        <v>5.23</v>
      </c>
      <c r="G406" s="419">
        <f>IF($B406="","",IFERROR(VLOOKUP($B406,SERVIÇOS!$A:$F,5,0),IFERROR(VLOOKUP($B406,'COMPOSIÇÕES COMPLEMENTARES '!$C:$K,7,0),"")))</f>
        <v>3.31</v>
      </c>
      <c r="H406" s="419">
        <f t="shared" si="357"/>
        <v>8.5400000000000009</v>
      </c>
      <c r="I406" s="419">
        <f t="shared" si="358"/>
        <v>366.1</v>
      </c>
      <c r="J406" s="419">
        <f t="shared" si="359"/>
        <v>231.7</v>
      </c>
      <c r="K406" s="419">
        <f t="shared" si="350"/>
        <v>597.80000000000007</v>
      </c>
      <c r="L406" s="714" t="s">
        <v>19669</v>
      </c>
      <c r="M406"/>
      <c r="N406" s="477"/>
      <c r="O406" s="478"/>
      <c r="P406" s="477"/>
      <c r="Q406" s="479"/>
      <c r="R406" s="477"/>
      <c r="S406" s="480"/>
      <c r="T406" s="481"/>
      <c r="U406" s="482"/>
      <c r="V406" s="494"/>
      <c r="W406" s="495"/>
      <c r="X406" s="495"/>
      <c r="Y406" s="273"/>
      <c r="Z406" s="273"/>
      <c r="AA406" s="273"/>
      <c r="AB406" s="273"/>
      <c r="AC406" s="273"/>
      <c r="AD406" s="273"/>
      <c r="AE406" s="273"/>
      <c r="AF406" s="273"/>
      <c r="AG406" s="273"/>
      <c r="AH406" s="273"/>
      <c r="AI406" s="273"/>
      <c r="AJ406" s="661"/>
      <c r="AK406" s="661"/>
    </row>
    <row r="407" spans="1:37" s="275" customFormat="1">
      <c r="A407" s="414" t="s">
        <v>19771</v>
      </c>
      <c r="B407" s="436" t="str">
        <f>'COMPOSIÇÕES COMPLEMENTARES '!$C$29</f>
        <v>COMP 005</v>
      </c>
      <c r="C407" s="416" t="str">
        <f>IF($B407="","",IFERROR(VLOOKUP($B407,SERVIÇOS!$A:$F,2,0),IFERROR(VLOOKUP($B407,'COMPOSIÇÕES COMPLEMENTARES '!$C:$K,2,0),"")))</f>
        <v>REMOÇÃO DE ELETRODUTOS APARENTES - ACIMA DE 2" - SEM REAPROVEITAMENTO</v>
      </c>
      <c r="D407" s="417" t="str">
        <f>IF($B407="","",IFERROR(VLOOKUP($B407,SERVIÇOS!$A:$F,3,0),IFERROR(VLOOKUP($B407,'COMPOSIÇÕES COMPLEMENTARES '!$C:$K,3,0),"")))</f>
        <v>M</v>
      </c>
      <c r="E407" s="418">
        <v>50</v>
      </c>
      <c r="F407" s="419">
        <f>IF($B407="","",IFERROR(VLOOKUP($B407,SERVIÇOS!$A:$F,4,0),IFERROR(VLOOKUP($B407,'COMPOSIÇÕES COMPLEMENTARES '!$C:$K,6,0),"")))</f>
        <v>3.14</v>
      </c>
      <c r="G407" s="419">
        <f>IF($B407="","",IFERROR(VLOOKUP($B407,SERVIÇOS!$A:$F,5,0),IFERROR(VLOOKUP($B407,'COMPOSIÇÕES COMPLEMENTARES '!$C:$K,7,0),"")))</f>
        <v>7.63</v>
      </c>
      <c r="H407" s="419">
        <f t="shared" ref="H407" si="363">IF(E407="","",F407+G407)</f>
        <v>10.77</v>
      </c>
      <c r="I407" s="419">
        <f t="shared" ref="I407" si="364">IF(E407="","",TRUNC((E407*F407),2))</f>
        <v>157</v>
      </c>
      <c r="J407" s="419">
        <f t="shared" ref="J407" si="365">IF(E407="","",TRUNC((E407*G407),2))</f>
        <v>381.5</v>
      </c>
      <c r="K407" s="419">
        <f t="shared" si="350"/>
        <v>538.5</v>
      </c>
      <c r="L407" s="714"/>
      <c r="M407"/>
      <c r="N407" s="477"/>
      <c r="O407" s="478"/>
      <c r="P407" s="477"/>
      <c r="Q407" s="479"/>
      <c r="R407" s="477"/>
      <c r="S407" s="480"/>
      <c r="T407" s="481"/>
      <c r="U407" s="482"/>
      <c r="V407" s="494"/>
      <c r="W407" s="495"/>
      <c r="X407" s="495"/>
      <c r="Y407" s="273"/>
      <c r="Z407" s="273"/>
      <c r="AA407" s="273"/>
      <c r="AB407" s="273"/>
      <c r="AC407" s="273"/>
      <c r="AD407" s="273"/>
      <c r="AE407" s="273"/>
      <c r="AF407" s="273"/>
      <c r="AG407" s="273"/>
      <c r="AH407" s="273"/>
      <c r="AI407" s="273"/>
      <c r="AJ407" s="661"/>
      <c r="AK407" s="661"/>
    </row>
    <row r="408" spans="1:37" s="275" customFormat="1">
      <c r="A408" s="407" t="s">
        <v>19533</v>
      </c>
      <c r="B408" s="408"/>
      <c r="C408" s="409" t="s">
        <v>19478</v>
      </c>
      <c r="D408" s="410"/>
      <c r="E408" s="411"/>
      <c r="F408" s="412"/>
      <c r="G408" s="413"/>
      <c r="H408" s="413"/>
      <c r="I408" s="400"/>
      <c r="J408" s="400"/>
      <c r="K408" s="712"/>
      <c r="L408" s="798"/>
      <c r="M408"/>
      <c r="N408" s="477"/>
      <c r="O408" s="478"/>
      <c r="P408" s="477"/>
      <c r="Q408" s="479"/>
      <c r="R408" s="477"/>
      <c r="S408" s="480"/>
      <c r="T408" s="481"/>
      <c r="U408" s="482"/>
      <c r="V408" s="494"/>
      <c r="W408" s="495"/>
      <c r="X408" s="495"/>
      <c r="Y408" s="273"/>
      <c r="Z408" s="273"/>
      <c r="AA408" s="273"/>
      <c r="AB408" s="273"/>
      <c r="AC408" s="273"/>
      <c r="AD408" s="273"/>
      <c r="AE408" s="273"/>
      <c r="AF408" s="273"/>
      <c r="AG408" s="273"/>
      <c r="AH408" s="273"/>
      <c r="AI408" s="273"/>
      <c r="AJ408" s="661"/>
      <c r="AK408" s="661"/>
    </row>
    <row r="409" spans="1:37" s="275" customFormat="1">
      <c r="A409" s="414" t="s">
        <v>19534</v>
      </c>
      <c r="B409" s="436" t="s">
        <v>16179</v>
      </c>
      <c r="C409" s="416" t="str">
        <f>IF($B409="","",IFERROR(VLOOKUP($B409,SERVIÇOS!$A:$F,2,0),IFERROR(VLOOKUP($B409,'COMPOSIÇÕES COMPLEMENTARES '!$C:$K,2,0),"")))</f>
        <v>REMOÇÃO DE CABO EMBUTIDO - ATÉ 16MM2</v>
      </c>
      <c r="D409" s="417" t="str">
        <f>IF($B409="","",IFERROR(VLOOKUP($B409,SERVIÇOS!$A:$F,3,0),IFERROR(VLOOKUP($B409,'COMPOSIÇÕES COMPLEMENTARES '!$C:$K,3,0),"")))</f>
        <v>M</v>
      </c>
      <c r="E409" s="418">
        <v>1463</v>
      </c>
      <c r="F409" s="419">
        <f>IF($B409="","",IFERROR(VLOOKUP($B409,SERVIÇOS!$A:$F,4,0),IFERROR(VLOOKUP($B409,'COMPOSIÇÕES COMPLEMENTARES '!$C:$K,6,0),"")))</f>
        <v>0.78</v>
      </c>
      <c r="G409" s="419">
        <f>IF($B409="","",IFERROR(VLOOKUP($B409,SERVIÇOS!$A:$F,5,0),IFERROR(VLOOKUP($B409,'COMPOSIÇÕES COMPLEMENTARES '!$C:$K,7,0),"")))</f>
        <v>1.91</v>
      </c>
      <c r="H409" s="419">
        <f t="shared" ref="H409:H413" si="366">IF(E409="","",F409+G409)</f>
        <v>2.69</v>
      </c>
      <c r="I409" s="419">
        <f t="shared" ref="I409:I413" si="367">IF(E409="","",TRUNC((E409*F409),2))</f>
        <v>1141.1400000000001</v>
      </c>
      <c r="J409" s="419">
        <f t="shared" ref="J409:J413" si="368">IF(E409="","",TRUNC((E409*G409),2))</f>
        <v>2794.33</v>
      </c>
      <c r="K409" s="419">
        <f t="shared" si="350"/>
        <v>3935.47</v>
      </c>
      <c r="L409" s="714"/>
      <c r="M409"/>
      <c r="N409" s="477"/>
      <c r="O409" s="478"/>
      <c r="P409" s="477"/>
      <c r="Q409" s="479"/>
      <c r="R409" s="477"/>
      <c r="S409" s="480"/>
      <c r="T409" s="481"/>
      <c r="U409" s="482"/>
      <c r="V409" s="494"/>
      <c r="W409" s="495"/>
      <c r="X409" s="495"/>
      <c r="Y409" s="273"/>
      <c r="Z409" s="273"/>
      <c r="AA409" s="273"/>
      <c r="AB409" s="273"/>
      <c r="AC409" s="273"/>
      <c r="AD409" s="273"/>
      <c r="AE409" s="273"/>
      <c r="AF409" s="273"/>
      <c r="AG409" s="273"/>
      <c r="AH409" s="273"/>
      <c r="AI409" s="273"/>
      <c r="AJ409" s="661"/>
      <c r="AK409" s="661"/>
    </row>
    <row r="410" spans="1:37" s="275" customFormat="1">
      <c r="A410" s="414" t="s">
        <v>19535</v>
      </c>
      <c r="B410" s="436" t="s">
        <v>16916</v>
      </c>
      <c r="C410" s="416" t="str">
        <f>IF($B410="","",IFERROR(VLOOKUP($B410,SERVIÇOS!$A:$F,2,0),IFERROR(VLOOKUP($B410,'COMPOSIÇÕES COMPLEMENTARES '!$C:$K,2,0),"")))</f>
        <v>RASGO EM ALVENARIA P/TUBULAÇÕES D=65 A 100MM (2 1/2" A 4")</v>
      </c>
      <c r="D410" s="417" t="str">
        <f>IF($B410="","",IFERROR(VLOOKUP($B410,SERVIÇOS!$A:$F,3,0),IFERROR(VLOOKUP($B410,'COMPOSIÇÕES COMPLEMENTARES '!$C:$K,3,0),"")))</f>
        <v>M</v>
      </c>
      <c r="E410" s="418">
        <v>2</v>
      </c>
      <c r="F410" s="419">
        <f>IF($B410="","",IFERROR(VLOOKUP($B410,SERVIÇOS!$A:$F,4,0),IFERROR(VLOOKUP($B410,'COMPOSIÇÕES COMPLEMENTARES '!$C:$K,6,0),"")))</f>
        <v>5.75</v>
      </c>
      <c r="G410" s="419">
        <f>IF($B410="","",IFERROR(VLOOKUP($B410,SERVIÇOS!$A:$F,5,0),IFERROR(VLOOKUP($B410,'COMPOSIÇÕES COMPLEMENTARES '!$C:$K,7,0),"")))</f>
        <v>13.98</v>
      </c>
      <c r="H410" s="419">
        <f t="shared" si="366"/>
        <v>19.73</v>
      </c>
      <c r="I410" s="419">
        <f t="shared" si="367"/>
        <v>11.5</v>
      </c>
      <c r="J410" s="419">
        <f t="shared" si="368"/>
        <v>27.96</v>
      </c>
      <c r="K410" s="419">
        <f t="shared" si="350"/>
        <v>39.46</v>
      </c>
      <c r="L410" s="714"/>
      <c r="M410"/>
      <c r="N410" s="477"/>
      <c r="O410" s="478"/>
      <c r="P410" s="477"/>
      <c r="Q410" s="479"/>
      <c r="R410" s="477"/>
      <c r="S410" s="480"/>
      <c r="T410" s="481"/>
      <c r="U410" s="482"/>
      <c r="V410" s="494"/>
      <c r="W410" s="495"/>
      <c r="X410" s="495"/>
      <c r="Y410" s="273"/>
      <c r="Z410" s="273"/>
      <c r="AA410" s="273"/>
      <c r="AB410" s="273"/>
      <c r="AC410" s="273"/>
      <c r="AD410" s="273"/>
      <c r="AE410" s="273"/>
      <c r="AF410" s="273"/>
      <c r="AG410" s="273"/>
      <c r="AH410" s="273"/>
      <c r="AI410" s="273"/>
      <c r="AJ410" s="661"/>
      <c r="AK410" s="661"/>
    </row>
    <row r="411" spans="1:37" s="275" customFormat="1" ht="45">
      <c r="A411" s="414" t="s">
        <v>19536</v>
      </c>
      <c r="B411" s="436">
        <v>100475</v>
      </c>
      <c r="C411" s="416" t="str">
        <f>IF($B411="","",IFERROR(VLOOKUP($B411,SERVIÇOS!$A:$F,2,0),IFERROR(VLOOKUP($B411,'COMPOSIÇÕES COMPLEMENTARES '!$C:$K,2,0),"")))</f>
        <v>ARGAMASSA TRAÇO 1:3 (EM VOLUME DE CIMENTO E AREIA MÉDIA ÚMIDA) COM ADIÇÃO DE IMPERMEABILIZANTE, PREPARO MECÂNICO COM BETONEIRA 400 L. AF_08/2019</v>
      </c>
      <c r="D411" s="417" t="str">
        <f>IF($B411="","",IFERROR(VLOOKUP($B411,SERVIÇOS!$A:$F,3,0),IFERROR(VLOOKUP($B411,'COMPOSIÇÕES COMPLEMENTARES '!$C:$K,3,0),"")))</f>
        <v>M3</v>
      </c>
      <c r="E411" s="418">
        <v>0.2</v>
      </c>
      <c r="F411" s="419">
        <f>IF($B411="","",IFERROR(VLOOKUP($B411,SERVIÇOS!$A:$F,4,0),IFERROR(VLOOKUP($B411,'COMPOSIÇÕES COMPLEMENTARES '!$C:$K,6,0),"")))</f>
        <v>587.16999999999996</v>
      </c>
      <c r="G411" s="419">
        <f>IF($B411="","",IFERROR(VLOOKUP($B411,SERVIÇOS!$A:$F,5,0),IFERROR(VLOOKUP($B411,'COMPOSIÇÕES COMPLEMENTARES '!$C:$K,7,0),"")))</f>
        <v>57.44</v>
      </c>
      <c r="H411" s="419">
        <f t="shared" si="366"/>
        <v>644.6099999999999</v>
      </c>
      <c r="I411" s="419">
        <f t="shared" si="367"/>
        <v>117.43</v>
      </c>
      <c r="J411" s="419">
        <f t="shared" si="368"/>
        <v>11.48</v>
      </c>
      <c r="K411" s="419">
        <f t="shared" si="350"/>
        <v>128.922</v>
      </c>
      <c r="L411" s="714"/>
      <c r="M411"/>
      <c r="N411" s="477"/>
      <c r="O411" s="478"/>
      <c r="P411" s="477"/>
      <c r="Q411" s="479"/>
      <c r="R411" s="477"/>
      <c r="S411" s="480"/>
      <c r="T411" s="481"/>
      <c r="U411" s="482"/>
      <c r="V411" s="494"/>
      <c r="W411" s="495"/>
      <c r="X411" s="495"/>
      <c r="Y411" s="273"/>
      <c r="Z411" s="273"/>
      <c r="AA411" s="273"/>
      <c r="AB411" s="273"/>
      <c r="AC411" s="273"/>
      <c r="AD411" s="273"/>
      <c r="AE411" s="273"/>
      <c r="AF411" s="273"/>
      <c r="AG411" s="273"/>
      <c r="AH411" s="273"/>
      <c r="AI411" s="273"/>
      <c r="AJ411" s="661"/>
      <c r="AK411" s="661"/>
    </row>
    <row r="412" spans="1:37" s="275" customFormat="1" ht="45">
      <c r="A412" s="414" t="s">
        <v>19537</v>
      </c>
      <c r="B412" s="436">
        <v>101881</v>
      </c>
      <c r="C412" s="416" t="str">
        <f>IF($B412="","",IFERROR(VLOOKUP($B412,SERVIÇOS!$A:$F,2,0),IFERROR(VLOOKUP($B412,'COMPOSIÇÕES COMPLEMENTARES '!$C:$K,2,0),"")))</f>
        <v>QUADRO DE DISTRIBUIÇÃO DE ENERGIA EM CHAPA DE AÇO GALVANIZADO, DE EMBUTIR, COM BARRAMENTO TRIFÁSICO, PARA 40 DISJUNTORES DIN 100A - FORNECIMENTO E INSTALAÇÃO. AF_10/2020</v>
      </c>
      <c r="D412" s="417" t="str">
        <f>IF($B412="","",IFERROR(VLOOKUP($B412,SERVIÇOS!$A:$F,3,0),IFERROR(VLOOKUP($B412,'COMPOSIÇÕES COMPLEMENTARES '!$C:$K,3,0),"")))</f>
        <v>UN</v>
      </c>
      <c r="E412" s="418">
        <v>1</v>
      </c>
      <c r="F412" s="419">
        <f>IF($B412="","",IFERROR(VLOOKUP($B412,SERVIÇOS!$A:$F,4,0),IFERROR(VLOOKUP($B412,'COMPOSIÇÕES COMPLEMENTARES '!$C:$K,6,0),"")))</f>
        <v>1235.3699999999999</v>
      </c>
      <c r="G412" s="419">
        <f>IF($B412="","",IFERROR(VLOOKUP($B412,SERVIÇOS!$A:$F,5,0),IFERROR(VLOOKUP($B412,'COMPOSIÇÕES COMPLEMENTARES '!$C:$K,7,0),"")))</f>
        <v>27.53</v>
      </c>
      <c r="H412" s="419">
        <f t="shared" si="366"/>
        <v>1262.8999999999999</v>
      </c>
      <c r="I412" s="419">
        <f t="shared" si="367"/>
        <v>1235.3699999999999</v>
      </c>
      <c r="J412" s="419">
        <f t="shared" si="368"/>
        <v>27.53</v>
      </c>
      <c r="K412" s="419">
        <f t="shared" si="350"/>
        <v>1262.8999999999999</v>
      </c>
      <c r="L412" s="714"/>
      <c r="M412"/>
      <c r="N412" s="477"/>
      <c r="O412" s="478"/>
      <c r="P412" s="477"/>
      <c r="Q412" s="479"/>
      <c r="R412" s="477"/>
      <c r="S412" s="480"/>
      <c r="T412" s="481"/>
      <c r="U412" s="482"/>
      <c r="V412" s="494"/>
      <c r="W412" s="495"/>
      <c r="X412" s="495"/>
      <c r="Y412" s="273"/>
      <c r="Z412" s="273"/>
      <c r="AA412" s="273"/>
      <c r="AB412" s="273"/>
      <c r="AC412" s="273"/>
      <c r="AD412" s="273"/>
      <c r="AE412" s="273"/>
      <c r="AF412" s="273"/>
      <c r="AG412" s="273"/>
      <c r="AH412" s="273"/>
      <c r="AI412" s="273"/>
      <c r="AJ412" s="661"/>
      <c r="AK412" s="661"/>
    </row>
    <row r="413" spans="1:37" s="275" customFormat="1" ht="30">
      <c r="A413" s="414" t="s">
        <v>19538</v>
      </c>
      <c r="B413" s="436">
        <v>91834</v>
      </c>
      <c r="C413" s="416" t="str">
        <f>IF($B413="","",IFERROR(VLOOKUP($B413,SERVIÇOS!$A:$F,2,0),IFERROR(VLOOKUP($B413,'COMPOSIÇÕES COMPLEMENTARES '!$C:$K,2,0),"")))</f>
        <v>ELETRODUTO FLEXÍVEL CORRUGADO, PVC, DN 25 MM (3/4"), PARA CIRCUITOS TERMINAIS, INSTALADO EM FORRO - FORNECIMENTO E INSTALAÇÃO. AF_12/2015</v>
      </c>
      <c r="D413" s="417" t="str">
        <f>IF($B413="","",IFERROR(VLOOKUP($B413,SERVIÇOS!$A:$F,3,0),IFERROR(VLOOKUP($B413,'COMPOSIÇÕES COMPLEMENTARES '!$C:$K,3,0),"")))</f>
        <v>M</v>
      </c>
      <c r="E413" s="418">
        <v>290</v>
      </c>
      <c r="F413" s="419">
        <f>IF($B413="","",IFERROR(VLOOKUP($B413,SERVIÇOS!$A:$F,4,0),IFERROR(VLOOKUP($B413,'COMPOSIÇÕES COMPLEMENTARES '!$C:$K,6,0),"")))</f>
        <v>7.18</v>
      </c>
      <c r="G413" s="419">
        <f>IF($B413="","",IFERROR(VLOOKUP($B413,SERVIÇOS!$A:$F,5,0),IFERROR(VLOOKUP($B413,'COMPOSIÇÕES COMPLEMENTARES '!$C:$K,7,0),"")))</f>
        <v>4.3</v>
      </c>
      <c r="H413" s="419">
        <f t="shared" si="366"/>
        <v>11.48</v>
      </c>
      <c r="I413" s="419">
        <f t="shared" si="367"/>
        <v>2082.1999999999998</v>
      </c>
      <c r="J413" s="419">
        <f t="shared" si="368"/>
        <v>1247</v>
      </c>
      <c r="K413" s="419">
        <f t="shared" si="350"/>
        <v>3329.2000000000003</v>
      </c>
      <c r="L413" s="714"/>
      <c r="M413"/>
      <c r="N413" s="477"/>
      <c r="O413" s="478"/>
      <c r="P413" s="477"/>
      <c r="Q413" s="479"/>
      <c r="R413" s="477"/>
      <c r="S413" s="480"/>
      <c r="T413" s="481"/>
      <c r="U413" s="482"/>
      <c r="V413" s="494"/>
      <c r="W413" s="495"/>
      <c r="X413" s="495"/>
      <c r="Y413" s="273"/>
      <c r="Z413" s="273"/>
      <c r="AA413" s="273"/>
      <c r="AB413" s="273"/>
      <c r="AC413" s="273"/>
      <c r="AD413" s="273"/>
      <c r="AE413" s="273"/>
      <c r="AF413" s="273"/>
      <c r="AG413" s="273"/>
      <c r="AH413" s="273"/>
      <c r="AI413" s="273"/>
      <c r="AJ413" s="661"/>
      <c r="AK413" s="661"/>
    </row>
    <row r="414" spans="1:37" s="275" customFormat="1" ht="30">
      <c r="A414" s="414" t="s">
        <v>19539</v>
      </c>
      <c r="B414" s="436">
        <v>91872</v>
      </c>
      <c r="C414" s="416" t="str">
        <f>IF($B414="","",IFERROR(VLOOKUP($B414,SERVIÇOS!$A:$F,2,0),IFERROR(VLOOKUP($B414,'COMPOSIÇÕES COMPLEMENTARES '!$C:$K,2,0),"")))</f>
        <v>ELETRODUTO RÍGIDO ROSCÁVEL, PVC, DN 32 MM (1"), PARA CIRCUITOS TERMINAIS, INSTALADO EM PAREDE - FORNECIMENTO E INSTALAÇÃO. AF_12/2015</v>
      </c>
      <c r="D414" s="417" t="str">
        <f>IF($B414="","",IFERROR(VLOOKUP($B414,SERVIÇOS!$A:$F,3,0),IFERROR(VLOOKUP($B414,'COMPOSIÇÕES COMPLEMENTARES '!$C:$K,3,0),"")))</f>
        <v>M</v>
      </c>
      <c r="E414" s="418">
        <v>18</v>
      </c>
      <c r="F414" s="419">
        <f>IF($B414="","",IFERROR(VLOOKUP($B414,SERVIÇOS!$A:$F,4,0),IFERROR(VLOOKUP($B414,'COMPOSIÇÕES COMPLEMENTARES '!$C:$K,6,0),"")))</f>
        <v>14.91</v>
      </c>
      <c r="G414" s="419">
        <f>IF($B414="","",IFERROR(VLOOKUP($B414,SERVIÇOS!$A:$F,5,0),IFERROR(VLOOKUP($B414,'COMPOSIÇÕES COMPLEMENTARES '!$C:$K,7,0),"")))</f>
        <v>7.4</v>
      </c>
      <c r="H414" s="419">
        <f t="shared" ref="H414:H439" si="369">IF(E414="","",F414+G414)</f>
        <v>22.310000000000002</v>
      </c>
      <c r="I414" s="419">
        <f t="shared" ref="I414:I439" si="370">IF(E414="","",TRUNC((E414*F414),2))</f>
        <v>268.38</v>
      </c>
      <c r="J414" s="419">
        <f t="shared" ref="J414:J439" si="371">IF(E414="","",TRUNC((E414*G414),2))</f>
        <v>133.19999999999999</v>
      </c>
      <c r="K414" s="419">
        <f t="shared" si="350"/>
        <v>401.58000000000004</v>
      </c>
      <c r="L414" s="714"/>
      <c r="M414"/>
      <c r="N414" s="477"/>
      <c r="O414" s="478"/>
      <c r="P414" s="477"/>
      <c r="Q414" s="479"/>
      <c r="R414" s="477"/>
      <c r="S414" s="480"/>
      <c r="T414" s="481"/>
      <c r="U414" s="482"/>
      <c r="V414" s="494"/>
      <c r="W414" s="495"/>
      <c r="X414" s="495"/>
      <c r="Y414" s="273"/>
      <c r="Z414" s="273"/>
      <c r="AA414" s="273"/>
      <c r="AB414" s="273"/>
      <c r="AC414" s="273"/>
      <c r="AD414" s="273"/>
      <c r="AE414" s="273"/>
      <c r="AF414" s="273"/>
      <c r="AG414" s="273"/>
      <c r="AH414" s="273"/>
      <c r="AI414" s="273"/>
      <c r="AJ414" s="661"/>
      <c r="AK414" s="661"/>
    </row>
    <row r="415" spans="1:37" s="275" customFormat="1" ht="30">
      <c r="A415" s="414" t="s">
        <v>19540</v>
      </c>
      <c r="B415" s="436">
        <v>91885</v>
      </c>
      <c r="C415" s="416" t="str">
        <f>IF($B415="","",IFERROR(VLOOKUP($B415,SERVIÇOS!$A:$F,2,0),IFERROR(VLOOKUP($B415,'COMPOSIÇÕES COMPLEMENTARES '!$C:$K,2,0),"")))</f>
        <v>LUVA PARA ELETRODUTO, PVC, ROSCÁVEL, DN 32 MM (1"), PARA CIRCUITOS TERMINAIS, INSTALADA EM PAREDE - FORNECIMENTO E INSTALAÇÃO. AF_12/2015</v>
      </c>
      <c r="D415" s="417" t="str">
        <f>IF($B415="","",IFERROR(VLOOKUP($B415,SERVIÇOS!$A:$F,3,0),IFERROR(VLOOKUP($B415,'COMPOSIÇÕES COMPLEMENTARES '!$C:$K,3,0),"")))</f>
        <v>UN</v>
      </c>
      <c r="E415" s="418">
        <v>8</v>
      </c>
      <c r="F415" s="419">
        <f>IF($B415="","",IFERROR(VLOOKUP($B415,SERVIÇOS!$A:$F,4,0),IFERROR(VLOOKUP($B415,'COMPOSIÇÕES COMPLEMENTARES '!$C:$K,6,0),"")))</f>
        <v>5.21</v>
      </c>
      <c r="G415" s="419">
        <f>IF($B415="","",IFERROR(VLOOKUP($B415,SERVIÇOS!$A:$F,5,0),IFERROR(VLOOKUP($B415,'COMPOSIÇÕES COMPLEMENTARES '!$C:$K,7,0),"")))</f>
        <v>6.98</v>
      </c>
      <c r="H415" s="419">
        <f t="shared" si="369"/>
        <v>12.190000000000001</v>
      </c>
      <c r="I415" s="419">
        <f t="shared" si="370"/>
        <v>41.68</v>
      </c>
      <c r="J415" s="419">
        <f t="shared" si="371"/>
        <v>55.84</v>
      </c>
      <c r="K415" s="419">
        <f t="shared" si="350"/>
        <v>97.52000000000001</v>
      </c>
      <c r="L415" s="714"/>
      <c r="M415"/>
      <c r="N415" s="477"/>
      <c r="O415" s="478"/>
      <c r="P415" s="477"/>
      <c r="Q415" s="479"/>
      <c r="R415" s="477"/>
      <c r="S415" s="480"/>
      <c r="T415" s="481"/>
      <c r="U415" s="482"/>
      <c r="V415" s="494"/>
      <c r="W415" s="495"/>
      <c r="X415" s="495"/>
      <c r="Y415" s="273"/>
      <c r="Z415" s="273"/>
      <c r="AA415" s="273"/>
      <c r="AB415" s="273"/>
      <c r="AC415" s="273"/>
      <c r="AD415" s="273"/>
      <c r="AE415" s="273"/>
      <c r="AF415" s="273"/>
      <c r="AG415" s="273"/>
      <c r="AH415" s="273"/>
      <c r="AI415" s="273"/>
      <c r="AJ415" s="661"/>
      <c r="AK415" s="661"/>
    </row>
    <row r="416" spans="1:37" s="275" customFormat="1" ht="45">
      <c r="A416" s="414" t="s">
        <v>19541</v>
      </c>
      <c r="B416" s="436">
        <v>91917</v>
      </c>
      <c r="C416" s="416" t="str">
        <f>IF($B416="","",IFERROR(VLOOKUP($B416,SERVIÇOS!$A:$F,2,0),IFERROR(VLOOKUP($B416,'COMPOSIÇÕES COMPLEMENTARES '!$C:$K,2,0),"")))</f>
        <v>CURVA 90 GRAUS PARA ELETRODUTO, PVC, ROSCÁVEL, DN 32 MM (1"), PARA CIRCUITOS TERMINAIS, INSTALADA EM PAREDE - FORNECIMENTO E INSTALAÇÃO. AF_12/2015</v>
      </c>
      <c r="D416" s="417" t="str">
        <f>IF($B416="","",IFERROR(VLOOKUP($B416,SERVIÇOS!$A:$F,3,0),IFERROR(VLOOKUP($B416,'COMPOSIÇÕES COMPLEMENTARES '!$C:$K,3,0),"")))</f>
        <v>UN</v>
      </c>
      <c r="E416" s="418">
        <v>8</v>
      </c>
      <c r="F416" s="419">
        <f>IF($B416="","",IFERROR(VLOOKUP($B416,SERVIÇOS!$A:$F,4,0),IFERROR(VLOOKUP($B416,'COMPOSIÇÕES COMPLEMENTARES '!$C:$K,6,0),"")))</f>
        <v>10.26</v>
      </c>
      <c r="G416" s="419">
        <f>IF($B416="","",IFERROR(VLOOKUP($B416,SERVIÇOS!$A:$F,5,0),IFERROR(VLOOKUP($B416,'COMPOSIÇÕES COMPLEMENTARES '!$C:$K,7,0),"")))</f>
        <v>10.44</v>
      </c>
      <c r="H416" s="419">
        <f t="shared" si="369"/>
        <v>20.7</v>
      </c>
      <c r="I416" s="419">
        <f t="shared" si="370"/>
        <v>82.08</v>
      </c>
      <c r="J416" s="419">
        <f t="shared" si="371"/>
        <v>83.52</v>
      </c>
      <c r="K416" s="419">
        <f t="shared" si="350"/>
        <v>165.6</v>
      </c>
      <c r="L416" s="714"/>
      <c r="M416"/>
      <c r="N416" s="477"/>
      <c r="O416" s="478"/>
      <c r="P416" s="477"/>
      <c r="Q416" s="479"/>
      <c r="R416" s="477"/>
      <c r="S416" s="480"/>
      <c r="T416" s="481"/>
      <c r="U416" s="482"/>
      <c r="V416" s="494"/>
      <c r="W416" s="495"/>
      <c r="X416" s="495"/>
      <c r="Y416" s="273"/>
      <c r="Z416" s="273"/>
      <c r="AA416" s="273"/>
      <c r="AB416" s="273"/>
      <c r="AC416" s="273"/>
      <c r="AD416" s="273"/>
      <c r="AE416" s="273"/>
      <c r="AF416" s="273"/>
      <c r="AG416" s="273"/>
      <c r="AH416" s="273"/>
      <c r="AI416" s="273"/>
      <c r="AJ416" s="661"/>
      <c r="AK416" s="661"/>
    </row>
    <row r="417" spans="1:37" s="275" customFormat="1" ht="30">
      <c r="A417" s="414" t="s">
        <v>19595</v>
      </c>
      <c r="B417" s="436" t="str">
        <f>'COMPOSIÇÕES COMPLEMENTARES '!$C$597</f>
        <v>COMP 096</v>
      </c>
      <c r="C417" s="416" t="str">
        <f>IF($B417="","",IFERROR(VLOOKUP($B417,SERVIÇOS!$A:$F,2,0),IFERROR(VLOOKUP($B417,'COMPOSIÇÕES COMPLEMENTARES '!$C:$K,2,0),"")))</f>
        <v>CONDULETE EM ALUMÍNIO, P/ ELETRODUTO ATÉ 1 1/2", COM TAMPA (MODELOS: T - X - TB - C - E - LB, LL - LR) - FORNECIMENTO E INSTALAÇÃO.</v>
      </c>
      <c r="D417" s="417" t="str">
        <f>IF($B417="","",IFERROR(VLOOKUP($B417,SERVIÇOS!$A:$F,3,0),IFERROR(VLOOKUP($B417,'COMPOSIÇÕES COMPLEMENTARES '!$C:$K,3,0),"")))</f>
        <v>UN</v>
      </c>
      <c r="E417" s="418">
        <v>10</v>
      </c>
      <c r="F417" s="419">
        <f>IF($B417="","",IFERROR(VLOOKUP($B417,SERVIÇOS!$A:$F,4,0),IFERROR(VLOOKUP($B417,'COMPOSIÇÕES COMPLEMENTARES '!$C:$K,6,0),"")))</f>
        <v>41.56</v>
      </c>
      <c r="G417" s="419">
        <f>IF($B417="","",IFERROR(VLOOKUP($B417,SERVIÇOS!$A:$F,5,0),IFERROR(VLOOKUP($B417,'COMPOSIÇÕES COMPLEMENTARES '!$C:$K,7,0),"")))</f>
        <v>9.15</v>
      </c>
      <c r="H417" s="419">
        <f t="shared" si="369"/>
        <v>50.71</v>
      </c>
      <c r="I417" s="419">
        <f t="shared" si="370"/>
        <v>415.6</v>
      </c>
      <c r="J417" s="419">
        <f t="shared" si="371"/>
        <v>91.5</v>
      </c>
      <c r="K417" s="419">
        <f t="shared" si="350"/>
        <v>507.1</v>
      </c>
      <c r="L417" s="714"/>
      <c r="M417"/>
      <c r="N417" s="477"/>
      <c r="O417" s="478"/>
      <c r="P417" s="477"/>
      <c r="Q417" s="479"/>
      <c r="R417" s="477"/>
      <c r="S417" s="480"/>
      <c r="T417" s="481"/>
      <c r="U417" s="482"/>
      <c r="V417" s="494"/>
      <c r="W417" s="495"/>
      <c r="X417" s="495"/>
      <c r="Y417" s="273"/>
      <c r="Z417" s="273"/>
      <c r="AA417" s="273"/>
      <c r="AB417" s="273"/>
      <c r="AC417" s="273"/>
      <c r="AD417" s="273"/>
      <c r="AE417" s="273"/>
      <c r="AF417" s="273"/>
      <c r="AG417" s="273"/>
      <c r="AH417" s="273"/>
      <c r="AI417" s="273"/>
      <c r="AJ417" s="661"/>
      <c r="AK417" s="661"/>
    </row>
    <row r="418" spans="1:37" s="275" customFormat="1">
      <c r="A418" s="414" t="s">
        <v>19596</v>
      </c>
      <c r="B418" s="436">
        <v>90439</v>
      </c>
      <c r="C418" s="416" t="str">
        <f>IF($B418="","",IFERROR(VLOOKUP($B418,SERVIÇOS!$A:$F,2,0),IFERROR(VLOOKUP($B418,'COMPOSIÇÕES COMPLEMENTARES '!$C:$K,2,0),"")))</f>
        <v>FURO EM CONCRETO PARA DIÂMETROS MENORES OU IGUAIS A 40 MM. AF_05/2015</v>
      </c>
      <c r="D418" s="417" t="str">
        <f>IF($B418="","",IFERROR(VLOOKUP($B418,SERVIÇOS!$A:$F,3,0),IFERROR(VLOOKUP($B418,'COMPOSIÇÕES COMPLEMENTARES '!$C:$K,3,0),"")))</f>
        <v>UN</v>
      </c>
      <c r="E418" s="418">
        <v>29</v>
      </c>
      <c r="F418" s="419">
        <f>IF($B418="","",IFERROR(VLOOKUP($B418,SERVIÇOS!$A:$F,4,0),IFERROR(VLOOKUP($B418,'COMPOSIÇÕES COMPLEMENTARES '!$C:$K,6,0),"")))</f>
        <v>19.829999999999998</v>
      </c>
      <c r="G418" s="419">
        <f>IF($B418="","",IFERROR(VLOOKUP($B418,SERVIÇOS!$A:$F,5,0),IFERROR(VLOOKUP($B418,'COMPOSIÇÕES COMPLEMENTARES '!$C:$K,7,0),"")))</f>
        <v>47.75</v>
      </c>
      <c r="H418" s="419">
        <f t="shared" si="369"/>
        <v>67.58</v>
      </c>
      <c r="I418" s="419">
        <f t="shared" si="370"/>
        <v>575.07000000000005</v>
      </c>
      <c r="J418" s="419">
        <f t="shared" si="371"/>
        <v>1384.75</v>
      </c>
      <c r="K418" s="419">
        <f t="shared" si="350"/>
        <v>1959.82</v>
      </c>
      <c r="L418" s="714"/>
      <c r="M418"/>
      <c r="N418" s="477"/>
      <c r="O418" s="478"/>
      <c r="P418" s="477"/>
      <c r="Q418" s="479"/>
      <c r="R418" s="477"/>
      <c r="S418" s="480"/>
      <c r="T418" s="481"/>
      <c r="U418" s="482"/>
      <c r="V418" s="494"/>
      <c r="W418" s="495"/>
      <c r="X418" s="495"/>
      <c r="Y418" s="273"/>
      <c r="Z418" s="273"/>
      <c r="AA418" s="273"/>
      <c r="AB418" s="273"/>
      <c r="AC418" s="273"/>
      <c r="AD418" s="273"/>
      <c r="AE418" s="273"/>
      <c r="AF418" s="273"/>
      <c r="AG418" s="273"/>
      <c r="AH418" s="273"/>
      <c r="AI418" s="273"/>
      <c r="AJ418" s="661"/>
      <c r="AK418" s="661"/>
    </row>
    <row r="419" spans="1:37" s="275" customFormat="1" ht="30">
      <c r="A419" s="414" t="s">
        <v>19597</v>
      </c>
      <c r="B419" s="436">
        <v>93653</v>
      </c>
      <c r="C419" s="416" t="str">
        <f>IF($B419="","",IFERROR(VLOOKUP($B419,SERVIÇOS!$A:$F,2,0),IFERROR(VLOOKUP($B419,'COMPOSIÇÕES COMPLEMENTARES '!$C:$K,2,0),"")))</f>
        <v>DISJUNTOR MONOPOLAR TIPO DIN, CORRENTE NOMINAL DE 10A - FORNECIMENTO E INSTALAÇÃO. AF_10/2020</v>
      </c>
      <c r="D419" s="417" t="str">
        <f>IF($B419="","",IFERROR(VLOOKUP($B419,SERVIÇOS!$A:$F,3,0),IFERROR(VLOOKUP($B419,'COMPOSIÇÕES COMPLEMENTARES '!$C:$K,3,0),"")))</f>
        <v>UN</v>
      </c>
      <c r="E419" s="418">
        <v>8</v>
      </c>
      <c r="F419" s="419">
        <f>IF($B419="","",IFERROR(VLOOKUP($B419,SERVIÇOS!$A:$F,4,0),IFERROR(VLOOKUP($B419,'COMPOSIÇÕES COMPLEMENTARES '!$C:$K,6,0),"")))</f>
        <v>10.61</v>
      </c>
      <c r="G419" s="419">
        <f>IF($B419="","",IFERROR(VLOOKUP($B419,SERVIÇOS!$A:$F,5,0),IFERROR(VLOOKUP($B419,'COMPOSIÇÕES COMPLEMENTARES '!$C:$K,7,0),"")))</f>
        <v>1.33</v>
      </c>
      <c r="H419" s="419">
        <f t="shared" si="369"/>
        <v>11.94</v>
      </c>
      <c r="I419" s="419">
        <f t="shared" si="370"/>
        <v>84.88</v>
      </c>
      <c r="J419" s="419">
        <f t="shared" si="371"/>
        <v>10.64</v>
      </c>
      <c r="K419" s="419">
        <f t="shared" si="350"/>
        <v>95.52</v>
      </c>
      <c r="L419" s="714"/>
      <c r="M419"/>
      <c r="N419" s="477"/>
      <c r="O419" s="478"/>
      <c r="P419" s="477"/>
      <c r="Q419" s="479"/>
      <c r="R419" s="477"/>
      <c r="S419" s="480"/>
      <c r="T419" s="481"/>
      <c r="U419" s="482"/>
      <c r="V419" s="494"/>
      <c r="W419" s="495"/>
      <c r="X419" s="495"/>
      <c r="Y419" s="273"/>
      <c r="Z419" s="273"/>
      <c r="AA419" s="273"/>
      <c r="AB419" s="273"/>
      <c r="AC419" s="273"/>
      <c r="AD419" s="273"/>
      <c r="AE419" s="273"/>
      <c r="AF419" s="273"/>
      <c r="AG419" s="273"/>
      <c r="AH419" s="273"/>
      <c r="AI419" s="273"/>
      <c r="AJ419" s="661"/>
      <c r="AK419" s="661"/>
    </row>
    <row r="420" spans="1:37" s="275" customFormat="1" ht="30">
      <c r="A420" s="414" t="s">
        <v>19542</v>
      </c>
      <c r="B420" s="436">
        <v>93654</v>
      </c>
      <c r="C420" s="416" t="str">
        <f>IF($B420="","",IFERROR(VLOOKUP($B420,SERVIÇOS!$A:$F,2,0),IFERROR(VLOOKUP($B420,'COMPOSIÇÕES COMPLEMENTARES '!$C:$K,2,0),"")))</f>
        <v>DISJUNTOR MONOPOLAR TIPO DIN, CORRENTE NOMINAL DE 16A - FORNECIMENTO E INSTALAÇÃO. AF_10/2020</v>
      </c>
      <c r="D420" s="417" t="str">
        <f>IF($B420="","",IFERROR(VLOOKUP($B420,SERVIÇOS!$A:$F,3,0),IFERROR(VLOOKUP($B420,'COMPOSIÇÕES COMPLEMENTARES '!$C:$K,3,0),"")))</f>
        <v>UN</v>
      </c>
      <c r="E420" s="418">
        <v>6</v>
      </c>
      <c r="F420" s="419">
        <f>IF($B420="","",IFERROR(VLOOKUP($B420,SERVIÇOS!$A:$F,4,0),IFERROR(VLOOKUP($B420,'COMPOSIÇÕES COMPLEMENTARES '!$C:$K,6,0),"")))</f>
        <v>10.83</v>
      </c>
      <c r="G420" s="419">
        <f>IF($B420="","",IFERROR(VLOOKUP($B420,SERVIÇOS!$A:$F,5,0),IFERROR(VLOOKUP($B420,'COMPOSIÇÕES COMPLEMENTARES '!$C:$K,7,0),"")))</f>
        <v>1.79</v>
      </c>
      <c r="H420" s="419">
        <f t="shared" ref="H420" si="372">IF(E420="","",F420+G420)</f>
        <v>12.620000000000001</v>
      </c>
      <c r="I420" s="419">
        <f t="shared" ref="I420" si="373">IF(E420="","",TRUNC((E420*F420),2))</f>
        <v>64.98</v>
      </c>
      <c r="J420" s="419">
        <f t="shared" ref="J420" si="374">IF(E420="","",TRUNC((E420*G420),2))</f>
        <v>10.74</v>
      </c>
      <c r="K420" s="419">
        <f t="shared" si="350"/>
        <v>75.72</v>
      </c>
      <c r="L420" s="714"/>
      <c r="M420"/>
      <c r="N420" s="477"/>
      <c r="O420" s="478"/>
      <c r="P420" s="477"/>
      <c r="Q420" s="479"/>
      <c r="R420" s="477"/>
      <c r="S420" s="480"/>
      <c r="T420" s="481"/>
      <c r="U420" s="482"/>
      <c r="V420" s="494"/>
      <c r="W420" s="495"/>
      <c r="X420" s="495"/>
      <c r="Y420" s="273"/>
      <c r="Z420" s="273"/>
      <c r="AA420" s="273"/>
      <c r="AB420" s="273"/>
      <c r="AC420" s="273"/>
      <c r="AD420" s="273"/>
      <c r="AE420" s="273"/>
      <c r="AF420" s="273"/>
      <c r="AG420" s="273"/>
      <c r="AH420" s="273"/>
      <c r="AI420" s="273"/>
      <c r="AJ420" s="661"/>
      <c r="AK420" s="661"/>
    </row>
    <row r="421" spans="1:37" s="275" customFormat="1" ht="30">
      <c r="A421" s="414" t="s">
        <v>19543</v>
      </c>
      <c r="B421" s="436">
        <v>93661</v>
      </c>
      <c r="C421" s="416" t="str">
        <f>IF($B421="","",IFERROR(VLOOKUP($B421,SERVIÇOS!$A:$F,2,0),IFERROR(VLOOKUP($B421,'COMPOSIÇÕES COMPLEMENTARES '!$C:$K,2,0),"")))</f>
        <v>DISJUNTOR BIPOLAR TIPO DIN, CORRENTE NOMINAL DE 16A - FORNECIMENTO E INSTALAÇÃO. AF_10/2020</v>
      </c>
      <c r="D421" s="417" t="str">
        <f>IF($B421="","",IFERROR(VLOOKUP($B421,SERVIÇOS!$A:$F,3,0),IFERROR(VLOOKUP($B421,'COMPOSIÇÕES COMPLEMENTARES '!$C:$K,3,0),"")))</f>
        <v>UN</v>
      </c>
      <c r="E421" s="418">
        <v>1</v>
      </c>
      <c r="F421" s="419">
        <f>IF($B421="","",IFERROR(VLOOKUP($B421,SERVIÇOS!$A:$F,4,0),IFERROR(VLOOKUP($B421,'COMPOSIÇÕES COMPLEMENTARES '!$C:$K,6,0),"")))</f>
        <v>55.92</v>
      </c>
      <c r="G421" s="419">
        <f>IF($B421="","",IFERROR(VLOOKUP($B421,SERVIÇOS!$A:$F,5,0),IFERROR(VLOOKUP($B421,'COMPOSIÇÕES COMPLEMENTARES '!$C:$K,7,0),"")))</f>
        <v>3.61</v>
      </c>
      <c r="H421" s="419">
        <f t="shared" si="369"/>
        <v>59.53</v>
      </c>
      <c r="I421" s="419">
        <f t="shared" si="370"/>
        <v>55.92</v>
      </c>
      <c r="J421" s="419">
        <f t="shared" si="371"/>
        <v>3.61</v>
      </c>
      <c r="K421" s="419">
        <f t="shared" si="350"/>
        <v>59.53</v>
      </c>
      <c r="L421" s="714"/>
      <c r="M421"/>
      <c r="N421" s="477"/>
      <c r="O421" s="478"/>
      <c r="P421" s="477"/>
      <c r="Q421" s="479"/>
      <c r="R421" s="477"/>
      <c r="S421" s="480"/>
      <c r="T421" s="481"/>
      <c r="U421" s="482"/>
      <c r="V421" s="494"/>
      <c r="W421" s="495"/>
      <c r="X421" s="495"/>
      <c r="Y421" s="273"/>
      <c r="Z421" s="273"/>
      <c r="AA421" s="273"/>
      <c r="AB421" s="273"/>
      <c r="AC421" s="273"/>
      <c r="AD421" s="273"/>
      <c r="AE421" s="273"/>
      <c r="AF421" s="273"/>
      <c r="AG421" s="273"/>
      <c r="AH421" s="273"/>
      <c r="AI421" s="273"/>
      <c r="AJ421" s="661"/>
      <c r="AK421" s="661"/>
    </row>
    <row r="422" spans="1:37" s="275" customFormat="1" ht="30">
      <c r="A422" s="414" t="s">
        <v>19544</v>
      </c>
      <c r="B422" s="436">
        <v>93655</v>
      </c>
      <c r="C422" s="416" t="str">
        <f>IF($B422="","",IFERROR(VLOOKUP($B422,SERVIÇOS!$A:$F,2,0),IFERROR(VLOOKUP($B422,'COMPOSIÇÕES COMPLEMENTARES '!$C:$K,2,0),"")))</f>
        <v>DISJUNTOR MONOPOLAR TIPO DIN, CORRENTE NOMINAL DE 20A - FORNECIMENTO E INSTALAÇÃO. AF_10/2020</v>
      </c>
      <c r="D422" s="417" t="str">
        <f>IF($B422="","",IFERROR(VLOOKUP($B422,SERVIÇOS!$A:$F,3,0),IFERROR(VLOOKUP($B422,'COMPOSIÇÕES COMPLEMENTARES '!$C:$K,3,0),"")))</f>
        <v>UN</v>
      </c>
      <c r="E422" s="418">
        <v>3</v>
      </c>
      <c r="F422" s="419">
        <f>IF($B422="","",IFERROR(VLOOKUP($B422,SERVIÇOS!$A:$F,4,0),IFERROR(VLOOKUP($B422,'COMPOSIÇÕES COMPLEMENTARES '!$C:$K,6,0),"")))</f>
        <v>11.35</v>
      </c>
      <c r="G422" s="419">
        <f>IF($B422="","",IFERROR(VLOOKUP($B422,SERVIÇOS!$A:$F,5,0),IFERROR(VLOOKUP($B422,'COMPOSIÇÕES COMPLEMENTARES '!$C:$K,7,0),"")))</f>
        <v>2.5299999999999998</v>
      </c>
      <c r="H422" s="419">
        <f t="shared" si="369"/>
        <v>13.879999999999999</v>
      </c>
      <c r="I422" s="419">
        <f t="shared" si="370"/>
        <v>34.049999999999997</v>
      </c>
      <c r="J422" s="419">
        <f t="shared" si="371"/>
        <v>7.59</v>
      </c>
      <c r="K422" s="419">
        <f t="shared" si="350"/>
        <v>41.64</v>
      </c>
      <c r="L422" s="714"/>
      <c r="M422"/>
      <c r="N422" s="477"/>
      <c r="O422" s="478"/>
      <c r="P422" s="477"/>
      <c r="Q422" s="479"/>
      <c r="R422" s="477"/>
      <c r="S422" s="480"/>
      <c r="T422" s="481"/>
      <c r="U422" s="482"/>
      <c r="V422" s="494"/>
      <c r="W422" s="495"/>
      <c r="X422" s="495"/>
      <c r="Y422" s="273"/>
      <c r="Z422" s="273"/>
      <c r="AA422" s="273"/>
      <c r="AB422" s="273"/>
      <c r="AC422" s="273"/>
      <c r="AD422" s="273"/>
      <c r="AE422" s="273"/>
      <c r="AF422" s="273"/>
      <c r="AG422" s="273"/>
      <c r="AH422" s="273"/>
      <c r="AI422" s="273"/>
      <c r="AJ422" s="661"/>
      <c r="AK422" s="661"/>
    </row>
    <row r="423" spans="1:37" s="275" customFormat="1" ht="30">
      <c r="A423" s="414" t="s">
        <v>19545</v>
      </c>
      <c r="B423" s="436">
        <v>93656</v>
      </c>
      <c r="C423" s="416" t="str">
        <f>IF($B423="","",IFERROR(VLOOKUP($B423,SERVIÇOS!$A:$F,2,0),IFERROR(VLOOKUP($B423,'COMPOSIÇÕES COMPLEMENTARES '!$C:$K,2,0),"")))</f>
        <v>DISJUNTOR MONOPOLAR TIPO DIN, CORRENTE NOMINAL DE 25A - FORNECIMENTO E INSTALAÇÃO. AF_10/2020</v>
      </c>
      <c r="D423" s="417" t="str">
        <f>IF($B423="","",IFERROR(VLOOKUP($B423,SERVIÇOS!$A:$F,3,0),IFERROR(VLOOKUP($B423,'COMPOSIÇÕES COMPLEMENTARES '!$C:$K,3,0),"")))</f>
        <v>UN</v>
      </c>
      <c r="E423" s="418">
        <v>3</v>
      </c>
      <c r="F423" s="419">
        <f>IF($B423="","",IFERROR(VLOOKUP($B423,SERVIÇOS!$A:$F,4,0),IFERROR(VLOOKUP($B423,'COMPOSIÇÕES COMPLEMENTARES '!$C:$K,6,0),"")))</f>
        <v>11.35</v>
      </c>
      <c r="G423" s="419">
        <f>IF($B423="","",IFERROR(VLOOKUP($B423,SERVIÇOS!$A:$F,5,0),IFERROR(VLOOKUP($B423,'COMPOSIÇÕES COMPLEMENTARES '!$C:$K,7,0),"")))</f>
        <v>2.5299999999999998</v>
      </c>
      <c r="H423" s="419">
        <f t="shared" ref="H423:H424" si="375">IF(E423="","",F423+G423)</f>
        <v>13.879999999999999</v>
      </c>
      <c r="I423" s="419">
        <f t="shared" ref="I423:I424" si="376">IF(E423="","",TRUNC((E423*F423),2))</f>
        <v>34.049999999999997</v>
      </c>
      <c r="J423" s="419">
        <f t="shared" ref="J423:J424" si="377">IF(E423="","",TRUNC((E423*G423),2))</f>
        <v>7.59</v>
      </c>
      <c r="K423" s="419">
        <f t="shared" si="350"/>
        <v>41.64</v>
      </c>
      <c r="L423" s="714"/>
      <c r="M423"/>
      <c r="N423" s="477"/>
      <c r="O423" s="478"/>
      <c r="P423" s="477"/>
      <c r="Q423" s="479"/>
      <c r="R423" s="477"/>
      <c r="S423" s="480"/>
      <c r="T423" s="481"/>
      <c r="U423" s="482"/>
      <c r="V423" s="494"/>
      <c r="W423" s="495"/>
      <c r="X423" s="495"/>
      <c r="Y423" s="273"/>
      <c r="Z423" s="273"/>
      <c r="AA423" s="273"/>
      <c r="AB423" s="273"/>
      <c r="AC423" s="273"/>
      <c r="AD423" s="273"/>
      <c r="AE423" s="273"/>
      <c r="AF423" s="273"/>
      <c r="AG423" s="273"/>
      <c r="AH423" s="273"/>
      <c r="AI423" s="273"/>
      <c r="AJ423" s="661"/>
      <c r="AK423" s="661"/>
    </row>
    <row r="424" spans="1:37" s="275" customFormat="1" ht="30">
      <c r="A424" s="414" t="s">
        <v>19546</v>
      </c>
      <c r="B424" s="436" t="s">
        <v>16113</v>
      </c>
      <c r="C424" s="416" t="str">
        <f>IF($B424="","",IFERROR(VLOOKUP($B424,SERVIÇOS!$A:$F,2,0),IFERROR(VLOOKUP($B424,'COMPOSIÇÕES COMPLEMENTARES '!$C:$K,2,0),"")))</f>
        <v>DISJUNTOR TERMOMAGNETICO TRIPOLAR 100 A, PADRÃO DIN (EUROPEU - LINHA BRANCA), 10KA</v>
      </c>
      <c r="D424" s="417" t="str">
        <f>IF($B424="","",IFERROR(VLOOKUP($B424,SERVIÇOS!$A:$F,3,0),IFERROR(VLOOKUP($B424,'COMPOSIÇÕES COMPLEMENTARES '!$C:$K,3,0),"")))</f>
        <v xml:space="preserve">UN </v>
      </c>
      <c r="E424" s="418">
        <v>1</v>
      </c>
      <c r="F424" s="419">
        <f>IF($B424="","",IFERROR(VLOOKUP($B424,SERVIÇOS!$A:$F,4,0),IFERROR(VLOOKUP($B424,'COMPOSIÇÕES COMPLEMENTARES '!$C:$K,6,0),"")))</f>
        <v>482.12</v>
      </c>
      <c r="G424" s="419">
        <f>IF($B424="","",IFERROR(VLOOKUP($B424,SERVIÇOS!$A:$F,5,0),IFERROR(VLOOKUP($B424,'COMPOSIÇÕES COMPLEMENTARES '!$C:$K,7,0),"")))</f>
        <v>73.3</v>
      </c>
      <c r="H424" s="419">
        <f t="shared" si="375"/>
        <v>555.41999999999996</v>
      </c>
      <c r="I424" s="419">
        <f t="shared" si="376"/>
        <v>482.12</v>
      </c>
      <c r="J424" s="419">
        <f t="shared" si="377"/>
        <v>73.3</v>
      </c>
      <c r="K424" s="419">
        <f t="shared" si="350"/>
        <v>555.41999999999996</v>
      </c>
      <c r="L424" s="714"/>
      <c r="M424"/>
      <c r="N424" s="477"/>
      <c r="O424" s="478"/>
      <c r="P424" s="477"/>
      <c r="Q424" s="479"/>
      <c r="R424" s="477"/>
      <c r="S424" s="480"/>
      <c r="T424" s="481"/>
      <c r="U424" s="482"/>
      <c r="V424" s="494"/>
      <c r="W424" s="495"/>
      <c r="X424" s="495"/>
      <c r="Y424" s="273"/>
      <c r="Z424" s="273"/>
      <c r="AA424" s="273"/>
      <c r="AB424" s="273"/>
      <c r="AC424" s="273"/>
      <c r="AD424" s="273"/>
      <c r="AE424" s="273"/>
      <c r="AF424" s="273"/>
      <c r="AG424" s="273"/>
      <c r="AH424" s="273"/>
      <c r="AI424" s="273"/>
      <c r="AJ424" s="661"/>
      <c r="AK424" s="661"/>
    </row>
    <row r="425" spans="1:37" s="275" customFormat="1">
      <c r="A425" s="414" t="s">
        <v>19547</v>
      </c>
      <c r="B425" s="436" t="str">
        <f>'COMPOSIÇÕES COMPLEMENTARES '!$C$291</f>
        <v>COMP 060</v>
      </c>
      <c r="C425" s="416" t="str">
        <f>IF($B425="","",IFERROR(VLOOKUP($B425,SERVIÇOS!$A:$F,2,0),IFERROR(VLOOKUP($B425,'COMPOSIÇÕES COMPLEMENTARES '!$C:$K,2,0),"")))</f>
        <v>PROTETOR DE SURTO 385V - 15KA</v>
      </c>
      <c r="D425" s="417" t="str">
        <f>IF($B425="","",IFERROR(VLOOKUP($B425,SERVIÇOS!$A:$F,3,0),IFERROR(VLOOKUP($B425,'COMPOSIÇÕES COMPLEMENTARES '!$C:$K,3,0),"")))</f>
        <v>UNID.</v>
      </c>
      <c r="E425" s="418">
        <v>4</v>
      </c>
      <c r="F425" s="419">
        <f>IF($B425="","",IFERROR(VLOOKUP($B425,SERVIÇOS!$A:$F,4,0),IFERROR(VLOOKUP($B425,'COMPOSIÇÕES COMPLEMENTARES '!$C:$K,6,0),"")))</f>
        <v>121.86</v>
      </c>
      <c r="G425" s="419">
        <f>IF($B425="","",IFERROR(VLOOKUP($B425,SERVIÇOS!$A:$F,5,0),IFERROR(VLOOKUP($B425,'COMPOSIÇÕES COMPLEMENTARES '!$C:$K,7,0),"")))</f>
        <v>8.65</v>
      </c>
      <c r="H425" s="419">
        <f t="shared" si="369"/>
        <v>130.51</v>
      </c>
      <c r="I425" s="419">
        <f t="shared" si="370"/>
        <v>487.44</v>
      </c>
      <c r="J425" s="419">
        <f t="shared" si="371"/>
        <v>34.6</v>
      </c>
      <c r="K425" s="419">
        <f t="shared" si="350"/>
        <v>522.04</v>
      </c>
      <c r="L425" s="714"/>
      <c r="M425"/>
      <c r="N425" s="477"/>
      <c r="O425" s="478"/>
      <c r="P425" s="477"/>
      <c r="Q425" s="479"/>
      <c r="R425" s="477"/>
      <c r="S425" s="480"/>
      <c r="T425" s="481"/>
      <c r="U425" s="482"/>
      <c r="V425" s="494"/>
      <c r="W425" s="495"/>
      <c r="X425" s="495"/>
      <c r="Y425" s="273"/>
      <c r="Z425" s="273"/>
      <c r="AA425" s="273"/>
      <c r="AB425" s="273"/>
      <c r="AC425" s="273"/>
      <c r="AD425" s="273"/>
      <c r="AE425" s="273"/>
      <c r="AF425" s="273"/>
      <c r="AG425" s="273"/>
      <c r="AH425" s="273"/>
      <c r="AI425" s="273"/>
      <c r="AJ425" s="661"/>
      <c r="AK425" s="661"/>
    </row>
    <row r="426" spans="1:37" s="275" customFormat="1" ht="30">
      <c r="A426" s="414" t="s">
        <v>19548</v>
      </c>
      <c r="B426" s="436">
        <v>91929</v>
      </c>
      <c r="C426" s="416" t="str">
        <f>IF($B426="","",IFERROR(VLOOKUP($B426,SERVIÇOS!$A:$F,2,0),IFERROR(VLOOKUP($B426,'COMPOSIÇÕES COMPLEMENTARES '!$C:$K,2,0),"")))</f>
        <v>CABO DE COBRE FLEXÍVEL ISOLADO, 4 MM², ANTI-CHAMA 0,6/1,0 KV, PARA CIRCUITOS TERMINAIS - FORNECIMENTO E INSTALAÇÃO. AF_12/2015</v>
      </c>
      <c r="D426" s="417" t="str">
        <f>IF($B426="","",IFERROR(VLOOKUP($B426,SERVIÇOS!$A:$F,3,0),IFERROR(VLOOKUP($B426,'COMPOSIÇÕES COMPLEMENTARES '!$C:$K,3,0),"")))</f>
        <v>M</v>
      </c>
      <c r="E426" s="418">
        <v>550</v>
      </c>
      <c r="F426" s="419">
        <f>IF($B426="","",IFERROR(VLOOKUP($B426,SERVIÇOS!$A:$F,4,0),IFERROR(VLOOKUP($B426,'COMPOSIÇÕES COMPLEMENTARES '!$C:$K,6,0),"")))</f>
        <v>5.37</v>
      </c>
      <c r="G426" s="419">
        <f>IF($B426="","",IFERROR(VLOOKUP($B426,SERVIÇOS!$A:$F,5,0),IFERROR(VLOOKUP($B426,'COMPOSIÇÕES COMPLEMENTARES '!$C:$K,7,0),"")))</f>
        <v>1.52</v>
      </c>
      <c r="H426" s="419">
        <f t="shared" ref="H426:H427" si="378">IF(E426="","",F426+G426)</f>
        <v>6.8900000000000006</v>
      </c>
      <c r="I426" s="419">
        <f t="shared" ref="I426:I427" si="379">IF(E426="","",TRUNC((E426*F426),2))</f>
        <v>2953.5</v>
      </c>
      <c r="J426" s="419">
        <f t="shared" ref="J426:J427" si="380">IF(E426="","",TRUNC((E426*G426),2))</f>
        <v>836</v>
      </c>
      <c r="K426" s="419">
        <f t="shared" si="350"/>
        <v>3789.5000000000005</v>
      </c>
      <c r="L426" s="714"/>
      <c r="M426"/>
      <c r="N426" s="477"/>
      <c r="O426" s="478"/>
      <c r="P426" s="477"/>
      <c r="Q426" s="479"/>
      <c r="R426" s="477"/>
      <c r="S426" s="480"/>
      <c r="T426" s="481"/>
      <c r="U426" s="482"/>
      <c r="V426" s="494"/>
      <c r="W426" s="495"/>
      <c r="X426" s="495"/>
      <c r="Y426" s="273"/>
      <c r="Z426" s="273"/>
      <c r="AA426" s="273"/>
      <c r="AB426" s="273"/>
      <c r="AC426" s="273"/>
      <c r="AD426" s="273"/>
      <c r="AE426" s="273"/>
      <c r="AF426" s="273"/>
      <c r="AG426" s="273"/>
      <c r="AH426" s="273"/>
      <c r="AI426" s="273"/>
      <c r="AJ426" s="661"/>
      <c r="AK426" s="661"/>
    </row>
    <row r="427" spans="1:37" s="275" customFormat="1" ht="30">
      <c r="A427" s="414" t="s">
        <v>19598</v>
      </c>
      <c r="B427" s="436">
        <v>91931</v>
      </c>
      <c r="C427" s="416" t="str">
        <f>IF($B427="","",IFERROR(VLOOKUP($B427,SERVIÇOS!$A:$F,2,0),IFERROR(VLOOKUP($B427,'COMPOSIÇÕES COMPLEMENTARES '!$C:$K,2,0),"")))</f>
        <v>CABO DE COBRE FLEXÍVEL ISOLADO, 6 MM², ANTI-CHAMA 0,6/1,0 KV, PARA CIRCUITOS TERMINAIS - FORNECIMENTO E INSTALAÇÃO. AF_12/2015</v>
      </c>
      <c r="D427" s="417" t="str">
        <f>IF($B427="","",IFERROR(VLOOKUP($B427,SERVIÇOS!$A:$F,3,0),IFERROR(VLOOKUP($B427,'COMPOSIÇÕES COMPLEMENTARES '!$C:$K,3,0),"")))</f>
        <v>M</v>
      </c>
      <c r="E427" s="418">
        <v>831.21</v>
      </c>
      <c r="F427" s="419">
        <f>IF($B427="","",IFERROR(VLOOKUP($B427,SERVIÇOS!$A:$F,4,0),IFERROR(VLOOKUP($B427,'COMPOSIÇÕES COMPLEMENTARES '!$C:$K,6,0),"")))</f>
        <v>7.7</v>
      </c>
      <c r="G427" s="419">
        <f>IF($B427="","",IFERROR(VLOOKUP($B427,SERVIÇOS!$A:$F,5,0),IFERROR(VLOOKUP($B427,'COMPOSIÇÕES COMPLEMENTARES '!$C:$K,7,0),"")))</f>
        <v>1.98</v>
      </c>
      <c r="H427" s="419">
        <f t="shared" si="378"/>
        <v>9.68</v>
      </c>
      <c r="I427" s="419">
        <f t="shared" si="379"/>
        <v>6400.31</v>
      </c>
      <c r="J427" s="419">
        <f t="shared" si="380"/>
        <v>1645.79</v>
      </c>
      <c r="K427" s="419">
        <f t="shared" si="350"/>
        <v>8046.1127999999999</v>
      </c>
      <c r="L427" s="714"/>
      <c r="M427"/>
      <c r="N427" s="477"/>
      <c r="O427" s="478"/>
      <c r="P427" s="477"/>
      <c r="Q427" s="479"/>
      <c r="R427" s="477"/>
      <c r="S427" s="480"/>
      <c r="T427" s="481"/>
      <c r="U427" s="482"/>
      <c r="V427" s="494"/>
      <c r="W427" s="495"/>
      <c r="X427" s="495"/>
      <c r="Y427" s="273"/>
      <c r="Z427" s="273"/>
      <c r="AA427" s="273"/>
      <c r="AB427" s="273"/>
      <c r="AC427" s="273"/>
      <c r="AD427" s="273"/>
      <c r="AE427" s="273"/>
      <c r="AF427" s="273"/>
      <c r="AG427" s="273"/>
      <c r="AH427" s="273"/>
      <c r="AI427" s="273"/>
      <c r="AJ427" s="661"/>
      <c r="AK427" s="661"/>
    </row>
    <row r="428" spans="1:37" s="275" customFormat="1">
      <c r="A428" s="414" t="s">
        <v>19549</v>
      </c>
      <c r="B428" s="436" t="str">
        <f>'COMPOSIÇÕES COMPLEMENTARES '!$C$270</f>
        <v>COMP 055</v>
      </c>
      <c r="C428" s="416" t="str">
        <f>IF($B428="","",IFERROR(VLOOKUP($B428,SERVIÇOS!$A:$F,2,0),IFERROR(VLOOKUP($B428,'COMPOSIÇÕES COMPLEMENTARES '!$C:$K,2,0),"")))</f>
        <v>ALVENARIA DE VEDACAO C/TIJOLO CERAMICO LAMINADO A VISTA C/e=15cm</v>
      </c>
      <c r="D428" s="417" t="str">
        <f>IF($B428="","",IFERROR(VLOOKUP($B428,SERVIÇOS!$A:$F,3,0),IFERROR(VLOOKUP($B428,'COMPOSIÇÕES COMPLEMENTARES '!$C:$K,3,0),"")))</f>
        <v>M2</v>
      </c>
      <c r="E428" s="418">
        <v>2</v>
      </c>
      <c r="F428" s="419">
        <f>IF($B428="","",IFERROR(VLOOKUP($B428,SERVIÇOS!$A:$F,4,0),IFERROR(VLOOKUP($B428,'COMPOSIÇÕES COMPLEMENTARES '!$C:$K,6,0),"")))</f>
        <v>125.57</v>
      </c>
      <c r="G428" s="419">
        <f>IF($B428="","",IFERROR(VLOOKUP($B428,SERVIÇOS!$A:$F,5,0),IFERROR(VLOOKUP($B428,'COMPOSIÇÕES COMPLEMENTARES '!$C:$K,7,0),"")))</f>
        <v>117.22</v>
      </c>
      <c r="H428" s="419">
        <f t="shared" si="369"/>
        <v>242.79</v>
      </c>
      <c r="I428" s="419">
        <f t="shared" si="370"/>
        <v>251.14</v>
      </c>
      <c r="J428" s="419">
        <f t="shared" si="371"/>
        <v>234.44</v>
      </c>
      <c r="K428" s="419">
        <f t="shared" si="350"/>
        <v>485.58</v>
      </c>
      <c r="L428" s="714"/>
      <c r="M428"/>
      <c r="N428" s="477"/>
      <c r="O428" s="478"/>
      <c r="P428" s="477"/>
      <c r="Q428" s="479"/>
      <c r="R428" s="477"/>
      <c r="S428" s="480"/>
      <c r="T428" s="481"/>
      <c r="U428" s="482"/>
      <c r="V428" s="494"/>
      <c r="W428" s="495"/>
      <c r="X428" s="495"/>
      <c r="Y428" s="273"/>
      <c r="Z428" s="273"/>
      <c r="AA428" s="273"/>
      <c r="AB428" s="273"/>
      <c r="AC428" s="273"/>
      <c r="AD428" s="273"/>
      <c r="AE428" s="273"/>
      <c r="AF428" s="273"/>
      <c r="AG428" s="273"/>
      <c r="AH428" s="273"/>
      <c r="AI428" s="273"/>
      <c r="AJ428" s="661"/>
      <c r="AK428" s="661"/>
    </row>
    <row r="429" spans="1:37" s="275" customFormat="1">
      <c r="A429" s="414" t="s">
        <v>19550</v>
      </c>
      <c r="B429" s="436" t="s">
        <v>15867</v>
      </c>
      <c r="C429" s="416" t="str">
        <f>IF($B429="","",IFERROR(VLOOKUP($B429,SERVIÇOS!$A:$F,2,0),IFERROR(VLOOKUP($B429,'COMPOSIÇÕES COMPLEMENTARES '!$C:$K,2,0),"")))</f>
        <v>REMOÇÃO DE QUADRO DE DISTRIBUIÇÃO OU CAIXA DE PASSAGEM</v>
      </c>
      <c r="D429" s="417" t="str">
        <f>IF($B429="","",IFERROR(VLOOKUP($B429,SERVIÇOS!$A:$F,3,0),IFERROR(VLOOKUP($B429,'COMPOSIÇÕES COMPLEMENTARES '!$C:$K,3,0),"")))</f>
        <v>UN</v>
      </c>
      <c r="E429" s="418">
        <v>1</v>
      </c>
      <c r="F429" s="419">
        <f>IF($B429="","",IFERROR(VLOOKUP($B429,SERVIÇOS!$A:$F,4,0),IFERROR(VLOOKUP($B429,'COMPOSIÇÕES COMPLEMENTARES '!$C:$K,6,0),"")))</f>
        <v>15.72</v>
      </c>
      <c r="G429" s="419">
        <f>IF($B429="","",IFERROR(VLOOKUP($B429,SERVIÇOS!$A:$F,5,0),IFERROR(VLOOKUP($B429,'COMPOSIÇÕES COMPLEMENTARES '!$C:$K,7,0),"")))</f>
        <v>38.18</v>
      </c>
      <c r="H429" s="419">
        <f t="shared" si="369"/>
        <v>53.9</v>
      </c>
      <c r="I429" s="419">
        <f t="shared" si="370"/>
        <v>15.72</v>
      </c>
      <c r="J429" s="419">
        <f t="shared" si="371"/>
        <v>38.18</v>
      </c>
      <c r="K429" s="419">
        <f t="shared" si="350"/>
        <v>53.9</v>
      </c>
      <c r="L429" s="714"/>
      <c r="M429"/>
      <c r="N429" s="477"/>
      <c r="O429" s="478"/>
      <c r="P429" s="477"/>
      <c r="Q429" s="479"/>
      <c r="R429" s="477"/>
      <c r="S429" s="480"/>
      <c r="T429" s="481"/>
      <c r="U429" s="482"/>
      <c r="V429" s="494"/>
      <c r="W429" s="495"/>
      <c r="X429" s="495"/>
      <c r="Y429" s="273"/>
      <c r="Z429" s="273"/>
      <c r="AA429" s="273"/>
      <c r="AB429" s="273"/>
      <c r="AC429" s="273"/>
      <c r="AD429" s="273"/>
      <c r="AE429" s="273"/>
      <c r="AF429" s="273"/>
      <c r="AG429" s="273"/>
      <c r="AH429" s="273"/>
      <c r="AI429" s="273"/>
      <c r="AJ429" s="661"/>
      <c r="AK429" s="661"/>
    </row>
    <row r="430" spans="1:37" s="275" customFormat="1">
      <c r="A430" s="414" t="s">
        <v>19551</v>
      </c>
      <c r="B430" s="436" t="s">
        <v>15324</v>
      </c>
      <c r="C430" s="416" t="str">
        <f>IF($B430="","",IFERROR(VLOOKUP($B430,SERVIÇOS!$A:$F,2,0),IFERROR(VLOOKUP($B430,'COMPOSIÇÕES COMPLEMENTARES '!$C:$K,2,0),"")))</f>
        <v>CABO DE COBRE COBERTO COM XLPE 16MM² - FORNEC. E INST.</v>
      </c>
      <c r="D430" s="417" t="str">
        <f>IF($B430="","",IFERROR(VLOOKUP($B430,SERVIÇOS!$A:$F,3,0),IFERROR(VLOOKUP($B430,'COMPOSIÇÕES COMPLEMENTARES '!$C:$K,3,0),"")))</f>
        <v>M</v>
      </c>
      <c r="E430" s="418">
        <v>288</v>
      </c>
      <c r="F430" s="419">
        <f>IF($B430="","",IFERROR(VLOOKUP($B430,SERVIÇOS!$A:$F,4,0),IFERROR(VLOOKUP($B430,'COMPOSIÇÕES COMPLEMENTARES '!$C:$K,6,0),"")))</f>
        <v>17.25</v>
      </c>
      <c r="G430" s="419">
        <f>IF($B430="","",IFERROR(VLOOKUP($B430,SERVIÇOS!$A:$F,5,0),IFERROR(VLOOKUP($B430,'COMPOSIÇÕES COMPLEMENTARES '!$C:$K,7,0),"")))</f>
        <v>5.72</v>
      </c>
      <c r="H430" s="419">
        <f t="shared" si="369"/>
        <v>22.97</v>
      </c>
      <c r="I430" s="419">
        <f t="shared" si="370"/>
        <v>4968</v>
      </c>
      <c r="J430" s="419">
        <f t="shared" si="371"/>
        <v>1647.36</v>
      </c>
      <c r="K430" s="419">
        <f t="shared" si="350"/>
        <v>6615.36</v>
      </c>
      <c r="L430" s="714"/>
      <c r="M430"/>
      <c r="N430" s="477"/>
      <c r="O430" s="478"/>
      <c r="P430" s="477"/>
      <c r="Q430" s="479"/>
      <c r="R430" s="477"/>
      <c r="S430" s="480"/>
      <c r="T430" s="481"/>
      <c r="U430" s="482"/>
      <c r="V430" s="494"/>
      <c r="W430" s="495"/>
      <c r="X430" s="495"/>
      <c r="Y430" s="273"/>
      <c r="Z430" s="273"/>
      <c r="AA430" s="273"/>
      <c r="AB430" s="273"/>
      <c r="AC430" s="273"/>
      <c r="AD430" s="273"/>
      <c r="AE430" s="273"/>
      <c r="AF430" s="273"/>
      <c r="AG430" s="273"/>
      <c r="AH430" s="273"/>
      <c r="AI430" s="273"/>
      <c r="AJ430" s="661"/>
      <c r="AK430" s="661"/>
    </row>
    <row r="431" spans="1:37" s="275" customFormat="1" ht="45">
      <c r="A431" s="414" t="s">
        <v>19552</v>
      </c>
      <c r="B431" s="436" t="str">
        <f>'COMPOSIÇÕES COMPLEMENTARES '!$C$363</f>
        <v>COMP 070</v>
      </c>
      <c r="C431" s="416" t="str">
        <f>IF($B431="","",IFERROR(VLOOKUP($B431,SERVIÇOS!$A:$F,2,0),IFERROR(VLOOKUP($B431,'COMPOSIÇÕES COMPLEMENTARES '!$C:$K,2,0),"")))</f>
        <v xml:space="preserve">  HASTE DE ATERRAMENTO EM ACO COM 3,00 M DE COMPRIMENTO E DN = 5/8", REVESTIDA COM BAIXA CAMADA DE COBRE, INCLUSO CONECTOR  E CAIXA DE ATERRAMENTO - FORNECIMENTO E INSTALAÇÃO</v>
      </c>
      <c r="D431" s="417" t="str">
        <f>IF($B431="","",IFERROR(VLOOKUP($B431,SERVIÇOS!$A:$F,3,0),IFERROR(VLOOKUP($B431,'COMPOSIÇÕES COMPLEMENTARES '!$C:$K,3,0),"")))</f>
        <v>UNID.</v>
      </c>
      <c r="E431" s="418">
        <v>1</v>
      </c>
      <c r="F431" s="419">
        <f>IF($B431="","",IFERROR(VLOOKUP($B431,SERVIÇOS!$A:$F,4,0),IFERROR(VLOOKUP($B431,'COMPOSIÇÕES COMPLEMENTARES '!$C:$K,6,0),"")))</f>
        <v>166.09</v>
      </c>
      <c r="G431" s="419">
        <f>IF($B431="","",IFERROR(VLOOKUP($B431,SERVIÇOS!$A:$F,5,0),IFERROR(VLOOKUP($B431,'COMPOSIÇÕES COMPLEMENTARES '!$C:$K,7,0),"")))</f>
        <v>11.44</v>
      </c>
      <c r="H431" s="419">
        <f t="shared" si="369"/>
        <v>177.53</v>
      </c>
      <c r="I431" s="419">
        <f t="shared" si="370"/>
        <v>166.09</v>
      </c>
      <c r="J431" s="419">
        <f t="shared" si="371"/>
        <v>11.44</v>
      </c>
      <c r="K431" s="419">
        <f t="shared" si="350"/>
        <v>177.53</v>
      </c>
      <c r="L431" s="714"/>
      <c r="M431"/>
      <c r="N431" s="477"/>
      <c r="O431" s="478"/>
      <c r="P431" s="477"/>
      <c r="Q431" s="479"/>
      <c r="R431" s="477"/>
      <c r="S431" s="480"/>
      <c r="T431" s="481"/>
      <c r="U431" s="482"/>
      <c r="V431" s="494"/>
      <c r="W431" s="495"/>
      <c r="X431" s="495"/>
      <c r="Y431" s="273"/>
      <c r="Z431" s="273"/>
      <c r="AA431" s="273"/>
      <c r="AB431" s="273"/>
      <c r="AC431" s="273"/>
      <c r="AD431" s="273"/>
      <c r="AE431" s="273"/>
      <c r="AF431" s="273"/>
      <c r="AG431" s="273"/>
      <c r="AH431" s="273"/>
      <c r="AI431" s="273"/>
      <c r="AJ431" s="661"/>
      <c r="AK431" s="661"/>
    </row>
    <row r="432" spans="1:37" s="275" customFormat="1" ht="30">
      <c r="A432" s="414" t="s">
        <v>19553</v>
      </c>
      <c r="B432" s="436" t="str">
        <f>'COMPOSIÇÕES COMPLEMENTARES '!$C$379</f>
        <v>COMP 073</v>
      </c>
      <c r="C432" s="416" t="str">
        <f>IF($B432="","",IFERROR(VLOOKUP($B432,SERVIÇOS!$A:$F,2,0),IFERROR(VLOOKUP($B432,'COMPOSIÇÕES COMPLEMENTARES '!$C:$K,2,0),"")))</f>
        <v>TOMADAS/LÓGICA E CANALETAS PARA ESTAÇÕES DE TRABALHO ISOLADAS - FORNECIMENTO E INSTALAÇÃO</v>
      </c>
      <c r="D432" s="417" t="str">
        <f>IF($B432="","",IFERROR(VLOOKUP($B432,SERVIÇOS!$A:$F,3,0),IFERROR(VLOOKUP($B432,'COMPOSIÇÕES COMPLEMENTARES '!$C:$K,3,0),"")))</f>
        <v>CJ</v>
      </c>
      <c r="E432" s="418">
        <v>11</v>
      </c>
      <c r="F432" s="419">
        <f>IF($B432="","",IFERROR(VLOOKUP($B432,SERVIÇOS!$A:$F,4,0),IFERROR(VLOOKUP($B432,'COMPOSIÇÕES COMPLEMENTARES '!$C:$K,6,0),"")))</f>
        <v>662.03</v>
      </c>
      <c r="G432" s="419">
        <f>IF($B432="","",IFERROR(VLOOKUP($B432,SERVIÇOS!$A:$F,5,0),IFERROR(VLOOKUP($B432,'COMPOSIÇÕES COMPLEMENTARES '!$C:$K,7,0),"")))</f>
        <v>19.079999999999998</v>
      </c>
      <c r="H432" s="419">
        <f t="shared" si="369"/>
        <v>681.11</v>
      </c>
      <c r="I432" s="419">
        <f t="shared" si="370"/>
        <v>7282.33</v>
      </c>
      <c r="J432" s="419">
        <f t="shared" si="371"/>
        <v>209.88</v>
      </c>
      <c r="K432" s="419">
        <f t="shared" si="350"/>
        <v>7492.21</v>
      </c>
      <c r="L432" s="714"/>
      <c r="M432"/>
      <c r="N432" s="477"/>
      <c r="O432" s="478"/>
      <c r="P432" s="477"/>
      <c r="Q432" s="479"/>
      <c r="R432" s="477"/>
      <c r="S432" s="480"/>
      <c r="T432" s="481"/>
      <c r="U432" s="482"/>
      <c r="V432" s="494"/>
      <c r="W432" s="495"/>
      <c r="X432" s="495"/>
      <c r="Y432" s="273"/>
      <c r="Z432" s="273"/>
      <c r="AA432" s="273"/>
      <c r="AB432" s="273"/>
      <c r="AC432" s="273"/>
      <c r="AD432" s="273"/>
      <c r="AE432" s="273"/>
      <c r="AF432" s="273"/>
      <c r="AG432" s="273"/>
      <c r="AH432" s="273"/>
      <c r="AI432" s="273"/>
      <c r="AJ432" s="661"/>
      <c r="AK432" s="661"/>
    </row>
    <row r="433" spans="1:37" s="275" customFormat="1" ht="30">
      <c r="A433" s="414" t="s">
        <v>19554</v>
      </c>
      <c r="B433" s="436" t="str">
        <f>'COMPOSIÇÕES COMPLEMENTARES '!$C$406</f>
        <v>COMP 075</v>
      </c>
      <c r="C433" s="416" t="str">
        <f>IF($B433="","",IFERROR(VLOOKUP($B433,SERVIÇOS!$A:$F,2,0),IFERROR(VLOOKUP($B433,'COMPOSIÇÕES COMPLEMENTARES '!$C:$K,2,0),"")))</f>
        <v>TOMADAS/LÓGICA E CANALETAS PARA ESTAÇÕES DE TRABALHO REVISÃO - FORNECIMENTO E INSTALAÇÃO</v>
      </c>
      <c r="D433" s="417" t="str">
        <f>IF($B433="","",IFERROR(VLOOKUP($B433,SERVIÇOS!$A:$F,3,0),IFERROR(VLOOKUP($B433,'COMPOSIÇÕES COMPLEMENTARES '!$C:$K,3,0),"")))</f>
        <v>CJ</v>
      </c>
      <c r="E433" s="418">
        <v>2</v>
      </c>
      <c r="F433" s="419">
        <f>IF($B433="","",IFERROR(VLOOKUP($B433,SERVIÇOS!$A:$F,4,0),IFERROR(VLOOKUP($B433,'COMPOSIÇÕES COMPLEMENTARES '!$C:$K,6,0),"")))</f>
        <v>1412.21</v>
      </c>
      <c r="G433" s="419">
        <f>IF($B433="","",IFERROR(VLOOKUP($B433,SERVIÇOS!$A:$F,5,0),IFERROR(VLOOKUP($B433,'COMPOSIÇÕES COMPLEMENTARES '!$C:$K,7,0),"")))</f>
        <v>38.18</v>
      </c>
      <c r="H433" s="419">
        <f t="shared" si="369"/>
        <v>1450.39</v>
      </c>
      <c r="I433" s="419">
        <f t="shared" si="370"/>
        <v>2824.42</v>
      </c>
      <c r="J433" s="419">
        <f t="shared" si="371"/>
        <v>76.36</v>
      </c>
      <c r="K433" s="419">
        <f t="shared" si="350"/>
        <v>2900.78</v>
      </c>
      <c r="L433" s="714"/>
      <c r="M433"/>
      <c r="N433" s="477"/>
      <c r="O433" s="478"/>
      <c r="P433" s="477"/>
      <c r="Q433" s="479"/>
      <c r="R433" s="477"/>
      <c r="S433" s="480"/>
      <c r="T433" s="481"/>
      <c r="U433" s="482"/>
      <c r="V433" s="494"/>
      <c r="W433" s="495"/>
      <c r="X433" s="495"/>
      <c r="Y433" s="273"/>
      <c r="Z433" s="273"/>
      <c r="AA433" s="273"/>
      <c r="AB433" s="273"/>
      <c r="AC433" s="273"/>
      <c r="AD433" s="273"/>
      <c r="AE433" s="273"/>
      <c r="AF433" s="273"/>
      <c r="AG433" s="273"/>
      <c r="AH433" s="273"/>
      <c r="AI433" s="273"/>
      <c r="AJ433" s="661"/>
      <c r="AK433" s="661"/>
    </row>
    <row r="434" spans="1:37" s="275" customFormat="1" ht="30">
      <c r="A434" s="414" t="s">
        <v>19555</v>
      </c>
      <c r="B434" s="436" t="str">
        <f>'COMPOSIÇÕES COMPLEMENTARES '!$C$420</f>
        <v>COMP 076</v>
      </c>
      <c r="C434" s="416" t="str">
        <f>IF($B434="","",IFERROR(VLOOKUP($B434,SERVIÇOS!$A:$F,2,0),IFERROR(VLOOKUP($B434,'COMPOSIÇÕES COMPLEMENTARES '!$C:$K,2,0),"")))</f>
        <v>TOMADAS/LÓGICA E CANALETAS PARA ESTAÇÕES DE TRABALHO ATENDIMENTO - FORNECIMENTO E INSTALAÇÃO</v>
      </c>
      <c r="D434" s="417" t="str">
        <f>IF($B434="","",IFERROR(VLOOKUP($B434,SERVIÇOS!$A:$F,3,0),IFERROR(VLOOKUP($B434,'COMPOSIÇÕES COMPLEMENTARES '!$C:$K,3,0),"")))</f>
        <v>CJ</v>
      </c>
      <c r="E434" s="418">
        <v>4</v>
      </c>
      <c r="F434" s="419">
        <f>IF($B434="","",IFERROR(VLOOKUP($B434,SERVIÇOS!$A:$F,4,0),IFERROR(VLOOKUP($B434,'COMPOSIÇÕES COMPLEMENTARES '!$C:$K,6,0),"")))</f>
        <v>848.03</v>
      </c>
      <c r="G434" s="419">
        <f>IF($B434="","",IFERROR(VLOOKUP($B434,SERVIÇOS!$A:$F,5,0),IFERROR(VLOOKUP($B434,'COMPOSIÇÕES COMPLEMENTARES '!$C:$K,7,0),"")))</f>
        <v>30.54</v>
      </c>
      <c r="H434" s="419">
        <f t="shared" si="369"/>
        <v>878.56999999999994</v>
      </c>
      <c r="I434" s="419">
        <f t="shared" si="370"/>
        <v>3392.12</v>
      </c>
      <c r="J434" s="419">
        <f t="shared" si="371"/>
        <v>122.16</v>
      </c>
      <c r="K434" s="419">
        <f t="shared" si="350"/>
        <v>3514.2799999999997</v>
      </c>
      <c r="L434" s="714"/>
      <c r="M434"/>
      <c r="N434" s="477"/>
      <c r="O434" s="478"/>
      <c r="P434" s="477"/>
      <c r="Q434" s="479"/>
      <c r="R434" s="477"/>
      <c r="S434" s="480"/>
      <c r="T434" s="481"/>
      <c r="U434" s="482"/>
      <c r="V434" s="494"/>
      <c r="W434" s="495"/>
      <c r="X434" s="495"/>
      <c r="Y434" s="273"/>
      <c r="Z434" s="273"/>
      <c r="AA434" s="273"/>
      <c r="AB434" s="273"/>
      <c r="AC434" s="273"/>
      <c r="AD434" s="273"/>
      <c r="AE434" s="273"/>
      <c r="AF434" s="273"/>
      <c r="AG434" s="273"/>
      <c r="AH434" s="273"/>
      <c r="AI434" s="273"/>
      <c r="AJ434" s="661"/>
      <c r="AK434" s="661"/>
    </row>
    <row r="435" spans="1:37" s="275" customFormat="1" ht="30">
      <c r="A435" s="414" t="s">
        <v>19556</v>
      </c>
      <c r="B435" s="436" t="str">
        <f>'COMPOSIÇÕES COMPLEMENTARES '!$C$433</f>
        <v>COMP 077</v>
      </c>
      <c r="C435" s="416" t="str">
        <f>IF($B435="","",IFERROR(VLOOKUP($B435,SERVIÇOS!$A:$F,2,0),IFERROR(VLOOKUP($B435,'COMPOSIÇÕES COMPLEMENTARES '!$C:$K,2,0),"")))</f>
        <v>TOMADAS/LÓGICA E CANALETAS PARA ESTAÇÕES PROVA ELETRONICA 3 MESAS - FORNECIMENTO E INSTALAÇÃO</v>
      </c>
      <c r="D435" s="417" t="str">
        <f>IF($B435="","",IFERROR(VLOOKUP($B435,SERVIÇOS!$A:$F,3,0),IFERROR(VLOOKUP($B435,'COMPOSIÇÕES COMPLEMENTARES '!$C:$K,3,0),"")))</f>
        <v>CJ</v>
      </c>
      <c r="E435" s="418">
        <v>1</v>
      </c>
      <c r="F435" s="419">
        <f>IF($B435="","",IFERROR(VLOOKUP($B435,SERVIÇOS!$A:$F,4,0),IFERROR(VLOOKUP($B435,'COMPOSIÇÕES COMPLEMENTARES '!$C:$K,6,0),"")))</f>
        <v>1163.8599999999999</v>
      </c>
      <c r="G435" s="419">
        <f>IF($B435="","",IFERROR(VLOOKUP($B435,SERVIÇOS!$A:$F,5,0),IFERROR(VLOOKUP($B435,'COMPOSIÇÕES COMPLEMENTARES '!$C:$K,7,0),"")))</f>
        <v>19.079999999999998</v>
      </c>
      <c r="H435" s="419">
        <f t="shared" si="369"/>
        <v>1182.9399999999998</v>
      </c>
      <c r="I435" s="419">
        <f t="shared" si="370"/>
        <v>1163.8599999999999</v>
      </c>
      <c r="J435" s="419">
        <f t="shared" si="371"/>
        <v>19.079999999999998</v>
      </c>
      <c r="K435" s="419">
        <f t="shared" si="350"/>
        <v>1182.9399999999998</v>
      </c>
      <c r="L435" s="714"/>
      <c r="M435"/>
      <c r="N435" s="477"/>
      <c r="O435" s="478"/>
      <c r="P435" s="477"/>
      <c r="Q435" s="479"/>
      <c r="R435" s="477"/>
      <c r="S435" s="480"/>
      <c r="T435" s="481"/>
      <c r="U435" s="482"/>
      <c r="V435" s="494"/>
      <c r="W435" s="495"/>
      <c r="X435" s="495"/>
      <c r="Y435" s="273"/>
      <c r="Z435" s="273"/>
      <c r="AA435" s="273"/>
      <c r="AB435" s="273"/>
      <c r="AC435" s="273"/>
      <c r="AD435" s="273"/>
      <c r="AE435" s="273"/>
      <c r="AF435" s="273"/>
      <c r="AG435" s="273"/>
      <c r="AH435" s="273"/>
      <c r="AI435" s="273"/>
      <c r="AJ435" s="661"/>
      <c r="AK435" s="661"/>
    </row>
    <row r="436" spans="1:37" s="275" customFormat="1" ht="30">
      <c r="A436" s="414" t="s">
        <v>19557</v>
      </c>
      <c r="B436" s="436" t="str">
        <f>'COMPOSIÇÕES COMPLEMENTARES '!$C$447</f>
        <v>COMP 078</v>
      </c>
      <c r="C436" s="416" t="str">
        <f>IF($B436="","",IFERROR(VLOOKUP($B436,SERVIÇOS!$A:$F,2,0),IFERROR(VLOOKUP($B436,'COMPOSIÇÕES COMPLEMENTARES '!$C:$K,2,0),"")))</f>
        <v>TOMADAS/LÓGICA E CANALETAS PARA ESTAÇÕES PROVA ELETRONICA 4 MESAS - FORNECIMENTO E INSTALAÇÃO</v>
      </c>
      <c r="D436" s="417" t="str">
        <f>IF($B436="","",IFERROR(VLOOKUP($B436,SERVIÇOS!$A:$F,3,0),IFERROR(VLOOKUP($B436,'COMPOSIÇÕES COMPLEMENTARES '!$C:$K,3,0),"")))</f>
        <v>CJ</v>
      </c>
      <c r="E436" s="418">
        <v>1</v>
      </c>
      <c r="F436" s="419">
        <f>IF($B436="","",IFERROR(VLOOKUP($B436,SERVIÇOS!$A:$F,4,0),IFERROR(VLOOKUP($B436,'COMPOSIÇÕES COMPLEMENTARES '!$C:$K,6,0),"")))</f>
        <v>1421.46</v>
      </c>
      <c r="G436" s="419">
        <f>IF($B436="","",IFERROR(VLOOKUP($B436,SERVIÇOS!$A:$F,5,0),IFERROR(VLOOKUP($B436,'COMPOSIÇÕES COMPLEMENTARES '!$C:$K,7,0),"")))</f>
        <v>22.9</v>
      </c>
      <c r="H436" s="419">
        <f t="shared" si="369"/>
        <v>1444.3600000000001</v>
      </c>
      <c r="I436" s="419">
        <f t="shared" si="370"/>
        <v>1421.46</v>
      </c>
      <c r="J436" s="419">
        <f t="shared" si="371"/>
        <v>22.9</v>
      </c>
      <c r="K436" s="419">
        <f t="shared" si="350"/>
        <v>1444.3600000000001</v>
      </c>
      <c r="L436" s="714"/>
      <c r="M436"/>
      <c r="N436" s="477"/>
      <c r="O436" s="478"/>
      <c r="P436" s="477"/>
      <c r="Q436" s="479"/>
      <c r="R436" s="477"/>
      <c r="S436" s="480"/>
      <c r="T436" s="481"/>
      <c r="U436" s="482"/>
      <c r="V436" s="494"/>
      <c r="W436" s="495"/>
      <c r="X436" s="495"/>
      <c r="Y436" s="273"/>
      <c r="Z436" s="273"/>
      <c r="AA436" s="273"/>
      <c r="AB436" s="273"/>
      <c r="AC436" s="273"/>
      <c r="AD436" s="273"/>
      <c r="AE436" s="273"/>
      <c r="AF436" s="273"/>
      <c r="AG436" s="273"/>
      <c r="AH436" s="273"/>
      <c r="AI436" s="273"/>
      <c r="AJ436" s="661"/>
      <c r="AK436" s="661"/>
    </row>
    <row r="437" spans="1:37" s="275" customFormat="1" ht="30">
      <c r="A437" s="414" t="s">
        <v>19558</v>
      </c>
      <c r="B437" s="436" t="str">
        <f>'COMPOSIÇÕES COMPLEMENTARES '!$C$461</f>
        <v>COMP 079</v>
      </c>
      <c r="C437" s="416" t="str">
        <f>IF($B437="","",IFERROR(VLOOKUP($B437,SERVIÇOS!$A:$F,2,0),IFERROR(VLOOKUP($B437,'COMPOSIÇÕES COMPLEMENTARES '!$C:$K,2,0),"")))</f>
        <v>TOMADAS/LÓGICA E CANALETAS PARA ESTAÇÕES PROVA ELETRONICA 7 MESAS - FORNECIMENTO E INSTALAÇÃO</v>
      </c>
      <c r="D437" s="417" t="str">
        <f>IF($B437="","",IFERROR(VLOOKUP($B437,SERVIÇOS!$A:$F,3,0),IFERROR(VLOOKUP($B437,'COMPOSIÇÕES COMPLEMENTARES '!$C:$K,3,0),"")))</f>
        <v>CJ</v>
      </c>
      <c r="E437" s="418">
        <v>1</v>
      </c>
      <c r="F437" s="419">
        <f>IF($B437="","",IFERROR(VLOOKUP($B437,SERVIÇOS!$A:$F,4,0),IFERROR(VLOOKUP($B437,'COMPOSIÇÕES COMPLEMENTARES '!$C:$K,6,0),"")))</f>
        <v>1882.57</v>
      </c>
      <c r="G437" s="419">
        <f>IF($B437="","",IFERROR(VLOOKUP($B437,SERVIÇOS!$A:$F,5,0),IFERROR(VLOOKUP($B437,'COMPOSIÇÕES COMPLEMENTARES '!$C:$K,7,0),"")))</f>
        <v>45.81</v>
      </c>
      <c r="H437" s="419">
        <f t="shared" si="369"/>
        <v>1928.3799999999999</v>
      </c>
      <c r="I437" s="419">
        <f t="shared" si="370"/>
        <v>1882.57</v>
      </c>
      <c r="J437" s="419">
        <f t="shared" si="371"/>
        <v>45.81</v>
      </c>
      <c r="K437" s="419">
        <f t="shared" si="350"/>
        <v>1928.3799999999999</v>
      </c>
      <c r="L437" s="714"/>
      <c r="M437"/>
      <c r="N437" s="477"/>
      <c r="O437" s="478"/>
      <c r="P437" s="477"/>
      <c r="Q437" s="479"/>
      <c r="R437" s="477"/>
      <c r="S437" s="480"/>
      <c r="T437" s="481"/>
      <c r="U437" s="482"/>
      <c r="V437" s="494"/>
      <c r="W437" s="495"/>
      <c r="X437" s="495"/>
      <c r="Y437" s="273"/>
      <c r="Z437" s="273"/>
      <c r="AA437" s="273"/>
      <c r="AB437" s="273"/>
      <c r="AC437" s="273"/>
      <c r="AD437" s="273"/>
      <c r="AE437" s="273"/>
      <c r="AF437" s="273"/>
      <c r="AG437" s="273"/>
      <c r="AH437" s="273"/>
      <c r="AI437" s="273"/>
      <c r="AJ437" s="661"/>
      <c r="AK437" s="661"/>
    </row>
    <row r="438" spans="1:37" s="275" customFormat="1" ht="30">
      <c r="A438" s="414" t="s">
        <v>19559</v>
      </c>
      <c r="B438" s="436" t="str">
        <f>'COMPOSIÇÕES COMPLEMENTARES '!$C$473</f>
        <v>COMP 080</v>
      </c>
      <c r="C438" s="416" t="str">
        <f>IF($B438="","",IFERROR(VLOOKUP($B438,SERVIÇOS!$A:$F,2,0),IFERROR(VLOOKUP($B438,'COMPOSIÇÕES COMPLEMENTARES '!$C:$K,2,0),"")))</f>
        <v>TOMADAS/LÓGICA E CANALETAS PARA IMPRESSORAS, TV'S E FRIGOBAR - FORNECIMENTO E INSTALAÇÃO</v>
      </c>
      <c r="D438" s="417" t="str">
        <f>IF($B438="","",IFERROR(VLOOKUP($B438,SERVIÇOS!$A:$F,3,0),IFERROR(VLOOKUP($B438,'COMPOSIÇÕES COMPLEMENTARES '!$C:$K,3,0),"")))</f>
        <v>CJ</v>
      </c>
      <c r="E438" s="418">
        <v>1</v>
      </c>
      <c r="F438" s="419">
        <f>IF($B438="","",IFERROR(VLOOKUP($B438,SERVIÇOS!$A:$F,4,0),IFERROR(VLOOKUP($B438,'COMPOSIÇÕES COMPLEMENTARES '!$C:$K,6,0),"")))</f>
        <v>6077.05</v>
      </c>
      <c r="G438" s="419">
        <f>IF($B438="","",IFERROR(VLOOKUP($B438,SERVIÇOS!$A:$F,5,0),IFERROR(VLOOKUP($B438,'COMPOSIÇÕES COMPLEMENTARES '!$C:$K,7,0),"")))</f>
        <v>45.81</v>
      </c>
      <c r="H438" s="419">
        <f t="shared" si="369"/>
        <v>6122.8600000000006</v>
      </c>
      <c r="I438" s="419">
        <f t="shared" si="370"/>
        <v>6077.05</v>
      </c>
      <c r="J438" s="419">
        <f t="shared" si="371"/>
        <v>45.81</v>
      </c>
      <c r="K438" s="419">
        <f t="shared" si="350"/>
        <v>6122.8600000000006</v>
      </c>
      <c r="L438" s="714"/>
      <c r="M438"/>
      <c r="N438" s="477"/>
      <c r="O438" s="478"/>
      <c r="P438" s="477"/>
      <c r="Q438" s="479"/>
      <c r="R438" s="477"/>
      <c r="S438" s="480"/>
      <c r="T438" s="481"/>
      <c r="U438" s="482"/>
      <c r="V438" s="494"/>
      <c r="W438" s="495"/>
      <c r="X438" s="495"/>
      <c r="Y438" s="273"/>
      <c r="Z438" s="273"/>
      <c r="AA438" s="273"/>
      <c r="AB438" s="273"/>
      <c r="AC438" s="273"/>
      <c r="AD438" s="273"/>
      <c r="AE438" s="273"/>
      <c r="AF438" s="273"/>
      <c r="AG438" s="273"/>
      <c r="AH438" s="273"/>
      <c r="AI438" s="273"/>
      <c r="AJ438" s="661"/>
      <c r="AK438" s="661"/>
    </row>
    <row r="439" spans="1:37" s="275" customFormat="1" ht="30">
      <c r="A439" s="414" t="s">
        <v>19560</v>
      </c>
      <c r="B439" s="436" t="str">
        <f>'COMPOSIÇÕES COMPLEMENTARES '!$C$485</f>
        <v>COMP 081</v>
      </c>
      <c r="C439" s="416" t="str">
        <f>IF($B439="","",IFERROR(VLOOKUP($B439,SERVIÇOS!$A:$F,2,0),IFERROR(VLOOKUP($B439,'COMPOSIÇÕES COMPLEMENTARES '!$C:$K,2,0),"")))</f>
        <v>TOMADAS/LÓGICA E CANALETAS PARA ESTAÇÕES CONFIRMAÇÃO, RACK E TAA - FORNECIMENTO E INSTALAÇÃO</v>
      </c>
      <c r="D439" s="417" t="str">
        <f>IF($B439="","",IFERROR(VLOOKUP($B439,SERVIÇOS!$A:$F,3,0),IFERROR(VLOOKUP($B439,'COMPOSIÇÕES COMPLEMENTARES '!$C:$K,3,0),"")))</f>
        <v>CJ</v>
      </c>
      <c r="E439" s="418">
        <v>1</v>
      </c>
      <c r="F439" s="419">
        <f>IF($B439="","",IFERROR(VLOOKUP($B439,SERVIÇOS!$A:$F,4,0),IFERROR(VLOOKUP($B439,'COMPOSIÇÕES COMPLEMENTARES '!$C:$K,6,0),"")))</f>
        <v>1496.05</v>
      </c>
      <c r="G439" s="419">
        <f>IF($B439="","",IFERROR(VLOOKUP($B439,SERVIÇOS!$A:$F,5,0),IFERROR(VLOOKUP($B439,'COMPOSIÇÕES COMPLEMENTARES '!$C:$K,7,0),"")))</f>
        <v>11.44</v>
      </c>
      <c r="H439" s="419">
        <f t="shared" si="369"/>
        <v>1507.49</v>
      </c>
      <c r="I439" s="419">
        <f t="shared" si="370"/>
        <v>1496.05</v>
      </c>
      <c r="J439" s="419">
        <f t="shared" si="371"/>
        <v>11.44</v>
      </c>
      <c r="K439" s="419">
        <f t="shared" si="350"/>
        <v>1507.49</v>
      </c>
      <c r="L439" s="714"/>
      <c r="M439"/>
      <c r="N439" s="477"/>
      <c r="O439" s="478"/>
      <c r="P439" s="477"/>
      <c r="Q439" s="479"/>
      <c r="R439" s="477"/>
      <c r="S439" s="480"/>
      <c r="T439" s="481"/>
      <c r="U439" s="482"/>
      <c r="V439" s="494"/>
      <c r="W439" s="495"/>
      <c r="X439" s="495"/>
      <c r="Y439" s="273"/>
      <c r="Z439" s="273"/>
      <c r="AA439" s="273"/>
      <c r="AB439" s="273"/>
      <c r="AC439" s="273"/>
      <c r="AD439" s="273"/>
      <c r="AE439" s="273"/>
      <c r="AF439" s="273"/>
      <c r="AG439" s="273"/>
      <c r="AH439" s="273"/>
      <c r="AI439" s="273"/>
      <c r="AJ439" s="661"/>
      <c r="AK439" s="661"/>
    </row>
    <row r="440" spans="1:37" s="275" customFormat="1" ht="30">
      <c r="A440" s="414" t="s">
        <v>19761</v>
      </c>
      <c r="B440" s="436" t="str">
        <f>'COMPOSIÇÕES COMPLEMENTARES '!$C$524</f>
        <v>COMP 083</v>
      </c>
      <c r="C440" s="416" t="str">
        <f>IF($B440="","",IFERROR(VLOOKUP($B440,SERVIÇOS!$A:$F,2,0),IFERROR(VLOOKUP($B440,'COMPOSIÇÕES COMPLEMENTARES '!$C:$K,2,0),"")))</f>
        <v xml:space="preserve"> CABO DE REDE, PAR TRANCADO UTP, 4 PARES, CATEGORIA 6 (CAT 6), ISOLAMENTO PVC (LSZH) COM CERTIFICAÇÃO DE REDE LÓGICA - FORNECIMENTO E INSTALAÇÃO</v>
      </c>
      <c r="D440" s="417" t="str">
        <f>IF($B440="","",IFERROR(VLOOKUP($B440,SERVIÇOS!$A:$F,3,0),IFERROR(VLOOKUP($B440,'COMPOSIÇÕES COMPLEMENTARES '!$C:$K,3,0),"")))</f>
        <v>CJ</v>
      </c>
      <c r="E440" s="418">
        <v>1</v>
      </c>
      <c r="F440" s="419">
        <f>IF($B440="","",IFERROR(VLOOKUP($B440,SERVIÇOS!$A:$F,4,0),IFERROR(VLOOKUP($B440,'COMPOSIÇÕES COMPLEMENTARES '!$C:$K,6,0),"")))</f>
        <v>15833.12</v>
      </c>
      <c r="G440" s="419">
        <f>IF($B440="","",IFERROR(VLOOKUP($B440,SERVIÇOS!$A:$F,5,0),IFERROR(VLOOKUP($B440,'COMPOSIÇÕES COMPLEMENTARES '!$C:$K,7,0),"")))</f>
        <v>839.45</v>
      </c>
      <c r="H440" s="419">
        <f t="shared" ref="H440" si="381">IF(E440="","",F440+G440)</f>
        <v>16672.57</v>
      </c>
      <c r="I440" s="419">
        <f t="shared" ref="I440" si="382">IF(E440="","",TRUNC((E440*F440),2))</f>
        <v>15833.12</v>
      </c>
      <c r="J440" s="419">
        <f t="shared" ref="J440" si="383">IF(E440="","",TRUNC((E440*G440),2))</f>
        <v>839.45</v>
      </c>
      <c r="K440" s="419">
        <f t="shared" si="350"/>
        <v>16672.57</v>
      </c>
      <c r="L440" s="714"/>
      <c r="M440"/>
      <c r="N440" s="477"/>
      <c r="O440" s="478"/>
      <c r="P440" s="477"/>
      <c r="Q440" s="479"/>
      <c r="R440" s="477"/>
      <c r="S440" s="480"/>
      <c r="T440" s="481"/>
      <c r="U440" s="482"/>
      <c r="V440" s="494"/>
      <c r="W440" s="495"/>
      <c r="X440" s="495"/>
      <c r="Y440" s="273"/>
      <c r="Z440" s="273"/>
      <c r="AA440" s="273"/>
      <c r="AB440" s="273"/>
      <c r="AC440" s="273"/>
      <c r="AD440" s="273"/>
      <c r="AE440" s="273"/>
      <c r="AF440" s="273"/>
      <c r="AG440" s="273"/>
      <c r="AH440" s="273"/>
      <c r="AI440" s="273"/>
      <c r="AJ440" s="661"/>
      <c r="AK440" s="661"/>
    </row>
    <row r="441" spans="1:37" s="275" customFormat="1">
      <c r="A441" s="407" t="s">
        <v>19360</v>
      </c>
      <c r="B441" s="408"/>
      <c r="C441" s="409" t="s">
        <v>19772</v>
      </c>
      <c r="D441" s="410"/>
      <c r="E441" s="411"/>
      <c r="F441" s="412"/>
      <c r="G441" s="413"/>
      <c r="H441" s="413"/>
      <c r="I441" s="400"/>
      <c r="J441" s="400"/>
      <c r="K441" s="712"/>
      <c r="L441" s="798"/>
      <c r="M441"/>
      <c r="N441" s="477"/>
      <c r="O441" s="478"/>
      <c r="P441" s="477"/>
      <c r="Q441" s="479"/>
      <c r="R441" s="477"/>
      <c r="S441" s="480"/>
      <c r="T441" s="481"/>
      <c r="U441" s="482"/>
      <c r="V441" s="494"/>
      <c r="W441" s="495"/>
      <c r="X441" s="495"/>
      <c r="Y441" s="273"/>
      <c r="Z441" s="273"/>
      <c r="AA441" s="273"/>
      <c r="AB441" s="273"/>
      <c r="AC441" s="273"/>
      <c r="AD441" s="273"/>
      <c r="AE441" s="273"/>
      <c r="AF441" s="273"/>
      <c r="AG441" s="273"/>
      <c r="AH441" s="273"/>
      <c r="AI441" s="273"/>
      <c r="AJ441" s="661"/>
      <c r="AK441" s="661"/>
    </row>
    <row r="442" spans="1:37" s="275" customFormat="1">
      <c r="A442" s="414" t="s">
        <v>19361</v>
      </c>
      <c r="B442" s="436" t="s">
        <v>16181</v>
      </c>
      <c r="C442" s="416" t="str">
        <f>IF($B442="","",IFERROR(VLOOKUP($B442,SERVIÇOS!$A:$F,2,0),IFERROR(VLOOKUP($B442,'COMPOSIÇÕES COMPLEMENTARES '!$C:$K,2,0),"")))</f>
        <v>REMOÇÃO DE CABO EMBUTIDO - ACIMA DE 16MM2</v>
      </c>
      <c r="D442" s="417" t="str">
        <f>IF($B442="","",IFERROR(VLOOKUP($B442,SERVIÇOS!$A:$F,3,0),IFERROR(VLOOKUP($B442,'COMPOSIÇÕES COMPLEMENTARES '!$C:$K,3,0),"")))</f>
        <v>M</v>
      </c>
      <c r="E442" s="418">
        <v>250</v>
      </c>
      <c r="F442" s="419">
        <f>IF($B442="","",IFERROR(VLOOKUP($B442,SERVIÇOS!$A:$F,4,0),IFERROR(VLOOKUP($B442,'COMPOSIÇÕES COMPLEMENTARES '!$C:$K,6,0),"")))</f>
        <v>1.58</v>
      </c>
      <c r="G442" s="419">
        <f>IF($B442="","",IFERROR(VLOOKUP($B442,SERVIÇOS!$A:$F,5,0),IFERROR(VLOOKUP($B442,'COMPOSIÇÕES COMPLEMENTARES '!$C:$K,7,0),"")))</f>
        <v>3.82</v>
      </c>
      <c r="H442" s="419">
        <f t="shared" ref="H442" si="384">IF(E442="","",F442+G442)</f>
        <v>5.4</v>
      </c>
      <c r="I442" s="419">
        <f t="shared" ref="I442" si="385">IF(E442="","",TRUNC((E442*F442),2))</f>
        <v>395</v>
      </c>
      <c r="J442" s="419">
        <f t="shared" ref="J442" si="386">IF(E442="","",TRUNC((E442*G442),2))</f>
        <v>955</v>
      </c>
      <c r="K442" s="419">
        <f t="shared" si="350"/>
        <v>1350</v>
      </c>
      <c r="L442" s="714"/>
      <c r="M442"/>
      <c r="N442" s="477"/>
      <c r="O442" s="478"/>
      <c r="P442" s="477"/>
      <c r="Q442" s="479"/>
      <c r="R442" s="477"/>
      <c r="S442" s="480"/>
      <c r="T442" s="481"/>
      <c r="U442" s="482"/>
      <c r="V442" s="494"/>
      <c r="W442" s="495"/>
      <c r="X442" s="495"/>
      <c r="Y442" s="273"/>
      <c r="Z442" s="273"/>
      <c r="AA442" s="273"/>
      <c r="AB442" s="273"/>
      <c r="AC442" s="273"/>
      <c r="AD442" s="273"/>
      <c r="AE442" s="273"/>
      <c r="AF442" s="273"/>
      <c r="AG442" s="273"/>
      <c r="AH442" s="273"/>
      <c r="AI442" s="273"/>
      <c r="AJ442" s="661"/>
      <c r="AK442" s="661"/>
    </row>
    <row r="443" spans="1:37" s="275" customFormat="1">
      <c r="A443" s="414" t="s">
        <v>19362</v>
      </c>
      <c r="B443" s="436" t="s">
        <v>16916</v>
      </c>
      <c r="C443" s="416" t="str">
        <f>IF($B443="","",IFERROR(VLOOKUP($B443,SERVIÇOS!$A:$F,2,0),IFERROR(VLOOKUP($B443,'COMPOSIÇÕES COMPLEMENTARES '!$C:$K,2,0),"")))</f>
        <v>RASGO EM ALVENARIA P/TUBULAÇÕES D=65 A 100MM (2 1/2" A 4")</v>
      </c>
      <c r="D443" s="417" t="str">
        <f>IF($B443="","",IFERROR(VLOOKUP($B443,SERVIÇOS!$A:$F,3,0),IFERROR(VLOOKUP($B443,'COMPOSIÇÕES COMPLEMENTARES '!$C:$K,3,0),"")))</f>
        <v>M</v>
      </c>
      <c r="E443" s="418">
        <v>2</v>
      </c>
      <c r="F443" s="419">
        <f>IF($B443="","",IFERROR(VLOOKUP($B443,SERVIÇOS!$A:$F,4,0),IFERROR(VLOOKUP($B443,'COMPOSIÇÕES COMPLEMENTARES '!$C:$K,6,0),"")))</f>
        <v>5.75</v>
      </c>
      <c r="G443" s="419">
        <f>IF($B443="","",IFERROR(VLOOKUP($B443,SERVIÇOS!$A:$F,5,0),IFERROR(VLOOKUP($B443,'COMPOSIÇÕES COMPLEMENTARES '!$C:$K,7,0),"")))</f>
        <v>13.98</v>
      </c>
      <c r="H443" s="419">
        <f t="shared" ref="H443:H455" si="387">IF(E443="","",F443+G443)</f>
        <v>19.73</v>
      </c>
      <c r="I443" s="419">
        <f t="shared" ref="I443:I455" si="388">IF(E443="","",TRUNC((E443*F443),2))</f>
        <v>11.5</v>
      </c>
      <c r="J443" s="419">
        <f t="shared" ref="J443:J455" si="389">IF(E443="","",TRUNC((E443*G443),2))</f>
        <v>27.96</v>
      </c>
      <c r="K443" s="419">
        <f t="shared" si="350"/>
        <v>39.46</v>
      </c>
      <c r="L443" s="714"/>
      <c r="M443"/>
      <c r="N443" s="477"/>
      <c r="O443" s="478"/>
      <c r="P443" s="477"/>
      <c r="Q443" s="479"/>
      <c r="R443" s="477"/>
      <c r="S443" s="480"/>
      <c r="T443" s="481"/>
      <c r="U443" s="482"/>
      <c r="V443" s="494"/>
      <c r="W443" s="495"/>
      <c r="X443" s="495"/>
      <c r="Y443" s="273"/>
      <c r="Z443" s="273"/>
      <c r="AA443" s="273"/>
      <c r="AB443" s="273"/>
      <c r="AC443" s="273"/>
      <c r="AD443" s="273"/>
      <c r="AE443" s="273"/>
      <c r="AF443" s="273"/>
      <c r="AG443" s="273"/>
      <c r="AH443" s="273"/>
      <c r="AI443" s="273"/>
      <c r="AJ443" s="661"/>
      <c r="AK443" s="661"/>
    </row>
    <row r="444" spans="1:37" s="275" customFormat="1" ht="45">
      <c r="A444" s="414" t="s">
        <v>19363</v>
      </c>
      <c r="B444" s="436">
        <v>100475</v>
      </c>
      <c r="C444" s="416" t="str">
        <f>IF($B444="","",IFERROR(VLOOKUP($B444,SERVIÇOS!$A:$F,2,0),IFERROR(VLOOKUP($B444,'COMPOSIÇÕES COMPLEMENTARES '!$C:$K,2,0),"")))</f>
        <v>ARGAMASSA TRAÇO 1:3 (EM VOLUME DE CIMENTO E AREIA MÉDIA ÚMIDA) COM ADIÇÃO DE IMPERMEABILIZANTE, PREPARO MECÂNICO COM BETONEIRA 400 L. AF_08/2019</v>
      </c>
      <c r="D444" s="417" t="str">
        <f>IF($B444="","",IFERROR(VLOOKUP($B444,SERVIÇOS!$A:$F,3,0),IFERROR(VLOOKUP($B444,'COMPOSIÇÕES COMPLEMENTARES '!$C:$K,3,0),"")))</f>
        <v>M3</v>
      </c>
      <c r="E444" s="418">
        <v>0.2</v>
      </c>
      <c r="F444" s="419">
        <f>IF($B444="","",IFERROR(VLOOKUP($B444,SERVIÇOS!$A:$F,4,0),IFERROR(VLOOKUP($B444,'COMPOSIÇÕES COMPLEMENTARES '!$C:$K,6,0),"")))</f>
        <v>587.16999999999996</v>
      </c>
      <c r="G444" s="419">
        <f>IF($B444="","",IFERROR(VLOOKUP($B444,SERVIÇOS!$A:$F,5,0),IFERROR(VLOOKUP($B444,'COMPOSIÇÕES COMPLEMENTARES '!$C:$K,7,0),"")))</f>
        <v>57.44</v>
      </c>
      <c r="H444" s="419">
        <f t="shared" si="387"/>
        <v>644.6099999999999</v>
      </c>
      <c r="I444" s="419">
        <f t="shared" si="388"/>
        <v>117.43</v>
      </c>
      <c r="J444" s="419">
        <f t="shared" si="389"/>
        <v>11.48</v>
      </c>
      <c r="K444" s="419">
        <f t="shared" si="350"/>
        <v>128.922</v>
      </c>
      <c r="L444" s="714"/>
      <c r="M444"/>
      <c r="N444" s="477"/>
      <c r="O444" s="478"/>
      <c r="P444" s="477"/>
      <c r="Q444" s="479"/>
      <c r="R444" s="477"/>
      <c r="S444" s="480"/>
      <c r="T444" s="481"/>
      <c r="U444" s="482"/>
      <c r="V444" s="494"/>
      <c r="W444" s="495"/>
      <c r="X444" s="495"/>
      <c r="Y444" s="273"/>
      <c r="Z444" s="273"/>
      <c r="AA444" s="273"/>
      <c r="AB444" s="273"/>
      <c r="AC444" s="273"/>
      <c r="AD444" s="273"/>
      <c r="AE444" s="273"/>
      <c r="AF444" s="273"/>
      <c r="AG444" s="273"/>
      <c r="AH444" s="273"/>
      <c r="AI444" s="273"/>
      <c r="AJ444" s="661"/>
      <c r="AK444" s="661"/>
    </row>
    <row r="445" spans="1:37" s="275" customFormat="1" ht="30">
      <c r="A445" s="414" t="s">
        <v>19364</v>
      </c>
      <c r="B445" s="436">
        <v>90458</v>
      </c>
      <c r="C445" s="416" t="str">
        <f>IF($B445="","",IFERROR(VLOOKUP($B445,SERVIÇOS!$A:$F,2,0),IFERROR(VLOOKUP($B445,'COMPOSIÇÕES COMPLEMENTARES '!$C:$K,2,0),"")))</f>
        <v>QUEBRA EM ALVENARIA PARA INSTALAÇÃO DE QUADRO DISTRIBUIÇÃO GRANDE (76X40 CM). AF_05/2015</v>
      </c>
      <c r="D445" s="417" t="str">
        <f>IF($B445="","",IFERROR(VLOOKUP($B445,SERVIÇOS!$A:$F,3,0),IFERROR(VLOOKUP($B445,'COMPOSIÇÕES COMPLEMENTARES '!$C:$K,3,0),"")))</f>
        <v>UN</v>
      </c>
      <c r="E445" s="418">
        <v>1</v>
      </c>
      <c r="F445" s="419">
        <f>IF($B445="","",IFERROR(VLOOKUP($B445,SERVIÇOS!$A:$F,4,0),IFERROR(VLOOKUP($B445,'COMPOSIÇÕES COMPLEMENTARES '!$C:$K,6,0),"")))</f>
        <v>7.71</v>
      </c>
      <c r="G445" s="419">
        <f>IF($B445="","",IFERROR(VLOOKUP($B445,SERVIÇOS!$A:$F,5,0),IFERROR(VLOOKUP($B445,'COMPOSIÇÕES COMPLEMENTARES '!$C:$K,7,0),"")))</f>
        <v>22.16</v>
      </c>
      <c r="H445" s="419">
        <f t="shared" si="387"/>
        <v>29.87</v>
      </c>
      <c r="I445" s="419">
        <f t="shared" si="388"/>
        <v>7.71</v>
      </c>
      <c r="J445" s="419">
        <f t="shared" si="389"/>
        <v>22.16</v>
      </c>
      <c r="K445" s="419">
        <f t="shared" si="350"/>
        <v>29.87</v>
      </c>
      <c r="L445" s="714"/>
      <c r="M445"/>
      <c r="N445" s="477"/>
      <c r="O445" s="478"/>
      <c r="P445" s="477"/>
      <c r="Q445" s="479"/>
      <c r="R445" s="477"/>
      <c r="S445" s="480"/>
      <c r="T445" s="481"/>
      <c r="U445" s="482"/>
      <c r="V445" s="494"/>
      <c r="W445" s="495"/>
      <c r="X445" s="495"/>
      <c r="Y445" s="273"/>
      <c r="Z445" s="273"/>
      <c r="AA445" s="273"/>
      <c r="AB445" s="273"/>
      <c r="AC445" s="273"/>
      <c r="AD445" s="273"/>
      <c r="AE445" s="273"/>
      <c r="AF445" s="273"/>
      <c r="AG445" s="273"/>
      <c r="AH445" s="273"/>
      <c r="AI445" s="273"/>
      <c r="AJ445" s="661"/>
      <c r="AK445" s="661"/>
    </row>
    <row r="446" spans="1:37" s="275" customFormat="1" ht="45">
      <c r="A446" s="414" t="s">
        <v>19365</v>
      </c>
      <c r="B446" s="436">
        <v>101882</v>
      </c>
      <c r="C446" s="416" t="str">
        <f>IF($B446="","",IFERROR(VLOOKUP($B446,SERVIÇOS!$A:$F,2,0),IFERROR(VLOOKUP($B446,'COMPOSIÇÕES COMPLEMENTARES '!$C:$K,2,0),"")))</f>
        <v>QUADRO DE DISTRIBUIÇÃO DE ENERGIA EM CHAPA DE AÇO GALVANIZADO, DE EMBUTIR, COM BARRAMENTO TRIFÁSICO, PARA 30 DISJUNTORES DIN 225A - FORNECIMENTO E INSTALAÇÃO. AF_10/2020</v>
      </c>
      <c r="D446" s="417" t="str">
        <f>IF($B446="","",IFERROR(VLOOKUP($B446,SERVIÇOS!$A:$F,3,0),IFERROR(VLOOKUP($B446,'COMPOSIÇÕES COMPLEMENTARES '!$C:$K,3,0),"")))</f>
        <v>UN</v>
      </c>
      <c r="E446" s="418">
        <v>1</v>
      </c>
      <c r="F446" s="419">
        <f>IF($B446="","",IFERROR(VLOOKUP($B446,SERVIÇOS!$A:$F,4,0),IFERROR(VLOOKUP($B446,'COMPOSIÇÕES COMPLEMENTARES '!$C:$K,6,0),"")))</f>
        <v>1769.56</v>
      </c>
      <c r="G446" s="419">
        <f>IF($B446="","",IFERROR(VLOOKUP($B446,SERVIÇOS!$A:$F,5,0),IFERROR(VLOOKUP($B446,'COMPOSIÇÕES COMPLEMENTARES '!$C:$K,7,0),"")))</f>
        <v>27.46</v>
      </c>
      <c r="H446" s="419">
        <f t="shared" si="387"/>
        <v>1797.02</v>
      </c>
      <c r="I446" s="419">
        <f t="shared" si="388"/>
        <v>1769.56</v>
      </c>
      <c r="J446" s="419">
        <f t="shared" si="389"/>
        <v>27.46</v>
      </c>
      <c r="K446" s="419">
        <f t="shared" si="350"/>
        <v>1797.02</v>
      </c>
      <c r="L446" s="714"/>
      <c r="M446"/>
      <c r="N446" s="477"/>
      <c r="O446" s="478"/>
      <c r="P446" s="477"/>
      <c r="Q446" s="479"/>
      <c r="R446" s="477"/>
      <c r="S446" s="480"/>
      <c r="T446" s="481"/>
      <c r="U446" s="482"/>
      <c r="V446" s="494"/>
      <c r="W446" s="495"/>
      <c r="X446" s="495"/>
      <c r="Y446" s="273"/>
      <c r="Z446" s="273"/>
      <c r="AA446" s="273"/>
      <c r="AB446" s="273"/>
      <c r="AC446" s="273"/>
      <c r="AD446" s="273"/>
      <c r="AE446" s="273"/>
      <c r="AF446" s="273"/>
      <c r="AG446" s="273"/>
      <c r="AH446" s="273"/>
      <c r="AI446" s="273"/>
      <c r="AJ446" s="661"/>
      <c r="AK446" s="661"/>
    </row>
    <row r="447" spans="1:37" s="275" customFormat="1" ht="30">
      <c r="A447" s="414" t="s">
        <v>19366</v>
      </c>
      <c r="B447" s="436">
        <v>93008</v>
      </c>
      <c r="C447" s="416" t="str">
        <f>IF($B447="","",IFERROR(VLOOKUP($B447,SERVIÇOS!$A:$F,2,0),IFERROR(VLOOKUP($B447,'COMPOSIÇÕES COMPLEMENTARES '!$C:$K,2,0),"")))</f>
        <v>ELETRODUTO RÍGIDO ROSCÁVEL, PVC, DN 50 MM (1 1/2"), PARA REDE ENTERRADA DE DISTRIBUIÇÃO DE ENERGIA ELÉTRICA - FORNECIMENTO E INSTALAÇÃO. AF_12/2021</v>
      </c>
      <c r="D447" s="417" t="str">
        <f>IF($B447="","",IFERROR(VLOOKUP($B447,SERVIÇOS!$A:$F,3,0),IFERROR(VLOOKUP($B447,'COMPOSIÇÕES COMPLEMENTARES '!$C:$K,3,0),"")))</f>
        <v>M</v>
      </c>
      <c r="E447" s="418">
        <v>50</v>
      </c>
      <c r="F447" s="419">
        <f>IF($B447="","",IFERROR(VLOOKUP($B447,SERVIÇOS!$A:$F,4,0),IFERROR(VLOOKUP($B447,'COMPOSIÇÕES COMPLEMENTARES '!$C:$K,6,0),"")))</f>
        <v>20.54</v>
      </c>
      <c r="G447" s="419">
        <f>IF($B447="","",IFERROR(VLOOKUP($B447,SERVIÇOS!$A:$F,5,0),IFERROR(VLOOKUP($B447,'COMPOSIÇÕES COMPLEMENTARES '!$C:$K,7,0),"")))</f>
        <v>4.2699999999999996</v>
      </c>
      <c r="H447" s="419">
        <f t="shared" si="387"/>
        <v>24.81</v>
      </c>
      <c r="I447" s="419">
        <f t="shared" si="388"/>
        <v>1027</v>
      </c>
      <c r="J447" s="419">
        <f t="shared" si="389"/>
        <v>213.5</v>
      </c>
      <c r="K447" s="419">
        <f t="shared" si="350"/>
        <v>1240.5</v>
      </c>
      <c r="L447" s="714" t="s">
        <v>19760</v>
      </c>
      <c r="M447"/>
      <c r="N447" s="477"/>
      <c r="O447" s="478"/>
      <c r="P447" s="477"/>
      <c r="Q447" s="479"/>
      <c r="R447" s="477"/>
      <c r="S447" s="480"/>
      <c r="T447" s="481"/>
      <c r="U447" s="482"/>
      <c r="V447" s="494"/>
      <c r="W447" s="495"/>
      <c r="X447" s="495"/>
      <c r="Y447" s="273"/>
      <c r="Z447" s="273"/>
      <c r="AA447" s="273"/>
      <c r="AB447" s="273"/>
      <c r="AC447" s="273"/>
      <c r="AD447" s="273"/>
      <c r="AE447" s="273"/>
      <c r="AF447" s="273"/>
      <c r="AG447" s="273"/>
      <c r="AH447" s="273"/>
      <c r="AI447" s="273"/>
      <c r="AJ447" s="661"/>
      <c r="AK447" s="661"/>
    </row>
    <row r="448" spans="1:37" s="275" customFormat="1" ht="30">
      <c r="A448" s="414" t="s">
        <v>19367</v>
      </c>
      <c r="B448" s="436">
        <v>93013</v>
      </c>
      <c r="C448" s="416" t="str">
        <f>IF($B448="","",IFERROR(VLOOKUP($B448,SERVIÇOS!$A:$F,2,0),IFERROR(VLOOKUP($B448,'COMPOSIÇÕES COMPLEMENTARES '!$C:$K,2,0),"")))</f>
        <v>LUVA PARA ELETRODUTO, PVC, ROSCÁVEL, DN 50 MM (1 1/2"), PARA REDE ENTERRADA DE DISTRIBUIÇÃO DE ENERGIA ELÉTRICA - FORNECIMENTO E INSTALAÇÃO. AF_12/2021</v>
      </c>
      <c r="D448" s="417" t="str">
        <f>IF($B448="","",IFERROR(VLOOKUP($B448,SERVIÇOS!$A:$F,3,0),IFERROR(VLOOKUP($B448,'COMPOSIÇÕES COMPLEMENTARES '!$C:$K,3,0),"")))</f>
        <v>UN</v>
      </c>
      <c r="E448" s="418">
        <v>8</v>
      </c>
      <c r="F448" s="419">
        <f>IF($B448="","",IFERROR(VLOOKUP($B448,SERVIÇOS!$A:$F,4,0),IFERROR(VLOOKUP($B448,'COMPOSIÇÕES COMPLEMENTARES '!$C:$K,6,0),"")))</f>
        <v>8.6199999999999992</v>
      </c>
      <c r="G448" s="419">
        <f>IF($B448="","",IFERROR(VLOOKUP($B448,SERVIÇOS!$A:$F,5,0),IFERROR(VLOOKUP($B448,'COMPOSIÇÕES COMPLEMENTARES '!$C:$K,7,0),"")))</f>
        <v>8.56</v>
      </c>
      <c r="H448" s="419">
        <f t="shared" ref="H448:H449" si="390">IF(E448="","",F448+G448)</f>
        <v>17.18</v>
      </c>
      <c r="I448" s="419">
        <f t="shared" ref="I448:I449" si="391">IF(E448="","",TRUNC((E448*F448),2))</f>
        <v>68.959999999999994</v>
      </c>
      <c r="J448" s="419">
        <f t="shared" ref="J448:J449" si="392">IF(E448="","",TRUNC((E448*G448),2))</f>
        <v>68.48</v>
      </c>
      <c r="K448" s="419">
        <f t="shared" si="350"/>
        <v>137.44</v>
      </c>
      <c r="L448" s="714" t="s">
        <v>19760</v>
      </c>
      <c r="M448"/>
      <c r="N448" s="477"/>
      <c r="O448" s="478"/>
      <c r="P448" s="477"/>
      <c r="Q448" s="479"/>
      <c r="R448" s="477"/>
      <c r="S448" s="480"/>
      <c r="T448" s="481"/>
      <c r="U448" s="482"/>
      <c r="V448" s="494"/>
      <c r="W448" s="495"/>
      <c r="X448" s="495"/>
      <c r="Y448" s="273"/>
      <c r="Z448" s="273"/>
      <c r="AA448" s="273"/>
      <c r="AB448" s="273"/>
      <c r="AC448" s="273"/>
      <c r="AD448" s="273"/>
      <c r="AE448" s="273"/>
      <c r="AF448" s="273"/>
      <c r="AG448" s="273"/>
      <c r="AH448" s="273"/>
      <c r="AI448" s="273"/>
      <c r="AJ448" s="661"/>
      <c r="AK448" s="661"/>
    </row>
    <row r="449" spans="1:37" s="275" customFormat="1" ht="45">
      <c r="A449" s="414" t="s">
        <v>19368</v>
      </c>
      <c r="B449" s="436">
        <v>93018</v>
      </c>
      <c r="C449" s="416" t="str">
        <f>IF($B449="","",IFERROR(VLOOKUP($B449,SERVIÇOS!$A:$F,2,0),IFERROR(VLOOKUP($B449,'COMPOSIÇÕES COMPLEMENTARES '!$C:$K,2,0),"")))</f>
        <v>CURVA 90 GRAUS PARA ELETRODUTO, PVC, ROSCÁVEL, DN 50 MM (1 1/2"), PARA REDE ENTERRADA DE DISTRIBUIÇÃO DE ENERGIA ELÉTRICA - FORNECIMENTO E INSTALAÇÃO. AF_12/2021</v>
      </c>
      <c r="D449" s="417" t="str">
        <f>IF($B449="","",IFERROR(VLOOKUP($B449,SERVIÇOS!$A:$F,3,0),IFERROR(VLOOKUP($B449,'COMPOSIÇÕES COMPLEMENTARES '!$C:$K,3,0),"")))</f>
        <v>UN</v>
      </c>
      <c r="E449" s="418">
        <v>8</v>
      </c>
      <c r="F449" s="419">
        <f>IF($B449="","",IFERROR(VLOOKUP($B449,SERVIÇOS!$A:$F,4,0),IFERROR(VLOOKUP($B449,'COMPOSIÇÕES COMPLEMENTARES '!$C:$K,6,0),"")))</f>
        <v>13.45</v>
      </c>
      <c r="G449" s="419">
        <f>IF($B449="","",IFERROR(VLOOKUP($B449,SERVIÇOS!$A:$F,5,0),IFERROR(VLOOKUP($B449,'COMPOSIÇÕES COMPLEMENTARES '!$C:$K,7,0),"")))</f>
        <v>12.86</v>
      </c>
      <c r="H449" s="419">
        <f t="shared" si="390"/>
        <v>26.31</v>
      </c>
      <c r="I449" s="419">
        <f t="shared" si="391"/>
        <v>107.6</v>
      </c>
      <c r="J449" s="419">
        <f t="shared" si="392"/>
        <v>102.88</v>
      </c>
      <c r="K449" s="419">
        <f t="shared" si="350"/>
        <v>210.48</v>
      </c>
      <c r="L449" s="714" t="s">
        <v>19760</v>
      </c>
      <c r="M449"/>
      <c r="N449" s="477"/>
      <c r="O449" s="478"/>
      <c r="P449" s="477"/>
      <c r="Q449" s="479"/>
      <c r="R449" s="477"/>
      <c r="S449" s="480"/>
      <c r="T449" s="481"/>
      <c r="U449" s="482"/>
      <c r="V449" s="494"/>
      <c r="W449" s="495"/>
      <c r="X449" s="495"/>
      <c r="Y449" s="273"/>
      <c r="Z449" s="273"/>
      <c r="AA449" s="273"/>
      <c r="AB449" s="273"/>
      <c r="AC449" s="273"/>
      <c r="AD449" s="273"/>
      <c r="AE449" s="273"/>
      <c r="AF449" s="273"/>
      <c r="AG449" s="273"/>
      <c r="AH449" s="273"/>
      <c r="AI449" s="273"/>
      <c r="AJ449" s="661"/>
      <c r="AK449" s="661"/>
    </row>
    <row r="450" spans="1:37" s="275" customFormat="1" ht="30">
      <c r="A450" s="414" t="s">
        <v>19369</v>
      </c>
      <c r="B450" s="436" t="str">
        <f>'COMPOSIÇÕES COMPLEMENTARES '!$C$597</f>
        <v>COMP 096</v>
      </c>
      <c r="C450" s="416" t="str">
        <f>IF($B450="","",IFERROR(VLOOKUP($B450,SERVIÇOS!$A:$F,2,0),IFERROR(VLOOKUP($B450,'COMPOSIÇÕES COMPLEMENTARES '!$C:$K,2,0),"")))</f>
        <v>CONDULETE EM ALUMÍNIO, P/ ELETRODUTO ATÉ 1 1/2", COM TAMPA (MODELOS: T - X - TB - C - E - LB, LL - LR) - FORNECIMENTO E INSTALAÇÃO.</v>
      </c>
      <c r="D450" s="417" t="str">
        <f>IF($B450="","",IFERROR(VLOOKUP($B450,SERVIÇOS!$A:$F,3,0),IFERROR(VLOOKUP($B450,'COMPOSIÇÕES COMPLEMENTARES '!$C:$K,3,0),"")))</f>
        <v>UN</v>
      </c>
      <c r="E450" s="418">
        <v>8</v>
      </c>
      <c r="F450" s="419">
        <f>IF($B450="","",IFERROR(VLOOKUP($B450,SERVIÇOS!$A:$F,4,0),IFERROR(VLOOKUP($B450,'COMPOSIÇÕES COMPLEMENTARES '!$C:$K,6,0),"")))</f>
        <v>41.56</v>
      </c>
      <c r="G450" s="419">
        <f>IF($B450="","",IFERROR(VLOOKUP($B450,SERVIÇOS!$A:$F,5,0),IFERROR(VLOOKUP($B450,'COMPOSIÇÕES COMPLEMENTARES '!$C:$K,7,0),"")))</f>
        <v>9.15</v>
      </c>
      <c r="H450" s="419">
        <f t="shared" si="387"/>
        <v>50.71</v>
      </c>
      <c r="I450" s="419">
        <f t="shared" si="388"/>
        <v>332.48</v>
      </c>
      <c r="J450" s="419">
        <f t="shared" si="389"/>
        <v>73.2</v>
      </c>
      <c r="K450" s="419">
        <f t="shared" si="350"/>
        <v>405.68</v>
      </c>
      <c r="L450" s="714"/>
      <c r="M450"/>
      <c r="N450" s="477"/>
      <c r="O450" s="478"/>
      <c r="P450" s="477"/>
      <c r="Q450" s="479"/>
      <c r="R450" s="477"/>
      <c r="S450" s="480"/>
      <c r="T450" s="481"/>
      <c r="U450" s="482"/>
      <c r="V450" s="494"/>
      <c r="W450" s="495"/>
      <c r="X450" s="495"/>
      <c r="Y450" s="273"/>
      <c r="Z450" s="273"/>
      <c r="AA450" s="273"/>
      <c r="AB450" s="273"/>
      <c r="AC450" s="273"/>
      <c r="AD450" s="273"/>
      <c r="AE450" s="273"/>
      <c r="AF450" s="273"/>
      <c r="AG450" s="273"/>
      <c r="AH450" s="273"/>
      <c r="AI450" s="273"/>
      <c r="AJ450" s="661"/>
      <c r="AK450" s="661"/>
    </row>
    <row r="451" spans="1:37" s="275" customFormat="1" ht="30">
      <c r="A451" s="414" t="s">
        <v>19370</v>
      </c>
      <c r="B451" s="436" t="s">
        <v>16109</v>
      </c>
      <c r="C451" s="416" t="str">
        <f>IF($B451="","",IFERROR(VLOOKUP($B451,SERVIÇOS!$A:$F,2,0),IFERROR(VLOOKUP($B451,'COMPOSIÇÕES COMPLEMENTARES '!$C:$K,2,0),"")))</f>
        <v>DISJUNTOR TERMOMAGNETICO TRIPOLAR 70 A, PADRÃO DIN (EUROPEU - LINHA BRANCA), CURVA C, 5KA</v>
      </c>
      <c r="D451" s="417" t="str">
        <f>IF($B451="","",IFERROR(VLOOKUP($B451,SERVIÇOS!$A:$F,3,0),IFERROR(VLOOKUP($B451,'COMPOSIÇÕES COMPLEMENTARES '!$C:$K,3,0),"")))</f>
        <v xml:space="preserve">UN </v>
      </c>
      <c r="E451" s="418">
        <v>1</v>
      </c>
      <c r="F451" s="419">
        <f>IF($B451="","",IFERROR(VLOOKUP($B451,SERVIÇOS!$A:$F,4,0),IFERROR(VLOOKUP($B451,'COMPOSIÇÕES COMPLEMENTARES '!$C:$K,6,0),"")))</f>
        <v>135.06</v>
      </c>
      <c r="G451" s="419">
        <f>IF($B451="","",IFERROR(VLOOKUP($B451,SERVIÇOS!$A:$F,5,0),IFERROR(VLOOKUP($B451,'COMPOSIÇÕES COMPLEMENTARES '!$C:$K,7,0),"")))</f>
        <v>36.65</v>
      </c>
      <c r="H451" s="419">
        <f t="shared" si="387"/>
        <v>171.71</v>
      </c>
      <c r="I451" s="419">
        <f t="shared" si="388"/>
        <v>135.06</v>
      </c>
      <c r="J451" s="419">
        <f t="shared" si="389"/>
        <v>36.65</v>
      </c>
      <c r="K451" s="419">
        <f t="shared" si="350"/>
        <v>171.71</v>
      </c>
      <c r="L451" s="714"/>
      <c r="M451"/>
      <c r="N451" s="477"/>
      <c r="O451" s="478"/>
      <c r="P451" s="477"/>
      <c r="Q451" s="479"/>
      <c r="R451" s="477"/>
      <c r="S451" s="480"/>
      <c r="T451" s="481"/>
      <c r="U451" s="482"/>
      <c r="V451" s="494"/>
      <c r="W451" s="495"/>
      <c r="X451" s="495"/>
      <c r="Y451" s="273"/>
      <c r="Z451" s="273"/>
      <c r="AA451" s="273"/>
      <c r="AB451" s="273"/>
      <c r="AC451" s="273"/>
      <c r="AD451" s="273"/>
      <c r="AE451" s="273"/>
      <c r="AF451" s="273"/>
      <c r="AG451" s="273"/>
      <c r="AH451" s="273"/>
      <c r="AI451" s="273"/>
      <c r="AJ451" s="661"/>
      <c r="AK451" s="661"/>
    </row>
    <row r="452" spans="1:37" s="275" customFormat="1" ht="30">
      <c r="A452" s="414" t="s">
        <v>19371</v>
      </c>
      <c r="B452" s="436">
        <v>93669</v>
      </c>
      <c r="C452" s="416" t="str">
        <f>IF($B452="","",IFERROR(VLOOKUP($B452,SERVIÇOS!$A:$F,2,0),IFERROR(VLOOKUP($B452,'COMPOSIÇÕES COMPLEMENTARES '!$C:$K,2,0),"")))</f>
        <v>DISJUNTOR TRIPOLAR TIPO DIN, CORRENTE NOMINAL DE 20A - FORNECIMENTO E INSTALAÇÃO. AF_10/2020</v>
      </c>
      <c r="D452" s="417" t="str">
        <f>IF($B452="","",IFERROR(VLOOKUP($B452,SERVIÇOS!$A:$F,3,0),IFERROR(VLOOKUP($B452,'COMPOSIÇÕES COMPLEMENTARES '!$C:$K,3,0),"")))</f>
        <v>UN</v>
      </c>
      <c r="E452" s="418">
        <v>1</v>
      </c>
      <c r="F452" s="419">
        <f>IF($B452="","",IFERROR(VLOOKUP($B452,SERVIÇOS!$A:$F,4,0),IFERROR(VLOOKUP($B452,'COMPOSIÇÕES COMPLEMENTARES '!$C:$K,6,0),"")))</f>
        <v>71.06</v>
      </c>
      <c r="G452" s="419">
        <f>IF($B452="","",IFERROR(VLOOKUP($B452,SERVIÇOS!$A:$F,5,0),IFERROR(VLOOKUP($B452,'COMPOSIÇÕES COMPLEMENTARES '!$C:$K,7,0),"")))</f>
        <v>7.57</v>
      </c>
      <c r="H452" s="419">
        <f t="shared" si="387"/>
        <v>78.63</v>
      </c>
      <c r="I452" s="419">
        <f t="shared" si="388"/>
        <v>71.06</v>
      </c>
      <c r="J452" s="419">
        <f t="shared" si="389"/>
        <v>7.57</v>
      </c>
      <c r="K452" s="419">
        <f t="shared" si="350"/>
        <v>78.63</v>
      </c>
      <c r="L452" s="714"/>
      <c r="M452"/>
      <c r="N452" s="477"/>
      <c r="O452" s="478"/>
      <c r="P452" s="477"/>
      <c r="Q452" s="479"/>
      <c r="R452" s="477"/>
      <c r="S452" s="480"/>
      <c r="T452" s="481"/>
      <c r="U452" s="482"/>
      <c r="V452" s="494"/>
      <c r="W452" s="495"/>
      <c r="X452" s="495"/>
      <c r="Y452" s="273"/>
      <c r="Z452" s="273"/>
      <c r="AA452" s="273"/>
      <c r="AB452" s="273"/>
      <c r="AC452" s="273"/>
      <c r="AD452" s="273"/>
      <c r="AE452" s="273"/>
      <c r="AF452" s="273"/>
      <c r="AG452" s="273"/>
      <c r="AH452" s="273"/>
      <c r="AI452" s="273"/>
      <c r="AJ452" s="661"/>
      <c r="AK452" s="661"/>
    </row>
    <row r="453" spans="1:37" s="275" customFormat="1" ht="30">
      <c r="A453" s="414" t="s">
        <v>19372</v>
      </c>
      <c r="B453" s="436" t="s">
        <v>16113</v>
      </c>
      <c r="C453" s="416" t="str">
        <f>IF($B453="","",IFERROR(VLOOKUP($B453,SERVIÇOS!$A:$F,2,0),IFERROR(VLOOKUP($B453,'COMPOSIÇÕES COMPLEMENTARES '!$C:$K,2,0),"")))</f>
        <v>DISJUNTOR TERMOMAGNETICO TRIPOLAR 100 A, PADRÃO DIN (EUROPEU - LINHA BRANCA), 10KA</v>
      </c>
      <c r="D453" s="417" t="str">
        <f>IF($B453="","",IFERROR(VLOOKUP($B453,SERVIÇOS!$A:$F,3,0),IFERROR(VLOOKUP($B453,'COMPOSIÇÕES COMPLEMENTARES '!$C:$K,3,0),"")))</f>
        <v xml:space="preserve">UN </v>
      </c>
      <c r="E453" s="418">
        <v>2</v>
      </c>
      <c r="F453" s="419">
        <f>IF($B453="","",IFERROR(VLOOKUP($B453,SERVIÇOS!$A:$F,4,0),IFERROR(VLOOKUP($B453,'COMPOSIÇÕES COMPLEMENTARES '!$C:$K,6,0),"")))</f>
        <v>482.12</v>
      </c>
      <c r="G453" s="419">
        <f>IF($B453="","",IFERROR(VLOOKUP($B453,SERVIÇOS!$A:$F,5,0),IFERROR(VLOOKUP($B453,'COMPOSIÇÕES COMPLEMENTARES '!$C:$K,7,0),"")))</f>
        <v>73.3</v>
      </c>
      <c r="H453" s="419">
        <f t="shared" si="387"/>
        <v>555.41999999999996</v>
      </c>
      <c r="I453" s="419">
        <f t="shared" si="388"/>
        <v>964.24</v>
      </c>
      <c r="J453" s="419">
        <f t="shared" si="389"/>
        <v>146.6</v>
      </c>
      <c r="K453" s="419">
        <f t="shared" si="350"/>
        <v>1110.8399999999999</v>
      </c>
      <c r="L453" s="714"/>
      <c r="M453"/>
      <c r="N453" s="477"/>
      <c r="O453" s="478"/>
      <c r="P453" s="477"/>
      <c r="Q453" s="479"/>
      <c r="R453" s="477"/>
      <c r="S453" s="480"/>
      <c r="T453" s="481"/>
      <c r="U453" s="482"/>
      <c r="V453" s="494"/>
      <c r="W453" s="495"/>
      <c r="X453" s="495"/>
      <c r="Y453" s="273"/>
      <c r="Z453" s="273"/>
      <c r="AA453" s="273"/>
      <c r="AB453" s="273"/>
      <c r="AC453" s="273"/>
      <c r="AD453" s="273"/>
      <c r="AE453" s="273"/>
      <c r="AF453" s="273"/>
      <c r="AG453" s="273"/>
      <c r="AH453" s="273"/>
      <c r="AI453" s="273"/>
      <c r="AJ453" s="661"/>
      <c r="AK453" s="661"/>
    </row>
    <row r="454" spans="1:37" s="275" customFormat="1" ht="30">
      <c r="A454" s="414" t="s">
        <v>19373</v>
      </c>
      <c r="B454" s="436">
        <v>93661</v>
      </c>
      <c r="C454" s="416" t="str">
        <f>IF($B454="","",IFERROR(VLOOKUP($B454,SERVIÇOS!$A:$F,2,0),IFERROR(VLOOKUP($B454,'COMPOSIÇÕES COMPLEMENTARES '!$C:$K,2,0),"")))</f>
        <v>DISJUNTOR BIPOLAR TIPO DIN, CORRENTE NOMINAL DE 16A - FORNECIMENTO E INSTALAÇÃO. AF_10/2020</v>
      </c>
      <c r="D454" s="417" t="str">
        <f>IF($B454="","",IFERROR(VLOOKUP($B454,SERVIÇOS!$A:$F,3,0),IFERROR(VLOOKUP($B454,'COMPOSIÇÕES COMPLEMENTARES '!$C:$K,3,0),"")))</f>
        <v>UN</v>
      </c>
      <c r="E454" s="418">
        <v>1</v>
      </c>
      <c r="F454" s="419">
        <f>IF($B454="","",IFERROR(VLOOKUP($B454,SERVIÇOS!$A:$F,4,0),IFERROR(VLOOKUP($B454,'COMPOSIÇÕES COMPLEMENTARES '!$C:$K,6,0),"")))</f>
        <v>55.92</v>
      </c>
      <c r="G454" s="419">
        <f>IF($B454="","",IFERROR(VLOOKUP($B454,SERVIÇOS!$A:$F,5,0),IFERROR(VLOOKUP($B454,'COMPOSIÇÕES COMPLEMENTARES '!$C:$K,7,0),"")))</f>
        <v>3.61</v>
      </c>
      <c r="H454" s="419">
        <f t="shared" si="387"/>
        <v>59.53</v>
      </c>
      <c r="I454" s="419">
        <f t="shared" si="388"/>
        <v>55.92</v>
      </c>
      <c r="J454" s="419">
        <f t="shared" si="389"/>
        <v>3.61</v>
      </c>
      <c r="K454" s="419">
        <f t="shared" si="350"/>
        <v>59.53</v>
      </c>
      <c r="L454" s="714"/>
      <c r="M454"/>
      <c r="N454" s="477"/>
      <c r="O454" s="478"/>
      <c r="P454" s="477"/>
      <c r="Q454" s="479"/>
      <c r="R454" s="477"/>
      <c r="S454" s="480"/>
      <c r="T454" s="481"/>
      <c r="U454" s="482"/>
      <c r="V454" s="494"/>
      <c r="W454" s="495"/>
      <c r="X454" s="495"/>
      <c r="Y454" s="273"/>
      <c r="Z454" s="273"/>
      <c r="AA454" s="273"/>
      <c r="AB454" s="273"/>
      <c r="AC454" s="273"/>
      <c r="AD454" s="273"/>
      <c r="AE454" s="273"/>
      <c r="AF454" s="273"/>
      <c r="AG454" s="273"/>
      <c r="AH454" s="273"/>
      <c r="AI454" s="273"/>
      <c r="AJ454" s="661"/>
      <c r="AK454" s="661"/>
    </row>
    <row r="455" spans="1:37" s="275" customFormat="1" ht="30">
      <c r="A455" s="414" t="s">
        <v>19567</v>
      </c>
      <c r="B455" s="436">
        <v>101896</v>
      </c>
      <c r="C455" s="416" t="str">
        <f>IF($B455="","",IFERROR(VLOOKUP($B455,SERVIÇOS!$A:$F,2,0),IFERROR(VLOOKUP($B455,'COMPOSIÇÕES COMPLEMENTARES '!$C:$K,2,0),"")))</f>
        <v>DISJUNTOR TERMOMAGNÉTICO TRIPOLAR , CORRENTE NOMINAL DE 200A - FORNECIMENTO E INSTALAÇÃO. AF_10/2020</v>
      </c>
      <c r="D455" s="417" t="str">
        <f>IF($B455="","",IFERROR(VLOOKUP($B455,SERVIÇOS!$A:$F,3,0),IFERROR(VLOOKUP($B455,'COMPOSIÇÕES COMPLEMENTARES '!$C:$K,3,0),"")))</f>
        <v>UN</v>
      </c>
      <c r="E455" s="418">
        <v>1</v>
      </c>
      <c r="F455" s="419">
        <f>IF($B455="","",IFERROR(VLOOKUP($B455,SERVIÇOS!$A:$F,4,0),IFERROR(VLOOKUP($B455,'COMPOSIÇÕES COMPLEMENTARES '!$C:$K,6,0),"")))</f>
        <v>602.70000000000005</v>
      </c>
      <c r="G455" s="419">
        <f>IF($B455="","",IFERROR(VLOOKUP($B455,SERVIÇOS!$A:$F,5,0),IFERROR(VLOOKUP($B455,'COMPOSIÇÕES COMPLEMENTARES '!$C:$K,7,0),"")))</f>
        <v>50.5</v>
      </c>
      <c r="H455" s="419">
        <f t="shared" si="387"/>
        <v>653.20000000000005</v>
      </c>
      <c r="I455" s="419">
        <f t="shared" si="388"/>
        <v>602.70000000000005</v>
      </c>
      <c r="J455" s="419">
        <f t="shared" si="389"/>
        <v>50.5</v>
      </c>
      <c r="K455" s="419">
        <f t="shared" si="350"/>
        <v>653.20000000000005</v>
      </c>
      <c r="L455" s="714"/>
      <c r="M455"/>
      <c r="N455" s="477"/>
      <c r="O455" s="478"/>
      <c r="P455" s="477"/>
      <c r="Q455" s="479"/>
      <c r="R455" s="477"/>
      <c r="S455" s="480"/>
      <c r="T455" s="481"/>
      <c r="U455" s="482"/>
      <c r="V455" s="494"/>
      <c r="W455" s="495"/>
      <c r="X455" s="495"/>
      <c r="Y455" s="273"/>
      <c r="Z455" s="273"/>
      <c r="AA455" s="273"/>
      <c r="AB455" s="273"/>
      <c r="AC455" s="273"/>
      <c r="AD455" s="273"/>
      <c r="AE455" s="273"/>
      <c r="AF455" s="273"/>
      <c r="AG455" s="273"/>
      <c r="AH455" s="273"/>
      <c r="AI455" s="273"/>
      <c r="AJ455" s="661"/>
      <c r="AK455" s="661"/>
    </row>
    <row r="456" spans="1:37" s="275" customFormat="1">
      <c r="A456" s="414" t="s">
        <v>19568</v>
      </c>
      <c r="B456" s="436" t="str">
        <f>'COMPOSIÇÕES COMPLEMENTARES '!$C$270</f>
        <v>COMP 055</v>
      </c>
      <c r="C456" s="416" t="str">
        <f>IF($B456="","",IFERROR(VLOOKUP($B456,SERVIÇOS!$A:$F,2,0),IFERROR(VLOOKUP($B456,'COMPOSIÇÕES COMPLEMENTARES '!$C:$K,2,0),"")))</f>
        <v>ALVENARIA DE VEDACAO C/TIJOLO CERAMICO LAMINADO A VISTA C/e=15cm</v>
      </c>
      <c r="D456" s="417" t="str">
        <f>IF($B456="","",IFERROR(VLOOKUP($B456,SERVIÇOS!$A:$F,3,0),IFERROR(VLOOKUP($B456,'COMPOSIÇÕES COMPLEMENTARES '!$C:$K,3,0),"")))</f>
        <v>M2</v>
      </c>
      <c r="E456" s="418">
        <v>2</v>
      </c>
      <c r="F456" s="419">
        <f>IF($B456="","",IFERROR(VLOOKUP($B456,SERVIÇOS!$A:$F,4,0),IFERROR(VLOOKUP($B456,'COMPOSIÇÕES COMPLEMENTARES '!$C:$K,6,0),"")))</f>
        <v>125.57</v>
      </c>
      <c r="G456" s="419">
        <f>IF($B456="","",IFERROR(VLOOKUP($B456,SERVIÇOS!$A:$F,5,0),IFERROR(VLOOKUP($B456,'COMPOSIÇÕES COMPLEMENTARES '!$C:$K,7,0),"")))</f>
        <v>117.22</v>
      </c>
      <c r="H456" s="419">
        <f t="shared" ref="H456:H461" si="393">IF(E456="","",F456+G456)</f>
        <v>242.79</v>
      </c>
      <c r="I456" s="419">
        <f t="shared" ref="I456:I461" si="394">IF(E456="","",TRUNC((E456*F456),2))</f>
        <v>251.14</v>
      </c>
      <c r="J456" s="419">
        <f t="shared" ref="J456:J461" si="395">IF(E456="","",TRUNC((E456*G456),2))</f>
        <v>234.44</v>
      </c>
      <c r="K456" s="419">
        <f t="shared" si="350"/>
        <v>485.58</v>
      </c>
      <c r="L456" s="714"/>
      <c r="M456"/>
      <c r="N456" s="477"/>
      <c r="O456" s="478"/>
      <c r="P456" s="477"/>
      <c r="Q456" s="479"/>
      <c r="R456" s="477"/>
      <c r="S456" s="480"/>
      <c r="T456" s="481"/>
      <c r="U456" s="482"/>
      <c r="V456" s="494"/>
      <c r="W456" s="495"/>
      <c r="X456" s="495"/>
      <c r="Y456" s="273"/>
      <c r="Z456" s="273"/>
      <c r="AA456" s="273"/>
      <c r="AB456" s="273"/>
      <c r="AC456" s="273"/>
      <c r="AD456" s="273"/>
      <c r="AE456" s="273"/>
      <c r="AF456" s="273"/>
      <c r="AG456" s="273"/>
      <c r="AH456" s="273"/>
      <c r="AI456" s="273"/>
      <c r="AJ456" s="661"/>
      <c r="AK456" s="661"/>
    </row>
    <row r="457" spans="1:37" s="275" customFormat="1">
      <c r="A457" s="414" t="s">
        <v>19374</v>
      </c>
      <c r="B457" s="436" t="s">
        <v>15867</v>
      </c>
      <c r="C457" s="416" t="str">
        <f>IF($B457="","",IFERROR(VLOOKUP($B457,SERVIÇOS!$A:$F,2,0),IFERROR(VLOOKUP($B457,'COMPOSIÇÕES COMPLEMENTARES '!$C:$K,2,0),"")))</f>
        <v>REMOÇÃO DE QUADRO DE DISTRIBUIÇÃO OU CAIXA DE PASSAGEM</v>
      </c>
      <c r="D457" s="417" t="str">
        <f>IF($B457="","",IFERROR(VLOOKUP($B457,SERVIÇOS!$A:$F,3,0),IFERROR(VLOOKUP($B457,'COMPOSIÇÕES COMPLEMENTARES '!$C:$K,3,0),"")))</f>
        <v>UN</v>
      </c>
      <c r="E457" s="418">
        <v>1</v>
      </c>
      <c r="F457" s="419">
        <f>IF($B457="","",IFERROR(VLOOKUP($B457,SERVIÇOS!$A:$F,4,0),IFERROR(VLOOKUP($B457,'COMPOSIÇÕES COMPLEMENTARES '!$C:$K,6,0),"")))</f>
        <v>15.72</v>
      </c>
      <c r="G457" s="419">
        <f>IF($B457="","",IFERROR(VLOOKUP($B457,SERVIÇOS!$A:$F,5,0),IFERROR(VLOOKUP($B457,'COMPOSIÇÕES COMPLEMENTARES '!$C:$K,7,0),"")))</f>
        <v>38.18</v>
      </c>
      <c r="H457" s="419">
        <f t="shared" si="393"/>
        <v>53.9</v>
      </c>
      <c r="I457" s="419">
        <f t="shared" si="394"/>
        <v>15.72</v>
      </c>
      <c r="J457" s="419">
        <f t="shared" si="395"/>
        <v>38.18</v>
      </c>
      <c r="K457" s="419">
        <f t="shared" ref="K457:K519" si="396">H457*E457</f>
        <v>53.9</v>
      </c>
      <c r="L457" s="714"/>
      <c r="M457"/>
      <c r="N457" s="477"/>
      <c r="O457" s="478"/>
      <c r="P457" s="477"/>
      <c r="Q457" s="479"/>
      <c r="R457" s="477"/>
      <c r="S457" s="480"/>
      <c r="T457" s="481"/>
      <c r="U457" s="482"/>
      <c r="V457" s="494"/>
      <c r="W457" s="495"/>
      <c r="X457" s="495"/>
      <c r="Y457" s="273"/>
      <c r="Z457" s="273"/>
      <c r="AA457" s="273"/>
      <c r="AB457" s="273"/>
      <c r="AC457" s="273"/>
      <c r="AD457" s="273"/>
      <c r="AE457" s="273"/>
      <c r="AF457" s="273"/>
      <c r="AG457" s="273"/>
      <c r="AH457" s="273"/>
      <c r="AI457" s="273"/>
      <c r="AJ457" s="661"/>
      <c r="AK457" s="661"/>
    </row>
    <row r="458" spans="1:37" s="275" customFormat="1" ht="45">
      <c r="A458" s="414" t="s">
        <v>19723</v>
      </c>
      <c r="B458" s="436" t="str">
        <f>'COMPOSIÇÕES COMPLEMENTARES '!$C$363</f>
        <v>COMP 070</v>
      </c>
      <c r="C458" s="416" t="str">
        <f>IF($B458="","",IFERROR(VLOOKUP($B458,SERVIÇOS!$A:$F,2,0),IFERROR(VLOOKUP($B458,'COMPOSIÇÕES COMPLEMENTARES '!$C:$K,2,0),"")))</f>
        <v xml:space="preserve">  HASTE DE ATERRAMENTO EM ACO COM 3,00 M DE COMPRIMENTO E DN = 5/8", REVESTIDA COM BAIXA CAMADA DE COBRE, INCLUSO CONECTOR  E CAIXA DE ATERRAMENTO - FORNECIMENTO E INSTALAÇÃO</v>
      </c>
      <c r="D458" s="417" t="str">
        <f>IF($B458="","",IFERROR(VLOOKUP($B458,SERVIÇOS!$A:$F,3,0),IFERROR(VLOOKUP($B458,'COMPOSIÇÕES COMPLEMENTARES '!$C:$K,3,0),"")))</f>
        <v>UNID.</v>
      </c>
      <c r="E458" s="418">
        <v>1</v>
      </c>
      <c r="F458" s="419">
        <f>IF($B458="","",IFERROR(VLOOKUP($B458,SERVIÇOS!$A:$F,4,0),IFERROR(VLOOKUP($B458,'COMPOSIÇÕES COMPLEMENTARES '!$C:$K,6,0),"")))</f>
        <v>166.09</v>
      </c>
      <c r="G458" s="419">
        <f>IF($B458="","",IFERROR(VLOOKUP($B458,SERVIÇOS!$A:$F,5,0),IFERROR(VLOOKUP($B458,'COMPOSIÇÕES COMPLEMENTARES '!$C:$K,7,0),"")))</f>
        <v>11.44</v>
      </c>
      <c r="H458" s="419">
        <f t="shared" si="393"/>
        <v>177.53</v>
      </c>
      <c r="I458" s="419">
        <f t="shared" si="394"/>
        <v>166.09</v>
      </c>
      <c r="J458" s="419">
        <f t="shared" si="395"/>
        <v>11.44</v>
      </c>
      <c r="K458" s="419">
        <f t="shared" si="396"/>
        <v>177.53</v>
      </c>
      <c r="L458" s="714"/>
      <c r="M458"/>
      <c r="N458" s="477"/>
      <c r="O458" s="478"/>
      <c r="P458" s="477"/>
      <c r="Q458" s="479"/>
      <c r="R458" s="477"/>
      <c r="S458" s="480"/>
      <c r="T458" s="481"/>
      <c r="U458" s="482"/>
      <c r="V458" s="494"/>
      <c r="W458" s="495"/>
      <c r="X458" s="495"/>
      <c r="Y458" s="273"/>
      <c r="Z458" s="273"/>
      <c r="AA458" s="273"/>
      <c r="AB458" s="273"/>
      <c r="AC458" s="273"/>
      <c r="AD458" s="273"/>
      <c r="AE458" s="273"/>
      <c r="AF458" s="273"/>
      <c r="AG458" s="273"/>
      <c r="AH458" s="273"/>
      <c r="AI458" s="273"/>
      <c r="AJ458" s="661"/>
      <c r="AK458" s="661"/>
    </row>
    <row r="459" spans="1:37" s="275" customFormat="1" ht="45">
      <c r="A459" s="414" t="s">
        <v>19724</v>
      </c>
      <c r="B459" s="436">
        <v>92990</v>
      </c>
      <c r="C459" s="416" t="str">
        <f>IF($B459="","",IFERROR(VLOOKUP($B459,SERVIÇOS!$A:$F,2,0),IFERROR(VLOOKUP($B459,'COMPOSIÇÕES COMPLEMENTARES '!$C:$K,2,0),"")))</f>
        <v>CABO DE COBRE FLEXÍVEL ISOLADO, 70 MM², ANTI-CHAMA 0,6/1,0 KV, PARA REDE ENTERRADA DE DISTRIBUIÇÃO DE ENERGIA ELÉTRICA - FORNECIMENTO E INSTALAÇÃO. AF_12/2021</v>
      </c>
      <c r="D459" s="417" t="str">
        <f>IF($B459="","",IFERROR(VLOOKUP($B459,SERVIÇOS!$A:$F,3,0),IFERROR(VLOOKUP($B459,'COMPOSIÇÕES COMPLEMENTARES '!$C:$K,3,0),"")))</f>
        <v>M</v>
      </c>
      <c r="E459" s="418">
        <v>250</v>
      </c>
      <c r="F459" s="419">
        <f>IF($B459="","",IFERROR(VLOOKUP($B459,SERVIÇOS!$A:$F,4,0),IFERROR(VLOOKUP($B459,'COMPOSIÇÕES COMPLEMENTARES '!$C:$K,6,0),"")))</f>
        <v>70.72</v>
      </c>
      <c r="G459" s="419">
        <f>IF($B459="","",IFERROR(VLOOKUP($B459,SERVIÇOS!$A:$F,5,0),IFERROR(VLOOKUP($B459,'COMPOSIÇÕES COMPLEMENTARES '!$C:$K,7,0),"")))</f>
        <v>3.83</v>
      </c>
      <c r="H459" s="419">
        <f t="shared" si="393"/>
        <v>74.55</v>
      </c>
      <c r="I459" s="419">
        <f t="shared" si="394"/>
        <v>17680</v>
      </c>
      <c r="J459" s="419">
        <f t="shared" si="395"/>
        <v>957.5</v>
      </c>
      <c r="K459" s="419">
        <f t="shared" si="396"/>
        <v>18637.5</v>
      </c>
      <c r="L459" s="714"/>
      <c r="M459"/>
      <c r="N459" s="477"/>
      <c r="O459" s="478"/>
      <c r="P459" s="477"/>
      <c r="Q459" s="479"/>
      <c r="R459" s="477"/>
      <c r="S459" s="480"/>
      <c r="T459" s="481"/>
      <c r="U459" s="482"/>
      <c r="V459" s="494"/>
      <c r="W459" s="495"/>
      <c r="X459" s="495"/>
      <c r="Y459" s="273"/>
      <c r="Z459" s="273"/>
      <c r="AA459" s="273"/>
      <c r="AB459" s="273"/>
      <c r="AC459" s="273"/>
      <c r="AD459" s="273"/>
      <c r="AE459" s="273"/>
      <c r="AF459" s="273"/>
      <c r="AG459" s="273"/>
      <c r="AH459" s="273"/>
      <c r="AI459" s="273"/>
      <c r="AJ459" s="661"/>
      <c r="AK459" s="661"/>
    </row>
    <row r="460" spans="1:37" s="275" customFormat="1" ht="30">
      <c r="A460" s="414" t="s">
        <v>19725</v>
      </c>
      <c r="B460" s="436">
        <v>93009</v>
      </c>
      <c r="C460" s="416" t="str">
        <f>IF($B460="","",IFERROR(VLOOKUP($B460,SERVIÇOS!$A:$F,2,0),IFERROR(VLOOKUP($B460,'COMPOSIÇÕES COMPLEMENTARES '!$C:$K,2,0),"")))</f>
        <v>ELETRODUTO RÍGIDO ROSCÁVEL, PVC, DN 60 MM (2"), PARA REDE ENTERRADA DE DISTRIBUIÇÃO DE ENERGIA ELÉTRICA - FORNECIMENTO E INSTALAÇÃO. AF_12/2021</v>
      </c>
      <c r="D460" s="417" t="str">
        <f>IF($B460="","",IFERROR(VLOOKUP($B460,SERVIÇOS!$A:$F,3,0),IFERROR(VLOOKUP($B460,'COMPOSIÇÕES COMPLEMENTARES '!$C:$K,3,0),"")))</f>
        <v>M</v>
      </c>
      <c r="E460" s="418">
        <v>50</v>
      </c>
      <c r="F460" s="419">
        <f>IF($B460="","",IFERROR(VLOOKUP($B460,SERVIÇOS!$A:$F,4,0),IFERROR(VLOOKUP($B460,'COMPOSIÇÕES COMPLEMENTARES '!$C:$K,6,0),"")))</f>
        <v>32.74</v>
      </c>
      <c r="G460" s="419">
        <f>IF($B460="","",IFERROR(VLOOKUP($B460,SERVIÇOS!$A:$F,5,0),IFERROR(VLOOKUP($B460,'COMPOSIÇÕES COMPLEMENTARES '!$C:$K,7,0),"")))</f>
        <v>4.91</v>
      </c>
      <c r="H460" s="419">
        <f t="shared" si="393"/>
        <v>37.650000000000006</v>
      </c>
      <c r="I460" s="419">
        <f t="shared" si="394"/>
        <v>1637</v>
      </c>
      <c r="J460" s="419">
        <f t="shared" si="395"/>
        <v>245.5</v>
      </c>
      <c r="K460" s="419">
        <f t="shared" si="396"/>
        <v>1882.5000000000002</v>
      </c>
      <c r="L460" s="714" t="s">
        <v>19727</v>
      </c>
      <c r="M460"/>
      <c r="N460" s="477"/>
      <c r="O460" s="478"/>
      <c r="P460" s="477"/>
      <c r="Q460" s="479"/>
      <c r="R460" s="477"/>
      <c r="S460" s="480"/>
      <c r="T460" s="481"/>
      <c r="U460" s="482"/>
      <c r="V460" s="494"/>
      <c r="W460" s="495"/>
      <c r="X460" s="495"/>
      <c r="Y460" s="273"/>
      <c r="Z460" s="273"/>
      <c r="AA460" s="273"/>
      <c r="AB460" s="273"/>
      <c r="AC460" s="273"/>
      <c r="AD460" s="273"/>
      <c r="AE460" s="273"/>
      <c r="AF460" s="273"/>
      <c r="AG460" s="273"/>
      <c r="AH460" s="273"/>
      <c r="AI460" s="273"/>
      <c r="AJ460" s="661"/>
      <c r="AK460" s="661"/>
    </row>
    <row r="461" spans="1:37" s="275" customFormat="1" ht="30">
      <c r="A461" s="414" t="s">
        <v>19726</v>
      </c>
      <c r="B461" s="436" t="str">
        <f>'COMPOSIÇÕES COMPLEMENTARES '!$C$500</f>
        <v>COMP 082</v>
      </c>
      <c r="C461" s="416" t="str">
        <f>IF($B461="","",IFERROR(VLOOKUP($B461,SERVIÇOS!$A:$F,2,0),IFERROR(VLOOKUP($B461,'COMPOSIÇÕES COMPLEMENTARES '!$C:$K,2,0),"")))</f>
        <v>ENTRADA DE ENERGIA ELÉTRICA, TRIFÁSICA, COM CAIXA DE EMBUTIR, POSTE 300 DAN, DISJUNTOR PARA CORRENTE DE 200 A, INSTALADA EM MURO</v>
      </c>
      <c r="D461" s="417" t="str">
        <f>IF($B461="","",IFERROR(VLOOKUP($B461,SERVIÇOS!$A:$F,3,0),IFERROR(VLOOKUP($B461,'COMPOSIÇÕES COMPLEMENTARES '!$C:$K,3,0),"")))</f>
        <v xml:space="preserve">UN </v>
      </c>
      <c r="E461" s="418">
        <v>1</v>
      </c>
      <c r="F461" s="419">
        <f>IF($B461="","",IFERROR(VLOOKUP($B461,SERVIÇOS!$A:$F,4,0),IFERROR(VLOOKUP($B461,'COMPOSIÇÕES COMPLEMENTARES '!$C:$K,6,0),"")))</f>
        <v>6136.31</v>
      </c>
      <c r="G461" s="419">
        <f>IF($B461="","",IFERROR(VLOOKUP($B461,SERVIÇOS!$A:$F,5,0),IFERROR(VLOOKUP($B461,'COMPOSIÇÕES COMPLEMENTARES '!$C:$K,7,0),"")))</f>
        <v>944.6</v>
      </c>
      <c r="H461" s="419">
        <f t="shared" si="393"/>
        <v>7080.9100000000008</v>
      </c>
      <c r="I461" s="419">
        <f t="shared" si="394"/>
        <v>6136.31</v>
      </c>
      <c r="J461" s="419">
        <f t="shared" si="395"/>
        <v>944.6</v>
      </c>
      <c r="K461" s="419">
        <f t="shared" si="396"/>
        <v>7080.9100000000008</v>
      </c>
      <c r="L461" s="714"/>
      <c r="M461"/>
      <c r="N461" s="477"/>
      <c r="O461" s="478"/>
      <c r="P461" s="477"/>
      <c r="Q461" s="479"/>
      <c r="R461" s="477"/>
      <c r="S461" s="480"/>
      <c r="T461" s="481"/>
      <c r="U461" s="482"/>
      <c r="V461" s="494"/>
      <c r="W461" s="495"/>
      <c r="X461" s="495"/>
      <c r="Y461" s="273"/>
      <c r="Z461" s="273"/>
      <c r="AA461" s="273"/>
      <c r="AB461" s="273"/>
      <c r="AC461" s="273"/>
      <c r="AD461" s="273"/>
      <c r="AE461" s="273"/>
      <c r="AF461" s="273"/>
      <c r="AG461" s="273"/>
      <c r="AH461" s="273"/>
      <c r="AI461" s="273"/>
      <c r="AJ461" s="661"/>
      <c r="AK461" s="661"/>
    </row>
    <row r="462" spans="1:37" s="275" customFormat="1">
      <c r="A462" s="414" t="s">
        <v>19757</v>
      </c>
      <c r="B462" s="436" t="str">
        <f>'COMPOSIÇÕES COMPLEMENTARES '!$C$589</f>
        <v>COMP 094</v>
      </c>
      <c r="C462" s="416" t="str">
        <f>IF($B462="","",IFERROR(VLOOKUP($B462,SERVIÇOS!$A:$F,2,0),IFERROR(VLOOKUP($B462,'COMPOSIÇÕES COMPLEMENTARES '!$C:$K,2,0),"")))</f>
        <v>RETIRADA DE PARA RAIO</v>
      </c>
      <c r="D462" s="417" t="str">
        <f>IF($B462="","",IFERROR(VLOOKUP($B462,SERVIÇOS!$A:$F,3,0),IFERROR(VLOOKUP($B462,'COMPOSIÇÕES COMPLEMENTARES '!$C:$K,3,0),"")))</f>
        <v>UN</v>
      </c>
      <c r="E462" s="418">
        <v>15</v>
      </c>
      <c r="F462" s="419">
        <f>IF($B462="","",IFERROR(VLOOKUP($B462,SERVIÇOS!$A:$F,4,0),IFERROR(VLOOKUP($B462,'COMPOSIÇÕES COMPLEMENTARES '!$C:$K,6,0),"")))</f>
        <v>21.99</v>
      </c>
      <c r="G462" s="419">
        <f>IF($B462="","",IFERROR(VLOOKUP($B462,SERVIÇOS!$A:$F,5,0),IFERROR(VLOOKUP($B462,'COMPOSIÇÕES COMPLEMENTARES '!$C:$K,7,0),"")))</f>
        <v>54.59</v>
      </c>
      <c r="H462" s="419">
        <f t="shared" ref="H462:H463" si="397">IF(E462="","",F462+G462)</f>
        <v>76.58</v>
      </c>
      <c r="I462" s="419">
        <f t="shared" ref="I462:I463" si="398">IF(E462="","",TRUNC((E462*F462),2))</f>
        <v>329.85</v>
      </c>
      <c r="J462" s="419">
        <f t="shared" ref="J462:J463" si="399">IF(E462="","",TRUNC((E462*G462),2))</f>
        <v>818.85</v>
      </c>
      <c r="K462" s="419">
        <f t="shared" si="396"/>
        <v>1148.7</v>
      </c>
      <c r="L462" s="714"/>
      <c r="M462"/>
      <c r="N462" s="477"/>
      <c r="O462" s="478"/>
      <c r="P462" s="477"/>
      <c r="Q462" s="479"/>
      <c r="R462" s="477"/>
      <c r="S462" s="480"/>
      <c r="T462" s="481"/>
      <c r="U462" s="482"/>
      <c r="V462" s="494"/>
      <c r="W462" s="495"/>
      <c r="X462" s="495"/>
      <c r="Y462" s="273"/>
      <c r="Z462" s="273"/>
      <c r="AA462" s="273"/>
      <c r="AB462" s="273"/>
      <c r="AC462" s="273"/>
      <c r="AD462" s="273"/>
      <c r="AE462" s="273"/>
      <c r="AF462" s="273"/>
      <c r="AG462" s="273"/>
      <c r="AH462" s="273"/>
      <c r="AI462" s="273"/>
      <c r="AJ462" s="661"/>
      <c r="AK462" s="661"/>
    </row>
    <row r="463" spans="1:37" s="275" customFormat="1">
      <c r="A463" s="414" t="s">
        <v>19758</v>
      </c>
      <c r="B463" s="436" t="str">
        <f>'COMPOSIÇÕES COMPLEMENTARES '!$C$593</f>
        <v>COMP 095</v>
      </c>
      <c r="C463" s="416" t="str">
        <f>IF($B463="","",IFERROR(VLOOKUP($B463,SERVIÇOS!$A:$F,2,0),IFERROR(VLOOKUP($B463,'COMPOSIÇÕES COMPLEMENTARES '!$C:$K,2,0),"")))</f>
        <v>RECOLOCAÇÃO DE PARA RAIO</v>
      </c>
      <c r="D463" s="417" t="str">
        <f>IF($B463="","",IFERROR(VLOOKUP($B463,SERVIÇOS!$A:$F,3,0),IFERROR(VLOOKUP($B463,'COMPOSIÇÕES COMPLEMENTARES '!$C:$K,3,0),"")))</f>
        <v>UN</v>
      </c>
      <c r="E463" s="418">
        <v>15</v>
      </c>
      <c r="F463" s="419">
        <f>IF($B463="","",IFERROR(VLOOKUP($B463,SERVIÇOS!$A:$F,4,0),IFERROR(VLOOKUP($B463,'COMPOSIÇÕES COMPLEMENTARES '!$C:$K,6,0),"")))</f>
        <v>50.29</v>
      </c>
      <c r="G463" s="419">
        <f>IF($B463="","",IFERROR(VLOOKUP($B463,SERVIÇOS!$A:$F,5,0),IFERROR(VLOOKUP($B463,'COMPOSIÇÕES COMPLEMENTARES '!$C:$K,7,0),"")))</f>
        <v>151.9</v>
      </c>
      <c r="H463" s="419">
        <f t="shared" si="397"/>
        <v>202.19</v>
      </c>
      <c r="I463" s="419">
        <f t="shared" si="398"/>
        <v>754.35</v>
      </c>
      <c r="J463" s="419">
        <f t="shared" si="399"/>
        <v>2278.5</v>
      </c>
      <c r="K463" s="419">
        <f t="shared" si="396"/>
        <v>3032.85</v>
      </c>
      <c r="L463" s="714"/>
      <c r="M463"/>
      <c r="N463" s="477"/>
      <c r="O463" s="478"/>
      <c r="P463" s="477"/>
      <c r="Q463" s="479"/>
      <c r="R463" s="477"/>
      <c r="S463" s="480"/>
      <c r="T463" s="481"/>
      <c r="U463" s="482"/>
      <c r="V463" s="494"/>
      <c r="W463" s="495"/>
      <c r="X463" s="495"/>
      <c r="Y463" s="273"/>
      <c r="Z463" s="273"/>
      <c r="AA463" s="273"/>
      <c r="AB463" s="273"/>
      <c r="AC463" s="273"/>
      <c r="AD463" s="273"/>
      <c r="AE463" s="273"/>
      <c r="AF463" s="273"/>
      <c r="AG463" s="273"/>
      <c r="AH463" s="273"/>
      <c r="AI463" s="273"/>
      <c r="AJ463" s="661"/>
      <c r="AK463" s="661"/>
    </row>
    <row r="464" spans="1:37" s="275" customFormat="1" ht="30">
      <c r="A464" s="414" t="s">
        <v>19759</v>
      </c>
      <c r="B464" s="436">
        <v>96973</v>
      </c>
      <c r="C464" s="416" t="str">
        <f>IF($B464="","",IFERROR(VLOOKUP($B464,SERVIÇOS!$A:$F,2,0),IFERROR(VLOOKUP($B464,'COMPOSIÇÕES COMPLEMENTARES '!$C:$K,2,0),"")))</f>
        <v>CORDOALHA DE COBRE NU 35 MM², NÃO ENTERRADA, COM ISOLADOR - FORNECIMENTO E INSTALAÇÃO. AF_12/2017</v>
      </c>
      <c r="D464" s="417" t="str">
        <f>IF($B464="","",IFERROR(VLOOKUP($B464,SERVIÇOS!$A:$F,3,0),IFERROR(VLOOKUP($B464,'COMPOSIÇÕES COMPLEMENTARES '!$C:$K,3,0),"")))</f>
        <v>M</v>
      </c>
      <c r="E464" s="418">
        <v>150</v>
      </c>
      <c r="F464" s="419">
        <f>IF($B464="","",IFERROR(VLOOKUP($B464,SERVIÇOS!$A:$F,4,0),IFERROR(VLOOKUP($B464,'COMPOSIÇÕES COMPLEMENTARES '!$C:$K,6,0),"")))</f>
        <v>48.4</v>
      </c>
      <c r="G464" s="419">
        <f>IF($B464="","",IFERROR(VLOOKUP($B464,SERVIÇOS!$A:$F,5,0),IFERROR(VLOOKUP($B464,'COMPOSIÇÕES COMPLEMENTARES '!$C:$K,7,0),"")))</f>
        <v>15.7</v>
      </c>
      <c r="H464" s="419">
        <f t="shared" ref="H464" si="400">IF(E464="","",F464+G464)</f>
        <v>64.099999999999994</v>
      </c>
      <c r="I464" s="419">
        <f t="shared" ref="I464" si="401">IF(E464="","",TRUNC((E464*F464),2))</f>
        <v>7260</v>
      </c>
      <c r="J464" s="419">
        <f t="shared" ref="J464" si="402">IF(E464="","",TRUNC((E464*G464),2))</f>
        <v>2355</v>
      </c>
      <c r="K464" s="419">
        <f t="shared" si="396"/>
        <v>9615</v>
      </c>
      <c r="L464" s="714"/>
      <c r="M464"/>
      <c r="N464" s="477"/>
      <c r="O464" s="478"/>
      <c r="P464" s="477"/>
      <c r="Q464" s="479"/>
      <c r="R464" s="477"/>
      <c r="S464" s="480"/>
      <c r="T464" s="481"/>
      <c r="U464" s="482"/>
      <c r="V464" s="494"/>
      <c r="W464" s="495"/>
      <c r="X464" s="495"/>
      <c r="Y464" s="273"/>
      <c r="Z464" s="273"/>
      <c r="AA464" s="273"/>
      <c r="AB464" s="273"/>
      <c r="AC464" s="273"/>
      <c r="AD464" s="273"/>
      <c r="AE464" s="273"/>
      <c r="AF464" s="273"/>
      <c r="AG464" s="273"/>
      <c r="AH464" s="273"/>
      <c r="AI464" s="273"/>
      <c r="AJ464" s="661"/>
      <c r="AK464" s="661"/>
    </row>
    <row r="465" spans="1:37" s="275" customFormat="1">
      <c r="A465" s="706">
        <v>10</v>
      </c>
      <c r="B465" s="707"/>
      <c r="C465" s="708" t="s">
        <v>19730</v>
      </c>
      <c r="D465" s="709"/>
      <c r="E465" s="710"/>
      <c r="F465" s="711"/>
      <c r="G465" s="712"/>
      <c r="H465" s="712"/>
      <c r="I465" s="713">
        <f>SUM(I466:I480)</f>
        <v>4268.630000000001</v>
      </c>
      <c r="J465" s="713">
        <f>SUM(J466:J480)</f>
        <v>1786.7700000000002</v>
      </c>
      <c r="K465" s="712"/>
      <c r="L465" s="799">
        <f>SUM(K466:K480)</f>
        <v>6055.4000000000005</v>
      </c>
      <c r="M465"/>
      <c r="N465" s="477"/>
      <c r="O465" s="478" t="str">
        <f>IF(OR(N465="",$K465=""),"",(N465/$E465)*$K465)</f>
        <v/>
      </c>
      <c r="P465" s="477"/>
      <c r="Q465" s="479" t="str">
        <f>IF(OR(P465="",$K465=""),"",(P465/$E465)*$K465)</f>
        <v/>
      </c>
      <c r="R465" s="477"/>
      <c r="S465" s="480" t="str">
        <f>IF(OR(R465="",$K465=""),"",(R465/$E465)*$K465)</f>
        <v/>
      </c>
      <c r="T465" s="481">
        <f>SUMIF($N$8:S$8,"QUANT.",N465:S465)</f>
        <v>0</v>
      </c>
      <c r="U465" s="482">
        <f t="shared" ref="U465:U466" si="403">SUMIF($N$8:$S$8,"CUSTO",N465:S465)</f>
        <v>0</v>
      </c>
      <c r="V465" s="494" t="str">
        <f t="shared" ref="V465:V466" si="404">IF(B465&lt;&gt;"",IF(U465=0,"MEDIR",IF(K465-U465=0,"OK",IF(K465-U465&gt;0,"MEDIR","ALERTA!"))),"")</f>
        <v/>
      </c>
      <c r="W465" s="495">
        <f t="shared" ref="W465:W466" si="405">IF(T465="",0,E465-T465)</f>
        <v>0</v>
      </c>
      <c r="X465" s="495">
        <f t="shared" ref="X465:X466" si="406">IF(U465="",0,K465-U465)</f>
        <v>0</v>
      </c>
      <c r="Y465" s="273"/>
      <c r="Z465" s="273"/>
      <c r="AA465" s="273"/>
      <c r="AB465" s="273"/>
      <c r="AC465" s="273"/>
      <c r="AD465" s="273"/>
      <c r="AE465" s="273"/>
      <c r="AF465" s="273"/>
      <c r="AG465" s="273"/>
      <c r="AH465" s="273"/>
      <c r="AI465" s="273"/>
      <c r="AJ465" s="274">
        <f t="shared" ref="AJ465:AJ466" si="407">B465-AK465</f>
        <v>0</v>
      </c>
      <c r="AK465" s="274">
        <v>0</v>
      </c>
    </row>
    <row r="466" spans="1:37" s="275" customFormat="1" ht="30">
      <c r="A466" s="414" t="s">
        <v>19048</v>
      </c>
      <c r="B466" s="415" t="s">
        <v>16406</v>
      </c>
      <c r="C466" s="778" t="str">
        <f>IF($B466="","",IFERROR(VLOOKUP($B466,SERVIÇOS!$A:$F,2,0),IFERROR(VLOOKUP($B466,'COMPOSIÇÕES COMPLEMENTARES '!$C:$K,2,0),"")))</f>
        <v>LUMINÁRIA DE EMERGÊNCIA AUTÔNOMA COM 30 LEDS - 2W - AUTONOMIA MIN. 3H - FORNEC. E INST.</v>
      </c>
      <c r="D466" s="417" t="str">
        <f>IF($B466="","",IFERROR(VLOOKUP($B466,SERVIÇOS!$A:$F,3,0),IFERROR(VLOOKUP($B466,'COMPOSIÇÕES COMPLEMENTARES '!$C:$K,3,0),"")))</f>
        <v>UN</v>
      </c>
      <c r="E466" s="418">
        <v>19</v>
      </c>
      <c r="F466" s="419">
        <f>IF($B466="","",IFERROR(VLOOKUP($B466,SERVIÇOS!$A:$F,4,0),IFERROR(VLOOKUP($B466,'COMPOSIÇÕES COMPLEMENTARES '!$C:$K,6,0),"")))</f>
        <v>40.86</v>
      </c>
      <c r="G466" s="419">
        <f>IF($B466="","",IFERROR(VLOOKUP($B466,SERVIÇOS!$A:$F,5,0),IFERROR(VLOOKUP($B466,'COMPOSIÇÕES COMPLEMENTARES '!$C:$K,7,0),"")))</f>
        <v>49.64</v>
      </c>
      <c r="H466" s="419">
        <f t="shared" ref="H466" si="408">IF(E466="","",F466+G466)</f>
        <v>90.5</v>
      </c>
      <c r="I466" s="419">
        <f t="shared" ref="I466" si="409">IF(E466="","",TRUNC((E466*F466),2))</f>
        <v>776.34</v>
      </c>
      <c r="J466" s="419">
        <f t="shared" ref="J466" si="410">IF(E466="","",TRUNC((E466*G466),2))</f>
        <v>943.16</v>
      </c>
      <c r="K466" s="419">
        <f t="shared" si="396"/>
        <v>1719.5</v>
      </c>
      <c r="L466" s="714"/>
      <c r="M466"/>
      <c r="N466" s="477"/>
      <c r="O466" s="478" t="str">
        <f>IF(OR(N466="",$K466=""),"",(N466/$E466)*$K466)</f>
        <v/>
      </c>
      <c r="P466" s="477"/>
      <c r="Q466" s="479" t="str">
        <f>IF(OR(P466="",$K466=""),"",(P466/$E466)*$K466)</f>
        <v/>
      </c>
      <c r="R466" s="477"/>
      <c r="S466" s="480" t="str">
        <f>IF(OR(R466="",$K466=""),"",(R466/$E466)*$K466)</f>
        <v/>
      </c>
      <c r="T466" s="481">
        <f>SUMIF($N$8:S$8,"QUANT.",N466:S466)</f>
        <v>0</v>
      </c>
      <c r="U466" s="482">
        <f t="shared" si="403"/>
        <v>0</v>
      </c>
      <c r="V466" s="494" t="str">
        <f t="shared" si="404"/>
        <v>MEDIR</v>
      </c>
      <c r="W466" s="495">
        <f t="shared" si="405"/>
        <v>19</v>
      </c>
      <c r="X466" s="495">
        <f t="shared" si="406"/>
        <v>1719.5</v>
      </c>
      <c r="Y466" s="273"/>
      <c r="Z466" s="273"/>
      <c r="AA466" s="273"/>
      <c r="AB466" s="273"/>
      <c r="AC466" s="273"/>
      <c r="AD466" s="273"/>
      <c r="AE466" s="273"/>
      <c r="AF466" s="273"/>
      <c r="AG466" s="273"/>
      <c r="AH466" s="273"/>
      <c r="AI466" s="273"/>
      <c r="AJ466" s="274" t="e">
        <f t="shared" si="407"/>
        <v>#VALUE!</v>
      </c>
      <c r="AK466" s="274">
        <v>0</v>
      </c>
    </row>
    <row r="467" spans="1:37" s="777" customFormat="1" ht="30">
      <c r="A467" s="414" t="s">
        <v>19049</v>
      </c>
      <c r="B467" s="415">
        <v>91996</v>
      </c>
      <c r="C467" s="778" t="str">
        <f>IF($B467="","",IFERROR(VLOOKUP($B467,SERVIÇOS!$A:$F,2,0),IFERROR(VLOOKUP($B467,'COMPOSIÇÕES COMPLEMENTARES '!$C:$K,2,0),"")))</f>
        <v>TOMADA MÉDIA DE EMBUTIR (1 MÓDULO), 2P+T 10 A, INCLUINDO SUPORTE E PLACA - FORNECIMENTO E INSTALAÇÃO. AF_12/2015</v>
      </c>
      <c r="D467" s="417" t="str">
        <f>IF($B467="","",IFERROR(VLOOKUP($B467,SERVIÇOS!$A:$F,3,0),IFERROR(VLOOKUP($B467,'COMPOSIÇÕES COMPLEMENTARES '!$C:$K,3,0),"")))</f>
        <v>UN</v>
      </c>
      <c r="E467" s="418">
        <v>21</v>
      </c>
      <c r="F467" s="419">
        <f>IF($B467="","",IFERROR(VLOOKUP($B467,SERVIÇOS!$A:$F,4,0),IFERROR(VLOOKUP($B467,'COMPOSIÇÕES COMPLEMENTARES '!$C:$K,6,0),"")))</f>
        <v>20.05</v>
      </c>
      <c r="G467" s="419">
        <f>IF($B467="","",IFERROR(VLOOKUP($B467,SERVIÇOS!$A:$F,5,0),IFERROR(VLOOKUP($B467,'COMPOSIÇÕES COMPLEMENTARES '!$C:$K,7,0),"")))</f>
        <v>14.45</v>
      </c>
      <c r="H467" s="419">
        <f t="shared" ref="H467:H479" si="411">IF(E467="","",F467+G467)</f>
        <v>34.5</v>
      </c>
      <c r="I467" s="419">
        <f t="shared" ref="I467:I479" si="412">IF(E467="","",TRUNC((E467*F467),2))</f>
        <v>421.05</v>
      </c>
      <c r="J467" s="419">
        <f t="shared" ref="J467:J479" si="413">IF(E467="","",TRUNC((E467*G467),2))</f>
        <v>303.45</v>
      </c>
      <c r="K467" s="419">
        <f t="shared" si="396"/>
        <v>724.5</v>
      </c>
      <c r="L467" s="714"/>
      <c r="M467" s="288"/>
      <c r="N467" s="767"/>
      <c r="O467" s="768"/>
      <c r="P467" s="767"/>
      <c r="Q467" s="769"/>
      <c r="R467" s="767"/>
      <c r="S467" s="770"/>
      <c r="T467" s="771"/>
      <c r="U467" s="772"/>
      <c r="V467" s="773"/>
      <c r="W467" s="774"/>
      <c r="X467" s="774"/>
      <c r="Y467" s="775"/>
      <c r="Z467" s="775"/>
      <c r="AA467" s="775"/>
      <c r="AB467" s="775"/>
      <c r="AC467" s="775"/>
      <c r="AD467" s="775"/>
      <c r="AE467" s="775"/>
      <c r="AF467" s="775"/>
      <c r="AG467" s="775"/>
      <c r="AH467" s="775"/>
      <c r="AI467" s="775"/>
      <c r="AJ467" s="780"/>
      <c r="AK467" s="780"/>
    </row>
    <row r="468" spans="1:37" s="777" customFormat="1" ht="60">
      <c r="A468" s="414" t="s">
        <v>19050</v>
      </c>
      <c r="B468" s="415" t="s">
        <v>14098</v>
      </c>
      <c r="C468" s="778" t="str">
        <f>IF($B468="","",IFERROR(VLOOKUP($B468,SERVIÇOS!$A:$F,2,0),IFERROR(VLOOKUP($B468,'COMPOSIÇÕES COMPLEMENTARES '!$C:$K,2,0),"")))</f>
        <v>PLACA DE SINALIZAÇÃO DE SEGURANÇA CONTRA INCÊNDIO, FOTOLUMINESCENTE, RETANGULAR, *13 X 26* CM, EM PVC *2* MM ANTI-CHAMAS (SÍMBOLOS, CORES E PICTOGRAMAS CONFORME NBR 13434), FIXADA COM ADESIVO ACRÍLICO/COLA DE CONTATO - FORNEC. E INST.</v>
      </c>
      <c r="D468" s="417" t="str">
        <f>IF($B468="","",IFERROR(VLOOKUP($B468,SERVIÇOS!$A:$F,3,0),IFERROR(VLOOKUP($B468,'COMPOSIÇÕES COMPLEMENTARES '!$C:$K,3,0),"")))</f>
        <v>UN</v>
      </c>
      <c r="E468" s="418">
        <v>19</v>
      </c>
      <c r="F468" s="419">
        <f>IF($B468="","",IFERROR(VLOOKUP($B468,SERVIÇOS!$A:$F,4,0),IFERROR(VLOOKUP($B468,'COMPOSIÇÕES COMPLEMENTARES '!$C:$K,6,0),"")))</f>
        <v>13.35</v>
      </c>
      <c r="G468" s="419">
        <f>IF($B468="","",IFERROR(VLOOKUP($B468,SERVIÇOS!$A:$F,5,0),IFERROR(VLOOKUP($B468,'COMPOSIÇÕES COMPLEMENTARES '!$C:$K,7,0),"")))</f>
        <v>2.25</v>
      </c>
      <c r="H468" s="419">
        <f t="shared" si="411"/>
        <v>15.6</v>
      </c>
      <c r="I468" s="419">
        <f t="shared" si="412"/>
        <v>253.65</v>
      </c>
      <c r="J468" s="419">
        <f t="shared" si="413"/>
        <v>42.75</v>
      </c>
      <c r="K468" s="419">
        <f t="shared" si="396"/>
        <v>296.39999999999998</v>
      </c>
      <c r="L468" s="714"/>
      <c r="M468" s="288"/>
      <c r="N468" s="767"/>
      <c r="O468" s="768"/>
      <c r="P468" s="767"/>
      <c r="Q468" s="769"/>
      <c r="R468" s="767"/>
      <c r="S468" s="770"/>
      <c r="T468" s="771"/>
      <c r="U468" s="772"/>
      <c r="V468" s="773"/>
      <c r="W468" s="774"/>
      <c r="X468" s="774"/>
      <c r="Y468" s="775"/>
      <c r="Z468" s="775"/>
      <c r="AA468" s="775"/>
      <c r="AB468" s="775"/>
      <c r="AC468" s="775"/>
      <c r="AD468" s="775"/>
      <c r="AE468" s="775"/>
      <c r="AF468" s="775"/>
      <c r="AG468" s="775"/>
      <c r="AH468" s="775"/>
      <c r="AI468" s="775"/>
      <c r="AJ468" s="780"/>
      <c r="AK468" s="780"/>
    </row>
    <row r="469" spans="1:37" s="777" customFormat="1" ht="45">
      <c r="A469" s="414" t="s">
        <v>19051</v>
      </c>
      <c r="B469" s="415" t="s">
        <v>14088</v>
      </c>
      <c r="C469" s="778" t="str">
        <f>IF($B469="","",IFERROR(VLOOKUP($B469,SERVIÇOS!$A:$F,2,0),IFERROR(VLOOKUP($B469,'COMPOSIÇÕES COMPLEMENTARES '!$C:$K,2,0),"")))</f>
        <v>PLACA DE SINALIZAÇÃO DE SEGURANCA CONTRA INCÊNDIO, FOTOLUMINESCENTE, QUADRADA, *20 X 20* CM, EM PVC *2* MM ANTI-CHAMAS (SÍMBOLOS, CORES E PICTOGRAMAS CONFORME NBR 13434) - FORNEC. E INST.</v>
      </c>
      <c r="D469" s="417" t="str">
        <f>IF($B469="","",IFERROR(VLOOKUP($B469,SERVIÇOS!$A:$F,3,0),IFERROR(VLOOKUP($B469,'COMPOSIÇÕES COMPLEMENTARES '!$C:$K,3,0),"")))</f>
        <v>UN</v>
      </c>
      <c r="E469" s="418">
        <v>10</v>
      </c>
      <c r="F469" s="419">
        <f>IF($B469="","",IFERROR(VLOOKUP($B469,SERVIÇOS!$A:$F,4,0),IFERROR(VLOOKUP($B469,'COMPOSIÇÕES COMPLEMENTARES '!$C:$K,6,0),"")))</f>
        <v>13.1</v>
      </c>
      <c r="G469" s="419">
        <f>IF($B469="","",IFERROR(VLOOKUP($B469,SERVIÇOS!$A:$F,5,0),IFERROR(VLOOKUP($B469,'COMPOSIÇÕES COMPLEMENTARES '!$C:$K,7,0),"")))</f>
        <v>3</v>
      </c>
      <c r="H469" s="419">
        <f t="shared" ref="H469:H471" si="414">IF(E469="","",F469+G469)</f>
        <v>16.100000000000001</v>
      </c>
      <c r="I469" s="419">
        <f t="shared" ref="I469:I471" si="415">IF(E469="","",TRUNC((E469*F469),2))</f>
        <v>131</v>
      </c>
      <c r="J469" s="419">
        <f t="shared" ref="J469:J471" si="416">IF(E469="","",TRUNC((E469*G469),2))</f>
        <v>30</v>
      </c>
      <c r="K469" s="419">
        <f t="shared" si="396"/>
        <v>161</v>
      </c>
      <c r="L469" s="714" t="s">
        <v>19866</v>
      </c>
      <c r="M469" s="288"/>
      <c r="N469" s="767"/>
      <c r="O469" s="768"/>
      <c r="P469" s="767"/>
      <c r="Q469" s="769"/>
      <c r="R469" s="767"/>
      <c r="S469" s="770"/>
      <c r="T469" s="771"/>
      <c r="U469" s="772"/>
      <c r="V469" s="773"/>
      <c r="W469" s="774"/>
      <c r="X469" s="774"/>
      <c r="Y469" s="775"/>
      <c r="Z469" s="775"/>
      <c r="AA469" s="775"/>
      <c r="AB469" s="775"/>
      <c r="AC469" s="775"/>
      <c r="AD469" s="775"/>
      <c r="AE469" s="775"/>
      <c r="AF469" s="775"/>
      <c r="AG469" s="775"/>
      <c r="AH469" s="775"/>
      <c r="AI469" s="775"/>
      <c r="AJ469" s="780"/>
      <c r="AK469" s="780"/>
    </row>
    <row r="470" spans="1:37" s="777" customFormat="1" ht="45">
      <c r="A470" s="414" t="s">
        <v>19707</v>
      </c>
      <c r="B470" s="415" t="s">
        <v>16408</v>
      </c>
      <c r="C470" s="778" t="str">
        <f>IF($B470="","",IFERROR(VLOOKUP($B470,SERVIÇOS!$A:$F,2,0),IFERROR(VLOOKUP($B470,'COMPOSIÇÕES COMPLEMENTARES '!$C:$K,2,0),"")))</f>
        <v>LUMINÁRIA DE EMERGÊNCIA, DE SOBREPOR, TIPO BALIZAMENTO COM BLOCO AUTÔNOMO, COM AUTONOMIA DE 3H, MODELO LLE 1106-1DFB, DA KBR OU SIMILAR - FORNEC. E INST.</v>
      </c>
      <c r="D470" s="417" t="str">
        <f>IF($B470="","",IFERROR(VLOOKUP($B470,SERVIÇOS!$A:$F,3,0),IFERROR(VLOOKUP($B470,'COMPOSIÇÕES COMPLEMENTARES '!$C:$K,3,0),"")))</f>
        <v>UN</v>
      </c>
      <c r="E470" s="418">
        <v>2</v>
      </c>
      <c r="F470" s="419">
        <f>IF($B470="","",IFERROR(VLOOKUP($B470,SERVIÇOS!$A:$F,4,0),IFERROR(VLOOKUP($B470,'COMPOSIÇÕES COMPLEMENTARES '!$C:$K,6,0),"")))</f>
        <v>205.98</v>
      </c>
      <c r="G470" s="419">
        <f>IF($B470="","",IFERROR(VLOOKUP($B470,SERVIÇOS!$A:$F,5,0),IFERROR(VLOOKUP($B470,'COMPOSIÇÕES COMPLEMENTARES '!$C:$K,7,0),"")))</f>
        <v>18.329999999999998</v>
      </c>
      <c r="H470" s="419">
        <f t="shared" si="414"/>
        <v>224.31</v>
      </c>
      <c r="I470" s="419">
        <f t="shared" si="415"/>
        <v>411.96</v>
      </c>
      <c r="J470" s="419">
        <f t="shared" si="416"/>
        <v>36.659999999999997</v>
      </c>
      <c r="K470" s="419">
        <f t="shared" si="396"/>
        <v>448.62</v>
      </c>
      <c r="L470" s="714"/>
      <c r="M470" s="288"/>
      <c r="N470" s="767"/>
      <c r="O470" s="768"/>
      <c r="P470" s="767"/>
      <c r="Q470" s="769"/>
      <c r="R470" s="767"/>
      <c r="S470" s="770"/>
      <c r="T470" s="771"/>
      <c r="U470" s="772"/>
      <c r="V470" s="773"/>
      <c r="W470" s="774"/>
      <c r="X470" s="774"/>
      <c r="Y470" s="775"/>
      <c r="Z470" s="775"/>
      <c r="AA470" s="775"/>
      <c r="AB470" s="775"/>
      <c r="AC470" s="775"/>
      <c r="AD470" s="775"/>
      <c r="AE470" s="775"/>
      <c r="AF470" s="775"/>
      <c r="AG470" s="775"/>
      <c r="AH470" s="775"/>
      <c r="AI470" s="775"/>
      <c r="AJ470" s="780"/>
      <c r="AK470" s="780"/>
    </row>
    <row r="471" spans="1:37" s="777" customFormat="1">
      <c r="A471" s="414" t="s">
        <v>19834</v>
      </c>
      <c r="B471" s="415" t="s">
        <v>14110</v>
      </c>
      <c r="C471" s="778" t="str">
        <f>IF($B471="","",IFERROR(VLOOKUP($B471,SERVIÇOS!$A:$F,2,0),IFERROR(VLOOKUP($B471,'COMPOSIÇÕES COMPLEMENTARES '!$C:$K,2,0),"")))</f>
        <v>SINALIZAÇÃO C/ PINTURA EM PISO PARA EXTINTOR/HIDRANTE - FORNEC. E EXEC.</v>
      </c>
      <c r="D471" s="417" t="str">
        <f>IF($B471="","",IFERROR(VLOOKUP($B471,SERVIÇOS!$A:$F,3,0),IFERROR(VLOOKUP($B471,'COMPOSIÇÕES COMPLEMENTARES '!$C:$K,3,0),"")))</f>
        <v>UN</v>
      </c>
      <c r="E471" s="418">
        <v>1</v>
      </c>
      <c r="F471" s="419">
        <f>IF($B471="","",IFERROR(VLOOKUP($B471,SERVIÇOS!$A:$F,4,0),IFERROR(VLOOKUP($B471,'COMPOSIÇÕES COMPLEMENTARES '!$C:$K,6,0),"")))</f>
        <v>21.75</v>
      </c>
      <c r="G471" s="419">
        <f>IF($B471="","",IFERROR(VLOOKUP($B471,SERVIÇOS!$A:$F,5,0),IFERROR(VLOOKUP($B471,'COMPOSIÇÕES COMPLEMENTARES '!$C:$K,7,0),"")))</f>
        <v>44.65</v>
      </c>
      <c r="H471" s="419">
        <f t="shared" si="414"/>
        <v>66.400000000000006</v>
      </c>
      <c r="I471" s="419">
        <f t="shared" si="415"/>
        <v>21.75</v>
      </c>
      <c r="J471" s="419">
        <f t="shared" si="416"/>
        <v>44.65</v>
      </c>
      <c r="K471" s="419">
        <f t="shared" si="396"/>
        <v>66.400000000000006</v>
      </c>
      <c r="L471" s="714"/>
      <c r="M471" s="288"/>
      <c r="N471" s="767"/>
      <c r="O471" s="768"/>
      <c r="P471" s="767"/>
      <c r="Q471" s="769"/>
      <c r="R471" s="767"/>
      <c r="S471" s="770"/>
      <c r="T471" s="771"/>
      <c r="U471" s="772"/>
      <c r="V471" s="773"/>
      <c r="W471" s="774"/>
      <c r="X471" s="774"/>
      <c r="Y471" s="775"/>
      <c r="Z471" s="775"/>
      <c r="AA471" s="775"/>
      <c r="AB471" s="775"/>
      <c r="AC471" s="775"/>
      <c r="AD471" s="775"/>
      <c r="AE471" s="775"/>
      <c r="AF471" s="775"/>
      <c r="AG471" s="775"/>
      <c r="AH471" s="775"/>
      <c r="AI471" s="775"/>
      <c r="AJ471" s="780"/>
      <c r="AK471" s="780"/>
    </row>
    <row r="472" spans="1:37" s="777" customFormat="1" ht="45">
      <c r="A472" s="414" t="s">
        <v>19835</v>
      </c>
      <c r="B472" s="415" t="s">
        <v>14102</v>
      </c>
      <c r="C472" s="778" t="str">
        <f>IF($B472="","",IFERROR(VLOOKUP($B472,SERVIÇOS!$A:$F,2,0),IFERROR(VLOOKUP($B472,'COMPOSIÇÕES COMPLEMENTARES '!$C:$K,2,0),"")))</f>
        <v>PLACA DE SINALIZAÇÃO DE SEGURANÇA CONTRA INCÊNDIO, FOTOLUMINESCENTE, QUADRADA, *30 X 30* CM, EM PVC *2* MM ANTI-CHAMAS (SÍMBOLOS, CORES E PICTOGRAMAS CONFORME NBR 13434)</v>
      </c>
      <c r="D472" s="417" t="str">
        <f>IF($B472="","",IFERROR(VLOOKUP($B472,SERVIÇOS!$A:$F,3,0),IFERROR(VLOOKUP($B472,'COMPOSIÇÕES COMPLEMENTARES '!$C:$K,3,0),"")))</f>
        <v xml:space="preserve">UN </v>
      </c>
      <c r="E472" s="418">
        <v>1</v>
      </c>
      <c r="F472" s="419">
        <f>IF($B472="","",IFERROR(VLOOKUP($B472,SERVIÇOS!$A:$F,4,0),IFERROR(VLOOKUP($B472,'COMPOSIÇÕES COMPLEMENTARES '!$C:$K,6,0),"")))</f>
        <v>47.08</v>
      </c>
      <c r="G472" s="419">
        <f>IF($B472="","",IFERROR(VLOOKUP($B472,SERVIÇOS!$A:$F,5,0),IFERROR(VLOOKUP($B472,'COMPOSIÇÕES COMPLEMENTARES '!$C:$K,7,0),"")))</f>
        <v>3</v>
      </c>
      <c r="H472" s="419">
        <f t="shared" si="411"/>
        <v>50.08</v>
      </c>
      <c r="I472" s="419">
        <f t="shared" si="412"/>
        <v>47.08</v>
      </c>
      <c r="J472" s="419">
        <f t="shared" si="413"/>
        <v>3</v>
      </c>
      <c r="K472" s="419">
        <f t="shared" si="396"/>
        <v>50.08</v>
      </c>
      <c r="L472" s="714" t="s">
        <v>19868</v>
      </c>
      <c r="M472" s="288"/>
      <c r="N472" s="767"/>
      <c r="O472" s="768"/>
      <c r="P472" s="767"/>
      <c r="Q472" s="769"/>
      <c r="R472" s="767"/>
      <c r="S472" s="770"/>
      <c r="T472" s="771"/>
      <c r="U472" s="772"/>
      <c r="V472" s="773"/>
      <c r="W472" s="774"/>
      <c r="X472" s="774"/>
      <c r="Y472" s="775"/>
      <c r="Z472" s="775"/>
      <c r="AA472" s="775"/>
      <c r="AB472" s="775"/>
      <c r="AC472" s="775"/>
      <c r="AD472" s="775"/>
      <c r="AE472" s="775"/>
      <c r="AF472" s="775"/>
      <c r="AG472" s="775"/>
      <c r="AH472" s="775"/>
      <c r="AI472" s="775"/>
      <c r="AJ472" s="780"/>
      <c r="AK472" s="780"/>
    </row>
    <row r="473" spans="1:37" s="777" customFormat="1" ht="30">
      <c r="A473" s="414" t="s">
        <v>19836</v>
      </c>
      <c r="B473" s="415" t="s">
        <v>16486</v>
      </c>
      <c r="C473" s="778" t="str">
        <f>IF($B473="","",IFERROR(VLOOKUP($B473,SERVIÇOS!$A:$F,2,0),IFERROR(VLOOKUP($B473,'COMPOSIÇÕES COMPLEMENTARES '!$C:$K,2,0),"")))</f>
        <v>SIRENE AUDIO-VISUAL 120DB PARA ALARME DE INCÊNDIO, ENDEREÇÁVEL - FORNEC. E INST.</v>
      </c>
      <c r="D473" s="417" t="str">
        <f>IF($B473="","",IFERROR(VLOOKUP($B473,SERVIÇOS!$A:$F,3,0),IFERROR(VLOOKUP($B473,'COMPOSIÇÕES COMPLEMENTARES '!$C:$K,3,0),"")))</f>
        <v>UN</v>
      </c>
      <c r="E473" s="418">
        <v>2</v>
      </c>
      <c r="F473" s="419">
        <f>IF($B473="","",IFERROR(VLOOKUP($B473,SERVIÇOS!$A:$F,4,0),IFERROR(VLOOKUP($B473,'COMPOSIÇÕES COMPLEMENTARES '!$C:$K,6,0),"")))</f>
        <v>185.89</v>
      </c>
      <c r="G473" s="419">
        <f>IF($B473="","",IFERROR(VLOOKUP($B473,SERVIÇOS!$A:$F,5,0),IFERROR(VLOOKUP($B473,'COMPOSIÇÕES COMPLEMENTARES '!$C:$K,7,0),"")))</f>
        <v>26.5</v>
      </c>
      <c r="H473" s="419">
        <f t="shared" si="411"/>
        <v>212.39</v>
      </c>
      <c r="I473" s="419">
        <f t="shared" si="412"/>
        <v>371.78</v>
      </c>
      <c r="J473" s="419">
        <f t="shared" si="413"/>
        <v>53</v>
      </c>
      <c r="K473" s="419">
        <f t="shared" si="396"/>
        <v>424.78</v>
      </c>
      <c r="L473" s="714"/>
      <c r="M473" s="288"/>
      <c r="N473" s="767"/>
      <c r="O473" s="768"/>
      <c r="P473" s="767"/>
      <c r="Q473" s="769"/>
      <c r="R473" s="767"/>
      <c r="S473" s="770"/>
      <c r="T473" s="771"/>
      <c r="U473" s="772"/>
      <c r="V473" s="773"/>
      <c r="W473" s="774"/>
      <c r="X473" s="774"/>
      <c r="Y473" s="775"/>
      <c r="Z473" s="775"/>
      <c r="AA473" s="775"/>
      <c r="AB473" s="775"/>
      <c r="AC473" s="775"/>
      <c r="AD473" s="775"/>
      <c r="AE473" s="775"/>
      <c r="AF473" s="775"/>
      <c r="AG473" s="775"/>
      <c r="AH473" s="775"/>
      <c r="AI473" s="775"/>
      <c r="AJ473" s="780"/>
      <c r="AK473" s="780"/>
    </row>
    <row r="474" spans="1:37" s="777" customFormat="1" ht="30">
      <c r="A474" s="414" t="s">
        <v>19837</v>
      </c>
      <c r="B474" s="415" t="s">
        <v>16796</v>
      </c>
      <c r="C474" s="778" t="str">
        <f>IF($B474="","",IFERROR(VLOOKUP($B474,SERVIÇOS!$A:$F,2,0),IFERROR(VLOOKUP($B474,'COMPOSIÇÕES COMPLEMENTARES '!$C:$K,2,0),"")))</f>
        <v>CENTRAL DE ALARME E DETECÇÃO DE INCÊNDIO, CAPACIDADE: 2 BATERIAS, 8 LAÇOS, COM 2 LINHAS</v>
      </c>
      <c r="D474" s="417" t="str">
        <f>IF($B474="","",IFERROR(VLOOKUP($B474,SERVIÇOS!$A:$F,3,0),IFERROR(VLOOKUP($B474,'COMPOSIÇÕES COMPLEMENTARES '!$C:$K,3,0),"")))</f>
        <v xml:space="preserve">UN </v>
      </c>
      <c r="E474" s="418">
        <v>1</v>
      </c>
      <c r="F474" s="419">
        <f>IF($B474="","",IFERROR(VLOOKUP($B474,SERVIÇOS!$A:$F,4,0),IFERROR(VLOOKUP($B474,'COMPOSIÇÕES COMPLEMENTARES '!$C:$K,6,0),"")))</f>
        <v>404.22</v>
      </c>
      <c r="G474" s="419">
        <f>IF($B474="","",IFERROR(VLOOKUP($B474,SERVIÇOS!$A:$F,5,0),IFERROR(VLOOKUP($B474,'COMPOSIÇÕES COMPLEMENTARES '!$C:$K,7,0),"")))</f>
        <v>21.63</v>
      </c>
      <c r="H474" s="419">
        <f t="shared" si="411"/>
        <v>425.85</v>
      </c>
      <c r="I474" s="419">
        <f t="shared" si="412"/>
        <v>404.22</v>
      </c>
      <c r="J474" s="419">
        <f t="shared" si="413"/>
        <v>21.63</v>
      </c>
      <c r="K474" s="419">
        <f t="shared" si="396"/>
        <v>425.85</v>
      </c>
      <c r="L474" s="714"/>
      <c r="M474" s="288"/>
      <c r="N474" s="767"/>
      <c r="O474" s="768"/>
      <c r="P474" s="767"/>
      <c r="Q474" s="769"/>
      <c r="R474" s="767"/>
      <c r="S474" s="770"/>
      <c r="T474" s="771"/>
      <c r="U474" s="772"/>
      <c r="V474" s="773"/>
      <c r="W474" s="774"/>
      <c r="X474" s="774"/>
      <c r="Y474" s="775"/>
      <c r="Z474" s="775"/>
      <c r="AA474" s="775"/>
      <c r="AB474" s="775"/>
      <c r="AC474" s="775"/>
      <c r="AD474" s="775"/>
      <c r="AE474" s="775"/>
      <c r="AF474" s="775"/>
      <c r="AG474" s="775"/>
      <c r="AH474" s="775"/>
      <c r="AI474" s="775"/>
      <c r="AJ474" s="780"/>
      <c r="AK474" s="780"/>
    </row>
    <row r="475" spans="1:37" s="777" customFormat="1">
      <c r="A475" s="414" t="s">
        <v>19838</v>
      </c>
      <c r="B475" s="415" t="s">
        <v>16804</v>
      </c>
      <c r="C475" s="778" t="str">
        <f>IF($B475="","",IFERROR(VLOOKUP($B475,SERVIÇOS!$A:$F,2,0),IFERROR(VLOOKUP($B475,'COMPOSIÇÕES COMPLEMENTARES '!$C:$K,2,0),"")))</f>
        <v>ACIONADOR MANUAL TIPO "QUEBRE O VIDRO"</v>
      </c>
      <c r="D475" s="417" t="str">
        <f>IF($B475="","",IFERROR(VLOOKUP($B475,SERVIÇOS!$A:$F,3,0),IFERROR(VLOOKUP($B475,'COMPOSIÇÕES COMPLEMENTARES '!$C:$K,3,0),"")))</f>
        <v>UN</v>
      </c>
      <c r="E475" s="418">
        <v>2</v>
      </c>
      <c r="F475" s="419">
        <f>IF($B475="","",IFERROR(VLOOKUP($B475,SERVIÇOS!$A:$F,4,0),IFERROR(VLOOKUP($B475,'COMPOSIÇÕES COMPLEMENTARES '!$C:$K,6,0),"")))</f>
        <v>80.44</v>
      </c>
      <c r="G475" s="419">
        <f>IF($B475="","",IFERROR(VLOOKUP($B475,SERVIÇOS!$A:$F,5,0),IFERROR(VLOOKUP($B475,'COMPOSIÇÕES COMPLEMENTARES '!$C:$K,7,0),"")))</f>
        <v>19.100000000000001</v>
      </c>
      <c r="H475" s="419">
        <f t="shared" si="411"/>
        <v>99.539999999999992</v>
      </c>
      <c r="I475" s="419">
        <f t="shared" si="412"/>
        <v>160.88</v>
      </c>
      <c r="J475" s="419">
        <f t="shared" si="413"/>
        <v>38.200000000000003</v>
      </c>
      <c r="K475" s="419">
        <f t="shared" si="396"/>
        <v>199.07999999999998</v>
      </c>
      <c r="L475" s="714"/>
      <c r="M475" s="288"/>
      <c r="N475" s="767"/>
      <c r="O475" s="768"/>
      <c r="P475" s="767"/>
      <c r="Q475" s="769"/>
      <c r="R475" s="767"/>
      <c r="S475" s="770"/>
      <c r="T475" s="771"/>
      <c r="U475" s="772"/>
      <c r="V475" s="773"/>
      <c r="W475" s="774"/>
      <c r="X475" s="774"/>
      <c r="Y475" s="775"/>
      <c r="Z475" s="775"/>
      <c r="AA475" s="775"/>
      <c r="AB475" s="775"/>
      <c r="AC475" s="775"/>
      <c r="AD475" s="775"/>
      <c r="AE475" s="775"/>
      <c r="AF475" s="775"/>
      <c r="AG475" s="775"/>
      <c r="AH475" s="775"/>
      <c r="AI475" s="775"/>
      <c r="AJ475" s="780"/>
      <c r="AK475" s="780"/>
    </row>
    <row r="476" spans="1:37" s="777" customFormat="1">
      <c r="A476" s="414" t="s">
        <v>19839</v>
      </c>
      <c r="B476" s="415" t="s">
        <v>15471</v>
      </c>
      <c r="C476" s="778" t="str">
        <f>IF($B476="","",IFERROR(VLOOKUP($B476,SERVIÇOS!$A:$F,2,0),IFERROR(VLOOKUP($B476,'COMPOSIÇÕES COMPLEMENTARES '!$C:$K,2,0),"")))</f>
        <v>ELETRODUTO DE PVC RÍGIDO, ROSCÁVEL - 25MM (3/4")</v>
      </c>
      <c r="D476" s="417" t="str">
        <f>IF($B476="","",IFERROR(VLOOKUP($B476,SERVIÇOS!$A:$F,3,0),IFERROR(VLOOKUP($B476,'COMPOSIÇÕES COMPLEMENTARES '!$C:$K,3,0),"")))</f>
        <v>M</v>
      </c>
      <c r="E476" s="418">
        <v>12</v>
      </c>
      <c r="F476" s="419">
        <f>IF($B476="","",IFERROR(VLOOKUP($B476,SERVIÇOS!$A:$F,4,0),IFERROR(VLOOKUP($B476,'COMPOSIÇÕES COMPLEMENTARES '!$C:$K,6,0),"")))</f>
        <v>12.94</v>
      </c>
      <c r="G476" s="419">
        <f>IF($B476="","",IFERROR(VLOOKUP($B476,SERVIÇOS!$A:$F,5,0),IFERROR(VLOOKUP($B476,'COMPOSIÇÕES COMPLEMENTARES '!$C:$K,7,0),"")))</f>
        <v>11.46</v>
      </c>
      <c r="H476" s="419">
        <f t="shared" ref="H476:H477" si="417">IF(E476="","",F476+G476)</f>
        <v>24.4</v>
      </c>
      <c r="I476" s="419">
        <f t="shared" ref="I476:I477" si="418">IF(E476="","",TRUNC((E476*F476),2))</f>
        <v>155.28</v>
      </c>
      <c r="J476" s="419">
        <f t="shared" ref="J476:J477" si="419">IF(E476="","",TRUNC((E476*G476),2))</f>
        <v>137.52000000000001</v>
      </c>
      <c r="K476" s="419">
        <f t="shared" si="396"/>
        <v>292.79999999999995</v>
      </c>
      <c r="L476" s="714" t="s">
        <v>19869</v>
      </c>
      <c r="M476" s="288"/>
      <c r="N476" s="767"/>
      <c r="O476" s="768"/>
      <c r="P476" s="767"/>
      <c r="Q476" s="769"/>
      <c r="R476" s="767"/>
      <c r="S476" s="770"/>
      <c r="T476" s="771"/>
      <c r="U476" s="772"/>
      <c r="V476" s="773"/>
      <c r="W476" s="774"/>
      <c r="X476" s="774"/>
      <c r="Y476" s="775"/>
      <c r="Z476" s="775"/>
      <c r="AA476" s="775"/>
      <c r="AB476" s="775"/>
      <c r="AC476" s="775"/>
      <c r="AD476" s="775"/>
      <c r="AE476" s="775"/>
      <c r="AF476" s="775"/>
      <c r="AG476" s="775"/>
      <c r="AH476" s="775"/>
      <c r="AI476" s="775"/>
      <c r="AJ476" s="780"/>
      <c r="AK476" s="780"/>
    </row>
    <row r="477" spans="1:37" s="777" customFormat="1" ht="30">
      <c r="A477" s="414" t="s">
        <v>19840</v>
      </c>
      <c r="B477" s="436" t="str">
        <f>'COMPOSIÇÕES COMPLEMENTARES '!$C$597</f>
        <v>COMP 096</v>
      </c>
      <c r="C477" s="778" t="str">
        <f>IF($B477="","",IFERROR(VLOOKUP($B477,SERVIÇOS!$A:$F,2,0),IFERROR(VLOOKUP($B477,'COMPOSIÇÕES COMPLEMENTARES '!$C:$K,2,0),"")))</f>
        <v>CONDULETE EM ALUMÍNIO, P/ ELETRODUTO ATÉ 1 1/2", COM TAMPA (MODELOS: T - X - TB - C - E - LB, LL - LR) - FORNECIMENTO E INSTALAÇÃO.</v>
      </c>
      <c r="D477" s="417" t="str">
        <f>IF($B477="","",IFERROR(VLOOKUP($B477,SERVIÇOS!$A:$F,3,0),IFERROR(VLOOKUP($B477,'COMPOSIÇÕES COMPLEMENTARES '!$C:$K,3,0),"")))</f>
        <v>UN</v>
      </c>
      <c r="E477" s="418">
        <v>8</v>
      </c>
      <c r="F477" s="419">
        <f>IF($B477="","",IFERROR(VLOOKUP($B477,SERVIÇOS!$A:$F,4,0),IFERROR(VLOOKUP($B477,'COMPOSIÇÕES COMPLEMENTARES '!$C:$K,6,0),"")))</f>
        <v>41.56</v>
      </c>
      <c r="G477" s="419">
        <f>IF($B477="","",IFERROR(VLOOKUP($B477,SERVIÇOS!$A:$F,5,0),IFERROR(VLOOKUP($B477,'COMPOSIÇÕES COMPLEMENTARES '!$C:$K,7,0),"")))</f>
        <v>9.15</v>
      </c>
      <c r="H477" s="419">
        <f t="shared" si="417"/>
        <v>50.71</v>
      </c>
      <c r="I477" s="419">
        <f t="shared" si="418"/>
        <v>332.48</v>
      </c>
      <c r="J477" s="419">
        <f t="shared" si="419"/>
        <v>73.2</v>
      </c>
      <c r="K477" s="419">
        <f t="shared" si="396"/>
        <v>405.68</v>
      </c>
      <c r="L477" s="714" t="s">
        <v>19870</v>
      </c>
      <c r="M477" s="288"/>
      <c r="N477" s="767"/>
      <c r="O477" s="768"/>
      <c r="P477" s="767"/>
      <c r="Q477" s="769"/>
      <c r="R477" s="767"/>
      <c r="S477" s="770"/>
      <c r="T477" s="771"/>
      <c r="U477" s="772"/>
      <c r="V477" s="773"/>
      <c r="W477" s="774"/>
      <c r="X477" s="774"/>
      <c r="Y477" s="775"/>
      <c r="Z477" s="775"/>
      <c r="AA477" s="775"/>
      <c r="AB477" s="775"/>
      <c r="AC477" s="775"/>
      <c r="AD477" s="775"/>
      <c r="AE477" s="775"/>
      <c r="AF477" s="775"/>
      <c r="AG477" s="775"/>
      <c r="AH477" s="775"/>
      <c r="AI477" s="775"/>
      <c r="AJ477" s="780"/>
      <c r="AK477" s="780"/>
    </row>
    <row r="478" spans="1:37" s="777" customFormat="1" ht="30">
      <c r="A478" s="414" t="s">
        <v>19864</v>
      </c>
      <c r="B478" s="415" t="s">
        <v>16904</v>
      </c>
      <c r="C478" s="778" t="str">
        <f>IF($B478="","",IFERROR(VLOOKUP($B478,SERVIÇOS!$A:$F,2,0),IFERROR(VLOOKUP($B478,'COMPOSIÇÕES COMPLEMENTARES '!$C:$K,2,0),"")))</f>
        <v>ABRIGO DE SOBREPOR EM CHAPA DE AÇO CARBONO PINTADO COM TINTA A BASE DE EPOXI VERMELHA, DIMENSÕES 75X35X25CM - FORNEC. E INST.</v>
      </c>
      <c r="D478" s="417" t="str">
        <f>IF($B478="","",IFERROR(VLOOKUP($B478,SERVIÇOS!$A:$F,3,0),IFERROR(VLOOKUP($B478,'COMPOSIÇÕES COMPLEMENTARES '!$C:$K,3,0),"")))</f>
        <v>UN</v>
      </c>
      <c r="E478" s="418">
        <v>1</v>
      </c>
      <c r="F478" s="419">
        <f>IF($B478="","",IFERROR(VLOOKUP($B478,SERVIÇOS!$A:$F,4,0),IFERROR(VLOOKUP($B478,'COMPOSIÇÕES COMPLEMENTARES '!$C:$K,6,0),"")))</f>
        <v>332.07</v>
      </c>
      <c r="G478" s="419">
        <f>IF($B478="","",IFERROR(VLOOKUP($B478,SERVIÇOS!$A:$F,5,0),IFERROR(VLOOKUP($B478,'COMPOSIÇÕES COMPLEMENTARES '!$C:$K,7,0),"")))</f>
        <v>36.299999999999997</v>
      </c>
      <c r="H478" s="419">
        <f t="shared" si="411"/>
        <v>368.37</v>
      </c>
      <c r="I478" s="419">
        <f t="shared" si="412"/>
        <v>332.07</v>
      </c>
      <c r="J478" s="419">
        <f t="shared" si="413"/>
        <v>36.299999999999997</v>
      </c>
      <c r="K478" s="419">
        <f t="shared" si="396"/>
        <v>368.37</v>
      </c>
      <c r="L478" s="714" t="s">
        <v>19841</v>
      </c>
      <c r="M478" s="288"/>
      <c r="N478" s="767"/>
      <c r="O478" s="768"/>
      <c r="P478" s="767"/>
      <c r="Q478" s="769"/>
      <c r="R478" s="767"/>
      <c r="S478" s="770"/>
      <c r="T478" s="771"/>
      <c r="U478" s="772"/>
      <c r="V478" s="773"/>
      <c r="W478" s="774"/>
      <c r="X478" s="774"/>
      <c r="Y478" s="775"/>
      <c r="Z478" s="775"/>
      <c r="AA478" s="775"/>
      <c r="AB478" s="775"/>
      <c r="AC478" s="775"/>
      <c r="AD478" s="775"/>
      <c r="AE478" s="775"/>
      <c r="AF478" s="775"/>
      <c r="AG478" s="775"/>
      <c r="AH478" s="775"/>
      <c r="AI478" s="775"/>
      <c r="AJ478" s="780"/>
      <c r="AK478" s="780"/>
    </row>
    <row r="479" spans="1:37" s="777" customFormat="1" ht="30">
      <c r="A479" s="414" t="s">
        <v>19871</v>
      </c>
      <c r="B479" s="415" t="str">
        <f>'COMPOSIÇÕES COMPLEMENTARES '!$C$605</f>
        <v>COMP 098</v>
      </c>
      <c r="C479" s="778" t="str">
        <f>IF($B479="","",IFERROR(VLOOKUP($B479,SERVIÇOS!$A:$F,2,0),IFERROR(VLOOKUP($B479,'COMPOSIÇÕES COMPLEMENTARES '!$C:$K,2,0),"")))</f>
        <v>SUPORTE PARA EXTINTOR DE PAREDE ATE 15KG EM AÇO - FORNECIMENTO E INSTALAÇÃO.</v>
      </c>
      <c r="D479" s="417" t="str">
        <f>IF($B479="","",IFERROR(VLOOKUP($B479,SERVIÇOS!$A:$F,3,0),IFERROR(VLOOKUP($B479,'COMPOSIÇÕES COMPLEMENTARES '!$C:$K,3,0),"")))</f>
        <v xml:space="preserve">UN </v>
      </c>
      <c r="E479" s="418">
        <v>5</v>
      </c>
      <c r="F479" s="419">
        <f>IF($B479="","",IFERROR(VLOOKUP($B479,SERVIÇOS!$A:$F,4,0),IFERROR(VLOOKUP($B479,'COMPOSIÇÕES COMPLEMENTARES '!$C:$K,6,0),"")))</f>
        <v>8.39</v>
      </c>
      <c r="G479" s="419">
        <f>IF($B479="","",IFERROR(VLOOKUP($B479,SERVIÇOS!$A:$F,5,0),IFERROR(VLOOKUP($B479,'COMPOSIÇÕES COMPLEMENTARES '!$C:$K,7,0),"")))</f>
        <v>4.05</v>
      </c>
      <c r="H479" s="419">
        <f t="shared" si="411"/>
        <v>12.440000000000001</v>
      </c>
      <c r="I479" s="419">
        <f t="shared" si="412"/>
        <v>41.95</v>
      </c>
      <c r="J479" s="419">
        <f t="shared" si="413"/>
        <v>20.25</v>
      </c>
      <c r="K479" s="419">
        <f t="shared" si="396"/>
        <v>62.2</v>
      </c>
      <c r="L479" s="714"/>
      <c r="M479" s="288"/>
      <c r="N479" s="767"/>
      <c r="O479" s="768"/>
      <c r="P479" s="767"/>
      <c r="Q479" s="769"/>
      <c r="R479" s="767"/>
      <c r="S479" s="770"/>
      <c r="T479" s="771"/>
      <c r="U479" s="772"/>
      <c r="V479" s="773"/>
      <c r="W479" s="774"/>
      <c r="X479" s="774"/>
      <c r="Y479" s="775"/>
      <c r="Z479" s="775"/>
      <c r="AA479" s="775"/>
      <c r="AB479" s="775"/>
      <c r="AC479" s="775"/>
      <c r="AD479" s="775"/>
      <c r="AE479" s="775"/>
      <c r="AF479" s="775"/>
      <c r="AG479" s="775"/>
      <c r="AH479" s="775"/>
      <c r="AI479" s="775"/>
      <c r="AJ479" s="780"/>
      <c r="AK479" s="780"/>
    </row>
    <row r="480" spans="1:37" s="777" customFormat="1" ht="30">
      <c r="A480" s="414" t="s">
        <v>19872</v>
      </c>
      <c r="B480" s="415" t="s">
        <v>16908</v>
      </c>
      <c r="C480" s="778" t="str">
        <f>IF($B480="","",IFERROR(VLOOKUP($B480,SERVIÇOS!$A:$F,2,0),IFERROR(VLOOKUP($B480,'COMPOSIÇÕES COMPLEMENTARES '!$C:$K,2,0),"")))</f>
        <v>EXTINTOR DE PÓ QUÍMICO ABC, CAPACIDADE 6KG, ALCANCE MÉDIO DO JATO 5M, TEMPO DE DESCARGA 12S, NBR 9443, 9444, 10721 - FORNEC. E INST.</v>
      </c>
      <c r="D480" s="417" t="str">
        <f>IF($B480="","",IFERROR(VLOOKUP($B480,SERVIÇOS!$A:$F,3,0),IFERROR(VLOOKUP($B480,'COMPOSIÇÕES COMPLEMENTARES '!$C:$K,3,0),"")))</f>
        <v>UN</v>
      </c>
      <c r="E480" s="418">
        <v>2</v>
      </c>
      <c r="F480" s="419">
        <f>IF($B480="","",IFERROR(VLOOKUP($B480,SERVIÇOS!$A:$F,4,0),IFERROR(VLOOKUP($B480,'COMPOSIÇÕES COMPLEMENTARES '!$C:$K,6,0),"")))</f>
        <v>203.57</v>
      </c>
      <c r="G480" s="419">
        <f>IF($B480="","",IFERROR(VLOOKUP($B480,SERVIÇOS!$A:$F,5,0),IFERROR(VLOOKUP($B480,'COMPOSIÇÕES COMPLEMENTARES '!$C:$K,7,0),"")))</f>
        <v>1.5</v>
      </c>
      <c r="H480" s="419">
        <f t="shared" ref="H480" si="420">IF(E480="","",F480+G480)</f>
        <v>205.07</v>
      </c>
      <c r="I480" s="419">
        <f t="shared" ref="I480" si="421">IF(E480="","",TRUNC((E480*F480),2))</f>
        <v>407.14</v>
      </c>
      <c r="J480" s="419">
        <f t="shared" ref="J480" si="422">IF(E480="","",TRUNC((E480*G480),2))</f>
        <v>3</v>
      </c>
      <c r="K480" s="419">
        <f t="shared" si="396"/>
        <v>410.14</v>
      </c>
      <c r="L480" s="714"/>
      <c r="M480" s="288"/>
      <c r="N480" s="767"/>
      <c r="O480" s="768"/>
      <c r="P480" s="767"/>
      <c r="Q480" s="769"/>
      <c r="R480" s="767"/>
      <c r="S480" s="770"/>
      <c r="T480" s="771"/>
      <c r="U480" s="772"/>
      <c r="V480" s="773"/>
      <c r="W480" s="774"/>
      <c r="X480" s="774"/>
      <c r="Y480" s="775"/>
      <c r="Z480" s="775"/>
      <c r="AA480" s="775"/>
      <c r="AB480" s="775"/>
      <c r="AC480" s="775"/>
      <c r="AD480" s="775"/>
      <c r="AE480" s="775"/>
      <c r="AF480" s="775"/>
      <c r="AG480" s="775"/>
      <c r="AH480" s="775"/>
      <c r="AI480" s="775"/>
      <c r="AJ480" s="780"/>
      <c r="AK480" s="780"/>
    </row>
    <row r="481" spans="1:37" s="275" customFormat="1">
      <c r="A481" s="706">
        <v>11</v>
      </c>
      <c r="B481" s="707"/>
      <c r="C481" s="708" t="s">
        <v>19036</v>
      </c>
      <c r="D481" s="709"/>
      <c r="E481" s="710"/>
      <c r="F481" s="711"/>
      <c r="G481" s="712"/>
      <c r="H481" s="712"/>
      <c r="I481" s="713">
        <f>SUM(I483:I514)</f>
        <v>88784.540000000008</v>
      </c>
      <c r="J481" s="713">
        <f>SUM(J483:J514)</f>
        <v>82252.710000000006</v>
      </c>
      <c r="K481" s="712"/>
      <c r="L481" s="799">
        <f>SUM(K483:K514)</f>
        <v>171037.35399999999</v>
      </c>
      <c r="M481"/>
      <c r="N481" s="477"/>
      <c r="O481" s="478" t="str">
        <f t="shared" si="132"/>
        <v/>
      </c>
      <c r="P481" s="477"/>
      <c r="Q481" s="479" t="str">
        <f t="shared" si="133"/>
        <v/>
      </c>
      <c r="R481" s="477"/>
      <c r="S481" s="480" t="str">
        <f t="shared" si="134"/>
        <v/>
      </c>
      <c r="T481" s="481">
        <f>SUMIF($N$8:S$8,"QUANT.",N481:S481)</f>
        <v>0</v>
      </c>
      <c r="U481" s="482">
        <f t="shared" si="135"/>
        <v>0</v>
      </c>
      <c r="V481" s="494" t="str">
        <f t="shared" si="136"/>
        <v/>
      </c>
      <c r="W481" s="495">
        <f t="shared" si="137"/>
        <v>0</v>
      </c>
      <c r="X481" s="495">
        <f t="shared" si="138"/>
        <v>0</v>
      </c>
      <c r="Y481" s="273"/>
      <c r="Z481" s="273"/>
      <c r="AA481" s="273"/>
      <c r="AB481" s="273"/>
      <c r="AC481" s="273"/>
      <c r="AD481" s="273"/>
      <c r="AE481" s="273"/>
      <c r="AF481" s="273"/>
      <c r="AG481" s="273"/>
      <c r="AH481" s="273"/>
      <c r="AI481" s="273"/>
      <c r="AJ481" s="274">
        <f t="shared" si="166"/>
        <v>0</v>
      </c>
      <c r="AK481" s="274">
        <v>0</v>
      </c>
    </row>
    <row r="482" spans="1:37" s="275" customFormat="1">
      <c r="A482" s="706" t="s">
        <v>19053</v>
      </c>
      <c r="B482" s="707"/>
      <c r="C482" s="708" t="s">
        <v>19038</v>
      </c>
      <c r="D482" s="709"/>
      <c r="E482" s="710"/>
      <c r="F482" s="711"/>
      <c r="G482" s="712"/>
      <c r="H482" s="712"/>
      <c r="I482" s="713"/>
      <c r="J482" s="713"/>
      <c r="K482" s="712"/>
      <c r="L482" s="799"/>
      <c r="M482"/>
      <c r="N482" s="477"/>
      <c r="O482" s="478" t="str">
        <f t="shared" si="132"/>
        <v/>
      </c>
      <c r="P482" s="477"/>
      <c r="Q482" s="479" t="str">
        <f t="shared" si="133"/>
        <v/>
      </c>
      <c r="R482" s="477"/>
      <c r="S482" s="480" t="str">
        <f t="shared" si="134"/>
        <v/>
      </c>
      <c r="T482" s="481">
        <f>SUMIF($N$8:S$8,"QUANT.",N482:S482)</f>
        <v>0</v>
      </c>
      <c r="U482" s="482">
        <f t="shared" si="135"/>
        <v>0</v>
      </c>
      <c r="V482" s="494" t="str">
        <f t="shared" si="136"/>
        <v/>
      </c>
      <c r="W482" s="495">
        <f t="shared" si="137"/>
        <v>0</v>
      </c>
      <c r="X482" s="495">
        <f t="shared" si="138"/>
        <v>0</v>
      </c>
      <c r="Y482" s="273"/>
      <c r="Z482" s="273"/>
      <c r="AA482" s="273"/>
      <c r="AB482" s="273"/>
      <c r="AC482" s="273"/>
      <c r="AD482" s="273"/>
      <c r="AE482" s="273"/>
      <c r="AF482" s="273"/>
      <c r="AG482" s="273"/>
      <c r="AH482" s="273"/>
      <c r="AI482" s="273"/>
      <c r="AJ482" s="274">
        <f t="shared" si="166"/>
        <v>0</v>
      </c>
      <c r="AK482" s="274">
        <v>0</v>
      </c>
    </row>
    <row r="483" spans="1:37" s="275" customFormat="1">
      <c r="A483" s="414" t="s">
        <v>19774</v>
      </c>
      <c r="B483" s="436" t="s">
        <v>18232</v>
      </c>
      <c r="C483" s="416" t="str">
        <f>IF($B483="","",IFERROR(VLOOKUP($B483,SERVIÇOS!$A:$F,2,0),IFERROR(VLOOKUP($B483,'COMPOSIÇÕES COMPLEMENTARES '!$C:$K,2,0),"")))</f>
        <v>REMOÇÃO DE PINTURA LÁTEX (RASPAGEM E/OU LIXAMENTO E/OU ESCOVAÇÃO)</v>
      </c>
      <c r="D483" s="417" t="str">
        <f>IF($B483="","",IFERROR(VLOOKUP($B483,SERVIÇOS!$A:$F,3,0),IFERROR(VLOOKUP($B483,'COMPOSIÇÕES COMPLEMENTARES '!$C:$K,3,0),"")))</f>
        <v>M2</v>
      </c>
      <c r="E483" s="418">
        <v>1111</v>
      </c>
      <c r="F483" s="419">
        <f>IF($B483="","",IFERROR(VLOOKUP($B483,SERVIÇOS!$A:$F,4,0),IFERROR(VLOOKUP($B483,'COMPOSIÇÕES COMPLEMENTARES '!$C:$K,6,0),"")))</f>
        <v>3.08</v>
      </c>
      <c r="G483" s="419">
        <f>IF($B483="","",IFERROR(VLOOKUP($B483,SERVIÇOS!$A:$F,5,0),IFERROR(VLOOKUP($B483,'COMPOSIÇÕES COMPLEMENTARES '!$C:$K,7,0),"")))</f>
        <v>6.01</v>
      </c>
      <c r="H483" s="419">
        <f t="shared" ref="H483" si="423">IF(E483="","",F483+G483)</f>
        <v>9.09</v>
      </c>
      <c r="I483" s="419">
        <f t="shared" ref="I483" si="424">IF(E483="","",TRUNC((E483*F483),2))</f>
        <v>3421.88</v>
      </c>
      <c r="J483" s="419">
        <f t="shared" ref="J483" si="425">IF(E483="","",TRUNC((E483*G483),2))</f>
        <v>6677.11</v>
      </c>
      <c r="K483" s="419">
        <f t="shared" si="396"/>
        <v>10098.99</v>
      </c>
      <c r="L483" s="714"/>
      <c r="M483"/>
      <c r="N483" s="477"/>
      <c r="O483" s="478"/>
      <c r="P483" s="477"/>
      <c r="Q483" s="479"/>
      <c r="R483" s="477"/>
      <c r="S483" s="480"/>
      <c r="T483" s="481"/>
      <c r="U483" s="482"/>
      <c r="V483" s="494"/>
      <c r="W483" s="495"/>
      <c r="X483" s="495"/>
      <c r="Y483" s="273"/>
      <c r="Z483" s="273"/>
      <c r="AA483" s="273"/>
      <c r="AB483" s="273"/>
      <c r="AC483" s="273"/>
      <c r="AD483" s="273"/>
      <c r="AE483" s="273"/>
      <c r="AF483" s="273"/>
      <c r="AG483" s="273"/>
      <c r="AH483" s="273"/>
      <c r="AI483" s="273"/>
      <c r="AJ483" s="661"/>
      <c r="AK483" s="661"/>
    </row>
    <row r="484" spans="1:37" s="275" customFormat="1">
      <c r="A484" s="414" t="s">
        <v>19775</v>
      </c>
      <c r="B484" s="436">
        <v>88495</v>
      </c>
      <c r="C484" s="416" t="str">
        <f>IF($B484="","",IFERROR(VLOOKUP($B484,SERVIÇOS!$A:$F,2,0),IFERROR(VLOOKUP($B484,'COMPOSIÇÕES COMPLEMENTARES '!$C:$K,2,0),"")))</f>
        <v>APLICAÇÃO E LIXAMENTO DE MASSA LÁTEX EM PAREDES, UMA DEMÃO. AF_06/2014</v>
      </c>
      <c r="D484" s="417" t="str">
        <f>IF($B484="","",IFERROR(VLOOKUP($B484,SERVIÇOS!$A:$F,3,0),IFERROR(VLOOKUP($B484,'COMPOSIÇÕES COMPLEMENTARES '!$C:$K,3,0),"")))</f>
        <v>M2</v>
      </c>
      <c r="E484" s="418">
        <v>393.7</v>
      </c>
      <c r="F484" s="419">
        <f>IF($B484="","",IFERROR(VLOOKUP($B484,SERVIÇOS!$A:$F,4,0),IFERROR(VLOOKUP($B484,'COMPOSIÇÕES COMPLEMENTARES '!$C:$K,6,0),"")))</f>
        <v>8.01</v>
      </c>
      <c r="G484" s="419">
        <f>IF($B484="","",IFERROR(VLOOKUP($B484,SERVIÇOS!$A:$F,5,0),IFERROR(VLOOKUP($B484,'COMPOSIÇÕES COMPLEMENTARES '!$C:$K,7,0),"")))</f>
        <v>6.25</v>
      </c>
      <c r="H484" s="419">
        <f t="shared" si="129"/>
        <v>14.26</v>
      </c>
      <c r="I484" s="419">
        <f t="shared" si="130"/>
        <v>3153.53</v>
      </c>
      <c r="J484" s="419">
        <f t="shared" si="131"/>
        <v>2460.62</v>
      </c>
      <c r="K484" s="419">
        <f t="shared" si="396"/>
        <v>5614.1619999999994</v>
      </c>
      <c r="L484" s="714" t="s">
        <v>19002</v>
      </c>
      <c r="M484"/>
      <c r="N484" s="477"/>
      <c r="O484" s="478" t="str">
        <f t="shared" si="132"/>
        <v/>
      </c>
      <c r="P484" s="477"/>
      <c r="Q484" s="479" t="str">
        <f t="shared" si="133"/>
        <v/>
      </c>
      <c r="R484" s="477"/>
      <c r="S484" s="480" t="str">
        <f t="shared" si="134"/>
        <v/>
      </c>
      <c r="T484" s="481">
        <f>SUMIF($N$8:S$8,"QUANT.",N484:S484)</f>
        <v>0</v>
      </c>
      <c r="U484" s="482">
        <f t="shared" si="135"/>
        <v>0</v>
      </c>
      <c r="V484" s="494" t="str">
        <f t="shared" si="136"/>
        <v>MEDIR</v>
      </c>
      <c r="W484" s="495">
        <f t="shared" si="137"/>
        <v>393.7</v>
      </c>
      <c r="X484" s="495">
        <f t="shared" si="138"/>
        <v>5614.1619999999994</v>
      </c>
      <c r="Y484" s="273"/>
      <c r="Z484" s="273"/>
      <c r="AA484" s="273"/>
      <c r="AB484" s="273"/>
      <c r="AC484" s="273"/>
      <c r="AD484" s="273"/>
      <c r="AE484" s="273"/>
      <c r="AF484" s="273"/>
      <c r="AG484" s="273"/>
      <c r="AH484" s="273"/>
      <c r="AI484" s="273"/>
      <c r="AJ484" s="274">
        <f t="shared" si="166"/>
        <v>88495</v>
      </c>
      <c r="AK484" s="274">
        <v>0</v>
      </c>
    </row>
    <row r="485" spans="1:37" s="275" customFormat="1">
      <c r="A485" s="414" t="s">
        <v>19776</v>
      </c>
      <c r="B485" s="436">
        <v>88485</v>
      </c>
      <c r="C485" s="416" t="str">
        <f>IF($B485="","",IFERROR(VLOOKUP($B485,SERVIÇOS!$A:$F,2,0),IFERROR(VLOOKUP($B485,'COMPOSIÇÕES COMPLEMENTARES '!$C:$K,2,0),"")))</f>
        <v>APLICAÇÃO DE FUNDO SELADOR ACRÍLICO EM PAREDES, UMA DEMÃO. AF_06/2014</v>
      </c>
      <c r="D485" s="417" t="str">
        <f>IF($B485="","",IFERROR(VLOOKUP($B485,SERVIÇOS!$A:$F,3,0),IFERROR(VLOOKUP($B485,'COMPOSIÇÕES COMPLEMENTARES '!$C:$K,3,0),"")))</f>
        <v>M2</v>
      </c>
      <c r="E485" s="418">
        <v>393.7</v>
      </c>
      <c r="F485" s="419">
        <f>IF($B485="","",IFERROR(VLOOKUP($B485,SERVIÇOS!$A:$F,4,0),IFERROR(VLOOKUP($B485,'COMPOSIÇÕES COMPLEMENTARES '!$C:$K,6,0),"")))</f>
        <v>2.0699999999999998</v>
      </c>
      <c r="G485" s="419">
        <f>IF($B485="","",IFERROR(VLOOKUP($B485,SERVIÇOS!$A:$F,5,0),IFERROR(VLOOKUP($B485,'COMPOSIÇÕES COMPLEMENTARES '!$C:$K,7,0),"")))</f>
        <v>1.04</v>
      </c>
      <c r="H485" s="419">
        <f t="shared" si="129"/>
        <v>3.11</v>
      </c>
      <c r="I485" s="419">
        <f t="shared" si="130"/>
        <v>814.95</v>
      </c>
      <c r="J485" s="419">
        <f t="shared" si="131"/>
        <v>409.44</v>
      </c>
      <c r="K485" s="419">
        <f t="shared" si="396"/>
        <v>1224.4069999999999</v>
      </c>
      <c r="L485" s="714"/>
      <c r="M485"/>
      <c r="N485" s="477"/>
      <c r="O485" s="478" t="str">
        <f t="shared" si="132"/>
        <v/>
      </c>
      <c r="P485" s="477"/>
      <c r="Q485" s="479" t="str">
        <f t="shared" si="133"/>
        <v/>
      </c>
      <c r="R485" s="477"/>
      <c r="S485" s="480" t="str">
        <f t="shared" si="134"/>
        <v/>
      </c>
      <c r="T485" s="481">
        <f>SUMIF($N$8:S$8,"QUANT.",N485:S485)</f>
        <v>0</v>
      </c>
      <c r="U485" s="482">
        <f t="shared" si="135"/>
        <v>0</v>
      </c>
      <c r="V485" s="494" t="str">
        <f t="shared" si="136"/>
        <v>MEDIR</v>
      </c>
      <c r="W485" s="495">
        <f t="shared" si="137"/>
        <v>393.7</v>
      </c>
      <c r="X485" s="495">
        <f t="shared" si="138"/>
        <v>1224.4069999999999</v>
      </c>
      <c r="Y485" s="273"/>
      <c r="Z485" s="273"/>
      <c r="AA485" s="273"/>
      <c r="AB485" s="273"/>
      <c r="AC485" s="273"/>
      <c r="AD485" s="273"/>
      <c r="AE485" s="273"/>
      <c r="AF485" s="273"/>
      <c r="AG485" s="273"/>
      <c r="AH485" s="273"/>
      <c r="AI485" s="273"/>
      <c r="AJ485" s="274">
        <f t="shared" si="166"/>
        <v>88485</v>
      </c>
      <c r="AK485" s="274">
        <v>0</v>
      </c>
    </row>
    <row r="486" spans="1:37" s="275" customFormat="1" ht="30">
      <c r="A486" s="414" t="s">
        <v>19777</v>
      </c>
      <c r="B486" s="436">
        <v>88489</v>
      </c>
      <c r="C486" s="416" t="str">
        <f>IF($B486="","",IFERROR(VLOOKUP($B486,SERVIÇOS!$A:$F,2,0),IFERROR(VLOOKUP($B486,'COMPOSIÇÕES COMPLEMENTARES '!$C:$K,2,0),"")))</f>
        <v>APLICAÇÃO MANUAL DE PINTURA COM TINTA LÁTEX ACRÍLICA EM PAREDES, DUAS DEMÃOS. AF_06/2014</v>
      </c>
      <c r="D486" s="417" t="str">
        <f>IF($B486="","",IFERROR(VLOOKUP($B486,SERVIÇOS!$A:$F,3,0),IFERROR(VLOOKUP($B486,'COMPOSIÇÕES COMPLEMENTARES '!$C:$K,3,0),"")))</f>
        <v>M2</v>
      </c>
      <c r="E486" s="418">
        <v>393.7</v>
      </c>
      <c r="F486" s="419">
        <f>IF($B486="","",IFERROR(VLOOKUP($B486,SERVIÇOS!$A:$F,4,0),IFERROR(VLOOKUP($B486,'COMPOSIÇÕES COMPLEMENTARES '!$C:$K,6,0),"")))</f>
        <v>11.07</v>
      </c>
      <c r="G486" s="419">
        <f>IF($B486="","",IFERROR(VLOOKUP($B486,SERVIÇOS!$A:$F,5,0),IFERROR(VLOOKUP($B486,'COMPOSIÇÕES COMPLEMENTARES '!$C:$K,7,0),"")))</f>
        <v>4.9800000000000004</v>
      </c>
      <c r="H486" s="419">
        <f t="shared" si="129"/>
        <v>16.05</v>
      </c>
      <c r="I486" s="419">
        <f t="shared" si="130"/>
        <v>4358.25</v>
      </c>
      <c r="J486" s="419">
        <f t="shared" si="131"/>
        <v>1960.62</v>
      </c>
      <c r="K486" s="419">
        <f t="shared" si="396"/>
        <v>6318.8850000000002</v>
      </c>
      <c r="L486" s="714"/>
      <c r="M486"/>
      <c r="N486" s="477"/>
      <c r="O486" s="478" t="str">
        <f t="shared" si="132"/>
        <v/>
      </c>
      <c r="P486" s="477"/>
      <c r="Q486" s="479" t="str">
        <f t="shared" si="133"/>
        <v/>
      </c>
      <c r="R486" s="477"/>
      <c r="S486" s="480" t="str">
        <f t="shared" si="134"/>
        <v/>
      </c>
      <c r="T486" s="481">
        <f>SUMIF($N$8:S$8,"QUANT.",N486:S486)</f>
        <v>0</v>
      </c>
      <c r="U486" s="482">
        <f t="shared" si="135"/>
        <v>0</v>
      </c>
      <c r="V486" s="494" t="str">
        <f t="shared" si="136"/>
        <v>MEDIR</v>
      </c>
      <c r="W486" s="495">
        <f t="shared" si="137"/>
        <v>393.7</v>
      </c>
      <c r="X486" s="495">
        <f t="shared" si="138"/>
        <v>6318.8850000000002</v>
      </c>
      <c r="Y486" s="273"/>
      <c r="Z486" s="273"/>
      <c r="AA486" s="273"/>
      <c r="AB486" s="273"/>
      <c r="AC486" s="273"/>
      <c r="AD486" s="273"/>
      <c r="AE486" s="273"/>
      <c r="AF486" s="273"/>
      <c r="AG486" s="273"/>
      <c r="AH486" s="273"/>
      <c r="AI486" s="273"/>
      <c r="AJ486" s="274">
        <f t="shared" si="166"/>
        <v>88489</v>
      </c>
      <c r="AK486" s="274">
        <v>0</v>
      </c>
    </row>
    <row r="487" spans="1:37" s="275" customFormat="1">
      <c r="A487" s="414" t="s">
        <v>19778</v>
      </c>
      <c r="B487" s="436">
        <v>88494</v>
      </c>
      <c r="C487" s="416" t="str">
        <f>IF($B487="","",IFERROR(VLOOKUP($B487,SERVIÇOS!$A:$F,2,0),IFERROR(VLOOKUP($B487,'COMPOSIÇÕES COMPLEMENTARES '!$C:$K,2,0),"")))</f>
        <v>APLICAÇÃO E LIXAMENTO DE MASSA LÁTEX EM TETO, UMA DEMÃO. AF_06/2014</v>
      </c>
      <c r="D487" s="417" t="str">
        <f>IF($B487="","",IFERROR(VLOOKUP($B487,SERVIÇOS!$A:$F,3,0),IFERROR(VLOOKUP($B487,'COMPOSIÇÕES COMPLEMENTARES '!$C:$K,3,0),"")))</f>
        <v>M2</v>
      </c>
      <c r="E487" s="418">
        <v>717.3</v>
      </c>
      <c r="F487" s="419">
        <f>IF($B487="","",IFERROR(VLOOKUP($B487,SERVIÇOS!$A:$F,4,0),IFERROR(VLOOKUP($B487,'COMPOSIÇÕES COMPLEMENTARES '!$C:$K,6,0),"")))</f>
        <v>11.26</v>
      </c>
      <c r="G487" s="419">
        <f>IF($B487="","",IFERROR(VLOOKUP($B487,SERVIÇOS!$A:$F,5,0),IFERROR(VLOOKUP($B487,'COMPOSIÇÕES COMPLEMENTARES '!$C:$K,7,0),"")))</f>
        <v>13.45</v>
      </c>
      <c r="H487" s="419">
        <f t="shared" si="129"/>
        <v>24.71</v>
      </c>
      <c r="I487" s="419">
        <f t="shared" si="130"/>
        <v>8076.79</v>
      </c>
      <c r="J487" s="419">
        <f t="shared" si="131"/>
        <v>9647.68</v>
      </c>
      <c r="K487" s="419">
        <f t="shared" si="396"/>
        <v>17724.483</v>
      </c>
      <c r="L487" s="714" t="s">
        <v>11648</v>
      </c>
      <c r="M487"/>
      <c r="N487" s="477"/>
      <c r="O487" s="478" t="str">
        <f t="shared" si="132"/>
        <v/>
      </c>
      <c r="P487" s="477"/>
      <c r="Q487" s="479" t="str">
        <f t="shared" si="133"/>
        <v/>
      </c>
      <c r="R487" s="477"/>
      <c r="S487" s="480" t="str">
        <f t="shared" si="134"/>
        <v/>
      </c>
      <c r="T487" s="481">
        <f>SUMIF($N$8:S$8,"QUANT.",N487:S487)</f>
        <v>0</v>
      </c>
      <c r="U487" s="482">
        <f t="shared" si="135"/>
        <v>0</v>
      </c>
      <c r="V487" s="494" t="str">
        <f t="shared" si="136"/>
        <v>MEDIR</v>
      </c>
      <c r="W487" s="495">
        <f t="shared" si="137"/>
        <v>717.3</v>
      </c>
      <c r="X487" s="495">
        <f t="shared" si="138"/>
        <v>17724.483</v>
      </c>
      <c r="Y487" s="273"/>
      <c r="Z487" s="273"/>
      <c r="AA487" s="273"/>
      <c r="AB487" s="273"/>
      <c r="AC487" s="273"/>
      <c r="AD487" s="273"/>
      <c r="AE487" s="273"/>
      <c r="AF487" s="273"/>
      <c r="AG487" s="273"/>
      <c r="AH487" s="273"/>
      <c r="AI487" s="273"/>
      <c r="AJ487" s="274">
        <f t="shared" si="166"/>
        <v>88494</v>
      </c>
      <c r="AK487" s="274">
        <v>0</v>
      </c>
    </row>
    <row r="488" spans="1:37" s="275" customFormat="1">
      <c r="A488" s="414" t="s">
        <v>19779</v>
      </c>
      <c r="B488" s="436">
        <v>88484</v>
      </c>
      <c r="C488" s="416" t="str">
        <f>IF($B488="","",IFERROR(VLOOKUP($B488,SERVIÇOS!$A:$F,2,0),IFERROR(VLOOKUP($B488,'COMPOSIÇÕES COMPLEMENTARES '!$C:$K,2,0),"")))</f>
        <v>APLICAÇÃO DE FUNDO SELADOR ACRÍLICO EM TETO, UMA DEMÃO. AF_06/2014</v>
      </c>
      <c r="D488" s="417" t="str">
        <f>IF($B488="","",IFERROR(VLOOKUP($B488,SERVIÇOS!$A:$F,3,0),IFERROR(VLOOKUP($B488,'COMPOSIÇÕES COMPLEMENTARES '!$C:$K,3,0),"")))</f>
        <v>M2</v>
      </c>
      <c r="E488" s="418">
        <v>717.3</v>
      </c>
      <c r="F488" s="419">
        <f>IF($B488="","",IFERROR(VLOOKUP($B488,SERVIÇOS!$A:$F,4,0),IFERROR(VLOOKUP($B488,'COMPOSIÇÕES COMPLEMENTARES '!$C:$K,6,0),"")))</f>
        <v>2.23</v>
      </c>
      <c r="G488" s="419">
        <f>IF($B488="","",IFERROR(VLOOKUP($B488,SERVIÇOS!$A:$F,5,0),IFERROR(VLOOKUP($B488,'COMPOSIÇÕES COMPLEMENTARES '!$C:$K,7,0),"")))</f>
        <v>1.36</v>
      </c>
      <c r="H488" s="419">
        <f t="shared" si="129"/>
        <v>3.59</v>
      </c>
      <c r="I488" s="419">
        <f t="shared" si="130"/>
        <v>1599.57</v>
      </c>
      <c r="J488" s="419">
        <f t="shared" si="131"/>
        <v>975.52</v>
      </c>
      <c r="K488" s="419">
        <f t="shared" si="396"/>
        <v>2575.1069999999995</v>
      </c>
      <c r="L488" s="714"/>
      <c r="M488"/>
      <c r="N488" s="477"/>
      <c r="O488" s="478" t="str">
        <f t="shared" si="132"/>
        <v/>
      </c>
      <c r="P488" s="477"/>
      <c r="Q488" s="479" t="str">
        <f t="shared" si="133"/>
        <v/>
      </c>
      <c r="R488" s="477"/>
      <c r="S488" s="480" t="str">
        <f t="shared" si="134"/>
        <v/>
      </c>
      <c r="T488" s="481">
        <f>SUMIF($N$8:S$8,"QUANT.",N488:S488)</f>
        <v>0</v>
      </c>
      <c r="U488" s="482">
        <f t="shared" si="135"/>
        <v>0</v>
      </c>
      <c r="V488" s="494" t="str">
        <f t="shared" si="136"/>
        <v>MEDIR</v>
      </c>
      <c r="W488" s="495">
        <f t="shared" si="137"/>
        <v>717.3</v>
      </c>
      <c r="X488" s="495">
        <f t="shared" si="138"/>
        <v>2575.1069999999995</v>
      </c>
      <c r="Y488" s="273"/>
      <c r="Z488" s="273"/>
      <c r="AA488" s="273"/>
      <c r="AB488" s="273"/>
      <c r="AC488" s="273"/>
      <c r="AD488" s="273"/>
      <c r="AE488" s="273"/>
      <c r="AF488" s="273"/>
      <c r="AG488" s="273"/>
      <c r="AH488" s="273"/>
      <c r="AI488" s="273"/>
      <c r="AJ488" s="274">
        <f t="shared" si="166"/>
        <v>88484</v>
      </c>
      <c r="AK488" s="274">
        <v>0</v>
      </c>
    </row>
    <row r="489" spans="1:37" s="275" customFormat="1" ht="30">
      <c r="A489" s="414" t="s">
        <v>19780</v>
      </c>
      <c r="B489" s="436">
        <v>88488</v>
      </c>
      <c r="C489" s="416" t="str">
        <f>IF($B489="","",IFERROR(VLOOKUP($B489,SERVIÇOS!$A:$F,2,0),IFERROR(VLOOKUP($B489,'COMPOSIÇÕES COMPLEMENTARES '!$C:$K,2,0),"")))</f>
        <v>APLICAÇÃO MANUAL DE PINTURA COM TINTA LÁTEX ACRÍLICA EM TETO, DUAS DEMÃOS. AF_06/2014</v>
      </c>
      <c r="D489" s="417" t="str">
        <f>IF($B489="","",IFERROR(VLOOKUP($B489,SERVIÇOS!$A:$F,3,0),IFERROR(VLOOKUP($B489,'COMPOSIÇÕES COMPLEMENTARES '!$C:$K,3,0),"")))</f>
        <v>M2</v>
      </c>
      <c r="E489" s="418">
        <v>717.3</v>
      </c>
      <c r="F489" s="419">
        <f>IF($B489="","",IFERROR(VLOOKUP($B489,SERVIÇOS!$A:$F,4,0),IFERROR(VLOOKUP($B489,'COMPOSIÇÕES COMPLEMENTARES '!$C:$K,6,0),"")))</f>
        <v>11.74</v>
      </c>
      <c r="G489" s="419">
        <f>IF($B489="","",IFERROR(VLOOKUP($B489,SERVIÇOS!$A:$F,5,0),IFERROR(VLOOKUP($B489,'COMPOSIÇÕES COMPLEMENTARES '!$C:$K,7,0),"")))</f>
        <v>6.5</v>
      </c>
      <c r="H489" s="419">
        <f t="shared" si="129"/>
        <v>18.240000000000002</v>
      </c>
      <c r="I489" s="419">
        <f t="shared" si="130"/>
        <v>8421.1</v>
      </c>
      <c r="J489" s="419">
        <f t="shared" si="131"/>
        <v>4662.45</v>
      </c>
      <c r="K489" s="419">
        <f t="shared" si="396"/>
        <v>13083.552000000001</v>
      </c>
      <c r="L489" s="714"/>
      <c r="M489"/>
      <c r="N489" s="477"/>
      <c r="O489" s="478" t="str">
        <f t="shared" si="132"/>
        <v/>
      </c>
      <c r="P489" s="477"/>
      <c r="Q489" s="479" t="str">
        <f t="shared" si="133"/>
        <v/>
      </c>
      <c r="R489" s="477"/>
      <c r="S489" s="480" t="str">
        <f t="shared" si="134"/>
        <v/>
      </c>
      <c r="T489" s="481">
        <f>SUMIF($N$8:S$8,"QUANT.",N489:S489)</f>
        <v>0</v>
      </c>
      <c r="U489" s="482">
        <f t="shared" si="135"/>
        <v>0</v>
      </c>
      <c r="V489" s="494" t="str">
        <f t="shared" si="136"/>
        <v>MEDIR</v>
      </c>
      <c r="W489" s="495">
        <f t="shared" si="137"/>
        <v>717.3</v>
      </c>
      <c r="X489" s="495">
        <f t="shared" si="138"/>
        <v>13083.552000000001</v>
      </c>
      <c r="Y489" s="273"/>
      <c r="Z489" s="273"/>
      <c r="AA489" s="273"/>
      <c r="AB489" s="273"/>
      <c r="AC489" s="273"/>
      <c r="AD489" s="273"/>
      <c r="AE489" s="273"/>
      <c r="AF489" s="273"/>
      <c r="AG489" s="273"/>
      <c r="AH489" s="273"/>
      <c r="AI489" s="273"/>
      <c r="AJ489" s="274">
        <f t="shared" si="166"/>
        <v>88488</v>
      </c>
      <c r="AK489" s="274">
        <v>0</v>
      </c>
    </row>
    <row r="490" spans="1:37" s="275" customFormat="1">
      <c r="A490" s="706" t="s">
        <v>19561</v>
      </c>
      <c r="B490" s="707"/>
      <c r="C490" s="708" t="s">
        <v>19179</v>
      </c>
      <c r="D490" s="709"/>
      <c r="E490" s="710"/>
      <c r="F490" s="711"/>
      <c r="G490" s="712"/>
      <c r="H490" s="712"/>
      <c r="I490" s="713"/>
      <c r="J490" s="713"/>
      <c r="K490" s="712"/>
      <c r="L490" s="799"/>
      <c r="M490"/>
      <c r="N490" s="477"/>
      <c r="O490" s="478" t="str">
        <f t="shared" si="132"/>
        <v/>
      </c>
      <c r="P490" s="477"/>
      <c r="Q490" s="479" t="str">
        <f t="shared" si="133"/>
        <v/>
      </c>
      <c r="R490" s="477"/>
      <c r="S490" s="480" t="str">
        <f t="shared" si="134"/>
        <v/>
      </c>
      <c r="T490" s="481">
        <f>SUMIF($N$8:S$8,"QUANT.",N490:S490)</f>
        <v>0</v>
      </c>
      <c r="U490" s="482">
        <f t="shared" si="135"/>
        <v>0</v>
      </c>
      <c r="V490" s="494" t="str">
        <f t="shared" si="136"/>
        <v/>
      </c>
      <c r="W490" s="495">
        <f t="shared" si="137"/>
        <v>0</v>
      </c>
      <c r="X490" s="495">
        <f t="shared" si="138"/>
        <v>0</v>
      </c>
      <c r="Y490" s="273"/>
      <c r="Z490" s="273"/>
      <c r="AA490" s="273"/>
      <c r="AB490" s="273"/>
      <c r="AC490" s="273"/>
      <c r="AD490" s="273"/>
      <c r="AE490" s="273"/>
      <c r="AF490" s="273"/>
      <c r="AG490" s="273"/>
      <c r="AH490" s="273"/>
      <c r="AI490" s="273"/>
      <c r="AJ490" s="274">
        <f t="shared" si="166"/>
        <v>0</v>
      </c>
      <c r="AK490" s="274">
        <v>0</v>
      </c>
    </row>
    <row r="491" spans="1:37" s="275" customFormat="1">
      <c r="A491" s="414" t="s">
        <v>19781</v>
      </c>
      <c r="B491" s="436" t="s">
        <v>18232</v>
      </c>
      <c r="C491" s="416" t="str">
        <f>IF($B491="","",IFERROR(VLOOKUP($B491,SERVIÇOS!$A:$F,2,0),IFERROR(VLOOKUP($B491,'COMPOSIÇÕES COMPLEMENTARES '!$C:$K,2,0),"")))</f>
        <v>REMOÇÃO DE PINTURA LÁTEX (RASPAGEM E/OU LIXAMENTO E/OU ESCOVAÇÃO)</v>
      </c>
      <c r="D491" s="417" t="str">
        <f>IF($B491="","",IFERROR(VLOOKUP($B491,SERVIÇOS!$A:$F,3,0),IFERROR(VLOOKUP($B491,'COMPOSIÇÕES COMPLEMENTARES '!$C:$K,3,0),"")))</f>
        <v>M2</v>
      </c>
      <c r="E491" s="418">
        <v>424.3</v>
      </c>
      <c r="F491" s="419">
        <f>IF($B491="","",IFERROR(VLOOKUP($B491,SERVIÇOS!$A:$F,4,0),IFERROR(VLOOKUP($B491,'COMPOSIÇÕES COMPLEMENTARES '!$C:$K,6,0),"")))</f>
        <v>3.08</v>
      </c>
      <c r="G491" s="419">
        <f>IF($B491="","",IFERROR(VLOOKUP($B491,SERVIÇOS!$A:$F,5,0),IFERROR(VLOOKUP($B491,'COMPOSIÇÕES COMPLEMENTARES '!$C:$K,7,0),"")))</f>
        <v>6.01</v>
      </c>
      <c r="H491" s="419">
        <f t="shared" ref="H491" si="426">IF(E491="","",F491+G491)</f>
        <v>9.09</v>
      </c>
      <c r="I491" s="419">
        <f t="shared" ref="I491" si="427">IF(E491="","",TRUNC((E491*F491),2))</f>
        <v>1306.8399999999999</v>
      </c>
      <c r="J491" s="419">
        <f t="shared" ref="J491" si="428">IF(E491="","",TRUNC((E491*G491),2))</f>
        <v>2550.04</v>
      </c>
      <c r="K491" s="419">
        <f t="shared" si="396"/>
        <v>3856.8870000000002</v>
      </c>
      <c r="L491" s="714"/>
      <c r="M491"/>
      <c r="N491" s="477"/>
      <c r="O491" s="478"/>
      <c r="P491" s="477"/>
      <c r="Q491" s="479"/>
      <c r="R491" s="477"/>
      <c r="S491" s="480"/>
      <c r="T491" s="481"/>
      <c r="U491" s="482"/>
      <c r="V491" s="494"/>
      <c r="W491" s="495"/>
      <c r="X491" s="495"/>
      <c r="Y491" s="273"/>
      <c r="Z491" s="273"/>
      <c r="AA491" s="273"/>
      <c r="AB491" s="273"/>
      <c r="AC491" s="273"/>
      <c r="AD491" s="273"/>
      <c r="AE491" s="273"/>
      <c r="AF491" s="273"/>
      <c r="AG491" s="273"/>
      <c r="AH491" s="273"/>
      <c r="AI491" s="273"/>
      <c r="AJ491" s="661"/>
      <c r="AK491" s="661"/>
    </row>
    <row r="492" spans="1:37" s="275" customFormat="1">
      <c r="A492" s="414" t="s">
        <v>19782</v>
      </c>
      <c r="B492" s="436">
        <v>88495</v>
      </c>
      <c r="C492" s="416" t="str">
        <f>IF($B492="","",IFERROR(VLOOKUP($B492,SERVIÇOS!$A:$F,2,0),IFERROR(VLOOKUP($B492,'COMPOSIÇÕES COMPLEMENTARES '!$C:$K,2,0),"")))</f>
        <v>APLICAÇÃO E LIXAMENTO DE MASSA LÁTEX EM PAREDES, UMA DEMÃO. AF_06/2014</v>
      </c>
      <c r="D492" s="417" t="str">
        <f>IF($B492="","",IFERROR(VLOOKUP($B492,SERVIÇOS!$A:$F,3,0),IFERROR(VLOOKUP($B492,'COMPOSIÇÕES COMPLEMENTARES '!$C:$K,3,0),"")))</f>
        <v>M2</v>
      </c>
      <c r="E492" s="418">
        <v>425.3</v>
      </c>
      <c r="F492" s="419">
        <f>IF($B492="","",IFERROR(VLOOKUP($B492,SERVIÇOS!$A:$F,4,0),IFERROR(VLOOKUP($B492,'COMPOSIÇÕES COMPLEMENTARES '!$C:$K,6,0),"")))</f>
        <v>8.01</v>
      </c>
      <c r="G492" s="419">
        <f>IF($B492="","",IFERROR(VLOOKUP($B492,SERVIÇOS!$A:$F,5,0),IFERROR(VLOOKUP($B492,'COMPOSIÇÕES COMPLEMENTARES '!$C:$K,7,0),"")))</f>
        <v>6.25</v>
      </c>
      <c r="H492" s="419">
        <f t="shared" si="129"/>
        <v>14.26</v>
      </c>
      <c r="I492" s="419">
        <f t="shared" si="130"/>
        <v>3406.65</v>
      </c>
      <c r="J492" s="419">
        <f t="shared" si="131"/>
        <v>2658.12</v>
      </c>
      <c r="K492" s="419">
        <f t="shared" si="396"/>
        <v>6064.7780000000002</v>
      </c>
      <c r="L492" s="714"/>
      <c r="M492"/>
      <c r="N492" s="477"/>
      <c r="O492" s="478" t="str">
        <f t="shared" si="132"/>
        <v/>
      </c>
      <c r="P492" s="477"/>
      <c r="Q492" s="479" t="str">
        <f t="shared" si="133"/>
        <v/>
      </c>
      <c r="R492" s="477"/>
      <c r="S492" s="480" t="str">
        <f t="shared" si="134"/>
        <v/>
      </c>
      <c r="T492" s="481">
        <f>SUMIF($N$8:S$8,"QUANT.",N492:S492)</f>
        <v>0</v>
      </c>
      <c r="U492" s="482">
        <f t="shared" si="135"/>
        <v>0</v>
      </c>
      <c r="V492" s="494" t="str">
        <f t="shared" si="136"/>
        <v>MEDIR</v>
      </c>
      <c r="W492" s="495">
        <f t="shared" si="137"/>
        <v>425.3</v>
      </c>
      <c r="X492" s="495">
        <f t="shared" si="138"/>
        <v>6064.7780000000002</v>
      </c>
      <c r="Y492" s="273"/>
      <c r="Z492" s="273"/>
      <c r="AA492" s="273"/>
      <c r="AB492" s="273"/>
      <c r="AC492" s="273"/>
      <c r="AD492" s="273"/>
      <c r="AE492" s="273"/>
      <c r="AF492" s="273"/>
      <c r="AG492" s="273"/>
      <c r="AH492" s="273"/>
      <c r="AI492" s="273"/>
      <c r="AJ492" s="274">
        <f t="shared" si="166"/>
        <v>88495</v>
      </c>
      <c r="AK492" s="274">
        <v>0</v>
      </c>
    </row>
    <row r="493" spans="1:37" s="275" customFormat="1">
      <c r="A493" s="414" t="s">
        <v>19783</v>
      </c>
      <c r="B493" s="436">
        <v>88485</v>
      </c>
      <c r="C493" s="416" t="str">
        <f>IF($B493="","",IFERROR(VLOOKUP($B493,SERVIÇOS!$A:$F,2,0),IFERROR(VLOOKUP($B493,'COMPOSIÇÕES COMPLEMENTARES '!$C:$K,2,0),"")))</f>
        <v>APLICAÇÃO DE FUNDO SELADOR ACRÍLICO EM PAREDES, UMA DEMÃO. AF_06/2014</v>
      </c>
      <c r="D493" s="417" t="str">
        <f>IF($B493="","",IFERROR(VLOOKUP($B493,SERVIÇOS!$A:$F,3,0),IFERROR(VLOOKUP($B493,'COMPOSIÇÕES COMPLEMENTARES '!$C:$K,3,0),"")))</f>
        <v>M2</v>
      </c>
      <c r="E493" s="418">
        <v>425.3</v>
      </c>
      <c r="F493" s="419">
        <f>IF($B493="","",IFERROR(VLOOKUP($B493,SERVIÇOS!$A:$F,4,0),IFERROR(VLOOKUP($B493,'COMPOSIÇÕES COMPLEMENTARES '!$C:$K,6,0),"")))</f>
        <v>2.0699999999999998</v>
      </c>
      <c r="G493" s="419">
        <f>IF($B493="","",IFERROR(VLOOKUP($B493,SERVIÇOS!$A:$F,5,0),IFERROR(VLOOKUP($B493,'COMPOSIÇÕES COMPLEMENTARES '!$C:$K,7,0),"")))</f>
        <v>1.04</v>
      </c>
      <c r="H493" s="419">
        <f t="shared" si="129"/>
        <v>3.11</v>
      </c>
      <c r="I493" s="419">
        <f t="shared" si="130"/>
        <v>880.37</v>
      </c>
      <c r="J493" s="419">
        <f t="shared" si="131"/>
        <v>442.31</v>
      </c>
      <c r="K493" s="419">
        <f t="shared" si="396"/>
        <v>1322.683</v>
      </c>
      <c r="L493" s="714"/>
      <c r="M493"/>
      <c r="N493" s="477"/>
      <c r="O493" s="478" t="str">
        <f t="shared" si="132"/>
        <v/>
      </c>
      <c r="P493" s="477"/>
      <c r="Q493" s="479" t="str">
        <f t="shared" si="133"/>
        <v/>
      </c>
      <c r="R493" s="477"/>
      <c r="S493" s="480" t="str">
        <f t="shared" si="134"/>
        <v/>
      </c>
      <c r="T493" s="481">
        <f>SUMIF($N$8:S$8,"QUANT.",N493:S493)</f>
        <v>0</v>
      </c>
      <c r="U493" s="482">
        <f t="shared" si="135"/>
        <v>0</v>
      </c>
      <c r="V493" s="494" t="str">
        <f t="shared" si="136"/>
        <v>MEDIR</v>
      </c>
      <c r="W493" s="495">
        <f t="shared" si="137"/>
        <v>425.3</v>
      </c>
      <c r="X493" s="495">
        <f t="shared" si="138"/>
        <v>1322.683</v>
      </c>
      <c r="Y493" s="273"/>
      <c r="Z493" s="273"/>
      <c r="AA493" s="273"/>
      <c r="AB493" s="273"/>
      <c r="AC493" s="273"/>
      <c r="AD493" s="273"/>
      <c r="AE493" s="273"/>
      <c r="AF493" s="273"/>
      <c r="AG493" s="273"/>
      <c r="AH493" s="273"/>
      <c r="AI493" s="273"/>
      <c r="AJ493" s="274">
        <f t="shared" si="166"/>
        <v>88485</v>
      </c>
      <c r="AK493" s="274">
        <v>0</v>
      </c>
    </row>
    <row r="494" spans="1:37" s="275" customFormat="1" ht="30">
      <c r="A494" s="414" t="s">
        <v>19784</v>
      </c>
      <c r="B494" s="436">
        <v>88489</v>
      </c>
      <c r="C494" s="416" t="str">
        <f>IF($B494="","",IFERROR(VLOOKUP($B494,SERVIÇOS!$A:$F,2,0),IFERROR(VLOOKUP($B494,'COMPOSIÇÕES COMPLEMENTARES '!$C:$K,2,0),"")))</f>
        <v>APLICAÇÃO MANUAL DE PINTURA COM TINTA LÁTEX ACRÍLICA EM PAREDES, DUAS DEMÃOS. AF_06/2014</v>
      </c>
      <c r="D494" s="417" t="str">
        <f>IF($B494="","",IFERROR(VLOOKUP($B494,SERVIÇOS!$A:$F,3,0),IFERROR(VLOOKUP($B494,'COMPOSIÇÕES COMPLEMENTARES '!$C:$K,3,0),"")))</f>
        <v>M2</v>
      </c>
      <c r="E494" s="418">
        <v>425.3</v>
      </c>
      <c r="F494" s="419">
        <f>IF($B494="","",IFERROR(VLOOKUP($B494,SERVIÇOS!$A:$F,4,0),IFERROR(VLOOKUP($B494,'COMPOSIÇÕES COMPLEMENTARES '!$C:$K,6,0),"")))</f>
        <v>11.07</v>
      </c>
      <c r="G494" s="419">
        <f>IF($B494="","",IFERROR(VLOOKUP($B494,SERVIÇOS!$A:$F,5,0),IFERROR(VLOOKUP($B494,'COMPOSIÇÕES COMPLEMENTARES '!$C:$K,7,0),"")))</f>
        <v>4.9800000000000004</v>
      </c>
      <c r="H494" s="419">
        <f t="shared" si="129"/>
        <v>16.05</v>
      </c>
      <c r="I494" s="419">
        <f t="shared" si="130"/>
        <v>4708.07</v>
      </c>
      <c r="J494" s="419">
        <f t="shared" si="131"/>
        <v>2117.9899999999998</v>
      </c>
      <c r="K494" s="419">
        <f t="shared" si="396"/>
        <v>6826.0650000000005</v>
      </c>
      <c r="L494" s="714"/>
      <c r="M494"/>
      <c r="N494" s="477"/>
      <c r="O494" s="478" t="str">
        <f t="shared" si="132"/>
        <v/>
      </c>
      <c r="P494" s="477"/>
      <c r="Q494" s="479" t="str">
        <f t="shared" si="133"/>
        <v/>
      </c>
      <c r="R494" s="477"/>
      <c r="S494" s="480" t="str">
        <f t="shared" si="134"/>
        <v/>
      </c>
      <c r="T494" s="481">
        <f>SUMIF($N$8:S$8,"QUANT.",N494:S494)</f>
        <v>0</v>
      </c>
      <c r="U494" s="482">
        <f t="shared" si="135"/>
        <v>0</v>
      </c>
      <c r="V494" s="494" t="str">
        <f t="shared" si="136"/>
        <v>MEDIR</v>
      </c>
      <c r="W494" s="495">
        <f t="shared" si="137"/>
        <v>425.3</v>
      </c>
      <c r="X494" s="495">
        <f t="shared" si="138"/>
        <v>6826.0650000000005</v>
      </c>
      <c r="Y494" s="273"/>
      <c r="Z494" s="273"/>
      <c r="AA494" s="273"/>
      <c r="AB494" s="273"/>
      <c r="AC494" s="273"/>
      <c r="AD494" s="273"/>
      <c r="AE494" s="273"/>
      <c r="AF494" s="273"/>
      <c r="AG494" s="273"/>
      <c r="AH494" s="273"/>
      <c r="AI494" s="273"/>
      <c r="AJ494" s="274">
        <f t="shared" si="166"/>
        <v>88489</v>
      </c>
      <c r="AK494" s="274">
        <v>0</v>
      </c>
    </row>
    <row r="495" spans="1:37" s="275" customFormat="1">
      <c r="A495" s="414" t="s">
        <v>19785</v>
      </c>
      <c r="B495" s="436" t="str">
        <f>'COMPOSIÇÕES COMPLEMENTARES '!$C$109</f>
        <v>COMP 029</v>
      </c>
      <c r="C495" s="416" t="str">
        <f>IF($B495="","",IFERROR(VLOOKUP($B495,SERVIÇOS!$A:$F,2,0),IFERROR(VLOOKUP($B495,'COMPOSIÇÕES COMPLEMENTARES '!$C:$K,2,0),"")))</f>
        <v xml:space="preserve">ANDAIME </v>
      </c>
      <c r="D495" s="417" t="str">
        <f>IF($B495="","",IFERROR(VLOOKUP($B495,SERVIÇOS!$A:$F,3,0),IFERROR(VLOOKUP($B495,'COMPOSIÇÕES COMPLEMENTARES '!$C:$K,3,0),"")))</f>
        <v xml:space="preserve">MXMES </v>
      </c>
      <c r="E495" s="418">
        <v>20</v>
      </c>
      <c r="F495" s="419">
        <f>IF($B495="","",IFERROR(VLOOKUP($B495,SERVIÇOS!$A:$F,4,0),IFERROR(VLOOKUP($B495,'COMPOSIÇÕES COMPLEMENTARES '!$C:$K,6,0),"")))</f>
        <v>20.73</v>
      </c>
      <c r="G495" s="419">
        <f>IF($B495="","",IFERROR(VLOOKUP($B495,SERVIÇOS!$A:$F,5,0),IFERROR(VLOOKUP($B495,'COMPOSIÇÕES COMPLEMENTARES '!$C:$K,7,0),"")))</f>
        <v>2.4</v>
      </c>
      <c r="H495" s="419">
        <f t="shared" si="129"/>
        <v>23.13</v>
      </c>
      <c r="I495" s="419">
        <f t="shared" si="130"/>
        <v>414.6</v>
      </c>
      <c r="J495" s="419">
        <f t="shared" si="131"/>
        <v>48</v>
      </c>
      <c r="K495" s="419">
        <f t="shared" si="396"/>
        <v>462.59999999999997</v>
      </c>
      <c r="L495" s="714"/>
      <c r="M495"/>
      <c r="N495" s="477"/>
      <c r="O495" s="478" t="str">
        <f t="shared" si="132"/>
        <v/>
      </c>
      <c r="P495" s="477"/>
      <c r="Q495" s="479" t="str">
        <f t="shared" si="133"/>
        <v/>
      </c>
      <c r="R495" s="477"/>
      <c r="S495" s="480" t="str">
        <f t="shared" si="134"/>
        <v/>
      </c>
      <c r="T495" s="481">
        <f>SUMIF($N$8:S$8,"QUANT.",N495:S495)</f>
        <v>0</v>
      </c>
      <c r="U495" s="482">
        <f t="shared" si="135"/>
        <v>0</v>
      </c>
      <c r="V495" s="494" t="str">
        <f t="shared" si="136"/>
        <v>MEDIR</v>
      </c>
      <c r="W495" s="495">
        <f t="shared" si="137"/>
        <v>20</v>
      </c>
      <c r="X495" s="495">
        <f t="shared" si="138"/>
        <v>462.59999999999997</v>
      </c>
      <c r="Y495" s="273"/>
      <c r="Z495" s="273"/>
      <c r="AA495" s="273"/>
      <c r="AB495" s="273"/>
      <c r="AC495" s="273"/>
      <c r="AD495" s="273"/>
      <c r="AE495" s="273"/>
      <c r="AF495" s="273"/>
      <c r="AG495" s="273"/>
      <c r="AH495" s="273"/>
      <c r="AI495" s="273"/>
      <c r="AJ495" s="274" t="e">
        <f t="shared" si="166"/>
        <v>#VALUE!</v>
      </c>
      <c r="AK495" s="274">
        <v>0</v>
      </c>
    </row>
    <row r="496" spans="1:37" s="275" customFormat="1">
      <c r="A496" s="706" t="s">
        <v>19562</v>
      </c>
      <c r="B496" s="707"/>
      <c r="C496" s="708" t="s">
        <v>19045</v>
      </c>
      <c r="D496" s="709"/>
      <c r="E496" s="710"/>
      <c r="F496" s="711"/>
      <c r="G496" s="712"/>
      <c r="H496" s="712"/>
      <c r="I496" s="713"/>
      <c r="J496" s="713"/>
      <c r="K496" s="712"/>
      <c r="L496" s="799"/>
      <c r="M496"/>
      <c r="N496" s="477"/>
      <c r="O496" s="478" t="str">
        <f t="shared" si="132"/>
        <v/>
      </c>
      <c r="P496" s="477"/>
      <c r="Q496" s="479" t="str">
        <f t="shared" si="133"/>
        <v/>
      </c>
      <c r="R496" s="477"/>
      <c r="S496" s="480" t="str">
        <f t="shared" si="134"/>
        <v/>
      </c>
      <c r="T496" s="481">
        <f>SUMIF($N$8:S$8,"QUANT.",N496:S496)</f>
        <v>0</v>
      </c>
      <c r="U496" s="482">
        <f t="shared" si="135"/>
        <v>0</v>
      </c>
      <c r="V496" s="494" t="str">
        <f t="shared" si="136"/>
        <v/>
      </c>
      <c r="W496" s="495">
        <f t="shared" si="137"/>
        <v>0</v>
      </c>
      <c r="X496" s="495">
        <f t="shared" si="138"/>
        <v>0</v>
      </c>
      <c r="Y496" s="273"/>
      <c r="Z496" s="273"/>
      <c r="AA496" s="273"/>
      <c r="AB496" s="273"/>
      <c r="AC496" s="273"/>
      <c r="AD496" s="273"/>
      <c r="AE496" s="273"/>
      <c r="AF496" s="273"/>
      <c r="AG496" s="273"/>
      <c r="AH496" s="273"/>
      <c r="AI496" s="273"/>
      <c r="AJ496" s="274">
        <f t="shared" si="166"/>
        <v>0</v>
      </c>
      <c r="AK496" s="274">
        <v>0</v>
      </c>
    </row>
    <row r="497" spans="1:37" s="275" customFormat="1" ht="75">
      <c r="A497" s="414" t="s">
        <v>19786</v>
      </c>
      <c r="B497" s="436">
        <v>100717</v>
      </c>
      <c r="C497" s="778" t="str">
        <f>IF($B497="","",IFERROR(VLOOKUP($B497,SERVIÇOS!$A:$F,2,0),IFERROR(VLOOKUP($B497,'COMPOSIÇÕES COMPLEMENTARES '!$C:$K,2,0),"")))</f>
        <v>LIXAMENTO MANUAL EM SUPERFÍCIES METÁLICAS EM OBRA. AF_01/2020</v>
      </c>
      <c r="D497" s="417" t="str">
        <f>IF($B497="","",IFERROR(VLOOKUP($B497,SERVIÇOS!$A:$F,3,0),IFERROR(VLOOKUP($B497,'COMPOSIÇÕES COMPLEMENTARES '!$C:$K,3,0),"")))</f>
        <v>M2</v>
      </c>
      <c r="E497" s="418">
        <v>850</v>
      </c>
      <c r="F497" s="419">
        <f>IF($B497="","",IFERROR(VLOOKUP($B497,SERVIÇOS!$A:$F,4,0),IFERROR(VLOOKUP($B497,'COMPOSIÇÕES COMPLEMENTARES '!$C:$K,6,0),"")))</f>
        <v>4.22</v>
      </c>
      <c r="G497" s="419">
        <f>IF($B497="","",IFERROR(VLOOKUP($B497,SERVIÇOS!$A:$F,5,0),IFERROR(VLOOKUP($B497,'COMPOSIÇÕES COMPLEMENTARES '!$C:$K,7,0),"")))</f>
        <v>6.32</v>
      </c>
      <c r="H497" s="419">
        <f t="shared" si="129"/>
        <v>10.54</v>
      </c>
      <c r="I497" s="419">
        <f t="shared" si="130"/>
        <v>3587</v>
      </c>
      <c r="J497" s="419">
        <f t="shared" si="131"/>
        <v>5372</v>
      </c>
      <c r="K497" s="419">
        <f t="shared" si="396"/>
        <v>8959</v>
      </c>
      <c r="L497" s="714" t="s">
        <v>19046</v>
      </c>
      <c r="M497"/>
      <c r="N497" s="477"/>
      <c r="O497" s="478" t="str">
        <f t="shared" si="132"/>
        <v/>
      </c>
      <c r="P497" s="477"/>
      <c r="Q497" s="479" t="str">
        <f t="shared" si="133"/>
        <v/>
      </c>
      <c r="R497" s="477"/>
      <c r="S497" s="480" t="str">
        <f t="shared" si="134"/>
        <v/>
      </c>
      <c r="T497" s="481">
        <f>SUMIF($N$8:S$8,"QUANT.",N497:S497)</f>
        <v>0</v>
      </c>
      <c r="U497" s="482">
        <f t="shared" si="135"/>
        <v>0</v>
      </c>
      <c r="V497" s="494" t="str">
        <f t="shared" si="136"/>
        <v>MEDIR</v>
      </c>
      <c r="W497" s="495">
        <f t="shared" si="137"/>
        <v>850</v>
      </c>
      <c r="X497" s="495">
        <f t="shared" si="138"/>
        <v>8959</v>
      </c>
      <c r="Y497" s="273"/>
      <c r="Z497" s="273"/>
      <c r="AA497" s="273"/>
      <c r="AB497" s="273"/>
      <c r="AC497" s="273"/>
      <c r="AD497" s="273"/>
      <c r="AE497" s="273"/>
      <c r="AF497" s="273"/>
      <c r="AG497" s="273"/>
      <c r="AH497" s="273"/>
      <c r="AI497" s="273"/>
      <c r="AJ497" s="274">
        <f t="shared" si="166"/>
        <v>100717</v>
      </c>
      <c r="AK497" s="274">
        <v>0</v>
      </c>
    </row>
    <row r="498" spans="1:37" s="275" customFormat="1" ht="45">
      <c r="A498" s="414" t="s">
        <v>19787</v>
      </c>
      <c r="B498" s="436">
        <v>100722</v>
      </c>
      <c r="C498" s="416" t="str">
        <f>IF($B498="","",IFERROR(VLOOKUP($B498,SERVIÇOS!$A:$F,2,0),IFERROR(VLOOKUP($B498,'COMPOSIÇÕES COMPLEMENTARES '!$C:$K,2,0),"")))</f>
        <v>PINTURA COM TINTA ALQUÍDICA DE FUNDO (TIPO ZARCÃO) APLICADA A ROLO OU PINCEL SOBRE SUPERFÍCIES METÁLICAS (EXCETO PERFIL) EXECUTADO EM OBRA (POR DEMÃO). AF_01/2020</v>
      </c>
      <c r="D498" s="417" t="str">
        <f>IF($B498="","",IFERROR(VLOOKUP($B498,SERVIÇOS!$A:$F,3,0),IFERROR(VLOOKUP($B498,'COMPOSIÇÕES COMPLEMENTARES '!$C:$K,3,0),"")))</f>
        <v>M2</v>
      </c>
      <c r="E498" s="418">
        <v>850</v>
      </c>
      <c r="F498" s="419">
        <f>IF($B498="","",IFERROR(VLOOKUP($B498,SERVIÇOS!$A:$F,4,0),IFERROR(VLOOKUP($B498,'COMPOSIÇÕES COMPLEMENTARES '!$C:$K,6,0),"")))</f>
        <v>10.67</v>
      </c>
      <c r="G498" s="419">
        <f>IF($B498="","",IFERROR(VLOOKUP($B498,SERVIÇOS!$A:$F,5,0),IFERROR(VLOOKUP($B498,'COMPOSIÇÕES COMPLEMENTARES '!$C:$K,7,0),"")))</f>
        <v>14.35</v>
      </c>
      <c r="H498" s="419">
        <f t="shared" si="129"/>
        <v>25.02</v>
      </c>
      <c r="I498" s="419">
        <f t="shared" si="130"/>
        <v>9069.5</v>
      </c>
      <c r="J498" s="419">
        <f t="shared" si="131"/>
        <v>12197.5</v>
      </c>
      <c r="K498" s="419">
        <f t="shared" si="396"/>
        <v>21267</v>
      </c>
      <c r="L498" s="714"/>
      <c r="M498"/>
      <c r="N498" s="477"/>
      <c r="O498" s="478" t="str">
        <f t="shared" si="132"/>
        <v/>
      </c>
      <c r="P498" s="477"/>
      <c r="Q498" s="479" t="str">
        <f t="shared" si="133"/>
        <v/>
      </c>
      <c r="R498" s="477"/>
      <c r="S498" s="480" t="str">
        <f t="shared" si="134"/>
        <v/>
      </c>
      <c r="T498" s="481">
        <f>SUMIF($N$8:S$8,"QUANT.",N498:S498)</f>
        <v>0</v>
      </c>
      <c r="U498" s="482">
        <f t="shared" si="135"/>
        <v>0</v>
      </c>
      <c r="V498" s="494" t="str">
        <f t="shared" si="136"/>
        <v>MEDIR</v>
      </c>
      <c r="W498" s="495">
        <f t="shared" si="137"/>
        <v>850</v>
      </c>
      <c r="X498" s="495">
        <f t="shared" si="138"/>
        <v>21267</v>
      </c>
      <c r="Y498" s="273"/>
      <c r="Z498" s="273"/>
      <c r="AA498" s="273"/>
      <c r="AB498" s="273"/>
      <c r="AC498" s="273"/>
      <c r="AD498" s="273"/>
      <c r="AE498" s="273"/>
      <c r="AF498" s="273"/>
      <c r="AG498" s="273"/>
      <c r="AH498" s="273"/>
      <c r="AI498" s="273"/>
      <c r="AJ498" s="274">
        <f t="shared" si="166"/>
        <v>100722</v>
      </c>
      <c r="AK498" s="274">
        <v>0</v>
      </c>
    </row>
    <row r="499" spans="1:37" s="275" customFormat="1" ht="45">
      <c r="A499" s="414" t="s">
        <v>19788</v>
      </c>
      <c r="B499" s="436">
        <v>100750</v>
      </c>
      <c r="C499" s="416" t="str">
        <f>IF($B499="","",IFERROR(VLOOKUP($B499,SERVIÇOS!$A:$F,2,0),IFERROR(VLOOKUP($B499,'COMPOSIÇÕES COMPLEMENTARES '!$C:$K,2,0),"")))</f>
        <v>PINTURA COM TINTA ALQUÍDICA DE ACABAMENTO (ESMALTE SINTÉTICO FOSCO) APLICADA A ROLO OU PINCEL SOBRE SUPERFÍCIES METÁLICAS (EXCETO PERFIL) EXECUTADO EM OBRA (POR DEMÃO). AF_01/2020</v>
      </c>
      <c r="D499" s="417" t="str">
        <f>IF($B499="","",IFERROR(VLOOKUP($B499,SERVIÇOS!$A:$F,3,0),IFERROR(VLOOKUP($B499,'COMPOSIÇÕES COMPLEMENTARES '!$C:$K,3,0),"")))</f>
        <v>M2</v>
      </c>
      <c r="E499" s="418">
        <v>850</v>
      </c>
      <c r="F499" s="419">
        <f>IF($B499="","",IFERROR(VLOOKUP($B499,SERVIÇOS!$A:$F,4,0),IFERROR(VLOOKUP($B499,'COMPOSIÇÕES COMPLEMENTARES '!$C:$K,6,0),"")))</f>
        <v>11.09</v>
      </c>
      <c r="G499" s="419">
        <f>IF($B499="","",IFERROR(VLOOKUP($B499,SERVIÇOS!$A:$F,5,0),IFERROR(VLOOKUP($B499,'COMPOSIÇÕES COMPLEMENTARES '!$C:$K,7,0),"")))</f>
        <v>14.35</v>
      </c>
      <c r="H499" s="419">
        <f t="shared" ref="H499:H566" si="429">IF(E499="","",F499+G499)</f>
        <v>25.439999999999998</v>
      </c>
      <c r="I499" s="419">
        <f t="shared" si="130"/>
        <v>9426.5</v>
      </c>
      <c r="J499" s="419">
        <f t="shared" si="131"/>
        <v>12197.5</v>
      </c>
      <c r="K499" s="419">
        <f t="shared" si="396"/>
        <v>21623.999999999996</v>
      </c>
      <c r="L499" s="714"/>
      <c r="M499"/>
      <c r="N499" s="477"/>
      <c r="O499" s="478" t="str">
        <f t="shared" si="132"/>
        <v/>
      </c>
      <c r="P499" s="477"/>
      <c r="Q499" s="479" t="str">
        <f t="shared" si="133"/>
        <v/>
      </c>
      <c r="R499" s="477"/>
      <c r="S499" s="480" t="str">
        <f t="shared" si="134"/>
        <v/>
      </c>
      <c r="T499" s="481">
        <f>SUMIF($N$8:S$8,"QUANT.",N499:S499)</f>
        <v>0</v>
      </c>
      <c r="U499" s="482">
        <f t="shared" si="135"/>
        <v>0</v>
      </c>
      <c r="V499" s="494" t="str">
        <f t="shared" ref="V499:V566" si="430">IF(B499&lt;&gt;"",IF(U499=0,"MEDIR",IF(K499-U499=0,"OK",IF(K499-U499&gt;0,"MEDIR","ALERTA!"))),"")</f>
        <v>MEDIR</v>
      </c>
      <c r="W499" s="495">
        <f t="shared" si="137"/>
        <v>850</v>
      </c>
      <c r="X499" s="495">
        <f t="shared" si="138"/>
        <v>21623.999999999996</v>
      </c>
      <c r="Y499" s="273"/>
      <c r="Z499" s="273"/>
      <c r="AA499" s="273"/>
      <c r="AB499" s="273"/>
      <c r="AC499" s="273"/>
      <c r="AD499" s="273"/>
      <c r="AE499" s="273"/>
      <c r="AF499" s="273"/>
      <c r="AG499" s="273"/>
      <c r="AH499" s="273"/>
      <c r="AI499" s="273"/>
      <c r="AJ499" s="274">
        <f t="shared" si="166"/>
        <v>100750</v>
      </c>
      <c r="AK499" s="274">
        <v>0</v>
      </c>
    </row>
    <row r="500" spans="1:37" s="275" customFormat="1">
      <c r="A500" s="414" t="s">
        <v>19789</v>
      </c>
      <c r="B500" s="436" t="str">
        <f>'COMPOSIÇÕES COMPLEMENTARES '!$C$109</f>
        <v>COMP 029</v>
      </c>
      <c r="C500" s="416" t="str">
        <f>IF($B500="","",IFERROR(VLOOKUP($B500,SERVIÇOS!$A:$F,2,0),IFERROR(VLOOKUP($B500,'COMPOSIÇÕES COMPLEMENTARES '!$C:$K,2,0),"")))</f>
        <v xml:space="preserve">ANDAIME </v>
      </c>
      <c r="D500" s="417" t="str">
        <f>IF($B500="","",IFERROR(VLOOKUP($B500,SERVIÇOS!$A:$F,3,0),IFERROR(VLOOKUP($B500,'COMPOSIÇÕES COMPLEMENTARES '!$C:$K,3,0),"")))</f>
        <v xml:space="preserve">MXMES </v>
      </c>
      <c r="E500" s="418">
        <v>20</v>
      </c>
      <c r="F500" s="419">
        <f>IF($B500="","",IFERROR(VLOOKUP($B500,SERVIÇOS!$A:$F,4,0),IFERROR(VLOOKUP($B500,'COMPOSIÇÕES COMPLEMENTARES '!$C:$K,6,0),"")))</f>
        <v>20.73</v>
      </c>
      <c r="G500" s="419">
        <f>IF($B500="","",IFERROR(VLOOKUP($B500,SERVIÇOS!$A:$F,5,0),IFERROR(VLOOKUP($B500,'COMPOSIÇÕES COMPLEMENTARES '!$C:$K,7,0),"")))</f>
        <v>2.4</v>
      </c>
      <c r="H500" s="419">
        <f t="shared" si="429"/>
        <v>23.13</v>
      </c>
      <c r="I500" s="419">
        <f t="shared" ref="I500:I567" si="431">IF(E500="","",TRUNC((E500*F500),2))</f>
        <v>414.6</v>
      </c>
      <c r="J500" s="419">
        <f t="shared" ref="J500:J567" si="432">IF(E500="","",TRUNC((E500*G500),2))</f>
        <v>48</v>
      </c>
      <c r="K500" s="419">
        <f t="shared" si="396"/>
        <v>462.59999999999997</v>
      </c>
      <c r="L500" s="714"/>
      <c r="M500"/>
      <c r="N500" s="477"/>
      <c r="O500" s="478" t="str">
        <f t="shared" ref="O500:O567" si="433">IF(OR(N500="",$K500=""),"",(N500/$E500)*$K500)</f>
        <v/>
      </c>
      <c r="P500" s="477"/>
      <c r="Q500" s="479" t="str">
        <f t="shared" ref="Q500:Q567" si="434">IF(OR(P500="",$K500=""),"",(P500/$E500)*$K500)</f>
        <v/>
      </c>
      <c r="R500" s="477"/>
      <c r="S500" s="480" t="str">
        <f t="shared" ref="S500:S567" si="435">IF(OR(R500="",$K500=""),"",(R500/$E500)*$K500)</f>
        <v/>
      </c>
      <c r="T500" s="481">
        <f>SUMIF($N$8:S$8,"QUANT.",N500:S500)</f>
        <v>0</v>
      </c>
      <c r="U500" s="482">
        <f t="shared" ref="U500:U567" si="436">SUMIF($N$8:$S$8,"CUSTO",N500:S500)</f>
        <v>0</v>
      </c>
      <c r="V500" s="494" t="str">
        <f t="shared" si="430"/>
        <v>MEDIR</v>
      </c>
      <c r="W500" s="495">
        <f t="shared" ref="W500:W567" si="437">IF(T500="",0,E500-T500)</f>
        <v>20</v>
      </c>
      <c r="X500" s="495">
        <f t="shared" ref="X500:X567" si="438">IF(U500="",0,K500-U500)</f>
        <v>462.59999999999997</v>
      </c>
      <c r="Y500" s="273"/>
      <c r="Z500" s="273"/>
      <c r="AA500" s="273"/>
      <c r="AB500" s="273"/>
      <c r="AC500" s="273"/>
      <c r="AD500" s="273"/>
      <c r="AE500" s="273"/>
      <c r="AF500" s="273"/>
      <c r="AG500" s="273"/>
      <c r="AH500" s="273"/>
      <c r="AI500" s="273"/>
      <c r="AJ500" s="274" t="e">
        <f t="shared" si="166"/>
        <v>#VALUE!</v>
      </c>
      <c r="AK500" s="274">
        <v>0</v>
      </c>
    </row>
    <row r="501" spans="1:37" s="275" customFormat="1">
      <c r="A501" s="706" t="s">
        <v>19563</v>
      </c>
      <c r="B501" s="707"/>
      <c r="C501" s="708" t="s">
        <v>19047</v>
      </c>
      <c r="D501" s="709"/>
      <c r="E501" s="710"/>
      <c r="F501" s="711"/>
      <c r="G501" s="712"/>
      <c r="H501" s="712"/>
      <c r="I501" s="713"/>
      <c r="J501" s="713"/>
      <c r="K501" s="712"/>
      <c r="L501" s="799"/>
      <c r="M501"/>
      <c r="N501" s="477"/>
      <c r="O501" s="478" t="str">
        <f t="shared" si="433"/>
        <v/>
      </c>
      <c r="P501" s="477"/>
      <c r="Q501" s="479" t="str">
        <f t="shared" si="434"/>
        <v/>
      </c>
      <c r="R501" s="477"/>
      <c r="S501" s="480" t="str">
        <f t="shared" si="435"/>
        <v/>
      </c>
      <c r="T501" s="481">
        <f>SUMIF($N$8:S$8,"QUANT.",N501:S501)</f>
        <v>0</v>
      </c>
      <c r="U501" s="482">
        <f t="shared" si="436"/>
        <v>0</v>
      </c>
      <c r="V501" s="494" t="str">
        <f t="shared" si="430"/>
        <v/>
      </c>
      <c r="W501" s="495">
        <f t="shared" si="437"/>
        <v>0</v>
      </c>
      <c r="X501" s="495">
        <f t="shared" si="438"/>
        <v>0</v>
      </c>
      <c r="Y501" s="273"/>
      <c r="Z501" s="273"/>
      <c r="AA501" s="273"/>
      <c r="AB501" s="273"/>
      <c r="AC501" s="273"/>
      <c r="AD501" s="273"/>
      <c r="AE501" s="273"/>
      <c r="AF501" s="273"/>
      <c r="AG501" s="273"/>
      <c r="AH501" s="273"/>
      <c r="AI501" s="273"/>
      <c r="AJ501" s="274">
        <f t="shared" si="166"/>
        <v>0</v>
      </c>
      <c r="AK501" s="274">
        <v>0</v>
      </c>
    </row>
    <row r="502" spans="1:37" s="275" customFormat="1">
      <c r="A502" s="414" t="s">
        <v>19790</v>
      </c>
      <c r="B502" s="436" t="s">
        <v>18232</v>
      </c>
      <c r="C502" s="416" t="str">
        <f>IF($B502="","",IFERROR(VLOOKUP($B502,SERVIÇOS!$A:$F,2,0),IFERROR(VLOOKUP($B502,'COMPOSIÇÕES COMPLEMENTARES '!$C:$K,2,0),"")))</f>
        <v>REMOÇÃO DE PINTURA LÁTEX (RASPAGEM E/OU LIXAMENTO E/OU ESCOVAÇÃO)</v>
      </c>
      <c r="D502" s="417" t="str">
        <f>IF($B502="","",IFERROR(VLOOKUP($B502,SERVIÇOS!$A:$F,3,0),IFERROR(VLOOKUP($B502,'COMPOSIÇÕES COMPLEMENTARES '!$C:$K,3,0),"")))</f>
        <v>M2</v>
      </c>
      <c r="E502" s="418">
        <v>648</v>
      </c>
      <c r="F502" s="419">
        <f>IF($B502="","",IFERROR(VLOOKUP($B502,SERVIÇOS!$A:$F,4,0),IFERROR(VLOOKUP($B502,'COMPOSIÇÕES COMPLEMENTARES '!$C:$K,6,0),"")))</f>
        <v>3.08</v>
      </c>
      <c r="G502" s="419">
        <f>IF($B502="","",IFERROR(VLOOKUP($B502,SERVIÇOS!$A:$F,5,0),IFERROR(VLOOKUP($B502,'COMPOSIÇÕES COMPLEMENTARES '!$C:$K,7,0),"")))</f>
        <v>6.01</v>
      </c>
      <c r="H502" s="419">
        <f t="shared" ref="H502" si="439">IF(E502="","",F502+G502)</f>
        <v>9.09</v>
      </c>
      <c r="I502" s="419">
        <f t="shared" ref="I502" si="440">IF(E502="","",TRUNC((E502*F502),2))</f>
        <v>1995.84</v>
      </c>
      <c r="J502" s="419">
        <f t="shared" ref="J502" si="441">IF(E502="","",TRUNC((E502*G502),2))</f>
        <v>3894.48</v>
      </c>
      <c r="K502" s="419">
        <f t="shared" si="396"/>
        <v>5890.32</v>
      </c>
      <c r="L502" s="714"/>
      <c r="M502"/>
      <c r="N502" s="477"/>
      <c r="O502" s="478"/>
      <c r="P502" s="477"/>
      <c r="Q502" s="479"/>
      <c r="R502" s="477"/>
      <c r="S502" s="480"/>
      <c r="T502" s="481"/>
      <c r="U502" s="482"/>
      <c r="V502" s="494"/>
      <c r="W502" s="495"/>
      <c r="X502" s="495"/>
      <c r="Y502" s="273"/>
      <c r="Z502" s="273"/>
      <c r="AA502" s="273"/>
      <c r="AB502" s="273"/>
      <c r="AC502" s="273"/>
      <c r="AD502" s="273"/>
      <c r="AE502" s="273"/>
      <c r="AF502" s="273"/>
      <c r="AG502" s="273"/>
      <c r="AH502" s="273"/>
      <c r="AI502" s="273"/>
      <c r="AJ502" s="661"/>
      <c r="AK502" s="661"/>
    </row>
    <row r="503" spans="1:37" s="275" customFormat="1">
      <c r="A503" s="414" t="s">
        <v>19791</v>
      </c>
      <c r="B503" s="436">
        <v>88485</v>
      </c>
      <c r="C503" s="416" t="str">
        <f>IF($B503="","",IFERROR(VLOOKUP($B503,SERVIÇOS!$A:$F,2,0),IFERROR(VLOOKUP($B503,'COMPOSIÇÕES COMPLEMENTARES '!$C:$K,2,0),"")))</f>
        <v>APLICAÇÃO DE FUNDO SELADOR ACRÍLICO EM PAREDES, UMA DEMÃO. AF_06/2014</v>
      </c>
      <c r="D503" s="417" t="str">
        <f>IF($B503="","",IFERROR(VLOOKUP($B503,SERVIÇOS!$A:$F,3,0),IFERROR(VLOOKUP($B503,'COMPOSIÇÕES COMPLEMENTARES '!$C:$K,3,0),"")))</f>
        <v>M2</v>
      </c>
      <c r="E503" s="418">
        <v>648</v>
      </c>
      <c r="F503" s="419">
        <f>IF($B503="","",IFERROR(VLOOKUP($B503,SERVIÇOS!$A:$F,4,0),IFERROR(VLOOKUP($B503,'COMPOSIÇÕES COMPLEMENTARES '!$C:$K,6,0),"")))</f>
        <v>2.0699999999999998</v>
      </c>
      <c r="G503" s="419">
        <f>IF($B503="","",IFERROR(VLOOKUP($B503,SERVIÇOS!$A:$F,5,0),IFERROR(VLOOKUP($B503,'COMPOSIÇÕES COMPLEMENTARES '!$C:$K,7,0),"")))</f>
        <v>1.04</v>
      </c>
      <c r="H503" s="419">
        <f t="shared" si="429"/>
        <v>3.11</v>
      </c>
      <c r="I503" s="419">
        <f t="shared" si="431"/>
        <v>1341.36</v>
      </c>
      <c r="J503" s="419">
        <f t="shared" si="432"/>
        <v>673.92</v>
      </c>
      <c r="K503" s="419">
        <f t="shared" si="396"/>
        <v>2015.28</v>
      </c>
      <c r="L503" s="714"/>
      <c r="M503"/>
      <c r="N503" s="477"/>
      <c r="O503" s="478" t="str">
        <f t="shared" si="433"/>
        <v/>
      </c>
      <c r="P503" s="477"/>
      <c r="Q503" s="479" t="str">
        <f t="shared" si="434"/>
        <v/>
      </c>
      <c r="R503" s="477"/>
      <c r="S503" s="480" t="str">
        <f t="shared" si="435"/>
        <v/>
      </c>
      <c r="T503" s="481">
        <f>SUMIF($N$8:S$8,"QUANT.",N503:S503)</f>
        <v>0</v>
      </c>
      <c r="U503" s="482">
        <f t="shared" si="436"/>
        <v>0</v>
      </c>
      <c r="V503" s="494" t="str">
        <f t="shared" si="430"/>
        <v>MEDIR</v>
      </c>
      <c r="W503" s="495">
        <f t="shared" si="437"/>
        <v>648</v>
      </c>
      <c r="X503" s="495">
        <f t="shared" si="438"/>
        <v>2015.28</v>
      </c>
      <c r="Y503" s="273"/>
      <c r="Z503" s="273"/>
      <c r="AA503" s="273"/>
      <c r="AB503" s="273"/>
      <c r="AC503" s="273"/>
      <c r="AD503" s="273"/>
      <c r="AE503" s="273"/>
      <c r="AF503" s="273"/>
      <c r="AG503" s="273"/>
      <c r="AH503" s="273"/>
      <c r="AI503" s="273"/>
      <c r="AJ503" s="274">
        <f t="shared" si="166"/>
        <v>88485</v>
      </c>
      <c r="AK503" s="274">
        <v>0</v>
      </c>
    </row>
    <row r="504" spans="1:37" s="275" customFormat="1" ht="45">
      <c r="A504" s="414" t="s">
        <v>19792</v>
      </c>
      <c r="B504" s="436">
        <v>88417</v>
      </c>
      <c r="C504" s="416" t="str">
        <f>IF($B504="","",IFERROR(VLOOKUP($B504,SERVIÇOS!$A:$F,2,0),IFERROR(VLOOKUP($B504,'COMPOSIÇÕES COMPLEMENTARES '!$C:$K,2,0),"")))</f>
        <v>APLICAÇÃO MANUAL DE PINTURA COM TINTA TEXTURIZADA ACRÍLICA EM PANOS CEGOS DE FACHADA (SEM PRESENÇA DE VÃOS) DE EDIFÍCIOS DE MÚLTIPLOS PAVIMENTOS, UMA COR. AF_06/2014</v>
      </c>
      <c r="D504" s="417" t="str">
        <f>IF($B504="","",IFERROR(VLOOKUP($B504,SERVIÇOS!$A:$F,3,0),IFERROR(VLOOKUP($B504,'COMPOSIÇÕES COMPLEMENTARES '!$C:$K,3,0),"")))</f>
        <v>M2</v>
      </c>
      <c r="E504" s="418">
        <v>648</v>
      </c>
      <c r="F504" s="419">
        <f>IF($B504="","",IFERROR(VLOOKUP($B504,SERVIÇOS!$A:$F,4,0),IFERROR(VLOOKUP($B504,'COMPOSIÇÕES COMPLEMENTARES '!$C:$K,6,0),"")))</f>
        <v>13.17</v>
      </c>
      <c r="G504" s="419">
        <f>IF($B504="","",IFERROR(VLOOKUP($B504,SERVIÇOS!$A:$F,5,0),IFERROR(VLOOKUP($B504,'COMPOSIÇÕES COMPLEMENTARES '!$C:$K,7,0),"")))</f>
        <v>1.77</v>
      </c>
      <c r="H504" s="419">
        <f t="shared" si="429"/>
        <v>14.94</v>
      </c>
      <c r="I504" s="419">
        <f t="shared" si="431"/>
        <v>8534.16</v>
      </c>
      <c r="J504" s="419">
        <f t="shared" si="432"/>
        <v>1146.96</v>
      </c>
      <c r="K504" s="419">
        <f t="shared" si="396"/>
        <v>9681.119999999999</v>
      </c>
      <c r="L504" s="714"/>
      <c r="M504"/>
      <c r="N504" s="477"/>
      <c r="O504" s="478" t="str">
        <f t="shared" si="433"/>
        <v/>
      </c>
      <c r="P504" s="477"/>
      <c r="Q504" s="479" t="str">
        <f t="shared" si="434"/>
        <v/>
      </c>
      <c r="R504" s="477"/>
      <c r="S504" s="480" t="str">
        <f t="shared" si="435"/>
        <v/>
      </c>
      <c r="T504" s="481">
        <f>SUMIF($N$8:S$8,"QUANT.",N504:S504)</f>
        <v>0</v>
      </c>
      <c r="U504" s="482">
        <f t="shared" si="436"/>
        <v>0</v>
      </c>
      <c r="V504" s="494" t="str">
        <f t="shared" si="430"/>
        <v>MEDIR</v>
      </c>
      <c r="W504" s="495">
        <f t="shared" si="437"/>
        <v>648</v>
      </c>
      <c r="X504" s="495">
        <f t="shared" si="438"/>
        <v>9681.119999999999</v>
      </c>
      <c r="Y504" s="273"/>
      <c r="Z504" s="273"/>
      <c r="AA504" s="273"/>
      <c r="AB504" s="273"/>
      <c r="AC504" s="273"/>
      <c r="AD504" s="273"/>
      <c r="AE504" s="273"/>
      <c r="AF504" s="273"/>
      <c r="AG504" s="273"/>
      <c r="AH504" s="273"/>
      <c r="AI504" s="273"/>
      <c r="AJ504" s="274">
        <f t="shared" si="166"/>
        <v>88417</v>
      </c>
      <c r="AK504" s="274">
        <v>0</v>
      </c>
    </row>
    <row r="505" spans="1:37" s="275" customFormat="1" ht="30">
      <c r="A505" s="414" t="s">
        <v>19793</v>
      </c>
      <c r="B505" s="436">
        <v>95626</v>
      </c>
      <c r="C505" s="416" t="str">
        <f>IF($B505="","",IFERROR(VLOOKUP($B505,SERVIÇOS!$A:$F,2,0),IFERROR(VLOOKUP($B505,'COMPOSIÇÕES COMPLEMENTARES '!$C:$K,2,0),"")))</f>
        <v>APLICAÇÃO MANUAL DE TINTA LÁTEX ACRÍLICA EM PAREDE EXTERNAS DE CASAS, DUAS DEMÃOS. AF_11/2016</v>
      </c>
      <c r="D505" s="417" t="str">
        <f>IF($B505="","",IFERROR(VLOOKUP($B505,SERVIÇOS!$A:$F,3,0),IFERROR(VLOOKUP($B505,'COMPOSIÇÕES COMPLEMENTARES '!$C:$K,3,0),"")))</f>
        <v>M2</v>
      </c>
      <c r="E505" s="418">
        <v>648</v>
      </c>
      <c r="F505" s="419">
        <f>IF($B505="","",IFERROR(VLOOKUP($B505,SERVIÇOS!$A:$F,4,0),IFERROR(VLOOKUP($B505,'COMPOSIÇÕES COMPLEMENTARES '!$C:$K,6,0),"")))</f>
        <v>9.16</v>
      </c>
      <c r="G505" s="419">
        <f>IF($B505="","",IFERROR(VLOOKUP($B505,SERVIÇOS!$A:$F,5,0),IFERROR(VLOOKUP($B505,'COMPOSIÇÕES COMPLEMENTARES '!$C:$K,7,0),"")))</f>
        <v>8.58</v>
      </c>
      <c r="H505" s="419">
        <f t="shared" si="429"/>
        <v>17.740000000000002</v>
      </c>
      <c r="I505" s="419">
        <f t="shared" si="431"/>
        <v>5935.68</v>
      </c>
      <c r="J505" s="419">
        <f t="shared" si="432"/>
        <v>5559.84</v>
      </c>
      <c r="K505" s="419">
        <f t="shared" si="396"/>
        <v>11495.52</v>
      </c>
      <c r="L505" s="714"/>
      <c r="M505"/>
      <c r="N505" s="477"/>
      <c r="O505" s="478" t="str">
        <f t="shared" si="433"/>
        <v/>
      </c>
      <c r="P505" s="477"/>
      <c r="Q505" s="479" t="str">
        <f t="shared" si="434"/>
        <v/>
      </c>
      <c r="R505" s="477"/>
      <c r="S505" s="480" t="str">
        <f t="shared" si="435"/>
        <v/>
      </c>
      <c r="T505" s="481">
        <f>SUMIF($N$8:S$8,"QUANT.",N505:S505)</f>
        <v>0</v>
      </c>
      <c r="U505" s="482">
        <f t="shared" si="436"/>
        <v>0</v>
      </c>
      <c r="V505" s="494" t="str">
        <f t="shared" si="430"/>
        <v>MEDIR</v>
      </c>
      <c r="W505" s="495">
        <f t="shared" si="437"/>
        <v>648</v>
      </c>
      <c r="X505" s="495">
        <f t="shared" si="438"/>
        <v>11495.52</v>
      </c>
      <c r="Y505" s="273"/>
      <c r="Z505" s="273"/>
      <c r="AA505" s="273"/>
      <c r="AB505" s="273"/>
      <c r="AC505" s="273"/>
      <c r="AD505" s="273"/>
      <c r="AE505" s="273"/>
      <c r="AF505" s="273"/>
      <c r="AG505" s="273"/>
      <c r="AH505" s="273"/>
      <c r="AI505" s="273"/>
      <c r="AJ505" s="274">
        <f t="shared" si="166"/>
        <v>95626</v>
      </c>
      <c r="AK505" s="274">
        <v>0</v>
      </c>
    </row>
    <row r="506" spans="1:37" s="275" customFormat="1">
      <c r="A506" s="706" t="s">
        <v>19794</v>
      </c>
      <c r="B506" s="707"/>
      <c r="C506" s="708" t="s">
        <v>19854</v>
      </c>
      <c r="D506" s="709"/>
      <c r="E506" s="710"/>
      <c r="F506" s="711"/>
      <c r="G506" s="712"/>
      <c r="H506" s="712"/>
      <c r="I506" s="713"/>
      <c r="J506" s="713"/>
      <c r="K506" s="712"/>
      <c r="L506" s="799"/>
      <c r="M506"/>
      <c r="N506" s="477"/>
      <c r="O506" s="478"/>
      <c r="P506" s="477"/>
      <c r="Q506" s="479"/>
      <c r="R506" s="477"/>
      <c r="S506" s="480"/>
      <c r="T506" s="481"/>
      <c r="U506" s="482"/>
      <c r="V506" s="494"/>
      <c r="W506" s="495"/>
      <c r="X506" s="495"/>
      <c r="Y506" s="273"/>
      <c r="Z506" s="273"/>
      <c r="AA506" s="273"/>
      <c r="AB506" s="273"/>
      <c r="AC506" s="273"/>
      <c r="AD506" s="273"/>
      <c r="AE506" s="273"/>
      <c r="AF506" s="273"/>
      <c r="AG506" s="273"/>
      <c r="AH506" s="273"/>
      <c r="AI506" s="273"/>
      <c r="AJ506" s="661"/>
      <c r="AK506" s="661"/>
    </row>
    <row r="507" spans="1:37" s="275" customFormat="1">
      <c r="A507" s="414" t="s">
        <v>19795</v>
      </c>
      <c r="B507" s="436">
        <v>102488</v>
      </c>
      <c r="C507" s="416" t="str">
        <f>IF($B507="","",IFERROR(VLOOKUP($B507,SERVIÇOS!$A:$F,2,0),IFERROR(VLOOKUP($B507,'COMPOSIÇÕES COMPLEMENTARES '!$C:$K,2,0),"")))</f>
        <v>PREPARO DO PISO CIMENTADO PARA PINTURA - LIXAMENTO E LIMPEZA. AF_05/2021</v>
      </c>
      <c r="D507" s="417" t="str">
        <f>IF($B507="","",IFERROR(VLOOKUP($B507,SERVIÇOS!$A:$F,3,0),IFERROR(VLOOKUP($B507,'COMPOSIÇÕES COMPLEMENTARES '!$C:$K,3,0),"")))</f>
        <v>M2</v>
      </c>
      <c r="E507" s="418">
        <v>249.5</v>
      </c>
      <c r="F507" s="419">
        <f>IF($B507="","",IFERROR(VLOOKUP($B507,SERVIÇOS!$A:$F,4,0),IFERROR(VLOOKUP($B507,'COMPOSIÇÕES COMPLEMENTARES '!$C:$K,6,0),"")))</f>
        <v>1.08</v>
      </c>
      <c r="G507" s="419">
        <f>IF($B507="","",IFERROR(VLOOKUP($B507,SERVIÇOS!$A:$F,5,0),IFERROR(VLOOKUP($B507,'COMPOSIÇÕES COMPLEMENTARES '!$C:$K,7,0),"")))</f>
        <v>2.68</v>
      </c>
      <c r="H507" s="419">
        <f t="shared" ref="H507:H508" si="442">IF(E507="","",F507+G507)</f>
        <v>3.7600000000000002</v>
      </c>
      <c r="I507" s="419">
        <f t="shared" ref="I507:I508" si="443">IF(E507="","",TRUNC((E507*F507),2))</f>
        <v>269.45999999999998</v>
      </c>
      <c r="J507" s="419">
        <f t="shared" ref="J507:J508" si="444">IF(E507="","",TRUNC((E507*G507),2))</f>
        <v>668.66</v>
      </c>
      <c r="K507" s="419">
        <f t="shared" si="396"/>
        <v>938.12</v>
      </c>
      <c r="L507" s="714"/>
      <c r="M507"/>
      <c r="N507" s="477"/>
      <c r="O507" s="478"/>
      <c r="P507" s="477"/>
      <c r="Q507" s="479"/>
      <c r="R507" s="477"/>
      <c r="S507" s="480"/>
      <c r="T507" s="481"/>
      <c r="U507" s="482"/>
      <c r="V507" s="494"/>
      <c r="W507" s="495"/>
      <c r="X507" s="495"/>
      <c r="Y507" s="273"/>
      <c r="Z507" s="273"/>
      <c r="AA507" s="273"/>
      <c r="AB507" s="273"/>
      <c r="AC507" s="273"/>
      <c r="AD507" s="273"/>
      <c r="AE507" s="273"/>
      <c r="AF507" s="273"/>
      <c r="AG507" s="273"/>
      <c r="AH507" s="273"/>
      <c r="AI507" s="273"/>
      <c r="AJ507" s="661"/>
      <c r="AK507" s="661"/>
    </row>
    <row r="508" spans="1:37" s="275" customFormat="1" ht="30">
      <c r="A508" s="414" t="s">
        <v>19796</v>
      </c>
      <c r="B508" s="436">
        <v>102491</v>
      </c>
      <c r="C508" s="416" t="str">
        <f>IF($B508="","",IFERROR(VLOOKUP($B508,SERVIÇOS!$A:$F,2,0),IFERROR(VLOOKUP($B508,'COMPOSIÇÕES COMPLEMENTARES '!$C:$K,2,0),"")))</f>
        <v>PINTURA DE PISO COM TINTA ACRÍLICA, APLICAÇÃO MANUAL, 2 DEMÃOS, INCLUSO FUNDO PREPARADOR. AF_05/2021</v>
      </c>
      <c r="D508" s="417" t="str">
        <f>IF($B508="","",IFERROR(VLOOKUP($B508,SERVIÇOS!$A:$F,3,0),IFERROR(VLOOKUP($B508,'COMPOSIÇÕES COMPLEMENTARES '!$C:$K,3,0),"")))</f>
        <v>M2</v>
      </c>
      <c r="E508" s="418">
        <v>424.5</v>
      </c>
      <c r="F508" s="419">
        <f>IF($B508="","",IFERROR(VLOOKUP($B508,SERVIÇOS!$A:$F,4,0),IFERROR(VLOOKUP($B508,'COMPOSIÇÕES COMPLEMENTARES '!$C:$K,6,0),"")))</f>
        <v>12.77</v>
      </c>
      <c r="G508" s="419">
        <f>IF($B508="","",IFERROR(VLOOKUP($B508,SERVIÇOS!$A:$F,5,0),IFERROR(VLOOKUP($B508,'COMPOSIÇÕES COMPLEMENTARES '!$C:$K,7,0),"")))</f>
        <v>7.54</v>
      </c>
      <c r="H508" s="419">
        <f t="shared" si="442"/>
        <v>20.309999999999999</v>
      </c>
      <c r="I508" s="419">
        <f t="shared" si="443"/>
        <v>5420.86</v>
      </c>
      <c r="J508" s="419">
        <f t="shared" si="444"/>
        <v>3200.73</v>
      </c>
      <c r="K508" s="419">
        <f t="shared" si="396"/>
        <v>8621.5949999999993</v>
      </c>
      <c r="L508" s="714"/>
      <c r="M508"/>
      <c r="N508" s="477"/>
      <c r="O508" s="478"/>
      <c r="P508" s="477"/>
      <c r="Q508" s="479"/>
      <c r="R508" s="477"/>
      <c r="S508" s="480"/>
      <c r="T508" s="481"/>
      <c r="U508" s="482"/>
      <c r="V508" s="494"/>
      <c r="W508" s="495"/>
      <c r="X508" s="495"/>
      <c r="Y508" s="273"/>
      <c r="Z508" s="273"/>
      <c r="AA508" s="273"/>
      <c r="AB508" s="273"/>
      <c r="AC508" s="273"/>
      <c r="AD508" s="273"/>
      <c r="AE508" s="273"/>
      <c r="AF508" s="273"/>
      <c r="AG508" s="273"/>
      <c r="AH508" s="273"/>
      <c r="AI508" s="273"/>
      <c r="AJ508" s="661"/>
      <c r="AK508" s="661"/>
    </row>
    <row r="509" spans="1:37" s="275" customFormat="1">
      <c r="A509" s="706" t="s">
        <v>19855</v>
      </c>
      <c r="B509" s="707"/>
      <c r="C509" s="708" t="s">
        <v>19861</v>
      </c>
      <c r="D509" s="709"/>
      <c r="E509" s="710"/>
      <c r="F509" s="711"/>
      <c r="G509" s="712"/>
      <c r="H509" s="712"/>
      <c r="I509" s="713"/>
      <c r="J509" s="713"/>
      <c r="K509" s="712"/>
      <c r="L509" s="799"/>
      <c r="M509"/>
      <c r="N509" s="477"/>
      <c r="O509" s="478"/>
      <c r="P509" s="477"/>
      <c r="Q509" s="479"/>
      <c r="R509" s="477"/>
      <c r="S509" s="480"/>
      <c r="T509" s="481"/>
      <c r="U509" s="482"/>
      <c r="V509" s="494"/>
      <c r="W509" s="495"/>
      <c r="X509" s="495"/>
      <c r="Y509" s="273"/>
      <c r="Z509" s="273"/>
      <c r="AA509" s="273"/>
      <c r="AB509" s="273"/>
      <c r="AC509" s="273"/>
      <c r="AD509" s="273"/>
      <c r="AE509" s="273"/>
      <c r="AF509" s="273"/>
      <c r="AG509" s="273"/>
      <c r="AH509" s="273"/>
      <c r="AI509" s="273"/>
      <c r="AJ509" s="661"/>
      <c r="AK509" s="661"/>
    </row>
    <row r="510" spans="1:37" s="275" customFormat="1">
      <c r="A510" s="414" t="s">
        <v>19856</v>
      </c>
      <c r="B510" s="436">
        <v>102488</v>
      </c>
      <c r="C510" s="416" t="str">
        <f>IF($B510="","",IFERROR(VLOOKUP($B510,SERVIÇOS!$A:$F,2,0),IFERROR(VLOOKUP($B510,'COMPOSIÇÕES COMPLEMENTARES '!$C:$K,2,0),"")))</f>
        <v>PREPARO DO PISO CIMENTADO PARA PINTURA - LIXAMENTO E LIMPEZA. AF_05/2021</v>
      </c>
      <c r="D510" s="417" t="str">
        <f>IF($B510="","",IFERROR(VLOOKUP($B510,SERVIÇOS!$A:$F,3,0),IFERROR(VLOOKUP($B510,'COMPOSIÇÕES COMPLEMENTARES '!$C:$K,3,0),"")))</f>
        <v>M2</v>
      </c>
      <c r="E510" s="418">
        <v>150</v>
      </c>
      <c r="F510" s="419">
        <f>IF($B510="","",IFERROR(VLOOKUP($B510,SERVIÇOS!$A:$F,4,0),IFERROR(VLOOKUP($B510,'COMPOSIÇÕES COMPLEMENTARES '!$C:$K,6,0),"")))</f>
        <v>1.08</v>
      </c>
      <c r="G510" s="419">
        <f>IF($B510="","",IFERROR(VLOOKUP($B510,SERVIÇOS!$A:$F,5,0),IFERROR(VLOOKUP($B510,'COMPOSIÇÕES COMPLEMENTARES '!$C:$K,7,0),"")))</f>
        <v>2.68</v>
      </c>
      <c r="H510" s="419">
        <f t="shared" ref="H510:H511" si="445">IF(E510="","",F510+G510)</f>
        <v>3.7600000000000002</v>
      </c>
      <c r="I510" s="419">
        <f t="shared" ref="I510:I511" si="446">IF(E510="","",TRUNC((E510*F510),2))</f>
        <v>162</v>
      </c>
      <c r="J510" s="419">
        <f t="shared" ref="J510:J511" si="447">IF(E510="","",TRUNC((E510*G510),2))</f>
        <v>402</v>
      </c>
      <c r="K510" s="419">
        <f t="shared" si="396"/>
        <v>564</v>
      </c>
      <c r="L510" s="714"/>
      <c r="M510"/>
      <c r="N510" s="477"/>
      <c r="O510" s="478"/>
      <c r="P510" s="477"/>
      <c r="Q510" s="479"/>
      <c r="R510" s="477"/>
      <c r="S510" s="480"/>
      <c r="T510" s="481"/>
      <c r="U510" s="482"/>
      <c r="V510" s="494"/>
      <c r="W510" s="495"/>
      <c r="X510" s="495"/>
      <c r="Y510" s="273"/>
      <c r="Z510" s="273"/>
      <c r="AA510" s="273"/>
      <c r="AB510" s="273"/>
      <c r="AC510" s="273"/>
      <c r="AD510" s="273"/>
      <c r="AE510" s="273"/>
      <c r="AF510" s="273"/>
      <c r="AG510" s="273"/>
      <c r="AH510" s="273"/>
      <c r="AI510" s="273"/>
      <c r="AJ510" s="661"/>
      <c r="AK510" s="661"/>
    </row>
    <row r="511" spans="1:37" s="275" customFormat="1" ht="30">
      <c r="A511" s="414" t="s">
        <v>19857</v>
      </c>
      <c r="B511" s="436">
        <v>102501</v>
      </c>
      <c r="C511" s="416" t="str">
        <f>IF($B511="","",IFERROR(VLOOKUP($B511,SERVIÇOS!$A:$F,2,0),IFERROR(VLOOKUP($B511,'COMPOSIÇÕES COMPLEMENTARES '!$C:$K,2,0),"")))</f>
        <v>PINTURA DE FAIXA DE PEDESTRE OU ZEBRADA COM TINTA ACRÍLICA, E  = 30 CM, APLICAÇÃO MANUAL. AF_05/2021</v>
      </c>
      <c r="D511" s="417" t="str">
        <f>IF($B511="","",IFERROR(VLOOKUP($B511,SERVIÇOS!$A:$F,3,0),IFERROR(VLOOKUP($B511,'COMPOSIÇÕES COMPLEMENTARES '!$C:$K,3,0),"")))</f>
        <v>M2</v>
      </c>
      <c r="E511" s="418">
        <v>50</v>
      </c>
      <c r="F511" s="419">
        <f>IF($B511="","",IFERROR(VLOOKUP($B511,SERVIÇOS!$A:$F,4,0),IFERROR(VLOOKUP($B511,'COMPOSIÇÕES COMPLEMENTARES '!$C:$K,6,0),"")))</f>
        <v>13.11</v>
      </c>
      <c r="G511" s="419">
        <f>IF($B511="","",IFERROR(VLOOKUP($B511,SERVIÇOS!$A:$F,5,0),IFERROR(VLOOKUP($B511,'COMPOSIÇÕES COMPLEMENTARES '!$C:$K,7,0),"")))</f>
        <v>11.83</v>
      </c>
      <c r="H511" s="419">
        <f t="shared" si="445"/>
        <v>24.939999999999998</v>
      </c>
      <c r="I511" s="419">
        <f t="shared" si="446"/>
        <v>655.5</v>
      </c>
      <c r="J511" s="419">
        <f t="shared" si="447"/>
        <v>591.5</v>
      </c>
      <c r="K511" s="419">
        <f t="shared" si="396"/>
        <v>1247</v>
      </c>
      <c r="L511" s="714"/>
      <c r="M511"/>
      <c r="N511" s="477"/>
      <c r="O511" s="478"/>
      <c r="P511" s="477"/>
      <c r="Q511" s="479"/>
      <c r="R511" s="477"/>
      <c r="S511" s="480"/>
      <c r="T511" s="481"/>
      <c r="U511" s="482"/>
      <c r="V511" s="494"/>
      <c r="W511" s="495"/>
      <c r="X511" s="495"/>
      <c r="Y511" s="273"/>
      <c r="Z511" s="273"/>
      <c r="AA511" s="273"/>
      <c r="AB511" s="273"/>
      <c r="AC511" s="273"/>
      <c r="AD511" s="273"/>
      <c r="AE511" s="273"/>
      <c r="AF511" s="273"/>
      <c r="AG511" s="273"/>
      <c r="AH511" s="273"/>
      <c r="AI511" s="273"/>
      <c r="AJ511" s="661"/>
      <c r="AK511" s="661"/>
    </row>
    <row r="512" spans="1:37" s="275" customFormat="1" ht="30">
      <c r="A512" s="414" t="s">
        <v>19858</v>
      </c>
      <c r="B512" s="436" t="s">
        <v>18266</v>
      </c>
      <c r="C512" s="416" t="str">
        <f>IF($B512="","",IFERROR(VLOOKUP($B512,SERVIÇOS!$A:$F,2,0),IFERROR(VLOOKUP($B512,'COMPOSIÇÕES COMPLEMENTARES '!$C:$K,2,0),"")))</f>
        <v>DEMARCAÇÃO COM TINTA ACRÍLICA, 2 DEMÃOS, DE VAGA DE ESTACIONAMENTO PARA PORTADORES DE DEFICIÊNCIA FÍSICA</v>
      </c>
      <c r="D512" s="417" t="str">
        <f>IF($B512="","",IFERROR(VLOOKUP($B512,SERVIÇOS!$A:$F,3,0),IFERROR(VLOOKUP($B512,'COMPOSIÇÕES COMPLEMENTARES '!$C:$K,3,0),"")))</f>
        <v>UN</v>
      </c>
      <c r="E512" s="418">
        <v>2</v>
      </c>
      <c r="F512" s="419">
        <f>IF($B512="","",IFERROR(VLOOKUP($B512,SERVIÇOS!$A:$F,4,0),IFERROR(VLOOKUP($B512,'COMPOSIÇÕES COMPLEMENTARES '!$C:$K,6,0),"")))</f>
        <v>125.94</v>
      </c>
      <c r="G512" s="419">
        <f>IF($B512="","",IFERROR(VLOOKUP($B512,SERVIÇOS!$A:$F,5,0),IFERROR(VLOOKUP($B512,'COMPOSIÇÕES COMPLEMENTARES '!$C:$K,7,0),"")))</f>
        <v>187.46</v>
      </c>
      <c r="H512" s="419">
        <f t="shared" ref="H512:H514" si="448">IF(E512="","",F512+G512)</f>
        <v>313.39999999999998</v>
      </c>
      <c r="I512" s="419">
        <f t="shared" ref="I512:I514" si="449">IF(E512="","",TRUNC((E512*F512),2))</f>
        <v>251.88</v>
      </c>
      <c r="J512" s="419">
        <f t="shared" ref="J512:J514" si="450">IF(E512="","",TRUNC((E512*G512),2))</f>
        <v>374.92</v>
      </c>
      <c r="K512" s="419">
        <f t="shared" si="396"/>
        <v>626.79999999999995</v>
      </c>
      <c r="L512" s="714"/>
      <c r="M512"/>
      <c r="N512" s="477"/>
      <c r="O512" s="478"/>
      <c r="P512" s="477"/>
      <c r="Q512" s="479"/>
      <c r="R512" s="477"/>
      <c r="S512" s="480"/>
      <c r="T512" s="481"/>
      <c r="U512" s="482"/>
      <c r="V512" s="494"/>
      <c r="W512" s="495"/>
      <c r="X512" s="495"/>
      <c r="Y512" s="273"/>
      <c r="Z512" s="273"/>
      <c r="AA512" s="273"/>
      <c r="AB512" s="273"/>
      <c r="AC512" s="273"/>
      <c r="AD512" s="273"/>
      <c r="AE512" s="273"/>
      <c r="AF512" s="273"/>
      <c r="AG512" s="273"/>
      <c r="AH512" s="273"/>
      <c r="AI512" s="273"/>
      <c r="AJ512" s="661"/>
      <c r="AK512" s="661"/>
    </row>
    <row r="513" spans="1:37" s="275" customFormat="1" ht="30">
      <c r="A513" s="414" t="s">
        <v>19859</v>
      </c>
      <c r="B513" s="436">
        <v>102513</v>
      </c>
      <c r="C513" s="416" t="str">
        <f>IF($B513="","",IFERROR(VLOOKUP($B513,SERVIÇOS!$A:$F,2,0),IFERROR(VLOOKUP($B513,'COMPOSIÇÕES COMPLEMENTARES '!$C:$K,2,0),"")))</f>
        <v>PINTURA DE SÍMBOLOS E TEXTOS COM TINTA ACRÍLICA, DEMARCAÇÃO COM FITA ADESIVA E APLICAÇÃO COM ROLO. AF_05/2021</v>
      </c>
      <c r="D513" s="417" t="str">
        <f>IF($B513="","",IFERROR(VLOOKUP($B513,SERVIÇOS!$A:$F,3,0),IFERROR(VLOOKUP($B513,'COMPOSIÇÕES COMPLEMENTARES '!$C:$K,3,0),"")))</f>
        <v>M2</v>
      </c>
      <c r="E513" s="418">
        <v>15</v>
      </c>
      <c r="F513" s="419">
        <f>IF($B513="","",IFERROR(VLOOKUP($B513,SERVIÇOS!$A:$F,4,0),IFERROR(VLOOKUP($B513,'COMPOSIÇÕES COMPLEMENTARES '!$C:$K,6,0),"")))</f>
        <v>21.44</v>
      </c>
      <c r="G513" s="419">
        <f>IF($B513="","",IFERROR(VLOOKUP($B513,SERVIÇOS!$A:$F,5,0),IFERROR(VLOOKUP($B513,'COMPOSIÇÕES COMPLEMENTARES '!$C:$K,7,0),"")))</f>
        <v>26.32</v>
      </c>
      <c r="H513" s="419">
        <f t="shared" si="448"/>
        <v>47.760000000000005</v>
      </c>
      <c r="I513" s="419">
        <f t="shared" si="449"/>
        <v>321.60000000000002</v>
      </c>
      <c r="J513" s="419">
        <f t="shared" si="450"/>
        <v>394.8</v>
      </c>
      <c r="K513" s="419">
        <f t="shared" si="396"/>
        <v>716.40000000000009</v>
      </c>
      <c r="L513" s="714"/>
      <c r="M513"/>
      <c r="N513" s="477"/>
      <c r="O513" s="478"/>
      <c r="P513" s="477"/>
      <c r="Q513" s="479"/>
      <c r="R513" s="477"/>
      <c r="S513" s="480"/>
      <c r="T513" s="481"/>
      <c r="U513" s="482"/>
      <c r="V513" s="494"/>
      <c r="W513" s="495"/>
      <c r="X513" s="495"/>
      <c r="Y513" s="273"/>
      <c r="Z513" s="273"/>
      <c r="AA513" s="273"/>
      <c r="AB513" s="273"/>
      <c r="AC513" s="273"/>
      <c r="AD513" s="273"/>
      <c r="AE513" s="273"/>
      <c r="AF513" s="273"/>
      <c r="AG513" s="273"/>
      <c r="AH513" s="273"/>
      <c r="AI513" s="273"/>
      <c r="AJ513" s="661"/>
      <c r="AK513" s="661"/>
    </row>
    <row r="514" spans="1:37" s="275" customFormat="1" ht="30">
      <c r="A514" s="414" t="s">
        <v>19860</v>
      </c>
      <c r="B514" s="436">
        <v>102500</v>
      </c>
      <c r="C514" s="416" t="str">
        <f>IF($B514="","",IFERROR(VLOOKUP($B514,SERVIÇOS!$A:$F,2,0),IFERROR(VLOOKUP($B514,'COMPOSIÇÕES COMPLEMENTARES '!$C:$K,2,0),"")))</f>
        <v>PINTURA DE DEMARCAÇÃO DE VAGA COM TINTA ACRÍLICA, E = 10 CM, APLICAÇÃO MANUAL. AF_05/2021</v>
      </c>
      <c r="D514" s="417" t="str">
        <f>IF($B514="","",IFERROR(VLOOKUP($B514,SERVIÇOS!$A:$F,3,0),IFERROR(VLOOKUP($B514,'COMPOSIÇÕES COMPLEMENTARES '!$C:$K,3,0),"")))</f>
        <v>M</v>
      </c>
      <c r="E514" s="418">
        <v>400</v>
      </c>
      <c r="F514" s="419">
        <f>IF($B514="","",IFERROR(VLOOKUP($B514,SERVIÇOS!$A:$F,4,0),IFERROR(VLOOKUP($B514,'COMPOSIÇÕES COMPLEMENTARES '!$C:$K,6,0),"")))</f>
        <v>2.09</v>
      </c>
      <c r="G514" s="419">
        <f>IF($B514="","",IFERROR(VLOOKUP($B514,SERVIÇOS!$A:$F,5,0),IFERROR(VLOOKUP($B514,'COMPOSIÇÕES COMPLEMENTARES '!$C:$K,7,0),"")))</f>
        <v>2.2999999999999998</v>
      </c>
      <c r="H514" s="419">
        <f t="shared" si="448"/>
        <v>4.3899999999999997</v>
      </c>
      <c r="I514" s="419">
        <f t="shared" si="449"/>
        <v>836</v>
      </c>
      <c r="J514" s="419">
        <f t="shared" si="450"/>
        <v>920</v>
      </c>
      <c r="K514" s="419">
        <f t="shared" si="396"/>
        <v>1755.9999999999998</v>
      </c>
      <c r="L514" s="714"/>
      <c r="M514"/>
      <c r="N514" s="477"/>
      <c r="O514" s="478"/>
      <c r="P514" s="477"/>
      <c r="Q514" s="479"/>
      <c r="R514" s="477"/>
      <c r="S514" s="480"/>
      <c r="T514" s="481"/>
      <c r="U514" s="482"/>
      <c r="V514" s="494"/>
      <c r="W514" s="495"/>
      <c r="X514" s="495"/>
      <c r="Y514" s="273"/>
      <c r="Z514" s="273"/>
      <c r="AA514" s="273"/>
      <c r="AB514" s="273"/>
      <c r="AC514" s="273"/>
      <c r="AD514" s="273"/>
      <c r="AE514" s="273"/>
      <c r="AF514" s="273"/>
      <c r="AG514" s="273"/>
      <c r="AH514" s="273"/>
      <c r="AI514" s="273"/>
      <c r="AJ514" s="661"/>
      <c r="AK514" s="661"/>
    </row>
    <row r="515" spans="1:37" s="275" customFormat="1">
      <c r="A515" s="706">
        <v>12</v>
      </c>
      <c r="B515" s="707"/>
      <c r="C515" s="708" t="s">
        <v>19164</v>
      </c>
      <c r="D515" s="709"/>
      <c r="E515" s="710"/>
      <c r="F515" s="711"/>
      <c r="G515" s="712"/>
      <c r="H515" s="712"/>
      <c r="I515" s="713">
        <f>SUM(I516:I521)</f>
        <v>18711.29</v>
      </c>
      <c r="J515" s="713">
        <f>SUM(J516:J521)</f>
        <v>6862.4000000000005</v>
      </c>
      <c r="K515" s="712"/>
      <c r="L515" s="799">
        <f>SUM(K516:K521)</f>
        <v>25573.69</v>
      </c>
      <c r="M515"/>
      <c r="N515" s="477"/>
      <c r="O515" s="478" t="str">
        <f t="shared" si="433"/>
        <v/>
      </c>
      <c r="P515" s="477"/>
      <c r="Q515" s="479" t="str">
        <f t="shared" si="434"/>
        <v/>
      </c>
      <c r="R515" s="477"/>
      <c r="S515" s="480" t="str">
        <f t="shared" si="435"/>
        <v/>
      </c>
      <c r="T515" s="481">
        <f>SUMIF($N$8:S$8,"QUANT.",N515:S515)</f>
        <v>0</v>
      </c>
      <c r="U515" s="482">
        <f t="shared" si="436"/>
        <v>0</v>
      </c>
      <c r="V515" s="494" t="str">
        <f t="shared" si="430"/>
        <v/>
      </c>
      <c r="W515" s="495">
        <f t="shared" si="437"/>
        <v>0</v>
      </c>
      <c r="X515" s="495">
        <f t="shared" si="438"/>
        <v>0</v>
      </c>
      <c r="Y515" s="273"/>
      <c r="Z515" s="273"/>
      <c r="AA515" s="273"/>
      <c r="AB515" s="273"/>
      <c r="AC515" s="273"/>
      <c r="AD515" s="273"/>
      <c r="AE515" s="273"/>
      <c r="AF515" s="273"/>
      <c r="AG515" s="273"/>
      <c r="AH515" s="273"/>
      <c r="AI515" s="273"/>
      <c r="AJ515" s="274">
        <f t="shared" si="166"/>
        <v>0</v>
      </c>
      <c r="AK515" s="274">
        <v>0</v>
      </c>
    </row>
    <row r="516" spans="1:37" s="777" customFormat="1">
      <c r="A516" s="761" t="s">
        <v>19057</v>
      </c>
      <c r="B516" s="762" t="str">
        <f>'COMPOSIÇÕES COMPLEMENTARES '!$C$112</f>
        <v>COMP 030</v>
      </c>
      <c r="C516" s="763" t="str">
        <f>IF($B516="","",IFERROR(VLOOKUP($B516,SERVIÇOS!$A:$F,2,0),IFERROR(VLOOKUP($B516,'COMPOSIÇÕES COMPLEMENTARES '!$C:$K,2,0),"")))</f>
        <v>DEMOLIÇÃO DE PISO CIMENTADO</v>
      </c>
      <c r="D516" s="764" t="str">
        <f>IF($B516="","",IFERROR(VLOOKUP($B516,SERVIÇOS!$A:$F,3,0),IFERROR(VLOOKUP($B516,'COMPOSIÇÕES COMPLEMENTARES '!$C:$K,3,0),"")))</f>
        <v>M2</v>
      </c>
      <c r="E516" s="765">
        <v>175</v>
      </c>
      <c r="F516" s="766">
        <f>IF($B516="","",IFERROR(VLOOKUP($B516,SERVIÇOS!$A:$F,4,0),IFERROR(VLOOKUP($B516,'COMPOSIÇÕES COMPLEMENTARES '!$C:$K,6,0),"")))</f>
        <v>4.63</v>
      </c>
      <c r="G516" s="766">
        <f>IF($B516="","",IFERROR(VLOOKUP($B516,SERVIÇOS!$A:$F,5,0),IFERROR(VLOOKUP($B516,'COMPOSIÇÕES COMPLEMENTARES '!$C:$K,7,0),"")))</f>
        <v>9.6300000000000008</v>
      </c>
      <c r="H516" s="766">
        <f t="shared" si="429"/>
        <v>14.260000000000002</v>
      </c>
      <c r="I516" s="766">
        <f t="shared" si="431"/>
        <v>810.25</v>
      </c>
      <c r="J516" s="766">
        <f t="shared" si="432"/>
        <v>1685.25</v>
      </c>
      <c r="K516" s="419">
        <f t="shared" si="396"/>
        <v>2495.5000000000005</v>
      </c>
      <c r="L516" s="779"/>
      <c r="M516" s="288"/>
      <c r="N516" s="767"/>
      <c r="O516" s="768" t="str">
        <f t="shared" si="433"/>
        <v/>
      </c>
      <c r="P516" s="767"/>
      <c r="Q516" s="769" t="str">
        <f t="shared" si="434"/>
        <v/>
      </c>
      <c r="R516" s="767"/>
      <c r="S516" s="770" t="str">
        <f t="shared" si="435"/>
        <v/>
      </c>
      <c r="T516" s="771">
        <f>SUMIF($N$8:S$8,"QUANT.",N516:S516)</f>
        <v>0</v>
      </c>
      <c r="U516" s="772">
        <f t="shared" si="436"/>
        <v>0</v>
      </c>
      <c r="V516" s="773" t="str">
        <f t="shared" si="430"/>
        <v>MEDIR</v>
      </c>
      <c r="W516" s="774">
        <f t="shared" si="437"/>
        <v>175</v>
      </c>
      <c r="X516" s="774">
        <f t="shared" si="438"/>
        <v>2495.5000000000005</v>
      </c>
      <c r="Y516" s="775"/>
      <c r="Z516" s="775"/>
      <c r="AA516" s="775"/>
      <c r="AB516" s="775"/>
      <c r="AC516" s="775"/>
      <c r="AD516" s="775"/>
      <c r="AE516" s="775"/>
      <c r="AF516" s="775"/>
      <c r="AG516" s="775"/>
      <c r="AH516" s="775"/>
      <c r="AI516" s="775"/>
      <c r="AJ516" s="776" t="e">
        <f t="shared" si="166"/>
        <v>#VALUE!</v>
      </c>
      <c r="AK516" s="776">
        <v>0</v>
      </c>
    </row>
    <row r="517" spans="1:37" s="777" customFormat="1">
      <c r="A517" s="761" t="s">
        <v>19058</v>
      </c>
      <c r="B517" s="762" t="s">
        <v>18442</v>
      </c>
      <c r="C517" s="763" t="str">
        <f>IF($B517="","",IFERROR(VLOOKUP($B517,SERVIÇOS!$A:$F,2,0),IFERROR(VLOOKUP($B517,'COMPOSIÇÕES COMPLEMENTARES '!$C:$K,2,0),"")))</f>
        <v>DESTOCAMENTO MANUAL, INCLUSIVE REMOÇÃO DE RAÍZES - DIÂMETRO 10,01 À 30 CM</v>
      </c>
      <c r="D517" s="764" t="str">
        <f>IF($B517="","",IFERROR(VLOOKUP($B517,SERVIÇOS!$A:$F,3,0),IFERROR(VLOOKUP($B517,'COMPOSIÇÕES COMPLEMENTARES '!$C:$K,3,0),"")))</f>
        <v>UN</v>
      </c>
      <c r="E517" s="765">
        <v>1</v>
      </c>
      <c r="F517" s="766">
        <f>IF($B517="","",IFERROR(VLOOKUP($B517,SERVIÇOS!$A:$F,4,0),IFERROR(VLOOKUP($B517,'COMPOSIÇÕES COMPLEMENTARES '!$C:$K,6,0),"")))</f>
        <v>23.1</v>
      </c>
      <c r="G517" s="766">
        <f>IF($B517="","",IFERROR(VLOOKUP($B517,SERVIÇOS!$A:$F,5,0),IFERROR(VLOOKUP($B517,'COMPOSIÇÕES COMPLEMENTARES '!$C:$K,7,0),"")))</f>
        <v>45.06</v>
      </c>
      <c r="H517" s="766">
        <f t="shared" si="429"/>
        <v>68.16</v>
      </c>
      <c r="I517" s="766">
        <f t="shared" si="431"/>
        <v>23.1</v>
      </c>
      <c r="J517" s="766">
        <f t="shared" si="432"/>
        <v>45.06</v>
      </c>
      <c r="K517" s="419">
        <f t="shared" si="396"/>
        <v>68.16</v>
      </c>
      <c r="L517" s="779"/>
      <c r="M517" s="288"/>
      <c r="N517" s="767"/>
      <c r="O517" s="768" t="str">
        <f t="shared" si="433"/>
        <v/>
      </c>
      <c r="P517" s="767"/>
      <c r="Q517" s="769" t="str">
        <f t="shared" si="434"/>
        <v/>
      </c>
      <c r="R517" s="767"/>
      <c r="S517" s="770" t="str">
        <f t="shared" si="435"/>
        <v/>
      </c>
      <c r="T517" s="771">
        <f>SUMIF($N$8:S$8,"QUANT.",N517:S517)</f>
        <v>0</v>
      </c>
      <c r="U517" s="772">
        <f t="shared" si="436"/>
        <v>0</v>
      </c>
      <c r="V517" s="773" t="str">
        <f t="shared" si="430"/>
        <v>MEDIR</v>
      </c>
      <c r="W517" s="774">
        <f t="shared" si="437"/>
        <v>1</v>
      </c>
      <c r="X517" s="774">
        <f t="shared" si="438"/>
        <v>68.16</v>
      </c>
      <c r="Y517" s="775"/>
      <c r="Z517" s="775"/>
      <c r="AA517" s="775"/>
      <c r="AB517" s="775"/>
      <c r="AC517" s="775"/>
      <c r="AD517" s="775"/>
      <c r="AE517" s="775"/>
      <c r="AF517" s="775"/>
      <c r="AG517" s="775"/>
      <c r="AH517" s="775"/>
      <c r="AI517" s="775"/>
      <c r="AJ517" s="776" t="e">
        <f t="shared" si="166"/>
        <v>#VALUE!</v>
      </c>
      <c r="AK517" s="776">
        <v>0</v>
      </c>
    </row>
    <row r="518" spans="1:37" s="777" customFormat="1" ht="45">
      <c r="A518" s="761" t="s">
        <v>19059</v>
      </c>
      <c r="B518" s="762">
        <v>94994</v>
      </c>
      <c r="C518" s="763" t="str">
        <f>IF($B518="","",IFERROR(VLOOKUP($B518,SERVIÇOS!$A:$F,2,0),IFERROR(VLOOKUP($B518,'COMPOSIÇÕES COMPLEMENTARES '!$C:$K,2,0),"")))</f>
        <v>EXECUÇÃO DE PASSEIO (CALÇADA) OU PISO DE CONCRETO COM CONCRETO MOLDADO IN LOCO, FEITO EM OBRA, ACABAMENTO CONVENCIONAL, ESPESSURA 8 CM, ARMADO. AF_08/2022</v>
      </c>
      <c r="D518" s="764" t="str">
        <f>IF($B518="","",IFERROR(VLOOKUP($B518,SERVIÇOS!$A:$F,3,0),IFERROR(VLOOKUP($B518,'COMPOSIÇÕES COMPLEMENTARES '!$C:$K,3,0),"")))</f>
        <v>M2</v>
      </c>
      <c r="E518" s="765">
        <v>175</v>
      </c>
      <c r="F518" s="766">
        <f>IF($B518="","",IFERROR(VLOOKUP($B518,SERVIÇOS!$A:$F,4,0),IFERROR(VLOOKUP($B518,'COMPOSIÇÕES COMPLEMENTARES '!$C:$K,6,0),"")))</f>
        <v>80.02</v>
      </c>
      <c r="G518" s="766">
        <f>IF($B518="","",IFERROR(VLOOKUP($B518,SERVIÇOS!$A:$F,5,0),IFERROR(VLOOKUP($B518,'COMPOSIÇÕES COMPLEMENTARES '!$C:$K,7,0),"")))</f>
        <v>17.670000000000002</v>
      </c>
      <c r="H518" s="766">
        <f t="shared" si="429"/>
        <v>97.69</v>
      </c>
      <c r="I518" s="766">
        <f t="shared" si="431"/>
        <v>14003.5</v>
      </c>
      <c r="J518" s="766">
        <f t="shared" si="432"/>
        <v>3092.25</v>
      </c>
      <c r="K518" s="419">
        <f t="shared" si="396"/>
        <v>17095.75</v>
      </c>
      <c r="L518" s="779"/>
      <c r="M518" s="288"/>
      <c r="N518" s="767"/>
      <c r="O518" s="768" t="str">
        <f t="shared" si="433"/>
        <v/>
      </c>
      <c r="P518" s="767"/>
      <c r="Q518" s="769" t="str">
        <f t="shared" si="434"/>
        <v/>
      </c>
      <c r="R518" s="767"/>
      <c r="S518" s="770" t="str">
        <f t="shared" si="435"/>
        <v/>
      </c>
      <c r="T518" s="771">
        <f>SUMIF($N$8:S$8,"QUANT.",N518:S518)</f>
        <v>0</v>
      </c>
      <c r="U518" s="772">
        <f t="shared" si="436"/>
        <v>0</v>
      </c>
      <c r="V518" s="773" t="str">
        <f t="shared" si="430"/>
        <v>MEDIR</v>
      </c>
      <c r="W518" s="774">
        <f t="shared" si="437"/>
        <v>175</v>
      </c>
      <c r="X518" s="774">
        <f t="shared" si="438"/>
        <v>17095.75</v>
      </c>
      <c r="Y518" s="775"/>
      <c r="Z518" s="775"/>
      <c r="AA518" s="775"/>
      <c r="AB518" s="775"/>
      <c r="AC518" s="775"/>
      <c r="AD518" s="775"/>
      <c r="AE518" s="775"/>
      <c r="AF518" s="775"/>
      <c r="AG518" s="775"/>
      <c r="AH518" s="775"/>
      <c r="AI518" s="775"/>
      <c r="AJ518" s="776">
        <f t="shared" si="166"/>
        <v>94994</v>
      </c>
      <c r="AK518" s="776">
        <v>0</v>
      </c>
    </row>
    <row r="519" spans="1:37" s="777" customFormat="1" ht="45">
      <c r="A519" s="761" t="s">
        <v>19060</v>
      </c>
      <c r="B519" s="762" t="s">
        <v>18200</v>
      </c>
      <c r="C519" s="763" t="str">
        <f>IF($B519="","",IFERROR(VLOOKUP($B519,SERVIÇOS!$A:$F,2,0),IFERROR(VLOOKUP($B519,'COMPOSIÇÕES COMPLEMENTARES '!$C:$K,2,0),"")))</f>
        <v>PISO PODOTÁTIL COLORIDO, ALERTA OU DIRECIONAL, CONCRETO VIBRO-PRENSADO, SELANTE ACRÍLICO, 40X40CM E=2,5CM, ASSENTADO COM ARGAMASSA- FORNEC. E INST.</v>
      </c>
      <c r="D519" s="764" t="str">
        <f>IF($B519="","",IFERROR(VLOOKUP($B519,SERVIÇOS!$A:$F,3,0),IFERROR(VLOOKUP($B519,'COMPOSIÇÕES COMPLEMENTARES '!$C:$K,3,0),"")))</f>
        <v>M2</v>
      </c>
      <c r="E519" s="765">
        <v>35</v>
      </c>
      <c r="F519" s="766">
        <f>IF($B519="","",IFERROR(VLOOKUP($B519,SERVIÇOS!$A:$F,4,0),IFERROR(VLOOKUP($B519,'COMPOSIÇÕES COMPLEMENTARES '!$C:$K,6,0),"")))</f>
        <v>98.29</v>
      </c>
      <c r="G519" s="766">
        <f>IF($B519="","",IFERROR(VLOOKUP($B519,SERVIÇOS!$A:$F,5,0),IFERROR(VLOOKUP($B519,'COMPOSIÇÕES COMPLEMENTARES '!$C:$K,7,0),"")))</f>
        <v>51.31</v>
      </c>
      <c r="H519" s="766">
        <f t="shared" ref="H519" si="451">IF(E519="","",F519+G519)</f>
        <v>149.60000000000002</v>
      </c>
      <c r="I519" s="766">
        <f t="shared" ref="I519" si="452">IF(E519="","",TRUNC((E519*F519),2))</f>
        <v>3440.15</v>
      </c>
      <c r="J519" s="766">
        <f t="shared" ref="J519" si="453">IF(E519="","",TRUNC((E519*G519),2))</f>
        <v>1795.85</v>
      </c>
      <c r="K519" s="419">
        <f t="shared" si="396"/>
        <v>5236.0000000000009</v>
      </c>
      <c r="L519" s="779"/>
      <c r="M519" s="288"/>
      <c r="N519" s="767"/>
      <c r="O519" s="768"/>
      <c r="P519" s="767"/>
      <c r="Q519" s="769"/>
      <c r="R519" s="767"/>
      <c r="S519" s="770"/>
      <c r="T519" s="771"/>
      <c r="U519" s="772"/>
      <c r="V519" s="773"/>
      <c r="W519" s="774"/>
      <c r="X519" s="774"/>
      <c r="Y519" s="775"/>
      <c r="Z519" s="775"/>
      <c r="AA519" s="775"/>
      <c r="AB519" s="775"/>
      <c r="AC519" s="775"/>
      <c r="AD519" s="775"/>
      <c r="AE519" s="775"/>
      <c r="AF519" s="775"/>
      <c r="AG519" s="775"/>
      <c r="AH519" s="775"/>
      <c r="AI519" s="775"/>
      <c r="AJ519" s="780"/>
      <c r="AK519" s="780"/>
    </row>
    <row r="520" spans="1:37" s="777" customFormat="1" ht="30">
      <c r="A520" s="761" t="s">
        <v>19874</v>
      </c>
      <c r="B520" s="762" t="s">
        <v>18214</v>
      </c>
      <c r="C520" s="763" t="str">
        <f>IF($B520="","",IFERROR(VLOOKUP($B520,SERVIÇOS!$A:$F,2,0),IFERROR(VLOOKUP($B520,'COMPOSIÇÕES COMPLEMENTARES '!$C:$K,2,0),"")))</f>
        <v>RAMPA PADRÃO PARA ACESSO DE DEFICIENTES A PASSEIO PÚBLICO, EM CONCRETO SIMPLES FCK=25 MPA, DESEMPOLADO, MEIO-FIO 4,20M (4,05M2)</v>
      </c>
      <c r="D520" s="764" t="str">
        <f>IF($B520="","",IFERROR(VLOOKUP($B520,SERVIÇOS!$A:$F,3,0),IFERROR(VLOOKUP($B520,'COMPOSIÇÕES COMPLEMENTARES '!$C:$K,3,0),"")))</f>
        <v xml:space="preserve">UN </v>
      </c>
      <c r="E520" s="765">
        <v>1</v>
      </c>
      <c r="F520" s="766">
        <f>IF($B520="","",IFERROR(VLOOKUP($B520,SERVIÇOS!$A:$F,4,0),IFERROR(VLOOKUP($B520,'COMPOSIÇÕES COMPLEMENTARES '!$C:$K,6,0),"")))</f>
        <v>391.41</v>
      </c>
      <c r="G520" s="766">
        <f>IF($B520="","",IFERROR(VLOOKUP($B520,SERVIÇOS!$A:$F,5,0),IFERROR(VLOOKUP($B520,'COMPOSIÇÕES COMPLEMENTARES '!$C:$K,7,0),"")))</f>
        <v>191.35</v>
      </c>
      <c r="H520" s="766">
        <f t="shared" ref="H520:H521" si="454">IF(E520="","",F520+G520)</f>
        <v>582.76</v>
      </c>
      <c r="I520" s="766">
        <f t="shared" ref="I520:I521" si="455">IF(E520="","",TRUNC((E520*F520),2))</f>
        <v>391.41</v>
      </c>
      <c r="J520" s="766">
        <f t="shared" ref="J520:J521" si="456">IF(E520="","",TRUNC((E520*G520),2))</f>
        <v>191.35</v>
      </c>
      <c r="K520" s="419">
        <f t="shared" ref="K520:K521" si="457">H520*E520</f>
        <v>582.76</v>
      </c>
      <c r="L520" s="779"/>
      <c r="M520" s="288"/>
      <c r="N520" s="767"/>
      <c r="O520" s="768"/>
      <c r="P520" s="767"/>
      <c r="Q520" s="769"/>
      <c r="R520" s="767"/>
      <c r="S520" s="770"/>
      <c r="T520" s="771"/>
      <c r="U520" s="772"/>
      <c r="V520" s="773"/>
      <c r="W520" s="774"/>
      <c r="X520" s="774"/>
      <c r="Y520" s="775"/>
      <c r="Z520" s="775"/>
      <c r="AA520" s="775"/>
      <c r="AB520" s="775"/>
      <c r="AC520" s="775"/>
      <c r="AD520" s="775"/>
      <c r="AE520" s="775"/>
      <c r="AF520" s="775"/>
      <c r="AG520" s="775"/>
      <c r="AH520" s="775"/>
      <c r="AI520" s="775"/>
      <c r="AJ520" s="780"/>
      <c r="AK520" s="780"/>
    </row>
    <row r="521" spans="1:37" s="777" customFormat="1" ht="30">
      <c r="A521" s="761" t="s">
        <v>19875</v>
      </c>
      <c r="B521" s="762">
        <v>102513</v>
      </c>
      <c r="C521" s="763" t="str">
        <f>IF($B521="","",IFERROR(VLOOKUP($B521,SERVIÇOS!$A:$F,2,0),IFERROR(VLOOKUP($B521,'COMPOSIÇÕES COMPLEMENTARES '!$C:$K,2,0),"")))</f>
        <v>PINTURA DE SÍMBOLOS E TEXTOS COM TINTA ACRÍLICA, DEMARCAÇÃO COM FITA ADESIVA E APLICAÇÃO COM ROLO. AF_05/2021</v>
      </c>
      <c r="D521" s="764" t="str">
        <f>IF($B521="","",IFERROR(VLOOKUP($B521,SERVIÇOS!$A:$F,3,0),IFERROR(VLOOKUP($B521,'COMPOSIÇÕES COMPLEMENTARES '!$C:$K,3,0),"")))</f>
        <v>M2</v>
      </c>
      <c r="E521" s="765">
        <v>2</v>
      </c>
      <c r="F521" s="766">
        <f>IF($B521="","",IFERROR(VLOOKUP($B521,SERVIÇOS!$A:$F,4,0),IFERROR(VLOOKUP($B521,'COMPOSIÇÕES COMPLEMENTARES '!$C:$K,6,0),"")))</f>
        <v>21.44</v>
      </c>
      <c r="G521" s="766">
        <f>IF($B521="","",IFERROR(VLOOKUP($B521,SERVIÇOS!$A:$F,5,0),IFERROR(VLOOKUP($B521,'COMPOSIÇÕES COMPLEMENTARES '!$C:$K,7,0),"")))</f>
        <v>26.32</v>
      </c>
      <c r="H521" s="766">
        <f t="shared" si="454"/>
        <v>47.760000000000005</v>
      </c>
      <c r="I521" s="766">
        <f t="shared" si="455"/>
        <v>42.88</v>
      </c>
      <c r="J521" s="766">
        <f t="shared" si="456"/>
        <v>52.64</v>
      </c>
      <c r="K521" s="419">
        <f t="shared" si="457"/>
        <v>95.52000000000001</v>
      </c>
      <c r="L521" s="779"/>
      <c r="M521" s="288"/>
      <c r="N521" s="767"/>
      <c r="O521" s="768"/>
      <c r="P521" s="767"/>
      <c r="Q521" s="769"/>
      <c r="R521" s="767"/>
      <c r="S521" s="770"/>
      <c r="T521" s="771"/>
      <c r="U521" s="772"/>
      <c r="V521" s="773"/>
      <c r="W521" s="774"/>
      <c r="X521" s="774"/>
      <c r="Y521" s="775"/>
      <c r="Z521" s="775"/>
      <c r="AA521" s="775"/>
      <c r="AB521" s="775"/>
      <c r="AC521" s="775"/>
      <c r="AD521" s="775"/>
      <c r="AE521" s="775"/>
      <c r="AF521" s="775"/>
      <c r="AG521" s="775"/>
      <c r="AH521" s="775"/>
      <c r="AI521" s="775"/>
      <c r="AJ521" s="780"/>
      <c r="AK521" s="780"/>
    </row>
    <row r="522" spans="1:37" s="275" customFormat="1">
      <c r="A522" s="706">
        <v>13</v>
      </c>
      <c r="B522" s="707"/>
      <c r="C522" s="708" t="s">
        <v>19052</v>
      </c>
      <c r="D522" s="709"/>
      <c r="E522" s="710"/>
      <c r="F522" s="711"/>
      <c r="G522" s="712"/>
      <c r="H522" s="712"/>
      <c r="I522" s="713">
        <f>SUM(I523:I537)</f>
        <v>263478.31</v>
      </c>
      <c r="J522" s="713">
        <f>SUM(J523:J537)</f>
        <v>34548.480000000003</v>
      </c>
      <c r="K522" s="712"/>
      <c r="L522" s="799">
        <f>SUM(K523:K537)</f>
        <v>298026.85859999998</v>
      </c>
      <c r="M522"/>
      <c r="N522" s="477"/>
      <c r="O522" s="478" t="str">
        <f t="shared" si="433"/>
        <v/>
      </c>
      <c r="P522" s="477"/>
      <c r="Q522" s="479" t="str">
        <f t="shared" si="434"/>
        <v/>
      </c>
      <c r="R522" s="477"/>
      <c r="S522" s="480" t="str">
        <f t="shared" si="435"/>
        <v/>
      </c>
      <c r="T522" s="481">
        <f>SUMIF($N$8:S$8,"QUANT.",N522:S522)</f>
        <v>0</v>
      </c>
      <c r="U522" s="482">
        <f t="shared" si="436"/>
        <v>0</v>
      </c>
      <c r="V522" s="494" t="str">
        <f t="shared" si="430"/>
        <v/>
      </c>
      <c r="W522" s="495">
        <f t="shared" si="437"/>
        <v>0</v>
      </c>
      <c r="X522" s="495">
        <f t="shared" si="438"/>
        <v>0</v>
      </c>
      <c r="Y522" s="273"/>
      <c r="Z522" s="273"/>
      <c r="AA522" s="273"/>
      <c r="AB522" s="273"/>
      <c r="AC522" s="273"/>
      <c r="AD522" s="273"/>
      <c r="AE522" s="273"/>
      <c r="AF522" s="273"/>
      <c r="AG522" s="273"/>
      <c r="AH522" s="273"/>
      <c r="AI522" s="273"/>
      <c r="AJ522" s="274">
        <f t="shared" si="166"/>
        <v>0</v>
      </c>
      <c r="AK522" s="274">
        <v>0</v>
      </c>
    </row>
    <row r="523" spans="1:37" s="275" customFormat="1" ht="30">
      <c r="A523" s="414" t="s">
        <v>19061</v>
      </c>
      <c r="B523" s="436" t="str">
        <f>'COMPOSIÇÕES COMPLEMENTARES '!$C$118</f>
        <v>COMP 032</v>
      </c>
      <c r="C523" s="416" t="str">
        <f>IF($B523="","",IFERROR(VLOOKUP($B523,SERVIÇOS!$A:$F,2,0),IFERROR(VLOOKUP($B523,'COMPOSIÇÕES COMPLEMENTARES '!$C:$K,2,0),"")))</f>
        <v xml:space="preserve"> DEMOLIÇÃO MANUAL DE PAVIMENTO ASFÁLTICO C/ TRANSPORTE ATÉ CAÇAMBA E CARGA</v>
      </c>
      <c r="D523" s="417" t="str">
        <f>IF($B523="","",IFERROR(VLOOKUP($B523,SERVIÇOS!$A:$F,3,0),IFERROR(VLOOKUP($B523,'COMPOSIÇÕES COMPLEMENTARES '!$C:$K,3,0),"")))</f>
        <v>M2</v>
      </c>
      <c r="E523" s="418">
        <v>1096.2</v>
      </c>
      <c r="F523" s="419">
        <f>IF($B523="","",IFERROR(VLOOKUP($B523,SERVIÇOS!$A:$F,4,0),IFERROR(VLOOKUP($B523,'COMPOSIÇÕES COMPLEMENTARES '!$C:$K,6,0),"")))</f>
        <v>2.64</v>
      </c>
      <c r="G523" s="419">
        <f>IF($B523="","",IFERROR(VLOOKUP($B523,SERVIÇOS!$A:$F,5,0),IFERROR(VLOOKUP($B523,'COMPOSIÇÕES COMPLEMENTARES '!$C:$K,7,0),"")))</f>
        <v>5.34</v>
      </c>
      <c r="H523" s="419">
        <f t="shared" si="429"/>
        <v>7.98</v>
      </c>
      <c r="I523" s="419">
        <f t="shared" si="431"/>
        <v>2893.96</v>
      </c>
      <c r="J523" s="419">
        <f t="shared" si="432"/>
        <v>5853.7</v>
      </c>
      <c r="K523" s="419">
        <f t="shared" ref="K523:K562" si="458">H523*E523</f>
        <v>8747.6760000000013</v>
      </c>
      <c r="L523" s="714"/>
      <c r="M523"/>
      <c r="N523" s="477"/>
      <c r="O523" s="478" t="str">
        <f t="shared" si="433"/>
        <v/>
      </c>
      <c r="P523" s="477"/>
      <c r="Q523" s="479" t="str">
        <f t="shared" si="434"/>
        <v/>
      </c>
      <c r="R523" s="477"/>
      <c r="S523" s="480" t="str">
        <f t="shared" si="435"/>
        <v/>
      </c>
      <c r="T523" s="481">
        <f>SUMIF($N$8:S$8,"QUANT.",N523:S523)</f>
        <v>0</v>
      </c>
      <c r="U523" s="482">
        <f t="shared" si="436"/>
        <v>0</v>
      </c>
      <c r="V523" s="494" t="str">
        <f t="shared" si="430"/>
        <v>MEDIR</v>
      </c>
      <c r="W523" s="495">
        <f t="shared" si="437"/>
        <v>1096.2</v>
      </c>
      <c r="X523" s="495">
        <f t="shared" si="438"/>
        <v>8747.6760000000013</v>
      </c>
      <c r="Y523" s="273"/>
      <c r="Z523" s="273"/>
      <c r="AA523" s="273"/>
      <c r="AB523" s="273"/>
      <c r="AC523" s="273"/>
      <c r="AD523" s="273"/>
      <c r="AE523" s="273"/>
      <c r="AF523" s="273"/>
      <c r="AG523" s="273"/>
      <c r="AH523" s="273"/>
      <c r="AI523" s="273"/>
      <c r="AJ523" s="274" t="e">
        <f t="shared" si="166"/>
        <v>#VALUE!</v>
      </c>
      <c r="AK523" s="274">
        <v>0</v>
      </c>
    </row>
    <row r="524" spans="1:37" s="275" customFormat="1">
      <c r="A524" s="414" t="s">
        <v>19062</v>
      </c>
      <c r="B524" s="436" t="str">
        <f>'COMPOSIÇÕES COMPLEMENTARES '!$C$121</f>
        <v>COMP 033</v>
      </c>
      <c r="C524" s="416" t="str">
        <f>IF($B524="","",IFERROR(VLOOKUP($B524,SERVIÇOS!$A:$F,2,0),IFERROR(VLOOKUP($B524,'COMPOSIÇÕES COMPLEMENTARES '!$C:$K,2,0),"")))</f>
        <v>DEMOLIÇÃO DE CONCRETO SIMPLES</v>
      </c>
      <c r="D524" s="417" t="str">
        <f>IF($B524="","",IFERROR(VLOOKUP($B524,SERVIÇOS!$A:$F,3,0),IFERROR(VLOOKUP($B524,'COMPOSIÇÕES COMPLEMENTARES '!$C:$K,3,0),"")))</f>
        <v>M3</v>
      </c>
      <c r="E524" s="418">
        <v>0.5</v>
      </c>
      <c r="F524" s="419">
        <f>IF($B524="","",IFERROR(VLOOKUP($B524,SERVIÇOS!$A:$F,4,0),IFERROR(VLOOKUP($B524,'COMPOSIÇÕES COMPLEMENTARES '!$C:$K,6,0),"")))</f>
        <v>93.03</v>
      </c>
      <c r="G524" s="419">
        <f>IF($B524="","",IFERROR(VLOOKUP($B524,SERVIÇOS!$A:$F,5,0),IFERROR(VLOOKUP($B524,'COMPOSIÇÕES COMPLEMENTARES '!$C:$K,7,0),"")))</f>
        <v>188.92</v>
      </c>
      <c r="H524" s="419">
        <f t="shared" si="429"/>
        <v>281.95</v>
      </c>
      <c r="I524" s="419">
        <f t="shared" si="431"/>
        <v>46.51</v>
      </c>
      <c r="J524" s="419">
        <f t="shared" si="432"/>
        <v>94.46</v>
      </c>
      <c r="K524" s="419">
        <f t="shared" si="458"/>
        <v>140.97499999999999</v>
      </c>
      <c r="L524" s="714"/>
      <c r="M524"/>
      <c r="N524" s="477"/>
      <c r="O524" s="478" t="str">
        <f t="shared" si="433"/>
        <v/>
      </c>
      <c r="P524" s="477"/>
      <c r="Q524" s="479" t="str">
        <f t="shared" si="434"/>
        <v/>
      </c>
      <c r="R524" s="477"/>
      <c r="S524" s="480" t="str">
        <f t="shared" si="435"/>
        <v/>
      </c>
      <c r="T524" s="481">
        <f>SUMIF($N$8:S$8,"QUANT.",N524:S524)</f>
        <v>0</v>
      </c>
      <c r="U524" s="482">
        <f t="shared" si="436"/>
        <v>0</v>
      </c>
      <c r="V524" s="494" t="str">
        <f t="shared" si="430"/>
        <v>MEDIR</v>
      </c>
      <c r="W524" s="495">
        <f t="shared" si="437"/>
        <v>0.5</v>
      </c>
      <c r="X524" s="495">
        <f t="shared" si="438"/>
        <v>140.97499999999999</v>
      </c>
      <c r="Y524" s="273"/>
      <c r="Z524" s="273"/>
      <c r="AA524" s="273"/>
      <c r="AB524" s="273"/>
      <c r="AC524" s="273"/>
      <c r="AD524" s="273"/>
      <c r="AE524" s="273"/>
      <c r="AF524" s="273"/>
      <c r="AG524" s="273"/>
      <c r="AH524" s="273"/>
      <c r="AI524" s="273"/>
      <c r="AJ524" s="274" t="e">
        <f t="shared" si="166"/>
        <v>#VALUE!</v>
      </c>
      <c r="AK524" s="274">
        <v>0</v>
      </c>
    </row>
    <row r="525" spans="1:37" s="275" customFormat="1" ht="30">
      <c r="A525" s="414" t="s">
        <v>19063</v>
      </c>
      <c r="B525" s="436" t="str">
        <f>'COMPOSIÇÕES COMPLEMENTARES '!$C$216</f>
        <v>COMP 044</v>
      </c>
      <c r="C525" s="416" t="str">
        <f>IF($B525="","",IFERROR(VLOOKUP($B525,SERVIÇOS!$A:$F,2,0),IFERROR(VLOOKUP($B525,'COMPOSIÇÕES COMPLEMENTARES '!$C:$K,2,0),"")))</f>
        <v>ESCAVAÇÃO HORIZONTAL E MOVIMENTAÇÃO DE SOLO/ENTULHOS COM DESCARTE EM ÁREA LICENCIADA</v>
      </c>
      <c r="D525" s="417" t="str">
        <f>IF($B525="","",IFERROR(VLOOKUP($B525,SERVIÇOS!$A:$F,3,0),IFERROR(VLOOKUP($B525,'COMPOSIÇÕES COMPLEMENTARES '!$C:$K,3,0),"")))</f>
        <v>M3</v>
      </c>
      <c r="E525" s="418">
        <v>219.24</v>
      </c>
      <c r="F525" s="419">
        <f>IF($B525="","",IFERROR(VLOOKUP($B525,SERVIÇOS!$A:$F,4,0),IFERROR(VLOOKUP($B525,'COMPOSIÇÕES COMPLEMENTARES '!$C:$K,6,0),"")))</f>
        <v>34.21</v>
      </c>
      <c r="G525" s="419">
        <f>IF($B525="","",IFERROR(VLOOKUP($B525,SERVIÇOS!$A:$F,5,0),IFERROR(VLOOKUP($B525,'COMPOSIÇÕES COMPLEMENTARES '!$C:$K,7,0),"")))</f>
        <v>0.85</v>
      </c>
      <c r="H525" s="419">
        <f t="shared" si="429"/>
        <v>35.06</v>
      </c>
      <c r="I525" s="419">
        <f t="shared" si="431"/>
        <v>7500.2</v>
      </c>
      <c r="J525" s="419">
        <f t="shared" si="432"/>
        <v>186.35</v>
      </c>
      <c r="K525" s="419">
        <f t="shared" si="458"/>
        <v>7686.5544000000009</v>
      </c>
      <c r="L525" s="714" t="s">
        <v>19054</v>
      </c>
      <c r="M525"/>
      <c r="N525" s="477"/>
      <c r="O525" s="478" t="str">
        <f t="shared" si="433"/>
        <v/>
      </c>
      <c r="P525" s="477"/>
      <c r="Q525" s="479" t="str">
        <f t="shared" si="434"/>
        <v/>
      </c>
      <c r="R525" s="477"/>
      <c r="S525" s="480" t="str">
        <f t="shared" si="435"/>
        <v/>
      </c>
      <c r="T525" s="481">
        <f>SUMIF($N$8:S$8,"QUANT.",N525:S525)</f>
        <v>0</v>
      </c>
      <c r="U525" s="482">
        <f t="shared" si="436"/>
        <v>0</v>
      </c>
      <c r="V525" s="494" t="str">
        <f t="shared" si="430"/>
        <v>MEDIR</v>
      </c>
      <c r="W525" s="495">
        <f t="shared" si="437"/>
        <v>219.24</v>
      </c>
      <c r="X525" s="495">
        <f t="shared" si="438"/>
        <v>7686.5544000000009</v>
      </c>
      <c r="Y525" s="273"/>
      <c r="Z525" s="273"/>
      <c r="AA525" s="273"/>
      <c r="AB525" s="273"/>
      <c r="AC525" s="273"/>
      <c r="AD525" s="273"/>
      <c r="AE525" s="273"/>
      <c r="AF525" s="273"/>
      <c r="AG525" s="273"/>
      <c r="AH525" s="273"/>
      <c r="AI525" s="273"/>
      <c r="AJ525" s="274" t="e">
        <f t="shared" si="166"/>
        <v>#VALUE!</v>
      </c>
      <c r="AK525" s="274">
        <v>0</v>
      </c>
    </row>
    <row r="526" spans="1:37" s="275" customFormat="1" ht="30">
      <c r="A526" s="414" t="s">
        <v>19064</v>
      </c>
      <c r="B526" s="436">
        <v>97083</v>
      </c>
      <c r="C526" s="416" t="str">
        <f>IF($B526="","",IFERROR(VLOOKUP($B526,SERVIÇOS!$A:$F,2,0),IFERROR(VLOOKUP($B526,'COMPOSIÇÕES COMPLEMENTARES '!$C:$K,2,0),"")))</f>
        <v>COMPACTAÇÃO MECÂNICA DE SOLO PARA EXECUÇÃO DE RADIER, PISO DE CONCRETO OU LAJE SOBRE SOLO, COM COMPACTADOR DE SOLOS A PERCUSSÃO. AF_09/2021</v>
      </c>
      <c r="D526" s="417" t="str">
        <f>IF($B526="","",IFERROR(VLOOKUP($B526,SERVIÇOS!$A:$F,3,0),IFERROR(VLOOKUP($B526,'COMPOSIÇÕES COMPLEMENTARES '!$C:$K,3,0),"")))</f>
        <v>M2</v>
      </c>
      <c r="E526" s="418">
        <v>1096.2</v>
      </c>
      <c r="F526" s="419">
        <f>IF($B526="","",IFERROR(VLOOKUP($B526,SERVIÇOS!$A:$F,4,0),IFERROR(VLOOKUP($B526,'COMPOSIÇÕES COMPLEMENTARES '!$C:$K,6,0),"")))</f>
        <v>1.17</v>
      </c>
      <c r="G526" s="419">
        <f>IF($B526="","",IFERROR(VLOOKUP($B526,SERVIÇOS!$A:$F,5,0),IFERROR(VLOOKUP($B526,'COMPOSIÇÕES COMPLEMENTARES '!$C:$K,7,0),"")))</f>
        <v>2.34</v>
      </c>
      <c r="H526" s="419">
        <f t="shared" si="429"/>
        <v>3.51</v>
      </c>
      <c r="I526" s="419">
        <f t="shared" si="431"/>
        <v>1282.55</v>
      </c>
      <c r="J526" s="419">
        <f t="shared" si="432"/>
        <v>2565.1</v>
      </c>
      <c r="K526" s="419">
        <f t="shared" si="458"/>
        <v>3847.6619999999998</v>
      </c>
      <c r="L526" s="714"/>
      <c r="M526"/>
      <c r="N526" s="477"/>
      <c r="O526" s="478" t="str">
        <f t="shared" si="433"/>
        <v/>
      </c>
      <c r="P526" s="477"/>
      <c r="Q526" s="479" t="str">
        <f t="shared" si="434"/>
        <v/>
      </c>
      <c r="R526" s="477"/>
      <c r="S526" s="480" t="str">
        <f t="shared" si="435"/>
        <v/>
      </c>
      <c r="T526" s="481">
        <f>SUMIF($N$8:S$8,"QUANT.",N526:S526)</f>
        <v>0</v>
      </c>
      <c r="U526" s="482">
        <f t="shared" si="436"/>
        <v>0</v>
      </c>
      <c r="V526" s="494" t="str">
        <f t="shared" si="430"/>
        <v>MEDIR</v>
      </c>
      <c r="W526" s="495">
        <f t="shared" si="437"/>
        <v>1096.2</v>
      </c>
      <c r="X526" s="495">
        <f t="shared" si="438"/>
        <v>3847.6619999999998</v>
      </c>
      <c r="Y526" s="273"/>
      <c r="Z526" s="273"/>
      <c r="AA526" s="273"/>
      <c r="AB526" s="273"/>
      <c r="AC526" s="273"/>
      <c r="AD526" s="273"/>
      <c r="AE526" s="273"/>
      <c r="AF526" s="273"/>
      <c r="AG526" s="273"/>
      <c r="AH526" s="273"/>
      <c r="AI526" s="273"/>
      <c r="AJ526" s="274">
        <f t="shared" si="166"/>
        <v>97083</v>
      </c>
      <c r="AK526" s="274">
        <v>0</v>
      </c>
    </row>
    <row r="527" spans="1:37" s="275" customFormat="1" ht="30">
      <c r="A527" s="414" t="s">
        <v>19183</v>
      </c>
      <c r="B527" s="436">
        <v>96624</v>
      </c>
      <c r="C527" s="416" t="str">
        <f>IF($B527="","",IFERROR(VLOOKUP($B527,SERVIÇOS!$A:$F,2,0),IFERROR(VLOOKUP($B527,'COMPOSIÇÕES COMPLEMENTARES '!$C:$K,2,0),"")))</f>
        <v>LASTRO COM MATERIAL GRANULAR (PEDRA BRITADA N.2), APLICADO EM PISOS OU LAJES SOBRE SOLO, ESPESSURA DE *10 CM*. AF_08/2017</v>
      </c>
      <c r="D527" s="417" t="str">
        <f>IF($B527="","",IFERROR(VLOOKUP($B527,SERVIÇOS!$A:$F,3,0),IFERROR(VLOOKUP($B527,'COMPOSIÇÕES COMPLEMENTARES '!$C:$K,3,0),"")))</f>
        <v>M3</v>
      </c>
      <c r="E527" s="418">
        <v>109.62</v>
      </c>
      <c r="F527" s="419">
        <f>IF($B527="","",IFERROR(VLOOKUP($B527,SERVIÇOS!$A:$F,4,0),IFERROR(VLOOKUP($B527,'COMPOSIÇÕES COMPLEMENTARES '!$C:$K,6,0),"")))</f>
        <v>80.33</v>
      </c>
      <c r="G527" s="419">
        <f>IF($B527="","",IFERROR(VLOOKUP($B527,SERVIÇOS!$A:$F,5,0),IFERROR(VLOOKUP($B527,'COMPOSIÇÕES COMPLEMENTARES '!$C:$K,7,0),"")))</f>
        <v>27.07</v>
      </c>
      <c r="H527" s="419">
        <f t="shared" si="429"/>
        <v>107.4</v>
      </c>
      <c r="I527" s="419">
        <f t="shared" si="431"/>
        <v>8805.77</v>
      </c>
      <c r="J527" s="419">
        <f t="shared" si="432"/>
        <v>2967.41</v>
      </c>
      <c r="K527" s="419">
        <f t="shared" si="458"/>
        <v>11773.188000000002</v>
      </c>
      <c r="L527" s="714" t="s">
        <v>19055</v>
      </c>
      <c r="M527"/>
      <c r="N527" s="477"/>
      <c r="O527" s="478" t="str">
        <f t="shared" si="433"/>
        <v/>
      </c>
      <c r="P527" s="477"/>
      <c r="Q527" s="479" t="str">
        <f t="shared" si="434"/>
        <v/>
      </c>
      <c r="R527" s="477"/>
      <c r="S527" s="480" t="str">
        <f t="shared" si="435"/>
        <v/>
      </c>
      <c r="T527" s="481">
        <f>SUMIF($N$8:S$8,"QUANT.",N527:S527)</f>
        <v>0</v>
      </c>
      <c r="U527" s="482">
        <f t="shared" si="436"/>
        <v>0</v>
      </c>
      <c r="V527" s="494" t="str">
        <f t="shared" si="430"/>
        <v>MEDIR</v>
      </c>
      <c r="W527" s="495">
        <f t="shared" si="437"/>
        <v>109.62</v>
      </c>
      <c r="X527" s="495">
        <f t="shared" si="438"/>
        <v>11773.188000000002</v>
      </c>
      <c r="Y527" s="273"/>
      <c r="Z527" s="273"/>
      <c r="AA527" s="273"/>
      <c r="AB527" s="273"/>
      <c r="AC527" s="273"/>
      <c r="AD527" s="273"/>
      <c r="AE527" s="273"/>
      <c r="AF527" s="273"/>
      <c r="AG527" s="273"/>
      <c r="AH527" s="273"/>
      <c r="AI527" s="273"/>
      <c r="AJ527" s="274">
        <f t="shared" si="166"/>
        <v>96624</v>
      </c>
      <c r="AK527" s="274">
        <v>0</v>
      </c>
    </row>
    <row r="528" spans="1:37" s="275" customFormat="1" ht="30">
      <c r="A528" s="414" t="s">
        <v>19184</v>
      </c>
      <c r="B528" s="436" t="str">
        <f>'COMPOSIÇÕES COMPLEMENTARES '!$C$124</f>
        <v>COMP 034</v>
      </c>
      <c r="C528" s="416" t="str">
        <f>IF($B528="","",IFERROR(VLOOKUP($B528,SERVIÇOS!$A:$F,2,0),IFERROR(VLOOKUP($B528,'COMPOSIÇÕES COMPLEMENTARES '!$C:$K,2,0),"")))</f>
        <v>EXECUÇÃO DE PAVIMENTO DE CONCRETO ARMADO (PCA), FCK = 30 MPA, CAMADA COM ESPESSURA DE 15 CM.</v>
      </c>
      <c r="D528" s="417" t="str">
        <f>IF($B528="","",IFERROR(VLOOKUP($B528,SERVIÇOS!$A:$F,3,0),IFERROR(VLOOKUP($B528,'COMPOSIÇÕES COMPLEMENTARES '!$C:$K,3,0),"")))</f>
        <v>M2</v>
      </c>
      <c r="E528" s="418">
        <v>1096.2</v>
      </c>
      <c r="F528" s="419">
        <f>IF($B528="","",IFERROR(VLOOKUP($B528,SERVIÇOS!$A:$F,4,0),IFERROR(VLOOKUP($B528,'COMPOSIÇÕES COMPLEMENTARES '!$C:$K,6,0),"")))</f>
        <v>184.2</v>
      </c>
      <c r="G528" s="419">
        <f>IF($B528="","",IFERROR(VLOOKUP($B528,SERVIÇOS!$A:$F,5,0),IFERROR(VLOOKUP($B528,'COMPOSIÇÕES COMPLEMENTARES '!$C:$K,7,0),"")))</f>
        <v>13.64</v>
      </c>
      <c r="H528" s="419">
        <f t="shared" si="429"/>
        <v>197.83999999999997</v>
      </c>
      <c r="I528" s="419">
        <f t="shared" si="431"/>
        <v>201920.04</v>
      </c>
      <c r="J528" s="419">
        <f t="shared" si="432"/>
        <v>14952.16</v>
      </c>
      <c r="K528" s="419">
        <f t="shared" si="458"/>
        <v>216872.20799999998</v>
      </c>
      <c r="L528" s="714"/>
      <c r="M528"/>
      <c r="N528" s="477"/>
      <c r="O528" s="478" t="str">
        <f t="shared" si="433"/>
        <v/>
      </c>
      <c r="P528" s="477"/>
      <c r="Q528" s="479" t="str">
        <f t="shared" si="434"/>
        <v/>
      </c>
      <c r="R528" s="477"/>
      <c r="S528" s="480" t="str">
        <f t="shared" si="435"/>
        <v/>
      </c>
      <c r="T528" s="481">
        <f>SUMIF($N$8:S$8,"QUANT.",N528:S528)</f>
        <v>0</v>
      </c>
      <c r="U528" s="482">
        <f t="shared" si="436"/>
        <v>0</v>
      </c>
      <c r="V528" s="494" t="str">
        <f t="shared" si="430"/>
        <v>MEDIR</v>
      </c>
      <c r="W528" s="495">
        <f t="shared" si="437"/>
        <v>1096.2</v>
      </c>
      <c r="X528" s="495">
        <f t="shared" si="438"/>
        <v>216872.20799999998</v>
      </c>
      <c r="Y528" s="273"/>
      <c r="Z528" s="273"/>
      <c r="AA528" s="273"/>
      <c r="AB528" s="273"/>
      <c r="AC528" s="273"/>
      <c r="AD528" s="273"/>
      <c r="AE528" s="273"/>
      <c r="AF528" s="273"/>
      <c r="AG528" s="273"/>
      <c r="AH528" s="273"/>
      <c r="AI528" s="273"/>
      <c r="AJ528" s="274" t="e">
        <f t="shared" si="166"/>
        <v>#VALUE!</v>
      </c>
      <c r="AK528" s="274">
        <v>0</v>
      </c>
    </row>
    <row r="529" spans="1:37" s="275" customFormat="1">
      <c r="A529" s="414" t="s">
        <v>19185</v>
      </c>
      <c r="B529" s="436" t="str">
        <f>'COMPOSIÇÕES COMPLEMENTARES '!$C$225</f>
        <v>COMP 046</v>
      </c>
      <c r="C529" s="416" t="str">
        <f>IF($B529="","",IFERROR(VLOOKUP($B529,SERVIÇOS!$A:$F,2,0),IFERROR(VLOOKUP($B529,'COMPOSIÇÕES COMPLEMENTARES '!$C:$K,2,0),"")))</f>
        <v>REFORÇO DE ARMADURA NEGATIVA EM QUINAS COM AÇO CA-50, DIÂMETRO 8,0 MM</v>
      </c>
      <c r="D529" s="417" t="str">
        <f>IF($B529="","",IFERROR(VLOOKUP($B529,SERVIÇOS!$A:$F,3,0),IFERROR(VLOOKUP($B529,'COMPOSIÇÕES COMPLEMENTARES '!$C:$K,3,0),"")))</f>
        <v>KG</v>
      </c>
      <c r="E529" s="418">
        <v>4.74</v>
      </c>
      <c r="F529" s="419">
        <f>IF($B529="","",IFERROR(VLOOKUP($B529,SERVIÇOS!$A:$F,4,0),IFERROR(VLOOKUP($B529,'COMPOSIÇÕES COMPLEMENTARES '!$C:$K,6,0),"")))</f>
        <v>11.47</v>
      </c>
      <c r="G529" s="419">
        <f>IF($B529="","",IFERROR(VLOOKUP($B529,SERVIÇOS!$A:$F,5,0),IFERROR(VLOOKUP($B529,'COMPOSIÇÕES COMPLEMENTARES '!$C:$K,7,0),"")))</f>
        <v>2.0099999999999998</v>
      </c>
      <c r="H529" s="419">
        <f t="shared" si="429"/>
        <v>13.48</v>
      </c>
      <c r="I529" s="419">
        <f t="shared" si="431"/>
        <v>54.36</v>
      </c>
      <c r="J529" s="419">
        <f t="shared" si="432"/>
        <v>9.52</v>
      </c>
      <c r="K529" s="419">
        <f t="shared" si="458"/>
        <v>63.895200000000003</v>
      </c>
      <c r="L529" s="714"/>
      <c r="M529"/>
      <c r="N529" s="477"/>
      <c r="O529" s="478" t="str">
        <f t="shared" si="433"/>
        <v/>
      </c>
      <c r="P529" s="477"/>
      <c r="Q529" s="479" t="str">
        <f t="shared" si="434"/>
        <v/>
      </c>
      <c r="R529" s="477"/>
      <c r="S529" s="480" t="str">
        <f t="shared" si="435"/>
        <v/>
      </c>
      <c r="T529" s="481">
        <f>SUMIF($N$8:S$8,"QUANT.",N529:S529)</f>
        <v>0</v>
      </c>
      <c r="U529" s="482">
        <f t="shared" si="436"/>
        <v>0</v>
      </c>
      <c r="V529" s="494" t="str">
        <f t="shared" si="430"/>
        <v>MEDIR</v>
      </c>
      <c r="W529" s="495">
        <f t="shared" si="437"/>
        <v>4.74</v>
      </c>
      <c r="X529" s="495">
        <f t="shared" si="438"/>
        <v>63.895200000000003</v>
      </c>
      <c r="Y529" s="273"/>
      <c r="Z529" s="273"/>
      <c r="AA529" s="273"/>
      <c r="AB529" s="273"/>
      <c r="AC529" s="273"/>
      <c r="AD529" s="273"/>
      <c r="AE529" s="273"/>
      <c r="AF529" s="273"/>
      <c r="AG529" s="273"/>
      <c r="AH529" s="273"/>
      <c r="AI529" s="273"/>
      <c r="AJ529" s="274" t="e">
        <f t="shared" si="166"/>
        <v>#VALUE!</v>
      </c>
      <c r="AK529" s="274">
        <v>0</v>
      </c>
    </row>
    <row r="530" spans="1:37" s="275" customFormat="1">
      <c r="A530" s="414" t="s">
        <v>19186</v>
      </c>
      <c r="B530" s="436" t="str">
        <f>'COMPOSIÇÕES COMPLEMENTARES '!$C$184</f>
        <v>COMP 040</v>
      </c>
      <c r="C530" s="416" t="str">
        <f>IF($B530="","",IFERROR(VLOOKUP($B530,SERVIÇOS!$A:$F,2,0),IFERROR(VLOOKUP($B530,'COMPOSIÇÕES COMPLEMENTARES '!$C:$K,2,0),"")))</f>
        <v>DEMOLIÇÃO DE CONCRETO SIMPLES COM MARTELETE</v>
      </c>
      <c r="D530" s="417" t="str">
        <f>IF($B530="","",IFERROR(VLOOKUP($B530,SERVIÇOS!$A:$F,3,0),IFERROR(VLOOKUP($B530,'COMPOSIÇÕES COMPLEMENTARES '!$C:$K,3,0),"")))</f>
        <v>M3</v>
      </c>
      <c r="E530" s="418">
        <v>5</v>
      </c>
      <c r="F530" s="419">
        <f>IF($B530="","",IFERROR(VLOOKUP($B530,SERVIÇOS!$A:$F,4,0),IFERROR(VLOOKUP($B530,'COMPOSIÇÕES COMPLEMENTARES '!$C:$K,6,0),"")))</f>
        <v>167.21</v>
      </c>
      <c r="G530" s="419">
        <f>IF($B530="","",IFERROR(VLOOKUP($B530,SERVIÇOS!$A:$F,5,0),IFERROR(VLOOKUP($B530,'COMPOSIÇÕES COMPLEMENTARES '!$C:$K,7,0),"")))</f>
        <v>44.8</v>
      </c>
      <c r="H530" s="419">
        <f t="shared" ref="H530:H531" si="459">IF(E530="","",F530+G530)</f>
        <v>212.01</v>
      </c>
      <c r="I530" s="419">
        <f t="shared" ref="I530:I531" si="460">IF(E530="","",TRUNC((E530*F530),2))</f>
        <v>836.05</v>
      </c>
      <c r="J530" s="419">
        <f t="shared" ref="J530:J531" si="461">IF(E530="","",TRUNC((E530*G530),2))</f>
        <v>224</v>
      </c>
      <c r="K530" s="419">
        <f t="shared" si="458"/>
        <v>1060.05</v>
      </c>
      <c r="L530" s="714"/>
      <c r="M530"/>
      <c r="N530" s="477"/>
      <c r="O530" s="478" t="str">
        <f t="shared" si="433"/>
        <v/>
      </c>
      <c r="P530" s="477"/>
      <c r="Q530" s="479" t="str">
        <f t="shared" si="434"/>
        <v/>
      </c>
      <c r="R530" s="477"/>
      <c r="S530" s="480" t="str">
        <f t="shared" si="435"/>
        <v/>
      </c>
      <c r="T530" s="481">
        <f>SUMIF($N$8:S$8,"QUANT.",N530:S530)</f>
        <v>0</v>
      </c>
      <c r="U530" s="482">
        <f t="shared" si="436"/>
        <v>0</v>
      </c>
      <c r="V530" s="494" t="str">
        <f t="shared" si="430"/>
        <v>MEDIR</v>
      </c>
      <c r="W530" s="495">
        <f t="shared" si="437"/>
        <v>5</v>
      </c>
      <c r="X530" s="495">
        <f t="shared" si="438"/>
        <v>1060.05</v>
      </c>
      <c r="Y530" s="273"/>
      <c r="Z530" s="273"/>
      <c r="AA530" s="273"/>
      <c r="AB530" s="273"/>
      <c r="AC530" s="273"/>
      <c r="AD530" s="273"/>
      <c r="AE530" s="273"/>
      <c r="AF530" s="273"/>
      <c r="AG530" s="273"/>
      <c r="AH530" s="273"/>
      <c r="AI530" s="273"/>
      <c r="AJ530" s="661"/>
      <c r="AK530" s="661"/>
    </row>
    <row r="531" spans="1:37" s="275" customFormat="1">
      <c r="A531" s="414" t="s">
        <v>19187</v>
      </c>
      <c r="B531" s="436" t="str">
        <f>'COMPOSIÇÕES COMPLEMENTARES '!$C$190</f>
        <v>COMP 041</v>
      </c>
      <c r="C531" s="416" t="str">
        <f>IF($B531="","",IFERROR(VLOOKUP($B531,SERVIÇOS!$A:$F,2,0),IFERROR(VLOOKUP($B531,'COMPOSIÇÕES COMPLEMENTARES '!$C:$K,2,0),"")))</f>
        <v>RAMPA PARA EXAMES PRÁTICOS</v>
      </c>
      <c r="D531" s="417" t="str">
        <f>IF($B531="","",IFERROR(VLOOKUP($B531,SERVIÇOS!$A:$F,3,0),IFERROR(VLOOKUP($B531,'COMPOSIÇÕES COMPLEMENTARES '!$C:$K,3,0),"")))</f>
        <v>UN</v>
      </c>
      <c r="E531" s="418">
        <v>1</v>
      </c>
      <c r="F531" s="419">
        <f>IF($B531="","",IFERROR(VLOOKUP($B531,SERVIÇOS!$A:$F,4,0),IFERROR(VLOOKUP($B531,'COMPOSIÇÕES COMPLEMENTARES '!$C:$K,6,0),"")))</f>
        <v>10266.56</v>
      </c>
      <c r="G531" s="419">
        <f>IF($B531="","",IFERROR(VLOOKUP($B531,SERVIÇOS!$A:$F,5,0),IFERROR(VLOOKUP($B531,'COMPOSIÇÕES COMPLEMENTARES '!$C:$K,7,0),"")))</f>
        <v>3558.63</v>
      </c>
      <c r="H531" s="419">
        <f t="shared" si="459"/>
        <v>13825.189999999999</v>
      </c>
      <c r="I531" s="419">
        <f t="shared" si="460"/>
        <v>10266.56</v>
      </c>
      <c r="J531" s="419">
        <f t="shared" si="461"/>
        <v>3558.63</v>
      </c>
      <c r="K531" s="419">
        <f t="shared" si="458"/>
        <v>13825.189999999999</v>
      </c>
      <c r="L531" s="714"/>
      <c r="M531"/>
      <c r="N531" s="477"/>
      <c r="O531" s="478" t="str">
        <f t="shared" si="433"/>
        <v/>
      </c>
      <c r="P531" s="477"/>
      <c r="Q531" s="479" t="str">
        <f t="shared" si="434"/>
        <v/>
      </c>
      <c r="R531" s="477"/>
      <c r="S531" s="480" t="str">
        <f t="shared" si="435"/>
        <v/>
      </c>
      <c r="T531" s="481">
        <f>SUMIF($N$8:S$8,"QUANT.",N531:S531)</f>
        <v>0</v>
      </c>
      <c r="U531" s="482">
        <f t="shared" si="436"/>
        <v>0</v>
      </c>
      <c r="V531" s="494" t="str">
        <f t="shared" si="430"/>
        <v>MEDIR</v>
      </c>
      <c r="W531" s="495">
        <f t="shared" si="437"/>
        <v>1</v>
      </c>
      <c r="X531" s="495">
        <f t="shared" si="438"/>
        <v>13825.189999999999</v>
      </c>
      <c r="Y531" s="273"/>
      <c r="Z531" s="273"/>
      <c r="AA531" s="273"/>
      <c r="AB531" s="273"/>
      <c r="AC531" s="273"/>
      <c r="AD531" s="273"/>
      <c r="AE531" s="273"/>
      <c r="AF531" s="273"/>
      <c r="AG531" s="273"/>
      <c r="AH531" s="273"/>
      <c r="AI531" s="273"/>
      <c r="AJ531" s="661"/>
      <c r="AK531" s="661"/>
    </row>
    <row r="532" spans="1:37" s="275" customFormat="1" ht="30">
      <c r="A532" s="414" t="s">
        <v>19188</v>
      </c>
      <c r="B532" s="436">
        <v>94963</v>
      </c>
      <c r="C532" s="416" t="str">
        <f>IF($B532="","",IFERROR(VLOOKUP($B532,SERVIÇOS!$A:$F,2,0),IFERROR(VLOOKUP($B532,'COMPOSIÇÕES COMPLEMENTARES '!$C:$K,2,0),"")))</f>
        <v>CONCRETO FCK = 15MPA, TRAÇO 1:3,4:3,5 (EM MASSA SECA DE CIMENTO/ AREIA MÉDIA/ BRITA 1) - PREPARO MECÂNICO COM BETONEIRA 400 L. AF_05/2021</v>
      </c>
      <c r="D532" s="417" t="str">
        <f>IF($B532="","",IFERROR(VLOOKUP($B532,SERVIÇOS!$A:$F,3,0),IFERROR(VLOOKUP($B532,'COMPOSIÇÕES COMPLEMENTARES '!$C:$K,3,0),"")))</f>
        <v>M3</v>
      </c>
      <c r="E532" s="418">
        <v>1</v>
      </c>
      <c r="F532" s="419">
        <f>IF($B532="","",IFERROR(VLOOKUP($B532,SERVIÇOS!$A:$F,4,0),IFERROR(VLOOKUP($B532,'COMPOSIÇÕES COMPLEMENTARES '!$C:$K,6,0),"")))</f>
        <v>325.35000000000002</v>
      </c>
      <c r="G532" s="419">
        <f>IF($B532="","",IFERROR(VLOOKUP($B532,SERVIÇOS!$A:$F,5,0),IFERROR(VLOOKUP($B532,'COMPOSIÇÕES COMPLEMENTARES '!$C:$K,7,0),"")))</f>
        <v>57.47</v>
      </c>
      <c r="H532" s="419">
        <f t="shared" si="429"/>
        <v>382.82000000000005</v>
      </c>
      <c r="I532" s="419">
        <f t="shared" si="431"/>
        <v>325.35000000000002</v>
      </c>
      <c r="J532" s="419">
        <f t="shared" si="432"/>
        <v>57.47</v>
      </c>
      <c r="K532" s="419">
        <f t="shared" si="458"/>
        <v>382.82000000000005</v>
      </c>
      <c r="L532" s="714"/>
      <c r="M532"/>
      <c r="N532" s="477"/>
      <c r="O532" s="478" t="str">
        <f t="shared" si="433"/>
        <v/>
      </c>
      <c r="P532" s="477"/>
      <c r="Q532" s="479" t="str">
        <f t="shared" si="434"/>
        <v/>
      </c>
      <c r="R532" s="477"/>
      <c r="S532" s="480" t="str">
        <f t="shared" si="435"/>
        <v/>
      </c>
      <c r="T532" s="481">
        <f>SUMIF($N$8:S$8,"QUANT.",N532:S532)</f>
        <v>0</v>
      </c>
      <c r="U532" s="482">
        <f t="shared" si="436"/>
        <v>0</v>
      </c>
      <c r="V532" s="494" t="str">
        <f t="shared" si="430"/>
        <v>MEDIR</v>
      </c>
      <c r="W532" s="495">
        <f t="shared" si="437"/>
        <v>1</v>
      </c>
      <c r="X532" s="495">
        <f t="shared" si="438"/>
        <v>382.82000000000005</v>
      </c>
      <c r="Y532" s="273"/>
      <c r="Z532" s="273"/>
      <c r="AA532" s="273"/>
      <c r="AB532" s="273"/>
      <c r="AC532" s="273"/>
      <c r="AD532" s="273"/>
      <c r="AE532" s="273"/>
      <c r="AF532" s="273"/>
      <c r="AG532" s="273"/>
      <c r="AH532" s="273"/>
      <c r="AI532" s="273"/>
      <c r="AJ532" s="274">
        <f t="shared" si="166"/>
        <v>94963</v>
      </c>
      <c r="AK532" s="274">
        <v>0</v>
      </c>
    </row>
    <row r="533" spans="1:37" s="275" customFormat="1" ht="30">
      <c r="A533" s="414" t="s">
        <v>19189</v>
      </c>
      <c r="B533" s="436">
        <v>102491</v>
      </c>
      <c r="C533" s="416" t="str">
        <f>IF($B533="","",IFERROR(VLOOKUP($B533,SERVIÇOS!$A:$F,2,0),IFERROR(VLOOKUP($B533,'COMPOSIÇÕES COMPLEMENTARES '!$C:$K,2,0),"")))</f>
        <v>PINTURA DE PISO COM TINTA ACRÍLICA, APLICAÇÃO MANUAL, 2 DEMÃOS, INCLUSO FUNDO PREPARADOR. AF_05/2021</v>
      </c>
      <c r="D533" s="417" t="str">
        <f>IF($B533="","",IFERROR(VLOOKUP($B533,SERVIÇOS!$A:$F,3,0),IFERROR(VLOOKUP($B533,'COMPOSIÇÕES COMPLEMENTARES '!$C:$K,3,0),"")))</f>
        <v>M2</v>
      </c>
      <c r="E533" s="418">
        <v>180</v>
      </c>
      <c r="F533" s="419">
        <f>IF($B533="","",IFERROR(VLOOKUP($B533,SERVIÇOS!$A:$F,4,0),IFERROR(VLOOKUP($B533,'COMPOSIÇÕES COMPLEMENTARES '!$C:$K,6,0),"")))</f>
        <v>12.77</v>
      </c>
      <c r="G533" s="419">
        <f>IF($B533="","",IFERROR(VLOOKUP($B533,SERVIÇOS!$A:$F,5,0),IFERROR(VLOOKUP($B533,'COMPOSIÇÕES COMPLEMENTARES '!$C:$K,7,0),"")))</f>
        <v>7.54</v>
      </c>
      <c r="H533" s="419">
        <f t="shared" si="429"/>
        <v>20.309999999999999</v>
      </c>
      <c r="I533" s="419">
        <f t="shared" si="431"/>
        <v>2298.6</v>
      </c>
      <c r="J533" s="419">
        <f t="shared" si="432"/>
        <v>1357.2</v>
      </c>
      <c r="K533" s="419">
        <f t="shared" si="458"/>
        <v>3655.7999999999997</v>
      </c>
      <c r="L533" s="714"/>
      <c r="M533"/>
      <c r="N533" s="477"/>
      <c r="O533" s="478" t="str">
        <f t="shared" si="433"/>
        <v/>
      </c>
      <c r="P533" s="477"/>
      <c r="Q533" s="479" t="str">
        <f t="shared" si="434"/>
        <v/>
      </c>
      <c r="R533" s="477"/>
      <c r="S533" s="480" t="str">
        <f t="shared" si="435"/>
        <v/>
      </c>
      <c r="T533" s="481">
        <f>SUMIF($N$8:S$8,"QUANT.",N533:S533)</f>
        <v>0</v>
      </c>
      <c r="U533" s="482">
        <f t="shared" si="436"/>
        <v>0</v>
      </c>
      <c r="V533" s="494" t="str">
        <f t="shared" si="430"/>
        <v>MEDIR</v>
      </c>
      <c r="W533" s="495">
        <f t="shared" si="437"/>
        <v>180</v>
      </c>
      <c r="X533" s="495">
        <f t="shared" si="438"/>
        <v>3655.7999999999997</v>
      </c>
      <c r="Y533" s="273"/>
      <c r="Z533" s="273"/>
      <c r="AA533" s="273"/>
      <c r="AB533" s="273"/>
      <c r="AC533" s="273"/>
      <c r="AD533" s="273"/>
      <c r="AE533" s="273"/>
      <c r="AF533" s="273"/>
      <c r="AG533" s="273"/>
      <c r="AH533" s="273"/>
      <c r="AI533" s="273"/>
      <c r="AJ533" s="274">
        <f t="shared" si="166"/>
        <v>102491</v>
      </c>
      <c r="AK533" s="274">
        <v>0</v>
      </c>
    </row>
    <row r="534" spans="1:37" s="275" customFormat="1" ht="30">
      <c r="A534" s="414" t="s">
        <v>19190</v>
      </c>
      <c r="B534" s="436">
        <v>102990</v>
      </c>
      <c r="C534" s="416" t="str">
        <f>IF($B534="","",IFERROR(VLOOKUP($B534,SERVIÇOS!$A:$F,2,0),IFERROR(VLOOKUP($B534,'COMPOSIÇÕES COMPLEMENTARES '!$C:$K,2,0),"")))</f>
        <v>CANALETA MEIA CANA PRÉ-MOLDADA DE CONCRETO (D = 30 CM) - FORNECIMENTO E INSTALAÇÃO. AF_08/2021</v>
      </c>
      <c r="D534" s="417" t="str">
        <f>IF($B534="","",IFERROR(VLOOKUP($B534,SERVIÇOS!$A:$F,3,0),IFERROR(VLOOKUP($B534,'COMPOSIÇÕES COMPLEMENTARES '!$C:$K,3,0),"")))</f>
        <v>M</v>
      </c>
      <c r="E534" s="418">
        <v>54</v>
      </c>
      <c r="F534" s="419">
        <f>IF($B534="","",IFERROR(VLOOKUP($B534,SERVIÇOS!$A:$F,4,0),IFERROR(VLOOKUP($B534,'COMPOSIÇÕES COMPLEMENTARES '!$C:$K,6,0),"")))</f>
        <v>19.89</v>
      </c>
      <c r="G534" s="419">
        <f>IF($B534="","",IFERROR(VLOOKUP($B534,SERVIÇOS!$A:$F,5,0),IFERROR(VLOOKUP($B534,'COMPOSIÇÕES COMPLEMENTARES '!$C:$K,7,0),"")))</f>
        <v>10.46</v>
      </c>
      <c r="H534" s="419">
        <f t="shared" si="429"/>
        <v>30.35</v>
      </c>
      <c r="I534" s="419">
        <f t="shared" si="431"/>
        <v>1074.06</v>
      </c>
      <c r="J534" s="419">
        <f t="shared" si="432"/>
        <v>564.84</v>
      </c>
      <c r="K534" s="419">
        <f t="shared" si="458"/>
        <v>1638.9</v>
      </c>
      <c r="L534" s="714"/>
      <c r="M534"/>
      <c r="N534" s="477"/>
      <c r="O534" s="478" t="str">
        <f t="shared" si="433"/>
        <v/>
      </c>
      <c r="P534" s="477"/>
      <c r="Q534" s="479" t="str">
        <f t="shared" si="434"/>
        <v/>
      </c>
      <c r="R534" s="477"/>
      <c r="S534" s="480" t="str">
        <f t="shared" si="435"/>
        <v/>
      </c>
      <c r="T534" s="481">
        <f>SUMIF($N$8:S$8,"QUANT.",N534:S534)</f>
        <v>0</v>
      </c>
      <c r="U534" s="482">
        <f t="shared" si="436"/>
        <v>0</v>
      </c>
      <c r="V534" s="494" t="str">
        <f t="shared" si="430"/>
        <v>MEDIR</v>
      </c>
      <c r="W534" s="495">
        <f t="shared" si="437"/>
        <v>54</v>
      </c>
      <c r="X534" s="495">
        <f t="shared" si="438"/>
        <v>1638.9</v>
      </c>
      <c r="Y534" s="273"/>
      <c r="Z534" s="273"/>
      <c r="AA534" s="273"/>
      <c r="AB534" s="273"/>
      <c r="AC534" s="273"/>
      <c r="AD534" s="273"/>
      <c r="AE534" s="273"/>
      <c r="AF534" s="273"/>
      <c r="AG534" s="273"/>
      <c r="AH534" s="273"/>
      <c r="AI534" s="273"/>
      <c r="AJ534" s="274">
        <f t="shared" si="166"/>
        <v>102990</v>
      </c>
      <c r="AK534" s="274">
        <v>0</v>
      </c>
    </row>
    <row r="535" spans="1:37" s="275" customFormat="1">
      <c r="A535" s="414" t="s">
        <v>19191</v>
      </c>
      <c r="B535" s="436" t="str">
        <f>'COMPOSIÇÕES COMPLEMENTARES '!$C$147</f>
        <v>COMP 035</v>
      </c>
      <c r="C535" s="416" t="str">
        <f>IF($B535="","",IFERROR(VLOOKUP($B535,SERVIÇOS!$A:$F,2,0),IFERROR(VLOOKUP($B535,'COMPOSIÇÕES COMPLEMENTARES '!$C:$K,2,0),"")))</f>
        <v>GRELHA DE FERRO PERFILADO PARA CANALETA - L=30CM</v>
      </c>
      <c r="D535" s="417" t="str">
        <f>IF($B535="","",IFERROR(VLOOKUP($B535,SERVIÇOS!$A:$F,3,0),IFERROR(VLOOKUP($B535,'COMPOSIÇÕES COMPLEMENTARES '!$C:$K,3,0),"")))</f>
        <v>M</v>
      </c>
      <c r="E535" s="418">
        <v>54</v>
      </c>
      <c r="F535" s="419">
        <f>IF($B535="","",IFERROR(VLOOKUP($B535,SERVIÇOS!$A:$F,4,0),IFERROR(VLOOKUP($B535,'COMPOSIÇÕES COMPLEMENTARES '!$C:$K,6,0),"")))</f>
        <v>208.84</v>
      </c>
      <c r="G535" s="419">
        <f>IF($B535="","",IFERROR(VLOOKUP($B535,SERVIÇOS!$A:$F,5,0),IFERROR(VLOOKUP($B535,'COMPOSIÇÕES COMPLEMENTARES '!$C:$K,7,0),"")))</f>
        <v>7.25</v>
      </c>
      <c r="H535" s="419">
        <f t="shared" si="429"/>
        <v>216.09</v>
      </c>
      <c r="I535" s="419">
        <f t="shared" si="431"/>
        <v>11277.36</v>
      </c>
      <c r="J535" s="419">
        <f t="shared" si="432"/>
        <v>391.5</v>
      </c>
      <c r="K535" s="419">
        <f t="shared" si="458"/>
        <v>11668.86</v>
      </c>
      <c r="L535" s="714"/>
      <c r="M535"/>
      <c r="N535" s="477"/>
      <c r="O535" s="478" t="str">
        <f t="shared" si="433"/>
        <v/>
      </c>
      <c r="P535" s="477"/>
      <c r="Q535" s="479" t="str">
        <f t="shared" si="434"/>
        <v/>
      </c>
      <c r="R535" s="477"/>
      <c r="S535" s="480" t="str">
        <f t="shared" si="435"/>
        <v/>
      </c>
      <c r="T535" s="481">
        <f>SUMIF($N$8:S$8,"QUANT.",N535:S535)</f>
        <v>0</v>
      </c>
      <c r="U535" s="482">
        <f t="shared" si="436"/>
        <v>0</v>
      </c>
      <c r="V535" s="494" t="str">
        <f t="shared" si="430"/>
        <v>MEDIR</v>
      </c>
      <c r="W535" s="495">
        <f t="shared" si="437"/>
        <v>54</v>
      </c>
      <c r="X535" s="495">
        <f t="shared" si="438"/>
        <v>11668.86</v>
      </c>
      <c r="Y535" s="273"/>
      <c r="Z535" s="273"/>
      <c r="AA535" s="273"/>
      <c r="AB535" s="273"/>
      <c r="AC535" s="273"/>
      <c r="AD535" s="273"/>
      <c r="AE535" s="273"/>
      <c r="AF535" s="273"/>
      <c r="AG535" s="273"/>
      <c r="AH535" s="273"/>
      <c r="AI535" s="273"/>
      <c r="AJ535" s="274" t="e">
        <f t="shared" si="166"/>
        <v>#VALUE!</v>
      </c>
      <c r="AK535" s="274">
        <v>0</v>
      </c>
    </row>
    <row r="536" spans="1:37" s="275" customFormat="1" ht="30">
      <c r="A536" s="414" t="s">
        <v>19192</v>
      </c>
      <c r="B536" s="436" t="str">
        <f>'COMPOSIÇÕES COMPLEMENTARES '!$C$151</f>
        <v>COMP 036</v>
      </c>
      <c r="C536" s="416" t="str">
        <f>IF($B536="","",IFERROR(VLOOKUP($B536,SERVIÇOS!$A:$F,2,0),IFERROR(VLOOKUP($B536,'COMPOSIÇÕES COMPLEMENTARES '!$C:$K,2,0),"")))</f>
        <v>REMOÇÃO DE COBERTURA PARA EXAMINADOR COM PILARES EM CONCRETO, SEM REAPROVEITAMENTO</v>
      </c>
      <c r="D536" s="417" t="str">
        <f>IF($B536="","",IFERROR(VLOOKUP($B536,SERVIÇOS!$A:$F,3,0),IFERROR(VLOOKUP($B536,'COMPOSIÇÕES COMPLEMENTARES '!$C:$K,3,0),"")))</f>
        <v>UN</v>
      </c>
      <c r="E536" s="418">
        <v>1</v>
      </c>
      <c r="F536" s="419">
        <f>IF($B536="","",IFERROR(VLOOKUP($B536,SERVIÇOS!$A:$F,4,0),IFERROR(VLOOKUP($B536,'COMPOSIÇÕES COMPLEMENTARES '!$C:$K,6,0),"")))</f>
        <v>358.26</v>
      </c>
      <c r="G536" s="419">
        <f>IF($B536="","",IFERROR(VLOOKUP($B536,SERVIÇOS!$A:$F,5,0),IFERROR(VLOOKUP($B536,'COMPOSIÇÕES COMPLEMENTARES '!$C:$K,7,0),"")))</f>
        <v>328.51</v>
      </c>
      <c r="H536" s="419">
        <f t="shared" si="429"/>
        <v>686.77</v>
      </c>
      <c r="I536" s="419">
        <f t="shared" si="431"/>
        <v>358.26</v>
      </c>
      <c r="J536" s="419">
        <f t="shared" si="432"/>
        <v>328.51</v>
      </c>
      <c r="K536" s="419">
        <f t="shared" si="458"/>
        <v>686.77</v>
      </c>
      <c r="L536" s="714"/>
      <c r="M536"/>
      <c r="N536" s="477"/>
      <c r="O536" s="478" t="str">
        <f t="shared" si="433"/>
        <v/>
      </c>
      <c r="P536" s="477"/>
      <c r="Q536" s="479" t="str">
        <f t="shared" si="434"/>
        <v/>
      </c>
      <c r="R536" s="477"/>
      <c r="S536" s="480" t="str">
        <f t="shared" si="435"/>
        <v/>
      </c>
      <c r="T536" s="481">
        <f>SUMIF($N$8:S$8,"QUANT.",N536:S536)</f>
        <v>0</v>
      </c>
      <c r="U536" s="482">
        <f t="shared" si="436"/>
        <v>0</v>
      </c>
      <c r="V536" s="494" t="str">
        <f t="shared" si="430"/>
        <v>MEDIR</v>
      </c>
      <c r="W536" s="495">
        <f t="shared" si="437"/>
        <v>1</v>
      </c>
      <c r="X536" s="495">
        <f t="shared" si="438"/>
        <v>686.77</v>
      </c>
      <c r="Y536" s="273"/>
      <c r="Z536" s="273"/>
      <c r="AA536" s="273"/>
      <c r="AB536" s="273"/>
      <c r="AC536" s="273"/>
      <c r="AD536" s="273"/>
      <c r="AE536" s="273"/>
      <c r="AF536" s="273"/>
      <c r="AG536" s="273"/>
      <c r="AH536" s="273"/>
      <c r="AI536" s="273"/>
      <c r="AJ536" s="274" t="e">
        <f t="shared" si="166"/>
        <v>#VALUE!</v>
      </c>
      <c r="AK536" s="274">
        <v>0</v>
      </c>
    </row>
    <row r="537" spans="1:37" s="275" customFormat="1">
      <c r="A537" s="414" t="s">
        <v>19797</v>
      </c>
      <c r="B537" s="436" t="str">
        <f>'COMPOSIÇÕES COMPLEMENTARES '!$C$160</f>
        <v>COMP 038</v>
      </c>
      <c r="C537" s="416" t="str">
        <f>IF($B537="","",IFERROR(VLOOKUP($B537,SERVIÇOS!$A:$F,2,0),IFERROR(VLOOKUP($B537,'COMPOSIÇÕES COMPLEMENTARES '!$C:$K,2,0),"")))</f>
        <v>COBERTURA EXAMINADOR</v>
      </c>
      <c r="D537" s="417" t="str">
        <f>IF($B537="","",IFERROR(VLOOKUP($B537,SERVIÇOS!$A:$F,3,0),IFERROR(VLOOKUP($B537,'COMPOSIÇÕES COMPLEMENTARES '!$C:$K,3,0),"")))</f>
        <v>UN</v>
      </c>
      <c r="E537" s="418">
        <v>1</v>
      </c>
      <c r="F537" s="419">
        <f>IF($B537="","",IFERROR(VLOOKUP($B537,SERVIÇOS!$A:$F,4,0),IFERROR(VLOOKUP($B537,'COMPOSIÇÕES COMPLEMENTARES '!$C:$K,6,0),"")))</f>
        <v>14538.68</v>
      </c>
      <c r="G537" s="419">
        <f>IF($B537="","",IFERROR(VLOOKUP($B537,SERVIÇOS!$A:$F,5,0),IFERROR(VLOOKUP($B537,'COMPOSIÇÕES COMPLEMENTARES '!$C:$K,7,0),"")))</f>
        <v>1437.63</v>
      </c>
      <c r="H537" s="419">
        <f t="shared" si="429"/>
        <v>15976.310000000001</v>
      </c>
      <c r="I537" s="419">
        <f t="shared" si="431"/>
        <v>14538.68</v>
      </c>
      <c r="J537" s="419">
        <f t="shared" si="432"/>
        <v>1437.63</v>
      </c>
      <c r="K537" s="419">
        <f t="shared" si="458"/>
        <v>15976.310000000001</v>
      </c>
      <c r="L537" s="714"/>
      <c r="M537"/>
      <c r="N537" s="477"/>
      <c r="O537" s="478" t="str">
        <f t="shared" si="433"/>
        <v/>
      </c>
      <c r="P537" s="477"/>
      <c r="Q537" s="479" t="str">
        <f t="shared" si="434"/>
        <v/>
      </c>
      <c r="R537" s="477"/>
      <c r="S537" s="480" t="str">
        <f t="shared" si="435"/>
        <v/>
      </c>
      <c r="T537" s="481">
        <f>SUMIF($N$8:S$8,"QUANT.",N537:S537)</f>
        <v>0</v>
      </c>
      <c r="U537" s="482">
        <f t="shared" si="436"/>
        <v>0</v>
      </c>
      <c r="V537" s="494" t="str">
        <f t="shared" si="430"/>
        <v>MEDIR</v>
      </c>
      <c r="W537" s="495">
        <f t="shared" si="437"/>
        <v>1</v>
      </c>
      <c r="X537" s="495">
        <f t="shared" si="438"/>
        <v>15976.310000000001</v>
      </c>
      <c r="Y537" s="273"/>
      <c r="Z537" s="273"/>
      <c r="AA537" s="273"/>
      <c r="AB537" s="273"/>
      <c r="AC537" s="273"/>
      <c r="AD537" s="273"/>
      <c r="AE537" s="273"/>
      <c r="AF537" s="273"/>
      <c r="AG537" s="273"/>
      <c r="AH537" s="273"/>
      <c r="AI537" s="273"/>
      <c r="AJ537" s="274" t="e">
        <f t="shared" si="166"/>
        <v>#VALUE!</v>
      </c>
      <c r="AK537" s="274">
        <v>0</v>
      </c>
    </row>
    <row r="538" spans="1:37" s="275" customFormat="1">
      <c r="A538" s="706">
        <v>14</v>
      </c>
      <c r="B538" s="707"/>
      <c r="C538" s="708" t="s">
        <v>19056</v>
      </c>
      <c r="D538" s="709"/>
      <c r="E538" s="710"/>
      <c r="F538" s="711"/>
      <c r="G538" s="712"/>
      <c r="H538" s="712"/>
      <c r="I538" s="713">
        <f>SUM(I539:I552)</f>
        <v>209720.24000000002</v>
      </c>
      <c r="J538" s="713">
        <f>SUM(J539:J552)</f>
        <v>25881.119999999995</v>
      </c>
      <c r="K538" s="712"/>
      <c r="L538" s="799">
        <f>SUM(K539:K552)</f>
        <v>235601.44200000004</v>
      </c>
      <c r="M538"/>
      <c r="N538" s="477"/>
      <c r="O538" s="478" t="str">
        <f t="shared" si="433"/>
        <v/>
      </c>
      <c r="P538" s="477"/>
      <c r="Q538" s="479" t="str">
        <f t="shared" si="434"/>
        <v/>
      </c>
      <c r="R538" s="477"/>
      <c r="S538" s="480" t="str">
        <f t="shared" si="435"/>
        <v/>
      </c>
      <c r="T538" s="481">
        <f>SUMIF($N$8:S$8,"QUANT.",N538:S538)</f>
        <v>0</v>
      </c>
      <c r="U538" s="482">
        <f t="shared" si="436"/>
        <v>0</v>
      </c>
      <c r="V538" s="494" t="str">
        <f t="shared" si="430"/>
        <v/>
      </c>
      <c r="W538" s="495">
        <f t="shared" si="437"/>
        <v>0</v>
      </c>
      <c r="X538" s="495">
        <f t="shared" si="438"/>
        <v>0</v>
      </c>
      <c r="Y538" s="273"/>
      <c r="Z538" s="273"/>
      <c r="AA538" s="273"/>
      <c r="AB538" s="273"/>
      <c r="AC538" s="273"/>
      <c r="AD538" s="273"/>
      <c r="AE538" s="273"/>
      <c r="AF538" s="273"/>
      <c r="AG538" s="273"/>
      <c r="AH538" s="273"/>
      <c r="AI538" s="273"/>
      <c r="AJ538" s="274">
        <f t="shared" ref="AJ538:AJ591" si="462">B538-AK538</f>
        <v>0</v>
      </c>
      <c r="AK538" s="274">
        <v>0</v>
      </c>
    </row>
    <row r="539" spans="1:37" s="275" customFormat="1" ht="30">
      <c r="A539" s="414" t="s">
        <v>19066</v>
      </c>
      <c r="B539" s="436" t="str">
        <f>'COMPOSIÇÕES COMPLEMENTARES '!$C$118</f>
        <v>COMP 032</v>
      </c>
      <c r="C539" s="416" t="str">
        <f>IF($B539="","",IFERROR(VLOOKUP($B539,SERVIÇOS!$A:$F,2,0),IFERROR(VLOOKUP($B539,'COMPOSIÇÕES COMPLEMENTARES '!$C:$K,2,0),"")))</f>
        <v xml:space="preserve"> DEMOLIÇÃO MANUAL DE PAVIMENTO ASFÁLTICO C/ TRANSPORTE ATÉ CAÇAMBA E CARGA</v>
      </c>
      <c r="D539" s="417" t="str">
        <f>IF($B539="","",IFERROR(VLOOKUP($B539,SERVIÇOS!$A:$F,3,0),IFERROR(VLOOKUP($B539,'COMPOSIÇÕES COMPLEMENTARES '!$C:$K,3,0),"")))</f>
        <v>M2</v>
      </c>
      <c r="E539" s="418">
        <v>785.44</v>
      </c>
      <c r="F539" s="419">
        <f>IF($B539="","",IFERROR(VLOOKUP($B539,SERVIÇOS!$A:$F,4,0),IFERROR(VLOOKUP($B539,'COMPOSIÇÕES COMPLEMENTARES '!$C:$K,6,0),"")))</f>
        <v>2.64</v>
      </c>
      <c r="G539" s="419">
        <f>IF($B539="","",IFERROR(VLOOKUP($B539,SERVIÇOS!$A:$F,5,0),IFERROR(VLOOKUP($B539,'COMPOSIÇÕES COMPLEMENTARES '!$C:$K,7,0),"")))</f>
        <v>5.34</v>
      </c>
      <c r="H539" s="419">
        <f t="shared" si="429"/>
        <v>7.98</v>
      </c>
      <c r="I539" s="419">
        <f t="shared" si="431"/>
        <v>2073.56</v>
      </c>
      <c r="J539" s="419">
        <f t="shared" si="432"/>
        <v>4194.24</v>
      </c>
      <c r="K539" s="419">
        <f t="shared" si="458"/>
        <v>6267.811200000001</v>
      </c>
      <c r="L539" s="714"/>
      <c r="M539"/>
      <c r="N539" s="477"/>
      <c r="O539" s="478" t="str">
        <f t="shared" si="433"/>
        <v/>
      </c>
      <c r="P539" s="477"/>
      <c r="Q539" s="479" t="str">
        <f t="shared" si="434"/>
        <v/>
      </c>
      <c r="R539" s="477"/>
      <c r="S539" s="480" t="str">
        <f t="shared" si="435"/>
        <v/>
      </c>
      <c r="T539" s="481">
        <f>SUMIF($N$8:S$8,"QUANT.",N539:S539)</f>
        <v>0</v>
      </c>
      <c r="U539" s="482">
        <f t="shared" si="436"/>
        <v>0</v>
      </c>
      <c r="V539" s="494" t="str">
        <f t="shared" si="430"/>
        <v>MEDIR</v>
      </c>
      <c r="W539" s="495">
        <f t="shared" si="437"/>
        <v>785.44</v>
      </c>
      <c r="X539" s="495">
        <f t="shared" si="438"/>
        <v>6267.811200000001</v>
      </c>
      <c r="Y539" s="273"/>
      <c r="Z539" s="273"/>
      <c r="AA539" s="273"/>
      <c r="AB539" s="273"/>
      <c r="AC539" s="273"/>
      <c r="AD539" s="273"/>
      <c r="AE539" s="273"/>
      <c r="AF539" s="273"/>
      <c r="AG539" s="273"/>
      <c r="AH539" s="273"/>
      <c r="AI539" s="273"/>
      <c r="AJ539" s="274" t="e">
        <f t="shared" si="462"/>
        <v>#VALUE!</v>
      </c>
      <c r="AK539" s="274">
        <v>0</v>
      </c>
    </row>
    <row r="540" spans="1:37" s="275" customFormat="1" ht="30">
      <c r="A540" s="414" t="s">
        <v>19067</v>
      </c>
      <c r="B540" s="436" t="str">
        <f>'COMPOSIÇÕES COMPLEMENTARES '!$C$216</f>
        <v>COMP 044</v>
      </c>
      <c r="C540" s="416" t="str">
        <f>IF($B540="","",IFERROR(VLOOKUP($B540,SERVIÇOS!$A:$F,2,0),IFERROR(VLOOKUP($B540,'COMPOSIÇÕES COMPLEMENTARES '!$C:$K,2,0),"")))</f>
        <v>ESCAVAÇÃO HORIZONTAL E MOVIMENTAÇÃO DE SOLO/ENTULHOS COM DESCARTE EM ÁREA LICENCIADA</v>
      </c>
      <c r="D540" s="417" t="str">
        <f>IF($B540="","",IFERROR(VLOOKUP($B540,SERVIÇOS!$A:$F,3,0),IFERROR(VLOOKUP($B540,'COMPOSIÇÕES COMPLEMENTARES '!$C:$K,3,0),"")))</f>
        <v>M3</v>
      </c>
      <c r="E540" s="418">
        <v>157.1</v>
      </c>
      <c r="F540" s="419">
        <f>IF($B540="","",IFERROR(VLOOKUP($B540,SERVIÇOS!$A:$F,4,0),IFERROR(VLOOKUP($B540,'COMPOSIÇÕES COMPLEMENTARES '!$C:$K,6,0),"")))</f>
        <v>34.21</v>
      </c>
      <c r="G540" s="419">
        <f>IF($B540="","",IFERROR(VLOOKUP($B540,SERVIÇOS!$A:$F,5,0),IFERROR(VLOOKUP($B540,'COMPOSIÇÕES COMPLEMENTARES '!$C:$K,7,0),"")))</f>
        <v>0.85</v>
      </c>
      <c r="H540" s="419">
        <f t="shared" si="429"/>
        <v>35.06</v>
      </c>
      <c r="I540" s="419">
        <f t="shared" si="431"/>
        <v>5374.39</v>
      </c>
      <c r="J540" s="419">
        <f t="shared" si="432"/>
        <v>133.53</v>
      </c>
      <c r="K540" s="419">
        <f t="shared" si="458"/>
        <v>5507.9260000000004</v>
      </c>
      <c r="L540" s="714"/>
      <c r="M540"/>
      <c r="N540" s="477"/>
      <c r="O540" s="478" t="str">
        <f t="shared" si="433"/>
        <v/>
      </c>
      <c r="P540" s="477"/>
      <c r="Q540" s="479" t="str">
        <f t="shared" si="434"/>
        <v/>
      </c>
      <c r="R540" s="477"/>
      <c r="S540" s="480" t="str">
        <f t="shared" si="435"/>
        <v/>
      </c>
      <c r="T540" s="481">
        <f>SUMIF($N$8:S$8,"QUANT.",N540:S540)</f>
        <v>0</v>
      </c>
      <c r="U540" s="482">
        <f t="shared" si="436"/>
        <v>0</v>
      </c>
      <c r="V540" s="494" t="str">
        <f t="shared" si="430"/>
        <v>MEDIR</v>
      </c>
      <c r="W540" s="495">
        <f t="shared" si="437"/>
        <v>157.1</v>
      </c>
      <c r="X540" s="495">
        <f t="shared" si="438"/>
        <v>5507.9260000000004</v>
      </c>
      <c r="Y540" s="273"/>
      <c r="Z540" s="273"/>
      <c r="AA540" s="273"/>
      <c r="AB540" s="273"/>
      <c r="AC540" s="273"/>
      <c r="AD540" s="273"/>
      <c r="AE540" s="273"/>
      <c r="AF540" s="273"/>
      <c r="AG540" s="273"/>
      <c r="AH540" s="273"/>
      <c r="AI540" s="273"/>
      <c r="AJ540" s="274" t="e">
        <f t="shared" si="462"/>
        <v>#VALUE!</v>
      </c>
      <c r="AK540" s="274">
        <v>0</v>
      </c>
    </row>
    <row r="541" spans="1:37" s="275" customFormat="1" ht="30">
      <c r="A541" s="414" t="s">
        <v>19068</v>
      </c>
      <c r="B541" s="436">
        <v>97083</v>
      </c>
      <c r="C541" s="416" t="str">
        <f>IF($B541="","",IFERROR(VLOOKUP($B541,SERVIÇOS!$A:$F,2,0),IFERROR(VLOOKUP($B541,'COMPOSIÇÕES COMPLEMENTARES '!$C:$K,2,0),"")))</f>
        <v>COMPACTAÇÃO MECÂNICA DE SOLO PARA EXECUÇÃO DE RADIER, PISO DE CONCRETO OU LAJE SOBRE SOLO, COM COMPACTADOR DE SOLOS A PERCUSSÃO. AF_09/2021</v>
      </c>
      <c r="D541" s="417" t="str">
        <f>IF($B541="","",IFERROR(VLOOKUP($B541,SERVIÇOS!$A:$F,3,0),IFERROR(VLOOKUP($B541,'COMPOSIÇÕES COMPLEMENTARES '!$C:$K,3,0),"")))</f>
        <v>M2</v>
      </c>
      <c r="E541" s="418">
        <v>785.44</v>
      </c>
      <c r="F541" s="419">
        <f>IF($B541="","",IFERROR(VLOOKUP($B541,SERVIÇOS!$A:$F,4,0),IFERROR(VLOOKUP($B541,'COMPOSIÇÕES COMPLEMENTARES '!$C:$K,6,0),"")))</f>
        <v>1.17</v>
      </c>
      <c r="G541" s="419">
        <f>IF($B541="","",IFERROR(VLOOKUP($B541,SERVIÇOS!$A:$F,5,0),IFERROR(VLOOKUP($B541,'COMPOSIÇÕES COMPLEMENTARES '!$C:$K,7,0),"")))</f>
        <v>2.34</v>
      </c>
      <c r="H541" s="419">
        <f t="shared" si="429"/>
        <v>3.51</v>
      </c>
      <c r="I541" s="419">
        <f t="shared" si="431"/>
        <v>918.96</v>
      </c>
      <c r="J541" s="419">
        <f t="shared" si="432"/>
        <v>1837.92</v>
      </c>
      <c r="K541" s="419">
        <f t="shared" si="458"/>
        <v>2756.8944000000001</v>
      </c>
      <c r="L541" s="714"/>
      <c r="M541"/>
      <c r="N541" s="477"/>
      <c r="O541" s="478" t="str">
        <f t="shared" si="433"/>
        <v/>
      </c>
      <c r="P541" s="477"/>
      <c r="Q541" s="479" t="str">
        <f t="shared" si="434"/>
        <v/>
      </c>
      <c r="R541" s="477"/>
      <c r="S541" s="480" t="str">
        <f t="shared" si="435"/>
        <v/>
      </c>
      <c r="T541" s="481">
        <f>SUMIF($N$8:S$8,"QUANT.",N541:S541)</f>
        <v>0</v>
      </c>
      <c r="U541" s="482">
        <f t="shared" si="436"/>
        <v>0</v>
      </c>
      <c r="V541" s="494" t="str">
        <f t="shared" si="430"/>
        <v>MEDIR</v>
      </c>
      <c r="W541" s="495">
        <f t="shared" si="437"/>
        <v>785.44</v>
      </c>
      <c r="X541" s="495">
        <f t="shared" si="438"/>
        <v>2756.8944000000001</v>
      </c>
      <c r="Y541" s="273"/>
      <c r="Z541" s="273"/>
      <c r="AA541" s="273"/>
      <c r="AB541" s="273"/>
      <c r="AC541" s="273"/>
      <c r="AD541" s="273"/>
      <c r="AE541" s="273"/>
      <c r="AF541" s="273"/>
      <c r="AG541" s="273"/>
      <c r="AH541" s="273"/>
      <c r="AI541" s="273"/>
      <c r="AJ541" s="274">
        <f t="shared" si="462"/>
        <v>97083</v>
      </c>
      <c r="AK541" s="274">
        <v>0</v>
      </c>
    </row>
    <row r="542" spans="1:37" s="275" customFormat="1" ht="30">
      <c r="A542" s="414" t="s">
        <v>19069</v>
      </c>
      <c r="B542" s="436">
        <v>98526</v>
      </c>
      <c r="C542" s="416" t="str">
        <f>IF($B542="","",IFERROR(VLOOKUP($B542,SERVIÇOS!$A:$F,2,0),IFERROR(VLOOKUP($B542,'COMPOSIÇÕES COMPLEMENTARES '!$C:$K,2,0),"")))</f>
        <v>REMOÇÃO DE RAÍZES REMANESCENTES DE TRONCO DE ÁRVORE COM DIÂMETRO MAIOR OU IGUAL A 0,20 M E MENOR QUE 0,40 M.AF_05/2018</v>
      </c>
      <c r="D542" s="417" t="str">
        <f>IF($B542="","",IFERROR(VLOOKUP($B542,SERVIÇOS!$A:$F,3,0),IFERROR(VLOOKUP($B542,'COMPOSIÇÕES COMPLEMENTARES '!$C:$K,3,0),"")))</f>
        <v>UN</v>
      </c>
      <c r="E542" s="418">
        <v>5</v>
      </c>
      <c r="F542" s="419">
        <f>IF($B542="","",IFERROR(VLOOKUP($B542,SERVIÇOS!$A:$F,4,0),IFERROR(VLOOKUP($B542,'COMPOSIÇÕES COMPLEMENTARES '!$C:$K,6,0),"")))</f>
        <v>48.64</v>
      </c>
      <c r="G542" s="419">
        <f>IF($B542="","",IFERROR(VLOOKUP($B542,SERVIÇOS!$A:$F,5,0),IFERROR(VLOOKUP($B542,'COMPOSIÇÕES COMPLEMENTARES '!$C:$K,7,0),"")))</f>
        <v>35.479999999999997</v>
      </c>
      <c r="H542" s="419">
        <f t="shared" si="429"/>
        <v>84.12</v>
      </c>
      <c r="I542" s="419">
        <f t="shared" si="431"/>
        <v>243.2</v>
      </c>
      <c r="J542" s="419">
        <f t="shared" si="432"/>
        <v>177.4</v>
      </c>
      <c r="K542" s="419">
        <f t="shared" si="458"/>
        <v>420.6</v>
      </c>
      <c r="L542" s="714"/>
      <c r="M542"/>
      <c r="N542" s="477"/>
      <c r="O542" s="478" t="str">
        <f t="shared" si="433"/>
        <v/>
      </c>
      <c r="P542" s="477"/>
      <c r="Q542" s="479" t="str">
        <f t="shared" si="434"/>
        <v/>
      </c>
      <c r="R542" s="477"/>
      <c r="S542" s="480" t="str">
        <f t="shared" si="435"/>
        <v/>
      </c>
      <c r="T542" s="481">
        <f>SUMIF($N$8:S$8,"QUANT.",N542:S542)</f>
        <v>0</v>
      </c>
      <c r="U542" s="482">
        <f t="shared" si="436"/>
        <v>0</v>
      </c>
      <c r="V542" s="494" t="str">
        <f t="shared" si="430"/>
        <v>MEDIR</v>
      </c>
      <c r="W542" s="495">
        <f t="shared" si="437"/>
        <v>5</v>
      </c>
      <c r="X542" s="495">
        <f t="shared" si="438"/>
        <v>420.6</v>
      </c>
      <c r="Y542" s="273"/>
      <c r="Z542" s="273"/>
      <c r="AA542" s="273"/>
      <c r="AB542" s="273"/>
      <c r="AC542" s="273"/>
      <c r="AD542" s="273"/>
      <c r="AE542" s="273"/>
      <c r="AF542" s="273"/>
      <c r="AG542" s="273"/>
      <c r="AH542" s="273"/>
      <c r="AI542" s="273"/>
      <c r="AJ542" s="274">
        <f t="shared" si="462"/>
        <v>98526</v>
      </c>
      <c r="AK542" s="274">
        <v>0</v>
      </c>
    </row>
    <row r="543" spans="1:37" s="275" customFormat="1" ht="30">
      <c r="A543" s="414" t="s">
        <v>19193</v>
      </c>
      <c r="B543" s="436">
        <v>96624</v>
      </c>
      <c r="C543" s="416" t="str">
        <f>IF($B543="","",IFERROR(VLOOKUP($B543,SERVIÇOS!$A:$F,2,0),IFERROR(VLOOKUP($B543,'COMPOSIÇÕES COMPLEMENTARES '!$C:$K,2,0),"")))</f>
        <v>LASTRO COM MATERIAL GRANULAR (PEDRA BRITADA N.2), APLICADO EM PISOS OU LAJES SOBRE SOLO, ESPESSURA DE *10 CM*. AF_08/2017</v>
      </c>
      <c r="D543" s="417" t="str">
        <f>IF($B543="","",IFERROR(VLOOKUP($B543,SERVIÇOS!$A:$F,3,0),IFERROR(VLOOKUP($B543,'COMPOSIÇÕES COMPLEMENTARES '!$C:$K,3,0),"")))</f>
        <v>M3</v>
      </c>
      <c r="E543" s="418">
        <v>78.55</v>
      </c>
      <c r="F543" s="419">
        <f>IF($B543="","",IFERROR(VLOOKUP($B543,SERVIÇOS!$A:$F,4,0),IFERROR(VLOOKUP($B543,'COMPOSIÇÕES COMPLEMENTARES '!$C:$K,6,0),"")))</f>
        <v>80.33</v>
      </c>
      <c r="G543" s="419">
        <f>IF($B543="","",IFERROR(VLOOKUP($B543,SERVIÇOS!$A:$F,5,0),IFERROR(VLOOKUP($B543,'COMPOSIÇÕES COMPLEMENTARES '!$C:$K,7,0),"")))</f>
        <v>27.07</v>
      </c>
      <c r="H543" s="419">
        <f t="shared" si="429"/>
        <v>107.4</v>
      </c>
      <c r="I543" s="419">
        <f t="shared" si="431"/>
        <v>6309.92</v>
      </c>
      <c r="J543" s="419">
        <f t="shared" si="432"/>
        <v>2126.34</v>
      </c>
      <c r="K543" s="419">
        <f t="shared" si="458"/>
        <v>8436.27</v>
      </c>
      <c r="L543" s="714"/>
      <c r="M543"/>
      <c r="N543" s="477"/>
      <c r="O543" s="478" t="str">
        <f t="shared" si="433"/>
        <v/>
      </c>
      <c r="P543" s="477"/>
      <c r="Q543" s="479" t="str">
        <f t="shared" si="434"/>
        <v/>
      </c>
      <c r="R543" s="477"/>
      <c r="S543" s="480" t="str">
        <f t="shared" si="435"/>
        <v/>
      </c>
      <c r="T543" s="481">
        <f>SUMIF($N$8:S$8,"QUANT.",N543:S543)</f>
        <v>0</v>
      </c>
      <c r="U543" s="482">
        <f t="shared" si="436"/>
        <v>0</v>
      </c>
      <c r="V543" s="494" t="str">
        <f t="shared" si="430"/>
        <v>MEDIR</v>
      </c>
      <c r="W543" s="495">
        <f t="shared" si="437"/>
        <v>78.55</v>
      </c>
      <c r="X543" s="495">
        <f t="shared" si="438"/>
        <v>8436.27</v>
      </c>
      <c r="Y543" s="273"/>
      <c r="Z543" s="273"/>
      <c r="AA543" s="273"/>
      <c r="AB543" s="273"/>
      <c r="AC543" s="273"/>
      <c r="AD543" s="273"/>
      <c r="AE543" s="273"/>
      <c r="AF543" s="273"/>
      <c r="AG543" s="273"/>
      <c r="AH543" s="273"/>
      <c r="AI543" s="273"/>
      <c r="AJ543" s="274">
        <f t="shared" si="462"/>
        <v>96624</v>
      </c>
      <c r="AK543" s="274">
        <v>0</v>
      </c>
    </row>
    <row r="544" spans="1:37" s="275" customFormat="1" ht="30">
      <c r="A544" s="414" t="s">
        <v>19717</v>
      </c>
      <c r="B544" s="436" t="str">
        <f>'COMPOSIÇÕES COMPLEMENTARES '!$C$124</f>
        <v>COMP 034</v>
      </c>
      <c r="C544" s="416" t="str">
        <f>IF($B544="","",IFERROR(VLOOKUP($B544,SERVIÇOS!$A:$F,2,0),IFERROR(VLOOKUP($B544,'COMPOSIÇÕES COMPLEMENTARES '!$C:$K,2,0),"")))</f>
        <v>EXECUÇÃO DE PAVIMENTO DE CONCRETO ARMADO (PCA), FCK = 30 MPA, CAMADA COM ESPESSURA DE 15 CM.</v>
      </c>
      <c r="D544" s="417" t="str">
        <f>IF($B544="","",IFERROR(VLOOKUP($B544,SERVIÇOS!$A:$F,3,0),IFERROR(VLOOKUP($B544,'COMPOSIÇÕES COMPLEMENTARES '!$C:$K,3,0),"")))</f>
        <v>M2</v>
      </c>
      <c r="E544" s="418">
        <v>785.44</v>
      </c>
      <c r="F544" s="419">
        <f>IF($B544="","",IFERROR(VLOOKUP($B544,SERVIÇOS!$A:$F,4,0),IFERROR(VLOOKUP($B544,'COMPOSIÇÕES COMPLEMENTARES '!$C:$K,6,0),"")))</f>
        <v>184.2</v>
      </c>
      <c r="G544" s="419">
        <f>IF($B544="","",IFERROR(VLOOKUP($B544,SERVIÇOS!$A:$F,5,0),IFERROR(VLOOKUP($B544,'COMPOSIÇÕES COMPLEMENTARES '!$C:$K,7,0),"")))</f>
        <v>13.64</v>
      </c>
      <c r="H544" s="419">
        <f t="shared" si="429"/>
        <v>197.83999999999997</v>
      </c>
      <c r="I544" s="419">
        <f t="shared" si="431"/>
        <v>144678.04</v>
      </c>
      <c r="J544" s="419">
        <f t="shared" si="432"/>
        <v>10713.4</v>
      </c>
      <c r="K544" s="419">
        <f t="shared" si="458"/>
        <v>155391.44959999999</v>
      </c>
      <c r="L544" s="714"/>
      <c r="M544"/>
      <c r="N544" s="477"/>
      <c r="O544" s="478" t="str">
        <f t="shared" si="433"/>
        <v/>
      </c>
      <c r="P544" s="477"/>
      <c r="Q544" s="479" t="str">
        <f t="shared" si="434"/>
        <v/>
      </c>
      <c r="R544" s="477"/>
      <c r="S544" s="480" t="str">
        <f t="shared" si="435"/>
        <v/>
      </c>
      <c r="T544" s="481">
        <f>SUMIF($N$8:S$8,"QUANT.",N544:S544)</f>
        <v>0</v>
      </c>
      <c r="U544" s="482">
        <f t="shared" si="436"/>
        <v>0</v>
      </c>
      <c r="V544" s="494" t="str">
        <f t="shared" si="430"/>
        <v>MEDIR</v>
      </c>
      <c r="W544" s="495">
        <f t="shared" si="437"/>
        <v>785.44</v>
      </c>
      <c r="X544" s="495">
        <f t="shared" si="438"/>
        <v>155391.44959999999</v>
      </c>
      <c r="Y544" s="273"/>
      <c r="Z544" s="273"/>
      <c r="AA544" s="273"/>
      <c r="AB544" s="273"/>
      <c r="AC544" s="273"/>
      <c r="AD544" s="273"/>
      <c r="AE544" s="273"/>
      <c r="AF544" s="273"/>
      <c r="AG544" s="273"/>
      <c r="AH544" s="273"/>
      <c r="AI544" s="273"/>
      <c r="AJ544" s="274" t="e">
        <f t="shared" si="462"/>
        <v>#VALUE!</v>
      </c>
      <c r="AK544" s="274">
        <v>0</v>
      </c>
    </row>
    <row r="545" spans="1:37" s="275" customFormat="1">
      <c r="A545" s="414" t="s">
        <v>19798</v>
      </c>
      <c r="B545" s="436" t="str">
        <f>'COMPOSIÇÕES COMPLEMENTARES '!$C$225</f>
        <v>COMP 046</v>
      </c>
      <c r="C545" s="416" t="str">
        <f>IF($B545="","",IFERROR(VLOOKUP($B545,SERVIÇOS!$A:$F,2,0),IFERROR(VLOOKUP($B545,'COMPOSIÇÕES COMPLEMENTARES '!$C:$K,2,0),"")))</f>
        <v>REFORÇO DE ARMADURA NEGATIVA EM QUINAS COM AÇO CA-50, DIÂMETRO 8,0 MM</v>
      </c>
      <c r="D545" s="417" t="str">
        <f>IF($B545="","",IFERROR(VLOOKUP($B545,SERVIÇOS!$A:$F,3,0),IFERROR(VLOOKUP($B545,'COMPOSIÇÕES COMPLEMENTARES '!$C:$K,3,0),"")))</f>
        <v>KG</v>
      </c>
      <c r="E545" s="418">
        <v>2.96</v>
      </c>
      <c r="F545" s="419">
        <f>IF($B545="","",IFERROR(VLOOKUP($B545,SERVIÇOS!$A:$F,4,0),IFERROR(VLOOKUP($B545,'COMPOSIÇÕES COMPLEMENTARES '!$C:$K,6,0),"")))</f>
        <v>11.47</v>
      </c>
      <c r="G545" s="419">
        <f>IF($B545="","",IFERROR(VLOOKUP($B545,SERVIÇOS!$A:$F,5,0),IFERROR(VLOOKUP($B545,'COMPOSIÇÕES COMPLEMENTARES '!$C:$K,7,0),"")))</f>
        <v>2.0099999999999998</v>
      </c>
      <c r="H545" s="419">
        <f t="shared" si="429"/>
        <v>13.48</v>
      </c>
      <c r="I545" s="419">
        <f t="shared" si="431"/>
        <v>33.950000000000003</v>
      </c>
      <c r="J545" s="419">
        <f t="shared" si="432"/>
        <v>5.94</v>
      </c>
      <c r="K545" s="419">
        <f t="shared" si="458"/>
        <v>39.900800000000004</v>
      </c>
      <c r="L545" s="714"/>
      <c r="M545"/>
      <c r="N545" s="477"/>
      <c r="O545" s="478" t="str">
        <f t="shared" si="433"/>
        <v/>
      </c>
      <c r="P545" s="477"/>
      <c r="Q545" s="479" t="str">
        <f t="shared" si="434"/>
        <v/>
      </c>
      <c r="R545" s="477"/>
      <c r="S545" s="480" t="str">
        <f t="shared" si="435"/>
        <v/>
      </c>
      <c r="T545" s="481">
        <f>SUMIF($N$8:S$8,"QUANT.",N545:S545)</f>
        <v>0</v>
      </c>
      <c r="U545" s="482">
        <f t="shared" si="436"/>
        <v>0</v>
      </c>
      <c r="V545" s="494" t="str">
        <f t="shared" si="430"/>
        <v>MEDIR</v>
      </c>
      <c r="W545" s="495">
        <f t="shared" si="437"/>
        <v>2.96</v>
      </c>
      <c r="X545" s="495">
        <f t="shared" si="438"/>
        <v>39.900800000000004</v>
      </c>
      <c r="Y545" s="273"/>
      <c r="Z545" s="273"/>
      <c r="AA545" s="273"/>
      <c r="AB545" s="273"/>
      <c r="AC545" s="273"/>
      <c r="AD545" s="273"/>
      <c r="AE545" s="273"/>
      <c r="AF545" s="273"/>
      <c r="AG545" s="273"/>
      <c r="AH545" s="273"/>
      <c r="AI545" s="273"/>
      <c r="AJ545" s="274" t="e">
        <f t="shared" si="462"/>
        <v>#VALUE!</v>
      </c>
      <c r="AK545" s="274">
        <v>0</v>
      </c>
    </row>
    <row r="546" spans="1:37" s="275" customFormat="1" ht="45">
      <c r="A546" s="414" t="s">
        <v>19799</v>
      </c>
      <c r="B546" s="436">
        <v>94992</v>
      </c>
      <c r="C546" s="416" t="str">
        <f>IF($B546="","",IFERROR(VLOOKUP($B546,SERVIÇOS!$A:$F,2,0),IFERROR(VLOOKUP($B546,'COMPOSIÇÕES COMPLEMENTARES '!$C:$K,2,0),"")))</f>
        <v>EXECUÇÃO DE PASSEIO (CALÇADA) OU PISO DE CONCRETO COM CONCRETO MOLDADO IN LOCO, FEITO EM OBRA, ACABAMENTO CONVENCIONAL, ESPESSURA 6 CM, ARMADO. AF_08/2022</v>
      </c>
      <c r="D546" s="417" t="str">
        <f>IF($B546="","",IFERROR(VLOOKUP($B546,SERVIÇOS!$A:$F,3,0),IFERROR(VLOOKUP($B546,'COMPOSIÇÕES COMPLEMENTARES '!$C:$K,3,0),"")))</f>
        <v>M2</v>
      </c>
      <c r="E546" s="418">
        <v>62.5</v>
      </c>
      <c r="F546" s="419">
        <f>IF($B546="","",IFERROR(VLOOKUP($B546,SERVIÇOS!$A:$F,4,0),IFERROR(VLOOKUP($B546,'COMPOSIÇÕES COMPLEMENTARES '!$C:$K,6,0),"")))</f>
        <v>69.77</v>
      </c>
      <c r="G546" s="419">
        <f>IF($B546="","",IFERROR(VLOOKUP($B546,SERVIÇOS!$A:$F,5,0),IFERROR(VLOOKUP($B546,'COMPOSIÇÕES COMPLEMENTARES '!$C:$K,7,0),"")))</f>
        <v>13.51</v>
      </c>
      <c r="H546" s="419">
        <f t="shared" si="429"/>
        <v>83.28</v>
      </c>
      <c r="I546" s="419">
        <f t="shared" si="431"/>
        <v>4360.62</v>
      </c>
      <c r="J546" s="419">
        <f t="shared" si="432"/>
        <v>844.37</v>
      </c>
      <c r="K546" s="419">
        <f t="shared" si="458"/>
        <v>5205</v>
      </c>
      <c r="L546" s="714"/>
      <c r="M546"/>
      <c r="N546" s="477"/>
      <c r="O546" s="478" t="str">
        <f t="shared" si="433"/>
        <v/>
      </c>
      <c r="P546" s="477"/>
      <c r="Q546" s="479" t="str">
        <f t="shared" si="434"/>
        <v/>
      </c>
      <c r="R546" s="477"/>
      <c r="S546" s="480" t="str">
        <f t="shared" si="435"/>
        <v/>
      </c>
      <c r="T546" s="481">
        <f>SUMIF($N$8:S$8,"QUANT.",N546:S546)</f>
        <v>0</v>
      </c>
      <c r="U546" s="482">
        <f t="shared" si="436"/>
        <v>0</v>
      </c>
      <c r="V546" s="494" t="str">
        <f t="shared" si="430"/>
        <v>MEDIR</v>
      </c>
      <c r="W546" s="495">
        <f t="shared" si="437"/>
        <v>62.5</v>
      </c>
      <c r="X546" s="495">
        <f t="shared" si="438"/>
        <v>5205</v>
      </c>
      <c r="Y546" s="273"/>
      <c r="Z546" s="273"/>
      <c r="AA546" s="273"/>
      <c r="AB546" s="273"/>
      <c r="AC546" s="273"/>
      <c r="AD546" s="273"/>
      <c r="AE546" s="273"/>
      <c r="AF546" s="273"/>
      <c r="AG546" s="273"/>
      <c r="AH546" s="273"/>
      <c r="AI546" s="273"/>
      <c r="AJ546" s="274">
        <f t="shared" si="462"/>
        <v>94992</v>
      </c>
      <c r="AK546" s="274">
        <v>0</v>
      </c>
    </row>
    <row r="547" spans="1:37" s="275" customFormat="1" ht="30">
      <c r="A547" s="414" t="s">
        <v>19800</v>
      </c>
      <c r="B547" s="436">
        <v>94263</v>
      </c>
      <c r="C547" s="416" t="str">
        <f>IF($B547="","",IFERROR(VLOOKUP($B547,SERVIÇOS!$A:$F,2,0),IFERROR(VLOOKUP($B547,'COMPOSIÇÕES COMPLEMENTARES '!$C:$K,2,0),"")))</f>
        <v>GUIA (MEIO-FIO) CONCRETO, MOLDADA  IN LOCO  EM TRECHO RETO COM EXTRUSORA, 13 CM BASE X 22 CM ALTURA. AF_06/2016</v>
      </c>
      <c r="D547" s="417" t="str">
        <f>IF($B547="","",IFERROR(VLOOKUP($B547,SERVIÇOS!$A:$F,3,0),IFERROR(VLOOKUP($B547,'COMPOSIÇÕES COMPLEMENTARES '!$C:$K,3,0),"")))</f>
        <v>M</v>
      </c>
      <c r="E547" s="418">
        <v>50.5</v>
      </c>
      <c r="F547" s="419">
        <f>IF($B547="","",IFERROR(VLOOKUP($B547,SERVIÇOS!$A:$F,4,0),IFERROR(VLOOKUP($B547,'COMPOSIÇÕES COMPLEMENTARES '!$C:$K,6,0),"")))</f>
        <v>20.07</v>
      </c>
      <c r="G547" s="419">
        <f>IF($B547="","",IFERROR(VLOOKUP($B547,SERVIÇOS!$A:$F,5,0),IFERROR(VLOOKUP($B547,'COMPOSIÇÕES COMPLEMENTARES '!$C:$K,7,0),"")))</f>
        <v>13.02</v>
      </c>
      <c r="H547" s="419">
        <f t="shared" si="429"/>
        <v>33.090000000000003</v>
      </c>
      <c r="I547" s="419">
        <f t="shared" si="431"/>
        <v>1013.53</v>
      </c>
      <c r="J547" s="419">
        <f t="shared" si="432"/>
        <v>657.51</v>
      </c>
      <c r="K547" s="419">
        <f t="shared" si="458"/>
        <v>1671.0450000000001</v>
      </c>
      <c r="L547" s="714"/>
      <c r="M547"/>
      <c r="N547" s="477"/>
      <c r="O547" s="478" t="str">
        <f t="shared" si="433"/>
        <v/>
      </c>
      <c r="P547" s="477"/>
      <c r="Q547" s="479" t="str">
        <f t="shared" si="434"/>
        <v/>
      </c>
      <c r="R547" s="477"/>
      <c r="S547" s="480" t="str">
        <f t="shared" si="435"/>
        <v/>
      </c>
      <c r="T547" s="481">
        <f>SUMIF($N$8:S$8,"QUANT.",N547:S547)</f>
        <v>0</v>
      </c>
      <c r="U547" s="482">
        <f t="shared" si="436"/>
        <v>0</v>
      </c>
      <c r="V547" s="494" t="str">
        <f t="shared" si="430"/>
        <v>MEDIR</v>
      </c>
      <c r="W547" s="495">
        <f t="shared" si="437"/>
        <v>50.5</v>
      </c>
      <c r="X547" s="495">
        <f t="shared" si="438"/>
        <v>1671.0450000000001</v>
      </c>
      <c r="Y547" s="273"/>
      <c r="Z547" s="273"/>
      <c r="AA547" s="273"/>
      <c r="AB547" s="273"/>
      <c r="AC547" s="273"/>
      <c r="AD547" s="273"/>
      <c r="AE547" s="273"/>
      <c r="AF547" s="273"/>
      <c r="AG547" s="273"/>
      <c r="AH547" s="273"/>
      <c r="AI547" s="273"/>
      <c r="AJ547" s="274">
        <f t="shared" si="462"/>
        <v>94263</v>
      </c>
      <c r="AK547" s="274">
        <v>0</v>
      </c>
    </row>
    <row r="548" spans="1:37" s="275" customFormat="1">
      <c r="A548" s="414" t="s">
        <v>19801</v>
      </c>
      <c r="B548" s="436">
        <v>102498</v>
      </c>
      <c r="C548" s="416" t="str">
        <f>IF($B548="","",IFERROR(VLOOKUP($B548,SERVIÇOS!$A:$F,2,0),IFERROR(VLOOKUP($B548,'COMPOSIÇÕES COMPLEMENTARES '!$C:$K,2,0),"")))</f>
        <v>PINTURA DE MEIO-FIO COM TINTA BRANCA A BASE DE CAL (CAIAÇÃO). AF_05/2021</v>
      </c>
      <c r="D548" s="417" t="str">
        <f>IF($B548="","",IFERROR(VLOOKUP($B548,SERVIÇOS!$A:$F,3,0),IFERROR(VLOOKUP($B548,'COMPOSIÇÕES COMPLEMENTARES '!$C:$K,3,0),"")))</f>
        <v>M</v>
      </c>
      <c r="E548" s="418">
        <v>50.5</v>
      </c>
      <c r="F548" s="419">
        <f>IF($B548="","",IFERROR(VLOOKUP($B548,SERVIÇOS!$A:$F,4,0),IFERROR(VLOOKUP($B548,'COMPOSIÇÕES COMPLEMENTARES '!$C:$K,6,0),"")))</f>
        <v>0.56000000000000005</v>
      </c>
      <c r="G548" s="419">
        <f>IF($B548="","",IFERROR(VLOOKUP($B548,SERVIÇOS!$A:$F,5,0),IFERROR(VLOOKUP($B548,'COMPOSIÇÕES COMPLEMENTARES '!$C:$K,7,0),"")))</f>
        <v>1.04</v>
      </c>
      <c r="H548" s="419">
        <f t="shared" si="429"/>
        <v>1.6</v>
      </c>
      <c r="I548" s="419">
        <f t="shared" si="431"/>
        <v>28.28</v>
      </c>
      <c r="J548" s="419">
        <f t="shared" si="432"/>
        <v>52.52</v>
      </c>
      <c r="K548" s="419">
        <f t="shared" si="458"/>
        <v>80.800000000000011</v>
      </c>
      <c r="L548" s="714"/>
      <c r="M548"/>
      <c r="N548" s="477"/>
      <c r="O548" s="478" t="str">
        <f t="shared" si="433"/>
        <v/>
      </c>
      <c r="P548" s="477"/>
      <c r="Q548" s="479" t="str">
        <f t="shared" si="434"/>
        <v/>
      </c>
      <c r="R548" s="477"/>
      <c r="S548" s="480" t="str">
        <f t="shared" si="435"/>
        <v/>
      </c>
      <c r="T548" s="481">
        <f>SUMIF($N$8:S$8,"QUANT.",N548:S548)</f>
        <v>0</v>
      </c>
      <c r="U548" s="482">
        <f t="shared" si="436"/>
        <v>0</v>
      </c>
      <c r="V548" s="494" t="str">
        <f t="shared" si="430"/>
        <v>MEDIR</v>
      </c>
      <c r="W548" s="495">
        <f t="shared" si="437"/>
        <v>50.5</v>
      </c>
      <c r="X548" s="495">
        <f t="shared" si="438"/>
        <v>80.800000000000011</v>
      </c>
      <c r="Y548" s="273"/>
      <c r="Z548" s="273"/>
      <c r="AA548" s="273"/>
      <c r="AB548" s="273"/>
      <c r="AC548" s="273"/>
      <c r="AD548" s="273"/>
      <c r="AE548" s="273"/>
      <c r="AF548" s="273"/>
      <c r="AG548" s="273"/>
      <c r="AH548" s="273"/>
      <c r="AI548" s="273"/>
      <c r="AJ548" s="274">
        <f t="shared" si="462"/>
        <v>102498</v>
      </c>
      <c r="AK548" s="274">
        <v>0</v>
      </c>
    </row>
    <row r="549" spans="1:37" s="275" customFormat="1" ht="30">
      <c r="A549" s="414" t="s">
        <v>19802</v>
      </c>
      <c r="B549" s="436">
        <v>102491</v>
      </c>
      <c r="C549" s="416" t="str">
        <f>IF($B549="","",IFERROR(VLOOKUP($B549,SERVIÇOS!$A:$F,2,0),IFERROR(VLOOKUP($B549,'COMPOSIÇÕES COMPLEMENTARES '!$C:$K,2,0),"")))</f>
        <v>PINTURA DE PISO COM TINTA ACRÍLICA, APLICAÇÃO MANUAL, 2 DEMÃOS, INCLUSO FUNDO PREPARADOR. AF_05/2021</v>
      </c>
      <c r="D549" s="417" t="str">
        <f>IF($B549="","",IFERROR(VLOOKUP($B549,SERVIÇOS!$A:$F,3,0),IFERROR(VLOOKUP($B549,'COMPOSIÇÕES COMPLEMENTARES '!$C:$K,3,0),"")))</f>
        <v>M2</v>
      </c>
      <c r="E549" s="418">
        <v>9.5</v>
      </c>
      <c r="F549" s="419">
        <f>IF($B549="","",IFERROR(VLOOKUP($B549,SERVIÇOS!$A:$F,4,0),IFERROR(VLOOKUP($B549,'COMPOSIÇÕES COMPLEMENTARES '!$C:$K,6,0),"")))</f>
        <v>12.77</v>
      </c>
      <c r="G549" s="419">
        <f>IF($B549="","",IFERROR(VLOOKUP($B549,SERVIÇOS!$A:$F,5,0),IFERROR(VLOOKUP($B549,'COMPOSIÇÕES COMPLEMENTARES '!$C:$K,7,0),"")))</f>
        <v>7.54</v>
      </c>
      <c r="H549" s="419">
        <f t="shared" si="429"/>
        <v>20.309999999999999</v>
      </c>
      <c r="I549" s="419">
        <f t="shared" si="431"/>
        <v>121.31</v>
      </c>
      <c r="J549" s="419">
        <f t="shared" si="432"/>
        <v>71.63</v>
      </c>
      <c r="K549" s="419">
        <f t="shared" si="458"/>
        <v>192.94499999999999</v>
      </c>
      <c r="L549" s="714"/>
      <c r="M549"/>
      <c r="N549" s="477"/>
      <c r="O549" s="478" t="str">
        <f t="shared" si="433"/>
        <v/>
      </c>
      <c r="P549" s="477"/>
      <c r="Q549" s="479" t="str">
        <f t="shared" si="434"/>
        <v/>
      </c>
      <c r="R549" s="477"/>
      <c r="S549" s="480" t="str">
        <f t="shared" si="435"/>
        <v/>
      </c>
      <c r="T549" s="481">
        <f>SUMIF($N$8:S$8,"QUANT.",N549:S549)</f>
        <v>0</v>
      </c>
      <c r="U549" s="482">
        <f t="shared" si="436"/>
        <v>0</v>
      </c>
      <c r="V549" s="494" t="str">
        <f t="shared" si="430"/>
        <v>MEDIR</v>
      </c>
      <c r="W549" s="495">
        <f t="shared" si="437"/>
        <v>9.5</v>
      </c>
      <c r="X549" s="495">
        <f t="shared" si="438"/>
        <v>192.94499999999999</v>
      </c>
      <c r="Y549" s="273"/>
      <c r="Z549" s="273"/>
      <c r="AA549" s="273"/>
      <c r="AB549" s="273"/>
      <c r="AC549" s="273"/>
      <c r="AD549" s="273"/>
      <c r="AE549" s="273"/>
      <c r="AF549" s="273"/>
      <c r="AG549" s="273"/>
      <c r="AH549" s="273"/>
      <c r="AI549" s="273"/>
      <c r="AJ549" s="274">
        <f t="shared" si="462"/>
        <v>102491</v>
      </c>
      <c r="AK549" s="274">
        <v>0</v>
      </c>
    </row>
    <row r="550" spans="1:37" s="275" customFormat="1" ht="30">
      <c r="A550" s="414" t="s">
        <v>19803</v>
      </c>
      <c r="B550" s="436" t="str">
        <f>'COMPOSIÇÕES COMPLEMENTARES '!$C$151</f>
        <v>COMP 036</v>
      </c>
      <c r="C550" s="416" t="str">
        <f>IF($B550="","",IFERROR(VLOOKUP($B550,SERVIÇOS!$A:$F,2,0),IFERROR(VLOOKUP($B550,'COMPOSIÇÕES COMPLEMENTARES '!$C:$K,2,0),"")))</f>
        <v>REMOÇÃO DE COBERTURA PARA EXAMINADOR COM PILARES EM CONCRETO, SEM REAPROVEITAMENTO</v>
      </c>
      <c r="D550" s="417" t="str">
        <f>IF($B550="","",IFERROR(VLOOKUP($B550,SERVIÇOS!$A:$F,3,0),IFERROR(VLOOKUP($B550,'COMPOSIÇÕES COMPLEMENTARES '!$C:$K,3,0),"")))</f>
        <v>UN</v>
      </c>
      <c r="E550" s="418">
        <v>1</v>
      </c>
      <c r="F550" s="419">
        <f>IF($B550="","",IFERROR(VLOOKUP($B550,SERVIÇOS!$A:$F,4,0),IFERROR(VLOOKUP($B550,'COMPOSIÇÕES COMPLEMENTARES '!$C:$K,6,0),"")))</f>
        <v>358.26</v>
      </c>
      <c r="G550" s="419">
        <f>IF($B550="","",IFERROR(VLOOKUP($B550,SERVIÇOS!$A:$F,5,0),IFERROR(VLOOKUP($B550,'COMPOSIÇÕES COMPLEMENTARES '!$C:$K,7,0),"")))</f>
        <v>328.51</v>
      </c>
      <c r="H550" s="419">
        <f t="shared" si="429"/>
        <v>686.77</v>
      </c>
      <c r="I550" s="419">
        <f t="shared" si="431"/>
        <v>358.26</v>
      </c>
      <c r="J550" s="419">
        <f t="shared" si="432"/>
        <v>328.51</v>
      </c>
      <c r="K550" s="419">
        <f t="shared" si="458"/>
        <v>686.77</v>
      </c>
      <c r="L550" s="714"/>
      <c r="M550"/>
      <c r="N550" s="477"/>
      <c r="O550" s="478" t="str">
        <f t="shared" si="433"/>
        <v/>
      </c>
      <c r="P550" s="477"/>
      <c r="Q550" s="479" t="str">
        <f t="shared" si="434"/>
        <v/>
      </c>
      <c r="R550" s="477"/>
      <c r="S550" s="480" t="str">
        <f t="shared" si="435"/>
        <v/>
      </c>
      <c r="T550" s="481">
        <f>SUMIF($N$8:S$8,"QUANT.",N550:S550)</f>
        <v>0</v>
      </c>
      <c r="U550" s="482">
        <f t="shared" si="436"/>
        <v>0</v>
      </c>
      <c r="V550" s="494" t="str">
        <f t="shared" si="430"/>
        <v>MEDIR</v>
      </c>
      <c r="W550" s="495">
        <f t="shared" si="437"/>
        <v>1</v>
      </c>
      <c r="X550" s="495">
        <f t="shared" si="438"/>
        <v>686.77</v>
      </c>
      <c r="Y550" s="273"/>
      <c r="Z550" s="273"/>
      <c r="AA550" s="273"/>
      <c r="AB550" s="273"/>
      <c r="AC550" s="273"/>
      <c r="AD550" s="273"/>
      <c r="AE550" s="273"/>
      <c r="AF550" s="273"/>
      <c r="AG550" s="273"/>
      <c r="AH550" s="273"/>
      <c r="AI550" s="273"/>
      <c r="AJ550" s="274" t="e">
        <f t="shared" si="462"/>
        <v>#VALUE!</v>
      </c>
      <c r="AK550" s="274">
        <v>0</v>
      </c>
    </row>
    <row r="551" spans="1:37" s="275" customFormat="1" ht="30">
      <c r="A551" s="414" t="s">
        <v>19804</v>
      </c>
      <c r="B551" s="436" t="str">
        <f>'COMPOSIÇÕES COMPLEMENTARES '!$C$156</f>
        <v>COMP 037</v>
      </c>
      <c r="C551" s="416" t="str">
        <f>IF($B551="","",IFERROR(VLOOKUP($B551,SERVIÇOS!$A:$F,2,0),IFERROR(VLOOKUP($B551,'COMPOSIÇÕES COMPLEMENTARES '!$C:$K,2,0),"")))</f>
        <v>REMOÇÃO DE COBERTURA PARA EXAMINADOR COM PILARES METALICOS, SEM REAPROVEITAMENTO</v>
      </c>
      <c r="D551" s="417" t="str">
        <f>IF($B551="","",IFERROR(VLOOKUP($B551,SERVIÇOS!$A:$F,3,0),IFERROR(VLOOKUP($B551,'COMPOSIÇÕES COMPLEMENTARES '!$C:$K,3,0),"")))</f>
        <v>UN</v>
      </c>
      <c r="E551" s="418">
        <v>2</v>
      </c>
      <c r="F551" s="419">
        <f>IF($B551="","",IFERROR(VLOOKUP($B551,SERVIÇOS!$A:$F,4,0),IFERROR(VLOOKUP($B551,'COMPOSIÇÕES COMPLEMENTARES '!$C:$K,6,0),"")))</f>
        <v>295.08999999999997</v>
      </c>
      <c r="G551" s="419">
        <f>IF($B551="","",IFERROR(VLOOKUP($B551,SERVIÇOS!$A:$F,5,0),IFERROR(VLOOKUP($B551,'COMPOSIÇÕES COMPLEMENTARES '!$C:$K,7,0),"")))</f>
        <v>212.46</v>
      </c>
      <c r="H551" s="419">
        <f t="shared" si="429"/>
        <v>507.54999999999995</v>
      </c>
      <c r="I551" s="419">
        <f t="shared" si="431"/>
        <v>590.17999999999995</v>
      </c>
      <c r="J551" s="419">
        <f t="shared" si="432"/>
        <v>424.92</v>
      </c>
      <c r="K551" s="419">
        <f t="shared" si="458"/>
        <v>1015.0999999999999</v>
      </c>
      <c r="L551" s="714"/>
      <c r="M551"/>
      <c r="N551" s="477"/>
      <c r="O551" s="478" t="str">
        <f t="shared" si="433"/>
        <v/>
      </c>
      <c r="P551" s="477"/>
      <c r="Q551" s="479" t="str">
        <f t="shared" si="434"/>
        <v/>
      </c>
      <c r="R551" s="477"/>
      <c r="S551" s="480" t="str">
        <f t="shared" si="435"/>
        <v/>
      </c>
      <c r="T551" s="481">
        <f>SUMIF($N$8:S$8,"QUANT.",N551:S551)</f>
        <v>0</v>
      </c>
      <c r="U551" s="482">
        <f t="shared" si="436"/>
        <v>0</v>
      </c>
      <c r="V551" s="494" t="str">
        <f t="shared" si="430"/>
        <v>MEDIR</v>
      </c>
      <c r="W551" s="495">
        <f t="shared" si="437"/>
        <v>2</v>
      </c>
      <c r="X551" s="495">
        <f t="shared" si="438"/>
        <v>1015.0999999999999</v>
      </c>
      <c r="Y551" s="273"/>
      <c r="Z551" s="273"/>
      <c r="AA551" s="273"/>
      <c r="AB551" s="273"/>
      <c r="AC551" s="273"/>
      <c r="AD551" s="273"/>
      <c r="AE551" s="273"/>
      <c r="AF551" s="273"/>
      <c r="AG551" s="273"/>
      <c r="AH551" s="273"/>
      <c r="AI551" s="273"/>
      <c r="AJ551" s="274" t="e">
        <f t="shared" si="462"/>
        <v>#VALUE!</v>
      </c>
      <c r="AK551" s="274">
        <v>0</v>
      </c>
    </row>
    <row r="552" spans="1:37" s="275" customFormat="1">
      <c r="A552" s="414" t="s">
        <v>19805</v>
      </c>
      <c r="B552" s="436" t="str">
        <f>'COMPOSIÇÕES COMPLEMENTARES '!$C$160</f>
        <v>COMP 038</v>
      </c>
      <c r="C552" s="416" t="str">
        <f>IF($B552="","",IFERROR(VLOOKUP($B552,SERVIÇOS!$A:$F,2,0),IFERROR(VLOOKUP($B552,'COMPOSIÇÕES COMPLEMENTARES '!$C:$K,2,0),"")))</f>
        <v>COBERTURA EXAMINADOR</v>
      </c>
      <c r="D552" s="417" t="str">
        <f>IF($B552="","",IFERROR(VLOOKUP($B552,SERVIÇOS!$A:$F,3,0),IFERROR(VLOOKUP($B552,'COMPOSIÇÕES COMPLEMENTARES '!$C:$K,3,0),"")))</f>
        <v>UN</v>
      </c>
      <c r="E552" s="418">
        <v>3</v>
      </c>
      <c r="F552" s="419">
        <f>IF($B552="","",IFERROR(VLOOKUP($B552,SERVIÇOS!$A:$F,4,0),IFERROR(VLOOKUP($B552,'COMPOSIÇÕES COMPLEMENTARES '!$C:$K,6,0),"")))</f>
        <v>14538.68</v>
      </c>
      <c r="G552" s="419">
        <f>IF($B552="","",IFERROR(VLOOKUP($B552,SERVIÇOS!$A:$F,5,0),IFERROR(VLOOKUP($B552,'COMPOSIÇÕES COMPLEMENTARES '!$C:$K,7,0),"")))</f>
        <v>1437.63</v>
      </c>
      <c r="H552" s="419">
        <f t="shared" si="429"/>
        <v>15976.310000000001</v>
      </c>
      <c r="I552" s="419">
        <f t="shared" si="431"/>
        <v>43616.04</v>
      </c>
      <c r="J552" s="419">
        <f t="shared" si="432"/>
        <v>4312.8900000000003</v>
      </c>
      <c r="K552" s="419">
        <f t="shared" si="458"/>
        <v>47928.930000000008</v>
      </c>
      <c r="L552" s="714"/>
      <c r="M552"/>
      <c r="N552" s="477"/>
      <c r="O552" s="478" t="str">
        <f t="shared" si="433"/>
        <v/>
      </c>
      <c r="P552" s="477"/>
      <c r="Q552" s="479" t="str">
        <f t="shared" si="434"/>
        <v/>
      </c>
      <c r="R552" s="477"/>
      <c r="S552" s="480" t="str">
        <f t="shared" si="435"/>
        <v/>
      </c>
      <c r="T552" s="481">
        <f>SUMIF($N$8:S$8,"QUANT.",N552:S552)</f>
        <v>0</v>
      </c>
      <c r="U552" s="482">
        <f t="shared" si="436"/>
        <v>0</v>
      </c>
      <c r="V552" s="494" t="str">
        <f t="shared" si="430"/>
        <v>MEDIR</v>
      </c>
      <c r="W552" s="495">
        <f t="shared" si="437"/>
        <v>3</v>
      </c>
      <c r="X552" s="495">
        <f t="shared" si="438"/>
        <v>47928.930000000008</v>
      </c>
      <c r="Y552" s="273"/>
      <c r="Z552" s="273"/>
      <c r="AA552" s="273"/>
      <c r="AB552" s="273"/>
      <c r="AC552" s="273"/>
      <c r="AD552" s="273"/>
      <c r="AE552" s="273"/>
      <c r="AF552" s="273"/>
      <c r="AG552" s="273"/>
      <c r="AH552" s="273"/>
      <c r="AI552" s="273"/>
      <c r="AJ552" s="274" t="e">
        <f t="shared" si="462"/>
        <v>#VALUE!</v>
      </c>
      <c r="AK552" s="274">
        <v>0</v>
      </c>
    </row>
    <row r="553" spans="1:37" s="275" customFormat="1">
      <c r="A553" s="706">
        <v>15</v>
      </c>
      <c r="B553" s="707"/>
      <c r="C553" s="708" t="s">
        <v>19065</v>
      </c>
      <c r="D553" s="709"/>
      <c r="E553" s="710"/>
      <c r="F553" s="711"/>
      <c r="G553" s="712"/>
      <c r="H553" s="712"/>
      <c r="I553" s="713">
        <f>SUM(I554:I559)</f>
        <v>21722.74</v>
      </c>
      <c r="J553" s="713">
        <f>SUM(J554:J559)</f>
        <v>4425.68</v>
      </c>
      <c r="K553" s="712"/>
      <c r="L553" s="799">
        <f>SUM(K554:K559)</f>
        <v>26148.42</v>
      </c>
      <c r="M553"/>
      <c r="N553" s="477"/>
      <c r="O553" s="478" t="str">
        <f t="shared" si="433"/>
        <v/>
      </c>
      <c r="P553" s="477"/>
      <c r="Q553" s="479" t="str">
        <f t="shared" si="434"/>
        <v/>
      </c>
      <c r="R553" s="477"/>
      <c r="S553" s="480" t="str">
        <f t="shared" si="435"/>
        <v/>
      </c>
      <c r="T553" s="481">
        <f>SUMIF($N$8:S$8,"QUANT.",N553:S553)</f>
        <v>0</v>
      </c>
      <c r="U553" s="482">
        <f t="shared" si="436"/>
        <v>0</v>
      </c>
      <c r="V553" s="494" t="str">
        <f t="shared" si="430"/>
        <v/>
      </c>
      <c r="W553" s="495">
        <f t="shared" si="437"/>
        <v>0</v>
      </c>
      <c r="X553" s="495">
        <f t="shared" si="438"/>
        <v>0</v>
      </c>
      <c r="Y553" s="273"/>
      <c r="Z553" s="273"/>
      <c r="AA553" s="273"/>
      <c r="AB553" s="273"/>
      <c r="AC553" s="273"/>
      <c r="AD553" s="273"/>
      <c r="AE553" s="273"/>
      <c r="AF553" s="273"/>
      <c r="AG553" s="273"/>
      <c r="AH553" s="273"/>
      <c r="AI553" s="273"/>
      <c r="AJ553" s="274">
        <f t="shared" si="462"/>
        <v>0</v>
      </c>
      <c r="AK553" s="274">
        <v>0</v>
      </c>
    </row>
    <row r="554" spans="1:37" s="777" customFormat="1">
      <c r="A554" s="761" t="s">
        <v>19806</v>
      </c>
      <c r="B554" s="762" t="str">
        <f>'COMPOSIÇÕES COMPLEMENTARES '!$C$209</f>
        <v>COMP 042</v>
      </c>
      <c r="C554" s="763" t="str">
        <f>IF($B554="","",IFERROR(VLOOKUP($B554,SERVIÇOS!$A:$F,2,0),IFERROR(VLOOKUP($B554,'COMPOSIÇÕES COMPLEMENTARES '!$C:$K,2,0),"")))</f>
        <v>RETIRADA DE CONCERTINA</v>
      </c>
      <c r="D554" s="764" t="str">
        <f>IF($B554="","",IFERROR(VLOOKUP($B554,SERVIÇOS!$A:$F,3,0),IFERROR(VLOOKUP($B554,'COMPOSIÇÕES COMPLEMENTARES '!$C:$K,3,0),"")))</f>
        <v>M</v>
      </c>
      <c r="E554" s="765">
        <v>39</v>
      </c>
      <c r="F554" s="766">
        <f>IF($B554="","",IFERROR(VLOOKUP($B554,SERVIÇOS!$A:$F,4,0),IFERROR(VLOOKUP($B554,'COMPOSIÇÕES COMPLEMENTARES '!$C:$K,6,0),"")))</f>
        <v>1.07</v>
      </c>
      <c r="G554" s="766">
        <f>IF($B554="","",IFERROR(VLOOKUP($B554,SERVIÇOS!$A:$F,5,0),IFERROR(VLOOKUP($B554,'COMPOSIÇÕES COMPLEMENTARES '!$C:$K,7,0),"")))</f>
        <v>2.1</v>
      </c>
      <c r="H554" s="766">
        <f t="shared" si="429"/>
        <v>3.17</v>
      </c>
      <c r="I554" s="766">
        <f t="shared" si="431"/>
        <v>41.73</v>
      </c>
      <c r="J554" s="766">
        <f t="shared" si="432"/>
        <v>81.900000000000006</v>
      </c>
      <c r="K554" s="419">
        <f t="shared" si="458"/>
        <v>123.63</v>
      </c>
      <c r="L554" s="779"/>
      <c r="M554" s="288"/>
      <c r="N554" s="767"/>
      <c r="O554" s="768" t="str">
        <f t="shared" si="433"/>
        <v/>
      </c>
      <c r="P554" s="767"/>
      <c r="Q554" s="769" t="str">
        <f t="shared" si="434"/>
        <v/>
      </c>
      <c r="R554" s="767"/>
      <c r="S554" s="770" t="str">
        <f t="shared" si="435"/>
        <v/>
      </c>
      <c r="T554" s="771">
        <f>SUMIF($N$8:S$8,"QUANT.",N554:S554)</f>
        <v>0</v>
      </c>
      <c r="U554" s="772">
        <f t="shared" si="436"/>
        <v>0</v>
      </c>
      <c r="V554" s="773" t="str">
        <f t="shared" si="430"/>
        <v>MEDIR</v>
      </c>
      <c r="W554" s="774">
        <f t="shared" si="437"/>
        <v>39</v>
      </c>
      <c r="X554" s="774">
        <f t="shared" si="438"/>
        <v>123.63</v>
      </c>
      <c r="Y554" s="775"/>
      <c r="Z554" s="775"/>
      <c r="AA554" s="775"/>
      <c r="AB554" s="775"/>
      <c r="AC554" s="775"/>
      <c r="AD554" s="775"/>
      <c r="AE554" s="775"/>
      <c r="AF554" s="775"/>
      <c r="AG554" s="775"/>
      <c r="AH554" s="775"/>
      <c r="AI554" s="775"/>
      <c r="AJ554" s="776" t="e">
        <f t="shared" si="462"/>
        <v>#VALUE!</v>
      </c>
      <c r="AK554" s="776">
        <v>0</v>
      </c>
    </row>
    <row r="555" spans="1:37" s="777" customFormat="1" ht="45">
      <c r="A555" s="761" t="s">
        <v>19807</v>
      </c>
      <c r="B555" s="762">
        <v>103350</v>
      </c>
      <c r="C555" s="763" t="str">
        <f>IF($B555="","",IFERROR(VLOOKUP($B555,SERVIÇOS!$A:$F,2,0),IFERROR(VLOOKUP($B555,'COMPOSIÇÕES COMPLEMENTARES '!$C:$K,2,0),"")))</f>
        <v>ALVENARIA DE VEDAÇÃO DE BLOCOS CERÂMICOS FURADOS NA HORIZONTAL DE 9X9X19 CM (ESPESSURA 9 CM) E ARGAMASSA DE ASSENTAMENTO COM PREPARO EM BETONEIRA. AF_12/2021</v>
      </c>
      <c r="D555" s="764" t="str">
        <f>IF($B555="","",IFERROR(VLOOKUP($B555,SERVIÇOS!$A:$F,3,0),IFERROR(VLOOKUP($B555,'COMPOSIÇÕES COMPLEMENTARES '!$C:$K,3,0),"")))</f>
        <v>M2</v>
      </c>
      <c r="E555" s="765">
        <v>3</v>
      </c>
      <c r="F555" s="766">
        <f>IF($B555="","",IFERROR(VLOOKUP($B555,SERVIÇOS!$A:$F,4,0),IFERROR(VLOOKUP($B555,'COMPOSIÇÕES COMPLEMENTARES '!$C:$K,6,0),"")))</f>
        <v>95.71</v>
      </c>
      <c r="G555" s="766">
        <f>IF($B555="","",IFERROR(VLOOKUP($B555,SERVIÇOS!$A:$F,5,0),IFERROR(VLOOKUP($B555,'COMPOSIÇÕES COMPLEMENTARES '!$C:$K,7,0),"")))</f>
        <v>88.19</v>
      </c>
      <c r="H555" s="766">
        <f t="shared" ref="H555" si="463">IF(E555="","",F555+G555)</f>
        <v>183.89999999999998</v>
      </c>
      <c r="I555" s="766">
        <f t="shared" ref="I555" si="464">IF(E555="","",TRUNC((E555*F555),2))</f>
        <v>287.13</v>
      </c>
      <c r="J555" s="766">
        <f t="shared" ref="J555" si="465">IF(E555="","",TRUNC((E555*G555),2))</f>
        <v>264.57</v>
      </c>
      <c r="K555" s="419">
        <f t="shared" si="458"/>
        <v>551.69999999999993</v>
      </c>
      <c r="L555" s="779" t="s">
        <v>19181</v>
      </c>
      <c r="M555" s="288"/>
      <c r="N555" s="767"/>
      <c r="O555" s="768"/>
      <c r="P555" s="767"/>
      <c r="Q555" s="769"/>
      <c r="R555" s="767"/>
      <c r="S555" s="770"/>
      <c r="T555" s="771"/>
      <c r="U555" s="772"/>
      <c r="V555" s="773"/>
      <c r="W555" s="774"/>
      <c r="X555" s="774"/>
      <c r="Y555" s="775"/>
      <c r="Z555" s="775"/>
      <c r="AA555" s="775"/>
      <c r="AB555" s="775"/>
      <c r="AC555" s="775"/>
      <c r="AD555" s="775"/>
      <c r="AE555" s="775"/>
      <c r="AF555" s="775"/>
      <c r="AG555" s="775"/>
      <c r="AH555" s="775"/>
      <c r="AI555" s="775"/>
      <c r="AJ555" s="780"/>
      <c r="AK555" s="780"/>
    </row>
    <row r="556" spans="1:37" s="777" customFormat="1" ht="60">
      <c r="A556" s="761" t="s">
        <v>19808</v>
      </c>
      <c r="B556" s="762">
        <v>89173</v>
      </c>
      <c r="C556" s="763" t="str">
        <f>IF($B556="","",IFERROR(VLOOKUP($B556,SERVIÇOS!$A:$F,2,0),IFERROR(VLOOKUP($B556,'COMPOSIÇÕES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556" s="764" t="str">
        <f>IF($B556="","",IFERROR(VLOOKUP($B556,SERVIÇOS!$A:$F,3,0),IFERROR(VLOOKUP($B556,'COMPOSIÇÕES COMPLEMENTARES '!$C:$K,3,0),"")))</f>
        <v>M2</v>
      </c>
      <c r="E556" s="765">
        <v>3</v>
      </c>
      <c r="F556" s="766">
        <f>IF($B556="","",IFERROR(VLOOKUP($B556,SERVIÇOS!$A:$F,4,0),IFERROR(VLOOKUP($B556,'COMPOSIÇÕES COMPLEMENTARES '!$C:$K,6,0),"")))</f>
        <v>19.71</v>
      </c>
      <c r="G556" s="766">
        <f>IF($B556="","",IFERROR(VLOOKUP($B556,SERVIÇOS!$A:$F,5,0),IFERROR(VLOOKUP($B556,'COMPOSIÇÕES COMPLEMENTARES '!$C:$K,7,0),"")))</f>
        <v>15.43</v>
      </c>
      <c r="H556" s="766">
        <f t="shared" si="429"/>
        <v>35.14</v>
      </c>
      <c r="I556" s="766">
        <f t="shared" si="431"/>
        <v>59.13</v>
      </c>
      <c r="J556" s="766">
        <f t="shared" si="432"/>
        <v>46.29</v>
      </c>
      <c r="K556" s="419">
        <f t="shared" si="458"/>
        <v>105.42</v>
      </c>
      <c r="L556" s="779"/>
      <c r="M556" s="288"/>
      <c r="N556" s="767"/>
      <c r="O556" s="768" t="str">
        <f t="shared" si="433"/>
        <v/>
      </c>
      <c r="P556" s="767"/>
      <c r="Q556" s="769" t="str">
        <f t="shared" si="434"/>
        <v/>
      </c>
      <c r="R556" s="767"/>
      <c r="S556" s="770" t="str">
        <f t="shared" si="435"/>
        <v/>
      </c>
      <c r="T556" s="771">
        <f>SUMIF($N$8:S$8,"QUANT.",N556:S556)</f>
        <v>0</v>
      </c>
      <c r="U556" s="772">
        <f t="shared" si="436"/>
        <v>0</v>
      </c>
      <c r="V556" s="773" t="str">
        <f t="shared" si="430"/>
        <v>MEDIR</v>
      </c>
      <c r="W556" s="774">
        <f t="shared" si="437"/>
        <v>3</v>
      </c>
      <c r="X556" s="774">
        <f t="shared" si="438"/>
        <v>105.42</v>
      </c>
      <c r="Y556" s="775"/>
      <c r="Z556" s="775"/>
      <c r="AA556" s="775"/>
      <c r="AB556" s="775"/>
      <c r="AC556" s="775"/>
      <c r="AD556" s="775"/>
      <c r="AE556" s="775"/>
      <c r="AF556" s="775"/>
      <c r="AG556" s="775"/>
      <c r="AH556" s="775"/>
      <c r="AI556" s="775"/>
      <c r="AJ556" s="776">
        <f t="shared" si="462"/>
        <v>89173</v>
      </c>
      <c r="AK556" s="776">
        <v>0</v>
      </c>
    </row>
    <row r="557" spans="1:37" s="777" customFormat="1">
      <c r="A557" s="761" t="s">
        <v>19809</v>
      </c>
      <c r="B557" s="762" t="str">
        <f>'COMPOSIÇÕES COMPLEMENTARES '!$C$211</f>
        <v>COMP 043</v>
      </c>
      <c r="C557" s="763" t="str">
        <f>IF($B557="","",IFERROR(VLOOKUP($B557,SERVIÇOS!$A:$F,2,0),IFERROR(VLOOKUP($B557,'COMPOSIÇÕES COMPLEMENTARES '!$C:$K,2,0),"")))</f>
        <v>REBOCO C/ ARGAMASSA DE CAL E AREIA PENEIRADA, TRAÇO 1:3, ESP=5MM P/ PAREDE</v>
      </c>
      <c r="D557" s="764" t="str">
        <f>IF($B557="","",IFERROR(VLOOKUP($B557,SERVIÇOS!$A:$F,3,0),IFERROR(VLOOKUP($B557,'COMPOSIÇÕES COMPLEMENTARES '!$C:$K,3,0),"")))</f>
        <v>M2</v>
      </c>
      <c r="E557" s="765">
        <v>3</v>
      </c>
      <c r="F557" s="766">
        <f>IF($B557="","",IFERROR(VLOOKUP($B557,SERVIÇOS!$A:$F,4,0),IFERROR(VLOOKUP($B557,'COMPOSIÇÕES COMPLEMENTARES '!$C:$K,6,0),"")))</f>
        <v>53.25</v>
      </c>
      <c r="G557" s="766">
        <f>IF($B557="","",IFERROR(VLOOKUP($B557,SERVIÇOS!$A:$F,5,0),IFERROR(VLOOKUP($B557,'COMPOSIÇÕES COMPLEMENTARES '!$C:$K,7,0),"")))</f>
        <v>18.440000000000001</v>
      </c>
      <c r="H557" s="766">
        <f t="shared" si="429"/>
        <v>71.69</v>
      </c>
      <c r="I557" s="766">
        <f t="shared" si="431"/>
        <v>159.75</v>
      </c>
      <c r="J557" s="766">
        <f t="shared" si="432"/>
        <v>55.32</v>
      </c>
      <c r="K557" s="419">
        <f t="shared" si="458"/>
        <v>215.07</v>
      </c>
      <c r="L557" s="779"/>
      <c r="M557" s="288"/>
      <c r="N557" s="767"/>
      <c r="O557" s="768" t="str">
        <f t="shared" si="433"/>
        <v/>
      </c>
      <c r="P557" s="767"/>
      <c r="Q557" s="769" t="str">
        <f t="shared" si="434"/>
        <v/>
      </c>
      <c r="R557" s="767"/>
      <c r="S557" s="770" t="str">
        <f t="shared" si="435"/>
        <v/>
      </c>
      <c r="T557" s="771">
        <f>SUMIF($N$8:S$8,"QUANT.",N557:S557)</f>
        <v>0</v>
      </c>
      <c r="U557" s="772">
        <f t="shared" si="436"/>
        <v>0</v>
      </c>
      <c r="V557" s="773" t="str">
        <f t="shared" si="430"/>
        <v>MEDIR</v>
      </c>
      <c r="W557" s="774">
        <f t="shared" si="437"/>
        <v>3</v>
      </c>
      <c r="X557" s="774">
        <f t="shared" si="438"/>
        <v>215.07</v>
      </c>
      <c r="Y557" s="775"/>
      <c r="Z557" s="775"/>
      <c r="AA557" s="775"/>
      <c r="AB557" s="775"/>
      <c r="AC557" s="775"/>
      <c r="AD557" s="775"/>
      <c r="AE557" s="775"/>
      <c r="AF557" s="775"/>
      <c r="AG557" s="775"/>
      <c r="AH557" s="775"/>
      <c r="AI557" s="775"/>
      <c r="AJ557" s="776" t="e">
        <f t="shared" si="462"/>
        <v>#VALUE!</v>
      </c>
      <c r="AK557" s="776">
        <v>0</v>
      </c>
    </row>
    <row r="558" spans="1:37" s="777" customFormat="1" ht="30">
      <c r="A558" s="761" t="s">
        <v>19810</v>
      </c>
      <c r="B558" s="762">
        <v>100327</v>
      </c>
      <c r="C558" s="763" t="str">
        <f>IF($B558="","",IFERROR(VLOOKUP($B558,SERVIÇOS!$A:$F,2,0),IFERROR(VLOOKUP($B558,'COMPOSIÇÕES COMPLEMENTARES '!$C:$K,2,0),"")))</f>
        <v>RUFO EXTERNO/INTERNO EM CHAPA DE AÇO GALVANIZADO NÚMERO 26, CORTE DE 33 CM, INCLUSO IÇAMENTO. AF_07/2019</v>
      </c>
      <c r="D558" s="764" t="str">
        <f>IF($B558="","",IFERROR(VLOOKUP($B558,SERVIÇOS!$A:$F,3,0),IFERROR(VLOOKUP($B558,'COMPOSIÇÕES COMPLEMENTARES '!$C:$K,3,0),"")))</f>
        <v>M</v>
      </c>
      <c r="E558" s="765">
        <v>220</v>
      </c>
      <c r="F558" s="766">
        <f>IF($B558="","",IFERROR(VLOOKUP($B558,SERVIÇOS!$A:$F,4,0),IFERROR(VLOOKUP($B558,'COMPOSIÇÕES COMPLEMENTARES '!$C:$K,6,0),"")))</f>
        <v>62.56</v>
      </c>
      <c r="G558" s="766">
        <f>IF($B558="","",IFERROR(VLOOKUP($B558,SERVIÇOS!$A:$F,5,0),IFERROR(VLOOKUP($B558,'COMPOSIÇÕES COMPLEMENTARES '!$C:$K,7,0),"")))</f>
        <v>7.2</v>
      </c>
      <c r="H558" s="766">
        <f t="shared" si="429"/>
        <v>69.760000000000005</v>
      </c>
      <c r="I558" s="766">
        <f t="shared" si="431"/>
        <v>13763.2</v>
      </c>
      <c r="J558" s="766">
        <f t="shared" si="432"/>
        <v>1584</v>
      </c>
      <c r="K558" s="419">
        <f t="shared" si="458"/>
        <v>15347.2</v>
      </c>
      <c r="L558" s="779"/>
      <c r="M558" s="288"/>
      <c r="N558" s="767"/>
      <c r="O558" s="768" t="str">
        <f t="shared" si="433"/>
        <v/>
      </c>
      <c r="P558" s="767"/>
      <c r="Q558" s="769" t="str">
        <f t="shared" si="434"/>
        <v/>
      </c>
      <c r="R558" s="767"/>
      <c r="S558" s="770" t="str">
        <f t="shared" si="435"/>
        <v/>
      </c>
      <c r="T558" s="771">
        <f>SUMIF($N$8:S$8,"QUANT.",N558:S558)</f>
        <v>0</v>
      </c>
      <c r="U558" s="772">
        <f t="shared" si="436"/>
        <v>0</v>
      </c>
      <c r="V558" s="773" t="str">
        <f t="shared" si="430"/>
        <v>MEDIR</v>
      </c>
      <c r="W558" s="774">
        <f t="shared" si="437"/>
        <v>220</v>
      </c>
      <c r="X558" s="774">
        <f t="shared" si="438"/>
        <v>15347.2</v>
      </c>
      <c r="Y558" s="775"/>
      <c r="Z558" s="775"/>
      <c r="AA558" s="775"/>
      <c r="AB558" s="775"/>
      <c r="AC558" s="775"/>
      <c r="AD558" s="775"/>
      <c r="AE558" s="775"/>
      <c r="AF558" s="775"/>
      <c r="AG558" s="775"/>
      <c r="AH558" s="775"/>
      <c r="AI558" s="775"/>
      <c r="AJ558" s="776">
        <f t="shared" si="462"/>
        <v>100327</v>
      </c>
      <c r="AK558" s="776">
        <v>0</v>
      </c>
    </row>
    <row r="559" spans="1:37" s="777" customFormat="1" ht="30">
      <c r="A559" s="761" t="s">
        <v>19811</v>
      </c>
      <c r="B559" s="762" t="str">
        <f>'COMPOSIÇÕES COMPLEMENTARES '!$C$348</f>
        <v>COMP 067</v>
      </c>
      <c r="C559" s="763" t="str">
        <f>IF($B559="","",IFERROR(VLOOKUP($B559,SERVIÇOS!$A:$F,2,0),IFERROR(VLOOKUP($B559,'COMPOSIÇÕES COMPLEMENTARES '!$C:$K,2,0),"")))</f>
        <v>FORNECIMENTO E MONTAGEM DE CONCERTINA (DUPLA) EM ACO GALVANIZADO, COM ESPIRAL DE 300MM, D=2,76MM.</v>
      </c>
      <c r="D559" s="764" t="str">
        <f>IF($B559="","",IFERROR(VLOOKUP($B559,SERVIÇOS!$A:$F,3,0),IFERROR(VLOOKUP($B559,'COMPOSIÇÕES COMPLEMENTARES '!$C:$K,3,0),"")))</f>
        <v>UNID.</v>
      </c>
      <c r="E559" s="765">
        <v>220</v>
      </c>
      <c r="F559" s="766">
        <f>IF($B559="","",IFERROR(VLOOKUP($B559,SERVIÇOS!$A:$F,4,0),IFERROR(VLOOKUP($B559,'COMPOSIÇÕES COMPLEMENTARES '!$C:$K,6,0),"")))</f>
        <v>33.69</v>
      </c>
      <c r="G559" s="766">
        <f>IF($B559="","",IFERROR(VLOOKUP($B559,SERVIÇOS!$A:$F,5,0),IFERROR(VLOOKUP($B559,'COMPOSIÇÕES COMPLEMENTARES '!$C:$K,7,0),"")))</f>
        <v>10.88</v>
      </c>
      <c r="H559" s="766">
        <f t="shared" ref="H559" si="466">IF(E559="","",F559+G559)</f>
        <v>44.57</v>
      </c>
      <c r="I559" s="766">
        <f t="shared" ref="I559" si="467">IF(E559="","",TRUNC((E559*F559),2))</f>
        <v>7411.8</v>
      </c>
      <c r="J559" s="766">
        <f t="shared" ref="J559" si="468">IF(E559="","",TRUNC((E559*G559),2))</f>
        <v>2393.6</v>
      </c>
      <c r="K559" s="419">
        <f t="shared" si="458"/>
        <v>9805.4</v>
      </c>
      <c r="L559" s="779"/>
      <c r="M559" s="288"/>
      <c r="N559" s="767"/>
      <c r="O559" s="768"/>
      <c r="P559" s="767"/>
      <c r="Q559" s="769"/>
      <c r="R559" s="767"/>
      <c r="S559" s="770"/>
      <c r="T559" s="771"/>
      <c r="U559" s="772"/>
      <c r="V559" s="773"/>
      <c r="W559" s="774"/>
      <c r="X559" s="774"/>
      <c r="Y559" s="775"/>
      <c r="Z559" s="775"/>
      <c r="AA559" s="775"/>
      <c r="AB559" s="775"/>
      <c r="AC559" s="775"/>
      <c r="AD559" s="775"/>
      <c r="AE559" s="775"/>
      <c r="AF559" s="775"/>
      <c r="AG559" s="775"/>
      <c r="AH559" s="775"/>
      <c r="AI559" s="775"/>
      <c r="AJ559" s="780"/>
      <c r="AK559" s="780"/>
    </row>
    <row r="560" spans="1:37" s="275" customFormat="1">
      <c r="A560" s="706">
        <v>16</v>
      </c>
      <c r="B560" s="707"/>
      <c r="C560" s="708" t="s">
        <v>19070</v>
      </c>
      <c r="D560" s="709"/>
      <c r="E560" s="710"/>
      <c r="F560" s="711"/>
      <c r="G560" s="712"/>
      <c r="H560" s="712"/>
      <c r="I560" s="713">
        <f>SUM(I561:I562)</f>
        <v>8329.07</v>
      </c>
      <c r="J560" s="713">
        <f>SUM(J561:J562)</f>
        <v>3745.46</v>
      </c>
      <c r="K560" s="712"/>
      <c r="L560" s="799">
        <f>SUM(K561:K562)</f>
        <v>12074.53</v>
      </c>
      <c r="M560"/>
      <c r="N560" s="477"/>
      <c r="O560" s="478" t="str">
        <f t="shared" si="433"/>
        <v/>
      </c>
      <c r="P560" s="477"/>
      <c r="Q560" s="479" t="str">
        <f t="shared" si="434"/>
        <v/>
      </c>
      <c r="R560" s="477"/>
      <c r="S560" s="480" t="str">
        <f t="shared" si="435"/>
        <v/>
      </c>
      <c r="T560" s="481">
        <f>SUMIF($N$8:S$8,"QUANT.",N560:S560)</f>
        <v>0</v>
      </c>
      <c r="U560" s="482">
        <f t="shared" si="436"/>
        <v>0</v>
      </c>
      <c r="V560" s="494" t="str">
        <f t="shared" si="430"/>
        <v/>
      </c>
      <c r="W560" s="495">
        <f t="shared" si="437"/>
        <v>0</v>
      </c>
      <c r="X560" s="495">
        <f t="shared" si="438"/>
        <v>0</v>
      </c>
      <c r="Y560" s="273"/>
      <c r="Z560" s="273"/>
      <c r="AA560" s="273"/>
      <c r="AB560" s="273"/>
      <c r="AC560" s="273"/>
      <c r="AD560" s="273"/>
      <c r="AE560" s="273"/>
      <c r="AF560" s="273"/>
      <c r="AG560" s="273"/>
      <c r="AH560" s="273"/>
      <c r="AI560" s="273"/>
      <c r="AJ560" s="274">
        <f t="shared" si="462"/>
        <v>0</v>
      </c>
      <c r="AK560" s="274">
        <v>0</v>
      </c>
    </row>
    <row r="561" spans="1:37" s="275" customFormat="1">
      <c r="A561" s="414" t="s">
        <v>19728</v>
      </c>
      <c r="B561" s="415">
        <v>99814</v>
      </c>
      <c r="C561" s="416" t="str">
        <f>IF($B561="","",IFERROR(VLOOKUP($B561,SERVIÇOS!$A:$F,2,0),IFERROR(VLOOKUP($B561,'COMPOSIÇÕES COMPLEMENTARES '!$C:$K,2,0),"")))</f>
        <v>LIMPEZA DE SUPERFÍCIE COM JATO DE ALTA PRESSÃO. AF_04/2019</v>
      </c>
      <c r="D561" s="417" t="str">
        <f>IF($B561="","",IFERROR(VLOOKUP($B561,SERVIÇOS!$A:$F,3,0),IFERROR(VLOOKUP($B561,'COMPOSIÇÕES COMPLEMENTARES '!$C:$K,3,0),"")))</f>
        <v>M2</v>
      </c>
      <c r="E561" s="418">
        <v>1800</v>
      </c>
      <c r="F561" s="419">
        <f>IF($B561="","",IFERROR(VLOOKUP($B561,SERVIÇOS!$A:$F,4,0),IFERROR(VLOOKUP($B561,'COMPOSIÇÕES COMPLEMENTARES '!$C:$K,6,0),"")))</f>
        <v>0.71</v>
      </c>
      <c r="G561" s="419">
        <f>IF($B561="","",IFERROR(VLOOKUP($B561,SERVIÇOS!$A:$F,5,0),IFERROR(VLOOKUP($B561,'COMPOSIÇÕES COMPLEMENTARES '!$C:$K,7,0),"")))</f>
        <v>1.35</v>
      </c>
      <c r="H561" s="419">
        <f t="shared" si="429"/>
        <v>2.06</v>
      </c>
      <c r="I561" s="419">
        <f t="shared" si="431"/>
        <v>1278</v>
      </c>
      <c r="J561" s="419">
        <f t="shared" si="432"/>
        <v>2430</v>
      </c>
      <c r="K561" s="419">
        <f t="shared" si="458"/>
        <v>3708</v>
      </c>
      <c r="L561" s="714"/>
      <c r="M561"/>
      <c r="N561" s="477"/>
      <c r="O561" s="478" t="str">
        <f t="shared" si="433"/>
        <v/>
      </c>
      <c r="P561" s="477"/>
      <c r="Q561" s="479" t="str">
        <f t="shared" si="434"/>
        <v/>
      </c>
      <c r="R561" s="477"/>
      <c r="S561" s="480" t="str">
        <f t="shared" si="435"/>
        <v/>
      </c>
      <c r="T561" s="481">
        <f>SUMIF($N$8:S$8,"QUANT.",N561:S561)</f>
        <v>0</v>
      </c>
      <c r="U561" s="482">
        <f t="shared" si="436"/>
        <v>0</v>
      </c>
      <c r="V561" s="494" t="str">
        <f t="shared" si="430"/>
        <v>MEDIR</v>
      </c>
      <c r="W561" s="495">
        <f t="shared" si="437"/>
        <v>1800</v>
      </c>
      <c r="X561" s="495">
        <f t="shared" si="438"/>
        <v>3708</v>
      </c>
      <c r="Y561" s="273"/>
      <c r="Z561" s="273"/>
      <c r="AA561" s="273"/>
      <c r="AB561" s="273"/>
      <c r="AC561" s="273"/>
      <c r="AD561" s="273"/>
      <c r="AE561" s="273"/>
      <c r="AF561" s="273"/>
      <c r="AG561" s="273"/>
      <c r="AH561" s="273"/>
      <c r="AI561" s="273"/>
      <c r="AJ561" s="274">
        <f t="shared" si="462"/>
        <v>99814</v>
      </c>
      <c r="AK561" s="274">
        <v>0</v>
      </c>
    </row>
    <row r="562" spans="1:37" s="275" customFormat="1" ht="30">
      <c r="A562" s="414" t="s">
        <v>19729</v>
      </c>
      <c r="B562" s="415" t="str">
        <f>'COMPOSIÇÕES COMPLEMENTARES '!$C$115</f>
        <v>COMP 031</v>
      </c>
      <c r="C562" s="416" t="str">
        <f>IF($B562="","",IFERROR(VLOOKUP($B562,SERVIÇOS!$A:$F,2,0),IFERROR(VLOOKUP($B562,'COMPOSIÇÕES COMPLEMENTARES '!$C:$K,2,0),"")))</f>
        <v>REMOÇÃO DE ENTULHO COM CAÇAMBA METÁLICA, INCLUSIVE CARGA MANUAL E DESCARGA EM BOTA-FORA</v>
      </c>
      <c r="D562" s="417" t="str">
        <f>IF($B562="","",IFERROR(VLOOKUP($B562,SERVIÇOS!$A:$F,3,0),IFERROR(VLOOKUP($B562,'COMPOSIÇÕES COMPLEMENTARES '!$C:$K,3,0),"")))</f>
        <v>M3</v>
      </c>
      <c r="E562" s="418">
        <v>73</v>
      </c>
      <c r="F562" s="419">
        <f>IF($B562="","",IFERROR(VLOOKUP($B562,SERVIÇOS!$A:$F,4,0),IFERROR(VLOOKUP($B562,'COMPOSIÇÕES COMPLEMENTARES '!$C:$K,6,0),"")))</f>
        <v>96.59</v>
      </c>
      <c r="G562" s="419">
        <f>IF($B562="","",IFERROR(VLOOKUP($B562,SERVIÇOS!$A:$F,5,0),IFERROR(VLOOKUP($B562,'COMPOSIÇÕES COMPLEMENTARES '!$C:$K,7,0),"")))</f>
        <v>18.02</v>
      </c>
      <c r="H562" s="419">
        <f t="shared" si="429"/>
        <v>114.61</v>
      </c>
      <c r="I562" s="419">
        <f t="shared" si="431"/>
        <v>7051.07</v>
      </c>
      <c r="J562" s="419">
        <f t="shared" si="432"/>
        <v>1315.46</v>
      </c>
      <c r="K562" s="419">
        <f t="shared" si="458"/>
        <v>8366.5300000000007</v>
      </c>
      <c r="L562" s="714"/>
      <c r="M562"/>
      <c r="N562" s="477"/>
      <c r="O562" s="478" t="str">
        <f t="shared" si="433"/>
        <v/>
      </c>
      <c r="P562" s="477"/>
      <c r="Q562" s="479" t="str">
        <f t="shared" si="434"/>
        <v/>
      </c>
      <c r="R562" s="477"/>
      <c r="S562" s="480" t="str">
        <f t="shared" si="435"/>
        <v/>
      </c>
      <c r="T562" s="481">
        <f>SUMIF($N$8:S$8,"QUANT.",N562:S562)</f>
        <v>0</v>
      </c>
      <c r="U562" s="482">
        <f t="shared" si="436"/>
        <v>0</v>
      </c>
      <c r="V562" s="494" t="str">
        <f t="shared" si="430"/>
        <v>MEDIR</v>
      </c>
      <c r="W562" s="495">
        <f t="shared" si="437"/>
        <v>73</v>
      </c>
      <c r="X562" s="495">
        <f t="shared" si="438"/>
        <v>8366.5300000000007</v>
      </c>
      <c r="Y562" s="273"/>
      <c r="Z562" s="273"/>
      <c r="AA562" s="273"/>
      <c r="AB562" s="273"/>
      <c r="AC562" s="273"/>
      <c r="AD562" s="273"/>
      <c r="AE562" s="273"/>
      <c r="AF562" s="273"/>
      <c r="AG562" s="273"/>
      <c r="AH562" s="273"/>
      <c r="AI562" s="273"/>
      <c r="AJ562" s="274" t="e">
        <f t="shared" si="462"/>
        <v>#VALUE!</v>
      </c>
      <c r="AK562" s="274">
        <v>0</v>
      </c>
    </row>
    <row r="563" spans="1:37" s="275" customFormat="1">
      <c r="A563" s="414"/>
      <c r="B563" s="415"/>
      <c r="C563" s="416" t="str">
        <f>IF($B563="","",IFERROR(VLOOKUP($B563,SERVIÇOS!$A:$F,2,0),IFERROR(VLOOKUP($B563,'COMPOSIÇÕES COMPLEMENTARES '!$C:$K,2,0),"")))</f>
        <v/>
      </c>
      <c r="D563" s="417" t="str">
        <f>IF($B563="","",IFERROR(VLOOKUP($B563,SERVIÇOS!$A:$F,3,0),IFERROR(VLOOKUP($B563,'COMPOSIÇÕES COMPLEMENTARES '!$C:$K,3,0),"")))</f>
        <v/>
      </c>
      <c r="E563" s="418"/>
      <c r="F563" s="419" t="str">
        <f>IF($B563="","",IFERROR(VLOOKUP($B563,SERVIÇOS!$A:$F,4,0),IFERROR(VLOOKUP($B563,'COMPOSIÇÕES COMPLEMENTARES '!$C:$K,6,0),"")))</f>
        <v/>
      </c>
      <c r="G563" s="419" t="str">
        <f>IF($B563="","",IFERROR(VLOOKUP($B563,SERVIÇOS!$A:$F,5,0),IFERROR(VLOOKUP($B563,'COMPOSIÇÕES COMPLEMENTARES '!$C:$K,7,0),"")))</f>
        <v/>
      </c>
      <c r="H563" s="419" t="str">
        <f t="shared" si="429"/>
        <v/>
      </c>
      <c r="I563" s="419" t="str">
        <f t="shared" si="431"/>
        <v/>
      </c>
      <c r="J563" s="419" t="str">
        <f t="shared" si="432"/>
        <v/>
      </c>
      <c r="K563" s="419"/>
      <c r="L563" s="714"/>
      <c r="M563"/>
      <c r="N563" s="477"/>
      <c r="O563" s="478" t="str">
        <f t="shared" si="433"/>
        <v/>
      </c>
      <c r="P563" s="477"/>
      <c r="Q563" s="479" t="str">
        <f t="shared" si="434"/>
        <v/>
      </c>
      <c r="R563" s="477"/>
      <c r="S563" s="480" t="str">
        <f t="shared" si="435"/>
        <v/>
      </c>
      <c r="T563" s="481">
        <f>SUMIF($N$8:S$8,"QUANT.",N563:S563)</f>
        <v>0</v>
      </c>
      <c r="U563" s="482">
        <f t="shared" si="436"/>
        <v>0</v>
      </c>
      <c r="V563" s="494" t="str">
        <f t="shared" si="430"/>
        <v/>
      </c>
      <c r="W563" s="495">
        <f t="shared" si="437"/>
        <v>0</v>
      </c>
      <c r="X563" s="495">
        <f t="shared" si="438"/>
        <v>0</v>
      </c>
      <c r="Y563" s="273"/>
      <c r="Z563" s="273"/>
      <c r="AA563" s="273"/>
      <c r="AB563" s="273"/>
      <c r="AC563" s="273"/>
      <c r="AD563" s="273"/>
      <c r="AE563" s="273"/>
      <c r="AF563" s="273"/>
      <c r="AG563" s="273"/>
      <c r="AH563" s="273"/>
      <c r="AI563" s="273"/>
      <c r="AJ563" s="274">
        <f t="shared" si="462"/>
        <v>0</v>
      </c>
      <c r="AK563" s="274">
        <v>0</v>
      </c>
    </row>
    <row r="564" spans="1:37" s="275" customFormat="1" ht="15" customHeight="1">
      <c r="A564" s="414"/>
      <c r="B564" s="415"/>
      <c r="C564" s="416" t="str">
        <f>IF($B564="","",IFERROR(VLOOKUP($B564,SERVIÇOS!$A:$F,2,0),IFERROR(VLOOKUP($B564,'COMPOSIÇÕES COMPLEMENTARES '!$C:$K,2,0),"")))</f>
        <v/>
      </c>
      <c r="D564" s="417" t="str">
        <f>IF($B564="","",IFERROR(VLOOKUP($B564,SERVIÇOS!$A:$F,3,0),IFERROR(VLOOKUP($B564,'COMPOSIÇÕES COMPLEMENTARES '!$C:$K,3,0),"")))</f>
        <v/>
      </c>
      <c r="E564" s="418"/>
      <c r="F564" s="419" t="str">
        <f>IF($B564="","",IFERROR(VLOOKUP($B564,SERVIÇOS!$A:$F,4,0),IFERROR(VLOOKUP($B564,'COMPOSIÇÕES COMPLEMENTARES '!$C:$K,6,0),"")))</f>
        <v/>
      </c>
      <c r="G564" s="419" t="str">
        <f>IF($B564="","",IFERROR(VLOOKUP($B564,SERVIÇOS!$A:$F,5,0),IFERROR(VLOOKUP($B564,'COMPOSIÇÕES COMPLEMENTARES '!$C:$K,7,0),"")))</f>
        <v/>
      </c>
      <c r="H564" s="419" t="str">
        <f t="shared" si="429"/>
        <v/>
      </c>
      <c r="I564" s="419" t="str">
        <f t="shared" si="431"/>
        <v/>
      </c>
      <c r="J564" s="419" t="str">
        <f t="shared" si="432"/>
        <v/>
      </c>
      <c r="K564" s="419"/>
      <c r="L564" s="714"/>
      <c r="M564"/>
      <c r="N564" s="477"/>
      <c r="O564" s="478" t="str">
        <f t="shared" si="433"/>
        <v/>
      </c>
      <c r="P564" s="477"/>
      <c r="Q564" s="479" t="str">
        <f t="shared" si="434"/>
        <v/>
      </c>
      <c r="R564" s="477"/>
      <c r="S564" s="480" t="str">
        <f t="shared" si="435"/>
        <v/>
      </c>
      <c r="T564" s="481">
        <f>SUMIF($N$8:S$8,"QUANT.",N564:S564)</f>
        <v>0</v>
      </c>
      <c r="U564" s="482">
        <f t="shared" si="436"/>
        <v>0</v>
      </c>
      <c r="V564" s="494" t="str">
        <f t="shared" si="430"/>
        <v/>
      </c>
      <c r="W564" s="495">
        <f t="shared" si="437"/>
        <v>0</v>
      </c>
      <c r="X564" s="495">
        <f t="shared" si="438"/>
        <v>0</v>
      </c>
      <c r="Y564" s="273"/>
      <c r="Z564" s="273"/>
      <c r="AA564" s="273"/>
      <c r="AB564" s="273"/>
      <c r="AC564" s="273"/>
      <c r="AD564" s="273"/>
      <c r="AE564" s="273"/>
      <c r="AF564" s="273"/>
      <c r="AG564" s="273"/>
      <c r="AH564" s="273"/>
      <c r="AI564" s="273"/>
      <c r="AJ564" s="274">
        <f t="shared" si="462"/>
        <v>0</v>
      </c>
      <c r="AK564" s="274">
        <v>0</v>
      </c>
    </row>
    <row r="565" spans="1:37" s="275" customFormat="1" ht="15" customHeight="1">
      <c r="A565" s="414"/>
      <c r="B565" s="415"/>
      <c r="C565" s="416" t="str">
        <f>IF($B565="","",IFERROR(VLOOKUP($B565,SERVIÇOS!$A:$F,2,0),IFERROR(VLOOKUP($B565,'COMPOSIÇÕES COMPLEMENTARES '!$C:$K,2,0),"")))</f>
        <v/>
      </c>
      <c r="D565" s="417" t="str">
        <f>IF($B565="","",IFERROR(VLOOKUP($B565,SERVIÇOS!$A:$F,3,0),IFERROR(VLOOKUP($B565,'COMPOSIÇÕES COMPLEMENTARES '!$C:$K,3,0),"")))</f>
        <v/>
      </c>
      <c r="E565" s="418"/>
      <c r="F565" s="419" t="str">
        <f>IF($B565="","",IFERROR(VLOOKUP($B565,SERVIÇOS!$A:$F,4,0),IFERROR(VLOOKUP($B565,'COMPOSIÇÕES COMPLEMENTARES '!$C:$K,6,0),"")))</f>
        <v/>
      </c>
      <c r="G565" s="419" t="str">
        <f>IF($B565="","",IFERROR(VLOOKUP($B565,SERVIÇOS!$A:$F,5,0),IFERROR(VLOOKUP($B565,'COMPOSIÇÕES COMPLEMENTARES '!$C:$K,7,0),"")))</f>
        <v/>
      </c>
      <c r="H565" s="419" t="str">
        <f t="shared" si="429"/>
        <v/>
      </c>
      <c r="I565" s="419" t="str">
        <f t="shared" si="431"/>
        <v/>
      </c>
      <c r="J565" s="419" t="str">
        <f t="shared" si="432"/>
        <v/>
      </c>
      <c r="K565" s="419" t="str">
        <f t="shared" ref="K565:K567" si="469">IF(E565="","",TRUNC((E565*H565),2))</f>
        <v/>
      </c>
      <c r="L565" s="714"/>
      <c r="M565"/>
      <c r="N565" s="477"/>
      <c r="O565" s="478" t="str">
        <f t="shared" si="433"/>
        <v/>
      </c>
      <c r="P565" s="477"/>
      <c r="Q565" s="479" t="str">
        <f t="shared" si="434"/>
        <v/>
      </c>
      <c r="R565" s="477"/>
      <c r="S565" s="480" t="str">
        <f t="shared" si="435"/>
        <v/>
      </c>
      <c r="T565" s="481">
        <f>SUMIF($N$8:S$8,"QUANT.",N565:S565)</f>
        <v>0</v>
      </c>
      <c r="U565" s="482">
        <f t="shared" si="436"/>
        <v>0</v>
      </c>
      <c r="V565" s="494" t="str">
        <f t="shared" si="430"/>
        <v/>
      </c>
      <c r="W565" s="495">
        <f t="shared" si="437"/>
        <v>0</v>
      </c>
      <c r="X565" s="495" t="e">
        <f t="shared" si="438"/>
        <v>#VALUE!</v>
      </c>
      <c r="Y565" s="273"/>
      <c r="Z565" s="273"/>
      <c r="AA565" s="273"/>
      <c r="AB565" s="273"/>
      <c r="AC565" s="273"/>
      <c r="AD565" s="273"/>
      <c r="AE565" s="273"/>
      <c r="AF565" s="273"/>
      <c r="AG565" s="273"/>
      <c r="AH565" s="273"/>
      <c r="AI565" s="273"/>
      <c r="AJ565" s="274">
        <f t="shared" si="462"/>
        <v>0</v>
      </c>
      <c r="AK565" s="274">
        <v>0</v>
      </c>
    </row>
    <row r="566" spans="1:37" s="275" customFormat="1" ht="15" customHeight="1">
      <c r="A566" s="414"/>
      <c r="B566" s="415"/>
      <c r="C566" s="416" t="str">
        <f>IF($B566="","",IFERROR(VLOOKUP($B566,SERVIÇOS!$A:$F,2,0),IFERROR(VLOOKUP($B566,'COMPOSIÇÕES COMPLEMENTARES '!$C:$K,2,0),"")))</f>
        <v/>
      </c>
      <c r="D566" s="417" t="str">
        <f>IF($B566="","",IFERROR(VLOOKUP($B566,SERVIÇOS!$A:$F,3,0),IFERROR(VLOOKUP($B566,'COMPOSIÇÕES COMPLEMENTARES '!$C:$K,3,0),"")))</f>
        <v/>
      </c>
      <c r="E566" s="418"/>
      <c r="F566" s="419" t="str">
        <f>IF($B566="","",IFERROR(VLOOKUP($B566,SERVIÇOS!$A:$F,4,0),IFERROR(VLOOKUP($B566,'COMPOSIÇÕES COMPLEMENTARES '!$C:$K,6,0),"")))</f>
        <v/>
      </c>
      <c r="G566" s="419" t="str">
        <f>IF($B566="","",IFERROR(VLOOKUP($B566,SERVIÇOS!$A:$F,5,0),IFERROR(VLOOKUP($B566,'COMPOSIÇÕES COMPLEMENTARES '!$C:$K,7,0),"")))</f>
        <v/>
      </c>
      <c r="H566" s="419" t="str">
        <f t="shared" si="429"/>
        <v/>
      </c>
      <c r="I566" s="419" t="str">
        <f t="shared" si="431"/>
        <v/>
      </c>
      <c r="J566" s="419" t="str">
        <f t="shared" si="432"/>
        <v/>
      </c>
      <c r="K566" s="419"/>
      <c r="L566" s="714"/>
      <c r="M566"/>
      <c r="N566" s="477"/>
      <c r="O566" s="478" t="str">
        <f t="shared" si="433"/>
        <v/>
      </c>
      <c r="P566" s="477"/>
      <c r="Q566" s="479" t="str">
        <f t="shared" si="434"/>
        <v/>
      </c>
      <c r="R566" s="477"/>
      <c r="S566" s="480" t="str">
        <f t="shared" si="435"/>
        <v/>
      </c>
      <c r="T566" s="481">
        <f>SUMIF($N$8:S$8,"QUANT.",N566:S566)</f>
        <v>0</v>
      </c>
      <c r="U566" s="482">
        <f t="shared" si="436"/>
        <v>0</v>
      </c>
      <c r="V566" s="494" t="str">
        <f t="shared" si="430"/>
        <v/>
      </c>
      <c r="W566" s="495">
        <f t="shared" si="437"/>
        <v>0</v>
      </c>
      <c r="X566" s="495">
        <f t="shared" si="438"/>
        <v>0</v>
      </c>
      <c r="Y566" s="273"/>
      <c r="Z566" s="273"/>
      <c r="AA566" s="273"/>
      <c r="AB566" s="273"/>
      <c r="AC566" s="273"/>
      <c r="AD566" s="273"/>
      <c r="AE566" s="273"/>
      <c r="AF566" s="273"/>
      <c r="AG566" s="273"/>
      <c r="AH566" s="273"/>
      <c r="AI566" s="273"/>
      <c r="AJ566" s="274">
        <f t="shared" si="462"/>
        <v>0</v>
      </c>
      <c r="AK566" s="274">
        <v>0</v>
      </c>
    </row>
    <row r="567" spans="1:37" s="275" customFormat="1" ht="15" customHeight="1">
      <c r="A567" s="414"/>
      <c r="B567" s="415"/>
      <c r="C567" s="416" t="str">
        <f>IF($B567="","",IFERROR(VLOOKUP($B567,SERVIÇOS!$A:$F,2,0),IFERROR(VLOOKUP($B567,'COMPOSIÇÕES COMPLEMENTARES '!$C:$K,2,0),"")))</f>
        <v/>
      </c>
      <c r="D567" s="417" t="str">
        <f>IF($B567="","",IFERROR(VLOOKUP($B567,SERVIÇOS!$A:$F,3,0),IFERROR(VLOOKUP($B567,'COMPOSIÇÕES COMPLEMENTARES '!$C:$K,3,0),"")))</f>
        <v/>
      </c>
      <c r="E567" s="418"/>
      <c r="F567" s="419" t="str">
        <f>IF($B567="","",IFERROR(VLOOKUP($B567,SERVIÇOS!$A:$F,4,0),IFERROR(VLOOKUP($B567,'COMPOSIÇÕES COMPLEMENTARES '!$C:$K,6,0),"")))</f>
        <v/>
      </c>
      <c r="G567" s="419" t="str">
        <f>IF($B567="","",IFERROR(VLOOKUP($B567,SERVIÇOS!$A:$F,5,0),IFERROR(VLOOKUP($B567,'COMPOSIÇÕES COMPLEMENTARES '!$C:$K,7,0),"")))</f>
        <v/>
      </c>
      <c r="H567" s="419" t="str">
        <f t="shared" ref="H567:H630" si="470">IF(E567="","",F567+G567)</f>
        <v/>
      </c>
      <c r="I567" s="419" t="str">
        <f t="shared" si="431"/>
        <v/>
      </c>
      <c r="J567" s="419" t="str">
        <f t="shared" si="432"/>
        <v/>
      </c>
      <c r="K567" s="419" t="str">
        <f t="shared" si="469"/>
        <v/>
      </c>
      <c r="L567" s="714"/>
      <c r="M567"/>
      <c r="N567" s="477"/>
      <c r="O567" s="478" t="str">
        <f t="shared" si="433"/>
        <v/>
      </c>
      <c r="P567" s="477"/>
      <c r="Q567" s="479" t="str">
        <f t="shared" si="434"/>
        <v/>
      </c>
      <c r="R567" s="477"/>
      <c r="S567" s="480" t="str">
        <f t="shared" si="435"/>
        <v/>
      </c>
      <c r="T567" s="481">
        <f>SUMIF($N$8:S$8,"QUANT.",N567:S567)</f>
        <v>0</v>
      </c>
      <c r="U567" s="482">
        <f t="shared" si="436"/>
        <v>0</v>
      </c>
      <c r="V567" s="494" t="str">
        <f t="shared" ref="V567:V630" si="471">IF(B567&lt;&gt;"",IF(U567=0,"MEDIR",IF(K567-U567=0,"OK",IF(K567-U567&gt;0,"MEDIR","ALERTA!"))),"")</f>
        <v/>
      </c>
      <c r="W567" s="495">
        <f t="shared" si="437"/>
        <v>0</v>
      </c>
      <c r="X567" s="495" t="e">
        <f t="shared" si="438"/>
        <v>#VALUE!</v>
      </c>
      <c r="Y567" s="273"/>
      <c r="Z567" s="273"/>
      <c r="AA567" s="273"/>
      <c r="AB567" s="273"/>
      <c r="AC567" s="273"/>
      <c r="AD567" s="273"/>
      <c r="AE567" s="273"/>
      <c r="AF567" s="273"/>
      <c r="AG567" s="273"/>
      <c r="AH567" s="273"/>
      <c r="AI567" s="273"/>
      <c r="AJ567" s="274">
        <f t="shared" si="462"/>
        <v>0</v>
      </c>
      <c r="AK567" s="274">
        <v>0</v>
      </c>
    </row>
    <row r="568" spans="1:37" s="275" customFormat="1" ht="15" customHeight="1">
      <c r="A568" s="414"/>
      <c r="B568" s="415"/>
      <c r="C568" s="416" t="str">
        <f>IF($B568="","",IFERROR(VLOOKUP($B568,SERVIÇOS!$A:$F,2,0),IFERROR(VLOOKUP($B568,'COMPOSIÇÕES COMPLEMENTARES '!$C:$K,2,0),"")))</f>
        <v/>
      </c>
      <c r="D568" s="417" t="str">
        <f>IF($B568="","",IFERROR(VLOOKUP($B568,SERVIÇOS!$A:$F,3,0),IFERROR(VLOOKUP($B568,'COMPOSIÇÕES COMPLEMENTARES '!$C:$K,3,0),"")))</f>
        <v/>
      </c>
      <c r="E568" s="418"/>
      <c r="F568" s="419" t="str">
        <f>IF($B568="","",IFERROR(VLOOKUP($B568,SERVIÇOS!$A:$F,4,0),IFERROR(VLOOKUP($B568,'COMPOSIÇÕES COMPLEMENTARES '!$C:$K,6,0),"")))</f>
        <v/>
      </c>
      <c r="G568" s="419" t="str">
        <f>IF($B568="","",IFERROR(VLOOKUP($B568,SERVIÇOS!$A:$F,5,0),IFERROR(VLOOKUP($B568,'COMPOSIÇÕES COMPLEMENTARES '!$C:$K,7,0),"")))</f>
        <v/>
      </c>
      <c r="H568" s="419" t="str">
        <f t="shared" si="470"/>
        <v/>
      </c>
      <c r="I568" s="419" t="str">
        <f t="shared" ref="I568:I631" si="472">IF(E568="","",TRUNC((E568*F568),2))</f>
        <v/>
      </c>
      <c r="J568" s="419" t="str">
        <f t="shared" ref="J568:J631" si="473">IF(E568="","",TRUNC((E568*G568),2))</f>
        <v/>
      </c>
      <c r="K568" s="419" t="str">
        <f t="shared" ref="K568:K631" si="474">IF(E568="","",TRUNC((E568*H568),2))</f>
        <v/>
      </c>
      <c r="L568" s="714"/>
      <c r="M568"/>
      <c r="N568" s="477"/>
      <c r="O568" s="478" t="str">
        <f t="shared" ref="O568:O631" si="475">IF(OR(N568="",$K568=""),"",(N568/$E568)*$K568)</f>
        <v/>
      </c>
      <c r="P568" s="477"/>
      <c r="Q568" s="479" t="str">
        <f t="shared" ref="Q568:Q631" si="476">IF(OR(P568="",$K568=""),"",(P568/$E568)*$K568)</f>
        <v/>
      </c>
      <c r="R568" s="477"/>
      <c r="S568" s="480" t="str">
        <f t="shared" ref="S568:S631" si="477">IF(OR(R568="",$K568=""),"",(R568/$E568)*$K568)</f>
        <v/>
      </c>
      <c r="T568" s="481">
        <f>SUMIF($N$8:S$8,"QUANT.",N568:S568)</f>
        <v>0</v>
      </c>
      <c r="U568" s="482">
        <f t="shared" ref="U568:U631" si="478">SUMIF($N$8:$S$8,"CUSTO",N568:S568)</f>
        <v>0</v>
      </c>
      <c r="V568" s="494" t="str">
        <f t="shared" si="471"/>
        <v/>
      </c>
      <c r="W568" s="495">
        <f t="shared" ref="W568:W631" si="479">IF(T568="",0,E568-T568)</f>
        <v>0</v>
      </c>
      <c r="X568" s="495" t="e">
        <f t="shared" ref="X568:X631" si="480">IF(U568="",0,K568-U568)</f>
        <v>#VALUE!</v>
      </c>
      <c r="Y568" s="273"/>
      <c r="Z568" s="273"/>
      <c r="AA568" s="273"/>
      <c r="AB568" s="273"/>
      <c r="AC568" s="273"/>
      <c r="AD568" s="273"/>
      <c r="AE568" s="273"/>
      <c r="AF568" s="273"/>
      <c r="AG568" s="273"/>
      <c r="AH568" s="273"/>
      <c r="AI568" s="273"/>
      <c r="AJ568" s="274">
        <f t="shared" si="462"/>
        <v>0</v>
      </c>
      <c r="AK568" s="274">
        <v>0</v>
      </c>
    </row>
    <row r="569" spans="1:37" s="275" customFormat="1" ht="15" customHeight="1">
      <c r="A569" s="414"/>
      <c r="B569" s="415"/>
      <c r="C569" s="416" t="str">
        <f>IF($B569="","",IFERROR(VLOOKUP($B569,SERVIÇOS!$A:$F,2,0),IFERROR(VLOOKUP($B569,'COMPOSIÇÕES COMPLEMENTARES '!$C:$K,2,0),"")))</f>
        <v/>
      </c>
      <c r="D569" s="417" t="str">
        <f>IF($B569="","",IFERROR(VLOOKUP($B569,SERVIÇOS!$A:$F,3,0),IFERROR(VLOOKUP($B569,'COMPOSIÇÕES COMPLEMENTARES '!$C:$K,3,0),"")))</f>
        <v/>
      </c>
      <c r="E569" s="418"/>
      <c r="F569" s="419" t="str">
        <f>IF($B569="","",IFERROR(VLOOKUP($B569,SERVIÇOS!$A:$F,4,0),IFERROR(VLOOKUP($B569,'COMPOSIÇÕES COMPLEMENTARES '!$C:$K,6,0),"")))</f>
        <v/>
      </c>
      <c r="G569" s="419" t="str">
        <f>IF($B569="","",IFERROR(VLOOKUP($B569,SERVIÇOS!$A:$F,5,0),IFERROR(VLOOKUP($B569,'COMPOSIÇÕES COMPLEMENTARES '!$C:$K,7,0),"")))</f>
        <v/>
      </c>
      <c r="H569" s="419" t="str">
        <f t="shared" si="470"/>
        <v/>
      </c>
      <c r="I569" s="419" t="str">
        <f t="shared" si="472"/>
        <v/>
      </c>
      <c r="J569" s="419" t="str">
        <f t="shared" si="473"/>
        <v/>
      </c>
      <c r="K569" s="419" t="str">
        <f t="shared" si="474"/>
        <v/>
      </c>
      <c r="L569" s="714"/>
      <c r="M569"/>
      <c r="N569" s="477"/>
      <c r="O569" s="478" t="str">
        <f t="shared" si="475"/>
        <v/>
      </c>
      <c r="P569" s="477"/>
      <c r="Q569" s="479" t="str">
        <f t="shared" si="476"/>
        <v/>
      </c>
      <c r="R569" s="477"/>
      <c r="S569" s="480" t="str">
        <f t="shared" si="477"/>
        <v/>
      </c>
      <c r="T569" s="481">
        <f>SUMIF($N$8:S$8,"QUANT.",N569:S569)</f>
        <v>0</v>
      </c>
      <c r="U569" s="482">
        <f t="shared" si="478"/>
        <v>0</v>
      </c>
      <c r="V569" s="494" t="str">
        <f t="shared" si="471"/>
        <v/>
      </c>
      <c r="W569" s="495">
        <f t="shared" si="479"/>
        <v>0</v>
      </c>
      <c r="X569" s="495" t="e">
        <f t="shared" si="480"/>
        <v>#VALUE!</v>
      </c>
      <c r="Y569" s="273"/>
      <c r="Z569" s="273"/>
      <c r="AA569" s="273"/>
      <c r="AB569" s="273"/>
      <c r="AC569" s="273"/>
      <c r="AD569" s="273"/>
      <c r="AE569" s="273"/>
      <c r="AF569" s="273"/>
      <c r="AG569" s="273"/>
      <c r="AH569" s="273"/>
      <c r="AI569" s="273"/>
      <c r="AJ569" s="274">
        <f t="shared" si="462"/>
        <v>0</v>
      </c>
      <c r="AK569" s="274">
        <v>0</v>
      </c>
    </row>
    <row r="570" spans="1:37" s="275" customFormat="1" ht="15" customHeight="1">
      <c r="A570" s="414"/>
      <c r="B570" s="415"/>
      <c r="C570" s="416" t="str">
        <f>IF($B570="","",IFERROR(VLOOKUP($B570,SERVIÇOS!$A:$F,2,0),IFERROR(VLOOKUP($B570,'COMPOSIÇÕES COMPLEMENTARES '!$C:$K,2,0),"")))</f>
        <v/>
      </c>
      <c r="D570" s="417" t="str">
        <f>IF($B570="","",IFERROR(VLOOKUP($B570,SERVIÇOS!$A:$F,3,0),IFERROR(VLOOKUP($B570,'COMPOSIÇÕES COMPLEMENTARES '!$C:$K,3,0),"")))</f>
        <v/>
      </c>
      <c r="E570" s="418"/>
      <c r="F570" s="419" t="str">
        <f>IF($B570="","",IFERROR(VLOOKUP($B570,SERVIÇOS!$A:$F,4,0),IFERROR(VLOOKUP($B570,'COMPOSIÇÕES COMPLEMENTARES '!$C:$K,6,0),"")))</f>
        <v/>
      </c>
      <c r="G570" s="419" t="str">
        <f>IF($B570="","",IFERROR(VLOOKUP($B570,SERVIÇOS!$A:$F,5,0),IFERROR(VLOOKUP($B570,'COMPOSIÇÕES COMPLEMENTARES '!$C:$K,7,0),"")))</f>
        <v/>
      </c>
      <c r="H570" s="419" t="str">
        <f t="shared" si="470"/>
        <v/>
      </c>
      <c r="I570" s="419" t="str">
        <f t="shared" si="472"/>
        <v/>
      </c>
      <c r="J570" s="419" t="str">
        <f t="shared" si="473"/>
        <v/>
      </c>
      <c r="K570" s="419" t="str">
        <f t="shared" si="474"/>
        <v/>
      </c>
      <c r="L570" s="714"/>
      <c r="M570"/>
      <c r="N570" s="477"/>
      <c r="O570" s="478" t="str">
        <f t="shared" si="475"/>
        <v/>
      </c>
      <c r="P570" s="477"/>
      <c r="Q570" s="479" t="str">
        <f t="shared" si="476"/>
        <v/>
      </c>
      <c r="R570" s="477"/>
      <c r="S570" s="480" t="str">
        <f t="shared" si="477"/>
        <v/>
      </c>
      <c r="T570" s="481">
        <f>SUMIF($N$8:S$8,"QUANT.",N570:S570)</f>
        <v>0</v>
      </c>
      <c r="U570" s="482">
        <f t="shared" si="478"/>
        <v>0</v>
      </c>
      <c r="V570" s="494" t="str">
        <f t="shared" si="471"/>
        <v/>
      </c>
      <c r="W570" s="495">
        <f t="shared" si="479"/>
        <v>0</v>
      </c>
      <c r="X570" s="495" t="e">
        <f t="shared" si="480"/>
        <v>#VALUE!</v>
      </c>
      <c r="Y570" s="273"/>
      <c r="Z570" s="273"/>
      <c r="AA570" s="273"/>
      <c r="AB570" s="273"/>
      <c r="AC570" s="273"/>
      <c r="AD570" s="273"/>
      <c r="AE570" s="273"/>
      <c r="AF570" s="273"/>
      <c r="AG570" s="273"/>
      <c r="AH570" s="273"/>
      <c r="AI570" s="273"/>
      <c r="AJ570" s="274">
        <f t="shared" si="462"/>
        <v>0</v>
      </c>
      <c r="AK570" s="274">
        <v>0</v>
      </c>
    </row>
    <row r="571" spans="1:37" s="275" customFormat="1" ht="15" customHeight="1">
      <c r="A571" s="414"/>
      <c r="B571" s="415"/>
      <c r="C571" s="416" t="str">
        <f>IF($B571="","",IFERROR(VLOOKUP($B571,SERVIÇOS!$A:$F,2,0),IFERROR(VLOOKUP($B571,'COMPOSIÇÕES COMPLEMENTARES '!$C:$K,2,0),"")))</f>
        <v/>
      </c>
      <c r="D571" s="417" t="str">
        <f>IF($B571="","",IFERROR(VLOOKUP($B571,SERVIÇOS!$A:$F,3,0),IFERROR(VLOOKUP($B571,'COMPOSIÇÕES COMPLEMENTARES '!$C:$K,3,0),"")))</f>
        <v/>
      </c>
      <c r="E571" s="418"/>
      <c r="F571" s="419" t="str">
        <f>IF($B571="","",IFERROR(VLOOKUP($B571,SERVIÇOS!$A:$F,4,0),IFERROR(VLOOKUP($B571,'COMPOSIÇÕES COMPLEMENTARES '!$C:$K,6,0),"")))</f>
        <v/>
      </c>
      <c r="G571" s="419" t="str">
        <f>IF($B571="","",IFERROR(VLOOKUP($B571,SERVIÇOS!$A:$F,5,0),IFERROR(VLOOKUP($B571,'COMPOSIÇÕES COMPLEMENTARES '!$C:$K,7,0),"")))</f>
        <v/>
      </c>
      <c r="H571" s="419" t="str">
        <f t="shared" si="470"/>
        <v/>
      </c>
      <c r="I571" s="419" t="str">
        <f t="shared" si="472"/>
        <v/>
      </c>
      <c r="J571" s="419" t="str">
        <f t="shared" si="473"/>
        <v/>
      </c>
      <c r="K571" s="419" t="str">
        <f t="shared" si="474"/>
        <v/>
      </c>
      <c r="L571" s="714"/>
      <c r="M571"/>
      <c r="N571" s="477"/>
      <c r="O571" s="478" t="str">
        <f t="shared" si="475"/>
        <v/>
      </c>
      <c r="P571" s="477"/>
      <c r="Q571" s="479" t="str">
        <f t="shared" si="476"/>
        <v/>
      </c>
      <c r="R571" s="477"/>
      <c r="S571" s="480" t="str">
        <f t="shared" si="477"/>
        <v/>
      </c>
      <c r="T571" s="481">
        <f>SUMIF($N$8:S$8,"QUANT.",N571:S571)</f>
        <v>0</v>
      </c>
      <c r="U571" s="482">
        <f t="shared" si="478"/>
        <v>0</v>
      </c>
      <c r="V571" s="494" t="str">
        <f t="shared" si="471"/>
        <v/>
      </c>
      <c r="W571" s="495">
        <f t="shared" si="479"/>
        <v>0</v>
      </c>
      <c r="X571" s="495" t="e">
        <f t="shared" si="480"/>
        <v>#VALUE!</v>
      </c>
      <c r="Y571" s="273"/>
      <c r="Z571" s="273"/>
      <c r="AA571" s="273"/>
      <c r="AB571" s="273"/>
      <c r="AC571" s="273"/>
      <c r="AD571" s="273"/>
      <c r="AE571" s="273"/>
      <c r="AF571" s="273"/>
      <c r="AG571" s="273"/>
      <c r="AH571" s="273"/>
      <c r="AI571" s="273"/>
      <c r="AJ571" s="274">
        <f t="shared" si="462"/>
        <v>0</v>
      </c>
      <c r="AK571" s="274">
        <v>0</v>
      </c>
    </row>
    <row r="572" spans="1:37" s="275" customFormat="1" ht="15" customHeight="1">
      <c r="A572" s="414"/>
      <c r="B572" s="415"/>
      <c r="C572" s="416" t="str">
        <f>IF($B572="","",IFERROR(VLOOKUP($B572,SERVIÇOS!$A:$F,2,0),IFERROR(VLOOKUP($B572,'COMPOSIÇÕES COMPLEMENTARES '!$C:$K,2,0),"")))</f>
        <v/>
      </c>
      <c r="D572" s="417" t="str">
        <f>IF($B572="","",IFERROR(VLOOKUP($B572,SERVIÇOS!$A:$F,3,0),IFERROR(VLOOKUP($B572,'COMPOSIÇÕES COMPLEMENTARES '!$C:$K,3,0),"")))</f>
        <v/>
      </c>
      <c r="E572" s="418"/>
      <c r="F572" s="419" t="str">
        <f>IF($B572="","",IFERROR(VLOOKUP($B572,SERVIÇOS!$A:$F,4,0),IFERROR(VLOOKUP($B572,'COMPOSIÇÕES COMPLEMENTARES '!$C:$K,6,0),"")))</f>
        <v/>
      </c>
      <c r="G572" s="419" t="str">
        <f>IF($B572="","",IFERROR(VLOOKUP($B572,SERVIÇOS!$A:$F,5,0),IFERROR(VLOOKUP($B572,'COMPOSIÇÕES COMPLEMENTARES '!$C:$K,7,0),"")))</f>
        <v/>
      </c>
      <c r="H572" s="419" t="str">
        <f t="shared" si="470"/>
        <v/>
      </c>
      <c r="I572" s="419" t="str">
        <f t="shared" si="472"/>
        <v/>
      </c>
      <c r="J572" s="419" t="str">
        <f t="shared" si="473"/>
        <v/>
      </c>
      <c r="K572" s="419" t="str">
        <f t="shared" si="474"/>
        <v/>
      </c>
      <c r="L572" s="714"/>
      <c r="M572"/>
      <c r="N572" s="477"/>
      <c r="O572" s="478" t="str">
        <f t="shared" si="475"/>
        <v/>
      </c>
      <c r="P572" s="477"/>
      <c r="Q572" s="479" t="str">
        <f t="shared" si="476"/>
        <v/>
      </c>
      <c r="R572" s="477"/>
      <c r="S572" s="480" t="str">
        <f t="shared" si="477"/>
        <v/>
      </c>
      <c r="T572" s="481">
        <f>SUMIF($N$8:S$8,"QUANT.",N572:S572)</f>
        <v>0</v>
      </c>
      <c r="U572" s="482">
        <f t="shared" si="478"/>
        <v>0</v>
      </c>
      <c r="V572" s="494" t="str">
        <f t="shared" si="471"/>
        <v/>
      </c>
      <c r="W572" s="495">
        <f t="shared" si="479"/>
        <v>0</v>
      </c>
      <c r="X572" s="495" t="e">
        <f t="shared" si="480"/>
        <v>#VALUE!</v>
      </c>
      <c r="Y572" s="273"/>
      <c r="Z572" s="273"/>
      <c r="AA572" s="273"/>
      <c r="AB572" s="273"/>
      <c r="AC572" s="273"/>
      <c r="AD572" s="273"/>
      <c r="AE572" s="273"/>
      <c r="AF572" s="273"/>
      <c r="AG572" s="273"/>
      <c r="AH572" s="273"/>
      <c r="AI572" s="273"/>
      <c r="AJ572" s="274">
        <f t="shared" si="462"/>
        <v>0</v>
      </c>
      <c r="AK572" s="274">
        <v>0</v>
      </c>
    </row>
    <row r="573" spans="1:37" s="275" customFormat="1" ht="15" customHeight="1">
      <c r="A573" s="414"/>
      <c r="B573" s="415"/>
      <c r="C573" s="416" t="str">
        <f>IF($B573="","",IFERROR(VLOOKUP($B573,SERVIÇOS!$A:$F,2,0),IFERROR(VLOOKUP($B573,'COMPOSIÇÕES COMPLEMENTARES '!$C:$K,2,0),"")))</f>
        <v/>
      </c>
      <c r="D573" s="417" t="str">
        <f>IF($B573="","",IFERROR(VLOOKUP($B573,SERVIÇOS!$A:$F,3,0),IFERROR(VLOOKUP($B573,'COMPOSIÇÕES COMPLEMENTARES '!$C:$K,3,0),"")))</f>
        <v/>
      </c>
      <c r="E573" s="418"/>
      <c r="F573" s="419" t="str">
        <f>IF($B573="","",IFERROR(VLOOKUP($B573,SERVIÇOS!$A:$F,4,0),IFERROR(VLOOKUP($B573,'COMPOSIÇÕES COMPLEMENTARES '!$C:$K,6,0),"")))</f>
        <v/>
      </c>
      <c r="G573" s="419" t="str">
        <f>IF($B573="","",IFERROR(VLOOKUP($B573,SERVIÇOS!$A:$F,5,0),IFERROR(VLOOKUP($B573,'COMPOSIÇÕES COMPLEMENTARES '!$C:$K,7,0),"")))</f>
        <v/>
      </c>
      <c r="H573" s="419" t="str">
        <f t="shared" si="470"/>
        <v/>
      </c>
      <c r="I573" s="419" t="str">
        <f t="shared" si="472"/>
        <v/>
      </c>
      <c r="J573" s="419" t="str">
        <f t="shared" si="473"/>
        <v/>
      </c>
      <c r="K573" s="419" t="str">
        <f t="shared" si="474"/>
        <v/>
      </c>
      <c r="L573" s="714"/>
      <c r="M573"/>
      <c r="N573" s="477"/>
      <c r="O573" s="478" t="str">
        <f t="shared" si="475"/>
        <v/>
      </c>
      <c r="P573" s="477"/>
      <c r="Q573" s="479" t="str">
        <f t="shared" si="476"/>
        <v/>
      </c>
      <c r="R573" s="477"/>
      <c r="S573" s="480" t="str">
        <f t="shared" si="477"/>
        <v/>
      </c>
      <c r="T573" s="481">
        <f>SUMIF($N$8:S$8,"QUANT.",N573:S573)</f>
        <v>0</v>
      </c>
      <c r="U573" s="482">
        <f t="shared" si="478"/>
        <v>0</v>
      </c>
      <c r="V573" s="494" t="str">
        <f t="shared" si="471"/>
        <v/>
      </c>
      <c r="W573" s="495">
        <f t="shared" si="479"/>
        <v>0</v>
      </c>
      <c r="X573" s="495" t="e">
        <f t="shared" si="480"/>
        <v>#VALUE!</v>
      </c>
      <c r="Y573" s="273"/>
      <c r="Z573" s="273"/>
      <c r="AA573" s="273"/>
      <c r="AB573" s="273"/>
      <c r="AC573" s="273"/>
      <c r="AD573" s="273"/>
      <c r="AE573" s="273"/>
      <c r="AF573" s="273"/>
      <c r="AG573" s="273"/>
      <c r="AH573" s="273"/>
      <c r="AI573" s="273"/>
      <c r="AJ573" s="274">
        <f t="shared" si="462"/>
        <v>0</v>
      </c>
      <c r="AK573" s="274">
        <v>0</v>
      </c>
    </row>
    <row r="574" spans="1:37" s="275" customFormat="1" ht="15" customHeight="1">
      <c r="A574" s="414"/>
      <c r="B574" s="415"/>
      <c r="C574" s="416" t="str">
        <f>IF($B574="","",IFERROR(VLOOKUP($B574,SERVIÇOS!$A:$F,2,0),IFERROR(VLOOKUP($B574,'COMPOSIÇÕES COMPLEMENTARES '!$C:$K,2,0),"")))</f>
        <v/>
      </c>
      <c r="D574" s="417" t="str">
        <f>IF($B574="","",IFERROR(VLOOKUP($B574,SERVIÇOS!$A:$F,3,0),IFERROR(VLOOKUP($B574,'COMPOSIÇÕES COMPLEMENTARES '!$C:$K,3,0),"")))</f>
        <v/>
      </c>
      <c r="E574" s="418"/>
      <c r="F574" s="419" t="str">
        <f>IF($B574="","",IFERROR(VLOOKUP($B574,SERVIÇOS!$A:$F,4,0),IFERROR(VLOOKUP($B574,'COMPOSIÇÕES COMPLEMENTARES '!$C:$K,6,0),"")))</f>
        <v/>
      </c>
      <c r="G574" s="419" t="str">
        <f>IF($B574="","",IFERROR(VLOOKUP($B574,SERVIÇOS!$A:$F,5,0),IFERROR(VLOOKUP($B574,'COMPOSIÇÕES COMPLEMENTARES '!$C:$K,7,0),"")))</f>
        <v/>
      </c>
      <c r="H574" s="419" t="str">
        <f t="shared" si="470"/>
        <v/>
      </c>
      <c r="I574" s="419" t="str">
        <f t="shared" si="472"/>
        <v/>
      </c>
      <c r="J574" s="419" t="str">
        <f t="shared" si="473"/>
        <v/>
      </c>
      <c r="K574" s="419" t="str">
        <f t="shared" si="474"/>
        <v/>
      </c>
      <c r="L574" s="714"/>
      <c r="M574"/>
      <c r="N574" s="477"/>
      <c r="O574" s="478" t="str">
        <f t="shared" si="475"/>
        <v/>
      </c>
      <c r="P574" s="477"/>
      <c r="Q574" s="479" t="str">
        <f t="shared" si="476"/>
        <v/>
      </c>
      <c r="R574" s="477"/>
      <c r="S574" s="480" t="str">
        <f t="shared" si="477"/>
        <v/>
      </c>
      <c r="T574" s="481">
        <f>SUMIF($N$8:S$8,"QUANT.",N574:S574)</f>
        <v>0</v>
      </c>
      <c r="U574" s="482">
        <f t="shared" si="478"/>
        <v>0</v>
      </c>
      <c r="V574" s="494" t="str">
        <f t="shared" si="471"/>
        <v/>
      </c>
      <c r="W574" s="495">
        <f t="shared" si="479"/>
        <v>0</v>
      </c>
      <c r="X574" s="495" t="e">
        <f t="shared" si="480"/>
        <v>#VALUE!</v>
      </c>
      <c r="Y574" s="273"/>
      <c r="Z574" s="273"/>
      <c r="AA574" s="273"/>
      <c r="AB574" s="273"/>
      <c r="AC574" s="273"/>
      <c r="AD574" s="273"/>
      <c r="AE574" s="273"/>
      <c r="AF574" s="273"/>
      <c r="AG574" s="273"/>
      <c r="AH574" s="273"/>
      <c r="AI574" s="273"/>
      <c r="AJ574" s="274">
        <f t="shared" si="462"/>
        <v>0</v>
      </c>
      <c r="AK574" s="274">
        <v>0</v>
      </c>
    </row>
    <row r="575" spans="1:37" s="275" customFormat="1" ht="15" customHeight="1">
      <c r="A575" s="414"/>
      <c r="B575" s="415"/>
      <c r="C575" s="416" t="str">
        <f>IF($B575="","",IFERROR(VLOOKUP($B575,SERVIÇOS!$A:$F,2,0),IFERROR(VLOOKUP($B575,'COMPOSIÇÕES COMPLEMENTARES '!$C:$K,2,0),"")))</f>
        <v/>
      </c>
      <c r="D575" s="417" t="str">
        <f>IF($B575="","",IFERROR(VLOOKUP($B575,SERVIÇOS!$A:$F,3,0),IFERROR(VLOOKUP($B575,'COMPOSIÇÕES COMPLEMENTARES '!$C:$K,3,0),"")))</f>
        <v/>
      </c>
      <c r="E575" s="418"/>
      <c r="F575" s="419" t="str">
        <f>IF($B575="","",IFERROR(VLOOKUP($B575,SERVIÇOS!$A:$F,4,0),IFERROR(VLOOKUP($B575,'COMPOSIÇÕES COMPLEMENTARES '!$C:$K,6,0),"")))</f>
        <v/>
      </c>
      <c r="G575" s="419" t="str">
        <f>IF($B575="","",IFERROR(VLOOKUP($B575,SERVIÇOS!$A:$F,5,0),IFERROR(VLOOKUP($B575,'COMPOSIÇÕES COMPLEMENTARES '!$C:$K,7,0),"")))</f>
        <v/>
      </c>
      <c r="H575" s="419" t="str">
        <f t="shared" si="470"/>
        <v/>
      </c>
      <c r="I575" s="419" t="str">
        <f t="shared" si="472"/>
        <v/>
      </c>
      <c r="J575" s="419" t="str">
        <f t="shared" si="473"/>
        <v/>
      </c>
      <c r="K575" s="419" t="str">
        <f t="shared" si="474"/>
        <v/>
      </c>
      <c r="L575" s="714"/>
      <c r="M575"/>
      <c r="N575" s="477"/>
      <c r="O575" s="478" t="str">
        <f t="shared" si="475"/>
        <v/>
      </c>
      <c r="P575" s="477"/>
      <c r="Q575" s="479" t="str">
        <f t="shared" si="476"/>
        <v/>
      </c>
      <c r="R575" s="477"/>
      <c r="S575" s="480" t="str">
        <f t="shared" si="477"/>
        <v/>
      </c>
      <c r="T575" s="481">
        <f>SUMIF($N$8:S$8,"QUANT.",N575:S575)</f>
        <v>0</v>
      </c>
      <c r="U575" s="482">
        <f t="shared" si="478"/>
        <v>0</v>
      </c>
      <c r="V575" s="494" t="str">
        <f t="shared" si="471"/>
        <v/>
      </c>
      <c r="W575" s="495">
        <f t="shared" si="479"/>
        <v>0</v>
      </c>
      <c r="X575" s="495" t="e">
        <f t="shared" si="480"/>
        <v>#VALUE!</v>
      </c>
      <c r="Y575" s="273"/>
      <c r="Z575" s="273"/>
      <c r="AA575" s="273"/>
      <c r="AB575" s="273"/>
      <c r="AC575" s="273"/>
      <c r="AD575" s="273"/>
      <c r="AE575" s="273"/>
      <c r="AF575" s="273"/>
      <c r="AG575" s="273"/>
      <c r="AH575" s="273"/>
      <c r="AI575" s="273"/>
      <c r="AJ575" s="274">
        <f t="shared" si="462"/>
        <v>0</v>
      </c>
      <c r="AK575" s="274">
        <v>0</v>
      </c>
    </row>
    <row r="576" spans="1:37" s="275" customFormat="1" ht="15" customHeight="1">
      <c r="A576" s="414"/>
      <c r="B576" s="415"/>
      <c r="C576" s="416" t="str">
        <f>IF($B576="","",IFERROR(VLOOKUP($B576,SERVIÇOS!$A:$F,2,0),IFERROR(VLOOKUP($B576,'COMPOSIÇÕES COMPLEMENTARES '!$C:$K,2,0),"")))</f>
        <v/>
      </c>
      <c r="D576" s="417" t="str">
        <f>IF($B576="","",IFERROR(VLOOKUP($B576,SERVIÇOS!$A:$F,3,0),IFERROR(VLOOKUP($B576,'COMPOSIÇÕES COMPLEMENTARES '!$C:$K,3,0),"")))</f>
        <v/>
      </c>
      <c r="E576" s="418"/>
      <c r="F576" s="419" t="str">
        <f>IF($B576="","",IFERROR(VLOOKUP($B576,SERVIÇOS!$A:$F,4,0),IFERROR(VLOOKUP($B576,'COMPOSIÇÕES COMPLEMENTARES '!$C:$K,6,0),"")))</f>
        <v/>
      </c>
      <c r="G576" s="419" t="str">
        <f>IF($B576="","",IFERROR(VLOOKUP($B576,SERVIÇOS!$A:$F,5,0),IFERROR(VLOOKUP($B576,'COMPOSIÇÕES COMPLEMENTARES '!$C:$K,7,0),"")))</f>
        <v/>
      </c>
      <c r="H576" s="419" t="str">
        <f t="shared" si="470"/>
        <v/>
      </c>
      <c r="I576" s="419" t="str">
        <f t="shared" si="472"/>
        <v/>
      </c>
      <c r="J576" s="419" t="str">
        <f t="shared" si="473"/>
        <v/>
      </c>
      <c r="K576" s="419" t="str">
        <f t="shared" si="474"/>
        <v/>
      </c>
      <c r="L576" s="714"/>
      <c r="M576"/>
      <c r="N576" s="477"/>
      <c r="O576" s="478" t="str">
        <f t="shared" si="475"/>
        <v/>
      </c>
      <c r="P576" s="477"/>
      <c r="Q576" s="479" t="str">
        <f t="shared" si="476"/>
        <v/>
      </c>
      <c r="R576" s="477"/>
      <c r="S576" s="480" t="str">
        <f t="shared" si="477"/>
        <v/>
      </c>
      <c r="T576" s="481">
        <f>SUMIF($N$8:S$8,"QUANT.",N576:S576)</f>
        <v>0</v>
      </c>
      <c r="U576" s="482">
        <f t="shared" si="478"/>
        <v>0</v>
      </c>
      <c r="V576" s="494" t="str">
        <f t="shared" si="471"/>
        <v/>
      </c>
      <c r="W576" s="495">
        <f t="shared" si="479"/>
        <v>0</v>
      </c>
      <c r="X576" s="495" t="e">
        <f t="shared" si="480"/>
        <v>#VALUE!</v>
      </c>
      <c r="Y576" s="273"/>
      <c r="Z576" s="273"/>
      <c r="AA576" s="273"/>
      <c r="AB576" s="273"/>
      <c r="AC576" s="273"/>
      <c r="AD576" s="273"/>
      <c r="AE576" s="273"/>
      <c r="AF576" s="273"/>
      <c r="AG576" s="273"/>
      <c r="AH576" s="273"/>
      <c r="AI576" s="273"/>
      <c r="AJ576" s="274">
        <f t="shared" si="462"/>
        <v>0</v>
      </c>
      <c r="AK576" s="274">
        <v>0</v>
      </c>
    </row>
    <row r="577" spans="1:37" s="275" customFormat="1" ht="15" customHeight="1">
      <c r="A577" s="414"/>
      <c r="B577" s="415"/>
      <c r="C577" s="416" t="str">
        <f>IF($B577="","",IFERROR(VLOOKUP($B577,SERVIÇOS!$A:$F,2,0),IFERROR(VLOOKUP($B577,'COMPOSIÇÕES COMPLEMENTARES '!$C:$K,2,0),"")))</f>
        <v/>
      </c>
      <c r="D577" s="417" t="str">
        <f>IF($B577="","",IFERROR(VLOOKUP($B577,SERVIÇOS!$A:$F,3,0),IFERROR(VLOOKUP($B577,'COMPOSIÇÕES COMPLEMENTARES '!$C:$K,3,0),"")))</f>
        <v/>
      </c>
      <c r="E577" s="418"/>
      <c r="F577" s="419" t="str">
        <f>IF($B577="","",IFERROR(VLOOKUP($B577,SERVIÇOS!$A:$F,4,0),IFERROR(VLOOKUP($B577,'COMPOSIÇÕES COMPLEMENTARES '!$C:$K,6,0),"")))</f>
        <v/>
      </c>
      <c r="G577" s="419" t="str">
        <f>IF($B577="","",IFERROR(VLOOKUP($B577,SERVIÇOS!$A:$F,5,0),IFERROR(VLOOKUP($B577,'COMPOSIÇÕES COMPLEMENTARES '!$C:$K,7,0),"")))</f>
        <v/>
      </c>
      <c r="H577" s="419" t="str">
        <f t="shared" si="470"/>
        <v/>
      </c>
      <c r="I577" s="419" t="str">
        <f t="shared" si="472"/>
        <v/>
      </c>
      <c r="J577" s="419" t="str">
        <f t="shared" si="473"/>
        <v/>
      </c>
      <c r="K577" s="419" t="str">
        <f t="shared" si="474"/>
        <v/>
      </c>
      <c r="L577" s="714"/>
      <c r="M577"/>
      <c r="N577" s="477"/>
      <c r="O577" s="478" t="str">
        <f t="shared" si="475"/>
        <v/>
      </c>
      <c r="P577" s="477"/>
      <c r="Q577" s="479" t="str">
        <f t="shared" si="476"/>
        <v/>
      </c>
      <c r="R577" s="477"/>
      <c r="S577" s="480" t="str">
        <f t="shared" si="477"/>
        <v/>
      </c>
      <c r="T577" s="481">
        <f>SUMIF($N$8:S$8,"QUANT.",N577:S577)</f>
        <v>0</v>
      </c>
      <c r="U577" s="482">
        <f t="shared" si="478"/>
        <v>0</v>
      </c>
      <c r="V577" s="494" t="str">
        <f t="shared" si="471"/>
        <v/>
      </c>
      <c r="W577" s="495">
        <f t="shared" si="479"/>
        <v>0</v>
      </c>
      <c r="X577" s="495" t="e">
        <f t="shared" si="480"/>
        <v>#VALUE!</v>
      </c>
      <c r="Y577" s="273"/>
      <c r="Z577" s="273"/>
      <c r="AA577" s="273"/>
      <c r="AB577" s="273"/>
      <c r="AC577" s="273"/>
      <c r="AD577" s="273"/>
      <c r="AE577" s="273"/>
      <c r="AF577" s="273"/>
      <c r="AG577" s="273"/>
      <c r="AH577" s="273"/>
      <c r="AI577" s="273"/>
      <c r="AJ577" s="274">
        <f t="shared" si="462"/>
        <v>0</v>
      </c>
      <c r="AK577" s="274">
        <v>0</v>
      </c>
    </row>
    <row r="578" spans="1:37" s="275" customFormat="1" ht="15" customHeight="1">
      <c r="A578" s="414"/>
      <c r="B578" s="415"/>
      <c r="C578" s="416" t="str">
        <f>IF($B578="","",IFERROR(VLOOKUP($B578,SERVIÇOS!$A:$F,2,0),IFERROR(VLOOKUP($B578,'COMPOSIÇÕES COMPLEMENTARES '!$C:$K,2,0),"")))</f>
        <v/>
      </c>
      <c r="D578" s="417" t="str">
        <f>IF($B578="","",IFERROR(VLOOKUP($B578,SERVIÇOS!$A:$F,3,0),IFERROR(VLOOKUP($B578,'COMPOSIÇÕES COMPLEMENTARES '!$C:$K,3,0),"")))</f>
        <v/>
      </c>
      <c r="E578" s="418"/>
      <c r="F578" s="419" t="str">
        <f>IF($B578="","",IFERROR(VLOOKUP($B578,SERVIÇOS!$A:$F,4,0),IFERROR(VLOOKUP($B578,'COMPOSIÇÕES COMPLEMENTARES '!$C:$K,6,0),"")))</f>
        <v/>
      </c>
      <c r="G578" s="419" t="str">
        <f>IF($B578="","",IFERROR(VLOOKUP($B578,SERVIÇOS!$A:$F,5,0),IFERROR(VLOOKUP($B578,'COMPOSIÇÕES COMPLEMENTARES '!$C:$K,7,0),"")))</f>
        <v/>
      </c>
      <c r="H578" s="419" t="str">
        <f t="shared" si="470"/>
        <v/>
      </c>
      <c r="I578" s="419" t="str">
        <f t="shared" si="472"/>
        <v/>
      </c>
      <c r="J578" s="419" t="str">
        <f t="shared" si="473"/>
        <v/>
      </c>
      <c r="K578" s="419" t="str">
        <f t="shared" si="474"/>
        <v/>
      </c>
      <c r="L578" s="714"/>
      <c r="M578"/>
      <c r="N578" s="477"/>
      <c r="O578" s="478" t="str">
        <f t="shared" si="475"/>
        <v/>
      </c>
      <c r="P578" s="477"/>
      <c r="Q578" s="479" t="str">
        <f t="shared" si="476"/>
        <v/>
      </c>
      <c r="R578" s="477"/>
      <c r="S578" s="480" t="str">
        <f t="shared" si="477"/>
        <v/>
      </c>
      <c r="T578" s="481">
        <f>SUMIF($N$8:S$8,"QUANT.",N578:S578)</f>
        <v>0</v>
      </c>
      <c r="U578" s="482">
        <f t="shared" si="478"/>
        <v>0</v>
      </c>
      <c r="V578" s="494" t="str">
        <f t="shared" si="471"/>
        <v/>
      </c>
      <c r="W578" s="495">
        <f t="shared" si="479"/>
        <v>0</v>
      </c>
      <c r="X578" s="495" t="e">
        <f t="shared" si="480"/>
        <v>#VALUE!</v>
      </c>
      <c r="Y578" s="273"/>
      <c r="Z578" s="273"/>
      <c r="AA578" s="273"/>
      <c r="AB578" s="273"/>
      <c r="AC578" s="273"/>
      <c r="AD578" s="273"/>
      <c r="AE578" s="273"/>
      <c r="AF578" s="273"/>
      <c r="AG578" s="273"/>
      <c r="AH578" s="273"/>
      <c r="AI578" s="273"/>
      <c r="AJ578" s="274">
        <f t="shared" si="462"/>
        <v>0</v>
      </c>
      <c r="AK578" s="274">
        <v>0</v>
      </c>
    </row>
    <row r="579" spans="1:37" s="275" customFormat="1" ht="15" customHeight="1">
      <c r="A579" s="414"/>
      <c r="B579" s="415"/>
      <c r="C579" s="416" t="str">
        <f>IF($B579="","",IFERROR(VLOOKUP($B579,SERVIÇOS!$A:$F,2,0),IFERROR(VLOOKUP($B579,'COMPOSIÇÕES COMPLEMENTARES '!$C:$K,2,0),"")))</f>
        <v/>
      </c>
      <c r="D579" s="417" t="str">
        <f>IF($B579="","",IFERROR(VLOOKUP($B579,SERVIÇOS!$A:$F,3,0),IFERROR(VLOOKUP($B579,'COMPOSIÇÕES COMPLEMENTARES '!$C:$K,3,0),"")))</f>
        <v/>
      </c>
      <c r="E579" s="418"/>
      <c r="F579" s="419" t="str">
        <f>IF($B579="","",IFERROR(VLOOKUP($B579,SERVIÇOS!$A:$F,4,0),IFERROR(VLOOKUP($B579,'COMPOSIÇÕES COMPLEMENTARES '!$C:$K,6,0),"")))</f>
        <v/>
      </c>
      <c r="G579" s="419" t="str">
        <f>IF($B579="","",IFERROR(VLOOKUP($B579,SERVIÇOS!$A:$F,5,0),IFERROR(VLOOKUP($B579,'COMPOSIÇÕES COMPLEMENTARES '!$C:$K,7,0),"")))</f>
        <v/>
      </c>
      <c r="H579" s="419" t="str">
        <f t="shared" si="470"/>
        <v/>
      </c>
      <c r="I579" s="419" t="str">
        <f t="shared" si="472"/>
        <v/>
      </c>
      <c r="J579" s="419" t="str">
        <f t="shared" si="473"/>
        <v/>
      </c>
      <c r="K579" s="419" t="str">
        <f t="shared" si="474"/>
        <v/>
      </c>
      <c r="L579" s="714"/>
      <c r="M579"/>
      <c r="N579" s="477"/>
      <c r="O579" s="478" t="str">
        <f t="shared" si="475"/>
        <v/>
      </c>
      <c r="P579" s="477"/>
      <c r="Q579" s="479" t="str">
        <f t="shared" si="476"/>
        <v/>
      </c>
      <c r="R579" s="477"/>
      <c r="S579" s="480" t="str">
        <f t="shared" si="477"/>
        <v/>
      </c>
      <c r="T579" s="481">
        <f>SUMIF($N$8:S$8,"QUANT.",N579:S579)</f>
        <v>0</v>
      </c>
      <c r="U579" s="482">
        <f t="shared" si="478"/>
        <v>0</v>
      </c>
      <c r="V579" s="494" t="str">
        <f t="shared" si="471"/>
        <v/>
      </c>
      <c r="W579" s="495">
        <f t="shared" si="479"/>
        <v>0</v>
      </c>
      <c r="X579" s="495" t="e">
        <f t="shared" si="480"/>
        <v>#VALUE!</v>
      </c>
      <c r="Y579" s="273"/>
      <c r="Z579" s="273"/>
      <c r="AA579" s="273"/>
      <c r="AB579" s="273"/>
      <c r="AC579" s="273"/>
      <c r="AD579" s="273"/>
      <c r="AE579" s="273"/>
      <c r="AF579" s="273"/>
      <c r="AG579" s="273"/>
      <c r="AH579" s="273"/>
      <c r="AI579" s="273"/>
      <c r="AJ579" s="274">
        <f t="shared" si="462"/>
        <v>0</v>
      </c>
      <c r="AK579" s="274">
        <v>0</v>
      </c>
    </row>
    <row r="580" spans="1:37" s="275" customFormat="1" ht="15" customHeight="1">
      <c r="A580" s="414"/>
      <c r="B580" s="415"/>
      <c r="C580" s="416" t="str">
        <f>IF($B580="","",IFERROR(VLOOKUP($B580,SERVIÇOS!$A:$F,2,0),IFERROR(VLOOKUP($B580,'COMPOSIÇÕES COMPLEMENTARES '!$C:$K,2,0),"")))</f>
        <v/>
      </c>
      <c r="D580" s="417" t="str">
        <f>IF($B580="","",IFERROR(VLOOKUP($B580,SERVIÇOS!$A:$F,3,0),IFERROR(VLOOKUP($B580,'COMPOSIÇÕES COMPLEMENTARES '!$C:$K,3,0),"")))</f>
        <v/>
      </c>
      <c r="E580" s="418"/>
      <c r="F580" s="419" t="str">
        <f>IF($B580="","",IFERROR(VLOOKUP($B580,SERVIÇOS!$A:$F,4,0),IFERROR(VLOOKUP($B580,'COMPOSIÇÕES COMPLEMENTARES '!$C:$K,6,0),"")))</f>
        <v/>
      </c>
      <c r="G580" s="419" t="str">
        <f>IF($B580="","",IFERROR(VLOOKUP($B580,SERVIÇOS!$A:$F,5,0),IFERROR(VLOOKUP($B580,'COMPOSIÇÕES COMPLEMENTARES '!$C:$K,7,0),"")))</f>
        <v/>
      </c>
      <c r="H580" s="419" t="str">
        <f t="shared" si="470"/>
        <v/>
      </c>
      <c r="I580" s="419" t="str">
        <f t="shared" si="472"/>
        <v/>
      </c>
      <c r="J580" s="419" t="str">
        <f t="shared" si="473"/>
        <v/>
      </c>
      <c r="K580" s="419" t="str">
        <f t="shared" si="474"/>
        <v/>
      </c>
      <c r="L580" s="714"/>
      <c r="M580"/>
      <c r="N580" s="477"/>
      <c r="O580" s="478" t="str">
        <f t="shared" si="475"/>
        <v/>
      </c>
      <c r="P580" s="477"/>
      <c r="Q580" s="479" t="str">
        <f t="shared" si="476"/>
        <v/>
      </c>
      <c r="R580" s="477"/>
      <c r="S580" s="480" t="str">
        <f t="shared" si="477"/>
        <v/>
      </c>
      <c r="T580" s="481">
        <f>SUMIF($N$8:S$8,"QUANT.",N580:S580)</f>
        <v>0</v>
      </c>
      <c r="U580" s="482">
        <f t="shared" si="478"/>
        <v>0</v>
      </c>
      <c r="V580" s="494" t="str">
        <f t="shared" si="471"/>
        <v/>
      </c>
      <c r="W580" s="495">
        <f t="shared" si="479"/>
        <v>0</v>
      </c>
      <c r="X580" s="495" t="e">
        <f t="shared" si="480"/>
        <v>#VALUE!</v>
      </c>
      <c r="Y580" s="273"/>
      <c r="Z580" s="273"/>
      <c r="AA580" s="273"/>
      <c r="AB580" s="273"/>
      <c r="AC580" s="273"/>
      <c r="AD580" s="273"/>
      <c r="AE580" s="273"/>
      <c r="AF580" s="273"/>
      <c r="AG580" s="273"/>
      <c r="AH580" s="273"/>
      <c r="AI580" s="273"/>
      <c r="AJ580" s="274">
        <f t="shared" si="462"/>
        <v>0</v>
      </c>
      <c r="AK580" s="274">
        <v>0</v>
      </c>
    </row>
    <row r="581" spans="1:37" s="275" customFormat="1" ht="15" customHeight="1">
      <c r="A581" s="414"/>
      <c r="B581" s="415"/>
      <c r="C581" s="416" t="str">
        <f>IF($B581="","",IFERROR(VLOOKUP($B581,SERVIÇOS!$A:$F,2,0),IFERROR(VLOOKUP($B581,'COMPOSIÇÕES COMPLEMENTARES '!$C:$K,2,0),"")))</f>
        <v/>
      </c>
      <c r="D581" s="417" t="str">
        <f>IF($B581="","",IFERROR(VLOOKUP($B581,SERVIÇOS!$A:$F,3,0),IFERROR(VLOOKUP($B581,'COMPOSIÇÕES COMPLEMENTARES '!$C:$K,3,0),"")))</f>
        <v/>
      </c>
      <c r="E581" s="418"/>
      <c r="F581" s="419" t="str">
        <f>IF($B581="","",IFERROR(VLOOKUP($B581,SERVIÇOS!$A:$F,4,0),IFERROR(VLOOKUP($B581,'COMPOSIÇÕES COMPLEMENTARES '!$C:$K,6,0),"")))</f>
        <v/>
      </c>
      <c r="G581" s="419" t="str">
        <f>IF($B581="","",IFERROR(VLOOKUP($B581,SERVIÇOS!$A:$F,5,0),IFERROR(VLOOKUP($B581,'COMPOSIÇÕES COMPLEMENTARES '!$C:$K,7,0),"")))</f>
        <v/>
      </c>
      <c r="H581" s="419" t="str">
        <f t="shared" si="470"/>
        <v/>
      </c>
      <c r="I581" s="419" t="str">
        <f t="shared" si="472"/>
        <v/>
      </c>
      <c r="J581" s="419" t="str">
        <f t="shared" si="473"/>
        <v/>
      </c>
      <c r="K581" s="419" t="str">
        <f t="shared" si="474"/>
        <v/>
      </c>
      <c r="L581" s="714"/>
      <c r="M581"/>
      <c r="N581" s="477"/>
      <c r="O581" s="478" t="str">
        <f t="shared" si="475"/>
        <v/>
      </c>
      <c r="P581" s="477"/>
      <c r="Q581" s="479" t="str">
        <f t="shared" si="476"/>
        <v/>
      </c>
      <c r="R581" s="477"/>
      <c r="S581" s="480" t="str">
        <f t="shared" si="477"/>
        <v/>
      </c>
      <c r="T581" s="481">
        <f>SUMIF($N$8:S$8,"QUANT.",N581:S581)</f>
        <v>0</v>
      </c>
      <c r="U581" s="482">
        <f t="shared" si="478"/>
        <v>0</v>
      </c>
      <c r="V581" s="494" t="str">
        <f t="shared" si="471"/>
        <v/>
      </c>
      <c r="W581" s="495">
        <f t="shared" si="479"/>
        <v>0</v>
      </c>
      <c r="X581" s="495" t="e">
        <f t="shared" si="480"/>
        <v>#VALUE!</v>
      </c>
      <c r="Y581" s="273"/>
      <c r="Z581" s="273"/>
      <c r="AA581" s="273"/>
      <c r="AB581" s="273"/>
      <c r="AC581" s="273"/>
      <c r="AD581" s="273"/>
      <c r="AE581" s="273"/>
      <c r="AF581" s="273"/>
      <c r="AG581" s="273"/>
      <c r="AH581" s="273"/>
      <c r="AI581" s="273"/>
      <c r="AJ581" s="274">
        <f t="shared" si="462"/>
        <v>0</v>
      </c>
      <c r="AK581" s="274">
        <v>0</v>
      </c>
    </row>
    <row r="582" spans="1:37" s="275" customFormat="1" ht="15" customHeight="1">
      <c r="A582" s="414"/>
      <c r="B582" s="415"/>
      <c r="C582" s="416" t="str">
        <f>IF($B582="","",IFERROR(VLOOKUP($B582,SERVIÇOS!$A:$F,2,0),IFERROR(VLOOKUP($B582,'COMPOSIÇÕES COMPLEMENTARES '!$C:$K,2,0),"")))</f>
        <v/>
      </c>
      <c r="D582" s="417" t="str">
        <f>IF($B582="","",IFERROR(VLOOKUP($B582,SERVIÇOS!$A:$F,3,0),IFERROR(VLOOKUP($B582,'COMPOSIÇÕES COMPLEMENTARES '!$C:$K,3,0),"")))</f>
        <v/>
      </c>
      <c r="E582" s="418"/>
      <c r="F582" s="419" t="str">
        <f>IF($B582="","",IFERROR(VLOOKUP($B582,SERVIÇOS!$A:$F,4,0),IFERROR(VLOOKUP($B582,'COMPOSIÇÕES COMPLEMENTARES '!$C:$K,6,0),"")))</f>
        <v/>
      </c>
      <c r="G582" s="419" t="str">
        <f>IF($B582="","",IFERROR(VLOOKUP($B582,SERVIÇOS!$A:$F,5,0),IFERROR(VLOOKUP($B582,'COMPOSIÇÕES COMPLEMENTARES '!$C:$K,7,0),"")))</f>
        <v/>
      </c>
      <c r="H582" s="419" t="str">
        <f t="shared" si="470"/>
        <v/>
      </c>
      <c r="I582" s="419" t="str">
        <f t="shared" si="472"/>
        <v/>
      </c>
      <c r="J582" s="419" t="str">
        <f t="shared" si="473"/>
        <v/>
      </c>
      <c r="K582" s="419" t="str">
        <f t="shared" si="474"/>
        <v/>
      </c>
      <c r="L582" s="714"/>
      <c r="M582"/>
      <c r="N582" s="477"/>
      <c r="O582" s="478" t="str">
        <f t="shared" si="475"/>
        <v/>
      </c>
      <c r="P582" s="477"/>
      <c r="Q582" s="479" t="str">
        <f t="shared" si="476"/>
        <v/>
      </c>
      <c r="R582" s="477"/>
      <c r="S582" s="480" t="str">
        <f t="shared" si="477"/>
        <v/>
      </c>
      <c r="T582" s="481">
        <f>SUMIF($N$8:S$8,"QUANT.",N582:S582)</f>
        <v>0</v>
      </c>
      <c r="U582" s="482">
        <f t="shared" si="478"/>
        <v>0</v>
      </c>
      <c r="V582" s="494" t="str">
        <f t="shared" si="471"/>
        <v/>
      </c>
      <c r="W582" s="495">
        <f t="shared" si="479"/>
        <v>0</v>
      </c>
      <c r="X582" s="495" t="e">
        <f t="shared" si="480"/>
        <v>#VALUE!</v>
      </c>
      <c r="Y582" s="273"/>
      <c r="Z582" s="273"/>
      <c r="AA582" s="273"/>
      <c r="AB582" s="273"/>
      <c r="AC582" s="273"/>
      <c r="AD582" s="273"/>
      <c r="AE582" s="273"/>
      <c r="AF582" s="273"/>
      <c r="AG582" s="273"/>
      <c r="AH582" s="273"/>
      <c r="AI582" s="273"/>
      <c r="AJ582" s="274">
        <f t="shared" si="462"/>
        <v>0</v>
      </c>
      <c r="AK582" s="274">
        <v>0</v>
      </c>
    </row>
    <row r="583" spans="1:37" s="275" customFormat="1" ht="15" customHeight="1">
      <c r="A583" s="414"/>
      <c r="B583" s="415"/>
      <c r="C583" s="416" t="str">
        <f>IF($B583="","",IFERROR(VLOOKUP($B583,SERVIÇOS!$A:$F,2,0),IFERROR(VLOOKUP($B583,'COMPOSIÇÕES COMPLEMENTARES '!$C:$K,2,0),"")))</f>
        <v/>
      </c>
      <c r="D583" s="417" t="str">
        <f>IF($B583="","",IFERROR(VLOOKUP($B583,SERVIÇOS!$A:$F,3,0),IFERROR(VLOOKUP($B583,'COMPOSIÇÕES COMPLEMENTARES '!$C:$K,3,0),"")))</f>
        <v/>
      </c>
      <c r="E583" s="418"/>
      <c r="F583" s="419" t="str">
        <f>IF($B583="","",IFERROR(VLOOKUP($B583,SERVIÇOS!$A:$F,4,0),IFERROR(VLOOKUP($B583,'COMPOSIÇÕES COMPLEMENTARES '!$C:$K,6,0),"")))</f>
        <v/>
      </c>
      <c r="G583" s="419" t="str">
        <f>IF($B583="","",IFERROR(VLOOKUP($B583,SERVIÇOS!$A:$F,5,0),IFERROR(VLOOKUP($B583,'COMPOSIÇÕES COMPLEMENTARES '!$C:$K,7,0),"")))</f>
        <v/>
      </c>
      <c r="H583" s="419" t="str">
        <f t="shared" si="470"/>
        <v/>
      </c>
      <c r="I583" s="419" t="str">
        <f t="shared" si="472"/>
        <v/>
      </c>
      <c r="J583" s="419" t="str">
        <f t="shared" si="473"/>
        <v/>
      </c>
      <c r="K583" s="419" t="str">
        <f t="shared" si="474"/>
        <v/>
      </c>
      <c r="L583" s="714"/>
      <c r="M583"/>
      <c r="N583" s="477"/>
      <c r="O583" s="478" t="str">
        <f t="shared" si="475"/>
        <v/>
      </c>
      <c r="P583" s="477"/>
      <c r="Q583" s="479" t="str">
        <f t="shared" si="476"/>
        <v/>
      </c>
      <c r="R583" s="477"/>
      <c r="S583" s="480" t="str">
        <f t="shared" si="477"/>
        <v/>
      </c>
      <c r="T583" s="481">
        <f>SUMIF($N$8:S$8,"QUANT.",N583:S583)</f>
        <v>0</v>
      </c>
      <c r="U583" s="482">
        <f t="shared" si="478"/>
        <v>0</v>
      </c>
      <c r="V583" s="494" t="str">
        <f t="shared" si="471"/>
        <v/>
      </c>
      <c r="W583" s="495">
        <f t="shared" si="479"/>
        <v>0</v>
      </c>
      <c r="X583" s="495" t="e">
        <f t="shared" si="480"/>
        <v>#VALUE!</v>
      </c>
      <c r="Y583" s="273"/>
      <c r="Z583" s="273"/>
      <c r="AA583" s="273"/>
      <c r="AB583" s="273"/>
      <c r="AC583" s="273"/>
      <c r="AD583" s="273"/>
      <c r="AE583" s="273"/>
      <c r="AF583" s="273"/>
      <c r="AG583" s="273"/>
      <c r="AH583" s="273"/>
      <c r="AI583" s="273"/>
      <c r="AJ583" s="274">
        <f t="shared" si="462"/>
        <v>0</v>
      </c>
      <c r="AK583" s="274">
        <v>0</v>
      </c>
    </row>
    <row r="584" spans="1:37" s="275" customFormat="1" ht="15" customHeight="1">
      <c r="A584" s="414"/>
      <c r="B584" s="415"/>
      <c r="C584" s="416" t="str">
        <f>IF($B584="","",IFERROR(VLOOKUP($B584,SERVIÇOS!$A:$F,2,0),IFERROR(VLOOKUP($B584,'COMPOSIÇÕES COMPLEMENTARES '!$C:$K,2,0),"")))</f>
        <v/>
      </c>
      <c r="D584" s="417" t="str">
        <f>IF($B584="","",IFERROR(VLOOKUP($B584,SERVIÇOS!$A:$F,3,0),IFERROR(VLOOKUP($B584,'COMPOSIÇÕES COMPLEMENTARES '!$C:$K,3,0),"")))</f>
        <v/>
      </c>
      <c r="E584" s="418"/>
      <c r="F584" s="419" t="str">
        <f>IF($B584="","",IFERROR(VLOOKUP($B584,SERVIÇOS!$A:$F,4,0),IFERROR(VLOOKUP($B584,'COMPOSIÇÕES COMPLEMENTARES '!$C:$K,6,0),"")))</f>
        <v/>
      </c>
      <c r="G584" s="419" t="str">
        <f>IF($B584="","",IFERROR(VLOOKUP($B584,SERVIÇOS!$A:$F,5,0),IFERROR(VLOOKUP($B584,'COMPOSIÇÕES COMPLEMENTARES '!$C:$K,7,0),"")))</f>
        <v/>
      </c>
      <c r="H584" s="419" t="str">
        <f t="shared" si="470"/>
        <v/>
      </c>
      <c r="I584" s="419" t="str">
        <f t="shared" si="472"/>
        <v/>
      </c>
      <c r="J584" s="419" t="str">
        <f t="shared" si="473"/>
        <v/>
      </c>
      <c r="K584" s="419" t="str">
        <f t="shared" si="474"/>
        <v/>
      </c>
      <c r="L584" s="714"/>
      <c r="M584"/>
      <c r="N584" s="477"/>
      <c r="O584" s="478" t="str">
        <f t="shared" si="475"/>
        <v/>
      </c>
      <c r="P584" s="477"/>
      <c r="Q584" s="479" t="str">
        <f t="shared" si="476"/>
        <v/>
      </c>
      <c r="R584" s="477"/>
      <c r="S584" s="480" t="str">
        <f t="shared" si="477"/>
        <v/>
      </c>
      <c r="T584" s="481">
        <f>SUMIF($N$8:S$8,"QUANT.",N584:S584)</f>
        <v>0</v>
      </c>
      <c r="U584" s="482">
        <f t="shared" si="478"/>
        <v>0</v>
      </c>
      <c r="V584" s="494" t="str">
        <f t="shared" si="471"/>
        <v/>
      </c>
      <c r="W584" s="495">
        <f t="shared" si="479"/>
        <v>0</v>
      </c>
      <c r="X584" s="495" t="e">
        <f t="shared" si="480"/>
        <v>#VALUE!</v>
      </c>
      <c r="Y584" s="273"/>
      <c r="Z584" s="273"/>
      <c r="AA584" s="273"/>
      <c r="AB584" s="273"/>
      <c r="AC584" s="273"/>
      <c r="AD584" s="273"/>
      <c r="AE584" s="273"/>
      <c r="AF584" s="273"/>
      <c r="AG584" s="273"/>
      <c r="AH584" s="273"/>
      <c r="AI584" s="273"/>
      <c r="AJ584" s="274">
        <f t="shared" si="462"/>
        <v>0</v>
      </c>
      <c r="AK584" s="274">
        <v>0</v>
      </c>
    </row>
    <row r="585" spans="1:37" s="275" customFormat="1" ht="15" customHeight="1">
      <c r="A585" s="414"/>
      <c r="B585" s="415"/>
      <c r="C585" s="416" t="str">
        <f>IF($B585="","",IFERROR(VLOOKUP($B585,SERVIÇOS!$A:$F,2,0),IFERROR(VLOOKUP($B585,'COMPOSIÇÕES COMPLEMENTARES '!$C:$K,2,0),"")))</f>
        <v/>
      </c>
      <c r="D585" s="417" t="str">
        <f>IF($B585="","",IFERROR(VLOOKUP($B585,SERVIÇOS!$A:$F,3,0),IFERROR(VLOOKUP($B585,'COMPOSIÇÕES COMPLEMENTARES '!$C:$K,3,0),"")))</f>
        <v/>
      </c>
      <c r="E585" s="418"/>
      <c r="F585" s="419" t="str">
        <f>IF($B585="","",IFERROR(VLOOKUP($B585,SERVIÇOS!$A:$F,4,0),IFERROR(VLOOKUP($B585,'COMPOSIÇÕES COMPLEMENTARES '!$C:$K,6,0),"")))</f>
        <v/>
      </c>
      <c r="G585" s="419" t="str">
        <f>IF($B585="","",IFERROR(VLOOKUP($B585,SERVIÇOS!$A:$F,5,0),IFERROR(VLOOKUP($B585,'COMPOSIÇÕES COMPLEMENTARES '!$C:$K,7,0),"")))</f>
        <v/>
      </c>
      <c r="H585" s="419" t="str">
        <f t="shared" si="470"/>
        <v/>
      </c>
      <c r="I585" s="419" t="str">
        <f t="shared" si="472"/>
        <v/>
      </c>
      <c r="J585" s="419" t="str">
        <f t="shared" si="473"/>
        <v/>
      </c>
      <c r="K585" s="419" t="str">
        <f t="shared" si="474"/>
        <v/>
      </c>
      <c r="L585" s="714"/>
      <c r="M585"/>
      <c r="N585" s="477"/>
      <c r="O585" s="478" t="str">
        <f t="shared" si="475"/>
        <v/>
      </c>
      <c r="P585" s="477"/>
      <c r="Q585" s="479" t="str">
        <f t="shared" si="476"/>
        <v/>
      </c>
      <c r="R585" s="477"/>
      <c r="S585" s="480" t="str">
        <f t="shared" si="477"/>
        <v/>
      </c>
      <c r="T585" s="481">
        <f>SUMIF($N$8:S$8,"QUANT.",N585:S585)</f>
        <v>0</v>
      </c>
      <c r="U585" s="482">
        <f t="shared" si="478"/>
        <v>0</v>
      </c>
      <c r="V585" s="494" t="str">
        <f t="shared" si="471"/>
        <v/>
      </c>
      <c r="W585" s="495">
        <f t="shared" si="479"/>
        <v>0</v>
      </c>
      <c r="X585" s="495" t="e">
        <f t="shared" si="480"/>
        <v>#VALUE!</v>
      </c>
      <c r="Y585" s="273"/>
      <c r="Z585" s="273"/>
      <c r="AA585" s="273"/>
      <c r="AB585" s="273"/>
      <c r="AC585" s="273"/>
      <c r="AD585" s="273"/>
      <c r="AE585" s="273"/>
      <c r="AF585" s="273"/>
      <c r="AG585" s="273"/>
      <c r="AH585" s="273"/>
      <c r="AI585" s="273"/>
      <c r="AJ585" s="274">
        <f t="shared" si="462"/>
        <v>0</v>
      </c>
      <c r="AK585" s="274">
        <v>0</v>
      </c>
    </row>
    <row r="586" spans="1:37" s="275" customFormat="1" ht="15" customHeight="1">
      <c r="A586" s="414"/>
      <c r="B586" s="415"/>
      <c r="C586" s="416" t="str">
        <f>IF($B586="","",IFERROR(VLOOKUP($B586,SERVIÇOS!$A:$F,2,0),IFERROR(VLOOKUP($B586,'COMPOSIÇÕES COMPLEMENTARES '!$C:$K,2,0),"")))</f>
        <v/>
      </c>
      <c r="D586" s="417" t="str">
        <f>IF($B586="","",IFERROR(VLOOKUP($B586,SERVIÇOS!$A:$F,3,0),IFERROR(VLOOKUP($B586,'COMPOSIÇÕES COMPLEMENTARES '!$C:$K,3,0),"")))</f>
        <v/>
      </c>
      <c r="E586" s="418"/>
      <c r="F586" s="419" t="str">
        <f>IF($B586="","",IFERROR(VLOOKUP($B586,SERVIÇOS!$A:$F,4,0),IFERROR(VLOOKUP($B586,'COMPOSIÇÕES COMPLEMENTARES '!$C:$K,6,0),"")))</f>
        <v/>
      </c>
      <c r="G586" s="419" t="str">
        <f>IF($B586="","",IFERROR(VLOOKUP($B586,SERVIÇOS!$A:$F,5,0),IFERROR(VLOOKUP($B586,'COMPOSIÇÕES COMPLEMENTARES '!$C:$K,7,0),"")))</f>
        <v/>
      </c>
      <c r="H586" s="419" t="str">
        <f t="shared" si="470"/>
        <v/>
      </c>
      <c r="I586" s="419" t="str">
        <f t="shared" si="472"/>
        <v/>
      </c>
      <c r="J586" s="419" t="str">
        <f t="shared" si="473"/>
        <v/>
      </c>
      <c r="K586" s="419" t="str">
        <f t="shared" si="474"/>
        <v/>
      </c>
      <c r="L586" s="714"/>
      <c r="M586"/>
      <c r="N586" s="477"/>
      <c r="O586" s="478" t="str">
        <f t="shared" si="475"/>
        <v/>
      </c>
      <c r="P586" s="477"/>
      <c r="Q586" s="479" t="str">
        <f t="shared" si="476"/>
        <v/>
      </c>
      <c r="R586" s="477"/>
      <c r="S586" s="480" t="str">
        <f t="shared" si="477"/>
        <v/>
      </c>
      <c r="T586" s="481">
        <f>SUMIF($N$8:S$8,"QUANT.",N586:S586)</f>
        <v>0</v>
      </c>
      <c r="U586" s="482">
        <f t="shared" si="478"/>
        <v>0</v>
      </c>
      <c r="V586" s="494" t="str">
        <f t="shared" si="471"/>
        <v/>
      </c>
      <c r="W586" s="495">
        <f t="shared" si="479"/>
        <v>0</v>
      </c>
      <c r="X586" s="495" t="e">
        <f t="shared" si="480"/>
        <v>#VALUE!</v>
      </c>
      <c r="Y586" s="273"/>
      <c r="Z586" s="273"/>
      <c r="AA586" s="273"/>
      <c r="AB586" s="273"/>
      <c r="AC586" s="273"/>
      <c r="AD586" s="273"/>
      <c r="AE586" s="273"/>
      <c r="AF586" s="273"/>
      <c r="AG586" s="273"/>
      <c r="AH586" s="273"/>
      <c r="AI586" s="273"/>
      <c r="AJ586" s="274">
        <f t="shared" si="462"/>
        <v>0</v>
      </c>
      <c r="AK586" s="274">
        <v>0</v>
      </c>
    </row>
    <row r="587" spans="1:37" s="275" customFormat="1" ht="15" customHeight="1">
      <c r="A587" s="414"/>
      <c r="B587" s="415"/>
      <c r="C587" s="416" t="str">
        <f>IF($B587="","",IFERROR(VLOOKUP($B587,SERVIÇOS!$A:$F,2,0),IFERROR(VLOOKUP($B587,'COMPOSIÇÕES COMPLEMENTARES '!$C:$K,2,0),"")))</f>
        <v/>
      </c>
      <c r="D587" s="417" t="str">
        <f>IF($B587="","",IFERROR(VLOOKUP($B587,SERVIÇOS!$A:$F,3,0),IFERROR(VLOOKUP($B587,'COMPOSIÇÕES COMPLEMENTARES '!$C:$K,3,0),"")))</f>
        <v/>
      </c>
      <c r="E587" s="418"/>
      <c r="F587" s="419" t="str">
        <f>IF($B587="","",IFERROR(VLOOKUP($B587,SERVIÇOS!$A:$F,4,0),IFERROR(VLOOKUP($B587,'COMPOSIÇÕES COMPLEMENTARES '!$C:$K,6,0),"")))</f>
        <v/>
      </c>
      <c r="G587" s="419" t="str">
        <f>IF($B587="","",IFERROR(VLOOKUP($B587,SERVIÇOS!$A:$F,5,0),IFERROR(VLOOKUP($B587,'COMPOSIÇÕES COMPLEMENTARES '!$C:$K,7,0),"")))</f>
        <v/>
      </c>
      <c r="H587" s="419" t="str">
        <f t="shared" si="470"/>
        <v/>
      </c>
      <c r="I587" s="419" t="str">
        <f t="shared" si="472"/>
        <v/>
      </c>
      <c r="J587" s="419" t="str">
        <f t="shared" si="473"/>
        <v/>
      </c>
      <c r="K587" s="419" t="str">
        <f t="shared" si="474"/>
        <v/>
      </c>
      <c r="L587" s="714"/>
      <c r="M587"/>
      <c r="N587" s="477"/>
      <c r="O587" s="478" t="str">
        <f t="shared" si="475"/>
        <v/>
      </c>
      <c r="P587" s="477"/>
      <c r="Q587" s="479" t="str">
        <f t="shared" si="476"/>
        <v/>
      </c>
      <c r="R587" s="477"/>
      <c r="S587" s="480" t="str">
        <f t="shared" si="477"/>
        <v/>
      </c>
      <c r="T587" s="481">
        <f>SUMIF($N$8:S$8,"QUANT.",N587:S587)</f>
        <v>0</v>
      </c>
      <c r="U587" s="482">
        <f t="shared" si="478"/>
        <v>0</v>
      </c>
      <c r="V587" s="494" t="str">
        <f t="shared" si="471"/>
        <v/>
      </c>
      <c r="W587" s="495">
        <f t="shared" si="479"/>
        <v>0</v>
      </c>
      <c r="X587" s="495" t="e">
        <f t="shared" si="480"/>
        <v>#VALUE!</v>
      </c>
      <c r="Y587" s="273"/>
      <c r="Z587" s="273"/>
      <c r="AA587" s="273"/>
      <c r="AB587" s="273"/>
      <c r="AC587" s="273"/>
      <c r="AD587" s="273"/>
      <c r="AE587" s="273"/>
      <c r="AF587" s="273"/>
      <c r="AG587" s="273"/>
      <c r="AH587" s="273"/>
      <c r="AI587" s="273"/>
      <c r="AJ587" s="274">
        <f t="shared" si="462"/>
        <v>0</v>
      </c>
      <c r="AK587" s="274">
        <v>0</v>
      </c>
    </row>
    <row r="588" spans="1:37" s="275" customFormat="1" ht="15" customHeight="1">
      <c r="A588" s="414"/>
      <c r="B588" s="415"/>
      <c r="C588" s="416" t="str">
        <f>IF($B588="","",IFERROR(VLOOKUP($B588,SERVIÇOS!$A:$F,2,0),IFERROR(VLOOKUP($B588,'COMPOSIÇÕES COMPLEMENTARES '!$C:$K,2,0),"")))</f>
        <v/>
      </c>
      <c r="D588" s="417" t="str">
        <f>IF($B588="","",IFERROR(VLOOKUP($B588,SERVIÇOS!$A:$F,3,0),IFERROR(VLOOKUP($B588,'COMPOSIÇÕES COMPLEMENTARES '!$C:$K,3,0),"")))</f>
        <v/>
      </c>
      <c r="E588" s="418"/>
      <c r="F588" s="419" t="str">
        <f>IF($B588="","",IFERROR(VLOOKUP($B588,SERVIÇOS!$A:$F,4,0),IFERROR(VLOOKUP($B588,'COMPOSIÇÕES COMPLEMENTARES '!$C:$K,6,0),"")))</f>
        <v/>
      </c>
      <c r="G588" s="419" t="str">
        <f>IF($B588="","",IFERROR(VLOOKUP($B588,SERVIÇOS!$A:$F,5,0),IFERROR(VLOOKUP($B588,'COMPOSIÇÕES COMPLEMENTARES '!$C:$K,7,0),"")))</f>
        <v/>
      </c>
      <c r="H588" s="419" t="str">
        <f t="shared" si="470"/>
        <v/>
      </c>
      <c r="I588" s="419" t="str">
        <f t="shared" si="472"/>
        <v/>
      </c>
      <c r="J588" s="419" t="str">
        <f t="shared" si="473"/>
        <v/>
      </c>
      <c r="K588" s="419" t="str">
        <f t="shared" si="474"/>
        <v/>
      </c>
      <c r="L588" s="714"/>
      <c r="M588"/>
      <c r="N588" s="477"/>
      <c r="O588" s="478" t="str">
        <f t="shared" si="475"/>
        <v/>
      </c>
      <c r="P588" s="477"/>
      <c r="Q588" s="479" t="str">
        <f t="shared" si="476"/>
        <v/>
      </c>
      <c r="R588" s="477"/>
      <c r="S588" s="480" t="str">
        <f t="shared" si="477"/>
        <v/>
      </c>
      <c r="T588" s="481">
        <f>SUMIF($N$8:S$8,"QUANT.",N588:S588)</f>
        <v>0</v>
      </c>
      <c r="U588" s="482">
        <f t="shared" si="478"/>
        <v>0</v>
      </c>
      <c r="V588" s="494" t="str">
        <f t="shared" si="471"/>
        <v/>
      </c>
      <c r="W588" s="495">
        <f t="shared" si="479"/>
        <v>0</v>
      </c>
      <c r="X588" s="495" t="e">
        <f t="shared" si="480"/>
        <v>#VALUE!</v>
      </c>
      <c r="Y588" s="273"/>
      <c r="Z588" s="273"/>
      <c r="AA588" s="273"/>
      <c r="AB588" s="273"/>
      <c r="AC588" s="273"/>
      <c r="AD588" s="273"/>
      <c r="AE588" s="273"/>
      <c r="AF588" s="273"/>
      <c r="AG588" s="273"/>
      <c r="AH588" s="273"/>
      <c r="AI588" s="273"/>
      <c r="AJ588" s="274">
        <f t="shared" si="462"/>
        <v>0</v>
      </c>
      <c r="AK588" s="274">
        <v>0</v>
      </c>
    </row>
    <row r="589" spans="1:37" s="275" customFormat="1" ht="15" customHeight="1">
      <c r="A589" s="414"/>
      <c r="B589" s="415"/>
      <c r="C589" s="416" t="str">
        <f>IF($B589="","",IFERROR(VLOOKUP($B589,SERVIÇOS!$A:$F,2,0),IFERROR(VLOOKUP($B589,'COMPOSIÇÕES COMPLEMENTARES '!$C:$K,2,0),"")))</f>
        <v/>
      </c>
      <c r="D589" s="417" t="str">
        <f>IF($B589="","",IFERROR(VLOOKUP($B589,SERVIÇOS!$A:$F,3,0),IFERROR(VLOOKUP($B589,'COMPOSIÇÕES COMPLEMENTARES '!$C:$K,3,0),"")))</f>
        <v/>
      </c>
      <c r="E589" s="418"/>
      <c r="F589" s="419" t="str">
        <f>IF($B589="","",IFERROR(VLOOKUP($B589,SERVIÇOS!$A:$F,4,0),IFERROR(VLOOKUP($B589,'COMPOSIÇÕES COMPLEMENTARES '!$C:$K,6,0),"")))</f>
        <v/>
      </c>
      <c r="G589" s="419" t="str">
        <f>IF($B589="","",IFERROR(VLOOKUP($B589,SERVIÇOS!$A:$F,5,0),IFERROR(VLOOKUP($B589,'COMPOSIÇÕES COMPLEMENTARES '!$C:$K,7,0),"")))</f>
        <v/>
      </c>
      <c r="H589" s="419" t="str">
        <f t="shared" si="470"/>
        <v/>
      </c>
      <c r="I589" s="419" t="str">
        <f t="shared" si="472"/>
        <v/>
      </c>
      <c r="J589" s="419" t="str">
        <f t="shared" si="473"/>
        <v/>
      </c>
      <c r="K589" s="419" t="str">
        <f t="shared" si="474"/>
        <v/>
      </c>
      <c r="L589" s="714"/>
      <c r="M589"/>
      <c r="N589" s="477"/>
      <c r="O589" s="478" t="str">
        <f t="shared" si="475"/>
        <v/>
      </c>
      <c r="P589" s="477"/>
      <c r="Q589" s="479" t="str">
        <f t="shared" si="476"/>
        <v/>
      </c>
      <c r="R589" s="477"/>
      <c r="S589" s="480" t="str">
        <f t="shared" si="477"/>
        <v/>
      </c>
      <c r="T589" s="481">
        <f>SUMIF($N$8:S$8,"QUANT.",N589:S589)</f>
        <v>0</v>
      </c>
      <c r="U589" s="482">
        <f t="shared" si="478"/>
        <v>0</v>
      </c>
      <c r="V589" s="494" t="str">
        <f t="shared" si="471"/>
        <v/>
      </c>
      <c r="W589" s="495">
        <f t="shared" si="479"/>
        <v>0</v>
      </c>
      <c r="X589" s="495" t="e">
        <f t="shared" si="480"/>
        <v>#VALUE!</v>
      </c>
      <c r="Y589" s="273"/>
      <c r="Z589" s="273"/>
      <c r="AA589" s="273"/>
      <c r="AB589" s="273"/>
      <c r="AC589" s="273"/>
      <c r="AD589" s="273"/>
      <c r="AE589" s="273"/>
      <c r="AF589" s="273"/>
      <c r="AG589" s="273"/>
      <c r="AH589" s="273"/>
      <c r="AI589" s="273"/>
      <c r="AJ589" s="274">
        <f t="shared" si="462"/>
        <v>0</v>
      </c>
      <c r="AK589" s="274">
        <v>0</v>
      </c>
    </row>
    <row r="590" spans="1:37" s="275" customFormat="1" ht="15" customHeight="1">
      <c r="A590" s="414"/>
      <c r="B590" s="415"/>
      <c r="C590" s="416" t="str">
        <f>IF($B590="","",IFERROR(VLOOKUP($B590,SERVIÇOS!$A:$F,2,0),IFERROR(VLOOKUP($B590,'COMPOSIÇÕES COMPLEMENTARES '!$C:$K,2,0),"")))</f>
        <v/>
      </c>
      <c r="D590" s="417" t="str">
        <f>IF($B590="","",IFERROR(VLOOKUP($B590,SERVIÇOS!$A:$F,3,0),IFERROR(VLOOKUP($B590,'COMPOSIÇÕES COMPLEMENTARES '!$C:$K,3,0),"")))</f>
        <v/>
      </c>
      <c r="E590" s="418"/>
      <c r="F590" s="419" t="str">
        <f>IF($B590="","",IFERROR(VLOOKUP($B590,SERVIÇOS!$A:$F,4,0),IFERROR(VLOOKUP($B590,'COMPOSIÇÕES COMPLEMENTARES '!$C:$K,6,0),"")))</f>
        <v/>
      </c>
      <c r="G590" s="419" t="str">
        <f>IF($B590="","",IFERROR(VLOOKUP($B590,SERVIÇOS!$A:$F,5,0),IFERROR(VLOOKUP($B590,'COMPOSIÇÕES COMPLEMENTARES '!$C:$K,7,0),"")))</f>
        <v/>
      </c>
      <c r="H590" s="419" t="str">
        <f t="shared" si="470"/>
        <v/>
      </c>
      <c r="I590" s="419" t="str">
        <f t="shared" si="472"/>
        <v/>
      </c>
      <c r="J590" s="419" t="str">
        <f t="shared" si="473"/>
        <v/>
      </c>
      <c r="K590" s="419" t="str">
        <f t="shared" si="474"/>
        <v/>
      </c>
      <c r="L590" s="714"/>
      <c r="M590"/>
      <c r="N590" s="477"/>
      <c r="O590" s="478" t="str">
        <f t="shared" si="475"/>
        <v/>
      </c>
      <c r="P590" s="477"/>
      <c r="Q590" s="479" t="str">
        <f t="shared" si="476"/>
        <v/>
      </c>
      <c r="R590" s="477"/>
      <c r="S590" s="480" t="str">
        <f t="shared" si="477"/>
        <v/>
      </c>
      <c r="T590" s="481">
        <f>SUMIF($N$8:S$8,"QUANT.",N590:S590)</f>
        <v>0</v>
      </c>
      <c r="U590" s="482">
        <f t="shared" si="478"/>
        <v>0</v>
      </c>
      <c r="V590" s="494" t="str">
        <f t="shared" si="471"/>
        <v/>
      </c>
      <c r="W590" s="495">
        <f t="shared" si="479"/>
        <v>0</v>
      </c>
      <c r="X590" s="495" t="e">
        <f t="shared" si="480"/>
        <v>#VALUE!</v>
      </c>
      <c r="Y590" s="273"/>
      <c r="Z590" s="273"/>
      <c r="AA590" s="273"/>
      <c r="AB590" s="273"/>
      <c r="AC590" s="273"/>
      <c r="AD590" s="273"/>
      <c r="AE590" s="273"/>
      <c r="AF590" s="273"/>
      <c r="AG590" s="273"/>
      <c r="AH590" s="273"/>
      <c r="AI590" s="273"/>
      <c r="AJ590" s="274">
        <f t="shared" si="462"/>
        <v>0</v>
      </c>
      <c r="AK590" s="274">
        <v>0</v>
      </c>
    </row>
    <row r="591" spans="1:37" s="275" customFormat="1" ht="15" customHeight="1">
      <c r="A591" s="414"/>
      <c r="B591" s="415"/>
      <c r="C591" s="416" t="str">
        <f>IF($B591="","",IFERROR(VLOOKUP($B591,SERVIÇOS!$A:$F,2,0),IFERROR(VLOOKUP($B591,'COMPOSIÇÕES COMPLEMENTARES '!$C:$K,2,0),"")))</f>
        <v/>
      </c>
      <c r="D591" s="417" t="str">
        <f>IF($B591="","",IFERROR(VLOOKUP($B591,SERVIÇOS!$A:$F,3,0),IFERROR(VLOOKUP($B591,'COMPOSIÇÕES COMPLEMENTARES '!$C:$K,3,0),"")))</f>
        <v/>
      </c>
      <c r="E591" s="418"/>
      <c r="F591" s="419" t="str">
        <f>IF($B591="","",IFERROR(VLOOKUP($B591,SERVIÇOS!$A:$F,4,0),IFERROR(VLOOKUP($B591,'COMPOSIÇÕES COMPLEMENTARES '!$C:$K,6,0),"")))</f>
        <v/>
      </c>
      <c r="G591" s="419" t="str">
        <f>IF($B591="","",IFERROR(VLOOKUP($B591,SERVIÇOS!$A:$F,5,0),IFERROR(VLOOKUP($B591,'COMPOSIÇÕES COMPLEMENTARES '!$C:$K,7,0),"")))</f>
        <v/>
      </c>
      <c r="H591" s="419" t="str">
        <f t="shared" si="470"/>
        <v/>
      </c>
      <c r="I591" s="419" t="str">
        <f t="shared" si="472"/>
        <v/>
      </c>
      <c r="J591" s="419" t="str">
        <f t="shared" si="473"/>
        <v/>
      </c>
      <c r="K591" s="419" t="str">
        <f t="shared" si="474"/>
        <v/>
      </c>
      <c r="L591" s="714"/>
      <c r="M591"/>
      <c r="N591" s="477"/>
      <c r="O591" s="478" t="str">
        <f t="shared" si="475"/>
        <v/>
      </c>
      <c r="P591" s="477"/>
      <c r="Q591" s="479" t="str">
        <f t="shared" si="476"/>
        <v/>
      </c>
      <c r="R591" s="477"/>
      <c r="S591" s="480" t="str">
        <f t="shared" si="477"/>
        <v/>
      </c>
      <c r="T591" s="481">
        <f>SUMIF($N$8:S$8,"QUANT.",N591:S591)</f>
        <v>0</v>
      </c>
      <c r="U591" s="482">
        <f t="shared" si="478"/>
        <v>0</v>
      </c>
      <c r="V591" s="494" t="str">
        <f t="shared" si="471"/>
        <v/>
      </c>
      <c r="W591" s="495">
        <f t="shared" si="479"/>
        <v>0</v>
      </c>
      <c r="X591" s="495" t="e">
        <f t="shared" si="480"/>
        <v>#VALUE!</v>
      </c>
      <c r="Y591" s="273"/>
      <c r="Z591" s="273"/>
      <c r="AA591" s="273"/>
      <c r="AB591" s="273"/>
      <c r="AC591" s="273"/>
      <c r="AD591" s="273"/>
      <c r="AE591" s="273"/>
      <c r="AF591" s="273"/>
      <c r="AG591" s="273"/>
      <c r="AH591" s="273"/>
      <c r="AI591" s="273"/>
      <c r="AJ591" s="274">
        <f t="shared" si="462"/>
        <v>0</v>
      </c>
      <c r="AK591" s="274">
        <v>0</v>
      </c>
    </row>
    <row r="592" spans="1:37" s="275" customFormat="1" ht="15" customHeight="1">
      <c r="A592" s="414"/>
      <c r="B592" s="415"/>
      <c r="C592" s="416" t="str">
        <f>IF($B592="","",IFERROR(VLOOKUP($B592,SERVIÇOS!$A:$F,2,0),IFERROR(VLOOKUP($B592,'COMPOSIÇÕES COMPLEMENTARES '!$C:$K,2,0),"")))</f>
        <v/>
      </c>
      <c r="D592" s="417" t="str">
        <f>IF($B592="","",IFERROR(VLOOKUP($B592,SERVIÇOS!$A:$F,3,0),IFERROR(VLOOKUP($B592,'COMPOSIÇÕES COMPLEMENTARES '!$C:$K,3,0),"")))</f>
        <v/>
      </c>
      <c r="E592" s="418"/>
      <c r="F592" s="419" t="str">
        <f>IF($B592="","",IFERROR(VLOOKUP($B592,SERVIÇOS!$A:$F,4,0),IFERROR(VLOOKUP($B592,'COMPOSIÇÕES COMPLEMENTARES '!$C:$K,6,0),"")))</f>
        <v/>
      </c>
      <c r="G592" s="419" t="str">
        <f>IF($B592="","",IFERROR(VLOOKUP($B592,SERVIÇOS!$A:$F,5,0),IFERROR(VLOOKUP($B592,'COMPOSIÇÕES COMPLEMENTARES '!$C:$K,7,0),"")))</f>
        <v/>
      </c>
      <c r="H592" s="419" t="str">
        <f t="shared" si="470"/>
        <v/>
      </c>
      <c r="I592" s="419" t="str">
        <f t="shared" si="472"/>
        <v/>
      </c>
      <c r="J592" s="419" t="str">
        <f t="shared" si="473"/>
        <v/>
      </c>
      <c r="K592" s="419" t="str">
        <f t="shared" si="474"/>
        <v/>
      </c>
      <c r="L592" s="714"/>
      <c r="M592"/>
      <c r="N592" s="477"/>
      <c r="O592" s="478" t="str">
        <f t="shared" si="475"/>
        <v/>
      </c>
      <c r="P592" s="477"/>
      <c r="Q592" s="479" t="str">
        <f t="shared" si="476"/>
        <v/>
      </c>
      <c r="R592" s="477"/>
      <c r="S592" s="480" t="str">
        <f t="shared" si="477"/>
        <v/>
      </c>
      <c r="T592" s="481">
        <f>SUMIF($N$8:S$8,"QUANT.",N592:S592)</f>
        <v>0</v>
      </c>
      <c r="U592" s="482">
        <f t="shared" si="478"/>
        <v>0</v>
      </c>
      <c r="V592" s="494" t="str">
        <f t="shared" si="471"/>
        <v/>
      </c>
      <c r="W592" s="495">
        <f t="shared" si="479"/>
        <v>0</v>
      </c>
      <c r="X592" s="495" t="e">
        <f t="shared" si="480"/>
        <v>#VALUE!</v>
      </c>
      <c r="Y592" s="273"/>
      <c r="Z592" s="273"/>
      <c r="AA592" s="273"/>
      <c r="AB592" s="273"/>
      <c r="AC592" s="273"/>
      <c r="AD592" s="273"/>
      <c r="AE592" s="273"/>
      <c r="AF592" s="273"/>
      <c r="AG592" s="273"/>
      <c r="AH592" s="273"/>
      <c r="AI592" s="273"/>
      <c r="AJ592" s="274">
        <f t="shared" ref="AJ592:AJ655" si="481">B592-AK592</f>
        <v>0</v>
      </c>
      <c r="AK592" s="274">
        <v>0</v>
      </c>
    </row>
    <row r="593" spans="1:37" s="275" customFormat="1" ht="15" customHeight="1">
      <c r="A593" s="414"/>
      <c r="B593" s="415"/>
      <c r="C593" s="416" t="str">
        <f>IF($B593="","",IFERROR(VLOOKUP($B593,SERVIÇOS!$A:$F,2,0),IFERROR(VLOOKUP($B593,'COMPOSIÇÕES COMPLEMENTARES '!$C:$K,2,0),"")))</f>
        <v/>
      </c>
      <c r="D593" s="417" t="str">
        <f>IF($B593="","",IFERROR(VLOOKUP($B593,SERVIÇOS!$A:$F,3,0),IFERROR(VLOOKUP($B593,'COMPOSIÇÕES COMPLEMENTARES '!$C:$K,3,0),"")))</f>
        <v/>
      </c>
      <c r="E593" s="418"/>
      <c r="F593" s="419" t="str">
        <f>IF($B593="","",IFERROR(VLOOKUP($B593,SERVIÇOS!$A:$F,4,0),IFERROR(VLOOKUP($B593,'COMPOSIÇÕES COMPLEMENTARES '!$C:$K,6,0),"")))</f>
        <v/>
      </c>
      <c r="G593" s="419" t="str">
        <f>IF($B593="","",IFERROR(VLOOKUP($B593,SERVIÇOS!$A:$F,5,0),IFERROR(VLOOKUP($B593,'COMPOSIÇÕES COMPLEMENTARES '!$C:$K,7,0),"")))</f>
        <v/>
      </c>
      <c r="H593" s="419" t="str">
        <f t="shared" si="470"/>
        <v/>
      </c>
      <c r="I593" s="419" t="str">
        <f t="shared" si="472"/>
        <v/>
      </c>
      <c r="J593" s="419" t="str">
        <f t="shared" si="473"/>
        <v/>
      </c>
      <c r="K593" s="419" t="str">
        <f t="shared" si="474"/>
        <v/>
      </c>
      <c r="L593" s="714"/>
      <c r="M593"/>
      <c r="N593" s="477"/>
      <c r="O593" s="478" t="str">
        <f t="shared" si="475"/>
        <v/>
      </c>
      <c r="P593" s="477"/>
      <c r="Q593" s="479" t="str">
        <f t="shared" si="476"/>
        <v/>
      </c>
      <c r="R593" s="477"/>
      <c r="S593" s="480" t="str">
        <f t="shared" si="477"/>
        <v/>
      </c>
      <c r="T593" s="481">
        <f>SUMIF($N$8:S$8,"QUANT.",N593:S593)</f>
        <v>0</v>
      </c>
      <c r="U593" s="482">
        <f t="shared" si="478"/>
        <v>0</v>
      </c>
      <c r="V593" s="494" t="str">
        <f t="shared" si="471"/>
        <v/>
      </c>
      <c r="W593" s="495">
        <f t="shared" si="479"/>
        <v>0</v>
      </c>
      <c r="X593" s="495" t="e">
        <f t="shared" si="480"/>
        <v>#VALUE!</v>
      </c>
      <c r="Y593" s="273"/>
      <c r="Z593" s="273"/>
      <c r="AA593" s="273"/>
      <c r="AB593" s="273"/>
      <c r="AC593" s="273"/>
      <c r="AD593" s="273"/>
      <c r="AE593" s="273"/>
      <c r="AF593" s="273"/>
      <c r="AG593" s="273"/>
      <c r="AH593" s="273"/>
      <c r="AI593" s="273"/>
      <c r="AJ593" s="274">
        <f t="shared" si="481"/>
        <v>0</v>
      </c>
      <c r="AK593" s="274">
        <v>0</v>
      </c>
    </row>
    <row r="594" spans="1:37" s="275" customFormat="1" ht="15" customHeight="1">
      <c r="A594" s="414"/>
      <c r="B594" s="415"/>
      <c r="C594" s="416" t="str">
        <f>IF($B594="","",IFERROR(VLOOKUP($B594,SERVIÇOS!$A:$F,2,0),IFERROR(VLOOKUP($B594,'COMPOSIÇÕES COMPLEMENTARES '!$C:$K,2,0),"")))</f>
        <v/>
      </c>
      <c r="D594" s="417" t="str">
        <f>IF($B594="","",IFERROR(VLOOKUP($B594,SERVIÇOS!$A:$F,3,0),IFERROR(VLOOKUP($B594,'COMPOSIÇÕES COMPLEMENTARES '!$C:$K,3,0),"")))</f>
        <v/>
      </c>
      <c r="E594" s="418"/>
      <c r="F594" s="419" t="str">
        <f>IF($B594="","",IFERROR(VLOOKUP($B594,SERVIÇOS!$A:$F,4,0),IFERROR(VLOOKUP($B594,'COMPOSIÇÕES COMPLEMENTARES '!$C:$K,6,0),"")))</f>
        <v/>
      </c>
      <c r="G594" s="419" t="str">
        <f>IF($B594="","",IFERROR(VLOOKUP($B594,SERVIÇOS!$A:$F,5,0),IFERROR(VLOOKUP($B594,'COMPOSIÇÕES COMPLEMENTARES '!$C:$K,7,0),"")))</f>
        <v/>
      </c>
      <c r="H594" s="419" t="str">
        <f t="shared" si="470"/>
        <v/>
      </c>
      <c r="I594" s="419" t="str">
        <f t="shared" si="472"/>
        <v/>
      </c>
      <c r="J594" s="419" t="str">
        <f t="shared" si="473"/>
        <v/>
      </c>
      <c r="K594" s="419" t="str">
        <f t="shared" si="474"/>
        <v/>
      </c>
      <c r="L594" s="714"/>
      <c r="M594"/>
      <c r="N594" s="477"/>
      <c r="O594" s="478" t="str">
        <f t="shared" si="475"/>
        <v/>
      </c>
      <c r="P594" s="477"/>
      <c r="Q594" s="479" t="str">
        <f t="shared" si="476"/>
        <v/>
      </c>
      <c r="R594" s="477"/>
      <c r="S594" s="480" t="str">
        <f t="shared" si="477"/>
        <v/>
      </c>
      <c r="T594" s="481">
        <f>SUMIF($N$8:S$8,"QUANT.",N594:S594)</f>
        <v>0</v>
      </c>
      <c r="U594" s="482">
        <f t="shared" si="478"/>
        <v>0</v>
      </c>
      <c r="V594" s="494" t="str">
        <f t="shared" si="471"/>
        <v/>
      </c>
      <c r="W594" s="495">
        <f t="shared" si="479"/>
        <v>0</v>
      </c>
      <c r="X594" s="495" t="e">
        <f t="shared" si="480"/>
        <v>#VALUE!</v>
      </c>
      <c r="Y594" s="273"/>
      <c r="Z594" s="273"/>
      <c r="AA594" s="273"/>
      <c r="AB594" s="273"/>
      <c r="AC594" s="273"/>
      <c r="AD594" s="273"/>
      <c r="AE594" s="273"/>
      <c r="AF594" s="273"/>
      <c r="AG594" s="273"/>
      <c r="AH594" s="273"/>
      <c r="AI594" s="273"/>
      <c r="AJ594" s="274">
        <f t="shared" si="481"/>
        <v>0</v>
      </c>
      <c r="AK594" s="274">
        <v>0</v>
      </c>
    </row>
    <row r="595" spans="1:37" s="275" customFormat="1" ht="15" customHeight="1">
      <c r="A595" s="414"/>
      <c r="B595" s="415"/>
      <c r="C595" s="416" t="str">
        <f>IF($B595="","",IFERROR(VLOOKUP($B595,SERVIÇOS!$A:$F,2,0),IFERROR(VLOOKUP($B595,'COMPOSIÇÕES COMPLEMENTARES '!$C:$K,2,0),"")))</f>
        <v/>
      </c>
      <c r="D595" s="417" t="str">
        <f>IF($B595="","",IFERROR(VLOOKUP($B595,SERVIÇOS!$A:$F,3,0),IFERROR(VLOOKUP($B595,'COMPOSIÇÕES COMPLEMENTARES '!$C:$K,3,0),"")))</f>
        <v/>
      </c>
      <c r="E595" s="418"/>
      <c r="F595" s="419" t="str">
        <f>IF($B595="","",IFERROR(VLOOKUP($B595,SERVIÇOS!$A:$F,4,0),IFERROR(VLOOKUP($B595,'COMPOSIÇÕES COMPLEMENTARES '!$C:$K,6,0),"")))</f>
        <v/>
      </c>
      <c r="G595" s="419" t="str">
        <f>IF($B595="","",IFERROR(VLOOKUP($B595,SERVIÇOS!$A:$F,5,0),IFERROR(VLOOKUP($B595,'COMPOSIÇÕES COMPLEMENTARES '!$C:$K,7,0),"")))</f>
        <v/>
      </c>
      <c r="H595" s="419" t="str">
        <f t="shared" si="470"/>
        <v/>
      </c>
      <c r="I595" s="419" t="str">
        <f t="shared" si="472"/>
        <v/>
      </c>
      <c r="J595" s="419" t="str">
        <f t="shared" si="473"/>
        <v/>
      </c>
      <c r="K595" s="419" t="str">
        <f t="shared" si="474"/>
        <v/>
      </c>
      <c r="L595" s="714"/>
      <c r="M595"/>
      <c r="N595" s="477"/>
      <c r="O595" s="478" t="str">
        <f t="shared" si="475"/>
        <v/>
      </c>
      <c r="P595" s="477"/>
      <c r="Q595" s="479" t="str">
        <f t="shared" si="476"/>
        <v/>
      </c>
      <c r="R595" s="477"/>
      <c r="S595" s="480" t="str">
        <f t="shared" si="477"/>
        <v/>
      </c>
      <c r="T595" s="481">
        <f>SUMIF($N$8:S$8,"QUANT.",N595:S595)</f>
        <v>0</v>
      </c>
      <c r="U595" s="482">
        <f t="shared" si="478"/>
        <v>0</v>
      </c>
      <c r="V595" s="494" t="str">
        <f t="shared" si="471"/>
        <v/>
      </c>
      <c r="W595" s="495">
        <f t="shared" si="479"/>
        <v>0</v>
      </c>
      <c r="X595" s="495" t="e">
        <f t="shared" si="480"/>
        <v>#VALUE!</v>
      </c>
      <c r="Y595" s="273"/>
      <c r="Z595" s="273"/>
      <c r="AA595" s="273"/>
      <c r="AB595" s="273"/>
      <c r="AC595" s="273"/>
      <c r="AD595" s="273"/>
      <c r="AE595" s="273"/>
      <c r="AF595" s="273"/>
      <c r="AG595" s="273"/>
      <c r="AH595" s="273"/>
      <c r="AI595" s="273"/>
      <c r="AJ595" s="274">
        <f t="shared" si="481"/>
        <v>0</v>
      </c>
      <c r="AK595" s="274">
        <v>0</v>
      </c>
    </row>
    <row r="596" spans="1:37" s="275" customFormat="1" ht="15" customHeight="1">
      <c r="A596" s="414"/>
      <c r="B596" s="415"/>
      <c r="C596" s="416" t="str">
        <f>IF($B596="","",IFERROR(VLOOKUP($B596,SERVIÇOS!$A:$F,2,0),IFERROR(VLOOKUP($B596,'COMPOSIÇÕES COMPLEMENTARES '!$C:$K,2,0),"")))</f>
        <v/>
      </c>
      <c r="D596" s="417" t="str">
        <f>IF($B596="","",IFERROR(VLOOKUP($B596,SERVIÇOS!$A:$F,3,0),IFERROR(VLOOKUP($B596,'COMPOSIÇÕES COMPLEMENTARES '!$C:$K,3,0),"")))</f>
        <v/>
      </c>
      <c r="E596" s="418"/>
      <c r="F596" s="419" t="str">
        <f>IF($B596="","",IFERROR(VLOOKUP($B596,SERVIÇOS!$A:$F,4,0),IFERROR(VLOOKUP($B596,'COMPOSIÇÕES COMPLEMENTARES '!$C:$K,6,0),"")))</f>
        <v/>
      </c>
      <c r="G596" s="419" t="str">
        <f>IF($B596="","",IFERROR(VLOOKUP($B596,SERVIÇOS!$A:$F,5,0),IFERROR(VLOOKUP($B596,'COMPOSIÇÕES COMPLEMENTARES '!$C:$K,7,0),"")))</f>
        <v/>
      </c>
      <c r="H596" s="419" t="str">
        <f t="shared" si="470"/>
        <v/>
      </c>
      <c r="I596" s="419" t="str">
        <f t="shared" si="472"/>
        <v/>
      </c>
      <c r="J596" s="419" t="str">
        <f t="shared" si="473"/>
        <v/>
      </c>
      <c r="K596" s="419" t="str">
        <f t="shared" si="474"/>
        <v/>
      </c>
      <c r="L596" s="714"/>
      <c r="M596"/>
      <c r="N596" s="477"/>
      <c r="O596" s="478" t="str">
        <f t="shared" si="475"/>
        <v/>
      </c>
      <c r="P596" s="477"/>
      <c r="Q596" s="479" t="str">
        <f t="shared" si="476"/>
        <v/>
      </c>
      <c r="R596" s="477"/>
      <c r="S596" s="480" t="str">
        <f t="shared" si="477"/>
        <v/>
      </c>
      <c r="T596" s="481">
        <f>SUMIF($N$8:S$8,"QUANT.",N596:S596)</f>
        <v>0</v>
      </c>
      <c r="U596" s="482">
        <f t="shared" si="478"/>
        <v>0</v>
      </c>
      <c r="V596" s="494" t="str">
        <f t="shared" si="471"/>
        <v/>
      </c>
      <c r="W596" s="495">
        <f t="shared" si="479"/>
        <v>0</v>
      </c>
      <c r="X596" s="495" t="e">
        <f t="shared" si="480"/>
        <v>#VALUE!</v>
      </c>
      <c r="Y596" s="273"/>
      <c r="Z596" s="273"/>
      <c r="AA596" s="273"/>
      <c r="AB596" s="273"/>
      <c r="AC596" s="273"/>
      <c r="AD596" s="273"/>
      <c r="AE596" s="273"/>
      <c r="AF596" s="273"/>
      <c r="AG596" s="273"/>
      <c r="AH596" s="273"/>
      <c r="AI596" s="273"/>
      <c r="AJ596" s="274">
        <f t="shared" si="481"/>
        <v>0</v>
      </c>
      <c r="AK596" s="274">
        <v>0</v>
      </c>
    </row>
    <row r="597" spans="1:37" s="275" customFormat="1" ht="15" customHeight="1">
      <c r="A597" s="414"/>
      <c r="B597" s="415"/>
      <c r="C597" s="416" t="str">
        <f>IF($B597="","",IFERROR(VLOOKUP($B597,SERVIÇOS!$A:$F,2,0),IFERROR(VLOOKUP($B597,'COMPOSIÇÕES COMPLEMENTARES '!$C:$K,2,0),"")))</f>
        <v/>
      </c>
      <c r="D597" s="417" t="str">
        <f>IF($B597="","",IFERROR(VLOOKUP($B597,SERVIÇOS!$A:$F,3,0),IFERROR(VLOOKUP($B597,'COMPOSIÇÕES COMPLEMENTARES '!$C:$K,3,0),"")))</f>
        <v/>
      </c>
      <c r="E597" s="418"/>
      <c r="F597" s="419" t="str">
        <f>IF($B597="","",IFERROR(VLOOKUP($B597,SERVIÇOS!$A:$F,4,0),IFERROR(VLOOKUP($B597,'COMPOSIÇÕES COMPLEMENTARES '!$C:$K,6,0),"")))</f>
        <v/>
      </c>
      <c r="G597" s="419" t="str">
        <f>IF($B597="","",IFERROR(VLOOKUP($B597,SERVIÇOS!$A:$F,5,0),IFERROR(VLOOKUP($B597,'COMPOSIÇÕES COMPLEMENTARES '!$C:$K,7,0),"")))</f>
        <v/>
      </c>
      <c r="H597" s="419" t="str">
        <f t="shared" si="470"/>
        <v/>
      </c>
      <c r="I597" s="419" t="str">
        <f t="shared" si="472"/>
        <v/>
      </c>
      <c r="J597" s="419" t="str">
        <f t="shared" si="473"/>
        <v/>
      </c>
      <c r="K597" s="419" t="str">
        <f t="shared" si="474"/>
        <v/>
      </c>
      <c r="L597" s="714"/>
      <c r="M597"/>
      <c r="N597" s="477"/>
      <c r="O597" s="478" t="str">
        <f t="shared" si="475"/>
        <v/>
      </c>
      <c r="P597" s="477"/>
      <c r="Q597" s="479" t="str">
        <f t="shared" si="476"/>
        <v/>
      </c>
      <c r="R597" s="477"/>
      <c r="S597" s="480" t="str">
        <f t="shared" si="477"/>
        <v/>
      </c>
      <c r="T597" s="481">
        <f>SUMIF($N$8:S$8,"QUANT.",N597:S597)</f>
        <v>0</v>
      </c>
      <c r="U597" s="482">
        <f t="shared" si="478"/>
        <v>0</v>
      </c>
      <c r="V597" s="494" t="str">
        <f t="shared" si="471"/>
        <v/>
      </c>
      <c r="W597" s="495">
        <f t="shared" si="479"/>
        <v>0</v>
      </c>
      <c r="X597" s="495" t="e">
        <f t="shared" si="480"/>
        <v>#VALUE!</v>
      </c>
      <c r="Y597" s="273"/>
      <c r="Z597" s="273"/>
      <c r="AA597" s="273"/>
      <c r="AB597" s="273"/>
      <c r="AC597" s="273"/>
      <c r="AD597" s="273"/>
      <c r="AE597" s="273"/>
      <c r="AF597" s="273"/>
      <c r="AG597" s="273"/>
      <c r="AH597" s="273"/>
      <c r="AI597" s="273"/>
      <c r="AJ597" s="274">
        <f t="shared" si="481"/>
        <v>0</v>
      </c>
      <c r="AK597" s="274">
        <v>0</v>
      </c>
    </row>
    <row r="598" spans="1:37" s="275" customFormat="1" ht="15" customHeight="1">
      <c r="A598" s="414"/>
      <c r="B598" s="415"/>
      <c r="C598" s="416" t="str">
        <f>IF($B598="","",IFERROR(VLOOKUP($B598,SERVIÇOS!$A:$F,2,0),IFERROR(VLOOKUP($B598,'COMPOSIÇÕES COMPLEMENTARES '!$C:$K,2,0),"")))</f>
        <v/>
      </c>
      <c r="D598" s="417" t="str">
        <f>IF($B598="","",IFERROR(VLOOKUP($B598,SERVIÇOS!$A:$F,3,0),IFERROR(VLOOKUP($B598,'COMPOSIÇÕES COMPLEMENTARES '!$C:$K,3,0),"")))</f>
        <v/>
      </c>
      <c r="E598" s="418"/>
      <c r="F598" s="419" t="str">
        <f>IF($B598="","",IFERROR(VLOOKUP($B598,SERVIÇOS!$A:$F,4,0),IFERROR(VLOOKUP($B598,'COMPOSIÇÕES COMPLEMENTARES '!$C:$K,6,0),"")))</f>
        <v/>
      </c>
      <c r="G598" s="419" t="str">
        <f>IF($B598="","",IFERROR(VLOOKUP($B598,SERVIÇOS!$A:$F,5,0),IFERROR(VLOOKUP($B598,'COMPOSIÇÕES COMPLEMENTARES '!$C:$K,7,0),"")))</f>
        <v/>
      </c>
      <c r="H598" s="419" t="str">
        <f t="shared" si="470"/>
        <v/>
      </c>
      <c r="I598" s="419" t="str">
        <f t="shared" si="472"/>
        <v/>
      </c>
      <c r="J598" s="419" t="str">
        <f t="shared" si="473"/>
        <v/>
      </c>
      <c r="K598" s="419" t="str">
        <f t="shared" si="474"/>
        <v/>
      </c>
      <c r="L598" s="714"/>
      <c r="M598"/>
      <c r="N598" s="477"/>
      <c r="O598" s="478" t="str">
        <f t="shared" si="475"/>
        <v/>
      </c>
      <c r="P598" s="477"/>
      <c r="Q598" s="479" t="str">
        <f t="shared" si="476"/>
        <v/>
      </c>
      <c r="R598" s="477"/>
      <c r="S598" s="480" t="str">
        <f t="shared" si="477"/>
        <v/>
      </c>
      <c r="T598" s="481">
        <f>SUMIF($N$8:S$8,"QUANT.",N598:S598)</f>
        <v>0</v>
      </c>
      <c r="U598" s="482">
        <f t="shared" si="478"/>
        <v>0</v>
      </c>
      <c r="V598" s="494" t="str">
        <f t="shared" si="471"/>
        <v/>
      </c>
      <c r="W598" s="495">
        <f t="shared" si="479"/>
        <v>0</v>
      </c>
      <c r="X598" s="495" t="e">
        <f t="shared" si="480"/>
        <v>#VALUE!</v>
      </c>
      <c r="Y598" s="273"/>
      <c r="Z598" s="273"/>
      <c r="AA598" s="273"/>
      <c r="AB598" s="273"/>
      <c r="AC598" s="273"/>
      <c r="AD598" s="273"/>
      <c r="AE598" s="273"/>
      <c r="AF598" s="273"/>
      <c r="AG598" s="273"/>
      <c r="AH598" s="273"/>
      <c r="AI598" s="273"/>
      <c r="AJ598" s="274">
        <f t="shared" si="481"/>
        <v>0</v>
      </c>
      <c r="AK598" s="274">
        <v>0</v>
      </c>
    </row>
    <row r="599" spans="1:37" s="275" customFormat="1" ht="15" customHeight="1">
      <c r="A599" s="414"/>
      <c r="B599" s="415"/>
      <c r="C599" s="416" t="str">
        <f>IF($B599="","",IFERROR(VLOOKUP($B599,SERVIÇOS!$A:$F,2,0),IFERROR(VLOOKUP($B599,'COMPOSIÇÕES COMPLEMENTARES '!$C:$K,2,0),"")))</f>
        <v/>
      </c>
      <c r="D599" s="417" t="str">
        <f>IF($B599="","",IFERROR(VLOOKUP($B599,SERVIÇOS!$A:$F,3,0),IFERROR(VLOOKUP($B599,'COMPOSIÇÕES COMPLEMENTARES '!$C:$K,3,0),"")))</f>
        <v/>
      </c>
      <c r="E599" s="418"/>
      <c r="F599" s="419" t="str">
        <f>IF($B599="","",IFERROR(VLOOKUP($B599,SERVIÇOS!$A:$F,4,0),IFERROR(VLOOKUP($B599,'COMPOSIÇÕES COMPLEMENTARES '!$C:$K,6,0),"")))</f>
        <v/>
      </c>
      <c r="G599" s="419" t="str">
        <f>IF($B599="","",IFERROR(VLOOKUP($B599,SERVIÇOS!$A:$F,5,0),IFERROR(VLOOKUP($B599,'COMPOSIÇÕES COMPLEMENTARES '!$C:$K,7,0),"")))</f>
        <v/>
      </c>
      <c r="H599" s="419" t="str">
        <f t="shared" si="470"/>
        <v/>
      </c>
      <c r="I599" s="419" t="str">
        <f t="shared" si="472"/>
        <v/>
      </c>
      <c r="J599" s="419" t="str">
        <f t="shared" si="473"/>
        <v/>
      </c>
      <c r="K599" s="419" t="str">
        <f t="shared" si="474"/>
        <v/>
      </c>
      <c r="L599" s="714"/>
      <c r="M599"/>
      <c r="N599" s="477"/>
      <c r="O599" s="478" t="str">
        <f t="shared" si="475"/>
        <v/>
      </c>
      <c r="P599" s="477"/>
      <c r="Q599" s="479" t="str">
        <f t="shared" si="476"/>
        <v/>
      </c>
      <c r="R599" s="477"/>
      <c r="S599" s="480" t="str">
        <f t="shared" si="477"/>
        <v/>
      </c>
      <c r="T599" s="481">
        <f>SUMIF($N$8:S$8,"QUANT.",N599:S599)</f>
        <v>0</v>
      </c>
      <c r="U599" s="482">
        <f t="shared" si="478"/>
        <v>0</v>
      </c>
      <c r="V599" s="494" t="str">
        <f t="shared" si="471"/>
        <v/>
      </c>
      <c r="W599" s="495">
        <f t="shared" si="479"/>
        <v>0</v>
      </c>
      <c r="X599" s="495" t="e">
        <f t="shared" si="480"/>
        <v>#VALUE!</v>
      </c>
      <c r="Y599" s="273"/>
      <c r="Z599" s="273"/>
      <c r="AA599" s="273"/>
      <c r="AB599" s="273"/>
      <c r="AC599" s="273"/>
      <c r="AD599" s="273"/>
      <c r="AE599" s="273"/>
      <c r="AF599" s="273"/>
      <c r="AG599" s="273"/>
      <c r="AH599" s="273"/>
      <c r="AI599" s="273"/>
      <c r="AJ599" s="274">
        <f t="shared" si="481"/>
        <v>0</v>
      </c>
      <c r="AK599" s="274">
        <v>0</v>
      </c>
    </row>
    <row r="600" spans="1:37" s="275" customFormat="1" ht="15" customHeight="1">
      <c r="A600" s="414"/>
      <c r="B600" s="415"/>
      <c r="C600" s="416" t="str">
        <f>IF($B600="","",IFERROR(VLOOKUP($B600,SERVIÇOS!$A:$F,2,0),IFERROR(VLOOKUP($B600,'COMPOSIÇÕES COMPLEMENTARES '!$C:$K,2,0),"")))</f>
        <v/>
      </c>
      <c r="D600" s="417" t="str">
        <f>IF($B600="","",IFERROR(VLOOKUP($B600,SERVIÇOS!$A:$F,3,0),IFERROR(VLOOKUP($B600,'COMPOSIÇÕES COMPLEMENTARES '!$C:$K,3,0),"")))</f>
        <v/>
      </c>
      <c r="E600" s="418"/>
      <c r="F600" s="419" t="str">
        <f>IF($B600="","",IFERROR(VLOOKUP($B600,SERVIÇOS!$A:$F,4,0),IFERROR(VLOOKUP($B600,'COMPOSIÇÕES COMPLEMENTARES '!$C:$K,6,0),"")))</f>
        <v/>
      </c>
      <c r="G600" s="419" t="str">
        <f>IF($B600="","",IFERROR(VLOOKUP($B600,SERVIÇOS!$A:$F,5,0),IFERROR(VLOOKUP($B600,'COMPOSIÇÕES COMPLEMENTARES '!$C:$K,7,0),"")))</f>
        <v/>
      </c>
      <c r="H600" s="419" t="str">
        <f t="shared" si="470"/>
        <v/>
      </c>
      <c r="I600" s="419" t="str">
        <f t="shared" si="472"/>
        <v/>
      </c>
      <c r="J600" s="419" t="str">
        <f t="shared" si="473"/>
        <v/>
      </c>
      <c r="K600" s="419" t="str">
        <f t="shared" si="474"/>
        <v/>
      </c>
      <c r="L600" s="714"/>
      <c r="M600"/>
      <c r="N600" s="477"/>
      <c r="O600" s="478" t="str">
        <f t="shared" si="475"/>
        <v/>
      </c>
      <c r="P600" s="477"/>
      <c r="Q600" s="479" t="str">
        <f t="shared" si="476"/>
        <v/>
      </c>
      <c r="R600" s="477"/>
      <c r="S600" s="480" t="str">
        <f t="shared" si="477"/>
        <v/>
      </c>
      <c r="T600" s="481">
        <f>SUMIF($N$8:S$8,"QUANT.",N600:S600)</f>
        <v>0</v>
      </c>
      <c r="U600" s="482">
        <f t="shared" si="478"/>
        <v>0</v>
      </c>
      <c r="V600" s="494" t="str">
        <f t="shared" si="471"/>
        <v/>
      </c>
      <c r="W600" s="495">
        <f t="shared" si="479"/>
        <v>0</v>
      </c>
      <c r="X600" s="495" t="e">
        <f t="shared" si="480"/>
        <v>#VALUE!</v>
      </c>
      <c r="Y600" s="273"/>
      <c r="Z600" s="273"/>
      <c r="AA600" s="273"/>
      <c r="AB600" s="273"/>
      <c r="AC600" s="273"/>
      <c r="AD600" s="273"/>
      <c r="AE600" s="273"/>
      <c r="AF600" s="273"/>
      <c r="AG600" s="273"/>
      <c r="AH600" s="273"/>
      <c r="AI600" s="273"/>
      <c r="AJ600" s="274">
        <f t="shared" si="481"/>
        <v>0</v>
      </c>
      <c r="AK600" s="274">
        <v>0</v>
      </c>
    </row>
    <row r="601" spans="1:37" s="275" customFormat="1" ht="15" customHeight="1">
      <c r="A601" s="414"/>
      <c r="B601" s="415"/>
      <c r="C601" s="416" t="str">
        <f>IF($B601="","",IFERROR(VLOOKUP($B601,SERVIÇOS!$A:$F,2,0),IFERROR(VLOOKUP($B601,'COMPOSIÇÕES COMPLEMENTARES '!$C:$K,2,0),"")))</f>
        <v/>
      </c>
      <c r="D601" s="417" t="str">
        <f>IF($B601="","",IFERROR(VLOOKUP($B601,SERVIÇOS!$A:$F,3,0),IFERROR(VLOOKUP($B601,'COMPOSIÇÕES COMPLEMENTARES '!$C:$K,3,0),"")))</f>
        <v/>
      </c>
      <c r="E601" s="418"/>
      <c r="F601" s="419" t="str">
        <f>IF($B601="","",IFERROR(VLOOKUP($B601,SERVIÇOS!$A:$F,4,0),IFERROR(VLOOKUP($B601,'COMPOSIÇÕES COMPLEMENTARES '!$C:$K,6,0),"")))</f>
        <v/>
      </c>
      <c r="G601" s="419" t="str">
        <f>IF($B601="","",IFERROR(VLOOKUP($B601,SERVIÇOS!$A:$F,5,0),IFERROR(VLOOKUP($B601,'COMPOSIÇÕES COMPLEMENTARES '!$C:$K,7,0),"")))</f>
        <v/>
      </c>
      <c r="H601" s="419" t="str">
        <f t="shared" si="470"/>
        <v/>
      </c>
      <c r="I601" s="419" t="str">
        <f t="shared" si="472"/>
        <v/>
      </c>
      <c r="J601" s="419" t="str">
        <f t="shared" si="473"/>
        <v/>
      </c>
      <c r="K601" s="419" t="str">
        <f t="shared" si="474"/>
        <v/>
      </c>
      <c r="L601" s="714"/>
      <c r="M601"/>
      <c r="N601" s="477"/>
      <c r="O601" s="478" t="str">
        <f t="shared" si="475"/>
        <v/>
      </c>
      <c r="P601" s="477"/>
      <c r="Q601" s="479" t="str">
        <f t="shared" si="476"/>
        <v/>
      </c>
      <c r="R601" s="477"/>
      <c r="S601" s="480" t="str">
        <f t="shared" si="477"/>
        <v/>
      </c>
      <c r="T601" s="481">
        <f>SUMIF($N$8:S$8,"QUANT.",N601:S601)</f>
        <v>0</v>
      </c>
      <c r="U601" s="482">
        <f t="shared" si="478"/>
        <v>0</v>
      </c>
      <c r="V601" s="494" t="str">
        <f t="shared" si="471"/>
        <v/>
      </c>
      <c r="W601" s="495">
        <f t="shared" si="479"/>
        <v>0</v>
      </c>
      <c r="X601" s="495" t="e">
        <f t="shared" si="480"/>
        <v>#VALUE!</v>
      </c>
      <c r="Y601" s="273"/>
      <c r="Z601" s="273"/>
      <c r="AA601" s="273"/>
      <c r="AB601" s="273"/>
      <c r="AC601" s="273"/>
      <c r="AD601" s="273"/>
      <c r="AE601" s="273"/>
      <c r="AF601" s="273"/>
      <c r="AG601" s="273"/>
      <c r="AH601" s="273"/>
      <c r="AI601" s="273"/>
      <c r="AJ601" s="274">
        <f t="shared" si="481"/>
        <v>0</v>
      </c>
      <c r="AK601" s="274">
        <v>0</v>
      </c>
    </row>
    <row r="602" spans="1:37" s="275" customFormat="1" ht="15" customHeight="1">
      <c r="A602" s="414"/>
      <c r="B602" s="415"/>
      <c r="C602" s="416" t="str">
        <f>IF($B602="","",IFERROR(VLOOKUP($B602,SERVIÇOS!$A:$F,2,0),IFERROR(VLOOKUP($B602,'COMPOSIÇÕES COMPLEMENTARES '!$C:$K,2,0),"")))</f>
        <v/>
      </c>
      <c r="D602" s="417" t="str">
        <f>IF($B602="","",IFERROR(VLOOKUP($B602,SERVIÇOS!$A:$F,3,0),IFERROR(VLOOKUP($B602,'COMPOSIÇÕES COMPLEMENTARES '!$C:$K,3,0),"")))</f>
        <v/>
      </c>
      <c r="E602" s="418"/>
      <c r="F602" s="419" t="str">
        <f>IF($B602="","",IFERROR(VLOOKUP($B602,SERVIÇOS!$A:$F,4,0),IFERROR(VLOOKUP($B602,'COMPOSIÇÕES COMPLEMENTARES '!$C:$K,6,0),"")))</f>
        <v/>
      </c>
      <c r="G602" s="419" t="str">
        <f>IF($B602="","",IFERROR(VLOOKUP($B602,SERVIÇOS!$A:$F,5,0),IFERROR(VLOOKUP($B602,'COMPOSIÇÕES COMPLEMENTARES '!$C:$K,7,0),"")))</f>
        <v/>
      </c>
      <c r="H602" s="419" t="str">
        <f t="shared" si="470"/>
        <v/>
      </c>
      <c r="I602" s="419" t="str">
        <f t="shared" si="472"/>
        <v/>
      </c>
      <c r="J602" s="419" t="str">
        <f t="shared" si="473"/>
        <v/>
      </c>
      <c r="K602" s="419" t="str">
        <f t="shared" si="474"/>
        <v/>
      </c>
      <c r="L602" s="714"/>
      <c r="M602"/>
      <c r="N602" s="477"/>
      <c r="O602" s="478" t="str">
        <f t="shared" si="475"/>
        <v/>
      </c>
      <c r="P602" s="477"/>
      <c r="Q602" s="479" t="str">
        <f t="shared" si="476"/>
        <v/>
      </c>
      <c r="R602" s="477"/>
      <c r="S602" s="480" t="str">
        <f t="shared" si="477"/>
        <v/>
      </c>
      <c r="T602" s="481">
        <f>SUMIF($N$8:S$8,"QUANT.",N602:S602)</f>
        <v>0</v>
      </c>
      <c r="U602" s="482">
        <f t="shared" si="478"/>
        <v>0</v>
      </c>
      <c r="V602" s="494" t="str">
        <f t="shared" si="471"/>
        <v/>
      </c>
      <c r="W602" s="495">
        <f t="shared" si="479"/>
        <v>0</v>
      </c>
      <c r="X602" s="495" t="e">
        <f t="shared" si="480"/>
        <v>#VALUE!</v>
      </c>
      <c r="Y602" s="273"/>
      <c r="Z602" s="273"/>
      <c r="AA602" s="273"/>
      <c r="AB602" s="273"/>
      <c r="AC602" s="273"/>
      <c r="AD602" s="273"/>
      <c r="AE602" s="273"/>
      <c r="AF602" s="273"/>
      <c r="AG602" s="273"/>
      <c r="AH602" s="273"/>
      <c r="AI602" s="273"/>
      <c r="AJ602" s="274">
        <f t="shared" si="481"/>
        <v>0</v>
      </c>
      <c r="AK602" s="274">
        <v>0</v>
      </c>
    </row>
    <row r="603" spans="1:37" s="275" customFormat="1" ht="15" customHeight="1">
      <c r="A603" s="414"/>
      <c r="B603" s="415"/>
      <c r="C603" s="416" t="str">
        <f>IF($B603="","",IFERROR(VLOOKUP($B603,SERVIÇOS!$A:$F,2,0),IFERROR(VLOOKUP($B603,'COMPOSIÇÕES COMPLEMENTARES '!$C:$K,2,0),"")))</f>
        <v/>
      </c>
      <c r="D603" s="417" t="str">
        <f>IF($B603="","",IFERROR(VLOOKUP($B603,SERVIÇOS!$A:$F,3,0),IFERROR(VLOOKUP($B603,'COMPOSIÇÕES COMPLEMENTARES '!$C:$K,3,0),"")))</f>
        <v/>
      </c>
      <c r="E603" s="418"/>
      <c r="F603" s="419" t="str">
        <f>IF($B603="","",IFERROR(VLOOKUP($B603,SERVIÇOS!$A:$F,4,0),IFERROR(VLOOKUP($B603,'COMPOSIÇÕES COMPLEMENTARES '!$C:$K,6,0),"")))</f>
        <v/>
      </c>
      <c r="G603" s="419" t="str">
        <f>IF($B603="","",IFERROR(VLOOKUP($B603,SERVIÇOS!$A:$F,5,0),IFERROR(VLOOKUP($B603,'COMPOSIÇÕES COMPLEMENTARES '!$C:$K,7,0),"")))</f>
        <v/>
      </c>
      <c r="H603" s="419" t="str">
        <f t="shared" si="470"/>
        <v/>
      </c>
      <c r="I603" s="419" t="str">
        <f t="shared" si="472"/>
        <v/>
      </c>
      <c r="J603" s="419" t="str">
        <f t="shared" si="473"/>
        <v/>
      </c>
      <c r="K603" s="419" t="str">
        <f t="shared" si="474"/>
        <v/>
      </c>
      <c r="L603" s="714"/>
      <c r="M603"/>
      <c r="N603" s="477"/>
      <c r="O603" s="478" t="str">
        <f t="shared" si="475"/>
        <v/>
      </c>
      <c r="P603" s="477"/>
      <c r="Q603" s="479" t="str">
        <f t="shared" si="476"/>
        <v/>
      </c>
      <c r="R603" s="477"/>
      <c r="S603" s="480" t="str">
        <f t="shared" si="477"/>
        <v/>
      </c>
      <c r="T603" s="481">
        <f>SUMIF($N$8:S$8,"QUANT.",N603:S603)</f>
        <v>0</v>
      </c>
      <c r="U603" s="482">
        <f t="shared" si="478"/>
        <v>0</v>
      </c>
      <c r="V603" s="494" t="str">
        <f t="shared" si="471"/>
        <v/>
      </c>
      <c r="W603" s="495">
        <f t="shared" si="479"/>
        <v>0</v>
      </c>
      <c r="X603" s="495" t="e">
        <f t="shared" si="480"/>
        <v>#VALUE!</v>
      </c>
      <c r="Y603" s="273"/>
      <c r="Z603" s="273"/>
      <c r="AA603" s="273"/>
      <c r="AB603" s="273"/>
      <c r="AC603" s="273"/>
      <c r="AD603" s="273"/>
      <c r="AE603" s="273"/>
      <c r="AF603" s="273"/>
      <c r="AG603" s="273"/>
      <c r="AH603" s="273"/>
      <c r="AI603" s="273"/>
      <c r="AJ603" s="274">
        <f t="shared" si="481"/>
        <v>0</v>
      </c>
      <c r="AK603" s="274">
        <v>0</v>
      </c>
    </row>
    <row r="604" spans="1:37" s="275" customFormat="1" ht="15" customHeight="1">
      <c r="A604" s="414"/>
      <c r="B604" s="415"/>
      <c r="C604" s="416" t="str">
        <f>IF($B604="","",IFERROR(VLOOKUP($B604,SERVIÇOS!$A:$F,2,0),IFERROR(VLOOKUP($B604,'COMPOSIÇÕES COMPLEMENTARES '!$C:$K,2,0),"")))</f>
        <v/>
      </c>
      <c r="D604" s="417" t="str">
        <f>IF($B604="","",IFERROR(VLOOKUP($B604,SERVIÇOS!$A:$F,3,0),IFERROR(VLOOKUP($B604,'COMPOSIÇÕES COMPLEMENTARES '!$C:$K,3,0),"")))</f>
        <v/>
      </c>
      <c r="E604" s="418"/>
      <c r="F604" s="419" t="str">
        <f>IF($B604="","",IFERROR(VLOOKUP($B604,SERVIÇOS!$A:$F,4,0),IFERROR(VLOOKUP($B604,'COMPOSIÇÕES COMPLEMENTARES '!$C:$K,6,0),"")))</f>
        <v/>
      </c>
      <c r="G604" s="419" t="str">
        <f>IF($B604="","",IFERROR(VLOOKUP($B604,SERVIÇOS!$A:$F,5,0),IFERROR(VLOOKUP($B604,'COMPOSIÇÕES COMPLEMENTARES '!$C:$K,7,0),"")))</f>
        <v/>
      </c>
      <c r="H604" s="419" t="str">
        <f t="shared" si="470"/>
        <v/>
      </c>
      <c r="I604" s="419" t="str">
        <f t="shared" si="472"/>
        <v/>
      </c>
      <c r="J604" s="419" t="str">
        <f t="shared" si="473"/>
        <v/>
      </c>
      <c r="K604" s="419" t="str">
        <f t="shared" si="474"/>
        <v/>
      </c>
      <c r="L604" s="714"/>
      <c r="M604"/>
      <c r="N604" s="477"/>
      <c r="O604" s="478" t="str">
        <f t="shared" si="475"/>
        <v/>
      </c>
      <c r="P604" s="477"/>
      <c r="Q604" s="479" t="str">
        <f t="shared" si="476"/>
        <v/>
      </c>
      <c r="R604" s="477"/>
      <c r="S604" s="480" t="str">
        <f t="shared" si="477"/>
        <v/>
      </c>
      <c r="T604" s="481">
        <f>SUMIF($N$8:S$8,"QUANT.",N604:S604)</f>
        <v>0</v>
      </c>
      <c r="U604" s="482">
        <f t="shared" si="478"/>
        <v>0</v>
      </c>
      <c r="V604" s="494" t="str">
        <f t="shared" si="471"/>
        <v/>
      </c>
      <c r="W604" s="495">
        <f t="shared" si="479"/>
        <v>0</v>
      </c>
      <c r="X604" s="495" t="e">
        <f t="shared" si="480"/>
        <v>#VALUE!</v>
      </c>
      <c r="Y604" s="273"/>
      <c r="Z604" s="273"/>
      <c r="AA604" s="273"/>
      <c r="AB604" s="273"/>
      <c r="AC604" s="273"/>
      <c r="AD604" s="273"/>
      <c r="AE604" s="273"/>
      <c r="AF604" s="273"/>
      <c r="AG604" s="273"/>
      <c r="AH604" s="273"/>
      <c r="AI604" s="273"/>
      <c r="AJ604" s="274">
        <f t="shared" si="481"/>
        <v>0</v>
      </c>
      <c r="AK604" s="274">
        <v>0</v>
      </c>
    </row>
    <row r="605" spans="1:37" s="275" customFormat="1" ht="15" customHeight="1">
      <c r="A605" s="414"/>
      <c r="B605" s="415"/>
      <c r="C605" s="416" t="str">
        <f>IF($B605="","",IFERROR(VLOOKUP($B605,SERVIÇOS!$A:$F,2,0),IFERROR(VLOOKUP($B605,'COMPOSIÇÕES COMPLEMENTARES '!$C:$K,2,0),"")))</f>
        <v/>
      </c>
      <c r="D605" s="417" t="str">
        <f>IF($B605="","",IFERROR(VLOOKUP($B605,SERVIÇOS!$A:$F,3,0),IFERROR(VLOOKUP($B605,'COMPOSIÇÕES COMPLEMENTARES '!$C:$K,3,0),"")))</f>
        <v/>
      </c>
      <c r="E605" s="418"/>
      <c r="F605" s="419" t="str">
        <f>IF($B605="","",IFERROR(VLOOKUP($B605,SERVIÇOS!$A:$F,4,0),IFERROR(VLOOKUP($B605,'COMPOSIÇÕES COMPLEMENTARES '!$C:$K,6,0),"")))</f>
        <v/>
      </c>
      <c r="G605" s="419" t="str">
        <f>IF($B605="","",IFERROR(VLOOKUP($B605,SERVIÇOS!$A:$F,5,0),IFERROR(VLOOKUP($B605,'COMPOSIÇÕES COMPLEMENTARES '!$C:$K,7,0),"")))</f>
        <v/>
      </c>
      <c r="H605" s="419" t="str">
        <f t="shared" si="470"/>
        <v/>
      </c>
      <c r="I605" s="419" t="str">
        <f t="shared" si="472"/>
        <v/>
      </c>
      <c r="J605" s="419" t="str">
        <f t="shared" si="473"/>
        <v/>
      </c>
      <c r="K605" s="419" t="str">
        <f t="shared" si="474"/>
        <v/>
      </c>
      <c r="L605" s="714"/>
      <c r="M605"/>
      <c r="N605" s="477"/>
      <c r="O605" s="478" t="str">
        <f t="shared" si="475"/>
        <v/>
      </c>
      <c r="P605" s="477"/>
      <c r="Q605" s="479" t="str">
        <f t="shared" si="476"/>
        <v/>
      </c>
      <c r="R605" s="477"/>
      <c r="S605" s="480" t="str">
        <f t="shared" si="477"/>
        <v/>
      </c>
      <c r="T605" s="481">
        <f>SUMIF($N$8:S$8,"QUANT.",N605:S605)</f>
        <v>0</v>
      </c>
      <c r="U605" s="482">
        <f t="shared" si="478"/>
        <v>0</v>
      </c>
      <c r="V605" s="494" t="str">
        <f t="shared" si="471"/>
        <v/>
      </c>
      <c r="W605" s="495">
        <f t="shared" si="479"/>
        <v>0</v>
      </c>
      <c r="X605" s="495" t="e">
        <f t="shared" si="480"/>
        <v>#VALUE!</v>
      </c>
      <c r="Y605" s="273"/>
      <c r="Z605" s="273"/>
      <c r="AA605" s="273"/>
      <c r="AB605" s="273"/>
      <c r="AC605" s="273"/>
      <c r="AD605" s="273"/>
      <c r="AE605" s="273"/>
      <c r="AF605" s="273"/>
      <c r="AG605" s="273"/>
      <c r="AH605" s="273"/>
      <c r="AI605" s="273"/>
      <c r="AJ605" s="274">
        <f t="shared" si="481"/>
        <v>0</v>
      </c>
      <c r="AK605" s="274">
        <v>0</v>
      </c>
    </row>
    <row r="606" spans="1:37" s="275" customFormat="1" ht="15" customHeight="1">
      <c r="A606" s="414"/>
      <c r="B606" s="415"/>
      <c r="C606" s="416" t="str">
        <f>IF($B606="","",IFERROR(VLOOKUP($B606,SERVIÇOS!$A:$F,2,0),IFERROR(VLOOKUP($B606,'COMPOSIÇÕES COMPLEMENTARES '!$C:$K,2,0),"")))</f>
        <v/>
      </c>
      <c r="D606" s="417" t="str">
        <f>IF($B606="","",IFERROR(VLOOKUP($B606,SERVIÇOS!$A:$F,3,0),IFERROR(VLOOKUP($B606,'COMPOSIÇÕES COMPLEMENTARES '!$C:$K,3,0),"")))</f>
        <v/>
      </c>
      <c r="E606" s="418"/>
      <c r="F606" s="419" t="str">
        <f>IF($B606="","",IFERROR(VLOOKUP($B606,SERVIÇOS!$A:$F,4,0),IFERROR(VLOOKUP($B606,'COMPOSIÇÕES COMPLEMENTARES '!$C:$K,6,0),"")))</f>
        <v/>
      </c>
      <c r="G606" s="419" t="str">
        <f>IF($B606="","",IFERROR(VLOOKUP($B606,SERVIÇOS!$A:$F,5,0),IFERROR(VLOOKUP($B606,'COMPOSIÇÕES COMPLEMENTARES '!$C:$K,7,0),"")))</f>
        <v/>
      </c>
      <c r="H606" s="419" t="str">
        <f t="shared" si="470"/>
        <v/>
      </c>
      <c r="I606" s="419" t="str">
        <f t="shared" si="472"/>
        <v/>
      </c>
      <c r="J606" s="419" t="str">
        <f t="shared" si="473"/>
        <v/>
      </c>
      <c r="K606" s="419" t="str">
        <f t="shared" si="474"/>
        <v/>
      </c>
      <c r="L606" s="714"/>
      <c r="M606"/>
      <c r="N606" s="477"/>
      <c r="O606" s="478" t="str">
        <f t="shared" si="475"/>
        <v/>
      </c>
      <c r="P606" s="477"/>
      <c r="Q606" s="479" t="str">
        <f t="shared" si="476"/>
        <v/>
      </c>
      <c r="R606" s="477"/>
      <c r="S606" s="480" t="str">
        <f t="shared" si="477"/>
        <v/>
      </c>
      <c r="T606" s="481">
        <f>SUMIF($N$8:S$8,"QUANT.",N606:S606)</f>
        <v>0</v>
      </c>
      <c r="U606" s="482">
        <f t="shared" si="478"/>
        <v>0</v>
      </c>
      <c r="V606" s="494" t="str">
        <f t="shared" si="471"/>
        <v/>
      </c>
      <c r="W606" s="495">
        <f t="shared" si="479"/>
        <v>0</v>
      </c>
      <c r="X606" s="495" t="e">
        <f t="shared" si="480"/>
        <v>#VALUE!</v>
      </c>
      <c r="Y606" s="273"/>
      <c r="Z606" s="273"/>
      <c r="AA606" s="273"/>
      <c r="AB606" s="273"/>
      <c r="AC606" s="273"/>
      <c r="AD606" s="273"/>
      <c r="AE606" s="273"/>
      <c r="AF606" s="273"/>
      <c r="AG606" s="273"/>
      <c r="AH606" s="273"/>
      <c r="AI606" s="273"/>
      <c r="AJ606" s="274">
        <f t="shared" si="481"/>
        <v>0</v>
      </c>
      <c r="AK606" s="274">
        <v>0</v>
      </c>
    </row>
    <row r="607" spans="1:37" s="275" customFormat="1" ht="15" customHeight="1">
      <c r="A607" s="414"/>
      <c r="B607" s="415"/>
      <c r="C607" s="416" t="str">
        <f>IF($B607="","",IFERROR(VLOOKUP($B607,SERVIÇOS!$A:$F,2,0),IFERROR(VLOOKUP($B607,'COMPOSIÇÕES COMPLEMENTARES '!$C:$K,2,0),"")))</f>
        <v/>
      </c>
      <c r="D607" s="417" t="str">
        <f>IF($B607="","",IFERROR(VLOOKUP($B607,SERVIÇOS!$A:$F,3,0),IFERROR(VLOOKUP($B607,'COMPOSIÇÕES COMPLEMENTARES '!$C:$K,3,0),"")))</f>
        <v/>
      </c>
      <c r="E607" s="418"/>
      <c r="F607" s="419" t="str">
        <f>IF($B607="","",IFERROR(VLOOKUP($B607,SERVIÇOS!$A:$F,4,0),IFERROR(VLOOKUP($B607,'COMPOSIÇÕES COMPLEMENTARES '!$C:$K,6,0),"")))</f>
        <v/>
      </c>
      <c r="G607" s="419" t="str">
        <f>IF($B607="","",IFERROR(VLOOKUP($B607,SERVIÇOS!$A:$F,5,0),IFERROR(VLOOKUP($B607,'COMPOSIÇÕES COMPLEMENTARES '!$C:$K,7,0),"")))</f>
        <v/>
      </c>
      <c r="H607" s="419" t="str">
        <f t="shared" si="470"/>
        <v/>
      </c>
      <c r="I607" s="419" t="str">
        <f t="shared" si="472"/>
        <v/>
      </c>
      <c r="J607" s="419" t="str">
        <f t="shared" si="473"/>
        <v/>
      </c>
      <c r="K607" s="419" t="str">
        <f t="shared" si="474"/>
        <v/>
      </c>
      <c r="L607" s="714"/>
      <c r="M607"/>
      <c r="N607" s="477"/>
      <c r="O607" s="478" t="str">
        <f t="shared" si="475"/>
        <v/>
      </c>
      <c r="P607" s="477"/>
      <c r="Q607" s="479" t="str">
        <f t="shared" si="476"/>
        <v/>
      </c>
      <c r="R607" s="477"/>
      <c r="S607" s="480" t="str">
        <f t="shared" si="477"/>
        <v/>
      </c>
      <c r="T607" s="481">
        <f>SUMIF($N$8:S$8,"QUANT.",N607:S607)</f>
        <v>0</v>
      </c>
      <c r="U607" s="482">
        <f t="shared" si="478"/>
        <v>0</v>
      </c>
      <c r="V607" s="494" t="str">
        <f t="shared" si="471"/>
        <v/>
      </c>
      <c r="W607" s="495">
        <f t="shared" si="479"/>
        <v>0</v>
      </c>
      <c r="X607" s="495" t="e">
        <f t="shared" si="480"/>
        <v>#VALUE!</v>
      </c>
      <c r="Y607" s="273"/>
      <c r="Z607" s="273"/>
      <c r="AA607" s="273"/>
      <c r="AB607" s="273"/>
      <c r="AC607" s="273"/>
      <c r="AD607" s="273"/>
      <c r="AE607" s="273"/>
      <c r="AF607" s="273"/>
      <c r="AG607" s="273"/>
      <c r="AH607" s="273"/>
      <c r="AI607" s="273"/>
      <c r="AJ607" s="274">
        <f t="shared" si="481"/>
        <v>0</v>
      </c>
      <c r="AK607" s="274">
        <v>0</v>
      </c>
    </row>
    <row r="608" spans="1:37" s="275" customFormat="1" ht="15" customHeight="1">
      <c r="A608" s="414"/>
      <c r="B608" s="415"/>
      <c r="C608" s="416" t="str">
        <f>IF($B608="","",IFERROR(VLOOKUP($B608,SERVIÇOS!$A:$F,2,0),IFERROR(VLOOKUP($B608,'COMPOSIÇÕES COMPLEMENTARES '!$C:$K,2,0),"")))</f>
        <v/>
      </c>
      <c r="D608" s="417" t="str">
        <f>IF($B608="","",IFERROR(VLOOKUP($B608,SERVIÇOS!$A:$F,3,0),IFERROR(VLOOKUP($B608,'COMPOSIÇÕES COMPLEMENTARES '!$C:$K,3,0),"")))</f>
        <v/>
      </c>
      <c r="E608" s="418"/>
      <c r="F608" s="419" t="str">
        <f>IF($B608="","",IFERROR(VLOOKUP($B608,SERVIÇOS!$A:$F,4,0),IFERROR(VLOOKUP($B608,'COMPOSIÇÕES COMPLEMENTARES '!$C:$K,6,0),"")))</f>
        <v/>
      </c>
      <c r="G608" s="419" t="str">
        <f>IF($B608="","",IFERROR(VLOOKUP($B608,SERVIÇOS!$A:$F,5,0),IFERROR(VLOOKUP($B608,'COMPOSIÇÕES COMPLEMENTARES '!$C:$K,7,0),"")))</f>
        <v/>
      </c>
      <c r="H608" s="419" t="str">
        <f t="shared" si="470"/>
        <v/>
      </c>
      <c r="I608" s="419" t="str">
        <f t="shared" si="472"/>
        <v/>
      </c>
      <c r="J608" s="419" t="str">
        <f t="shared" si="473"/>
        <v/>
      </c>
      <c r="K608" s="419" t="str">
        <f t="shared" si="474"/>
        <v/>
      </c>
      <c r="L608" s="714"/>
      <c r="M608"/>
      <c r="N608" s="477"/>
      <c r="O608" s="478" t="str">
        <f t="shared" si="475"/>
        <v/>
      </c>
      <c r="P608" s="477"/>
      <c r="Q608" s="479" t="str">
        <f t="shared" si="476"/>
        <v/>
      </c>
      <c r="R608" s="477"/>
      <c r="S608" s="480" t="str">
        <f t="shared" si="477"/>
        <v/>
      </c>
      <c r="T608" s="481">
        <f>SUMIF($N$8:S$8,"QUANT.",N608:S608)</f>
        <v>0</v>
      </c>
      <c r="U608" s="482">
        <f t="shared" si="478"/>
        <v>0</v>
      </c>
      <c r="V608" s="494" t="str">
        <f t="shared" si="471"/>
        <v/>
      </c>
      <c r="W608" s="495">
        <f t="shared" si="479"/>
        <v>0</v>
      </c>
      <c r="X608" s="495" t="e">
        <f t="shared" si="480"/>
        <v>#VALUE!</v>
      </c>
      <c r="Y608" s="273"/>
      <c r="Z608" s="273"/>
      <c r="AA608" s="273"/>
      <c r="AB608" s="273"/>
      <c r="AC608" s="273"/>
      <c r="AD608" s="273"/>
      <c r="AE608" s="273"/>
      <c r="AF608" s="273"/>
      <c r="AG608" s="273"/>
      <c r="AH608" s="273"/>
      <c r="AI608" s="273"/>
      <c r="AJ608" s="274">
        <f t="shared" si="481"/>
        <v>0</v>
      </c>
      <c r="AK608" s="274">
        <v>0</v>
      </c>
    </row>
    <row r="609" spans="1:37" s="275" customFormat="1" ht="15" customHeight="1">
      <c r="A609" s="414"/>
      <c r="B609" s="415"/>
      <c r="C609" s="416" t="str">
        <f>IF($B609="","",IFERROR(VLOOKUP($B609,SERVIÇOS!$A:$F,2,0),IFERROR(VLOOKUP($B609,'COMPOSIÇÕES COMPLEMENTARES '!$C:$K,2,0),"")))</f>
        <v/>
      </c>
      <c r="D609" s="417" t="str">
        <f>IF($B609="","",IFERROR(VLOOKUP($B609,SERVIÇOS!$A:$F,3,0),IFERROR(VLOOKUP($B609,'COMPOSIÇÕES COMPLEMENTARES '!$C:$K,3,0),"")))</f>
        <v/>
      </c>
      <c r="E609" s="418"/>
      <c r="F609" s="419" t="str">
        <f>IF($B609="","",IFERROR(VLOOKUP($B609,SERVIÇOS!$A:$F,4,0),IFERROR(VLOOKUP($B609,'COMPOSIÇÕES COMPLEMENTARES '!$C:$K,6,0),"")))</f>
        <v/>
      </c>
      <c r="G609" s="419" t="str">
        <f>IF($B609="","",IFERROR(VLOOKUP($B609,SERVIÇOS!$A:$F,5,0),IFERROR(VLOOKUP($B609,'COMPOSIÇÕES COMPLEMENTARES '!$C:$K,7,0),"")))</f>
        <v/>
      </c>
      <c r="H609" s="419" t="str">
        <f t="shared" si="470"/>
        <v/>
      </c>
      <c r="I609" s="419" t="str">
        <f t="shared" si="472"/>
        <v/>
      </c>
      <c r="J609" s="419" t="str">
        <f t="shared" si="473"/>
        <v/>
      </c>
      <c r="K609" s="419" t="str">
        <f t="shared" si="474"/>
        <v/>
      </c>
      <c r="L609" s="714"/>
      <c r="M609"/>
      <c r="N609" s="477"/>
      <c r="O609" s="478" t="str">
        <f t="shared" si="475"/>
        <v/>
      </c>
      <c r="P609" s="477"/>
      <c r="Q609" s="479" t="str">
        <f t="shared" si="476"/>
        <v/>
      </c>
      <c r="R609" s="477"/>
      <c r="S609" s="480" t="str">
        <f t="shared" si="477"/>
        <v/>
      </c>
      <c r="T609" s="481">
        <f>SUMIF($N$8:S$8,"QUANT.",N609:S609)</f>
        <v>0</v>
      </c>
      <c r="U609" s="482">
        <f t="shared" si="478"/>
        <v>0</v>
      </c>
      <c r="V609" s="494" t="str">
        <f t="shared" si="471"/>
        <v/>
      </c>
      <c r="W609" s="495">
        <f t="shared" si="479"/>
        <v>0</v>
      </c>
      <c r="X609" s="495" t="e">
        <f t="shared" si="480"/>
        <v>#VALUE!</v>
      </c>
      <c r="Y609" s="273"/>
      <c r="Z609" s="273"/>
      <c r="AA609" s="273"/>
      <c r="AB609" s="273"/>
      <c r="AC609" s="273"/>
      <c r="AD609" s="273"/>
      <c r="AE609" s="273"/>
      <c r="AF609" s="273"/>
      <c r="AG609" s="273"/>
      <c r="AH609" s="273"/>
      <c r="AI609" s="273"/>
      <c r="AJ609" s="274">
        <f t="shared" si="481"/>
        <v>0</v>
      </c>
      <c r="AK609" s="274">
        <v>0</v>
      </c>
    </row>
    <row r="610" spans="1:37" s="275" customFormat="1" ht="15" customHeight="1">
      <c r="A610" s="414"/>
      <c r="B610" s="415"/>
      <c r="C610" s="416" t="str">
        <f>IF($B610="","",IFERROR(VLOOKUP($B610,SERVIÇOS!$A:$F,2,0),IFERROR(VLOOKUP($B610,'COMPOSIÇÕES COMPLEMENTARES '!$C:$K,2,0),"")))</f>
        <v/>
      </c>
      <c r="D610" s="417" t="str">
        <f>IF($B610="","",IFERROR(VLOOKUP($B610,SERVIÇOS!$A:$F,3,0),IFERROR(VLOOKUP($B610,'COMPOSIÇÕES COMPLEMENTARES '!$C:$K,3,0),"")))</f>
        <v/>
      </c>
      <c r="E610" s="418"/>
      <c r="F610" s="419" t="str">
        <f>IF($B610="","",IFERROR(VLOOKUP($B610,SERVIÇOS!$A:$F,4,0),IFERROR(VLOOKUP($B610,'COMPOSIÇÕES COMPLEMENTARES '!$C:$K,6,0),"")))</f>
        <v/>
      </c>
      <c r="G610" s="419" t="str">
        <f>IF($B610="","",IFERROR(VLOOKUP($B610,SERVIÇOS!$A:$F,5,0),IFERROR(VLOOKUP($B610,'COMPOSIÇÕES COMPLEMENTARES '!$C:$K,7,0),"")))</f>
        <v/>
      </c>
      <c r="H610" s="419" t="str">
        <f t="shared" si="470"/>
        <v/>
      </c>
      <c r="I610" s="419" t="str">
        <f t="shared" si="472"/>
        <v/>
      </c>
      <c r="J610" s="419" t="str">
        <f t="shared" si="473"/>
        <v/>
      </c>
      <c r="K610" s="419" t="str">
        <f t="shared" si="474"/>
        <v/>
      </c>
      <c r="L610" s="714"/>
      <c r="M610"/>
      <c r="N610" s="477"/>
      <c r="O610" s="478" t="str">
        <f t="shared" si="475"/>
        <v/>
      </c>
      <c r="P610" s="477"/>
      <c r="Q610" s="479" t="str">
        <f t="shared" si="476"/>
        <v/>
      </c>
      <c r="R610" s="477"/>
      <c r="S610" s="480" t="str">
        <f t="shared" si="477"/>
        <v/>
      </c>
      <c r="T610" s="481">
        <f>SUMIF($N$8:S$8,"QUANT.",N610:S610)</f>
        <v>0</v>
      </c>
      <c r="U610" s="482">
        <f t="shared" si="478"/>
        <v>0</v>
      </c>
      <c r="V610" s="494" t="str">
        <f t="shared" si="471"/>
        <v/>
      </c>
      <c r="W610" s="495">
        <f t="shared" si="479"/>
        <v>0</v>
      </c>
      <c r="X610" s="495" t="e">
        <f t="shared" si="480"/>
        <v>#VALUE!</v>
      </c>
      <c r="Y610" s="273"/>
      <c r="Z610" s="273"/>
      <c r="AA610" s="273"/>
      <c r="AB610" s="273"/>
      <c r="AC610" s="273"/>
      <c r="AD610" s="273"/>
      <c r="AE610" s="273"/>
      <c r="AF610" s="273"/>
      <c r="AG610" s="273"/>
      <c r="AH610" s="273"/>
      <c r="AI610" s="273"/>
      <c r="AJ610" s="274">
        <f t="shared" si="481"/>
        <v>0</v>
      </c>
      <c r="AK610" s="274">
        <v>0</v>
      </c>
    </row>
    <row r="611" spans="1:37" s="275" customFormat="1" ht="15" customHeight="1">
      <c r="A611" s="414"/>
      <c r="B611" s="415"/>
      <c r="C611" s="416" t="str">
        <f>IF($B611="","",IFERROR(VLOOKUP($B611,SERVIÇOS!$A:$F,2,0),IFERROR(VLOOKUP($B611,'COMPOSIÇÕES COMPLEMENTARES '!$C:$K,2,0),"")))</f>
        <v/>
      </c>
      <c r="D611" s="417" t="str">
        <f>IF($B611="","",IFERROR(VLOOKUP($B611,SERVIÇOS!$A:$F,3,0),IFERROR(VLOOKUP($B611,'COMPOSIÇÕES COMPLEMENTARES '!$C:$K,3,0),"")))</f>
        <v/>
      </c>
      <c r="E611" s="418"/>
      <c r="F611" s="419" t="str">
        <f>IF($B611="","",IFERROR(VLOOKUP($B611,SERVIÇOS!$A:$F,4,0),IFERROR(VLOOKUP($B611,'COMPOSIÇÕES COMPLEMENTARES '!$C:$K,6,0),"")))</f>
        <v/>
      </c>
      <c r="G611" s="419" t="str">
        <f>IF($B611="","",IFERROR(VLOOKUP($B611,SERVIÇOS!$A:$F,5,0),IFERROR(VLOOKUP($B611,'COMPOSIÇÕES COMPLEMENTARES '!$C:$K,7,0),"")))</f>
        <v/>
      </c>
      <c r="H611" s="419" t="str">
        <f t="shared" si="470"/>
        <v/>
      </c>
      <c r="I611" s="419" t="str">
        <f t="shared" si="472"/>
        <v/>
      </c>
      <c r="J611" s="419" t="str">
        <f t="shared" si="473"/>
        <v/>
      </c>
      <c r="K611" s="419" t="str">
        <f t="shared" si="474"/>
        <v/>
      </c>
      <c r="L611" s="714"/>
      <c r="M611"/>
      <c r="N611" s="477"/>
      <c r="O611" s="478" t="str">
        <f t="shared" si="475"/>
        <v/>
      </c>
      <c r="P611" s="477"/>
      <c r="Q611" s="479" t="str">
        <f t="shared" si="476"/>
        <v/>
      </c>
      <c r="R611" s="477"/>
      <c r="S611" s="480" t="str">
        <f t="shared" si="477"/>
        <v/>
      </c>
      <c r="T611" s="481">
        <f>SUMIF($N$8:S$8,"QUANT.",N611:S611)</f>
        <v>0</v>
      </c>
      <c r="U611" s="482">
        <f t="shared" si="478"/>
        <v>0</v>
      </c>
      <c r="V611" s="494" t="str">
        <f t="shared" si="471"/>
        <v/>
      </c>
      <c r="W611" s="495">
        <f t="shared" si="479"/>
        <v>0</v>
      </c>
      <c r="X611" s="495" t="e">
        <f t="shared" si="480"/>
        <v>#VALUE!</v>
      </c>
      <c r="Y611" s="273"/>
      <c r="Z611" s="273"/>
      <c r="AA611" s="273"/>
      <c r="AB611" s="273"/>
      <c r="AC611" s="273"/>
      <c r="AD611" s="273"/>
      <c r="AE611" s="273"/>
      <c r="AF611" s="273"/>
      <c r="AG611" s="273"/>
      <c r="AH611" s="273"/>
      <c r="AI611" s="273"/>
      <c r="AJ611" s="274">
        <f t="shared" si="481"/>
        <v>0</v>
      </c>
      <c r="AK611" s="274">
        <v>0</v>
      </c>
    </row>
    <row r="612" spans="1:37" s="275" customFormat="1" ht="15" customHeight="1">
      <c r="A612" s="414"/>
      <c r="B612" s="415"/>
      <c r="C612" s="416" t="str">
        <f>IF($B612="","",IFERROR(VLOOKUP($B612,SERVIÇOS!$A:$F,2,0),IFERROR(VLOOKUP($B612,'COMPOSIÇÕES COMPLEMENTARES '!$C:$K,2,0),"")))</f>
        <v/>
      </c>
      <c r="D612" s="417" t="str">
        <f>IF($B612="","",IFERROR(VLOOKUP($B612,SERVIÇOS!$A:$F,3,0),IFERROR(VLOOKUP($B612,'COMPOSIÇÕES COMPLEMENTARES '!$C:$K,3,0),"")))</f>
        <v/>
      </c>
      <c r="E612" s="418"/>
      <c r="F612" s="419" t="str">
        <f>IF($B612="","",IFERROR(VLOOKUP($B612,SERVIÇOS!$A:$F,4,0),IFERROR(VLOOKUP($B612,'COMPOSIÇÕES COMPLEMENTARES '!$C:$K,6,0),"")))</f>
        <v/>
      </c>
      <c r="G612" s="419" t="str">
        <f>IF($B612="","",IFERROR(VLOOKUP($B612,SERVIÇOS!$A:$F,5,0),IFERROR(VLOOKUP($B612,'COMPOSIÇÕES COMPLEMENTARES '!$C:$K,7,0),"")))</f>
        <v/>
      </c>
      <c r="H612" s="419" t="str">
        <f t="shared" si="470"/>
        <v/>
      </c>
      <c r="I612" s="419" t="str">
        <f t="shared" si="472"/>
        <v/>
      </c>
      <c r="J612" s="419" t="str">
        <f t="shared" si="473"/>
        <v/>
      </c>
      <c r="K612" s="419" t="str">
        <f t="shared" si="474"/>
        <v/>
      </c>
      <c r="L612" s="714"/>
      <c r="M612"/>
      <c r="N612" s="477"/>
      <c r="O612" s="478" t="str">
        <f t="shared" si="475"/>
        <v/>
      </c>
      <c r="P612" s="477"/>
      <c r="Q612" s="479" t="str">
        <f t="shared" si="476"/>
        <v/>
      </c>
      <c r="R612" s="477"/>
      <c r="S612" s="480" t="str">
        <f t="shared" si="477"/>
        <v/>
      </c>
      <c r="T612" s="481">
        <f>SUMIF($N$8:S$8,"QUANT.",N612:S612)</f>
        <v>0</v>
      </c>
      <c r="U612" s="482">
        <f t="shared" si="478"/>
        <v>0</v>
      </c>
      <c r="V612" s="494" t="str">
        <f t="shared" si="471"/>
        <v/>
      </c>
      <c r="W612" s="495">
        <f t="shared" si="479"/>
        <v>0</v>
      </c>
      <c r="X612" s="495" t="e">
        <f t="shared" si="480"/>
        <v>#VALUE!</v>
      </c>
      <c r="Y612" s="273"/>
      <c r="Z612" s="273"/>
      <c r="AA612" s="273"/>
      <c r="AB612" s="273"/>
      <c r="AC612" s="273"/>
      <c r="AD612" s="273"/>
      <c r="AE612" s="273"/>
      <c r="AF612" s="273"/>
      <c r="AG612" s="273"/>
      <c r="AH612" s="273"/>
      <c r="AI612" s="273"/>
      <c r="AJ612" s="274">
        <f t="shared" si="481"/>
        <v>0</v>
      </c>
      <c r="AK612" s="274">
        <v>0</v>
      </c>
    </row>
    <row r="613" spans="1:37" s="275" customFormat="1" ht="15" customHeight="1">
      <c r="A613" s="414"/>
      <c r="B613" s="415"/>
      <c r="C613" s="416" t="str">
        <f>IF($B613="","",IFERROR(VLOOKUP($B613,SERVIÇOS!$A:$F,2,0),IFERROR(VLOOKUP($B613,'COMPOSIÇÕES COMPLEMENTARES '!$C:$K,2,0),"")))</f>
        <v/>
      </c>
      <c r="D613" s="417" t="str">
        <f>IF($B613="","",IFERROR(VLOOKUP($B613,SERVIÇOS!$A:$F,3,0),IFERROR(VLOOKUP($B613,'COMPOSIÇÕES COMPLEMENTARES '!$C:$K,3,0),"")))</f>
        <v/>
      </c>
      <c r="E613" s="418"/>
      <c r="F613" s="419" t="str">
        <f>IF($B613="","",IFERROR(VLOOKUP($B613,SERVIÇOS!$A:$F,4,0),IFERROR(VLOOKUP($B613,'COMPOSIÇÕES COMPLEMENTARES '!$C:$K,6,0),"")))</f>
        <v/>
      </c>
      <c r="G613" s="419" t="str">
        <f>IF($B613="","",IFERROR(VLOOKUP($B613,SERVIÇOS!$A:$F,5,0),IFERROR(VLOOKUP($B613,'COMPOSIÇÕES COMPLEMENTARES '!$C:$K,7,0),"")))</f>
        <v/>
      </c>
      <c r="H613" s="419" t="str">
        <f t="shared" si="470"/>
        <v/>
      </c>
      <c r="I613" s="419" t="str">
        <f t="shared" si="472"/>
        <v/>
      </c>
      <c r="J613" s="419" t="str">
        <f t="shared" si="473"/>
        <v/>
      </c>
      <c r="K613" s="419" t="str">
        <f t="shared" si="474"/>
        <v/>
      </c>
      <c r="L613" s="714"/>
      <c r="M613"/>
      <c r="N613" s="477"/>
      <c r="O613" s="478" t="str">
        <f t="shared" si="475"/>
        <v/>
      </c>
      <c r="P613" s="477"/>
      <c r="Q613" s="479" t="str">
        <f t="shared" si="476"/>
        <v/>
      </c>
      <c r="R613" s="477"/>
      <c r="S613" s="480" t="str">
        <f t="shared" si="477"/>
        <v/>
      </c>
      <c r="T613" s="481">
        <f>SUMIF($N$8:S$8,"QUANT.",N613:S613)</f>
        <v>0</v>
      </c>
      <c r="U613" s="482">
        <f t="shared" si="478"/>
        <v>0</v>
      </c>
      <c r="V613" s="494" t="str">
        <f t="shared" si="471"/>
        <v/>
      </c>
      <c r="W613" s="495">
        <f t="shared" si="479"/>
        <v>0</v>
      </c>
      <c r="X613" s="495" t="e">
        <f t="shared" si="480"/>
        <v>#VALUE!</v>
      </c>
      <c r="Y613" s="273"/>
      <c r="Z613" s="273"/>
      <c r="AA613" s="273"/>
      <c r="AB613" s="273"/>
      <c r="AC613" s="273"/>
      <c r="AD613" s="273"/>
      <c r="AE613" s="273"/>
      <c r="AF613" s="273"/>
      <c r="AG613" s="273"/>
      <c r="AH613" s="273"/>
      <c r="AI613" s="273"/>
      <c r="AJ613" s="274">
        <f t="shared" si="481"/>
        <v>0</v>
      </c>
      <c r="AK613" s="274">
        <v>0</v>
      </c>
    </row>
    <row r="614" spans="1:37" s="275" customFormat="1" ht="15" customHeight="1">
      <c r="A614" s="414"/>
      <c r="B614" s="415"/>
      <c r="C614" s="416" t="str">
        <f>IF($B614="","",IFERROR(VLOOKUP($B614,SERVIÇOS!$A:$F,2,0),IFERROR(VLOOKUP($B614,'COMPOSIÇÕES COMPLEMENTARES '!$C:$K,2,0),"")))</f>
        <v/>
      </c>
      <c r="D614" s="417" t="str">
        <f>IF($B614="","",IFERROR(VLOOKUP($B614,SERVIÇOS!$A:$F,3,0),IFERROR(VLOOKUP($B614,'COMPOSIÇÕES COMPLEMENTARES '!$C:$K,3,0),"")))</f>
        <v/>
      </c>
      <c r="E614" s="418"/>
      <c r="F614" s="419" t="str">
        <f>IF($B614="","",IFERROR(VLOOKUP($B614,SERVIÇOS!$A:$F,4,0),IFERROR(VLOOKUP($B614,'COMPOSIÇÕES COMPLEMENTARES '!$C:$K,6,0),"")))</f>
        <v/>
      </c>
      <c r="G614" s="419" t="str">
        <f>IF($B614="","",IFERROR(VLOOKUP($B614,SERVIÇOS!$A:$F,5,0),IFERROR(VLOOKUP($B614,'COMPOSIÇÕES COMPLEMENTARES '!$C:$K,7,0),"")))</f>
        <v/>
      </c>
      <c r="H614" s="419" t="str">
        <f t="shared" si="470"/>
        <v/>
      </c>
      <c r="I614" s="419" t="str">
        <f t="shared" si="472"/>
        <v/>
      </c>
      <c r="J614" s="419" t="str">
        <f t="shared" si="473"/>
        <v/>
      </c>
      <c r="K614" s="419" t="str">
        <f t="shared" si="474"/>
        <v/>
      </c>
      <c r="L614" s="714"/>
      <c r="M614"/>
      <c r="N614" s="477"/>
      <c r="O614" s="478" t="str">
        <f t="shared" si="475"/>
        <v/>
      </c>
      <c r="P614" s="477"/>
      <c r="Q614" s="479" t="str">
        <f t="shared" si="476"/>
        <v/>
      </c>
      <c r="R614" s="477"/>
      <c r="S614" s="480" t="str">
        <f t="shared" si="477"/>
        <v/>
      </c>
      <c r="T614" s="481">
        <f>SUMIF($N$8:S$8,"QUANT.",N614:S614)</f>
        <v>0</v>
      </c>
      <c r="U614" s="482">
        <f t="shared" si="478"/>
        <v>0</v>
      </c>
      <c r="V614" s="494" t="str">
        <f t="shared" si="471"/>
        <v/>
      </c>
      <c r="W614" s="495">
        <f t="shared" si="479"/>
        <v>0</v>
      </c>
      <c r="X614" s="495" t="e">
        <f t="shared" si="480"/>
        <v>#VALUE!</v>
      </c>
      <c r="Y614" s="273"/>
      <c r="Z614" s="273"/>
      <c r="AA614" s="273"/>
      <c r="AB614" s="273"/>
      <c r="AC614" s="273"/>
      <c r="AD614" s="273"/>
      <c r="AE614" s="273"/>
      <c r="AF614" s="273"/>
      <c r="AG614" s="273"/>
      <c r="AH614" s="273"/>
      <c r="AI614" s="273"/>
      <c r="AJ614" s="274">
        <f t="shared" si="481"/>
        <v>0</v>
      </c>
      <c r="AK614" s="274">
        <v>0</v>
      </c>
    </row>
    <row r="615" spans="1:37" s="275" customFormat="1" ht="15" customHeight="1">
      <c r="A615" s="414"/>
      <c r="B615" s="415"/>
      <c r="C615" s="416" t="str">
        <f>IF($B615="","",IFERROR(VLOOKUP($B615,SERVIÇOS!$A:$F,2,0),IFERROR(VLOOKUP($B615,'COMPOSIÇÕES COMPLEMENTARES '!$C:$K,2,0),"")))</f>
        <v/>
      </c>
      <c r="D615" s="417" t="str">
        <f>IF($B615="","",IFERROR(VLOOKUP($B615,SERVIÇOS!$A:$F,3,0),IFERROR(VLOOKUP($B615,'COMPOSIÇÕES COMPLEMENTARES '!$C:$K,3,0),"")))</f>
        <v/>
      </c>
      <c r="E615" s="418"/>
      <c r="F615" s="419" t="str">
        <f>IF($B615="","",IFERROR(VLOOKUP($B615,SERVIÇOS!$A:$F,4,0),IFERROR(VLOOKUP($B615,'COMPOSIÇÕES COMPLEMENTARES '!$C:$K,6,0),"")))</f>
        <v/>
      </c>
      <c r="G615" s="419" t="str">
        <f>IF($B615="","",IFERROR(VLOOKUP($B615,SERVIÇOS!$A:$F,5,0),IFERROR(VLOOKUP($B615,'COMPOSIÇÕES COMPLEMENTARES '!$C:$K,7,0),"")))</f>
        <v/>
      </c>
      <c r="H615" s="419" t="str">
        <f t="shared" si="470"/>
        <v/>
      </c>
      <c r="I615" s="419" t="str">
        <f t="shared" si="472"/>
        <v/>
      </c>
      <c r="J615" s="419" t="str">
        <f t="shared" si="473"/>
        <v/>
      </c>
      <c r="K615" s="419" t="str">
        <f t="shared" si="474"/>
        <v/>
      </c>
      <c r="L615" s="714"/>
      <c r="M615"/>
      <c r="N615" s="477"/>
      <c r="O615" s="478" t="str">
        <f t="shared" si="475"/>
        <v/>
      </c>
      <c r="P615" s="477"/>
      <c r="Q615" s="479" t="str">
        <f t="shared" si="476"/>
        <v/>
      </c>
      <c r="R615" s="477"/>
      <c r="S615" s="480" t="str">
        <f t="shared" si="477"/>
        <v/>
      </c>
      <c r="T615" s="481">
        <f>SUMIF($N$8:S$8,"QUANT.",N615:S615)</f>
        <v>0</v>
      </c>
      <c r="U615" s="482">
        <f t="shared" si="478"/>
        <v>0</v>
      </c>
      <c r="V615" s="494" t="str">
        <f t="shared" si="471"/>
        <v/>
      </c>
      <c r="W615" s="495">
        <f t="shared" si="479"/>
        <v>0</v>
      </c>
      <c r="X615" s="495" t="e">
        <f t="shared" si="480"/>
        <v>#VALUE!</v>
      </c>
      <c r="Y615" s="273"/>
      <c r="Z615" s="273"/>
      <c r="AA615" s="273"/>
      <c r="AB615" s="273"/>
      <c r="AC615" s="273"/>
      <c r="AD615" s="273"/>
      <c r="AE615" s="273"/>
      <c r="AF615" s="273"/>
      <c r="AG615" s="273"/>
      <c r="AH615" s="273"/>
      <c r="AI615" s="273"/>
      <c r="AJ615" s="274">
        <f t="shared" si="481"/>
        <v>0</v>
      </c>
      <c r="AK615" s="274">
        <v>0</v>
      </c>
    </row>
    <row r="616" spans="1:37" s="275" customFormat="1" ht="15" customHeight="1">
      <c r="A616" s="414"/>
      <c r="B616" s="415"/>
      <c r="C616" s="416" t="str">
        <f>IF($B616="","",IFERROR(VLOOKUP($B616,SERVIÇOS!$A:$F,2,0),IFERROR(VLOOKUP($B616,'COMPOSIÇÕES COMPLEMENTARES '!$C:$K,2,0),"")))</f>
        <v/>
      </c>
      <c r="D616" s="417" t="str">
        <f>IF($B616="","",IFERROR(VLOOKUP($B616,SERVIÇOS!$A:$F,3,0),IFERROR(VLOOKUP($B616,'COMPOSIÇÕES COMPLEMENTARES '!$C:$K,3,0),"")))</f>
        <v/>
      </c>
      <c r="E616" s="418"/>
      <c r="F616" s="419" t="str">
        <f>IF($B616="","",IFERROR(VLOOKUP($B616,SERVIÇOS!$A:$F,4,0),IFERROR(VLOOKUP($B616,'COMPOSIÇÕES COMPLEMENTARES '!$C:$K,6,0),"")))</f>
        <v/>
      </c>
      <c r="G616" s="419" t="str">
        <f>IF($B616="","",IFERROR(VLOOKUP($B616,SERVIÇOS!$A:$F,5,0),IFERROR(VLOOKUP($B616,'COMPOSIÇÕES COMPLEMENTARES '!$C:$K,7,0),"")))</f>
        <v/>
      </c>
      <c r="H616" s="419" t="str">
        <f t="shared" si="470"/>
        <v/>
      </c>
      <c r="I616" s="419" t="str">
        <f t="shared" si="472"/>
        <v/>
      </c>
      <c r="J616" s="419" t="str">
        <f t="shared" si="473"/>
        <v/>
      </c>
      <c r="K616" s="419" t="str">
        <f t="shared" si="474"/>
        <v/>
      </c>
      <c r="L616" s="714"/>
      <c r="M616"/>
      <c r="N616" s="477"/>
      <c r="O616" s="478" t="str">
        <f t="shared" si="475"/>
        <v/>
      </c>
      <c r="P616" s="477"/>
      <c r="Q616" s="479" t="str">
        <f t="shared" si="476"/>
        <v/>
      </c>
      <c r="R616" s="477"/>
      <c r="S616" s="480" t="str">
        <f t="shared" si="477"/>
        <v/>
      </c>
      <c r="T616" s="481">
        <f>SUMIF($N$8:S$8,"QUANT.",N616:S616)</f>
        <v>0</v>
      </c>
      <c r="U616" s="482">
        <f t="shared" si="478"/>
        <v>0</v>
      </c>
      <c r="V616" s="494" t="str">
        <f t="shared" si="471"/>
        <v/>
      </c>
      <c r="W616" s="495">
        <f t="shared" si="479"/>
        <v>0</v>
      </c>
      <c r="X616" s="495" t="e">
        <f t="shared" si="480"/>
        <v>#VALUE!</v>
      </c>
      <c r="Y616" s="273"/>
      <c r="Z616" s="273"/>
      <c r="AA616" s="273"/>
      <c r="AB616" s="273"/>
      <c r="AC616" s="273"/>
      <c r="AD616" s="273"/>
      <c r="AE616" s="273"/>
      <c r="AF616" s="273"/>
      <c r="AG616" s="273"/>
      <c r="AH616" s="273"/>
      <c r="AI616" s="273"/>
      <c r="AJ616" s="274">
        <f t="shared" si="481"/>
        <v>0</v>
      </c>
      <c r="AK616" s="274">
        <v>0</v>
      </c>
    </row>
    <row r="617" spans="1:37" s="275" customFormat="1" ht="15" customHeight="1">
      <c r="A617" s="414"/>
      <c r="B617" s="415"/>
      <c r="C617" s="416" t="str">
        <f>IF($B617="","",IFERROR(VLOOKUP($B617,SERVIÇOS!$A:$F,2,0),IFERROR(VLOOKUP($B617,'COMPOSIÇÕES COMPLEMENTARES '!$C:$K,2,0),"")))</f>
        <v/>
      </c>
      <c r="D617" s="417" t="str">
        <f>IF($B617="","",IFERROR(VLOOKUP($B617,SERVIÇOS!$A:$F,3,0),IFERROR(VLOOKUP($B617,'COMPOSIÇÕES COMPLEMENTARES '!$C:$K,3,0),"")))</f>
        <v/>
      </c>
      <c r="E617" s="418"/>
      <c r="F617" s="419" t="str">
        <f>IF($B617="","",IFERROR(VLOOKUP($B617,SERVIÇOS!$A:$F,4,0),IFERROR(VLOOKUP($B617,'COMPOSIÇÕES COMPLEMENTARES '!$C:$K,6,0),"")))</f>
        <v/>
      </c>
      <c r="G617" s="419" t="str">
        <f>IF($B617="","",IFERROR(VLOOKUP($B617,SERVIÇOS!$A:$F,5,0),IFERROR(VLOOKUP($B617,'COMPOSIÇÕES COMPLEMENTARES '!$C:$K,7,0),"")))</f>
        <v/>
      </c>
      <c r="H617" s="419" t="str">
        <f t="shared" si="470"/>
        <v/>
      </c>
      <c r="I617" s="419" t="str">
        <f t="shared" si="472"/>
        <v/>
      </c>
      <c r="J617" s="419" t="str">
        <f t="shared" si="473"/>
        <v/>
      </c>
      <c r="K617" s="419" t="str">
        <f t="shared" si="474"/>
        <v/>
      </c>
      <c r="L617" s="714"/>
      <c r="M617"/>
      <c r="N617" s="477"/>
      <c r="O617" s="478" t="str">
        <f t="shared" si="475"/>
        <v/>
      </c>
      <c r="P617" s="477"/>
      <c r="Q617" s="479" t="str">
        <f t="shared" si="476"/>
        <v/>
      </c>
      <c r="R617" s="477"/>
      <c r="S617" s="480" t="str">
        <f t="shared" si="477"/>
        <v/>
      </c>
      <c r="T617" s="481">
        <f>SUMIF($N$8:S$8,"QUANT.",N617:S617)</f>
        <v>0</v>
      </c>
      <c r="U617" s="482">
        <f t="shared" si="478"/>
        <v>0</v>
      </c>
      <c r="V617" s="494" t="str">
        <f t="shared" si="471"/>
        <v/>
      </c>
      <c r="W617" s="495">
        <f t="shared" si="479"/>
        <v>0</v>
      </c>
      <c r="X617" s="495" t="e">
        <f t="shared" si="480"/>
        <v>#VALUE!</v>
      </c>
      <c r="Y617" s="273"/>
      <c r="Z617" s="273"/>
      <c r="AA617" s="273"/>
      <c r="AB617" s="273"/>
      <c r="AC617" s="273"/>
      <c r="AD617" s="273"/>
      <c r="AE617" s="273"/>
      <c r="AF617" s="273"/>
      <c r="AG617" s="273"/>
      <c r="AH617" s="273"/>
      <c r="AI617" s="273"/>
      <c r="AJ617" s="274">
        <f t="shared" si="481"/>
        <v>0</v>
      </c>
      <c r="AK617" s="274">
        <v>0</v>
      </c>
    </row>
    <row r="618" spans="1:37" s="275" customFormat="1" ht="15" customHeight="1">
      <c r="A618" s="414"/>
      <c r="B618" s="415"/>
      <c r="C618" s="416" t="str">
        <f>IF($B618="","",IFERROR(VLOOKUP($B618,SERVIÇOS!$A:$F,2,0),IFERROR(VLOOKUP($B618,'COMPOSIÇÕES COMPLEMENTARES '!$C:$K,2,0),"")))</f>
        <v/>
      </c>
      <c r="D618" s="417" t="str">
        <f>IF($B618="","",IFERROR(VLOOKUP($B618,SERVIÇOS!$A:$F,3,0),IFERROR(VLOOKUP($B618,'COMPOSIÇÕES COMPLEMENTARES '!$C:$K,3,0),"")))</f>
        <v/>
      </c>
      <c r="E618" s="418"/>
      <c r="F618" s="419" t="str">
        <f>IF($B618="","",IFERROR(VLOOKUP($B618,SERVIÇOS!$A:$F,4,0),IFERROR(VLOOKUP($B618,'COMPOSIÇÕES COMPLEMENTARES '!$C:$K,6,0),"")))</f>
        <v/>
      </c>
      <c r="G618" s="419" t="str">
        <f>IF($B618="","",IFERROR(VLOOKUP($B618,SERVIÇOS!$A:$F,5,0),IFERROR(VLOOKUP($B618,'COMPOSIÇÕES COMPLEMENTARES '!$C:$K,7,0),"")))</f>
        <v/>
      </c>
      <c r="H618" s="419" t="str">
        <f t="shared" si="470"/>
        <v/>
      </c>
      <c r="I618" s="419" t="str">
        <f t="shared" si="472"/>
        <v/>
      </c>
      <c r="J618" s="419" t="str">
        <f t="shared" si="473"/>
        <v/>
      </c>
      <c r="K618" s="419" t="str">
        <f t="shared" si="474"/>
        <v/>
      </c>
      <c r="L618" s="714"/>
      <c r="M618"/>
      <c r="N618" s="477"/>
      <c r="O618" s="478" t="str">
        <f t="shared" si="475"/>
        <v/>
      </c>
      <c r="P618" s="477"/>
      <c r="Q618" s="479" t="str">
        <f t="shared" si="476"/>
        <v/>
      </c>
      <c r="R618" s="477"/>
      <c r="S618" s="480" t="str">
        <f t="shared" si="477"/>
        <v/>
      </c>
      <c r="T618" s="481">
        <f>SUMIF($N$8:S$8,"QUANT.",N618:S618)</f>
        <v>0</v>
      </c>
      <c r="U618" s="482">
        <f t="shared" si="478"/>
        <v>0</v>
      </c>
      <c r="V618" s="494" t="str">
        <f t="shared" si="471"/>
        <v/>
      </c>
      <c r="W618" s="495">
        <f t="shared" si="479"/>
        <v>0</v>
      </c>
      <c r="X618" s="495" t="e">
        <f t="shared" si="480"/>
        <v>#VALUE!</v>
      </c>
      <c r="Y618" s="273"/>
      <c r="Z618" s="273"/>
      <c r="AA618" s="273"/>
      <c r="AB618" s="273"/>
      <c r="AC618" s="273"/>
      <c r="AD618" s="273"/>
      <c r="AE618" s="273"/>
      <c r="AF618" s="273"/>
      <c r="AG618" s="273"/>
      <c r="AH618" s="273"/>
      <c r="AI618" s="273"/>
      <c r="AJ618" s="274">
        <f t="shared" si="481"/>
        <v>0</v>
      </c>
      <c r="AK618" s="274">
        <v>0</v>
      </c>
    </row>
    <row r="619" spans="1:37" s="275" customFormat="1" ht="15" customHeight="1">
      <c r="A619" s="414"/>
      <c r="B619" s="415"/>
      <c r="C619" s="416" t="str">
        <f>IF($B619="","",IFERROR(VLOOKUP($B619,SERVIÇOS!$A:$F,2,0),IFERROR(VLOOKUP($B619,'COMPOSIÇÕES COMPLEMENTARES '!$C:$K,2,0),"")))</f>
        <v/>
      </c>
      <c r="D619" s="417" t="str">
        <f>IF($B619="","",IFERROR(VLOOKUP($B619,SERVIÇOS!$A:$F,3,0),IFERROR(VLOOKUP($B619,'COMPOSIÇÕES COMPLEMENTARES '!$C:$K,3,0),"")))</f>
        <v/>
      </c>
      <c r="E619" s="418"/>
      <c r="F619" s="419" t="str">
        <f>IF($B619="","",IFERROR(VLOOKUP($B619,SERVIÇOS!$A:$F,4,0),IFERROR(VLOOKUP($B619,'COMPOSIÇÕES COMPLEMENTARES '!$C:$K,6,0),"")))</f>
        <v/>
      </c>
      <c r="G619" s="419" t="str">
        <f>IF($B619="","",IFERROR(VLOOKUP($B619,SERVIÇOS!$A:$F,5,0),IFERROR(VLOOKUP($B619,'COMPOSIÇÕES COMPLEMENTARES '!$C:$K,7,0),"")))</f>
        <v/>
      </c>
      <c r="H619" s="419" t="str">
        <f t="shared" si="470"/>
        <v/>
      </c>
      <c r="I619" s="419" t="str">
        <f t="shared" si="472"/>
        <v/>
      </c>
      <c r="J619" s="419" t="str">
        <f t="shared" si="473"/>
        <v/>
      </c>
      <c r="K619" s="419" t="str">
        <f t="shared" si="474"/>
        <v/>
      </c>
      <c r="L619" s="714"/>
      <c r="M619"/>
      <c r="N619" s="477"/>
      <c r="O619" s="478" t="str">
        <f t="shared" si="475"/>
        <v/>
      </c>
      <c r="P619" s="477"/>
      <c r="Q619" s="479" t="str">
        <f t="shared" si="476"/>
        <v/>
      </c>
      <c r="R619" s="477"/>
      <c r="S619" s="480" t="str">
        <f t="shared" si="477"/>
        <v/>
      </c>
      <c r="T619" s="481">
        <f>SUMIF($N$8:S$8,"QUANT.",N619:S619)</f>
        <v>0</v>
      </c>
      <c r="U619" s="482">
        <f t="shared" si="478"/>
        <v>0</v>
      </c>
      <c r="V619" s="494" t="str">
        <f t="shared" si="471"/>
        <v/>
      </c>
      <c r="W619" s="495">
        <f t="shared" si="479"/>
        <v>0</v>
      </c>
      <c r="X619" s="495" t="e">
        <f t="shared" si="480"/>
        <v>#VALUE!</v>
      </c>
      <c r="Y619" s="273"/>
      <c r="Z619" s="273"/>
      <c r="AA619" s="273"/>
      <c r="AB619" s="273"/>
      <c r="AC619" s="273"/>
      <c r="AD619" s="273"/>
      <c r="AE619" s="273"/>
      <c r="AF619" s="273"/>
      <c r="AG619" s="273"/>
      <c r="AH619" s="273"/>
      <c r="AI619" s="273"/>
      <c r="AJ619" s="274">
        <f t="shared" si="481"/>
        <v>0</v>
      </c>
      <c r="AK619" s="274">
        <v>0</v>
      </c>
    </row>
    <row r="620" spans="1:37" s="275" customFormat="1" ht="15" customHeight="1">
      <c r="A620" s="414"/>
      <c r="B620" s="415"/>
      <c r="C620" s="416" t="str">
        <f>IF($B620="","",IFERROR(VLOOKUP($B620,SERVIÇOS!$A:$F,2,0),IFERROR(VLOOKUP($B620,'COMPOSIÇÕES COMPLEMENTARES '!$C:$K,2,0),"")))</f>
        <v/>
      </c>
      <c r="D620" s="417" t="str">
        <f>IF($B620="","",IFERROR(VLOOKUP($B620,SERVIÇOS!$A:$F,3,0),IFERROR(VLOOKUP($B620,'COMPOSIÇÕES COMPLEMENTARES '!$C:$K,3,0),"")))</f>
        <v/>
      </c>
      <c r="E620" s="418"/>
      <c r="F620" s="419" t="str">
        <f>IF($B620="","",IFERROR(VLOOKUP($B620,SERVIÇOS!$A:$F,4,0),IFERROR(VLOOKUP($B620,'COMPOSIÇÕES COMPLEMENTARES '!$C:$K,6,0),"")))</f>
        <v/>
      </c>
      <c r="G620" s="419" t="str">
        <f>IF($B620="","",IFERROR(VLOOKUP($B620,SERVIÇOS!$A:$F,5,0),IFERROR(VLOOKUP($B620,'COMPOSIÇÕES COMPLEMENTARES '!$C:$K,7,0),"")))</f>
        <v/>
      </c>
      <c r="H620" s="419" t="str">
        <f t="shared" si="470"/>
        <v/>
      </c>
      <c r="I620" s="419" t="str">
        <f t="shared" si="472"/>
        <v/>
      </c>
      <c r="J620" s="419" t="str">
        <f t="shared" si="473"/>
        <v/>
      </c>
      <c r="K620" s="419" t="str">
        <f t="shared" si="474"/>
        <v/>
      </c>
      <c r="L620" s="714"/>
      <c r="M620"/>
      <c r="N620" s="477"/>
      <c r="O620" s="478" t="str">
        <f t="shared" si="475"/>
        <v/>
      </c>
      <c r="P620" s="477"/>
      <c r="Q620" s="479" t="str">
        <f t="shared" si="476"/>
        <v/>
      </c>
      <c r="R620" s="477"/>
      <c r="S620" s="480" t="str">
        <f t="shared" si="477"/>
        <v/>
      </c>
      <c r="T620" s="481">
        <f>SUMIF($N$8:S$8,"QUANT.",N620:S620)</f>
        <v>0</v>
      </c>
      <c r="U620" s="482">
        <f t="shared" si="478"/>
        <v>0</v>
      </c>
      <c r="V620" s="494" t="str">
        <f t="shared" si="471"/>
        <v/>
      </c>
      <c r="W620" s="495">
        <f t="shared" si="479"/>
        <v>0</v>
      </c>
      <c r="X620" s="495" t="e">
        <f t="shared" si="480"/>
        <v>#VALUE!</v>
      </c>
      <c r="Y620" s="273"/>
      <c r="Z620" s="273"/>
      <c r="AA620" s="273"/>
      <c r="AB620" s="273"/>
      <c r="AC620" s="273"/>
      <c r="AD620" s="273"/>
      <c r="AE620" s="273"/>
      <c r="AF620" s="273"/>
      <c r="AG620" s="273"/>
      <c r="AH620" s="273"/>
      <c r="AI620" s="273"/>
      <c r="AJ620" s="274">
        <f t="shared" si="481"/>
        <v>0</v>
      </c>
      <c r="AK620" s="274">
        <v>0</v>
      </c>
    </row>
    <row r="621" spans="1:37" s="275" customFormat="1" ht="15" customHeight="1">
      <c r="A621" s="414"/>
      <c r="B621" s="415"/>
      <c r="C621" s="416" t="str">
        <f>IF($B621="","",IFERROR(VLOOKUP($B621,SERVIÇOS!$A:$F,2,0),IFERROR(VLOOKUP($B621,'COMPOSIÇÕES COMPLEMENTARES '!$C:$K,2,0),"")))</f>
        <v/>
      </c>
      <c r="D621" s="417" t="str">
        <f>IF($B621="","",IFERROR(VLOOKUP($B621,SERVIÇOS!$A:$F,3,0),IFERROR(VLOOKUP($B621,'COMPOSIÇÕES COMPLEMENTARES '!$C:$K,3,0),"")))</f>
        <v/>
      </c>
      <c r="E621" s="418"/>
      <c r="F621" s="419" t="str">
        <f>IF($B621="","",IFERROR(VLOOKUP($B621,SERVIÇOS!$A:$F,4,0),IFERROR(VLOOKUP($B621,'COMPOSIÇÕES COMPLEMENTARES '!$C:$K,6,0),"")))</f>
        <v/>
      </c>
      <c r="G621" s="419" t="str">
        <f>IF($B621="","",IFERROR(VLOOKUP($B621,SERVIÇOS!$A:$F,5,0),IFERROR(VLOOKUP($B621,'COMPOSIÇÕES COMPLEMENTARES '!$C:$K,7,0),"")))</f>
        <v/>
      </c>
      <c r="H621" s="419" t="str">
        <f t="shared" si="470"/>
        <v/>
      </c>
      <c r="I621" s="419" t="str">
        <f t="shared" si="472"/>
        <v/>
      </c>
      <c r="J621" s="419" t="str">
        <f t="shared" si="473"/>
        <v/>
      </c>
      <c r="K621" s="419" t="str">
        <f t="shared" si="474"/>
        <v/>
      </c>
      <c r="L621" s="714"/>
      <c r="M621"/>
      <c r="N621" s="477"/>
      <c r="O621" s="478" t="str">
        <f t="shared" si="475"/>
        <v/>
      </c>
      <c r="P621" s="477"/>
      <c r="Q621" s="479" t="str">
        <f t="shared" si="476"/>
        <v/>
      </c>
      <c r="R621" s="477"/>
      <c r="S621" s="480" t="str">
        <f t="shared" si="477"/>
        <v/>
      </c>
      <c r="T621" s="481">
        <f>SUMIF($N$8:S$8,"QUANT.",N621:S621)</f>
        <v>0</v>
      </c>
      <c r="U621" s="482">
        <f t="shared" si="478"/>
        <v>0</v>
      </c>
      <c r="V621" s="494" t="str">
        <f t="shared" si="471"/>
        <v/>
      </c>
      <c r="W621" s="495">
        <f t="shared" si="479"/>
        <v>0</v>
      </c>
      <c r="X621" s="495" t="e">
        <f t="shared" si="480"/>
        <v>#VALUE!</v>
      </c>
      <c r="Y621" s="273"/>
      <c r="Z621" s="273"/>
      <c r="AA621" s="273"/>
      <c r="AB621" s="273"/>
      <c r="AC621" s="273"/>
      <c r="AD621" s="273"/>
      <c r="AE621" s="273"/>
      <c r="AF621" s="273"/>
      <c r="AG621" s="273"/>
      <c r="AH621" s="273"/>
      <c r="AI621" s="273"/>
      <c r="AJ621" s="274">
        <f t="shared" si="481"/>
        <v>0</v>
      </c>
      <c r="AK621" s="274">
        <v>0</v>
      </c>
    </row>
    <row r="622" spans="1:37" s="275" customFormat="1" ht="15" customHeight="1">
      <c r="A622" s="414"/>
      <c r="B622" s="415"/>
      <c r="C622" s="416" t="str">
        <f>IF($B622="","",IFERROR(VLOOKUP($B622,SERVIÇOS!$A:$F,2,0),IFERROR(VLOOKUP($B622,'COMPOSIÇÕES COMPLEMENTARES '!$C:$K,2,0),"")))</f>
        <v/>
      </c>
      <c r="D622" s="417" t="str">
        <f>IF($B622="","",IFERROR(VLOOKUP($B622,SERVIÇOS!$A:$F,3,0),IFERROR(VLOOKUP($B622,'COMPOSIÇÕES COMPLEMENTARES '!$C:$K,3,0),"")))</f>
        <v/>
      </c>
      <c r="E622" s="418"/>
      <c r="F622" s="419" t="str">
        <f>IF($B622="","",IFERROR(VLOOKUP($B622,SERVIÇOS!$A:$F,4,0),IFERROR(VLOOKUP($B622,'COMPOSIÇÕES COMPLEMENTARES '!$C:$K,6,0),"")))</f>
        <v/>
      </c>
      <c r="G622" s="419" t="str">
        <f>IF($B622="","",IFERROR(VLOOKUP($B622,SERVIÇOS!$A:$F,5,0),IFERROR(VLOOKUP($B622,'COMPOSIÇÕES COMPLEMENTARES '!$C:$K,7,0),"")))</f>
        <v/>
      </c>
      <c r="H622" s="419" t="str">
        <f t="shared" si="470"/>
        <v/>
      </c>
      <c r="I622" s="419" t="str">
        <f t="shared" si="472"/>
        <v/>
      </c>
      <c r="J622" s="419" t="str">
        <f t="shared" si="473"/>
        <v/>
      </c>
      <c r="K622" s="419" t="str">
        <f t="shared" si="474"/>
        <v/>
      </c>
      <c r="L622" s="714"/>
      <c r="M622"/>
      <c r="N622" s="477"/>
      <c r="O622" s="478" t="str">
        <f t="shared" si="475"/>
        <v/>
      </c>
      <c r="P622" s="477"/>
      <c r="Q622" s="479" t="str">
        <f t="shared" si="476"/>
        <v/>
      </c>
      <c r="R622" s="477"/>
      <c r="S622" s="480" t="str">
        <f t="shared" si="477"/>
        <v/>
      </c>
      <c r="T622" s="481">
        <f>SUMIF($N$8:S$8,"QUANT.",N622:S622)</f>
        <v>0</v>
      </c>
      <c r="U622" s="482">
        <f t="shared" si="478"/>
        <v>0</v>
      </c>
      <c r="V622" s="494" t="str">
        <f t="shared" si="471"/>
        <v/>
      </c>
      <c r="W622" s="495">
        <f t="shared" si="479"/>
        <v>0</v>
      </c>
      <c r="X622" s="495" t="e">
        <f t="shared" si="480"/>
        <v>#VALUE!</v>
      </c>
      <c r="Y622" s="273"/>
      <c r="Z622" s="273"/>
      <c r="AA622" s="273"/>
      <c r="AB622" s="273"/>
      <c r="AC622" s="273"/>
      <c r="AD622" s="273"/>
      <c r="AE622" s="273"/>
      <c r="AF622" s="273"/>
      <c r="AG622" s="273"/>
      <c r="AH622" s="273"/>
      <c r="AI622" s="273"/>
      <c r="AJ622" s="274">
        <f t="shared" si="481"/>
        <v>0</v>
      </c>
      <c r="AK622" s="274">
        <v>0</v>
      </c>
    </row>
    <row r="623" spans="1:37" s="275" customFormat="1" ht="15" customHeight="1">
      <c r="A623" s="414"/>
      <c r="B623" s="415"/>
      <c r="C623" s="416" t="str">
        <f>IF($B623="","",IFERROR(VLOOKUP($B623,SERVIÇOS!$A:$F,2,0),IFERROR(VLOOKUP($B623,'COMPOSIÇÕES COMPLEMENTARES '!$C:$K,2,0),"")))</f>
        <v/>
      </c>
      <c r="D623" s="417" t="str">
        <f>IF($B623="","",IFERROR(VLOOKUP($B623,SERVIÇOS!$A:$F,3,0),IFERROR(VLOOKUP($B623,'COMPOSIÇÕES COMPLEMENTARES '!$C:$K,3,0),"")))</f>
        <v/>
      </c>
      <c r="E623" s="418"/>
      <c r="F623" s="419" t="str">
        <f>IF($B623="","",IFERROR(VLOOKUP($B623,SERVIÇOS!$A:$F,4,0),IFERROR(VLOOKUP($B623,'COMPOSIÇÕES COMPLEMENTARES '!$C:$K,6,0),"")))</f>
        <v/>
      </c>
      <c r="G623" s="419" t="str">
        <f>IF($B623="","",IFERROR(VLOOKUP($B623,SERVIÇOS!$A:$F,5,0),IFERROR(VLOOKUP($B623,'COMPOSIÇÕES COMPLEMENTARES '!$C:$K,7,0),"")))</f>
        <v/>
      </c>
      <c r="H623" s="419" t="str">
        <f t="shared" si="470"/>
        <v/>
      </c>
      <c r="I623" s="419" t="str">
        <f t="shared" si="472"/>
        <v/>
      </c>
      <c r="J623" s="419" t="str">
        <f t="shared" si="473"/>
        <v/>
      </c>
      <c r="K623" s="419" t="str">
        <f t="shared" si="474"/>
        <v/>
      </c>
      <c r="L623" s="714"/>
      <c r="M623"/>
      <c r="N623" s="477"/>
      <c r="O623" s="478" t="str">
        <f t="shared" si="475"/>
        <v/>
      </c>
      <c r="P623" s="477"/>
      <c r="Q623" s="479" t="str">
        <f t="shared" si="476"/>
        <v/>
      </c>
      <c r="R623" s="477"/>
      <c r="S623" s="480" t="str">
        <f t="shared" si="477"/>
        <v/>
      </c>
      <c r="T623" s="481">
        <f>SUMIF($N$8:S$8,"QUANT.",N623:S623)</f>
        <v>0</v>
      </c>
      <c r="U623" s="482">
        <f t="shared" si="478"/>
        <v>0</v>
      </c>
      <c r="V623" s="494" t="str">
        <f t="shared" si="471"/>
        <v/>
      </c>
      <c r="W623" s="495">
        <f t="shared" si="479"/>
        <v>0</v>
      </c>
      <c r="X623" s="495" t="e">
        <f t="shared" si="480"/>
        <v>#VALUE!</v>
      </c>
      <c r="Y623" s="273"/>
      <c r="Z623" s="273"/>
      <c r="AA623" s="273"/>
      <c r="AB623" s="273"/>
      <c r="AC623" s="273"/>
      <c r="AD623" s="273"/>
      <c r="AE623" s="273"/>
      <c r="AF623" s="273"/>
      <c r="AG623" s="273"/>
      <c r="AH623" s="273"/>
      <c r="AI623" s="273"/>
      <c r="AJ623" s="274">
        <f t="shared" si="481"/>
        <v>0</v>
      </c>
      <c r="AK623" s="274">
        <v>0</v>
      </c>
    </row>
    <row r="624" spans="1:37" s="275" customFormat="1" ht="15" customHeight="1">
      <c r="A624" s="414"/>
      <c r="B624" s="415"/>
      <c r="C624" s="416" t="str">
        <f>IF($B624="","",IFERROR(VLOOKUP($B624,SERVIÇOS!$A:$F,2,0),IFERROR(VLOOKUP($B624,'COMPOSIÇÕES COMPLEMENTARES '!$C:$K,2,0),"")))</f>
        <v/>
      </c>
      <c r="D624" s="417" t="str">
        <f>IF($B624="","",IFERROR(VLOOKUP($B624,SERVIÇOS!$A:$F,3,0),IFERROR(VLOOKUP($B624,'COMPOSIÇÕES COMPLEMENTARES '!$C:$K,3,0),"")))</f>
        <v/>
      </c>
      <c r="E624" s="418"/>
      <c r="F624" s="419" t="str">
        <f>IF($B624="","",IFERROR(VLOOKUP($B624,SERVIÇOS!$A:$F,4,0),IFERROR(VLOOKUP($B624,'COMPOSIÇÕES COMPLEMENTARES '!$C:$K,6,0),"")))</f>
        <v/>
      </c>
      <c r="G624" s="419" t="str">
        <f>IF($B624="","",IFERROR(VLOOKUP($B624,SERVIÇOS!$A:$F,5,0),IFERROR(VLOOKUP($B624,'COMPOSIÇÕES COMPLEMENTARES '!$C:$K,7,0),"")))</f>
        <v/>
      </c>
      <c r="H624" s="419" t="str">
        <f t="shared" si="470"/>
        <v/>
      </c>
      <c r="I624" s="419" t="str">
        <f t="shared" si="472"/>
        <v/>
      </c>
      <c r="J624" s="419" t="str">
        <f t="shared" si="473"/>
        <v/>
      </c>
      <c r="K624" s="419" t="str">
        <f t="shared" si="474"/>
        <v/>
      </c>
      <c r="L624" s="714"/>
      <c r="M624"/>
      <c r="N624" s="477"/>
      <c r="O624" s="478" t="str">
        <f t="shared" si="475"/>
        <v/>
      </c>
      <c r="P624" s="477"/>
      <c r="Q624" s="479" t="str">
        <f t="shared" si="476"/>
        <v/>
      </c>
      <c r="R624" s="477"/>
      <c r="S624" s="480" t="str">
        <f t="shared" si="477"/>
        <v/>
      </c>
      <c r="T624" s="481">
        <f>SUMIF($N$8:S$8,"QUANT.",N624:S624)</f>
        <v>0</v>
      </c>
      <c r="U624" s="482">
        <f t="shared" si="478"/>
        <v>0</v>
      </c>
      <c r="V624" s="494" t="str">
        <f t="shared" si="471"/>
        <v/>
      </c>
      <c r="W624" s="495">
        <f t="shared" si="479"/>
        <v>0</v>
      </c>
      <c r="X624" s="495" t="e">
        <f t="shared" si="480"/>
        <v>#VALUE!</v>
      </c>
      <c r="Y624" s="273"/>
      <c r="Z624" s="273"/>
      <c r="AA624" s="273"/>
      <c r="AB624" s="273"/>
      <c r="AC624" s="273"/>
      <c r="AD624" s="273"/>
      <c r="AE624" s="273"/>
      <c r="AF624" s="273"/>
      <c r="AG624" s="273"/>
      <c r="AH624" s="273"/>
      <c r="AI624" s="273"/>
      <c r="AJ624" s="274">
        <f t="shared" si="481"/>
        <v>0</v>
      </c>
      <c r="AK624" s="274">
        <v>0</v>
      </c>
    </row>
    <row r="625" spans="1:37" s="275" customFormat="1" ht="15" customHeight="1">
      <c r="A625" s="414"/>
      <c r="B625" s="415"/>
      <c r="C625" s="416" t="str">
        <f>IF($B625="","",IFERROR(VLOOKUP($B625,SERVIÇOS!$A:$F,2,0),IFERROR(VLOOKUP($B625,'COMPOSIÇÕES COMPLEMENTARES '!$C:$K,2,0),"")))</f>
        <v/>
      </c>
      <c r="D625" s="417" t="str">
        <f>IF($B625="","",IFERROR(VLOOKUP($B625,SERVIÇOS!$A:$F,3,0),IFERROR(VLOOKUP($B625,'COMPOSIÇÕES COMPLEMENTARES '!$C:$K,3,0),"")))</f>
        <v/>
      </c>
      <c r="E625" s="418"/>
      <c r="F625" s="419" t="str">
        <f>IF($B625="","",IFERROR(VLOOKUP($B625,SERVIÇOS!$A:$F,4,0),IFERROR(VLOOKUP($B625,'COMPOSIÇÕES COMPLEMENTARES '!$C:$K,6,0),"")))</f>
        <v/>
      </c>
      <c r="G625" s="419" t="str">
        <f>IF($B625="","",IFERROR(VLOOKUP($B625,SERVIÇOS!$A:$F,5,0),IFERROR(VLOOKUP($B625,'COMPOSIÇÕES COMPLEMENTARES '!$C:$K,7,0),"")))</f>
        <v/>
      </c>
      <c r="H625" s="419" t="str">
        <f t="shared" si="470"/>
        <v/>
      </c>
      <c r="I625" s="419" t="str">
        <f t="shared" si="472"/>
        <v/>
      </c>
      <c r="J625" s="419" t="str">
        <f t="shared" si="473"/>
        <v/>
      </c>
      <c r="K625" s="419" t="str">
        <f t="shared" si="474"/>
        <v/>
      </c>
      <c r="L625" s="714"/>
      <c r="M625"/>
      <c r="N625" s="477"/>
      <c r="O625" s="478" t="str">
        <f t="shared" si="475"/>
        <v/>
      </c>
      <c r="P625" s="477"/>
      <c r="Q625" s="479" t="str">
        <f t="shared" si="476"/>
        <v/>
      </c>
      <c r="R625" s="477"/>
      <c r="S625" s="480" t="str">
        <f t="shared" si="477"/>
        <v/>
      </c>
      <c r="T625" s="481">
        <f>SUMIF($N$8:S$8,"QUANT.",N625:S625)</f>
        <v>0</v>
      </c>
      <c r="U625" s="482">
        <f t="shared" si="478"/>
        <v>0</v>
      </c>
      <c r="V625" s="494" t="str">
        <f t="shared" si="471"/>
        <v/>
      </c>
      <c r="W625" s="495">
        <f t="shared" si="479"/>
        <v>0</v>
      </c>
      <c r="X625" s="495" t="e">
        <f t="shared" si="480"/>
        <v>#VALUE!</v>
      </c>
      <c r="Y625" s="273"/>
      <c r="Z625" s="273"/>
      <c r="AA625" s="273"/>
      <c r="AB625" s="273"/>
      <c r="AC625" s="273"/>
      <c r="AD625" s="273"/>
      <c r="AE625" s="273"/>
      <c r="AF625" s="273"/>
      <c r="AG625" s="273"/>
      <c r="AH625" s="273"/>
      <c r="AI625" s="273"/>
      <c r="AJ625" s="274">
        <f t="shared" si="481"/>
        <v>0</v>
      </c>
      <c r="AK625" s="274">
        <v>0</v>
      </c>
    </row>
    <row r="626" spans="1:37" s="275" customFormat="1" ht="15" customHeight="1">
      <c r="A626" s="414"/>
      <c r="B626" s="415"/>
      <c r="C626" s="416" t="str">
        <f>IF($B626="","",IFERROR(VLOOKUP($B626,SERVIÇOS!$A:$F,2,0),IFERROR(VLOOKUP($B626,'COMPOSIÇÕES COMPLEMENTARES '!$C:$K,2,0),"")))</f>
        <v/>
      </c>
      <c r="D626" s="417" t="str">
        <f>IF($B626="","",IFERROR(VLOOKUP($B626,SERVIÇOS!$A:$F,3,0),IFERROR(VLOOKUP($B626,'COMPOSIÇÕES COMPLEMENTARES '!$C:$K,3,0),"")))</f>
        <v/>
      </c>
      <c r="E626" s="418"/>
      <c r="F626" s="419" t="str">
        <f>IF($B626="","",IFERROR(VLOOKUP($B626,SERVIÇOS!$A:$F,4,0),IFERROR(VLOOKUP($B626,'COMPOSIÇÕES COMPLEMENTARES '!$C:$K,6,0),"")))</f>
        <v/>
      </c>
      <c r="G626" s="419" t="str">
        <f>IF($B626="","",IFERROR(VLOOKUP($B626,SERVIÇOS!$A:$F,5,0),IFERROR(VLOOKUP($B626,'COMPOSIÇÕES COMPLEMENTARES '!$C:$K,7,0),"")))</f>
        <v/>
      </c>
      <c r="H626" s="419" t="str">
        <f t="shared" si="470"/>
        <v/>
      </c>
      <c r="I626" s="419" t="str">
        <f t="shared" si="472"/>
        <v/>
      </c>
      <c r="J626" s="419" t="str">
        <f t="shared" si="473"/>
        <v/>
      </c>
      <c r="K626" s="419" t="str">
        <f t="shared" si="474"/>
        <v/>
      </c>
      <c r="L626" s="714"/>
      <c r="M626"/>
      <c r="N626" s="477"/>
      <c r="O626" s="478" t="str">
        <f t="shared" si="475"/>
        <v/>
      </c>
      <c r="P626" s="477"/>
      <c r="Q626" s="479" t="str">
        <f t="shared" si="476"/>
        <v/>
      </c>
      <c r="R626" s="477"/>
      <c r="S626" s="480" t="str">
        <f t="shared" si="477"/>
        <v/>
      </c>
      <c r="T626" s="481">
        <f>SUMIF($N$8:S$8,"QUANT.",N626:S626)</f>
        <v>0</v>
      </c>
      <c r="U626" s="482">
        <f t="shared" si="478"/>
        <v>0</v>
      </c>
      <c r="V626" s="494" t="str">
        <f t="shared" si="471"/>
        <v/>
      </c>
      <c r="W626" s="495">
        <f t="shared" si="479"/>
        <v>0</v>
      </c>
      <c r="X626" s="495" t="e">
        <f t="shared" si="480"/>
        <v>#VALUE!</v>
      </c>
      <c r="Y626" s="273"/>
      <c r="Z626" s="273"/>
      <c r="AA626" s="273"/>
      <c r="AB626" s="273"/>
      <c r="AC626" s="273"/>
      <c r="AD626" s="273"/>
      <c r="AE626" s="273"/>
      <c r="AF626" s="273"/>
      <c r="AG626" s="273"/>
      <c r="AH626" s="273"/>
      <c r="AI626" s="273"/>
      <c r="AJ626" s="274">
        <f t="shared" si="481"/>
        <v>0</v>
      </c>
      <c r="AK626" s="274">
        <v>0</v>
      </c>
    </row>
    <row r="627" spans="1:37" s="275" customFormat="1" ht="15" customHeight="1">
      <c r="A627" s="414"/>
      <c r="B627" s="415"/>
      <c r="C627" s="416" t="str">
        <f>IF($B627="","",IFERROR(VLOOKUP($B627,SERVIÇOS!$A:$F,2,0),IFERROR(VLOOKUP($B627,'COMPOSIÇÕES COMPLEMENTARES '!$C:$K,2,0),"")))</f>
        <v/>
      </c>
      <c r="D627" s="417" t="str">
        <f>IF($B627="","",IFERROR(VLOOKUP($B627,SERVIÇOS!$A:$F,3,0),IFERROR(VLOOKUP($B627,'COMPOSIÇÕES COMPLEMENTARES '!$C:$K,3,0),"")))</f>
        <v/>
      </c>
      <c r="E627" s="418"/>
      <c r="F627" s="419" t="str">
        <f>IF($B627="","",IFERROR(VLOOKUP($B627,SERVIÇOS!$A:$F,4,0),IFERROR(VLOOKUP($B627,'COMPOSIÇÕES COMPLEMENTARES '!$C:$K,6,0),"")))</f>
        <v/>
      </c>
      <c r="G627" s="419" t="str">
        <f>IF($B627="","",IFERROR(VLOOKUP($B627,SERVIÇOS!$A:$F,5,0),IFERROR(VLOOKUP($B627,'COMPOSIÇÕES COMPLEMENTARES '!$C:$K,7,0),"")))</f>
        <v/>
      </c>
      <c r="H627" s="419" t="str">
        <f t="shared" si="470"/>
        <v/>
      </c>
      <c r="I627" s="419" t="str">
        <f t="shared" si="472"/>
        <v/>
      </c>
      <c r="J627" s="419" t="str">
        <f t="shared" si="473"/>
        <v/>
      </c>
      <c r="K627" s="419" t="str">
        <f t="shared" si="474"/>
        <v/>
      </c>
      <c r="L627" s="714"/>
      <c r="M627"/>
      <c r="N627" s="477"/>
      <c r="O627" s="478" t="str">
        <f t="shared" si="475"/>
        <v/>
      </c>
      <c r="P627" s="477"/>
      <c r="Q627" s="479" t="str">
        <f t="shared" si="476"/>
        <v/>
      </c>
      <c r="R627" s="477"/>
      <c r="S627" s="480" t="str">
        <f t="shared" si="477"/>
        <v/>
      </c>
      <c r="T627" s="481">
        <f>SUMIF($N$8:S$8,"QUANT.",N627:S627)</f>
        <v>0</v>
      </c>
      <c r="U627" s="482">
        <f t="shared" si="478"/>
        <v>0</v>
      </c>
      <c r="V627" s="494" t="str">
        <f t="shared" si="471"/>
        <v/>
      </c>
      <c r="W627" s="495">
        <f t="shared" si="479"/>
        <v>0</v>
      </c>
      <c r="X627" s="495" t="e">
        <f t="shared" si="480"/>
        <v>#VALUE!</v>
      </c>
      <c r="Y627" s="273"/>
      <c r="Z627" s="273"/>
      <c r="AA627" s="273"/>
      <c r="AB627" s="273"/>
      <c r="AC627" s="273"/>
      <c r="AD627" s="273"/>
      <c r="AE627" s="273"/>
      <c r="AF627" s="273"/>
      <c r="AG627" s="273"/>
      <c r="AH627" s="273"/>
      <c r="AI627" s="273"/>
      <c r="AJ627" s="274">
        <f t="shared" si="481"/>
        <v>0</v>
      </c>
      <c r="AK627" s="274">
        <v>0</v>
      </c>
    </row>
    <row r="628" spans="1:37" s="275" customFormat="1" ht="15" customHeight="1">
      <c r="A628" s="414"/>
      <c r="B628" s="415"/>
      <c r="C628" s="416" t="str">
        <f>IF($B628="","",IFERROR(VLOOKUP($B628,SERVIÇOS!$A:$F,2,0),IFERROR(VLOOKUP($B628,'COMPOSIÇÕES COMPLEMENTARES '!$C:$K,2,0),"")))</f>
        <v/>
      </c>
      <c r="D628" s="417" t="str">
        <f>IF($B628="","",IFERROR(VLOOKUP($B628,SERVIÇOS!$A:$F,3,0),IFERROR(VLOOKUP($B628,'COMPOSIÇÕES COMPLEMENTARES '!$C:$K,3,0),"")))</f>
        <v/>
      </c>
      <c r="E628" s="418"/>
      <c r="F628" s="419" t="str">
        <f>IF($B628="","",IFERROR(VLOOKUP($B628,SERVIÇOS!$A:$F,4,0),IFERROR(VLOOKUP($B628,'COMPOSIÇÕES COMPLEMENTARES '!$C:$K,6,0),"")))</f>
        <v/>
      </c>
      <c r="G628" s="419" t="str">
        <f>IF($B628="","",IFERROR(VLOOKUP($B628,SERVIÇOS!$A:$F,5,0),IFERROR(VLOOKUP($B628,'COMPOSIÇÕES COMPLEMENTARES '!$C:$K,7,0),"")))</f>
        <v/>
      </c>
      <c r="H628" s="419" t="str">
        <f t="shared" si="470"/>
        <v/>
      </c>
      <c r="I628" s="419" t="str">
        <f t="shared" si="472"/>
        <v/>
      </c>
      <c r="J628" s="419" t="str">
        <f t="shared" si="473"/>
        <v/>
      </c>
      <c r="K628" s="419" t="str">
        <f t="shared" si="474"/>
        <v/>
      </c>
      <c r="L628" s="714"/>
      <c r="M628"/>
      <c r="N628" s="477"/>
      <c r="O628" s="478" t="str">
        <f t="shared" si="475"/>
        <v/>
      </c>
      <c r="P628" s="477"/>
      <c r="Q628" s="479" t="str">
        <f t="shared" si="476"/>
        <v/>
      </c>
      <c r="R628" s="477"/>
      <c r="S628" s="480" t="str">
        <f t="shared" si="477"/>
        <v/>
      </c>
      <c r="T628" s="481">
        <f>SUMIF($N$8:S$8,"QUANT.",N628:S628)</f>
        <v>0</v>
      </c>
      <c r="U628" s="482">
        <f t="shared" si="478"/>
        <v>0</v>
      </c>
      <c r="V628" s="494" t="str">
        <f t="shared" si="471"/>
        <v/>
      </c>
      <c r="W628" s="495">
        <f t="shared" si="479"/>
        <v>0</v>
      </c>
      <c r="X628" s="495" t="e">
        <f t="shared" si="480"/>
        <v>#VALUE!</v>
      </c>
      <c r="Y628" s="273"/>
      <c r="Z628" s="273"/>
      <c r="AA628" s="273"/>
      <c r="AB628" s="273"/>
      <c r="AC628" s="273"/>
      <c r="AD628" s="273"/>
      <c r="AE628" s="273"/>
      <c r="AF628" s="273"/>
      <c r="AG628" s="273"/>
      <c r="AH628" s="273"/>
      <c r="AI628" s="273"/>
      <c r="AJ628" s="274">
        <f t="shared" si="481"/>
        <v>0</v>
      </c>
      <c r="AK628" s="274">
        <v>0</v>
      </c>
    </row>
    <row r="629" spans="1:37" s="275" customFormat="1" ht="15" customHeight="1">
      <c r="A629" s="414"/>
      <c r="B629" s="415"/>
      <c r="C629" s="416" t="str">
        <f>IF($B629="","",IFERROR(VLOOKUP($B629,SERVIÇOS!$A:$F,2,0),IFERROR(VLOOKUP($B629,'COMPOSIÇÕES COMPLEMENTARES '!$C:$K,2,0),"")))</f>
        <v/>
      </c>
      <c r="D629" s="417" t="str">
        <f>IF($B629="","",IFERROR(VLOOKUP($B629,SERVIÇOS!$A:$F,3,0),IFERROR(VLOOKUP($B629,'COMPOSIÇÕES COMPLEMENTARES '!$C:$K,3,0),"")))</f>
        <v/>
      </c>
      <c r="E629" s="418"/>
      <c r="F629" s="419" t="str">
        <f>IF($B629="","",IFERROR(VLOOKUP($B629,SERVIÇOS!$A:$F,4,0),IFERROR(VLOOKUP($B629,'COMPOSIÇÕES COMPLEMENTARES '!$C:$K,6,0),"")))</f>
        <v/>
      </c>
      <c r="G629" s="419" t="str">
        <f>IF($B629="","",IFERROR(VLOOKUP($B629,SERVIÇOS!$A:$F,5,0),IFERROR(VLOOKUP($B629,'COMPOSIÇÕES COMPLEMENTARES '!$C:$K,7,0),"")))</f>
        <v/>
      </c>
      <c r="H629" s="419" t="str">
        <f t="shared" si="470"/>
        <v/>
      </c>
      <c r="I629" s="419" t="str">
        <f t="shared" si="472"/>
        <v/>
      </c>
      <c r="J629" s="419" t="str">
        <f t="shared" si="473"/>
        <v/>
      </c>
      <c r="K629" s="419" t="str">
        <f t="shared" si="474"/>
        <v/>
      </c>
      <c r="L629" s="714"/>
      <c r="M629"/>
      <c r="N629" s="477"/>
      <c r="O629" s="478" t="str">
        <f t="shared" si="475"/>
        <v/>
      </c>
      <c r="P629" s="477"/>
      <c r="Q629" s="479" t="str">
        <f t="shared" si="476"/>
        <v/>
      </c>
      <c r="R629" s="477"/>
      <c r="S629" s="480" t="str">
        <f t="shared" si="477"/>
        <v/>
      </c>
      <c r="T629" s="481">
        <f>SUMIF($N$8:S$8,"QUANT.",N629:S629)</f>
        <v>0</v>
      </c>
      <c r="U629" s="482">
        <f t="shared" si="478"/>
        <v>0</v>
      </c>
      <c r="V629" s="494" t="str">
        <f t="shared" si="471"/>
        <v/>
      </c>
      <c r="W629" s="495">
        <f t="shared" si="479"/>
        <v>0</v>
      </c>
      <c r="X629" s="495" t="e">
        <f t="shared" si="480"/>
        <v>#VALUE!</v>
      </c>
      <c r="Y629" s="273"/>
      <c r="Z629" s="273"/>
      <c r="AA629" s="273"/>
      <c r="AB629" s="273"/>
      <c r="AC629" s="273"/>
      <c r="AD629" s="273"/>
      <c r="AE629" s="273"/>
      <c r="AF629" s="273"/>
      <c r="AG629" s="273"/>
      <c r="AH629" s="273"/>
      <c r="AI629" s="273"/>
      <c r="AJ629" s="274">
        <f t="shared" si="481"/>
        <v>0</v>
      </c>
      <c r="AK629" s="274">
        <v>0</v>
      </c>
    </row>
    <row r="630" spans="1:37" s="275" customFormat="1" ht="15" customHeight="1">
      <c r="A630" s="414"/>
      <c r="B630" s="415"/>
      <c r="C630" s="416" t="str">
        <f>IF($B630="","",IFERROR(VLOOKUP($B630,SERVIÇOS!$A:$F,2,0),IFERROR(VLOOKUP($B630,'COMPOSIÇÕES COMPLEMENTARES '!$C:$K,2,0),"")))</f>
        <v/>
      </c>
      <c r="D630" s="417" t="str">
        <f>IF($B630="","",IFERROR(VLOOKUP($B630,SERVIÇOS!$A:$F,3,0),IFERROR(VLOOKUP($B630,'COMPOSIÇÕES COMPLEMENTARES '!$C:$K,3,0),"")))</f>
        <v/>
      </c>
      <c r="E630" s="418"/>
      <c r="F630" s="419" t="str">
        <f>IF($B630="","",IFERROR(VLOOKUP($B630,SERVIÇOS!$A:$F,4,0),IFERROR(VLOOKUP($B630,'COMPOSIÇÕES COMPLEMENTARES '!$C:$K,6,0),"")))</f>
        <v/>
      </c>
      <c r="G630" s="419" t="str">
        <f>IF($B630="","",IFERROR(VLOOKUP($B630,SERVIÇOS!$A:$F,5,0),IFERROR(VLOOKUP($B630,'COMPOSIÇÕES COMPLEMENTARES '!$C:$K,7,0),"")))</f>
        <v/>
      </c>
      <c r="H630" s="419" t="str">
        <f t="shared" si="470"/>
        <v/>
      </c>
      <c r="I630" s="419" t="str">
        <f t="shared" si="472"/>
        <v/>
      </c>
      <c r="J630" s="419" t="str">
        <f t="shared" si="473"/>
        <v/>
      </c>
      <c r="K630" s="419" t="str">
        <f t="shared" si="474"/>
        <v/>
      </c>
      <c r="L630" s="714"/>
      <c r="M630"/>
      <c r="N630" s="477"/>
      <c r="O630" s="478" t="str">
        <f t="shared" si="475"/>
        <v/>
      </c>
      <c r="P630" s="477"/>
      <c r="Q630" s="479" t="str">
        <f t="shared" si="476"/>
        <v/>
      </c>
      <c r="R630" s="477"/>
      <c r="S630" s="480" t="str">
        <f t="shared" si="477"/>
        <v/>
      </c>
      <c r="T630" s="481">
        <f>SUMIF($N$8:S$8,"QUANT.",N630:S630)</f>
        <v>0</v>
      </c>
      <c r="U630" s="482">
        <f t="shared" si="478"/>
        <v>0</v>
      </c>
      <c r="V630" s="494" t="str">
        <f t="shared" si="471"/>
        <v/>
      </c>
      <c r="W630" s="495">
        <f t="shared" si="479"/>
        <v>0</v>
      </c>
      <c r="X630" s="495" t="e">
        <f t="shared" si="480"/>
        <v>#VALUE!</v>
      </c>
      <c r="Y630" s="273"/>
      <c r="Z630" s="273"/>
      <c r="AA630" s="273"/>
      <c r="AB630" s="273"/>
      <c r="AC630" s="273"/>
      <c r="AD630" s="273"/>
      <c r="AE630" s="273"/>
      <c r="AF630" s="273"/>
      <c r="AG630" s="273"/>
      <c r="AH630" s="273"/>
      <c r="AI630" s="273"/>
      <c r="AJ630" s="274">
        <f t="shared" si="481"/>
        <v>0</v>
      </c>
      <c r="AK630" s="274">
        <v>0</v>
      </c>
    </row>
    <row r="631" spans="1:37" s="275" customFormat="1" ht="15" customHeight="1">
      <c r="A631" s="414"/>
      <c r="B631" s="415"/>
      <c r="C631" s="416" t="str">
        <f>IF($B631="","",IFERROR(VLOOKUP($B631,SERVIÇOS!$A:$F,2,0),IFERROR(VLOOKUP($B631,'COMPOSIÇÕES COMPLEMENTARES '!$C:$K,2,0),"")))</f>
        <v/>
      </c>
      <c r="D631" s="417" t="str">
        <f>IF($B631="","",IFERROR(VLOOKUP($B631,SERVIÇOS!$A:$F,3,0),IFERROR(VLOOKUP($B631,'COMPOSIÇÕES COMPLEMENTARES '!$C:$K,3,0),"")))</f>
        <v/>
      </c>
      <c r="E631" s="418"/>
      <c r="F631" s="419" t="str">
        <f>IF($B631="","",IFERROR(VLOOKUP($B631,SERVIÇOS!$A:$F,4,0),IFERROR(VLOOKUP($B631,'COMPOSIÇÕES COMPLEMENTARES '!$C:$K,6,0),"")))</f>
        <v/>
      </c>
      <c r="G631" s="419" t="str">
        <f>IF($B631="","",IFERROR(VLOOKUP($B631,SERVIÇOS!$A:$F,5,0),IFERROR(VLOOKUP($B631,'COMPOSIÇÕES COMPLEMENTARES '!$C:$K,7,0),"")))</f>
        <v/>
      </c>
      <c r="H631" s="419" t="str">
        <f t="shared" ref="H631:H694" si="482">IF(E631="","",F631+G631)</f>
        <v/>
      </c>
      <c r="I631" s="419" t="str">
        <f t="shared" si="472"/>
        <v/>
      </c>
      <c r="J631" s="419" t="str">
        <f t="shared" si="473"/>
        <v/>
      </c>
      <c r="K631" s="419" t="str">
        <f t="shared" si="474"/>
        <v/>
      </c>
      <c r="L631" s="714"/>
      <c r="M631"/>
      <c r="N631" s="477"/>
      <c r="O631" s="478" t="str">
        <f t="shared" si="475"/>
        <v/>
      </c>
      <c r="P631" s="477"/>
      <c r="Q631" s="479" t="str">
        <f t="shared" si="476"/>
        <v/>
      </c>
      <c r="R631" s="477"/>
      <c r="S631" s="480" t="str">
        <f t="shared" si="477"/>
        <v/>
      </c>
      <c r="T631" s="481">
        <f>SUMIF($N$8:S$8,"QUANT.",N631:S631)</f>
        <v>0</v>
      </c>
      <c r="U631" s="482">
        <f t="shared" si="478"/>
        <v>0</v>
      </c>
      <c r="V631" s="494" t="str">
        <f t="shared" ref="V631:V694" si="483">IF(B631&lt;&gt;"",IF(U631=0,"MEDIR",IF(K631-U631=0,"OK",IF(K631-U631&gt;0,"MEDIR","ALERTA!"))),"")</f>
        <v/>
      </c>
      <c r="W631" s="495">
        <f t="shared" si="479"/>
        <v>0</v>
      </c>
      <c r="X631" s="495" t="e">
        <f t="shared" si="480"/>
        <v>#VALUE!</v>
      </c>
      <c r="Y631" s="273"/>
      <c r="Z631" s="273"/>
      <c r="AA631" s="273"/>
      <c r="AB631" s="273"/>
      <c r="AC631" s="273"/>
      <c r="AD631" s="273"/>
      <c r="AE631" s="273"/>
      <c r="AF631" s="273"/>
      <c r="AG631" s="273"/>
      <c r="AH631" s="273"/>
      <c r="AI631" s="273"/>
      <c r="AJ631" s="274">
        <f t="shared" si="481"/>
        <v>0</v>
      </c>
      <c r="AK631" s="274">
        <v>0</v>
      </c>
    </row>
    <row r="632" spans="1:37" s="275" customFormat="1" ht="15" customHeight="1">
      <c r="A632" s="414"/>
      <c r="B632" s="415"/>
      <c r="C632" s="416" t="str">
        <f>IF($B632="","",IFERROR(VLOOKUP($B632,SERVIÇOS!$A:$F,2,0),IFERROR(VLOOKUP($B632,'COMPOSIÇÕES COMPLEMENTARES '!$C:$K,2,0),"")))</f>
        <v/>
      </c>
      <c r="D632" s="417" t="str">
        <f>IF($B632="","",IFERROR(VLOOKUP($B632,SERVIÇOS!$A:$F,3,0),IFERROR(VLOOKUP($B632,'COMPOSIÇÕES COMPLEMENTARES '!$C:$K,3,0),"")))</f>
        <v/>
      </c>
      <c r="E632" s="418"/>
      <c r="F632" s="419" t="str">
        <f>IF($B632="","",IFERROR(VLOOKUP($B632,SERVIÇOS!$A:$F,4,0),IFERROR(VLOOKUP($B632,'COMPOSIÇÕES COMPLEMENTARES '!$C:$K,6,0),"")))</f>
        <v/>
      </c>
      <c r="G632" s="419" t="str">
        <f>IF($B632="","",IFERROR(VLOOKUP($B632,SERVIÇOS!$A:$F,5,0),IFERROR(VLOOKUP($B632,'COMPOSIÇÕES COMPLEMENTARES '!$C:$K,7,0),"")))</f>
        <v/>
      </c>
      <c r="H632" s="419" t="str">
        <f t="shared" si="482"/>
        <v/>
      </c>
      <c r="I632" s="419" t="str">
        <f t="shared" ref="I632:I695" si="484">IF(E632="","",TRUNC((E632*F632),2))</f>
        <v/>
      </c>
      <c r="J632" s="419" t="str">
        <f t="shared" ref="J632:J695" si="485">IF(E632="","",TRUNC((E632*G632),2))</f>
        <v/>
      </c>
      <c r="K632" s="419" t="str">
        <f t="shared" ref="K632:K695" si="486">IF(E632="","",TRUNC((E632*H632),2))</f>
        <v/>
      </c>
      <c r="L632" s="714"/>
      <c r="M632"/>
      <c r="N632" s="477"/>
      <c r="O632" s="478" t="str">
        <f t="shared" ref="O632:O695" si="487">IF(OR(N632="",$K632=""),"",(N632/$E632)*$K632)</f>
        <v/>
      </c>
      <c r="P632" s="477"/>
      <c r="Q632" s="479" t="str">
        <f t="shared" ref="Q632:Q695" si="488">IF(OR(P632="",$K632=""),"",(P632/$E632)*$K632)</f>
        <v/>
      </c>
      <c r="R632" s="477"/>
      <c r="S632" s="480" t="str">
        <f t="shared" ref="S632:S695" si="489">IF(OR(R632="",$K632=""),"",(R632/$E632)*$K632)</f>
        <v/>
      </c>
      <c r="T632" s="481">
        <f>SUMIF($N$8:S$8,"QUANT.",N632:S632)</f>
        <v>0</v>
      </c>
      <c r="U632" s="482">
        <f t="shared" ref="U632:U695" si="490">SUMIF($N$8:$S$8,"CUSTO",N632:S632)</f>
        <v>0</v>
      </c>
      <c r="V632" s="494" t="str">
        <f t="shared" si="483"/>
        <v/>
      </c>
      <c r="W632" s="495">
        <f t="shared" ref="W632:W695" si="491">IF(T632="",0,E632-T632)</f>
        <v>0</v>
      </c>
      <c r="X632" s="495" t="e">
        <f t="shared" ref="X632:X695" si="492">IF(U632="",0,K632-U632)</f>
        <v>#VALUE!</v>
      </c>
      <c r="Y632" s="273"/>
      <c r="Z632" s="273"/>
      <c r="AA632" s="273"/>
      <c r="AB632" s="273"/>
      <c r="AC632" s="273"/>
      <c r="AD632" s="273"/>
      <c r="AE632" s="273"/>
      <c r="AF632" s="273"/>
      <c r="AG632" s="273"/>
      <c r="AH632" s="273"/>
      <c r="AI632" s="273"/>
      <c r="AJ632" s="274">
        <f t="shared" si="481"/>
        <v>0</v>
      </c>
      <c r="AK632" s="274">
        <v>0</v>
      </c>
    </row>
    <row r="633" spans="1:37" s="275" customFormat="1">
      <c r="A633" s="414"/>
      <c r="B633" s="415"/>
      <c r="C633" s="416" t="str">
        <f>IF($B633="","",IFERROR(VLOOKUP($B633,SERVIÇOS!$A:$F,2,0),IFERROR(VLOOKUP($B633,'COMPOSIÇÕES COMPLEMENTARES '!$C:$K,2,0),"")))</f>
        <v/>
      </c>
      <c r="D633" s="417" t="str">
        <f>IF($B633="","",IFERROR(VLOOKUP($B633,SERVIÇOS!$A:$F,3,0),IFERROR(VLOOKUP($B633,'COMPOSIÇÕES COMPLEMENTARES '!$C:$K,3,0),"")))</f>
        <v/>
      </c>
      <c r="E633" s="418"/>
      <c r="F633" s="419" t="str">
        <f>IF($B633="","",IFERROR(VLOOKUP($B633,SERVIÇOS!$A:$F,4,0),IFERROR(VLOOKUP($B633,'COMPOSIÇÕES COMPLEMENTARES '!$C:$K,6,0),"")))</f>
        <v/>
      </c>
      <c r="G633" s="419" t="str">
        <f>IF($B633="","",IFERROR(VLOOKUP($B633,SERVIÇOS!$A:$F,5,0),IFERROR(VLOOKUP($B633,'COMPOSIÇÕES COMPLEMENTARES '!$C:$K,7,0),"")))</f>
        <v/>
      </c>
      <c r="H633" s="419" t="str">
        <f t="shared" si="482"/>
        <v/>
      </c>
      <c r="I633" s="419" t="str">
        <f t="shared" si="484"/>
        <v/>
      </c>
      <c r="J633" s="419" t="str">
        <f t="shared" si="485"/>
        <v/>
      </c>
      <c r="K633" s="419" t="str">
        <f t="shared" si="486"/>
        <v/>
      </c>
      <c r="L633" s="714"/>
      <c r="M633"/>
      <c r="N633" s="477"/>
      <c r="O633" s="478" t="str">
        <f t="shared" si="487"/>
        <v/>
      </c>
      <c r="P633" s="477"/>
      <c r="Q633" s="479" t="str">
        <f t="shared" si="488"/>
        <v/>
      </c>
      <c r="R633" s="477"/>
      <c r="S633" s="480" t="str">
        <f t="shared" si="489"/>
        <v/>
      </c>
      <c r="T633" s="481">
        <f>SUMIF($N$8:S$8,"QUANT.",N633:S633)</f>
        <v>0</v>
      </c>
      <c r="U633" s="482">
        <f t="shared" si="490"/>
        <v>0</v>
      </c>
      <c r="V633" s="494" t="str">
        <f t="shared" si="483"/>
        <v/>
      </c>
      <c r="W633" s="495">
        <f t="shared" si="491"/>
        <v>0</v>
      </c>
      <c r="X633" s="495" t="e">
        <f t="shared" si="492"/>
        <v>#VALUE!</v>
      </c>
      <c r="Y633" s="273"/>
      <c r="Z633" s="273"/>
      <c r="AA633" s="273"/>
      <c r="AB633" s="273"/>
      <c r="AC633" s="273"/>
      <c r="AD633" s="273"/>
      <c r="AE633" s="273"/>
      <c r="AF633" s="273"/>
      <c r="AG633" s="273"/>
      <c r="AH633" s="273"/>
      <c r="AI633" s="273"/>
      <c r="AJ633" s="274">
        <f t="shared" si="481"/>
        <v>0</v>
      </c>
      <c r="AK633" s="274">
        <v>0</v>
      </c>
    </row>
    <row r="634" spans="1:37" s="275" customFormat="1">
      <c r="A634" s="414"/>
      <c r="B634" s="415"/>
      <c r="C634" s="416" t="str">
        <f>IF($B634="","",IFERROR(VLOOKUP($B634,SERVIÇOS!$A:$F,2,0),IFERROR(VLOOKUP($B634,'COMPOSIÇÕES COMPLEMENTARES '!$C:$K,2,0),"")))</f>
        <v/>
      </c>
      <c r="D634" s="417" t="str">
        <f>IF($B634="","",IFERROR(VLOOKUP($B634,SERVIÇOS!$A:$F,3,0),IFERROR(VLOOKUP($B634,'COMPOSIÇÕES COMPLEMENTARES '!$C:$K,3,0),"")))</f>
        <v/>
      </c>
      <c r="E634" s="418"/>
      <c r="F634" s="419" t="str">
        <f>IF($B634="","",IFERROR(VLOOKUP($B634,SERVIÇOS!$A:$F,4,0),IFERROR(VLOOKUP($B634,'COMPOSIÇÕES COMPLEMENTARES '!$C:$K,6,0),"")))</f>
        <v/>
      </c>
      <c r="G634" s="419" t="str">
        <f>IF($B634="","",IFERROR(VLOOKUP($B634,SERVIÇOS!$A:$F,5,0),IFERROR(VLOOKUP($B634,'COMPOSIÇÕES COMPLEMENTARES '!$C:$K,7,0),"")))</f>
        <v/>
      </c>
      <c r="H634" s="419" t="str">
        <f t="shared" si="482"/>
        <v/>
      </c>
      <c r="I634" s="419" t="str">
        <f t="shared" si="484"/>
        <v/>
      </c>
      <c r="J634" s="419" t="str">
        <f t="shared" si="485"/>
        <v/>
      </c>
      <c r="K634" s="419" t="str">
        <f t="shared" si="486"/>
        <v/>
      </c>
      <c r="L634" s="714"/>
      <c r="M634"/>
      <c r="N634" s="477"/>
      <c r="O634" s="478" t="str">
        <f t="shared" si="487"/>
        <v/>
      </c>
      <c r="P634" s="477"/>
      <c r="Q634" s="479" t="str">
        <f t="shared" si="488"/>
        <v/>
      </c>
      <c r="R634" s="477"/>
      <c r="S634" s="480" t="str">
        <f t="shared" si="489"/>
        <v/>
      </c>
      <c r="T634" s="481">
        <f>SUMIF($N$8:S$8,"QUANT.",N634:S634)</f>
        <v>0</v>
      </c>
      <c r="U634" s="482">
        <f t="shared" si="490"/>
        <v>0</v>
      </c>
      <c r="V634" s="494" t="str">
        <f t="shared" si="483"/>
        <v/>
      </c>
      <c r="W634" s="495">
        <f t="shared" si="491"/>
        <v>0</v>
      </c>
      <c r="X634" s="495" t="e">
        <f t="shared" si="492"/>
        <v>#VALUE!</v>
      </c>
      <c r="Y634" s="273"/>
      <c r="Z634" s="273"/>
      <c r="AA634" s="273"/>
      <c r="AB634" s="273"/>
      <c r="AC634" s="273"/>
      <c r="AD634" s="273"/>
      <c r="AE634" s="273"/>
      <c r="AF634" s="273"/>
      <c r="AG634" s="273"/>
      <c r="AH634" s="273"/>
      <c r="AI634" s="273"/>
      <c r="AJ634" s="274">
        <f t="shared" si="481"/>
        <v>0</v>
      </c>
      <c r="AK634" s="274">
        <v>0</v>
      </c>
    </row>
    <row r="635" spans="1:37" s="275" customFormat="1">
      <c r="A635" s="414"/>
      <c r="B635" s="415"/>
      <c r="C635" s="416" t="str">
        <f>IF($B635="","",IFERROR(VLOOKUP($B635,SERVIÇOS!$A:$F,2,0),IFERROR(VLOOKUP($B635,'COMPOSIÇÕES COMPLEMENTARES '!$C:$K,2,0),"")))</f>
        <v/>
      </c>
      <c r="D635" s="417" t="str">
        <f>IF($B635="","",IFERROR(VLOOKUP($B635,SERVIÇOS!$A:$F,3,0),IFERROR(VLOOKUP($B635,'COMPOSIÇÕES COMPLEMENTARES '!$C:$K,3,0),"")))</f>
        <v/>
      </c>
      <c r="E635" s="418"/>
      <c r="F635" s="419" t="str">
        <f>IF($B635="","",IFERROR(VLOOKUP($B635,SERVIÇOS!$A:$F,4,0),IFERROR(VLOOKUP($B635,'COMPOSIÇÕES COMPLEMENTARES '!$C:$K,6,0),"")))</f>
        <v/>
      </c>
      <c r="G635" s="419" t="str">
        <f>IF($B635="","",IFERROR(VLOOKUP($B635,SERVIÇOS!$A:$F,5,0),IFERROR(VLOOKUP($B635,'COMPOSIÇÕES COMPLEMENTARES '!$C:$K,7,0),"")))</f>
        <v/>
      </c>
      <c r="H635" s="419" t="str">
        <f t="shared" si="482"/>
        <v/>
      </c>
      <c r="I635" s="419" t="str">
        <f t="shared" si="484"/>
        <v/>
      </c>
      <c r="J635" s="419" t="str">
        <f t="shared" si="485"/>
        <v/>
      </c>
      <c r="K635" s="419" t="str">
        <f t="shared" si="486"/>
        <v/>
      </c>
      <c r="L635" s="714"/>
      <c r="M635"/>
      <c r="N635" s="477"/>
      <c r="O635" s="478" t="str">
        <f t="shared" si="487"/>
        <v/>
      </c>
      <c r="P635" s="477"/>
      <c r="Q635" s="479" t="str">
        <f t="shared" si="488"/>
        <v/>
      </c>
      <c r="R635" s="477"/>
      <c r="S635" s="480" t="str">
        <f t="shared" si="489"/>
        <v/>
      </c>
      <c r="T635" s="481">
        <f>SUMIF($N$8:S$8,"QUANT.",N635:S635)</f>
        <v>0</v>
      </c>
      <c r="U635" s="482">
        <f t="shared" si="490"/>
        <v>0</v>
      </c>
      <c r="V635" s="494" t="str">
        <f t="shared" si="483"/>
        <v/>
      </c>
      <c r="W635" s="495">
        <f t="shared" si="491"/>
        <v>0</v>
      </c>
      <c r="X635" s="495" t="e">
        <f t="shared" si="492"/>
        <v>#VALUE!</v>
      </c>
      <c r="Y635" s="273"/>
      <c r="Z635" s="273"/>
      <c r="AA635" s="273"/>
      <c r="AB635" s="273"/>
      <c r="AC635" s="273"/>
      <c r="AD635" s="273"/>
      <c r="AE635" s="273"/>
      <c r="AF635" s="273"/>
      <c r="AG635" s="273"/>
      <c r="AH635" s="273"/>
      <c r="AI635" s="273"/>
      <c r="AJ635" s="274">
        <f t="shared" si="481"/>
        <v>0</v>
      </c>
      <c r="AK635" s="274">
        <v>0</v>
      </c>
    </row>
    <row r="636" spans="1:37" s="275" customFormat="1">
      <c r="A636" s="414"/>
      <c r="B636" s="415"/>
      <c r="C636" s="416" t="str">
        <f>IF($B636="","",IFERROR(VLOOKUP($B636,SERVIÇOS!$A:$F,2,0),IFERROR(VLOOKUP($B636,'COMPOSIÇÕES COMPLEMENTARES '!$C:$K,2,0),"")))</f>
        <v/>
      </c>
      <c r="D636" s="417" t="str">
        <f>IF($B636="","",IFERROR(VLOOKUP($B636,SERVIÇOS!$A:$F,3,0),IFERROR(VLOOKUP($B636,'COMPOSIÇÕES COMPLEMENTARES '!$C:$K,3,0),"")))</f>
        <v/>
      </c>
      <c r="E636" s="418"/>
      <c r="F636" s="419" t="str">
        <f>IF($B636="","",IFERROR(VLOOKUP($B636,SERVIÇOS!$A:$F,4,0),IFERROR(VLOOKUP($B636,'COMPOSIÇÕES COMPLEMENTARES '!$C:$K,6,0),"")))</f>
        <v/>
      </c>
      <c r="G636" s="419" t="str">
        <f>IF($B636="","",IFERROR(VLOOKUP($B636,SERVIÇOS!$A:$F,5,0),IFERROR(VLOOKUP($B636,'COMPOSIÇÕES COMPLEMENTARES '!$C:$K,7,0),"")))</f>
        <v/>
      </c>
      <c r="H636" s="419" t="str">
        <f t="shared" si="482"/>
        <v/>
      </c>
      <c r="I636" s="419" t="str">
        <f t="shared" si="484"/>
        <v/>
      </c>
      <c r="J636" s="419" t="str">
        <f t="shared" si="485"/>
        <v/>
      </c>
      <c r="K636" s="419" t="str">
        <f t="shared" si="486"/>
        <v/>
      </c>
      <c r="L636" s="714"/>
      <c r="M636"/>
      <c r="N636" s="477"/>
      <c r="O636" s="478" t="str">
        <f t="shared" si="487"/>
        <v/>
      </c>
      <c r="P636" s="477"/>
      <c r="Q636" s="479" t="str">
        <f t="shared" si="488"/>
        <v/>
      </c>
      <c r="R636" s="477"/>
      <c r="S636" s="480" t="str">
        <f t="shared" si="489"/>
        <v/>
      </c>
      <c r="T636" s="481">
        <f>SUMIF($N$8:S$8,"QUANT.",N636:S636)</f>
        <v>0</v>
      </c>
      <c r="U636" s="482">
        <f t="shared" si="490"/>
        <v>0</v>
      </c>
      <c r="V636" s="494" t="str">
        <f t="shared" si="483"/>
        <v/>
      </c>
      <c r="W636" s="495">
        <f t="shared" si="491"/>
        <v>0</v>
      </c>
      <c r="X636" s="495" t="e">
        <f t="shared" si="492"/>
        <v>#VALUE!</v>
      </c>
      <c r="Y636" s="273"/>
      <c r="Z636" s="273"/>
      <c r="AA636" s="273"/>
      <c r="AB636" s="273"/>
      <c r="AC636" s="273"/>
      <c r="AD636" s="273"/>
      <c r="AE636" s="273"/>
      <c r="AF636" s="273"/>
      <c r="AG636" s="273"/>
      <c r="AH636" s="273"/>
      <c r="AI636" s="273"/>
      <c r="AJ636" s="274">
        <f t="shared" si="481"/>
        <v>0</v>
      </c>
      <c r="AK636" s="274">
        <v>0</v>
      </c>
    </row>
    <row r="637" spans="1:37" s="275" customFormat="1">
      <c r="A637" s="414"/>
      <c r="B637" s="415"/>
      <c r="C637" s="416" t="str">
        <f>IF($B637="","",IFERROR(VLOOKUP($B637,SERVIÇOS!$A:$F,2,0),IFERROR(VLOOKUP($B637,'COMPOSIÇÕES COMPLEMENTARES '!$C:$K,2,0),"")))</f>
        <v/>
      </c>
      <c r="D637" s="417" t="str">
        <f>IF($B637="","",IFERROR(VLOOKUP($B637,SERVIÇOS!$A:$F,3,0),IFERROR(VLOOKUP($B637,'COMPOSIÇÕES COMPLEMENTARES '!$C:$K,3,0),"")))</f>
        <v/>
      </c>
      <c r="E637" s="418"/>
      <c r="F637" s="419" t="str">
        <f>IF($B637="","",IFERROR(VLOOKUP($B637,SERVIÇOS!$A:$F,4,0),IFERROR(VLOOKUP($B637,'COMPOSIÇÕES COMPLEMENTARES '!$C:$K,6,0),"")))</f>
        <v/>
      </c>
      <c r="G637" s="419" t="str">
        <f>IF($B637="","",IFERROR(VLOOKUP($B637,SERVIÇOS!$A:$F,5,0),IFERROR(VLOOKUP($B637,'COMPOSIÇÕES COMPLEMENTARES '!$C:$K,7,0),"")))</f>
        <v/>
      </c>
      <c r="H637" s="419" t="str">
        <f t="shared" si="482"/>
        <v/>
      </c>
      <c r="I637" s="419" t="str">
        <f t="shared" si="484"/>
        <v/>
      </c>
      <c r="J637" s="419" t="str">
        <f t="shared" si="485"/>
        <v/>
      </c>
      <c r="K637" s="419" t="str">
        <f t="shared" si="486"/>
        <v/>
      </c>
      <c r="L637" s="714"/>
      <c r="M637"/>
      <c r="N637" s="477"/>
      <c r="O637" s="478" t="str">
        <f t="shared" si="487"/>
        <v/>
      </c>
      <c r="P637" s="477"/>
      <c r="Q637" s="479" t="str">
        <f t="shared" si="488"/>
        <v/>
      </c>
      <c r="R637" s="477"/>
      <c r="S637" s="480" t="str">
        <f t="shared" si="489"/>
        <v/>
      </c>
      <c r="T637" s="481">
        <f>SUMIF($N$8:S$8,"QUANT.",N637:S637)</f>
        <v>0</v>
      </c>
      <c r="U637" s="482">
        <f t="shared" si="490"/>
        <v>0</v>
      </c>
      <c r="V637" s="494" t="str">
        <f t="shared" si="483"/>
        <v/>
      </c>
      <c r="W637" s="495">
        <f t="shared" si="491"/>
        <v>0</v>
      </c>
      <c r="X637" s="495" t="e">
        <f t="shared" si="492"/>
        <v>#VALUE!</v>
      </c>
      <c r="Y637" s="273"/>
      <c r="Z637" s="273"/>
      <c r="AA637" s="273"/>
      <c r="AB637" s="273"/>
      <c r="AC637" s="273"/>
      <c r="AD637" s="273"/>
      <c r="AE637" s="273"/>
      <c r="AF637" s="273"/>
      <c r="AG637" s="273"/>
      <c r="AH637" s="273"/>
      <c r="AI637" s="273"/>
      <c r="AJ637" s="274">
        <f t="shared" si="481"/>
        <v>0</v>
      </c>
      <c r="AK637" s="274">
        <v>0</v>
      </c>
    </row>
    <row r="638" spans="1:37" s="275" customFormat="1">
      <c r="A638" s="414"/>
      <c r="B638" s="415"/>
      <c r="C638" s="416" t="str">
        <f>IF($B638="","",IFERROR(VLOOKUP($B638,SERVIÇOS!$A:$F,2,0),IFERROR(VLOOKUP($B638,'COMPOSIÇÕES COMPLEMENTARES '!$C:$K,2,0),"")))</f>
        <v/>
      </c>
      <c r="D638" s="417" t="str">
        <f>IF($B638="","",IFERROR(VLOOKUP($B638,SERVIÇOS!$A:$F,3,0),IFERROR(VLOOKUP($B638,'COMPOSIÇÕES COMPLEMENTARES '!$C:$K,3,0),"")))</f>
        <v/>
      </c>
      <c r="E638" s="418"/>
      <c r="F638" s="419" t="str">
        <f>IF($B638="","",IFERROR(VLOOKUP($B638,SERVIÇOS!$A:$F,4,0),IFERROR(VLOOKUP($B638,'COMPOSIÇÕES COMPLEMENTARES '!$C:$K,6,0),"")))</f>
        <v/>
      </c>
      <c r="G638" s="419" t="str">
        <f>IF($B638="","",IFERROR(VLOOKUP($B638,SERVIÇOS!$A:$F,5,0),IFERROR(VLOOKUP($B638,'COMPOSIÇÕES COMPLEMENTARES '!$C:$K,7,0),"")))</f>
        <v/>
      </c>
      <c r="H638" s="419" t="str">
        <f t="shared" si="482"/>
        <v/>
      </c>
      <c r="I638" s="419" t="str">
        <f t="shared" si="484"/>
        <v/>
      </c>
      <c r="J638" s="419" t="str">
        <f t="shared" si="485"/>
        <v/>
      </c>
      <c r="K638" s="419" t="str">
        <f t="shared" si="486"/>
        <v/>
      </c>
      <c r="L638" s="714"/>
      <c r="M638"/>
      <c r="N638" s="477"/>
      <c r="O638" s="478" t="str">
        <f t="shared" si="487"/>
        <v/>
      </c>
      <c r="P638" s="477"/>
      <c r="Q638" s="479" t="str">
        <f t="shared" si="488"/>
        <v/>
      </c>
      <c r="R638" s="477"/>
      <c r="S638" s="480" t="str">
        <f t="shared" si="489"/>
        <v/>
      </c>
      <c r="T638" s="481">
        <f>SUMIF($N$8:S$8,"QUANT.",N638:S638)</f>
        <v>0</v>
      </c>
      <c r="U638" s="482">
        <f t="shared" si="490"/>
        <v>0</v>
      </c>
      <c r="V638" s="494" t="str">
        <f t="shared" si="483"/>
        <v/>
      </c>
      <c r="W638" s="495">
        <f t="shared" si="491"/>
        <v>0</v>
      </c>
      <c r="X638" s="495" t="e">
        <f t="shared" si="492"/>
        <v>#VALUE!</v>
      </c>
      <c r="Y638" s="273"/>
      <c r="Z638" s="273"/>
      <c r="AA638" s="273"/>
      <c r="AB638" s="273"/>
      <c r="AC638" s="273"/>
      <c r="AD638" s="273"/>
      <c r="AE638" s="273"/>
      <c r="AF638" s="273"/>
      <c r="AG638" s="273"/>
      <c r="AH638" s="273"/>
      <c r="AI638" s="273"/>
      <c r="AJ638" s="274">
        <f t="shared" si="481"/>
        <v>0</v>
      </c>
      <c r="AK638" s="274">
        <v>0</v>
      </c>
    </row>
    <row r="639" spans="1:37" s="275" customFormat="1">
      <c r="A639" s="414"/>
      <c r="B639" s="415"/>
      <c r="C639" s="416" t="str">
        <f>IF($B639="","",IFERROR(VLOOKUP($B639,SERVIÇOS!$A:$F,2,0),IFERROR(VLOOKUP($B639,'COMPOSIÇÕES COMPLEMENTARES '!$C:$K,2,0),"")))</f>
        <v/>
      </c>
      <c r="D639" s="417" t="str">
        <f>IF($B639="","",IFERROR(VLOOKUP($B639,SERVIÇOS!$A:$F,3,0),IFERROR(VLOOKUP($B639,'COMPOSIÇÕES COMPLEMENTARES '!$C:$K,3,0),"")))</f>
        <v/>
      </c>
      <c r="E639" s="418"/>
      <c r="F639" s="419" t="str">
        <f>IF($B639="","",IFERROR(VLOOKUP($B639,SERVIÇOS!$A:$F,4,0),IFERROR(VLOOKUP($B639,'COMPOSIÇÕES COMPLEMENTARES '!$C:$K,6,0),"")))</f>
        <v/>
      </c>
      <c r="G639" s="419" t="str">
        <f>IF($B639="","",IFERROR(VLOOKUP($B639,SERVIÇOS!$A:$F,5,0),IFERROR(VLOOKUP($B639,'COMPOSIÇÕES COMPLEMENTARES '!$C:$K,7,0),"")))</f>
        <v/>
      </c>
      <c r="H639" s="419" t="str">
        <f t="shared" si="482"/>
        <v/>
      </c>
      <c r="I639" s="419" t="str">
        <f t="shared" si="484"/>
        <v/>
      </c>
      <c r="J639" s="419" t="str">
        <f t="shared" si="485"/>
        <v/>
      </c>
      <c r="K639" s="419" t="str">
        <f t="shared" si="486"/>
        <v/>
      </c>
      <c r="L639" s="714"/>
      <c r="M639"/>
      <c r="N639" s="477"/>
      <c r="O639" s="478" t="str">
        <f t="shared" si="487"/>
        <v/>
      </c>
      <c r="P639" s="477"/>
      <c r="Q639" s="479" t="str">
        <f t="shared" si="488"/>
        <v/>
      </c>
      <c r="R639" s="477"/>
      <c r="S639" s="480" t="str">
        <f t="shared" si="489"/>
        <v/>
      </c>
      <c r="T639" s="481">
        <f>SUMIF($N$8:S$8,"QUANT.",N639:S639)</f>
        <v>0</v>
      </c>
      <c r="U639" s="482">
        <f t="shared" si="490"/>
        <v>0</v>
      </c>
      <c r="V639" s="494" t="str">
        <f t="shared" si="483"/>
        <v/>
      </c>
      <c r="W639" s="495">
        <f t="shared" si="491"/>
        <v>0</v>
      </c>
      <c r="X639" s="495" t="e">
        <f t="shared" si="492"/>
        <v>#VALUE!</v>
      </c>
      <c r="Y639" s="273"/>
      <c r="Z639" s="273"/>
      <c r="AA639" s="273"/>
      <c r="AB639" s="273"/>
      <c r="AC639" s="273"/>
      <c r="AD639" s="273"/>
      <c r="AE639" s="273"/>
      <c r="AF639" s="273"/>
      <c r="AG639" s="273"/>
      <c r="AH639" s="273"/>
      <c r="AI639" s="273"/>
      <c r="AJ639" s="274">
        <f t="shared" si="481"/>
        <v>0</v>
      </c>
      <c r="AK639" s="274">
        <v>0</v>
      </c>
    </row>
    <row r="640" spans="1:37" s="275" customFormat="1">
      <c r="A640" s="414"/>
      <c r="B640" s="415"/>
      <c r="C640" s="416" t="str">
        <f>IF($B640="","",IFERROR(VLOOKUP($B640,SERVIÇOS!$A:$F,2,0),IFERROR(VLOOKUP($B640,'COMPOSIÇÕES COMPLEMENTARES '!$C:$K,2,0),"")))</f>
        <v/>
      </c>
      <c r="D640" s="417" t="str">
        <f>IF($B640="","",IFERROR(VLOOKUP($B640,SERVIÇOS!$A:$F,3,0),IFERROR(VLOOKUP($B640,'COMPOSIÇÕES COMPLEMENTARES '!$C:$K,3,0),"")))</f>
        <v/>
      </c>
      <c r="E640" s="418"/>
      <c r="F640" s="419" t="str">
        <f>IF($B640="","",IFERROR(VLOOKUP($B640,SERVIÇOS!$A:$F,4,0),IFERROR(VLOOKUP($B640,'COMPOSIÇÕES COMPLEMENTARES '!$C:$K,6,0),"")))</f>
        <v/>
      </c>
      <c r="G640" s="419" t="str">
        <f>IF($B640="","",IFERROR(VLOOKUP($B640,SERVIÇOS!$A:$F,5,0),IFERROR(VLOOKUP($B640,'COMPOSIÇÕES COMPLEMENTARES '!$C:$K,7,0),"")))</f>
        <v/>
      </c>
      <c r="H640" s="419" t="str">
        <f t="shared" si="482"/>
        <v/>
      </c>
      <c r="I640" s="419" t="str">
        <f t="shared" si="484"/>
        <v/>
      </c>
      <c r="J640" s="419" t="str">
        <f t="shared" si="485"/>
        <v/>
      </c>
      <c r="K640" s="419" t="str">
        <f t="shared" si="486"/>
        <v/>
      </c>
      <c r="L640" s="714"/>
      <c r="M640"/>
      <c r="N640" s="477"/>
      <c r="O640" s="478" t="str">
        <f t="shared" si="487"/>
        <v/>
      </c>
      <c r="P640" s="477"/>
      <c r="Q640" s="479" t="str">
        <f t="shared" si="488"/>
        <v/>
      </c>
      <c r="R640" s="477"/>
      <c r="S640" s="480" t="str">
        <f t="shared" si="489"/>
        <v/>
      </c>
      <c r="T640" s="481">
        <f>SUMIF($N$8:S$8,"QUANT.",N640:S640)</f>
        <v>0</v>
      </c>
      <c r="U640" s="482">
        <f t="shared" si="490"/>
        <v>0</v>
      </c>
      <c r="V640" s="494" t="str">
        <f t="shared" si="483"/>
        <v/>
      </c>
      <c r="W640" s="495">
        <f t="shared" si="491"/>
        <v>0</v>
      </c>
      <c r="X640" s="495" t="e">
        <f t="shared" si="492"/>
        <v>#VALUE!</v>
      </c>
      <c r="Y640" s="273"/>
      <c r="Z640" s="273"/>
      <c r="AA640" s="273"/>
      <c r="AB640" s="273"/>
      <c r="AC640" s="273"/>
      <c r="AD640" s="273"/>
      <c r="AE640" s="273"/>
      <c r="AF640" s="273"/>
      <c r="AG640" s="273"/>
      <c r="AH640" s="273"/>
      <c r="AI640" s="273"/>
      <c r="AJ640" s="274">
        <f t="shared" si="481"/>
        <v>0</v>
      </c>
      <c r="AK640" s="274">
        <v>0</v>
      </c>
    </row>
    <row r="641" spans="1:37" s="275" customFormat="1">
      <c r="A641" s="414"/>
      <c r="B641" s="415"/>
      <c r="C641" s="416" t="str">
        <f>IF($B641="","",IFERROR(VLOOKUP($B641,SERVIÇOS!$A:$F,2,0),IFERROR(VLOOKUP($B641,'COMPOSIÇÕES COMPLEMENTARES '!$C:$K,2,0),"")))</f>
        <v/>
      </c>
      <c r="D641" s="417" t="str">
        <f>IF($B641="","",IFERROR(VLOOKUP($B641,SERVIÇOS!$A:$F,3,0),IFERROR(VLOOKUP($B641,'COMPOSIÇÕES COMPLEMENTARES '!$C:$K,3,0),"")))</f>
        <v/>
      </c>
      <c r="E641" s="418"/>
      <c r="F641" s="419" t="str">
        <f>IF($B641="","",IFERROR(VLOOKUP($B641,SERVIÇOS!$A:$F,4,0),IFERROR(VLOOKUP($B641,'COMPOSIÇÕES COMPLEMENTARES '!$C:$K,6,0),"")))</f>
        <v/>
      </c>
      <c r="G641" s="419" t="str">
        <f>IF($B641="","",IFERROR(VLOOKUP($B641,SERVIÇOS!$A:$F,5,0),IFERROR(VLOOKUP($B641,'COMPOSIÇÕES COMPLEMENTARES '!$C:$K,7,0),"")))</f>
        <v/>
      </c>
      <c r="H641" s="419" t="str">
        <f t="shared" si="482"/>
        <v/>
      </c>
      <c r="I641" s="419" t="str">
        <f t="shared" si="484"/>
        <v/>
      </c>
      <c r="J641" s="419" t="str">
        <f t="shared" si="485"/>
        <v/>
      </c>
      <c r="K641" s="419" t="str">
        <f t="shared" si="486"/>
        <v/>
      </c>
      <c r="L641" s="714"/>
      <c r="M641"/>
      <c r="N641" s="477"/>
      <c r="O641" s="478" t="str">
        <f t="shared" si="487"/>
        <v/>
      </c>
      <c r="P641" s="477"/>
      <c r="Q641" s="479" t="str">
        <f t="shared" si="488"/>
        <v/>
      </c>
      <c r="R641" s="477"/>
      <c r="S641" s="480" t="str">
        <f t="shared" si="489"/>
        <v/>
      </c>
      <c r="T641" s="481">
        <f>SUMIF($N$8:S$8,"QUANT.",N641:S641)</f>
        <v>0</v>
      </c>
      <c r="U641" s="482">
        <f t="shared" si="490"/>
        <v>0</v>
      </c>
      <c r="V641" s="494" t="str">
        <f t="shared" si="483"/>
        <v/>
      </c>
      <c r="W641" s="495">
        <f t="shared" si="491"/>
        <v>0</v>
      </c>
      <c r="X641" s="495" t="e">
        <f t="shared" si="492"/>
        <v>#VALUE!</v>
      </c>
      <c r="Y641" s="273"/>
      <c r="Z641" s="273"/>
      <c r="AA641" s="273"/>
      <c r="AB641" s="273"/>
      <c r="AC641" s="273"/>
      <c r="AD641" s="273"/>
      <c r="AE641" s="273"/>
      <c r="AF641" s="273"/>
      <c r="AG641" s="273"/>
      <c r="AH641" s="273"/>
      <c r="AI641" s="273"/>
      <c r="AJ641" s="274">
        <f t="shared" si="481"/>
        <v>0</v>
      </c>
      <c r="AK641" s="274">
        <v>0</v>
      </c>
    </row>
    <row r="642" spans="1:37" s="275" customFormat="1">
      <c r="A642" s="414"/>
      <c r="B642" s="415"/>
      <c r="C642" s="416" t="str">
        <f>IF($B642="","",IFERROR(VLOOKUP($B642,SERVIÇOS!$A:$F,2,0),IFERROR(VLOOKUP($B642,'COMPOSIÇÕES COMPLEMENTARES '!$C:$K,2,0),"")))</f>
        <v/>
      </c>
      <c r="D642" s="417" t="str">
        <f>IF($B642="","",IFERROR(VLOOKUP($B642,SERVIÇOS!$A:$F,3,0),IFERROR(VLOOKUP($B642,'COMPOSIÇÕES COMPLEMENTARES '!$C:$K,3,0),"")))</f>
        <v/>
      </c>
      <c r="E642" s="418"/>
      <c r="F642" s="419" t="str">
        <f>IF($B642="","",IFERROR(VLOOKUP($B642,SERVIÇOS!$A:$F,4,0),IFERROR(VLOOKUP($B642,'COMPOSIÇÕES COMPLEMENTARES '!$C:$K,6,0),"")))</f>
        <v/>
      </c>
      <c r="G642" s="419" t="str">
        <f>IF($B642="","",IFERROR(VLOOKUP($B642,SERVIÇOS!$A:$F,5,0),IFERROR(VLOOKUP($B642,'COMPOSIÇÕES COMPLEMENTARES '!$C:$K,7,0),"")))</f>
        <v/>
      </c>
      <c r="H642" s="419" t="str">
        <f t="shared" si="482"/>
        <v/>
      </c>
      <c r="I642" s="419" t="str">
        <f t="shared" si="484"/>
        <v/>
      </c>
      <c r="J642" s="419" t="str">
        <f t="shared" si="485"/>
        <v/>
      </c>
      <c r="K642" s="419" t="str">
        <f t="shared" si="486"/>
        <v/>
      </c>
      <c r="L642" s="714"/>
      <c r="M642"/>
      <c r="N642" s="477"/>
      <c r="O642" s="478" t="str">
        <f t="shared" si="487"/>
        <v/>
      </c>
      <c r="P642" s="477"/>
      <c r="Q642" s="479" t="str">
        <f t="shared" si="488"/>
        <v/>
      </c>
      <c r="R642" s="477"/>
      <c r="S642" s="480" t="str">
        <f t="shared" si="489"/>
        <v/>
      </c>
      <c r="T642" s="481">
        <f>SUMIF($N$8:S$8,"QUANT.",N642:S642)</f>
        <v>0</v>
      </c>
      <c r="U642" s="482">
        <f t="shared" si="490"/>
        <v>0</v>
      </c>
      <c r="V642" s="494" t="str">
        <f t="shared" si="483"/>
        <v/>
      </c>
      <c r="W642" s="495">
        <f t="shared" si="491"/>
        <v>0</v>
      </c>
      <c r="X642" s="495" t="e">
        <f t="shared" si="492"/>
        <v>#VALUE!</v>
      </c>
      <c r="Y642" s="273"/>
      <c r="Z642" s="273"/>
      <c r="AA642" s="273"/>
      <c r="AB642" s="273"/>
      <c r="AC642" s="273"/>
      <c r="AD642" s="273"/>
      <c r="AE642" s="273"/>
      <c r="AF642" s="273"/>
      <c r="AG642" s="273"/>
      <c r="AH642" s="273"/>
      <c r="AI642" s="273"/>
      <c r="AJ642" s="274">
        <f t="shared" si="481"/>
        <v>0</v>
      </c>
      <c r="AK642" s="274">
        <v>0</v>
      </c>
    </row>
    <row r="643" spans="1:37" s="275" customFormat="1">
      <c r="A643" s="414"/>
      <c r="B643" s="415"/>
      <c r="C643" s="416" t="str">
        <f>IF($B643="","",IFERROR(VLOOKUP($B643,SERVIÇOS!$A:$F,2,0),IFERROR(VLOOKUP($B643,'COMPOSIÇÕES COMPLEMENTARES '!$C:$K,2,0),"")))</f>
        <v/>
      </c>
      <c r="D643" s="417" t="str">
        <f>IF($B643="","",IFERROR(VLOOKUP($B643,SERVIÇOS!$A:$F,3,0),IFERROR(VLOOKUP($B643,'COMPOSIÇÕES COMPLEMENTARES '!$C:$K,3,0),"")))</f>
        <v/>
      </c>
      <c r="E643" s="418"/>
      <c r="F643" s="419" t="str">
        <f>IF($B643="","",IFERROR(VLOOKUP($B643,SERVIÇOS!$A:$F,4,0),IFERROR(VLOOKUP($B643,'COMPOSIÇÕES COMPLEMENTARES '!$C:$K,6,0),"")))</f>
        <v/>
      </c>
      <c r="G643" s="419" t="str">
        <f>IF($B643="","",IFERROR(VLOOKUP($B643,SERVIÇOS!$A:$F,5,0),IFERROR(VLOOKUP($B643,'COMPOSIÇÕES COMPLEMENTARES '!$C:$K,7,0),"")))</f>
        <v/>
      </c>
      <c r="H643" s="419" t="str">
        <f t="shared" si="482"/>
        <v/>
      </c>
      <c r="I643" s="419" t="str">
        <f t="shared" si="484"/>
        <v/>
      </c>
      <c r="J643" s="419" t="str">
        <f t="shared" si="485"/>
        <v/>
      </c>
      <c r="K643" s="419" t="str">
        <f t="shared" si="486"/>
        <v/>
      </c>
      <c r="L643" s="714"/>
      <c r="M643"/>
      <c r="N643" s="477"/>
      <c r="O643" s="478" t="str">
        <f t="shared" si="487"/>
        <v/>
      </c>
      <c r="P643" s="477"/>
      <c r="Q643" s="479" t="str">
        <f t="shared" si="488"/>
        <v/>
      </c>
      <c r="R643" s="477"/>
      <c r="S643" s="480" t="str">
        <f t="shared" si="489"/>
        <v/>
      </c>
      <c r="T643" s="481">
        <f>SUMIF($N$8:S$8,"QUANT.",N643:S643)</f>
        <v>0</v>
      </c>
      <c r="U643" s="482">
        <f t="shared" si="490"/>
        <v>0</v>
      </c>
      <c r="V643" s="494" t="str">
        <f t="shared" si="483"/>
        <v/>
      </c>
      <c r="W643" s="495">
        <f t="shared" si="491"/>
        <v>0</v>
      </c>
      <c r="X643" s="495" t="e">
        <f t="shared" si="492"/>
        <v>#VALUE!</v>
      </c>
      <c r="Y643" s="273"/>
      <c r="Z643" s="273"/>
      <c r="AA643" s="273"/>
      <c r="AB643" s="273"/>
      <c r="AC643" s="273"/>
      <c r="AD643" s="273"/>
      <c r="AE643" s="273"/>
      <c r="AF643" s="273"/>
      <c r="AG643" s="273"/>
      <c r="AH643" s="273"/>
      <c r="AI643" s="273"/>
      <c r="AJ643" s="274">
        <f t="shared" si="481"/>
        <v>0</v>
      </c>
      <c r="AK643" s="274">
        <v>0</v>
      </c>
    </row>
    <row r="644" spans="1:37" s="275" customFormat="1">
      <c r="A644" s="414"/>
      <c r="B644" s="415"/>
      <c r="C644" s="416" t="str">
        <f>IF($B644="","",IFERROR(VLOOKUP($B644,SERVIÇOS!$A:$F,2,0),IFERROR(VLOOKUP($B644,'COMPOSIÇÕES COMPLEMENTARES '!$C:$K,2,0),"")))</f>
        <v/>
      </c>
      <c r="D644" s="417" t="str">
        <f>IF($B644="","",IFERROR(VLOOKUP($B644,SERVIÇOS!$A:$F,3,0),IFERROR(VLOOKUP($B644,'COMPOSIÇÕES COMPLEMENTARES '!$C:$K,3,0),"")))</f>
        <v/>
      </c>
      <c r="E644" s="418"/>
      <c r="F644" s="419" t="str">
        <f>IF($B644="","",IFERROR(VLOOKUP($B644,SERVIÇOS!$A:$F,4,0),IFERROR(VLOOKUP($B644,'COMPOSIÇÕES COMPLEMENTARES '!$C:$K,6,0),"")))</f>
        <v/>
      </c>
      <c r="G644" s="419" t="str">
        <f>IF($B644="","",IFERROR(VLOOKUP($B644,SERVIÇOS!$A:$F,5,0),IFERROR(VLOOKUP($B644,'COMPOSIÇÕES COMPLEMENTARES '!$C:$K,7,0),"")))</f>
        <v/>
      </c>
      <c r="H644" s="419" t="str">
        <f t="shared" si="482"/>
        <v/>
      </c>
      <c r="I644" s="419" t="str">
        <f t="shared" si="484"/>
        <v/>
      </c>
      <c r="J644" s="419" t="str">
        <f t="shared" si="485"/>
        <v/>
      </c>
      <c r="K644" s="419" t="str">
        <f t="shared" si="486"/>
        <v/>
      </c>
      <c r="L644" s="714"/>
      <c r="M644"/>
      <c r="N644" s="477"/>
      <c r="O644" s="478" t="str">
        <f t="shared" si="487"/>
        <v/>
      </c>
      <c r="P644" s="477"/>
      <c r="Q644" s="479" t="str">
        <f t="shared" si="488"/>
        <v/>
      </c>
      <c r="R644" s="477"/>
      <c r="S644" s="480" t="str">
        <f t="shared" si="489"/>
        <v/>
      </c>
      <c r="T644" s="481">
        <f>SUMIF($N$8:S$8,"QUANT.",N644:S644)</f>
        <v>0</v>
      </c>
      <c r="U644" s="482">
        <f t="shared" si="490"/>
        <v>0</v>
      </c>
      <c r="V644" s="494" t="str">
        <f t="shared" si="483"/>
        <v/>
      </c>
      <c r="W644" s="495">
        <f t="shared" si="491"/>
        <v>0</v>
      </c>
      <c r="X644" s="495" t="e">
        <f t="shared" si="492"/>
        <v>#VALUE!</v>
      </c>
      <c r="Y644" s="273"/>
      <c r="Z644" s="273"/>
      <c r="AA644" s="273"/>
      <c r="AB644" s="273"/>
      <c r="AC644" s="273"/>
      <c r="AD644" s="273"/>
      <c r="AE644" s="273"/>
      <c r="AF644" s="273"/>
      <c r="AG644" s="273"/>
      <c r="AH644" s="273"/>
      <c r="AI644" s="273"/>
      <c r="AJ644" s="274">
        <f t="shared" si="481"/>
        <v>0</v>
      </c>
      <c r="AK644" s="274">
        <v>0</v>
      </c>
    </row>
    <row r="645" spans="1:37" s="275" customFormat="1">
      <c r="A645" s="414"/>
      <c r="B645" s="415"/>
      <c r="C645" s="416" t="str">
        <f>IF($B645="","",IFERROR(VLOOKUP($B645,SERVIÇOS!$A:$F,2,0),IFERROR(VLOOKUP($B645,'COMPOSIÇÕES COMPLEMENTARES '!$C:$K,2,0),"")))</f>
        <v/>
      </c>
      <c r="D645" s="417" t="str">
        <f>IF($B645="","",IFERROR(VLOOKUP($B645,SERVIÇOS!$A:$F,3,0),IFERROR(VLOOKUP($B645,'COMPOSIÇÕES COMPLEMENTARES '!$C:$K,3,0),"")))</f>
        <v/>
      </c>
      <c r="E645" s="418"/>
      <c r="F645" s="419" t="str">
        <f>IF($B645="","",IFERROR(VLOOKUP($B645,SERVIÇOS!$A:$F,4,0),IFERROR(VLOOKUP($B645,'COMPOSIÇÕES COMPLEMENTARES '!$C:$K,6,0),"")))</f>
        <v/>
      </c>
      <c r="G645" s="419" t="str">
        <f>IF($B645="","",IFERROR(VLOOKUP($B645,SERVIÇOS!$A:$F,5,0),IFERROR(VLOOKUP($B645,'COMPOSIÇÕES COMPLEMENTARES '!$C:$K,7,0),"")))</f>
        <v/>
      </c>
      <c r="H645" s="419" t="str">
        <f t="shared" si="482"/>
        <v/>
      </c>
      <c r="I645" s="419" t="str">
        <f t="shared" si="484"/>
        <v/>
      </c>
      <c r="J645" s="419" t="str">
        <f t="shared" si="485"/>
        <v/>
      </c>
      <c r="K645" s="419" t="str">
        <f t="shared" si="486"/>
        <v/>
      </c>
      <c r="L645" s="714"/>
      <c r="M645"/>
      <c r="N645" s="477"/>
      <c r="O645" s="478" t="str">
        <f t="shared" si="487"/>
        <v/>
      </c>
      <c r="P645" s="477"/>
      <c r="Q645" s="479" t="str">
        <f t="shared" si="488"/>
        <v/>
      </c>
      <c r="R645" s="477"/>
      <c r="S645" s="480" t="str">
        <f t="shared" si="489"/>
        <v/>
      </c>
      <c r="T645" s="481">
        <f>SUMIF($N$8:S$8,"QUANT.",N645:S645)</f>
        <v>0</v>
      </c>
      <c r="U645" s="482">
        <f t="shared" si="490"/>
        <v>0</v>
      </c>
      <c r="V645" s="494" t="str">
        <f t="shared" si="483"/>
        <v/>
      </c>
      <c r="W645" s="495">
        <f t="shared" si="491"/>
        <v>0</v>
      </c>
      <c r="X645" s="495" t="e">
        <f t="shared" si="492"/>
        <v>#VALUE!</v>
      </c>
      <c r="Y645" s="273"/>
      <c r="Z645" s="273"/>
      <c r="AA645" s="273"/>
      <c r="AB645" s="273"/>
      <c r="AC645" s="273"/>
      <c r="AD645" s="273"/>
      <c r="AE645" s="273"/>
      <c r="AF645" s="273"/>
      <c r="AG645" s="273"/>
      <c r="AH645" s="273"/>
      <c r="AI645" s="273"/>
      <c r="AJ645" s="274">
        <f t="shared" si="481"/>
        <v>0</v>
      </c>
      <c r="AK645" s="274">
        <v>0</v>
      </c>
    </row>
    <row r="646" spans="1:37" s="275" customFormat="1">
      <c r="A646" s="414"/>
      <c r="B646" s="415"/>
      <c r="C646" s="416" t="str">
        <f>IF($B646="","",IFERROR(VLOOKUP($B646,SERVIÇOS!$A:$F,2,0),IFERROR(VLOOKUP($B646,'COMPOSIÇÕES COMPLEMENTARES '!$C:$K,2,0),"")))</f>
        <v/>
      </c>
      <c r="D646" s="417" t="str">
        <f>IF($B646="","",IFERROR(VLOOKUP($B646,SERVIÇOS!$A:$F,3,0),IFERROR(VLOOKUP($B646,'COMPOSIÇÕES COMPLEMENTARES '!$C:$K,3,0),"")))</f>
        <v/>
      </c>
      <c r="E646" s="418"/>
      <c r="F646" s="419" t="str">
        <f>IF($B646="","",IFERROR(VLOOKUP($B646,SERVIÇOS!$A:$F,4,0),IFERROR(VLOOKUP($B646,'COMPOSIÇÕES COMPLEMENTARES '!$C:$K,6,0),"")))</f>
        <v/>
      </c>
      <c r="G646" s="419" t="str">
        <f>IF($B646="","",IFERROR(VLOOKUP($B646,SERVIÇOS!$A:$F,5,0),IFERROR(VLOOKUP($B646,'COMPOSIÇÕES COMPLEMENTARES '!$C:$K,7,0),"")))</f>
        <v/>
      </c>
      <c r="H646" s="419" t="str">
        <f t="shared" si="482"/>
        <v/>
      </c>
      <c r="I646" s="419" t="str">
        <f t="shared" si="484"/>
        <v/>
      </c>
      <c r="J646" s="419" t="str">
        <f t="shared" si="485"/>
        <v/>
      </c>
      <c r="K646" s="419" t="str">
        <f t="shared" si="486"/>
        <v/>
      </c>
      <c r="L646" s="714"/>
      <c r="M646"/>
      <c r="N646" s="477"/>
      <c r="O646" s="478" t="str">
        <f t="shared" si="487"/>
        <v/>
      </c>
      <c r="P646" s="477"/>
      <c r="Q646" s="479" t="str">
        <f t="shared" si="488"/>
        <v/>
      </c>
      <c r="R646" s="477"/>
      <c r="S646" s="480" t="str">
        <f t="shared" si="489"/>
        <v/>
      </c>
      <c r="T646" s="481">
        <f>SUMIF($N$8:S$8,"QUANT.",N646:S646)</f>
        <v>0</v>
      </c>
      <c r="U646" s="482">
        <f t="shared" si="490"/>
        <v>0</v>
      </c>
      <c r="V646" s="494" t="str">
        <f t="shared" si="483"/>
        <v/>
      </c>
      <c r="W646" s="495">
        <f t="shared" si="491"/>
        <v>0</v>
      </c>
      <c r="X646" s="495" t="e">
        <f t="shared" si="492"/>
        <v>#VALUE!</v>
      </c>
      <c r="Y646" s="273"/>
      <c r="Z646" s="273"/>
      <c r="AA646" s="273"/>
      <c r="AB646" s="273"/>
      <c r="AC646" s="273"/>
      <c r="AD646" s="273"/>
      <c r="AE646" s="273"/>
      <c r="AF646" s="273"/>
      <c r="AG646" s="273"/>
      <c r="AH646" s="273"/>
      <c r="AI646" s="273"/>
      <c r="AJ646" s="274">
        <f t="shared" si="481"/>
        <v>0</v>
      </c>
      <c r="AK646" s="274">
        <v>0</v>
      </c>
    </row>
    <row r="647" spans="1:37" s="275" customFormat="1">
      <c r="A647" s="414"/>
      <c r="B647" s="415"/>
      <c r="C647" s="416" t="str">
        <f>IF($B647="","",IFERROR(VLOOKUP($B647,SERVIÇOS!$A:$F,2,0),IFERROR(VLOOKUP($B647,'COMPOSIÇÕES COMPLEMENTARES '!$C:$K,2,0),"")))</f>
        <v/>
      </c>
      <c r="D647" s="417" t="str">
        <f>IF($B647="","",IFERROR(VLOOKUP($B647,SERVIÇOS!$A:$F,3,0),IFERROR(VLOOKUP($B647,'COMPOSIÇÕES COMPLEMENTARES '!$C:$K,3,0),"")))</f>
        <v/>
      </c>
      <c r="E647" s="418"/>
      <c r="F647" s="419" t="str">
        <f>IF($B647="","",IFERROR(VLOOKUP($B647,SERVIÇOS!$A:$F,4,0),IFERROR(VLOOKUP($B647,'COMPOSIÇÕES COMPLEMENTARES '!$C:$K,6,0),"")))</f>
        <v/>
      </c>
      <c r="G647" s="419" t="str">
        <f>IF($B647="","",IFERROR(VLOOKUP($B647,SERVIÇOS!$A:$F,5,0),IFERROR(VLOOKUP($B647,'COMPOSIÇÕES COMPLEMENTARES '!$C:$K,7,0),"")))</f>
        <v/>
      </c>
      <c r="H647" s="419" t="str">
        <f t="shared" si="482"/>
        <v/>
      </c>
      <c r="I647" s="419" t="str">
        <f t="shared" si="484"/>
        <v/>
      </c>
      <c r="J647" s="419" t="str">
        <f t="shared" si="485"/>
        <v/>
      </c>
      <c r="K647" s="419" t="str">
        <f t="shared" si="486"/>
        <v/>
      </c>
      <c r="L647" s="714"/>
      <c r="M647"/>
      <c r="N647" s="477"/>
      <c r="O647" s="478" t="str">
        <f t="shared" si="487"/>
        <v/>
      </c>
      <c r="P647" s="477"/>
      <c r="Q647" s="479" t="str">
        <f t="shared" si="488"/>
        <v/>
      </c>
      <c r="R647" s="477"/>
      <c r="S647" s="480" t="str">
        <f t="shared" si="489"/>
        <v/>
      </c>
      <c r="T647" s="481">
        <f>SUMIF($N$8:S$8,"QUANT.",N647:S647)</f>
        <v>0</v>
      </c>
      <c r="U647" s="482">
        <f t="shared" si="490"/>
        <v>0</v>
      </c>
      <c r="V647" s="494" t="str">
        <f t="shared" si="483"/>
        <v/>
      </c>
      <c r="W647" s="495">
        <f t="shared" si="491"/>
        <v>0</v>
      </c>
      <c r="X647" s="495" t="e">
        <f t="shared" si="492"/>
        <v>#VALUE!</v>
      </c>
      <c r="Y647" s="273"/>
      <c r="Z647" s="273"/>
      <c r="AA647" s="273"/>
      <c r="AB647" s="273"/>
      <c r="AC647" s="273"/>
      <c r="AD647" s="273"/>
      <c r="AE647" s="273"/>
      <c r="AF647" s="273"/>
      <c r="AG647" s="273"/>
      <c r="AH647" s="273"/>
      <c r="AI647" s="273"/>
      <c r="AJ647" s="274">
        <f t="shared" si="481"/>
        <v>0</v>
      </c>
      <c r="AK647" s="274">
        <v>0</v>
      </c>
    </row>
    <row r="648" spans="1:37" s="275" customFormat="1">
      <c r="A648" s="414"/>
      <c r="B648" s="415"/>
      <c r="C648" s="416" t="str">
        <f>IF($B648="","",IFERROR(VLOOKUP($B648,SERVIÇOS!$A:$F,2,0),IFERROR(VLOOKUP($B648,'COMPOSIÇÕES COMPLEMENTARES '!$C:$K,2,0),"")))</f>
        <v/>
      </c>
      <c r="D648" s="417" t="str">
        <f>IF($B648="","",IFERROR(VLOOKUP($B648,SERVIÇOS!$A:$F,3,0),IFERROR(VLOOKUP($B648,'COMPOSIÇÕES COMPLEMENTARES '!$C:$K,3,0),"")))</f>
        <v/>
      </c>
      <c r="E648" s="418"/>
      <c r="F648" s="419" t="str">
        <f>IF($B648="","",IFERROR(VLOOKUP($B648,SERVIÇOS!$A:$F,4,0),IFERROR(VLOOKUP($B648,'COMPOSIÇÕES COMPLEMENTARES '!$C:$K,6,0),"")))</f>
        <v/>
      </c>
      <c r="G648" s="419" t="str">
        <f>IF($B648="","",IFERROR(VLOOKUP($B648,SERVIÇOS!$A:$F,5,0),IFERROR(VLOOKUP($B648,'COMPOSIÇÕES COMPLEMENTARES '!$C:$K,7,0),"")))</f>
        <v/>
      </c>
      <c r="H648" s="419" t="str">
        <f t="shared" si="482"/>
        <v/>
      </c>
      <c r="I648" s="419" t="str">
        <f t="shared" si="484"/>
        <v/>
      </c>
      <c r="J648" s="419" t="str">
        <f t="shared" si="485"/>
        <v/>
      </c>
      <c r="K648" s="419" t="str">
        <f t="shared" si="486"/>
        <v/>
      </c>
      <c r="L648" s="714"/>
      <c r="M648"/>
      <c r="N648" s="477"/>
      <c r="O648" s="478" t="str">
        <f t="shared" si="487"/>
        <v/>
      </c>
      <c r="P648" s="477"/>
      <c r="Q648" s="479" t="str">
        <f t="shared" si="488"/>
        <v/>
      </c>
      <c r="R648" s="477"/>
      <c r="S648" s="480" t="str">
        <f t="shared" si="489"/>
        <v/>
      </c>
      <c r="T648" s="481">
        <f>SUMIF($N$8:S$8,"QUANT.",N648:S648)</f>
        <v>0</v>
      </c>
      <c r="U648" s="482">
        <f t="shared" si="490"/>
        <v>0</v>
      </c>
      <c r="V648" s="494" t="str">
        <f t="shared" si="483"/>
        <v/>
      </c>
      <c r="W648" s="495">
        <f t="shared" si="491"/>
        <v>0</v>
      </c>
      <c r="X648" s="495" t="e">
        <f t="shared" si="492"/>
        <v>#VALUE!</v>
      </c>
      <c r="Y648" s="273"/>
      <c r="Z648" s="273"/>
      <c r="AA648" s="273"/>
      <c r="AB648" s="273"/>
      <c r="AC648" s="273"/>
      <c r="AD648" s="273"/>
      <c r="AE648" s="273"/>
      <c r="AF648" s="273"/>
      <c r="AG648" s="273"/>
      <c r="AH648" s="273"/>
      <c r="AI648" s="273"/>
      <c r="AJ648" s="274">
        <f t="shared" si="481"/>
        <v>0</v>
      </c>
      <c r="AK648" s="274">
        <v>0</v>
      </c>
    </row>
    <row r="649" spans="1:37" s="275" customFormat="1">
      <c r="A649" s="414"/>
      <c r="B649" s="415"/>
      <c r="C649" s="416" t="str">
        <f>IF($B649="","",IFERROR(VLOOKUP($B649,SERVIÇOS!$A:$F,2,0),IFERROR(VLOOKUP($B649,'COMPOSIÇÕES COMPLEMENTARES '!$C:$K,2,0),"")))</f>
        <v/>
      </c>
      <c r="D649" s="417" t="str">
        <f>IF($B649="","",IFERROR(VLOOKUP($B649,SERVIÇOS!$A:$F,3,0),IFERROR(VLOOKUP($B649,'COMPOSIÇÕES COMPLEMENTARES '!$C:$K,3,0),"")))</f>
        <v/>
      </c>
      <c r="E649" s="418"/>
      <c r="F649" s="419" t="str">
        <f>IF($B649="","",IFERROR(VLOOKUP($B649,SERVIÇOS!$A:$F,4,0),IFERROR(VLOOKUP($B649,'COMPOSIÇÕES COMPLEMENTARES '!$C:$K,6,0),"")))</f>
        <v/>
      </c>
      <c r="G649" s="419" t="str">
        <f>IF($B649="","",IFERROR(VLOOKUP($B649,SERVIÇOS!$A:$F,5,0),IFERROR(VLOOKUP($B649,'COMPOSIÇÕES COMPLEMENTARES '!$C:$K,7,0),"")))</f>
        <v/>
      </c>
      <c r="H649" s="419" t="str">
        <f t="shared" si="482"/>
        <v/>
      </c>
      <c r="I649" s="419" t="str">
        <f t="shared" si="484"/>
        <v/>
      </c>
      <c r="J649" s="419" t="str">
        <f t="shared" si="485"/>
        <v/>
      </c>
      <c r="K649" s="419" t="str">
        <f t="shared" si="486"/>
        <v/>
      </c>
      <c r="L649" s="714"/>
      <c r="M649"/>
      <c r="N649" s="477"/>
      <c r="O649" s="478" t="str">
        <f t="shared" si="487"/>
        <v/>
      </c>
      <c r="P649" s="477"/>
      <c r="Q649" s="479" t="str">
        <f t="shared" si="488"/>
        <v/>
      </c>
      <c r="R649" s="477"/>
      <c r="S649" s="480" t="str">
        <f t="shared" si="489"/>
        <v/>
      </c>
      <c r="T649" s="481">
        <f>SUMIF($N$8:S$8,"QUANT.",N649:S649)</f>
        <v>0</v>
      </c>
      <c r="U649" s="482">
        <f t="shared" si="490"/>
        <v>0</v>
      </c>
      <c r="V649" s="494" t="str">
        <f t="shared" si="483"/>
        <v/>
      </c>
      <c r="W649" s="495">
        <f t="shared" si="491"/>
        <v>0</v>
      </c>
      <c r="X649" s="495" t="e">
        <f t="shared" si="492"/>
        <v>#VALUE!</v>
      </c>
      <c r="Y649" s="273"/>
      <c r="Z649" s="273"/>
      <c r="AA649" s="273"/>
      <c r="AB649" s="273"/>
      <c r="AC649" s="273"/>
      <c r="AD649" s="273"/>
      <c r="AE649" s="273"/>
      <c r="AF649" s="273"/>
      <c r="AG649" s="273"/>
      <c r="AH649" s="273"/>
      <c r="AI649" s="273"/>
      <c r="AJ649" s="274">
        <f t="shared" si="481"/>
        <v>0</v>
      </c>
      <c r="AK649" s="274">
        <v>0</v>
      </c>
    </row>
    <row r="650" spans="1:37" s="275" customFormat="1">
      <c r="A650" s="414"/>
      <c r="B650" s="415"/>
      <c r="C650" s="416" t="str">
        <f>IF($B650="","",IFERROR(VLOOKUP($B650,SERVIÇOS!$A:$F,2,0),IFERROR(VLOOKUP($B650,'COMPOSIÇÕES COMPLEMENTARES '!$C:$K,2,0),"")))</f>
        <v/>
      </c>
      <c r="D650" s="417" t="str">
        <f>IF($B650="","",IFERROR(VLOOKUP($B650,SERVIÇOS!$A:$F,3,0),IFERROR(VLOOKUP($B650,'COMPOSIÇÕES COMPLEMENTARES '!$C:$K,3,0),"")))</f>
        <v/>
      </c>
      <c r="E650" s="418"/>
      <c r="F650" s="419" t="str">
        <f>IF($B650="","",IFERROR(VLOOKUP($B650,SERVIÇOS!$A:$F,4,0),IFERROR(VLOOKUP($B650,'COMPOSIÇÕES COMPLEMENTARES '!$C:$K,6,0),"")))</f>
        <v/>
      </c>
      <c r="G650" s="419" t="str">
        <f>IF($B650="","",IFERROR(VLOOKUP($B650,SERVIÇOS!$A:$F,5,0),IFERROR(VLOOKUP($B650,'COMPOSIÇÕES COMPLEMENTARES '!$C:$K,7,0),"")))</f>
        <v/>
      </c>
      <c r="H650" s="419" t="str">
        <f t="shared" si="482"/>
        <v/>
      </c>
      <c r="I650" s="419" t="str">
        <f t="shared" si="484"/>
        <v/>
      </c>
      <c r="J650" s="419" t="str">
        <f t="shared" si="485"/>
        <v/>
      </c>
      <c r="K650" s="419" t="str">
        <f t="shared" si="486"/>
        <v/>
      </c>
      <c r="L650" s="714"/>
      <c r="M650"/>
      <c r="N650" s="477"/>
      <c r="O650" s="478" t="str">
        <f t="shared" si="487"/>
        <v/>
      </c>
      <c r="P650" s="477"/>
      <c r="Q650" s="479" t="str">
        <f t="shared" si="488"/>
        <v/>
      </c>
      <c r="R650" s="477"/>
      <c r="S650" s="480" t="str">
        <f t="shared" si="489"/>
        <v/>
      </c>
      <c r="T650" s="481">
        <f>SUMIF($N$8:S$8,"QUANT.",N650:S650)</f>
        <v>0</v>
      </c>
      <c r="U650" s="482">
        <f t="shared" si="490"/>
        <v>0</v>
      </c>
      <c r="V650" s="494" t="str">
        <f t="shared" si="483"/>
        <v/>
      </c>
      <c r="W650" s="495">
        <f t="shared" si="491"/>
        <v>0</v>
      </c>
      <c r="X650" s="495" t="e">
        <f t="shared" si="492"/>
        <v>#VALUE!</v>
      </c>
      <c r="Y650" s="273"/>
      <c r="Z650" s="273"/>
      <c r="AA650" s="273"/>
      <c r="AB650" s="273"/>
      <c r="AC650" s="273"/>
      <c r="AD650" s="273"/>
      <c r="AE650" s="273"/>
      <c r="AF650" s="273"/>
      <c r="AG650" s="273"/>
      <c r="AH650" s="273"/>
      <c r="AI650" s="273"/>
      <c r="AJ650" s="274">
        <f t="shared" si="481"/>
        <v>0</v>
      </c>
      <c r="AK650" s="274">
        <v>0</v>
      </c>
    </row>
    <row r="651" spans="1:37" s="275" customFormat="1">
      <c r="A651" s="414"/>
      <c r="B651" s="415"/>
      <c r="C651" s="416" t="str">
        <f>IF($B651="","",IFERROR(VLOOKUP($B651,SERVIÇOS!$A:$F,2,0),IFERROR(VLOOKUP($B651,'COMPOSIÇÕES COMPLEMENTARES '!$C:$K,2,0),"")))</f>
        <v/>
      </c>
      <c r="D651" s="417" t="str">
        <f>IF($B651="","",IFERROR(VLOOKUP($B651,SERVIÇOS!$A:$F,3,0),IFERROR(VLOOKUP($B651,'COMPOSIÇÕES COMPLEMENTARES '!$C:$K,3,0),"")))</f>
        <v/>
      </c>
      <c r="E651" s="418"/>
      <c r="F651" s="419" t="str">
        <f>IF($B651="","",IFERROR(VLOOKUP($B651,SERVIÇOS!$A:$F,4,0),IFERROR(VLOOKUP($B651,'COMPOSIÇÕES COMPLEMENTARES '!$C:$K,6,0),"")))</f>
        <v/>
      </c>
      <c r="G651" s="419" t="str">
        <f>IF($B651="","",IFERROR(VLOOKUP($B651,SERVIÇOS!$A:$F,5,0),IFERROR(VLOOKUP($B651,'COMPOSIÇÕES COMPLEMENTARES '!$C:$K,7,0),"")))</f>
        <v/>
      </c>
      <c r="H651" s="419" t="str">
        <f t="shared" si="482"/>
        <v/>
      </c>
      <c r="I651" s="419" t="str">
        <f t="shared" si="484"/>
        <v/>
      </c>
      <c r="J651" s="419" t="str">
        <f t="shared" si="485"/>
        <v/>
      </c>
      <c r="K651" s="419" t="str">
        <f t="shared" si="486"/>
        <v/>
      </c>
      <c r="L651" s="714"/>
      <c r="M651"/>
      <c r="N651" s="477"/>
      <c r="O651" s="478" t="str">
        <f t="shared" si="487"/>
        <v/>
      </c>
      <c r="P651" s="477"/>
      <c r="Q651" s="479" t="str">
        <f t="shared" si="488"/>
        <v/>
      </c>
      <c r="R651" s="477"/>
      <c r="S651" s="480" t="str">
        <f t="shared" si="489"/>
        <v/>
      </c>
      <c r="T651" s="481">
        <f>SUMIF($N$8:S$8,"QUANT.",N651:S651)</f>
        <v>0</v>
      </c>
      <c r="U651" s="482">
        <f t="shared" si="490"/>
        <v>0</v>
      </c>
      <c r="V651" s="494" t="str">
        <f t="shared" si="483"/>
        <v/>
      </c>
      <c r="W651" s="495">
        <f t="shared" si="491"/>
        <v>0</v>
      </c>
      <c r="X651" s="495" t="e">
        <f t="shared" si="492"/>
        <v>#VALUE!</v>
      </c>
      <c r="Y651" s="273"/>
      <c r="Z651" s="273"/>
      <c r="AA651" s="273"/>
      <c r="AB651" s="273"/>
      <c r="AC651" s="273"/>
      <c r="AD651" s="273"/>
      <c r="AE651" s="273"/>
      <c r="AF651" s="273"/>
      <c r="AG651" s="273"/>
      <c r="AH651" s="273"/>
      <c r="AI651" s="273"/>
      <c r="AJ651" s="274">
        <f t="shared" si="481"/>
        <v>0</v>
      </c>
      <c r="AK651" s="274">
        <v>0</v>
      </c>
    </row>
    <row r="652" spans="1:37" s="275" customFormat="1">
      <c r="A652" s="414"/>
      <c r="B652" s="415"/>
      <c r="C652" s="416" t="str">
        <f>IF($B652="","",IFERROR(VLOOKUP($B652,SERVIÇOS!$A:$F,2,0),IFERROR(VLOOKUP($B652,'COMPOSIÇÕES COMPLEMENTARES '!$C:$K,2,0),"")))</f>
        <v/>
      </c>
      <c r="D652" s="417" t="str">
        <f>IF($B652="","",IFERROR(VLOOKUP($B652,SERVIÇOS!$A:$F,3,0),IFERROR(VLOOKUP($B652,'COMPOSIÇÕES COMPLEMENTARES '!$C:$K,3,0),"")))</f>
        <v/>
      </c>
      <c r="E652" s="418"/>
      <c r="F652" s="419" t="str">
        <f>IF($B652="","",IFERROR(VLOOKUP($B652,SERVIÇOS!$A:$F,4,0),IFERROR(VLOOKUP($B652,'COMPOSIÇÕES COMPLEMENTARES '!$C:$K,6,0),"")))</f>
        <v/>
      </c>
      <c r="G652" s="419" t="str">
        <f>IF($B652="","",IFERROR(VLOOKUP($B652,SERVIÇOS!$A:$F,5,0),IFERROR(VLOOKUP($B652,'COMPOSIÇÕES COMPLEMENTARES '!$C:$K,7,0),"")))</f>
        <v/>
      </c>
      <c r="H652" s="419" t="str">
        <f t="shared" si="482"/>
        <v/>
      </c>
      <c r="I652" s="419" t="str">
        <f t="shared" si="484"/>
        <v/>
      </c>
      <c r="J652" s="419" t="str">
        <f t="shared" si="485"/>
        <v/>
      </c>
      <c r="K652" s="419" t="str">
        <f t="shared" si="486"/>
        <v/>
      </c>
      <c r="L652" s="714"/>
      <c r="M652"/>
      <c r="N652" s="477"/>
      <c r="O652" s="478" t="str">
        <f t="shared" si="487"/>
        <v/>
      </c>
      <c r="P652" s="477"/>
      <c r="Q652" s="479" t="str">
        <f t="shared" si="488"/>
        <v/>
      </c>
      <c r="R652" s="477"/>
      <c r="S652" s="480" t="str">
        <f t="shared" si="489"/>
        <v/>
      </c>
      <c r="T652" s="481">
        <f>SUMIF($N$8:S$8,"QUANT.",N652:S652)</f>
        <v>0</v>
      </c>
      <c r="U652" s="482">
        <f t="shared" si="490"/>
        <v>0</v>
      </c>
      <c r="V652" s="494" t="str">
        <f t="shared" si="483"/>
        <v/>
      </c>
      <c r="W652" s="495">
        <f t="shared" si="491"/>
        <v>0</v>
      </c>
      <c r="X652" s="495" t="e">
        <f t="shared" si="492"/>
        <v>#VALUE!</v>
      </c>
      <c r="Y652" s="273"/>
      <c r="Z652" s="273"/>
      <c r="AA652" s="273"/>
      <c r="AB652" s="273"/>
      <c r="AC652" s="273"/>
      <c r="AD652" s="273"/>
      <c r="AE652" s="273"/>
      <c r="AF652" s="273"/>
      <c r="AG652" s="273"/>
      <c r="AH652" s="273"/>
      <c r="AI652" s="273"/>
      <c r="AJ652" s="274">
        <f t="shared" si="481"/>
        <v>0</v>
      </c>
      <c r="AK652" s="274">
        <v>0</v>
      </c>
    </row>
    <row r="653" spans="1:37" s="275" customFormat="1">
      <c r="A653" s="414"/>
      <c r="B653" s="415"/>
      <c r="C653" s="416" t="str">
        <f>IF($B653="","",IFERROR(VLOOKUP($B653,SERVIÇOS!$A:$F,2,0),IFERROR(VLOOKUP($B653,'COMPOSIÇÕES COMPLEMENTARES '!$C:$K,2,0),"")))</f>
        <v/>
      </c>
      <c r="D653" s="417" t="str">
        <f>IF($B653="","",IFERROR(VLOOKUP($B653,SERVIÇOS!$A:$F,3,0),IFERROR(VLOOKUP($B653,'COMPOSIÇÕES COMPLEMENTARES '!$C:$K,3,0),"")))</f>
        <v/>
      </c>
      <c r="E653" s="418"/>
      <c r="F653" s="419" t="str">
        <f>IF($B653="","",IFERROR(VLOOKUP($B653,SERVIÇOS!$A:$F,4,0),IFERROR(VLOOKUP($B653,'COMPOSIÇÕES COMPLEMENTARES '!$C:$K,6,0),"")))</f>
        <v/>
      </c>
      <c r="G653" s="419" t="str">
        <f>IF($B653="","",IFERROR(VLOOKUP($B653,SERVIÇOS!$A:$F,5,0),IFERROR(VLOOKUP($B653,'COMPOSIÇÕES COMPLEMENTARES '!$C:$K,7,0),"")))</f>
        <v/>
      </c>
      <c r="H653" s="419" t="str">
        <f t="shared" si="482"/>
        <v/>
      </c>
      <c r="I653" s="419" t="str">
        <f t="shared" si="484"/>
        <v/>
      </c>
      <c r="J653" s="419" t="str">
        <f t="shared" si="485"/>
        <v/>
      </c>
      <c r="K653" s="419" t="str">
        <f t="shared" si="486"/>
        <v/>
      </c>
      <c r="L653" s="714"/>
      <c r="M653"/>
      <c r="N653" s="477"/>
      <c r="O653" s="478" t="str">
        <f t="shared" si="487"/>
        <v/>
      </c>
      <c r="P653" s="477"/>
      <c r="Q653" s="479" t="str">
        <f t="shared" si="488"/>
        <v/>
      </c>
      <c r="R653" s="477"/>
      <c r="S653" s="480" t="str">
        <f t="shared" si="489"/>
        <v/>
      </c>
      <c r="T653" s="481">
        <f>SUMIF($N$8:S$8,"QUANT.",N653:S653)</f>
        <v>0</v>
      </c>
      <c r="U653" s="482">
        <f t="shared" si="490"/>
        <v>0</v>
      </c>
      <c r="V653" s="494" t="str">
        <f t="shared" si="483"/>
        <v/>
      </c>
      <c r="W653" s="495">
        <f t="shared" si="491"/>
        <v>0</v>
      </c>
      <c r="X653" s="495" t="e">
        <f t="shared" si="492"/>
        <v>#VALUE!</v>
      </c>
      <c r="Y653" s="273"/>
      <c r="Z653" s="273"/>
      <c r="AA653" s="273"/>
      <c r="AB653" s="273"/>
      <c r="AC653" s="273"/>
      <c r="AD653" s="273"/>
      <c r="AE653" s="273"/>
      <c r="AF653" s="273"/>
      <c r="AG653" s="273"/>
      <c r="AH653" s="273"/>
      <c r="AI653" s="273"/>
      <c r="AJ653" s="274">
        <f t="shared" si="481"/>
        <v>0</v>
      </c>
      <c r="AK653" s="274">
        <v>0</v>
      </c>
    </row>
    <row r="654" spans="1:37" s="275" customFormat="1">
      <c r="A654" s="414"/>
      <c r="B654" s="415"/>
      <c r="C654" s="416" t="str">
        <f>IF($B654="","",IFERROR(VLOOKUP($B654,SERVIÇOS!$A:$F,2,0),IFERROR(VLOOKUP($B654,'COMPOSIÇÕES COMPLEMENTARES '!$C:$K,2,0),"")))</f>
        <v/>
      </c>
      <c r="D654" s="417" t="str">
        <f>IF($B654="","",IFERROR(VLOOKUP($B654,SERVIÇOS!$A:$F,3,0),IFERROR(VLOOKUP($B654,'COMPOSIÇÕES COMPLEMENTARES '!$C:$K,3,0),"")))</f>
        <v/>
      </c>
      <c r="E654" s="418"/>
      <c r="F654" s="419" t="str">
        <f>IF($B654="","",IFERROR(VLOOKUP($B654,SERVIÇOS!$A:$F,4,0),IFERROR(VLOOKUP($B654,'COMPOSIÇÕES COMPLEMENTARES '!$C:$K,6,0),"")))</f>
        <v/>
      </c>
      <c r="G654" s="419" t="str">
        <f>IF($B654="","",IFERROR(VLOOKUP($B654,SERVIÇOS!$A:$F,5,0),IFERROR(VLOOKUP($B654,'COMPOSIÇÕES COMPLEMENTARES '!$C:$K,7,0),"")))</f>
        <v/>
      </c>
      <c r="H654" s="419" t="str">
        <f t="shared" si="482"/>
        <v/>
      </c>
      <c r="I654" s="419" t="str">
        <f t="shared" si="484"/>
        <v/>
      </c>
      <c r="J654" s="419" t="str">
        <f t="shared" si="485"/>
        <v/>
      </c>
      <c r="K654" s="419" t="str">
        <f t="shared" si="486"/>
        <v/>
      </c>
      <c r="L654" s="714"/>
      <c r="M654"/>
      <c r="N654" s="477"/>
      <c r="O654" s="478" t="str">
        <f t="shared" si="487"/>
        <v/>
      </c>
      <c r="P654" s="477"/>
      <c r="Q654" s="479" t="str">
        <f t="shared" si="488"/>
        <v/>
      </c>
      <c r="R654" s="477"/>
      <c r="S654" s="480" t="str">
        <f t="shared" si="489"/>
        <v/>
      </c>
      <c r="T654" s="481">
        <f>SUMIF($N$8:S$8,"QUANT.",N654:S654)</f>
        <v>0</v>
      </c>
      <c r="U654" s="482">
        <f t="shared" si="490"/>
        <v>0</v>
      </c>
      <c r="V654" s="494" t="str">
        <f t="shared" si="483"/>
        <v/>
      </c>
      <c r="W654" s="495">
        <f t="shared" si="491"/>
        <v>0</v>
      </c>
      <c r="X654" s="495" t="e">
        <f t="shared" si="492"/>
        <v>#VALUE!</v>
      </c>
      <c r="Y654" s="273"/>
      <c r="Z654" s="273"/>
      <c r="AA654" s="273"/>
      <c r="AB654" s="273"/>
      <c r="AC654" s="273"/>
      <c r="AD654" s="273"/>
      <c r="AE654" s="273"/>
      <c r="AF654" s="273"/>
      <c r="AG654" s="273"/>
      <c r="AH654" s="273"/>
      <c r="AI654" s="273"/>
      <c r="AJ654" s="274">
        <f t="shared" si="481"/>
        <v>0</v>
      </c>
      <c r="AK654" s="274">
        <v>0</v>
      </c>
    </row>
    <row r="655" spans="1:37" s="275" customFormat="1">
      <c r="A655" s="414"/>
      <c r="B655" s="415"/>
      <c r="C655" s="416" t="str">
        <f>IF($B655="","",IFERROR(VLOOKUP($B655,SERVIÇOS!$A:$F,2,0),IFERROR(VLOOKUP($B655,'COMPOSIÇÕES COMPLEMENTARES '!$C:$K,2,0),"")))</f>
        <v/>
      </c>
      <c r="D655" s="417" t="str">
        <f>IF($B655="","",IFERROR(VLOOKUP($B655,SERVIÇOS!$A:$F,3,0),IFERROR(VLOOKUP($B655,'COMPOSIÇÕES COMPLEMENTARES '!$C:$K,3,0),"")))</f>
        <v/>
      </c>
      <c r="E655" s="418"/>
      <c r="F655" s="419" t="str">
        <f>IF($B655="","",IFERROR(VLOOKUP($B655,SERVIÇOS!$A:$F,4,0),IFERROR(VLOOKUP($B655,'COMPOSIÇÕES COMPLEMENTARES '!$C:$K,6,0),"")))</f>
        <v/>
      </c>
      <c r="G655" s="419" t="str">
        <f>IF($B655="","",IFERROR(VLOOKUP($B655,SERVIÇOS!$A:$F,5,0),IFERROR(VLOOKUP($B655,'COMPOSIÇÕES COMPLEMENTARES '!$C:$K,7,0),"")))</f>
        <v/>
      </c>
      <c r="H655" s="419" t="str">
        <f t="shared" si="482"/>
        <v/>
      </c>
      <c r="I655" s="419" t="str">
        <f t="shared" si="484"/>
        <v/>
      </c>
      <c r="J655" s="419" t="str">
        <f t="shared" si="485"/>
        <v/>
      </c>
      <c r="K655" s="419" t="str">
        <f t="shared" si="486"/>
        <v/>
      </c>
      <c r="L655" s="714"/>
      <c r="M655"/>
      <c r="N655" s="477"/>
      <c r="O655" s="478" t="str">
        <f t="shared" si="487"/>
        <v/>
      </c>
      <c r="P655" s="477"/>
      <c r="Q655" s="479" t="str">
        <f t="shared" si="488"/>
        <v/>
      </c>
      <c r="R655" s="477"/>
      <c r="S655" s="480" t="str">
        <f t="shared" si="489"/>
        <v/>
      </c>
      <c r="T655" s="481">
        <f>SUMIF($N$8:S$8,"QUANT.",N655:S655)</f>
        <v>0</v>
      </c>
      <c r="U655" s="482">
        <f t="shared" si="490"/>
        <v>0</v>
      </c>
      <c r="V655" s="494" t="str">
        <f t="shared" si="483"/>
        <v/>
      </c>
      <c r="W655" s="495">
        <f t="shared" si="491"/>
        <v>0</v>
      </c>
      <c r="X655" s="495" t="e">
        <f t="shared" si="492"/>
        <v>#VALUE!</v>
      </c>
      <c r="Y655" s="273"/>
      <c r="Z655" s="273"/>
      <c r="AA655" s="273"/>
      <c r="AB655" s="273"/>
      <c r="AC655" s="273"/>
      <c r="AD655" s="273"/>
      <c r="AE655" s="273"/>
      <c r="AF655" s="273"/>
      <c r="AG655" s="273"/>
      <c r="AH655" s="273"/>
      <c r="AI655" s="273"/>
      <c r="AJ655" s="274">
        <f t="shared" si="481"/>
        <v>0</v>
      </c>
      <c r="AK655" s="274">
        <v>0</v>
      </c>
    </row>
    <row r="656" spans="1:37" s="275" customFormat="1">
      <c r="A656" s="414"/>
      <c r="B656" s="415"/>
      <c r="C656" s="416" t="str">
        <f>IF($B656="","",IFERROR(VLOOKUP($B656,SERVIÇOS!$A:$F,2,0),IFERROR(VLOOKUP($B656,'COMPOSIÇÕES COMPLEMENTARES '!$C:$K,2,0),"")))</f>
        <v/>
      </c>
      <c r="D656" s="417" t="str">
        <f>IF($B656="","",IFERROR(VLOOKUP($B656,SERVIÇOS!$A:$F,3,0),IFERROR(VLOOKUP($B656,'COMPOSIÇÕES COMPLEMENTARES '!$C:$K,3,0),"")))</f>
        <v/>
      </c>
      <c r="E656" s="418"/>
      <c r="F656" s="419" t="str">
        <f>IF($B656="","",IFERROR(VLOOKUP($B656,SERVIÇOS!$A:$F,4,0),IFERROR(VLOOKUP($B656,'COMPOSIÇÕES COMPLEMENTARES '!$C:$K,6,0),"")))</f>
        <v/>
      </c>
      <c r="G656" s="419" t="str">
        <f>IF($B656="","",IFERROR(VLOOKUP($B656,SERVIÇOS!$A:$F,5,0),IFERROR(VLOOKUP($B656,'COMPOSIÇÕES COMPLEMENTARES '!$C:$K,7,0),"")))</f>
        <v/>
      </c>
      <c r="H656" s="419" t="str">
        <f t="shared" si="482"/>
        <v/>
      </c>
      <c r="I656" s="419" t="str">
        <f t="shared" si="484"/>
        <v/>
      </c>
      <c r="J656" s="419" t="str">
        <f t="shared" si="485"/>
        <v/>
      </c>
      <c r="K656" s="419" t="str">
        <f t="shared" si="486"/>
        <v/>
      </c>
      <c r="L656" s="714"/>
      <c r="M656"/>
      <c r="N656" s="477"/>
      <c r="O656" s="478" t="str">
        <f t="shared" si="487"/>
        <v/>
      </c>
      <c r="P656" s="477"/>
      <c r="Q656" s="479" t="str">
        <f t="shared" si="488"/>
        <v/>
      </c>
      <c r="R656" s="477"/>
      <c r="S656" s="480" t="str">
        <f t="shared" si="489"/>
        <v/>
      </c>
      <c r="T656" s="481">
        <f>SUMIF($N$8:S$8,"QUANT.",N656:S656)</f>
        <v>0</v>
      </c>
      <c r="U656" s="482">
        <f t="shared" si="490"/>
        <v>0</v>
      </c>
      <c r="V656" s="494" t="str">
        <f t="shared" si="483"/>
        <v/>
      </c>
      <c r="W656" s="495">
        <f t="shared" si="491"/>
        <v>0</v>
      </c>
      <c r="X656" s="495" t="e">
        <f t="shared" si="492"/>
        <v>#VALUE!</v>
      </c>
      <c r="Y656" s="273"/>
      <c r="Z656" s="273"/>
      <c r="AA656" s="273"/>
      <c r="AB656" s="273"/>
      <c r="AC656" s="273"/>
      <c r="AD656" s="273"/>
      <c r="AE656" s="273"/>
      <c r="AF656" s="273"/>
      <c r="AG656" s="273"/>
      <c r="AH656" s="273"/>
      <c r="AI656" s="273"/>
      <c r="AJ656" s="274">
        <f t="shared" ref="AJ656:AJ719" si="493">B656-AK656</f>
        <v>0</v>
      </c>
      <c r="AK656" s="274">
        <v>0</v>
      </c>
    </row>
    <row r="657" spans="1:37" s="275" customFormat="1">
      <c r="A657" s="414"/>
      <c r="B657" s="415"/>
      <c r="C657" s="416" t="str">
        <f>IF($B657="","",IFERROR(VLOOKUP($B657,SERVIÇOS!$A:$F,2,0),IFERROR(VLOOKUP($B657,'COMPOSIÇÕES COMPLEMENTARES '!$C:$K,2,0),"")))</f>
        <v/>
      </c>
      <c r="D657" s="417" t="str">
        <f>IF($B657="","",IFERROR(VLOOKUP($B657,SERVIÇOS!$A:$F,3,0),IFERROR(VLOOKUP($B657,'COMPOSIÇÕES COMPLEMENTARES '!$C:$K,3,0),"")))</f>
        <v/>
      </c>
      <c r="E657" s="418"/>
      <c r="F657" s="419" t="str">
        <f>IF($B657="","",IFERROR(VLOOKUP($B657,SERVIÇOS!$A:$F,4,0),IFERROR(VLOOKUP($B657,'COMPOSIÇÕES COMPLEMENTARES '!$C:$K,6,0),"")))</f>
        <v/>
      </c>
      <c r="G657" s="419" t="str">
        <f>IF($B657="","",IFERROR(VLOOKUP($B657,SERVIÇOS!$A:$F,5,0),IFERROR(VLOOKUP($B657,'COMPOSIÇÕES COMPLEMENTARES '!$C:$K,7,0),"")))</f>
        <v/>
      </c>
      <c r="H657" s="419" t="str">
        <f t="shared" si="482"/>
        <v/>
      </c>
      <c r="I657" s="419" t="str">
        <f t="shared" si="484"/>
        <v/>
      </c>
      <c r="J657" s="419" t="str">
        <f t="shared" si="485"/>
        <v/>
      </c>
      <c r="K657" s="419" t="str">
        <f t="shared" si="486"/>
        <v/>
      </c>
      <c r="L657" s="714"/>
      <c r="M657"/>
      <c r="N657" s="477"/>
      <c r="O657" s="478" t="str">
        <f t="shared" si="487"/>
        <v/>
      </c>
      <c r="P657" s="477"/>
      <c r="Q657" s="479" t="str">
        <f t="shared" si="488"/>
        <v/>
      </c>
      <c r="R657" s="477"/>
      <c r="S657" s="480" t="str">
        <f t="shared" si="489"/>
        <v/>
      </c>
      <c r="T657" s="481">
        <f>SUMIF($N$8:S$8,"QUANT.",N657:S657)</f>
        <v>0</v>
      </c>
      <c r="U657" s="482">
        <f t="shared" si="490"/>
        <v>0</v>
      </c>
      <c r="V657" s="494" t="str">
        <f t="shared" si="483"/>
        <v/>
      </c>
      <c r="W657" s="495">
        <f t="shared" si="491"/>
        <v>0</v>
      </c>
      <c r="X657" s="495" t="e">
        <f t="shared" si="492"/>
        <v>#VALUE!</v>
      </c>
      <c r="Y657" s="273"/>
      <c r="Z657" s="273"/>
      <c r="AA657" s="273"/>
      <c r="AB657" s="273"/>
      <c r="AC657" s="273"/>
      <c r="AD657" s="273"/>
      <c r="AE657" s="273"/>
      <c r="AF657" s="273"/>
      <c r="AG657" s="273"/>
      <c r="AH657" s="273"/>
      <c r="AI657" s="273"/>
      <c r="AJ657" s="274">
        <f t="shared" si="493"/>
        <v>0</v>
      </c>
      <c r="AK657" s="274">
        <v>0</v>
      </c>
    </row>
    <row r="658" spans="1:37" s="275" customFormat="1">
      <c r="A658" s="414"/>
      <c r="B658" s="415"/>
      <c r="C658" s="416" t="str">
        <f>IF($B658="","",IFERROR(VLOOKUP($B658,SERVIÇOS!$A:$F,2,0),IFERROR(VLOOKUP($B658,'COMPOSIÇÕES COMPLEMENTARES '!$C:$K,2,0),"")))</f>
        <v/>
      </c>
      <c r="D658" s="417" t="str">
        <f>IF($B658="","",IFERROR(VLOOKUP($B658,SERVIÇOS!$A:$F,3,0),IFERROR(VLOOKUP($B658,'COMPOSIÇÕES COMPLEMENTARES '!$C:$K,3,0),"")))</f>
        <v/>
      </c>
      <c r="E658" s="418"/>
      <c r="F658" s="419" t="str">
        <f>IF($B658="","",IFERROR(VLOOKUP($B658,SERVIÇOS!$A:$F,4,0),IFERROR(VLOOKUP($B658,'COMPOSIÇÕES COMPLEMENTARES '!$C:$K,6,0),"")))</f>
        <v/>
      </c>
      <c r="G658" s="419" t="str">
        <f>IF($B658="","",IFERROR(VLOOKUP($B658,SERVIÇOS!$A:$F,5,0),IFERROR(VLOOKUP($B658,'COMPOSIÇÕES COMPLEMENTARES '!$C:$K,7,0),"")))</f>
        <v/>
      </c>
      <c r="H658" s="419" t="str">
        <f t="shared" si="482"/>
        <v/>
      </c>
      <c r="I658" s="419" t="str">
        <f t="shared" si="484"/>
        <v/>
      </c>
      <c r="J658" s="419" t="str">
        <f t="shared" si="485"/>
        <v/>
      </c>
      <c r="K658" s="419" t="str">
        <f t="shared" si="486"/>
        <v/>
      </c>
      <c r="L658" s="714"/>
      <c r="M658"/>
      <c r="N658" s="477"/>
      <c r="O658" s="478" t="str">
        <f t="shared" si="487"/>
        <v/>
      </c>
      <c r="P658" s="477"/>
      <c r="Q658" s="479" t="str">
        <f t="shared" si="488"/>
        <v/>
      </c>
      <c r="R658" s="477"/>
      <c r="S658" s="480" t="str">
        <f t="shared" si="489"/>
        <v/>
      </c>
      <c r="T658" s="481">
        <f>SUMIF($N$8:S$8,"QUANT.",N658:S658)</f>
        <v>0</v>
      </c>
      <c r="U658" s="482">
        <f t="shared" si="490"/>
        <v>0</v>
      </c>
      <c r="V658" s="494" t="str">
        <f t="shared" si="483"/>
        <v/>
      </c>
      <c r="W658" s="495">
        <f t="shared" si="491"/>
        <v>0</v>
      </c>
      <c r="X658" s="495" t="e">
        <f t="shared" si="492"/>
        <v>#VALUE!</v>
      </c>
      <c r="Y658" s="273"/>
      <c r="Z658" s="273"/>
      <c r="AA658" s="273"/>
      <c r="AB658" s="273"/>
      <c r="AC658" s="273"/>
      <c r="AD658" s="273"/>
      <c r="AE658" s="273"/>
      <c r="AF658" s="273"/>
      <c r="AG658" s="273"/>
      <c r="AH658" s="273"/>
      <c r="AI658" s="273"/>
      <c r="AJ658" s="274">
        <f t="shared" si="493"/>
        <v>0</v>
      </c>
      <c r="AK658" s="274">
        <v>0</v>
      </c>
    </row>
    <row r="659" spans="1:37" s="275" customFormat="1">
      <c r="A659" s="414"/>
      <c r="B659" s="415"/>
      <c r="C659" s="416" t="str">
        <f>IF($B659="","",IFERROR(VLOOKUP($B659,SERVIÇOS!$A:$F,2,0),IFERROR(VLOOKUP($B659,'COMPOSIÇÕES COMPLEMENTARES '!$C:$K,2,0),"")))</f>
        <v/>
      </c>
      <c r="D659" s="417" t="str">
        <f>IF($B659="","",IFERROR(VLOOKUP($B659,SERVIÇOS!$A:$F,3,0),IFERROR(VLOOKUP($B659,'COMPOSIÇÕES COMPLEMENTARES '!$C:$K,3,0),"")))</f>
        <v/>
      </c>
      <c r="E659" s="418"/>
      <c r="F659" s="419" t="str">
        <f>IF($B659="","",IFERROR(VLOOKUP($B659,SERVIÇOS!$A:$F,4,0),IFERROR(VLOOKUP($B659,'COMPOSIÇÕES COMPLEMENTARES '!$C:$K,6,0),"")))</f>
        <v/>
      </c>
      <c r="G659" s="419" t="str">
        <f>IF($B659="","",IFERROR(VLOOKUP($B659,SERVIÇOS!$A:$F,5,0),IFERROR(VLOOKUP($B659,'COMPOSIÇÕES COMPLEMENTARES '!$C:$K,7,0),"")))</f>
        <v/>
      </c>
      <c r="H659" s="419" t="str">
        <f t="shared" si="482"/>
        <v/>
      </c>
      <c r="I659" s="419" t="str">
        <f t="shared" si="484"/>
        <v/>
      </c>
      <c r="J659" s="419" t="str">
        <f t="shared" si="485"/>
        <v/>
      </c>
      <c r="K659" s="419" t="str">
        <f t="shared" si="486"/>
        <v/>
      </c>
      <c r="L659" s="714"/>
      <c r="M659"/>
      <c r="N659" s="477"/>
      <c r="O659" s="478" t="str">
        <f t="shared" si="487"/>
        <v/>
      </c>
      <c r="P659" s="477"/>
      <c r="Q659" s="479" t="str">
        <f t="shared" si="488"/>
        <v/>
      </c>
      <c r="R659" s="477"/>
      <c r="S659" s="480" t="str">
        <f t="shared" si="489"/>
        <v/>
      </c>
      <c r="T659" s="481">
        <f>SUMIF($N$8:S$8,"QUANT.",N659:S659)</f>
        <v>0</v>
      </c>
      <c r="U659" s="482">
        <f t="shared" si="490"/>
        <v>0</v>
      </c>
      <c r="V659" s="494" t="str">
        <f t="shared" si="483"/>
        <v/>
      </c>
      <c r="W659" s="495">
        <f t="shared" si="491"/>
        <v>0</v>
      </c>
      <c r="X659" s="495" t="e">
        <f t="shared" si="492"/>
        <v>#VALUE!</v>
      </c>
      <c r="Y659" s="273"/>
      <c r="Z659" s="273"/>
      <c r="AA659" s="273"/>
      <c r="AB659" s="273"/>
      <c r="AC659" s="273"/>
      <c r="AD659" s="273"/>
      <c r="AE659" s="273"/>
      <c r="AF659" s="273"/>
      <c r="AG659" s="273"/>
      <c r="AH659" s="273"/>
      <c r="AI659" s="273"/>
      <c r="AJ659" s="274">
        <f t="shared" si="493"/>
        <v>0</v>
      </c>
      <c r="AK659" s="274">
        <v>0</v>
      </c>
    </row>
    <row r="660" spans="1:37" s="275" customFormat="1">
      <c r="A660" s="414"/>
      <c r="B660" s="415"/>
      <c r="C660" s="416" t="str">
        <f>IF($B660="","",IFERROR(VLOOKUP($B660,SERVIÇOS!$A:$F,2,0),IFERROR(VLOOKUP($B660,'COMPOSIÇÕES COMPLEMENTARES '!$C:$K,2,0),"")))</f>
        <v/>
      </c>
      <c r="D660" s="417" t="str">
        <f>IF($B660="","",IFERROR(VLOOKUP($B660,SERVIÇOS!$A:$F,3,0),IFERROR(VLOOKUP($B660,'COMPOSIÇÕES COMPLEMENTARES '!$C:$K,3,0),"")))</f>
        <v/>
      </c>
      <c r="E660" s="418"/>
      <c r="F660" s="419" t="str">
        <f>IF($B660="","",IFERROR(VLOOKUP($B660,SERVIÇOS!$A:$F,4,0),IFERROR(VLOOKUP($B660,'COMPOSIÇÕES COMPLEMENTARES '!$C:$K,6,0),"")))</f>
        <v/>
      </c>
      <c r="G660" s="419" t="str">
        <f>IF($B660="","",IFERROR(VLOOKUP($B660,SERVIÇOS!$A:$F,5,0),IFERROR(VLOOKUP($B660,'COMPOSIÇÕES COMPLEMENTARES '!$C:$K,7,0),"")))</f>
        <v/>
      </c>
      <c r="H660" s="419" t="str">
        <f t="shared" si="482"/>
        <v/>
      </c>
      <c r="I660" s="419" t="str">
        <f t="shared" si="484"/>
        <v/>
      </c>
      <c r="J660" s="419" t="str">
        <f t="shared" si="485"/>
        <v/>
      </c>
      <c r="K660" s="419" t="str">
        <f t="shared" si="486"/>
        <v/>
      </c>
      <c r="L660" s="714"/>
      <c r="M660"/>
      <c r="N660" s="477"/>
      <c r="O660" s="478" t="str">
        <f t="shared" si="487"/>
        <v/>
      </c>
      <c r="P660" s="477"/>
      <c r="Q660" s="479" t="str">
        <f t="shared" si="488"/>
        <v/>
      </c>
      <c r="R660" s="477"/>
      <c r="S660" s="480" t="str">
        <f t="shared" si="489"/>
        <v/>
      </c>
      <c r="T660" s="481">
        <f>SUMIF($N$8:S$8,"QUANT.",N660:S660)</f>
        <v>0</v>
      </c>
      <c r="U660" s="482">
        <f t="shared" si="490"/>
        <v>0</v>
      </c>
      <c r="V660" s="494" t="str">
        <f t="shared" si="483"/>
        <v/>
      </c>
      <c r="W660" s="495">
        <f t="shared" si="491"/>
        <v>0</v>
      </c>
      <c r="X660" s="495" t="e">
        <f t="shared" si="492"/>
        <v>#VALUE!</v>
      </c>
      <c r="Y660" s="273"/>
      <c r="Z660" s="273"/>
      <c r="AA660" s="273"/>
      <c r="AB660" s="273"/>
      <c r="AC660" s="273"/>
      <c r="AD660" s="273"/>
      <c r="AE660" s="273"/>
      <c r="AF660" s="273"/>
      <c r="AG660" s="273"/>
      <c r="AH660" s="273"/>
      <c r="AI660" s="273"/>
      <c r="AJ660" s="274">
        <f t="shared" si="493"/>
        <v>0</v>
      </c>
      <c r="AK660" s="274">
        <v>0</v>
      </c>
    </row>
    <row r="661" spans="1:37" s="275" customFormat="1">
      <c r="A661" s="414"/>
      <c r="B661" s="415"/>
      <c r="C661" s="416" t="str">
        <f>IF($B661="","",IFERROR(VLOOKUP($B661,SERVIÇOS!$A:$F,2,0),IFERROR(VLOOKUP($B661,'COMPOSIÇÕES COMPLEMENTARES '!$C:$K,2,0),"")))</f>
        <v/>
      </c>
      <c r="D661" s="417" t="str">
        <f>IF($B661="","",IFERROR(VLOOKUP($B661,SERVIÇOS!$A:$F,3,0),IFERROR(VLOOKUP($B661,'COMPOSIÇÕES COMPLEMENTARES '!$C:$K,3,0),"")))</f>
        <v/>
      </c>
      <c r="E661" s="418"/>
      <c r="F661" s="419" t="str">
        <f>IF($B661="","",IFERROR(VLOOKUP($B661,SERVIÇOS!$A:$F,4,0),IFERROR(VLOOKUP($B661,'COMPOSIÇÕES COMPLEMENTARES '!$C:$K,6,0),"")))</f>
        <v/>
      </c>
      <c r="G661" s="419" t="str">
        <f>IF($B661="","",IFERROR(VLOOKUP($B661,SERVIÇOS!$A:$F,5,0),IFERROR(VLOOKUP($B661,'COMPOSIÇÕES COMPLEMENTARES '!$C:$K,7,0),"")))</f>
        <v/>
      </c>
      <c r="H661" s="419" t="str">
        <f t="shared" si="482"/>
        <v/>
      </c>
      <c r="I661" s="419" t="str">
        <f t="shared" si="484"/>
        <v/>
      </c>
      <c r="J661" s="419" t="str">
        <f t="shared" si="485"/>
        <v/>
      </c>
      <c r="K661" s="419" t="str">
        <f t="shared" si="486"/>
        <v/>
      </c>
      <c r="L661" s="714"/>
      <c r="M661"/>
      <c r="N661" s="477"/>
      <c r="O661" s="478" t="str">
        <f t="shared" si="487"/>
        <v/>
      </c>
      <c r="P661" s="477"/>
      <c r="Q661" s="479" t="str">
        <f t="shared" si="488"/>
        <v/>
      </c>
      <c r="R661" s="477"/>
      <c r="S661" s="480" t="str">
        <f t="shared" si="489"/>
        <v/>
      </c>
      <c r="T661" s="481">
        <f>SUMIF($N$8:S$8,"QUANT.",N661:S661)</f>
        <v>0</v>
      </c>
      <c r="U661" s="482">
        <f t="shared" si="490"/>
        <v>0</v>
      </c>
      <c r="V661" s="494" t="str">
        <f t="shared" si="483"/>
        <v/>
      </c>
      <c r="W661" s="495">
        <f t="shared" si="491"/>
        <v>0</v>
      </c>
      <c r="X661" s="495" t="e">
        <f t="shared" si="492"/>
        <v>#VALUE!</v>
      </c>
      <c r="Y661" s="273"/>
      <c r="Z661" s="273"/>
      <c r="AA661" s="273"/>
      <c r="AB661" s="273"/>
      <c r="AC661" s="273"/>
      <c r="AD661" s="273"/>
      <c r="AE661" s="273"/>
      <c r="AF661" s="273"/>
      <c r="AG661" s="273"/>
      <c r="AH661" s="273"/>
      <c r="AI661" s="273"/>
      <c r="AJ661" s="274">
        <f t="shared" si="493"/>
        <v>0</v>
      </c>
      <c r="AK661" s="274">
        <v>0</v>
      </c>
    </row>
    <row r="662" spans="1:37" s="275" customFormat="1">
      <c r="A662" s="414"/>
      <c r="B662" s="415"/>
      <c r="C662" s="416" t="str">
        <f>IF($B662="","",IFERROR(VLOOKUP($B662,SERVIÇOS!$A:$F,2,0),IFERROR(VLOOKUP($B662,'COMPOSIÇÕES COMPLEMENTARES '!$C:$K,2,0),"")))</f>
        <v/>
      </c>
      <c r="D662" s="417" t="str">
        <f>IF($B662="","",IFERROR(VLOOKUP($B662,SERVIÇOS!$A:$F,3,0),IFERROR(VLOOKUP($B662,'COMPOSIÇÕES COMPLEMENTARES '!$C:$K,3,0),"")))</f>
        <v/>
      </c>
      <c r="E662" s="418"/>
      <c r="F662" s="419" t="str">
        <f>IF($B662="","",IFERROR(VLOOKUP($B662,SERVIÇOS!$A:$F,4,0),IFERROR(VLOOKUP($B662,'COMPOSIÇÕES COMPLEMENTARES '!$C:$K,6,0),"")))</f>
        <v/>
      </c>
      <c r="G662" s="419" t="str">
        <f>IF($B662="","",IFERROR(VLOOKUP($B662,SERVIÇOS!$A:$F,5,0),IFERROR(VLOOKUP($B662,'COMPOSIÇÕES COMPLEMENTARES '!$C:$K,7,0),"")))</f>
        <v/>
      </c>
      <c r="H662" s="419" t="str">
        <f t="shared" si="482"/>
        <v/>
      </c>
      <c r="I662" s="419" t="str">
        <f t="shared" si="484"/>
        <v/>
      </c>
      <c r="J662" s="419" t="str">
        <f t="shared" si="485"/>
        <v/>
      </c>
      <c r="K662" s="419" t="str">
        <f t="shared" si="486"/>
        <v/>
      </c>
      <c r="L662" s="714"/>
      <c r="M662"/>
      <c r="N662" s="477"/>
      <c r="O662" s="478" t="str">
        <f t="shared" si="487"/>
        <v/>
      </c>
      <c r="P662" s="477"/>
      <c r="Q662" s="479" t="str">
        <f t="shared" si="488"/>
        <v/>
      </c>
      <c r="R662" s="477"/>
      <c r="S662" s="480" t="str">
        <f t="shared" si="489"/>
        <v/>
      </c>
      <c r="T662" s="481">
        <f>SUMIF($N$8:S$8,"QUANT.",N662:S662)</f>
        <v>0</v>
      </c>
      <c r="U662" s="482">
        <f t="shared" si="490"/>
        <v>0</v>
      </c>
      <c r="V662" s="494" t="str">
        <f t="shared" si="483"/>
        <v/>
      </c>
      <c r="W662" s="495">
        <f t="shared" si="491"/>
        <v>0</v>
      </c>
      <c r="X662" s="495" t="e">
        <f t="shared" si="492"/>
        <v>#VALUE!</v>
      </c>
      <c r="Y662" s="273"/>
      <c r="Z662" s="273"/>
      <c r="AA662" s="273"/>
      <c r="AB662" s="273"/>
      <c r="AC662" s="273"/>
      <c r="AD662" s="273"/>
      <c r="AE662" s="273"/>
      <c r="AF662" s="273"/>
      <c r="AG662" s="273"/>
      <c r="AH662" s="273"/>
      <c r="AI662" s="273"/>
      <c r="AJ662" s="274">
        <f t="shared" si="493"/>
        <v>0</v>
      </c>
      <c r="AK662" s="274">
        <v>0</v>
      </c>
    </row>
    <row r="663" spans="1:37" s="275" customFormat="1">
      <c r="A663" s="414"/>
      <c r="B663" s="415"/>
      <c r="C663" s="416" t="str">
        <f>IF($B663="","",IFERROR(VLOOKUP($B663,SERVIÇOS!$A:$F,2,0),IFERROR(VLOOKUP($B663,'COMPOSIÇÕES COMPLEMENTARES '!$C:$K,2,0),"")))</f>
        <v/>
      </c>
      <c r="D663" s="417" t="str">
        <f>IF($B663="","",IFERROR(VLOOKUP($B663,SERVIÇOS!$A:$F,3,0),IFERROR(VLOOKUP($B663,'COMPOSIÇÕES COMPLEMENTARES '!$C:$K,3,0),"")))</f>
        <v/>
      </c>
      <c r="E663" s="418"/>
      <c r="F663" s="419" t="str">
        <f>IF($B663="","",IFERROR(VLOOKUP($B663,SERVIÇOS!$A:$F,4,0),IFERROR(VLOOKUP($B663,'COMPOSIÇÕES COMPLEMENTARES '!$C:$K,6,0),"")))</f>
        <v/>
      </c>
      <c r="G663" s="419" t="str">
        <f>IF($B663="","",IFERROR(VLOOKUP($B663,SERVIÇOS!$A:$F,5,0),IFERROR(VLOOKUP($B663,'COMPOSIÇÕES COMPLEMENTARES '!$C:$K,7,0),"")))</f>
        <v/>
      </c>
      <c r="H663" s="419" t="str">
        <f t="shared" si="482"/>
        <v/>
      </c>
      <c r="I663" s="419" t="str">
        <f t="shared" si="484"/>
        <v/>
      </c>
      <c r="J663" s="419" t="str">
        <f t="shared" si="485"/>
        <v/>
      </c>
      <c r="K663" s="419" t="str">
        <f t="shared" si="486"/>
        <v/>
      </c>
      <c r="L663" s="714"/>
      <c r="M663"/>
      <c r="N663" s="477"/>
      <c r="O663" s="478" t="str">
        <f t="shared" si="487"/>
        <v/>
      </c>
      <c r="P663" s="477"/>
      <c r="Q663" s="479" t="str">
        <f t="shared" si="488"/>
        <v/>
      </c>
      <c r="R663" s="477"/>
      <c r="S663" s="480" t="str">
        <f t="shared" si="489"/>
        <v/>
      </c>
      <c r="T663" s="481">
        <f>SUMIF($N$8:S$8,"QUANT.",N663:S663)</f>
        <v>0</v>
      </c>
      <c r="U663" s="482">
        <f t="shared" si="490"/>
        <v>0</v>
      </c>
      <c r="V663" s="494" t="str">
        <f t="shared" si="483"/>
        <v/>
      </c>
      <c r="W663" s="495">
        <f t="shared" si="491"/>
        <v>0</v>
      </c>
      <c r="X663" s="495" t="e">
        <f t="shared" si="492"/>
        <v>#VALUE!</v>
      </c>
      <c r="Y663" s="273"/>
      <c r="Z663" s="273"/>
      <c r="AA663" s="273"/>
      <c r="AB663" s="273"/>
      <c r="AC663" s="273"/>
      <c r="AD663" s="273"/>
      <c r="AE663" s="273"/>
      <c r="AF663" s="273"/>
      <c r="AG663" s="273"/>
      <c r="AH663" s="273"/>
      <c r="AI663" s="273"/>
      <c r="AJ663" s="274">
        <f t="shared" si="493"/>
        <v>0</v>
      </c>
      <c r="AK663" s="274">
        <v>0</v>
      </c>
    </row>
    <row r="664" spans="1:37" s="275" customFormat="1">
      <c r="A664" s="414"/>
      <c r="B664" s="415"/>
      <c r="C664" s="416" t="str">
        <f>IF($B664="","",IFERROR(VLOOKUP($B664,SERVIÇOS!$A:$F,2,0),IFERROR(VLOOKUP($B664,'COMPOSIÇÕES COMPLEMENTARES '!$C:$K,2,0),"")))</f>
        <v/>
      </c>
      <c r="D664" s="417" t="str">
        <f>IF($B664="","",IFERROR(VLOOKUP($B664,SERVIÇOS!$A:$F,3,0),IFERROR(VLOOKUP($B664,'COMPOSIÇÕES COMPLEMENTARES '!$C:$K,3,0),"")))</f>
        <v/>
      </c>
      <c r="E664" s="418"/>
      <c r="F664" s="419" t="str">
        <f>IF($B664="","",IFERROR(VLOOKUP($B664,SERVIÇOS!$A:$F,4,0),IFERROR(VLOOKUP($B664,'COMPOSIÇÕES COMPLEMENTARES '!$C:$K,6,0),"")))</f>
        <v/>
      </c>
      <c r="G664" s="419" t="str">
        <f>IF($B664="","",IFERROR(VLOOKUP($B664,SERVIÇOS!$A:$F,5,0),IFERROR(VLOOKUP($B664,'COMPOSIÇÕES COMPLEMENTARES '!$C:$K,7,0),"")))</f>
        <v/>
      </c>
      <c r="H664" s="419" t="str">
        <f t="shared" si="482"/>
        <v/>
      </c>
      <c r="I664" s="419" t="str">
        <f t="shared" si="484"/>
        <v/>
      </c>
      <c r="J664" s="419" t="str">
        <f t="shared" si="485"/>
        <v/>
      </c>
      <c r="K664" s="419" t="str">
        <f t="shared" si="486"/>
        <v/>
      </c>
      <c r="L664" s="714"/>
      <c r="M664"/>
      <c r="N664" s="477"/>
      <c r="O664" s="478" t="str">
        <f t="shared" si="487"/>
        <v/>
      </c>
      <c r="P664" s="477"/>
      <c r="Q664" s="479" t="str">
        <f t="shared" si="488"/>
        <v/>
      </c>
      <c r="R664" s="477"/>
      <c r="S664" s="480" t="str">
        <f t="shared" si="489"/>
        <v/>
      </c>
      <c r="T664" s="481">
        <f>SUMIF($N$8:S$8,"QUANT.",N664:S664)</f>
        <v>0</v>
      </c>
      <c r="U664" s="482">
        <f t="shared" si="490"/>
        <v>0</v>
      </c>
      <c r="V664" s="494" t="str">
        <f t="shared" si="483"/>
        <v/>
      </c>
      <c r="W664" s="495">
        <f t="shared" si="491"/>
        <v>0</v>
      </c>
      <c r="X664" s="495" t="e">
        <f t="shared" si="492"/>
        <v>#VALUE!</v>
      </c>
      <c r="Y664" s="273"/>
      <c r="Z664" s="273"/>
      <c r="AA664" s="273"/>
      <c r="AB664" s="273"/>
      <c r="AC664" s="273"/>
      <c r="AD664" s="273"/>
      <c r="AE664" s="273"/>
      <c r="AF664" s="273"/>
      <c r="AG664" s="273"/>
      <c r="AH664" s="273"/>
      <c r="AI664" s="273"/>
      <c r="AJ664" s="274">
        <f t="shared" si="493"/>
        <v>0</v>
      </c>
      <c r="AK664" s="274">
        <v>0</v>
      </c>
    </row>
    <row r="665" spans="1:37" s="275" customFormat="1">
      <c r="A665" s="414"/>
      <c r="B665" s="415"/>
      <c r="C665" s="416" t="str">
        <f>IF($B665="","",IFERROR(VLOOKUP($B665,SERVIÇOS!$A:$F,2,0),IFERROR(VLOOKUP($B665,'COMPOSIÇÕES COMPLEMENTARES '!$C:$K,2,0),"")))</f>
        <v/>
      </c>
      <c r="D665" s="417" t="str">
        <f>IF($B665="","",IFERROR(VLOOKUP($B665,SERVIÇOS!$A:$F,3,0),IFERROR(VLOOKUP($B665,'COMPOSIÇÕES COMPLEMENTARES '!$C:$K,3,0),"")))</f>
        <v/>
      </c>
      <c r="E665" s="418"/>
      <c r="F665" s="419" t="str">
        <f>IF($B665="","",IFERROR(VLOOKUP($B665,SERVIÇOS!$A:$F,4,0),IFERROR(VLOOKUP($B665,'COMPOSIÇÕES COMPLEMENTARES '!$C:$K,6,0),"")))</f>
        <v/>
      </c>
      <c r="G665" s="419" t="str">
        <f>IF($B665="","",IFERROR(VLOOKUP($B665,SERVIÇOS!$A:$F,5,0),IFERROR(VLOOKUP($B665,'COMPOSIÇÕES COMPLEMENTARES '!$C:$K,7,0),"")))</f>
        <v/>
      </c>
      <c r="H665" s="419" t="str">
        <f t="shared" si="482"/>
        <v/>
      </c>
      <c r="I665" s="419" t="str">
        <f t="shared" si="484"/>
        <v/>
      </c>
      <c r="J665" s="419" t="str">
        <f t="shared" si="485"/>
        <v/>
      </c>
      <c r="K665" s="419" t="str">
        <f t="shared" si="486"/>
        <v/>
      </c>
      <c r="L665" s="714"/>
      <c r="M665"/>
      <c r="N665" s="477"/>
      <c r="O665" s="478" t="str">
        <f t="shared" si="487"/>
        <v/>
      </c>
      <c r="P665" s="477"/>
      <c r="Q665" s="479" t="str">
        <f t="shared" si="488"/>
        <v/>
      </c>
      <c r="R665" s="477"/>
      <c r="S665" s="480" t="str">
        <f t="shared" si="489"/>
        <v/>
      </c>
      <c r="T665" s="481">
        <f>SUMIF($N$8:S$8,"QUANT.",N665:S665)</f>
        <v>0</v>
      </c>
      <c r="U665" s="482">
        <f t="shared" si="490"/>
        <v>0</v>
      </c>
      <c r="V665" s="494" t="str">
        <f t="shared" si="483"/>
        <v/>
      </c>
      <c r="W665" s="495">
        <f t="shared" si="491"/>
        <v>0</v>
      </c>
      <c r="X665" s="495" t="e">
        <f t="shared" si="492"/>
        <v>#VALUE!</v>
      </c>
      <c r="Y665" s="273"/>
      <c r="Z665" s="273"/>
      <c r="AA665" s="273"/>
      <c r="AB665" s="273"/>
      <c r="AC665" s="273"/>
      <c r="AD665" s="273"/>
      <c r="AE665" s="273"/>
      <c r="AF665" s="273"/>
      <c r="AG665" s="273"/>
      <c r="AH665" s="273"/>
      <c r="AI665" s="273"/>
      <c r="AJ665" s="274">
        <f t="shared" si="493"/>
        <v>0</v>
      </c>
      <c r="AK665" s="274">
        <v>0</v>
      </c>
    </row>
    <row r="666" spans="1:37" s="275" customFormat="1">
      <c r="A666" s="414"/>
      <c r="B666" s="415"/>
      <c r="C666" s="416" t="str">
        <f>IF($B666="","",IFERROR(VLOOKUP($B666,SERVIÇOS!$A:$F,2,0),IFERROR(VLOOKUP($B666,'COMPOSIÇÕES COMPLEMENTARES '!$C:$K,2,0),"")))</f>
        <v/>
      </c>
      <c r="D666" s="417" t="str">
        <f>IF($B666="","",IFERROR(VLOOKUP($B666,SERVIÇOS!$A:$F,3,0),IFERROR(VLOOKUP($B666,'COMPOSIÇÕES COMPLEMENTARES '!$C:$K,3,0),"")))</f>
        <v/>
      </c>
      <c r="E666" s="418"/>
      <c r="F666" s="419" t="str">
        <f>IF($B666="","",IFERROR(VLOOKUP($B666,SERVIÇOS!$A:$F,4,0),IFERROR(VLOOKUP($B666,'COMPOSIÇÕES COMPLEMENTARES '!$C:$K,6,0),"")))</f>
        <v/>
      </c>
      <c r="G666" s="419" t="str">
        <f>IF($B666="","",IFERROR(VLOOKUP($B666,SERVIÇOS!$A:$F,5,0),IFERROR(VLOOKUP($B666,'COMPOSIÇÕES COMPLEMENTARES '!$C:$K,7,0),"")))</f>
        <v/>
      </c>
      <c r="H666" s="419" t="str">
        <f t="shared" si="482"/>
        <v/>
      </c>
      <c r="I666" s="419" t="str">
        <f t="shared" si="484"/>
        <v/>
      </c>
      <c r="J666" s="419" t="str">
        <f t="shared" si="485"/>
        <v/>
      </c>
      <c r="K666" s="419" t="str">
        <f t="shared" si="486"/>
        <v/>
      </c>
      <c r="L666" s="714"/>
      <c r="M666"/>
      <c r="N666" s="477"/>
      <c r="O666" s="478" t="str">
        <f t="shared" si="487"/>
        <v/>
      </c>
      <c r="P666" s="477"/>
      <c r="Q666" s="479" t="str">
        <f t="shared" si="488"/>
        <v/>
      </c>
      <c r="R666" s="477"/>
      <c r="S666" s="480" t="str">
        <f t="shared" si="489"/>
        <v/>
      </c>
      <c r="T666" s="481">
        <f>SUMIF($N$8:S$8,"QUANT.",N666:S666)</f>
        <v>0</v>
      </c>
      <c r="U666" s="482">
        <f t="shared" si="490"/>
        <v>0</v>
      </c>
      <c r="V666" s="494" t="str">
        <f t="shared" si="483"/>
        <v/>
      </c>
      <c r="W666" s="495">
        <f t="shared" si="491"/>
        <v>0</v>
      </c>
      <c r="X666" s="495" t="e">
        <f t="shared" si="492"/>
        <v>#VALUE!</v>
      </c>
      <c r="Y666" s="273"/>
      <c r="Z666" s="273"/>
      <c r="AA666" s="273"/>
      <c r="AB666" s="273"/>
      <c r="AC666" s="273"/>
      <c r="AD666" s="273"/>
      <c r="AE666" s="273"/>
      <c r="AF666" s="273"/>
      <c r="AG666" s="273"/>
      <c r="AH666" s="273"/>
      <c r="AI666" s="273"/>
      <c r="AJ666" s="274">
        <f t="shared" si="493"/>
        <v>0</v>
      </c>
      <c r="AK666" s="274">
        <v>0</v>
      </c>
    </row>
    <row r="667" spans="1:37" s="275" customFormat="1">
      <c r="A667" s="414"/>
      <c r="B667" s="415"/>
      <c r="C667" s="416" t="str">
        <f>IF($B667="","",IFERROR(VLOOKUP($B667,SERVIÇOS!$A:$F,2,0),IFERROR(VLOOKUP($B667,'COMPOSIÇÕES COMPLEMENTARES '!$C:$K,2,0),"")))</f>
        <v/>
      </c>
      <c r="D667" s="417" t="str">
        <f>IF($B667="","",IFERROR(VLOOKUP($B667,SERVIÇOS!$A:$F,3,0),IFERROR(VLOOKUP($B667,'COMPOSIÇÕES COMPLEMENTARES '!$C:$K,3,0),"")))</f>
        <v/>
      </c>
      <c r="E667" s="418"/>
      <c r="F667" s="419" t="str">
        <f>IF($B667="","",IFERROR(VLOOKUP($B667,SERVIÇOS!$A:$F,4,0),IFERROR(VLOOKUP($B667,'COMPOSIÇÕES COMPLEMENTARES '!$C:$K,6,0),"")))</f>
        <v/>
      </c>
      <c r="G667" s="419" t="str">
        <f>IF($B667="","",IFERROR(VLOOKUP($B667,SERVIÇOS!$A:$F,5,0),IFERROR(VLOOKUP($B667,'COMPOSIÇÕES COMPLEMENTARES '!$C:$K,7,0),"")))</f>
        <v/>
      </c>
      <c r="H667" s="419" t="str">
        <f t="shared" si="482"/>
        <v/>
      </c>
      <c r="I667" s="419" t="str">
        <f t="shared" si="484"/>
        <v/>
      </c>
      <c r="J667" s="419" t="str">
        <f t="shared" si="485"/>
        <v/>
      </c>
      <c r="K667" s="419" t="str">
        <f t="shared" si="486"/>
        <v/>
      </c>
      <c r="L667" s="714"/>
      <c r="M667"/>
      <c r="N667" s="477"/>
      <c r="O667" s="478" t="str">
        <f t="shared" si="487"/>
        <v/>
      </c>
      <c r="P667" s="477"/>
      <c r="Q667" s="479" t="str">
        <f t="shared" si="488"/>
        <v/>
      </c>
      <c r="R667" s="477"/>
      <c r="S667" s="480" t="str">
        <f t="shared" si="489"/>
        <v/>
      </c>
      <c r="T667" s="481">
        <f>SUMIF($N$8:S$8,"QUANT.",N667:S667)</f>
        <v>0</v>
      </c>
      <c r="U667" s="482">
        <f t="shared" si="490"/>
        <v>0</v>
      </c>
      <c r="V667" s="494" t="str">
        <f t="shared" si="483"/>
        <v/>
      </c>
      <c r="W667" s="495">
        <f t="shared" si="491"/>
        <v>0</v>
      </c>
      <c r="X667" s="495" t="e">
        <f t="shared" si="492"/>
        <v>#VALUE!</v>
      </c>
      <c r="Y667" s="273"/>
      <c r="Z667" s="273"/>
      <c r="AA667" s="273"/>
      <c r="AB667" s="273"/>
      <c r="AC667" s="273"/>
      <c r="AD667" s="273"/>
      <c r="AE667" s="273"/>
      <c r="AF667" s="273"/>
      <c r="AG667" s="273"/>
      <c r="AH667" s="273"/>
      <c r="AI667" s="273"/>
      <c r="AJ667" s="274">
        <f t="shared" si="493"/>
        <v>0</v>
      </c>
      <c r="AK667" s="274">
        <v>0</v>
      </c>
    </row>
    <row r="668" spans="1:37" s="275" customFormat="1">
      <c r="A668" s="414"/>
      <c r="B668" s="415"/>
      <c r="C668" s="416" t="str">
        <f>IF($B668="","",IFERROR(VLOOKUP($B668,SERVIÇOS!$A:$F,2,0),IFERROR(VLOOKUP($B668,'COMPOSIÇÕES COMPLEMENTARES '!$C:$K,2,0),"")))</f>
        <v/>
      </c>
      <c r="D668" s="417" t="str">
        <f>IF($B668="","",IFERROR(VLOOKUP($B668,SERVIÇOS!$A:$F,3,0),IFERROR(VLOOKUP($B668,'COMPOSIÇÕES COMPLEMENTARES '!$C:$K,3,0),"")))</f>
        <v/>
      </c>
      <c r="E668" s="418"/>
      <c r="F668" s="419" t="str">
        <f>IF($B668="","",IFERROR(VLOOKUP($B668,SERVIÇOS!$A:$F,4,0),IFERROR(VLOOKUP($B668,'COMPOSIÇÕES COMPLEMENTARES '!$C:$K,6,0),"")))</f>
        <v/>
      </c>
      <c r="G668" s="419" t="str">
        <f>IF($B668="","",IFERROR(VLOOKUP($B668,SERVIÇOS!$A:$F,5,0),IFERROR(VLOOKUP($B668,'COMPOSIÇÕES COMPLEMENTARES '!$C:$K,7,0),"")))</f>
        <v/>
      </c>
      <c r="H668" s="419" t="str">
        <f t="shared" si="482"/>
        <v/>
      </c>
      <c r="I668" s="419" t="str">
        <f t="shared" si="484"/>
        <v/>
      </c>
      <c r="J668" s="419" t="str">
        <f t="shared" si="485"/>
        <v/>
      </c>
      <c r="K668" s="419" t="str">
        <f t="shared" si="486"/>
        <v/>
      </c>
      <c r="L668" s="714"/>
      <c r="M668"/>
      <c r="N668" s="477"/>
      <c r="O668" s="478" t="str">
        <f t="shared" si="487"/>
        <v/>
      </c>
      <c r="P668" s="477"/>
      <c r="Q668" s="479" t="str">
        <f t="shared" si="488"/>
        <v/>
      </c>
      <c r="R668" s="477"/>
      <c r="S668" s="480" t="str">
        <f t="shared" si="489"/>
        <v/>
      </c>
      <c r="T668" s="481">
        <f>SUMIF($N$8:S$8,"QUANT.",N668:S668)</f>
        <v>0</v>
      </c>
      <c r="U668" s="482">
        <f t="shared" si="490"/>
        <v>0</v>
      </c>
      <c r="V668" s="494" t="str">
        <f t="shared" si="483"/>
        <v/>
      </c>
      <c r="W668" s="495">
        <f t="shared" si="491"/>
        <v>0</v>
      </c>
      <c r="X668" s="495" t="e">
        <f t="shared" si="492"/>
        <v>#VALUE!</v>
      </c>
      <c r="Y668" s="273"/>
      <c r="Z668" s="273"/>
      <c r="AA668" s="273"/>
      <c r="AB668" s="273"/>
      <c r="AC668" s="273"/>
      <c r="AD668" s="273"/>
      <c r="AE668" s="273"/>
      <c r="AF668" s="273"/>
      <c r="AG668" s="273"/>
      <c r="AH668" s="273"/>
      <c r="AI668" s="273"/>
      <c r="AJ668" s="274">
        <f t="shared" si="493"/>
        <v>0</v>
      </c>
      <c r="AK668" s="274">
        <v>0</v>
      </c>
    </row>
    <row r="669" spans="1:37" s="275" customFormat="1">
      <c r="A669" s="414"/>
      <c r="B669" s="415"/>
      <c r="C669" s="416" t="str">
        <f>IF($B669="","",IFERROR(VLOOKUP($B669,SERVIÇOS!$A:$F,2,0),IFERROR(VLOOKUP($B669,'COMPOSIÇÕES COMPLEMENTARES '!$C:$K,2,0),"")))</f>
        <v/>
      </c>
      <c r="D669" s="417" t="str">
        <f>IF($B669="","",IFERROR(VLOOKUP($B669,SERVIÇOS!$A:$F,3,0),IFERROR(VLOOKUP($B669,'COMPOSIÇÕES COMPLEMENTARES '!$C:$K,3,0),"")))</f>
        <v/>
      </c>
      <c r="E669" s="418"/>
      <c r="F669" s="419" t="str">
        <f>IF($B669="","",IFERROR(VLOOKUP($B669,SERVIÇOS!$A:$F,4,0),IFERROR(VLOOKUP($B669,'COMPOSIÇÕES COMPLEMENTARES '!$C:$K,6,0),"")))</f>
        <v/>
      </c>
      <c r="G669" s="419" t="str">
        <f>IF($B669="","",IFERROR(VLOOKUP($B669,SERVIÇOS!$A:$F,5,0),IFERROR(VLOOKUP($B669,'COMPOSIÇÕES COMPLEMENTARES '!$C:$K,7,0),"")))</f>
        <v/>
      </c>
      <c r="H669" s="419" t="str">
        <f t="shared" si="482"/>
        <v/>
      </c>
      <c r="I669" s="419" t="str">
        <f t="shared" si="484"/>
        <v/>
      </c>
      <c r="J669" s="419" t="str">
        <f t="shared" si="485"/>
        <v/>
      </c>
      <c r="K669" s="419" t="str">
        <f t="shared" si="486"/>
        <v/>
      </c>
      <c r="L669" s="714"/>
      <c r="M669"/>
      <c r="N669" s="477"/>
      <c r="O669" s="478" t="str">
        <f t="shared" si="487"/>
        <v/>
      </c>
      <c r="P669" s="477"/>
      <c r="Q669" s="479" t="str">
        <f t="shared" si="488"/>
        <v/>
      </c>
      <c r="R669" s="477"/>
      <c r="S669" s="480" t="str">
        <f t="shared" si="489"/>
        <v/>
      </c>
      <c r="T669" s="481">
        <f>SUMIF($N$8:S$8,"QUANT.",N669:S669)</f>
        <v>0</v>
      </c>
      <c r="U669" s="482">
        <f t="shared" si="490"/>
        <v>0</v>
      </c>
      <c r="V669" s="494" t="str">
        <f t="shared" si="483"/>
        <v/>
      </c>
      <c r="W669" s="495">
        <f t="shared" si="491"/>
        <v>0</v>
      </c>
      <c r="X669" s="495" t="e">
        <f t="shared" si="492"/>
        <v>#VALUE!</v>
      </c>
      <c r="Y669" s="273"/>
      <c r="Z669" s="273"/>
      <c r="AA669" s="273"/>
      <c r="AB669" s="273"/>
      <c r="AC669" s="273"/>
      <c r="AD669" s="273"/>
      <c r="AE669" s="273"/>
      <c r="AF669" s="273"/>
      <c r="AG669" s="273"/>
      <c r="AH669" s="273"/>
      <c r="AI669" s="273"/>
      <c r="AJ669" s="274">
        <f t="shared" si="493"/>
        <v>0</v>
      </c>
      <c r="AK669" s="274">
        <v>0</v>
      </c>
    </row>
    <row r="670" spans="1:37" s="275" customFormat="1">
      <c r="A670" s="414"/>
      <c r="B670" s="415"/>
      <c r="C670" s="416" t="str">
        <f>IF($B670="","",IFERROR(VLOOKUP($B670,SERVIÇOS!$A:$F,2,0),IFERROR(VLOOKUP($B670,'COMPOSIÇÕES COMPLEMENTARES '!$C:$K,2,0),"")))</f>
        <v/>
      </c>
      <c r="D670" s="417" t="str">
        <f>IF($B670="","",IFERROR(VLOOKUP($B670,SERVIÇOS!$A:$F,3,0),IFERROR(VLOOKUP($B670,'COMPOSIÇÕES COMPLEMENTARES '!$C:$K,3,0),"")))</f>
        <v/>
      </c>
      <c r="E670" s="418"/>
      <c r="F670" s="419" t="str">
        <f>IF($B670="","",IFERROR(VLOOKUP($B670,SERVIÇOS!$A:$F,4,0),IFERROR(VLOOKUP($B670,'COMPOSIÇÕES COMPLEMENTARES '!$C:$K,6,0),"")))</f>
        <v/>
      </c>
      <c r="G670" s="419" t="str">
        <f>IF($B670="","",IFERROR(VLOOKUP($B670,SERVIÇOS!$A:$F,5,0),IFERROR(VLOOKUP($B670,'COMPOSIÇÕES COMPLEMENTARES '!$C:$K,7,0),"")))</f>
        <v/>
      </c>
      <c r="H670" s="419" t="str">
        <f t="shared" si="482"/>
        <v/>
      </c>
      <c r="I670" s="419" t="str">
        <f t="shared" si="484"/>
        <v/>
      </c>
      <c r="J670" s="419" t="str">
        <f t="shared" si="485"/>
        <v/>
      </c>
      <c r="K670" s="419" t="str">
        <f t="shared" si="486"/>
        <v/>
      </c>
      <c r="L670" s="714"/>
      <c r="M670"/>
      <c r="N670" s="477"/>
      <c r="O670" s="478" t="str">
        <f t="shared" si="487"/>
        <v/>
      </c>
      <c r="P670" s="477"/>
      <c r="Q670" s="479" t="str">
        <f t="shared" si="488"/>
        <v/>
      </c>
      <c r="R670" s="477"/>
      <c r="S670" s="480" t="str">
        <f t="shared" si="489"/>
        <v/>
      </c>
      <c r="T670" s="481">
        <f>SUMIF($N$8:S$8,"QUANT.",N670:S670)</f>
        <v>0</v>
      </c>
      <c r="U670" s="482">
        <f t="shared" si="490"/>
        <v>0</v>
      </c>
      <c r="V670" s="494" t="str">
        <f t="shared" si="483"/>
        <v/>
      </c>
      <c r="W670" s="495">
        <f t="shared" si="491"/>
        <v>0</v>
      </c>
      <c r="X670" s="495" t="e">
        <f t="shared" si="492"/>
        <v>#VALUE!</v>
      </c>
      <c r="Y670" s="273"/>
      <c r="Z670" s="273"/>
      <c r="AA670" s="273"/>
      <c r="AB670" s="273"/>
      <c r="AC670" s="273"/>
      <c r="AD670" s="273"/>
      <c r="AE670" s="273"/>
      <c r="AF670" s="273"/>
      <c r="AG670" s="273"/>
      <c r="AH670" s="273"/>
      <c r="AI670" s="273"/>
      <c r="AJ670" s="274">
        <f t="shared" si="493"/>
        <v>0</v>
      </c>
      <c r="AK670" s="274">
        <v>0</v>
      </c>
    </row>
    <row r="671" spans="1:37" s="275" customFormat="1">
      <c r="A671" s="414"/>
      <c r="B671" s="415"/>
      <c r="C671" s="416" t="str">
        <f>IF($B671="","",IFERROR(VLOOKUP($B671,SERVIÇOS!$A:$F,2,0),IFERROR(VLOOKUP($B671,'COMPOSIÇÕES COMPLEMENTARES '!$C:$K,2,0),"")))</f>
        <v/>
      </c>
      <c r="D671" s="417" t="str">
        <f>IF($B671="","",IFERROR(VLOOKUP($B671,SERVIÇOS!$A:$F,3,0),IFERROR(VLOOKUP($B671,'COMPOSIÇÕES COMPLEMENTARES '!$C:$K,3,0),"")))</f>
        <v/>
      </c>
      <c r="E671" s="418"/>
      <c r="F671" s="419" t="str">
        <f>IF($B671="","",IFERROR(VLOOKUP($B671,SERVIÇOS!$A:$F,4,0),IFERROR(VLOOKUP($B671,'COMPOSIÇÕES COMPLEMENTARES '!$C:$K,6,0),"")))</f>
        <v/>
      </c>
      <c r="G671" s="419" t="str">
        <f>IF($B671="","",IFERROR(VLOOKUP($B671,SERVIÇOS!$A:$F,5,0),IFERROR(VLOOKUP($B671,'COMPOSIÇÕES COMPLEMENTARES '!$C:$K,7,0),"")))</f>
        <v/>
      </c>
      <c r="H671" s="419" t="str">
        <f t="shared" si="482"/>
        <v/>
      </c>
      <c r="I671" s="419" t="str">
        <f t="shared" si="484"/>
        <v/>
      </c>
      <c r="J671" s="419" t="str">
        <f t="shared" si="485"/>
        <v/>
      </c>
      <c r="K671" s="419" t="str">
        <f t="shared" si="486"/>
        <v/>
      </c>
      <c r="L671" s="714"/>
      <c r="M671"/>
      <c r="N671" s="477"/>
      <c r="O671" s="478" t="str">
        <f t="shared" si="487"/>
        <v/>
      </c>
      <c r="P671" s="477"/>
      <c r="Q671" s="479" t="str">
        <f t="shared" si="488"/>
        <v/>
      </c>
      <c r="R671" s="477"/>
      <c r="S671" s="480" t="str">
        <f t="shared" si="489"/>
        <v/>
      </c>
      <c r="T671" s="481">
        <f>SUMIF($N$8:S$8,"QUANT.",N671:S671)</f>
        <v>0</v>
      </c>
      <c r="U671" s="482">
        <f t="shared" si="490"/>
        <v>0</v>
      </c>
      <c r="V671" s="494" t="str">
        <f t="shared" si="483"/>
        <v/>
      </c>
      <c r="W671" s="495">
        <f t="shared" si="491"/>
        <v>0</v>
      </c>
      <c r="X671" s="495" t="e">
        <f t="shared" si="492"/>
        <v>#VALUE!</v>
      </c>
      <c r="Y671" s="273"/>
      <c r="Z671" s="273"/>
      <c r="AA671" s="273"/>
      <c r="AB671" s="273"/>
      <c r="AC671" s="273"/>
      <c r="AD671" s="273"/>
      <c r="AE671" s="273"/>
      <c r="AF671" s="273"/>
      <c r="AG671" s="273"/>
      <c r="AH671" s="273"/>
      <c r="AI671" s="273"/>
      <c r="AJ671" s="274">
        <f t="shared" si="493"/>
        <v>0</v>
      </c>
      <c r="AK671" s="274">
        <v>0</v>
      </c>
    </row>
    <row r="672" spans="1:37" s="275" customFormat="1">
      <c r="A672" s="414"/>
      <c r="B672" s="415"/>
      <c r="C672" s="416" t="str">
        <f>IF($B672="","",IFERROR(VLOOKUP($B672,SERVIÇOS!$A:$F,2,0),IFERROR(VLOOKUP($B672,'COMPOSIÇÕES COMPLEMENTARES '!$C:$K,2,0),"")))</f>
        <v/>
      </c>
      <c r="D672" s="417" t="str">
        <f>IF($B672="","",IFERROR(VLOOKUP($B672,SERVIÇOS!$A:$F,3,0),IFERROR(VLOOKUP($B672,'COMPOSIÇÕES COMPLEMENTARES '!$C:$K,3,0),"")))</f>
        <v/>
      </c>
      <c r="E672" s="418"/>
      <c r="F672" s="419" t="str">
        <f>IF($B672="","",IFERROR(VLOOKUP($B672,SERVIÇOS!$A:$F,4,0),IFERROR(VLOOKUP($B672,'COMPOSIÇÕES COMPLEMENTARES '!$C:$K,6,0),"")))</f>
        <v/>
      </c>
      <c r="G672" s="419" t="str">
        <f>IF($B672="","",IFERROR(VLOOKUP($B672,SERVIÇOS!$A:$F,5,0),IFERROR(VLOOKUP($B672,'COMPOSIÇÕES COMPLEMENTARES '!$C:$K,7,0),"")))</f>
        <v/>
      </c>
      <c r="H672" s="419" t="str">
        <f t="shared" si="482"/>
        <v/>
      </c>
      <c r="I672" s="419" t="str">
        <f t="shared" si="484"/>
        <v/>
      </c>
      <c r="J672" s="419" t="str">
        <f t="shared" si="485"/>
        <v/>
      </c>
      <c r="K672" s="419" t="str">
        <f t="shared" si="486"/>
        <v/>
      </c>
      <c r="L672" s="714"/>
      <c r="M672"/>
      <c r="N672" s="477"/>
      <c r="O672" s="478" t="str">
        <f t="shared" si="487"/>
        <v/>
      </c>
      <c r="P672" s="477"/>
      <c r="Q672" s="479" t="str">
        <f t="shared" si="488"/>
        <v/>
      </c>
      <c r="R672" s="477"/>
      <c r="S672" s="480" t="str">
        <f t="shared" si="489"/>
        <v/>
      </c>
      <c r="T672" s="481">
        <f>SUMIF($N$8:S$8,"QUANT.",N672:S672)</f>
        <v>0</v>
      </c>
      <c r="U672" s="482">
        <f t="shared" si="490"/>
        <v>0</v>
      </c>
      <c r="V672" s="494" t="str">
        <f t="shared" si="483"/>
        <v/>
      </c>
      <c r="W672" s="495">
        <f t="shared" si="491"/>
        <v>0</v>
      </c>
      <c r="X672" s="495" t="e">
        <f t="shared" si="492"/>
        <v>#VALUE!</v>
      </c>
      <c r="Y672" s="273"/>
      <c r="Z672" s="273"/>
      <c r="AA672" s="273"/>
      <c r="AB672" s="273"/>
      <c r="AC672" s="273"/>
      <c r="AD672" s="273"/>
      <c r="AE672" s="273"/>
      <c r="AF672" s="273"/>
      <c r="AG672" s="273"/>
      <c r="AH672" s="273"/>
      <c r="AI672" s="273"/>
      <c r="AJ672" s="274">
        <f t="shared" si="493"/>
        <v>0</v>
      </c>
      <c r="AK672" s="274">
        <v>0</v>
      </c>
    </row>
    <row r="673" spans="1:37" s="275" customFormat="1">
      <c r="A673" s="414"/>
      <c r="B673" s="415"/>
      <c r="C673" s="416" t="str">
        <f>IF($B673="","",IFERROR(VLOOKUP($B673,SERVIÇOS!$A:$F,2,0),IFERROR(VLOOKUP($B673,'COMPOSIÇÕES COMPLEMENTARES '!$C:$K,2,0),"")))</f>
        <v/>
      </c>
      <c r="D673" s="417" t="str">
        <f>IF($B673="","",IFERROR(VLOOKUP($B673,SERVIÇOS!$A:$F,3,0),IFERROR(VLOOKUP($B673,'COMPOSIÇÕES COMPLEMENTARES '!$C:$K,3,0),"")))</f>
        <v/>
      </c>
      <c r="E673" s="418"/>
      <c r="F673" s="419" t="str">
        <f>IF($B673="","",IFERROR(VLOOKUP($B673,SERVIÇOS!$A:$F,4,0),IFERROR(VLOOKUP($B673,'COMPOSIÇÕES COMPLEMENTARES '!$C:$K,6,0),"")))</f>
        <v/>
      </c>
      <c r="G673" s="419" t="str">
        <f>IF($B673="","",IFERROR(VLOOKUP($B673,SERVIÇOS!$A:$F,5,0),IFERROR(VLOOKUP($B673,'COMPOSIÇÕES COMPLEMENTARES '!$C:$K,7,0),"")))</f>
        <v/>
      </c>
      <c r="H673" s="419" t="str">
        <f t="shared" si="482"/>
        <v/>
      </c>
      <c r="I673" s="419" t="str">
        <f t="shared" si="484"/>
        <v/>
      </c>
      <c r="J673" s="419" t="str">
        <f t="shared" si="485"/>
        <v/>
      </c>
      <c r="K673" s="419" t="str">
        <f t="shared" si="486"/>
        <v/>
      </c>
      <c r="L673" s="714"/>
      <c r="M673"/>
      <c r="N673" s="477"/>
      <c r="O673" s="478" t="str">
        <f t="shared" si="487"/>
        <v/>
      </c>
      <c r="P673" s="477"/>
      <c r="Q673" s="479" t="str">
        <f t="shared" si="488"/>
        <v/>
      </c>
      <c r="R673" s="477"/>
      <c r="S673" s="480" t="str">
        <f t="shared" si="489"/>
        <v/>
      </c>
      <c r="T673" s="481">
        <f>SUMIF($N$8:S$8,"QUANT.",N673:S673)</f>
        <v>0</v>
      </c>
      <c r="U673" s="482">
        <f t="shared" si="490"/>
        <v>0</v>
      </c>
      <c r="V673" s="494" t="str">
        <f t="shared" si="483"/>
        <v/>
      </c>
      <c r="W673" s="495">
        <f t="shared" si="491"/>
        <v>0</v>
      </c>
      <c r="X673" s="495" t="e">
        <f t="shared" si="492"/>
        <v>#VALUE!</v>
      </c>
      <c r="Y673" s="273"/>
      <c r="Z673" s="273"/>
      <c r="AA673" s="273"/>
      <c r="AB673" s="273"/>
      <c r="AC673" s="273"/>
      <c r="AD673" s="273"/>
      <c r="AE673" s="273"/>
      <c r="AF673" s="273"/>
      <c r="AG673" s="273"/>
      <c r="AH673" s="273"/>
      <c r="AI673" s="273"/>
      <c r="AJ673" s="274">
        <f t="shared" si="493"/>
        <v>0</v>
      </c>
      <c r="AK673" s="274">
        <v>0</v>
      </c>
    </row>
    <row r="674" spans="1:37" s="275" customFormat="1">
      <c r="A674" s="414"/>
      <c r="B674" s="415"/>
      <c r="C674" s="416" t="str">
        <f>IF($B674="","",IFERROR(VLOOKUP($B674,SERVIÇOS!$A:$F,2,0),IFERROR(VLOOKUP($B674,'COMPOSIÇÕES COMPLEMENTARES '!$C:$K,2,0),"")))</f>
        <v/>
      </c>
      <c r="D674" s="417" t="str">
        <f>IF($B674="","",IFERROR(VLOOKUP($B674,SERVIÇOS!$A:$F,3,0),IFERROR(VLOOKUP($B674,'COMPOSIÇÕES COMPLEMENTARES '!$C:$K,3,0),"")))</f>
        <v/>
      </c>
      <c r="E674" s="418"/>
      <c r="F674" s="419" t="str">
        <f>IF($B674="","",IFERROR(VLOOKUP($B674,SERVIÇOS!$A:$F,4,0),IFERROR(VLOOKUP($B674,'COMPOSIÇÕES COMPLEMENTARES '!$C:$K,6,0),"")))</f>
        <v/>
      </c>
      <c r="G674" s="419" t="str">
        <f>IF($B674="","",IFERROR(VLOOKUP($B674,SERVIÇOS!$A:$F,5,0),IFERROR(VLOOKUP($B674,'COMPOSIÇÕES COMPLEMENTARES '!$C:$K,7,0),"")))</f>
        <v/>
      </c>
      <c r="H674" s="419" t="str">
        <f t="shared" si="482"/>
        <v/>
      </c>
      <c r="I674" s="419" t="str">
        <f t="shared" si="484"/>
        <v/>
      </c>
      <c r="J674" s="419" t="str">
        <f t="shared" si="485"/>
        <v/>
      </c>
      <c r="K674" s="419" t="str">
        <f t="shared" si="486"/>
        <v/>
      </c>
      <c r="L674" s="714"/>
      <c r="M674"/>
      <c r="N674" s="477"/>
      <c r="O674" s="478" t="str">
        <f t="shared" si="487"/>
        <v/>
      </c>
      <c r="P674" s="477"/>
      <c r="Q674" s="479" t="str">
        <f t="shared" si="488"/>
        <v/>
      </c>
      <c r="R674" s="477"/>
      <c r="S674" s="480" t="str">
        <f t="shared" si="489"/>
        <v/>
      </c>
      <c r="T674" s="481">
        <f>SUMIF($N$8:S$8,"QUANT.",N674:S674)</f>
        <v>0</v>
      </c>
      <c r="U674" s="482">
        <f t="shared" si="490"/>
        <v>0</v>
      </c>
      <c r="V674" s="494" t="str">
        <f t="shared" si="483"/>
        <v/>
      </c>
      <c r="W674" s="495">
        <f t="shared" si="491"/>
        <v>0</v>
      </c>
      <c r="X674" s="495" t="e">
        <f t="shared" si="492"/>
        <v>#VALUE!</v>
      </c>
      <c r="Y674" s="273"/>
      <c r="Z674" s="273"/>
      <c r="AA674" s="273"/>
      <c r="AB674" s="273"/>
      <c r="AC674" s="273"/>
      <c r="AD674" s="273"/>
      <c r="AE674" s="273"/>
      <c r="AF674" s="273"/>
      <c r="AG674" s="273"/>
      <c r="AH674" s="273"/>
      <c r="AI674" s="273"/>
      <c r="AJ674" s="274">
        <f t="shared" si="493"/>
        <v>0</v>
      </c>
      <c r="AK674" s="274">
        <v>0</v>
      </c>
    </row>
    <row r="675" spans="1:37" s="275" customFormat="1">
      <c r="A675" s="414"/>
      <c r="B675" s="415"/>
      <c r="C675" s="416" t="str">
        <f>IF($B675="","",IFERROR(VLOOKUP($B675,SERVIÇOS!$A:$F,2,0),IFERROR(VLOOKUP($B675,'COMPOSIÇÕES COMPLEMENTARES '!$C:$K,2,0),"")))</f>
        <v/>
      </c>
      <c r="D675" s="417" t="str">
        <f>IF($B675="","",IFERROR(VLOOKUP($B675,SERVIÇOS!$A:$F,3,0),IFERROR(VLOOKUP($B675,'COMPOSIÇÕES COMPLEMENTARES '!$C:$K,3,0),"")))</f>
        <v/>
      </c>
      <c r="E675" s="418"/>
      <c r="F675" s="419" t="str">
        <f>IF($B675="","",IFERROR(VLOOKUP($B675,SERVIÇOS!$A:$F,4,0),IFERROR(VLOOKUP($B675,'COMPOSIÇÕES COMPLEMENTARES '!$C:$K,6,0),"")))</f>
        <v/>
      </c>
      <c r="G675" s="419" t="str">
        <f>IF($B675="","",IFERROR(VLOOKUP($B675,SERVIÇOS!$A:$F,5,0),IFERROR(VLOOKUP($B675,'COMPOSIÇÕES COMPLEMENTARES '!$C:$K,7,0),"")))</f>
        <v/>
      </c>
      <c r="H675" s="419" t="str">
        <f t="shared" si="482"/>
        <v/>
      </c>
      <c r="I675" s="419" t="str">
        <f t="shared" si="484"/>
        <v/>
      </c>
      <c r="J675" s="419" t="str">
        <f t="shared" si="485"/>
        <v/>
      </c>
      <c r="K675" s="419" t="str">
        <f t="shared" si="486"/>
        <v/>
      </c>
      <c r="L675" s="714"/>
      <c r="M675"/>
      <c r="N675" s="477"/>
      <c r="O675" s="478" t="str">
        <f t="shared" si="487"/>
        <v/>
      </c>
      <c r="P675" s="477"/>
      <c r="Q675" s="479" t="str">
        <f t="shared" si="488"/>
        <v/>
      </c>
      <c r="R675" s="477"/>
      <c r="S675" s="480" t="str">
        <f t="shared" si="489"/>
        <v/>
      </c>
      <c r="T675" s="481">
        <f>SUMIF($N$8:S$8,"QUANT.",N675:S675)</f>
        <v>0</v>
      </c>
      <c r="U675" s="482">
        <f t="shared" si="490"/>
        <v>0</v>
      </c>
      <c r="V675" s="494" t="str">
        <f t="shared" si="483"/>
        <v/>
      </c>
      <c r="W675" s="495">
        <f t="shared" si="491"/>
        <v>0</v>
      </c>
      <c r="X675" s="495" t="e">
        <f t="shared" si="492"/>
        <v>#VALUE!</v>
      </c>
      <c r="Y675" s="273"/>
      <c r="Z675" s="273"/>
      <c r="AA675" s="273"/>
      <c r="AB675" s="273"/>
      <c r="AC675" s="273"/>
      <c r="AD675" s="273"/>
      <c r="AE675" s="273"/>
      <c r="AF675" s="273"/>
      <c r="AG675" s="273"/>
      <c r="AH675" s="273"/>
      <c r="AI675" s="273"/>
      <c r="AJ675" s="274">
        <f t="shared" si="493"/>
        <v>0</v>
      </c>
      <c r="AK675" s="274">
        <v>0</v>
      </c>
    </row>
    <row r="676" spans="1:37" s="275" customFormat="1">
      <c r="A676" s="414"/>
      <c r="B676" s="415"/>
      <c r="C676" s="416" t="str">
        <f>IF($B676="","",IFERROR(VLOOKUP($B676,SERVIÇOS!$A:$F,2,0),IFERROR(VLOOKUP($B676,'COMPOSIÇÕES COMPLEMENTARES '!$C:$K,2,0),"")))</f>
        <v/>
      </c>
      <c r="D676" s="417" t="str">
        <f>IF($B676="","",IFERROR(VLOOKUP($B676,SERVIÇOS!$A:$F,3,0),IFERROR(VLOOKUP($B676,'COMPOSIÇÕES COMPLEMENTARES '!$C:$K,3,0),"")))</f>
        <v/>
      </c>
      <c r="E676" s="418"/>
      <c r="F676" s="419" t="str">
        <f>IF($B676="","",IFERROR(VLOOKUP($B676,SERVIÇOS!$A:$F,4,0),IFERROR(VLOOKUP($B676,'COMPOSIÇÕES COMPLEMENTARES '!$C:$K,6,0),"")))</f>
        <v/>
      </c>
      <c r="G676" s="419" t="str">
        <f>IF($B676="","",IFERROR(VLOOKUP($B676,SERVIÇOS!$A:$F,5,0),IFERROR(VLOOKUP($B676,'COMPOSIÇÕES COMPLEMENTARES '!$C:$K,7,0),"")))</f>
        <v/>
      </c>
      <c r="H676" s="419" t="str">
        <f t="shared" si="482"/>
        <v/>
      </c>
      <c r="I676" s="419" t="str">
        <f t="shared" si="484"/>
        <v/>
      </c>
      <c r="J676" s="419" t="str">
        <f t="shared" si="485"/>
        <v/>
      </c>
      <c r="K676" s="419" t="str">
        <f t="shared" si="486"/>
        <v/>
      </c>
      <c r="L676" s="714"/>
      <c r="M676"/>
      <c r="N676" s="477"/>
      <c r="O676" s="478" t="str">
        <f t="shared" si="487"/>
        <v/>
      </c>
      <c r="P676" s="477"/>
      <c r="Q676" s="479" t="str">
        <f t="shared" si="488"/>
        <v/>
      </c>
      <c r="R676" s="477"/>
      <c r="S676" s="480" t="str">
        <f t="shared" si="489"/>
        <v/>
      </c>
      <c r="T676" s="481">
        <f>SUMIF($N$8:S$8,"QUANT.",N676:S676)</f>
        <v>0</v>
      </c>
      <c r="U676" s="482">
        <f t="shared" si="490"/>
        <v>0</v>
      </c>
      <c r="V676" s="494" t="str">
        <f t="shared" si="483"/>
        <v/>
      </c>
      <c r="W676" s="495">
        <f t="shared" si="491"/>
        <v>0</v>
      </c>
      <c r="X676" s="495" t="e">
        <f t="shared" si="492"/>
        <v>#VALUE!</v>
      </c>
      <c r="Y676" s="273"/>
      <c r="Z676" s="273"/>
      <c r="AA676" s="273"/>
      <c r="AB676" s="273"/>
      <c r="AC676" s="273"/>
      <c r="AD676" s="273"/>
      <c r="AE676" s="273"/>
      <c r="AF676" s="273"/>
      <c r="AG676" s="273"/>
      <c r="AH676" s="273"/>
      <c r="AI676" s="273"/>
      <c r="AJ676" s="274">
        <f t="shared" si="493"/>
        <v>0</v>
      </c>
      <c r="AK676" s="274">
        <v>0</v>
      </c>
    </row>
    <row r="677" spans="1:37" s="275" customFormat="1">
      <c r="A677" s="414"/>
      <c r="B677" s="415"/>
      <c r="C677" s="416" t="str">
        <f>IF($B677="","",IFERROR(VLOOKUP($B677,SERVIÇOS!$A:$F,2,0),IFERROR(VLOOKUP($B677,'COMPOSIÇÕES COMPLEMENTARES '!$C:$K,2,0),"")))</f>
        <v/>
      </c>
      <c r="D677" s="417" t="str">
        <f>IF($B677="","",IFERROR(VLOOKUP($B677,SERVIÇOS!$A:$F,3,0),IFERROR(VLOOKUP($B677,'COMPOSIÇÕES COMPLEMENTARES '!$C:$K,3,0),"")))</f>
        <v/>
      </c>
      <c r="E677" s="418"/>
      <c r="F677" s="419" t="str">
        <f>IF($B677="","",IFERROR(VLOOKUP($B677,SERVIÇOS!$A:$F,4,0),IFERROR(VLOOKUP($B677,'COMPOSIÇÕES COMPLEMENTARES '!$C:$K,6,0),"")))</f>
        <v/>
      </c>
      <c r="G677" s="419" t="str">
        <f>IF($B677="","",IFERROR(VLOOKUP($B677,SERVIÇOS!$A:$F,5,0),IFERROR(VLOOKUP($B677,'COMPOSIÇÕES COMPLEMENTARES '!$C:$K,7,0),"")))</f>
        <v/>
      </c>
      <c r="H677" s="419" t="str">
        <f t="shared" si="482"/>
        <v/>
      </c>
      <c r="I677" s="419" t="str">
        <f t="shared" si="484"/>
        <v/>
      </c>
      <c r="J677" s="419" t="str">
        <f t="shared" si="485"/>
        <v/>
      </c>
      <c r="K677" s="419" t="str">
        <f t="shared" si="486"/>
        <v/>
      </c>
      <c r="L677" s="714"/>
      <c r="M677"/>
      <c r="N677" s="477"/>
      <c r="O677" s="478" t="str">
        <f t="shared" si="487"/>
        <v/>
      </c>
      <c r="P677" s="477"/>
      <c r="Q677" s="479" t="str">
        <f t="shared" si="488"/>
        <v/>
      </c>
      <c r="R677" s="477"/>
      <c r="S677" s="480" t="str">
        <f t="shared" si="489"/>
        <v/>
      </c>
      <c r="T677" s="481">
        <f>SUMIF($N$8:S$8,"QUANT.",N677:S677)</f>
        <v>0</v>
      </c>
      <c r="U677" s="482">
        <f t="shared" si="490"/>
        <v>0</v>
      </c>
      <c r="V677" s="494" t="str">
        <f t="shared" si="483"/>
        <v/>
      </c>
      <c r="W677" s="495">
        <f t="shared" si="491"/>
        <v>0</v>
      </c>
      <c r="X677" s="495" t="e">
        <f t="shared" si="492"/>
        <v>#VALUE!</v>
      </c>
      <c r="Y677" s="273"/>
      <c r="Z677" s="273"/>
      <c r="AA677" s="273"/>
      <c r="AB677" s="273"/>
      <c r="AC677" s="273"/>
      <c r="AD677" s="273"/>
      <c r="AE677" s="273"/>
      <c r="AF677" s="273"/>
      <c r="AG677" s="273"/>
      <c r="AH677" s="273"/>
      <c r="AI677" s="273"/>
      <c r="AJ677" s="274">
        <f t="shared" si="493"/>
        <v>0</v>
      </c>
      <c r="AK677" s="274">
        <v>0</v>
      </c>
    </row>
    <row r="678" spans="1:37" s="275" customFormat="1">
      <c r="A678" s="414"/>
      <c r="B678" s="415"/>
      <c r="C678" s="416" t="str">
        <f>IF($B678="","",IFERROR(VLOOKUP($B678,SERVIÇOS!$A:$F,2,0),IFERROR(VLOOKUP($B678,'COMPOSIÇÕES COMPLEMENTARES '!$C:$K,2,0),"")))</f>
        <v/>
      </c>
      <c r="D678" s="417" t="str">
        <f>IF($B678="","",IFERROR(VLOOKUP($B678,SERVIÇOS!$A:$F,3,0),IFERROR(VLOOKUP($B678,'COMPOSIÇÕES COMPLEMENTARES '!$C:$K,3,0),"")))</f>
        <v/>
      </c>
      <c r="E678" s="418"/>
      <c r="F678" s="419" t="str">
        <f>IF($B678="","",IFERROR(VLOOKUP($B678,SERVIÇOS!$A:$F,4,0),IFERROR(VLOOKUP($B678,'COMPOSIÇÕES COMPLEMENTARES '!$C:$K,6,0),"")))</f>
        <v/>
      </c>
      <c r="G678" s="419" t="str">
        <f>IF($B678="","",IFERROR(VLOOKUP($B678,SERVIÇOS!$A:$F,5,0),IFERROR(VLOOKUP($B678,'COMPOSIÇÕES COMPLEMENTARES '!$C:$K,7,0),"")))</f>
        <v/>
      </c>
      <c r="H678" s="419" t="str">
        <f t="shared" si="482"/>
        <v/>
      </c>
      <c r="I678" s="419" t="str">
        <f t="shared" si="484"/>
        <v/>
      </c>
      <c r="J678" s="419" t="str">
        <f t="shared" si="485"/>
        <v/>
      </c>
      <c r="K678" s="419" t="str">
        <f t="shared" si="486"/>
        <v/>
      </c>
      <c r="L678" s="714"/>
      <c r="M678"/>
      <c r="N678" s="477"/>
      <c r="O678" s="478" t="str">
        <f t="shared" si="487"/>
        <v/>
      </c>
      <c r="P678" s="477"/>
      <c r="Q678" s="479" t="str">
        <f t="shared" si="488"/>
        <v/>
      </c>
      <c r="R678" s="477"/>
      <c r="S678" s="480" t="str">
        <f t="shared" si="489"/>
        <v/>
      </c>
      <c r="T678" s="481">
        <f>SUMIF($N$8:S$8,"QUANT.",N678:S678)</f>
        <v>0</v>
      </c>
      <c r="U678" s="482">
        <f t="shared" si="490"/>
        <v>0</v>
      </c>
      <c r="V678" s="494" t="str">
        <f t="shared" si="483"/>
        <v/>
      </c>
      <c r="W678" s="495">
        <f t="shared" si="491"/>
        <v>0</v>
      </c>
      <c r="X678" s="495" t="e">
        <f t="shared" si="492"/>
        <v>#VALUE!</v>
      </c>
      <c r="Y678" s="273"/>
      <c r="Z678" s="273"/>
      <c r="AA678" s="273"/>
      <c r="AB678" s="273"/>
      <c r="AC678" s="273"/>
      <c r="AD678" s="273"/>
      <c r="AE678" s="273"/>
      <c r="AF678" s="273"/>
      <c r="AG678" s="273"/>
      <c r="AH678" s="273"/>
      <c r="AI678" s="273"/>
      <c r="AJ678" s="274">
        <f t="shared" si="493"/>
        <v>0</v>
      </c>
      <c r="AK678" s="274">
        <v>0</v>
      </c>
    </row>
    <row r="679" spans="1:37" s="275" customFormat="1">
      <c r="A679" s="414"/>
      <c r="B679" s="415"/>
      <c r="C679" s="416" t="str">
        <f>IF($B679="","",IFERROR(VLOOKUP($B679,SERVIÇOS!$A:$F,2,0),IFERROR(VLOOKUP($B679,'COMPOSIÇÕES COMPLEMENTARES '!$C:$K,2,0),"")))</f>
        <v/>
      </c>
      <c r="D679" s="417" t="str">
        <f>IF($B679="","",IFERROR(VLOOKUP($B679,SERVIÇOS!$A:$F,3,0),IFERROR(VLOOKUP($B679,'COMPOSIÇÕES COMPLEMENTARES '!$C:$K,3,0),"")))</f>
        <v/>
      </c>
      <c r="E679" s="418"/>
      <c r="F679" s="419" t="str">
        <f>IF($B679="","",IFERROR(VLOOKUP($B679,SERVIÇOS!$A:$F,4,0),IFERROR(VLOOKUP($B679,'COMPOSIÇÕES COMPLEMENTARES '!$C:$K,6,0),"")))</f>
        <v/>
      </c>
      <c r="G679" s="419" t="str">
        <f>IF($B679="","",IFERROR(VLOOKUP($B679,SERVIÇOS!$A:$F,5,0),IFERROR(VLOOKUP($B679,'COMPOSIÇÕES COMPLEMENTARES '!$C:$K,7,0),"")))</f>
        <v/>
      </c>
      <c r="H679" s="419" t="str">
        <f t="shared" si="482"/>
        <v/>
      </c>
      <c r="I679" s="419" t="str">
        <f t="shared" si="484"/>
        <v/>
      </c>
      <c r="J679" s="419" t="str">
        <f t="shared" si="485"/>
        <v/>
      </c>
      <c r="K679" s="419" t="str">
        <f t="shared" si="486"/>
        <v/>
      </c>
      <c r="L679" s="714"/>
      <c r="M679"/>
      <c r="N679" s="477"/>
      <c r="O679" s="478" t="str">
        <f t="shared" si="487"/>
        <v/>
      </c>
      <c r="P679" s="477"/>
      <c r="Q679" s="479" t="str">
        <f t="shared" si="488"/>
        <v/>
      </c>
      <c r="R679" s="477"/>
      <c r="S679" s="480" t="str">
        <f t="shared" si="489"/>
        <v/>
      </c>
      <c r="T679" s="481">
        <f>SUMIF($N$8:S$8,"QUANT.",N679:S679)</f>
        <v>0</v>
      </c>
      <c r="U679" s="482">
        <f t="shared" si="490"/>
        <v>0</v>
      </c>
      <c r="V679" s="494" t="str">
        <f t="shared" si="483"/>
        <v/>
      </c>
      <c r="W679" s="495">
        <f t="shared" si="491"/>
        <v>0</v>
      </c>
      <c r="X679" s="495" t="e">
        <f t="shared" si="492"/>
        <v>#VALUE!</v>
      </c>
      <c r="Y679" s="273"/>
      <c r="Z679" s="273"/>
      <c r="AA679" s="273"/>
      <c r="AB679" s="273"/>
      <c r="AC679" s="273"/>
      <c r="AD679" s="273"/>
      <c r="AE679" s="273"/>
      <c r="AF679" s="273"/>
      <c r="AG679" s="273"/>
      <c r="AH679" s="273"/>
      <c r="AI679" s="273"/>
      <c r="AJ679" s="274">
        <f t="shared" si="493"/>
        <v>0</v>
      </c>
      <c r="AK679" s="274">
        <v>0</v>
      </c>
    </row>
    <row r="680" spans="1:37" s="275" customFormat="1">
      <c r="A680" s="414"/>
      <c r="B680" s="415"/>
      <c r="C680" s="416" t="str">
        <f>IF($B680="","",IFERROR(VLOOKUP($B680,SERVIÇOS!$A:$F,2,0),IFERROR(VLOOKUP($B680,'COMPOSIÇÕES COMPLEMENTARES '!$C:$K,2,0),"")))</f>
        <v/>
      </c>
      <c r="D680" s="417" t="str">
        <f>IF($B680="","",IFERROR(VLOOKUP($B680,SERVIÇOS!$A:$F,3,0),IFERROR(VLOOKUP($B680,'COMPOSIÇÕES COMPLEMENTARES '!$C:$K,3,0),"")))</f>
        <v/>
      </c>
      <c r="E680" s="418"/>
      <c r="F680" s="419" t="str">
        <f>IF($B680="","",IFERROR(VLOOKUP($B680,SERVIÇOS!$A:$F,4,0),IFERROR(VLOOKUP($B680,'COMPOSIÇÕES COMPLEMENTARES '!$C:$K,6,0),"")))</f>
        <v/>
      </c>
      <c r="G680" s="419" t="str">
        <f>IF($B680="","",IFERROR(VLOOKUP($B680,SERVIÇOS!$A:$F,5,0),IFERROR(VLOOKUP($B680,'COMPOSIÇÕES COMPLEMENTARES '!$C:$K,7,0),"")))</f>
        <v/>
      </c>
      <c r="H680" s="419" t="str">
        <f t="shared" si="482"/>
        <v/>
      </c>
      <c r="I680" s="419" t="str">
        <f t="shared" si="484"/>
        <v/>
      </c>
      <c r="J680" s="419" t="str">
        <f t="shared" si="485"/>
        <v/>
      </c>
      <c r="K680" s="419" t="str">
        <f t="shared" si="486"/>
        <v/>
      </c>
      <c r="L680" s="714"/>
      <c r="M680"/>
      <c r="N680" s="477"/>
      <c r="O680" s="478" t="str">
        <f t="shared" si="487"/>
        <v/>
      </c>
      <c r="P680" s="477"/>
      <c r="Q680" s="479" t="str">
        <f t="shared" si="488"/>
        <v/>
      </c>
      <c r="R680" s="477"/>
      <c r="S680" s="480" t="str">
        <f t="shared" si="489"/>
        <v/>
      </c>
      <c r="T680" s="481">
        <f>SUMIF($N$8:S$8,"QUANT.",N680:S680)</f>
        <v>0</v>
      </c>
      <c r="U680" s="482">
        <f t="shared" si="490"/>
        <v>0</v>
      </c>
      <c r="V680" s="494" t="str">
        <f t="shared" si="483"/>
        <v/>
      </c>
      <c r="W680" s="495">
        <f t="shared" si="491"/>
        <v>0</v>
      </c>
      <c r="X680" s="495" t="e">
        <f t="shared" si="492"/>
        <v>#VALUE!</v>
      </c>
      <c r="Y680" s="273"/>
      <c r="Z680" s="273"/>
      <c r="AA680" s="273"/>
      <c r="AB680" s="273"/>
      <c r="AC680" s="273"/>
      <c r="AD680" s="273"/>
      <c r="AE680" s="273"/>
      <c r="AF680" s="273"/>
      <c r="AG680" s="273"/>
      <c r="AH680" s="273"/>
      <c r="AI680" s="273"/>
      <c r="AJ680" s="274">
        <f t="shared" si="493"/>
        <v>0</v>
      </c>
      <c r="AK680" s="274">
        <v>0</v>
      </c>
    </row>
    <row r="681" spans="1:37" s="275" customFormat="1">
      <c r="A681" s="414"/>
      <c r="B681" s="415"/>
      <c r="C681" s="416" t="str">
        <f>IF($B681="","",IFERROR(VLOOKUP($B681,SERVIÇOS!$A:$F,2,0),IFERROR(VLOOKUP($B681,'COMPOSIÇÕES COMPLEMENTARES '!$C:$K,2,0),"")))</f>
        <v/>
      </c>
      <c r="D681" s="417" t="str">
        <f>IF($B681="","",IFERROR(VLOOKUP($B681,SERVIÇOS!$A:$F,3,0),IFERROR(VLOOKUP($B681,'COMPOSIÇÕES COMPLEMENTARES '!$C:$K,3,0),"")))</f>
        <v/>
      </c>
      <c r="E681" s="418"/>
      <c r="F681" s="419" t="str">
        <f>IF($B681="","",IFERROR(VLOOKUP($B681,SERVIÇOS!$A:$F,4,0),IFERROR(VLOOKUP($B681,'COMPOSIÇÕES COMPLEMENTARES '!$C:$K,6,0),"")))</f>
        <v/>
      </c>
      <c r="G681" s="419" t="str">
        <f>IF($B681="","",IFERROR(VLOOKUP($B681,SERVIÇOS!$A:$F,5,0),IFERROR(VLOOKUP($B681,'COMPOSIÇÕES COMPLEMENTARES '!$C:$K,7,0),"")))</f>
        <v/>
      </c>
      <c r="H681" s="419" t="str">
        <f t="shared" si="482"/>
        <v/>
      </c>
      <c r="I681" s="419" t="str">
        <f t="shared" si="484"/>
        <v/>
      </c>
      <c r="J681" s="419" t="str">
        <f t="shared" si="485"/>
        <v/>
      </c>
      <c r="K681" s="419" t="str">
        <f t="shared" si="486"/>
        <v/>
      </c>
      <c r="L681" s="714"/>
      <c r="M681"/>
      <c r="N681" s="477"/>
      <c r="O681" s="478" t="str">
        <f t="shared" si="487"/>
        <v/>
      </c>
      <c r="P681" s="477"/>
      <c r="Q681" s="479" t="str">
        <f t="shared" si="488"/>
        <v/>
      </c>
      <c r="R681" s="477"/>
      <c r="S681" s="480" t="str">
        <f t="shared" si="489"/>
        <v/>
      </c>
      <c r="T681" s="481">
        <f>SUMIF($N$8:S$8,"QUANT.",N681:S681)</f>
        <v>0</v>
      </c>
      <c r="U681" s="482">
        <f t="shared" si="490"/>
        <v>0</v>
      </c>
      <c r="V681" s="494" t="str">
        <f t="shared" si="483"/>
        <v/>
      </c>
      <c r="W681" s="495">
        <f t="shared" si="491"/>
        <v>0</v>
      </c>
      <c r="X681" s="495" t="e">
        <f t="shared" si="492"/>
        <v>#VALUE!</v>
      </c>
      <c r="Y681" s="273"/>
      <c r="Z681" s="273"/>
      <c r="AA681" s="273"/>
      <c r="AB681" s="273"/>
      <c r="AC681" s="273"/>
      <c r="AD681" s="273"/>
      <c r="AE681" s="273"/>
      <c r="AF681" s="273"/>
      <c r="AG681" s="273"/>
      <c r="AH681" s="273"/>
      <c r="AI681" s="273"/>
      <c r="AJ681" s="274">
        <f t="shared" si="493"/>
        <v>0</v>
      </c>
      <c r="AK681" s="274">
        <v>0</v>
      </c>
    </row>
    <row r="682" spans="1:37" s="275" customFormat="1">
      <c r="A682" s="414"/>
      <c r="B682" s="415"/>
      <c r="C682" s="416" t="str">
        <f>IF($B682="","",IFERROR(VLOOKUP($B682,SERVIÇOS!$A:$F,2,0),IFERROR(VLOOKUP($B682,'COMPOSIÇÕES COMPLEMENTARES '!$C:$K,2,0),"")))</f>
        <v/>
      </c>
      <c r="D682" s="417" t="str">
        <f>IF($B682="","",IFERROR(VLOOKUP($B682,SERVIÇOS!$A:$F,3,0),IFERROR(VLOOKUP($B682,'COMPOSIÇÕES COMPLEMENTARES '!$C:$K,3,0),"")))</f>
        <v/>
      </c>
      <c r="E682" s="418"/>
      <c r="F682" s="419" t="str">
        <f>IF($B682="","",IFERROR(VLOOKUP($B682,SERVIÇOS!$A:$F,4,0),IFERROR(VLOOKUP($B682,'COMPOSIÇÕES COMPLEMENTARES '!$C:$K,6,0),"")))</f>
        <v/>
      </c>
      <c r="G682" s="419" t="str">
        <f>IF($B682="","",IFERROR(VLOOKUP($B682,SERVIÇOS!$A:$F,5,0),IFERROR(VLOOKUP($B682,'COMPOSIÇÕES COMPLEMENTARES '!$C:$K,7,0),"")))</f>
        <v/>
      </c>
      <c r="H682" s="419" t="str">
        <f t="shared" si="482"/>
        <v/>
      </c>
      <c r="I682" s="419" t="str">
        <f t="shared" si="484"/>
        <v/>
      </c>
      <c r="J682" s="419" t="str">
        <f t="shared" si="485"/>
        <v/>
      </c>
      <c r="K682" s="419" t="str">
        <f t="shared" si="486"/>
        <v/>
      </c>
      <c r="L682" s="714"/>
      <c r="M682"/>
      <c r="N682" s="477"/>
      <c r="O682" s="478" t="str">
        <f t="shared" si="487"/>
        <v/>
      </c>
      <c r="P682" s="477"/>
      <c r="Q682" s="479" t="str">
        <f t="shared" si="488"/>
        <v/>
      </c>
      <c r="R682" s="477"/>
      <c r="S682" s="480" t="str">
        <f t="shared" si="489"/>
        <v/>
      </c>
      <c r="T682" s="481">
        <f>SUMIF($N$8:S$8,"QUANT.",N682:S682)</f>
        <v>0</v>
      </c>
      <c r="U682" s="482">
        <f t="shared" si="490"/>
        <v>0</v>
      </c>
      <c r="V682" s="494" t="str">
        <f t="shared" si="483"/>
        <v/>
      </c>
      <c r="W682" s="495">
        <f t="shared" si="491"/>
        <v>0</v>
      </c>
      <c r="X682" s="495" t="e">
        <f t="shared" si="492"/>
        <v>#VALUE!</v>
      </c>
      <c r="Y682" s="273"/>
      <c r="Z682" s="273"/>
      <c r="AA682" s="273"/>
      <c r="AB682" s="273"/>
      <c r="AC682" s="273"/>
      <c r="AD682" s="273"/>
      <c r="AE682" s="273"/>
      <c r="AF682" s="273"/>
      <c r="AG682" s="273"/>
      <c r="AH682" s="273"/>
      <c r="AI682" s="273"/>
      <c r="AJ682" s="274">
        <f t="shared" si="493"/>
        <v>0</v>
      </c>
      <c r="AK682" s="274">
        <v>0</v>
      </c>
    </row>
    <row r="683" spans="1:37" s="275" customFormat="1">
      <c r="A683" s="414"/>
      <c r="B683" s="415"/>
      <c r="C683" s="416" t="str">
        <f>IF($B683="","",IFERROR(VLOOKUP($B683,SERVIÇOS!$A:$F,2,0),IFERROR(VLOOKUP($B683,'COMPOSIÇÕES COMPLEMENTARES '!$C:$K,2,0),"")))</f>
        <v/>
      </c>
      <c r="D683" s="417" t="str">
        <f>IF($B683="","",IFERROR(VLOOKUP($B683,SERVIÇOS!$A:$F,3,0),IFERROR(VLOOKUP($B683,'COMPOSIÇÕES COMPLEMENTARES '!$C:$K,3,0),"")))</f>
        <v/>
      </c>
      <c r="E683" s="418"/>
      <c r="F683" s="419" t="str">
        <f>IF($B683="","",IFERROR(VLOOKUP($B683,SERVIÇOS!$A:$F,4,0),IFERROR(VLOOKUP($B683,'COMPOSIÇÕES COMPLEMENTARES '!$C:$K,6,0),"")))</f>
        <v/>
      </c>
      <c r="G683" s="419" t="str">
        <f>IF($B683="","",IFERROR(VLOOKUP($B683,SERVIÇOS!$A:$F,5,0),IFERROR(VLOOKUP($B683,'COMPOSIÇÕES COMPLEMENTARES '!$C:$K,7,0),"")))</f>
        <v/>
      </c>
      <c r="H683" s="419" t="str">
        <f t="shared" si="482"/>
        <v/>
      </c>
      <c r="I683" s="419" t="str">
        <f t="shared" si="484"/>
        <v/>
      </c>
      <c r="J683" s="419" t="str">
        <f t="shared" si="485"/>
        <v/>
      </c>
      <c r="K683" s="419" t="str">
        <f t="shared" si="486"/>
        <v/>
      </c>
      <c r="L683" s="714"/>
      <c r="M683"/>
      <c r="N683" s="477"/>
      <c r="O683" s="478" t="str">
        <f t="shared" si="487"/>
        <v/>
      </c>
      <c r="P683" s="477"/>
      <c r="Q683" s="479" t="str">
        <f t="shared" si="488"/>
        <v/>
      </c>
      <c r="R683" s="477"/>
      <c r="S683" s="480" t="str">
        <f t="shared" si="489"/>
        <v/>
      </c>
      <c r="T683" s="481">
        <f>SUMIF($N$8:S$8,"QUANT.",N683:S683)</f>
        <v>0</v>
      </c>
      <c r="U683" s="482">
        <f t="shared" si="490"/>
        <v>0</v>
      </c>
      <c r="V683" s="494" t="str">
        <f t="shared" si="483"/>
        <v/>
      </c>
      <c r="W683" s="495">
        <f t="shared" si="491"/>
        <v>0</v>
      </c>
      <c r="X683" s="495" t="e">
        <f t="shared" si="492"/>
        <v>#VALUE!</v>
      </c>
      <c r="Y683" s="273"/>
      <c r="Z683" s="273"/>
      <c r="AA683" s="273"/>
      <c r="AB683" s="273"/>
      <c r="AC683" s="273"/>
      <c r="AD683" s="273"/>
      <c r="AE683" s="273"/>
      <c r="AF683" s="273"/>
      <c r="AG683" s="273"/>
      <c r="AH683" s="273"/>
      <c r="AI683" s="273"/>
      <c r="AJ683" s="274">
        <f t="shared" si="493"/>
        <v>0</v>
      </c>
      <c r="AK683" s="274">
        <v>0</v>
      </c>
    </row>
    <row r="684" spans="1:37" s="275" customFormat="1">
      <c r="A684" s="414"/>
      <c r="B684" s="415"/>
      <c r="C684" s="416" t="str">
        <f>IF($B684="","",IFERROR(VLOOKUP($B684,SERVIÇOS!$A:$F,2,0),IFERROR(VLOOKUP($B684,'COMPOSIÇÕES COMPLEMENTARES '!$C:$K,2,0),"")))</f>
        <v/>
      </c>
      <c r="D684" s="417" t="str">
        <f>IF($B684="","",IFERROR(VLOOKUP($B684,SERVIÇOS!$A:$F,3,0),IFERROR(VLOOKUP($B684,'COMPOSIÇÕES COMPLEMENTARES '!$C:$K,3,0),"")))</f>
        <v/>
      </c>
      <c r="E684" s="418"/>
      <c r="F684" s="419" t="str">
        <f>IF($B684="","",IFERROR(VLOOKUP($B684,SERVIÇOS!$A:$F,4,0),IFERROR(VLOOKUP($B684,'COMPOSIÇÕES COMPLEMENTARES '!$C:$K,6,0),"")))</f>
        <v/>
      </c>
      <c r="G684" s="419" t="str">
        <f>IF($B684="","",IFERROR(VLOOKUP($B684,SERVIÇOS!$A:$F,5,0),IFERROR(VLOOKUP($B684,'COMPOSIÇÕES COMPLEMENTARES '!$C:$K,7,0),"")))</f>
        <v/>
      </c>
      <c r="H684" s="419" t="str">
        <f t="shared" si="482"/>
        <v/>
      </c>
      <c r="I684" s="419" t="str">
        <f t="shared" si="484"/>
        <v/>
      </c>
      <c r="J684" s="419" t="str">
        <f t="shared" si="485"/>
        <v/>
      </c>
      <c r="K684" s="419" t="str">
        <f t="shared" si="486"/>
        <v/>
      </c>
      <c r="L684" s="714"/>
      <c r="M684"/>
      <c r="N684" s="477"/>
      <c r="O684" s="478" t="str">
        <f t="shared" si="487"/>
        <v/>
      </c>
      <c r="P684" s="477"/>
      <c r="Q684" s="479" t="str">
        <f t="shared" si="488"/>
        <v/>
      </c>
      <c r="R684" s="477"/>
      <c r="S684" s="480" t="str">
        <f t="shared" si="489"/>
        <v/>
      </c>
      <c r="T684" s="481">
        <f>SUMIF($N$8:S$8,"QUANT.",N684:S684)</f>
        <v>0</v>
      </c>
      <c r="U684" s="482">
        <f t="shared" si="490"/>
        <v>0</v>
      </c>
      <c r="V684" s="494" t="str">
        <f t="shared" si="483"/>
        <v/>
      </c>
      <c r="W684" s="495">
        <f t="shared" si="491"/>
        <v>0</v>
      </c>
      <c r="X684" s="495" t="e">
        <f t="shared" si="492"/>
        <v>#VALUE!</v>
      </c>
      <c r="Y684" s="273"/>
      <c r="Z684" s="273"/>
      <c r="AA684" s="273"/>
      <c r="AB684" s="273"/>
      <c r="AC684" s="273"/>
      <c r="AD684" s="273"/>
      <c r="AE684" s="273"/>
      <c r="AF684" s="273"/>
      <c r="AG684" s="273"/>
      <c r="AH684" s="273"/>
      <c r="AI684" s="273"/>
      <c r="AJ684" s="274">
        <f t="shared" si="493"/>
        <v>0</v>
      </c>
      <c r="AK684" s="274">
        <v>0</v>
      </c>
    </row>
    <row r="685" spans="1:37" s="275" customFormat="1">
      <c r="A685" s="414"/>
      <c r="B685" s="415"/>
      <c r="C685" s="416" t="str">
        <f>IF($B685="","",IFERROR(VLOOKUP($B685,SERVIÇOS!$A:$F,2,0),IFERROR(VLOOKUP($B685,'COMPOSIÇÕES COMPLEMENTARES '!$C:$K,2,0),"")))</f>
        <v/>
      </c>
      <c r="D685" s="417" t="str">
        <f>IF($B685="","",IFERROR(VLOOKUP($B685,SERVIÇOS!$A:$F,3,0),IFERROR(VLOOKUP($B685,'COMPOSIÇÕES COMPLEMENTARES '!$C:$K,3,0),"")))</f>
        <v/>
      </c>
      <c r="E685" s="418"/>
      <c r="F685" s="419" t="str">
        <f>IF($B685="","",IFERROR(VLOOKUP($B685,SERVIÇOS!$A:$F,4,0),IFERROR(VLOOKUP($B685,'COMPOSIÇÕES COMPLEMENTARES '!$C:$K,6,0),"")))</f>
        <v/>
      </c>
      <c r="G685" s="419" t="str">
        <f>IF($B685="","",IFERROR(VLOOKUP($B685,SERVIÇOS!$A:$F,5,0),IFERROR(VLOOKUP($B685,'COMPOSIÇÕES COMPLEMENTARES '!$C:$K,7,0),"")))</f>
        <v/>
      </c>
      <c r="H685" s="419" t="str">
        <f t="shared" si="482"/>
        <v/>
      </c>
      <c r="I685" s="419" t="str">
        <f t="shared" si="484"/>
        <v/>
      </c>
      <c r="J685" s="419" t="str">
        <f t="shared" si="485"/>
        <v/>
      </c>
      <c r="K685" s="419" t="str">
        <f t="shared" si="486"/>
        <v/>
      </c>
      <c r="L685" s="714"/>
      <c r="M685"/>
      <c r="N685" s="477"/>
      <c r="O685" s="478" t="str">
        <f t="shared" si="487"/>
        <v/>
      </c>
      <c r="P685" s="477"/>
      <c r="Q685" s="479" t="str">
        <f t="shared" si="488"/>
        <v/>
      </c>
      <c r="R685" s="477"/>
      <c r="S685" s="480" t="str">
        <f t="shared" si="489"/>
        <v/>
      </c>
      <c r="T685" s="481">
        <f>SUMIF($N$8:S$8,"QUANT.",N685:S685)</f>
        <v>0</v>
      </c>
      <c r="U685" s="482">
        <f t="shared" si="490"/>
        <v>0</v>
      </c>
      <c r="V685" s="494" t="str">
        <f t="shared" si="483"/>
        <v/>
      </c>
      <c r="W685" s="495">
        <f t="shared" si="491"/>
        <v>0</v>
      </c>
      <c r="X685" s="495" t="e">
        <f t="shared" si="492"/>
        <v>#VALUE!</v>
      </c>
      <c r="Y685" s="273"/>
      <c r="Z685" s="273"/>
      <c r="AA685" s="273"/>
      <c r="AB685" s="273"/>
      <c r="AC685" s="273"/>
      <c r="AD685" s="273"/>
      <c r="AE685" s="273"/>
      <c r="AF685" s="273"/>
      <c r="AG685" s="273"/>
      <c r="AH685" s="273"/>
      <c r="AI685" s="273"/>
      <c r="AJ685" s="274">
        <f t="shared" si="493"/>
        <v>0</v>
      </c>
      <c r="AK685" s="274">
        <v>0</v>
      </c>
    </row>
    <row r="686" spans="1:37" s="275" customFormat="1">
      <c r="A686" s="414"/>
      <c r="B686" s="415"/>
      <c r="C686" s="416" t="str">
        <f>IF($B686="","",IFERROR(VLOOKUP($B686,SERVIÇOS!$A:$F,2,0),IFERROR(VLOOKUP($B686,'COMPOSIÇÕES COMPLEMENTARES '!$C:$K,2,0),"")))</f>
        <v/>
      </c>
      <c r="D686" s="417" t="str">
        <f>IF($B686="","",IFERROR(VLOOKUP($B686,SERVIÇOS!$A:$F,3,0),IFERROR(VLOOKUP($B686,'COMPOSIÇÕES COMPLEMENTARES '!$C:$K,3,0),"")))</f>
        <v/>
      </c>
      <c r="E686" s="418"/>
      <c r="F686" s="419" t="str">
        <f>IF($B686="","",IFERROR(VLOOKUP($B686,SERVIÇOS!$A:$F,4,0),IFERROR(VLOOKUP($B686,'COMPOSIÇÕES COMPLEMENTARES '!$C:$K,6,0),"")))</f>
        <v/>
      </c>
      <c r="G686" s="419" t="str">
        <f>IF($B686="","",IFERROR(VLOOKUP($B686,SERVIÇOS!$A:$F,5,0),IFERROR(VLOOKUP($B686,'COMPOSIÇÕES COMPLEMENTARES '!$C:$K,7,0),"")))</f>
        <v/>
      </c>
      <c r="H686" s="419" t="str">
        <f t="shared" si="482"/>
        <v/>
      </c>
      <c r="I686" s="419" t="str">
        <f t="shared" si="484"/>
        <v/>
      </c>
      <c r="J686" s="419" t="str">
        <f t="shared" si="485"/>
        <v/>
      </c>
      <c r="K686" s="419" t="str">
        <f t="shared" si="486"/>
        <v/>
      </c>
      <c r="L686" s="714"/>
      <c r="M686"/>
      <c r="N686" s="477"/>
      <c r="O686" s="478" t="str">
        <f t="shared" si="487"/>
        <v/>
      </c>
      <c r="P686" s="477"/>
      <c r="Q686" s="479" t="str">
        <f t="shared" si="488"/>
        <v/>
      </c>
      <c r="R686" s="477"/>
      <c r="S686" s="480" t="str">
        <f t="shared" si="489"/>
        <v/>
      </c>
      <c r="T686" s="481">
        <f>SUMIF($N$8:S$8,"QUANT.",N686:S686)</f>
        <v>0</v>
      </c>
      <c r="U686" s="482">
        <f t="shared" si="490"/>
        <v>0</v>
      </c>
      <c r="V686" s="494" t="str">
        <f t="shared" si="483"/>
        <v/>
      </c>
      <c r="W686" s="495">
        <f t="shared" si="491"/>
        <v>0</v>
      </c>
      <c r="X686" s="495" t="e">
        <f t="shared" si="492"/>
        <v>#VALUE!</v>
      </c>
      <c r="Y686" s="273"/>
      <c r="Z686" s="273"/>
      <c r="AA686" s="273"/>
      <c r="AB686" s="273"/>
      <c r="AC686" s="273"/>
      <c r="AD686" s="273"/>
      <c r="AE686" s="273"/>
      <c r="AF686" s="273"/>
      <c r="AG686" s="273"/>
      <c r="AH686" s="273"/>
      <c r="AI686" s="273"/>
      <c r="AJ686" s="274">
        <f t="shared" si="493"/>
        <v>0</v>
      </c>
      <c r="AK686" s="274">
        <v>0</v>
      </c>
    </row>
    <row r="687" spans="1:37" s="275" customFormat="1">
      <c r="A687" s="414"/>
      <c r="B687" s="415"/>
      <c r="C687" s="416" t="str">
        <f>IF($B687="","",IFERROR(VLOOKUP($B687,SERVIÇOS!$A:$F,2,0),IFERROR(VLOOKUP($B687,'COMPOSIÇÕES COMPLEMENTARES '!$C:$K,2,0),"")))</f>
        <v/>
      </c>
      <c r="D687" s="417" t="str">
        <f>IF($B687="","",IFERROR(VLOOKUP($B687,SERVIÇOS!$A:$F,3,0),IFERROR(VLOOKUP($B687,'COMPOSIÇÕES COMPLEMENTARES '!$C:$K,3,0),"")))</f>
        <v/>
      </c>
      <c r="E687" s="418"/>
      <c r="F687" s="419" t="str">
        <f>IF($B687="","",IFERROR(VLOOKUP($B687,SERVIÇOS!$A:$F,4,0),IFERROR(VLOOKUP($B687,'COMPOSIÇÕES COMPLEMENTARES '!$C:$K,6,0),"")))</f>
        <v/>
      </c>
      <c r="G687" s="419" t="str">
        <f>IF($B687="","",IFERROR(VLOOKUP($B687,SERVIÇOS!$A:$F,5,0),IFERROR(VLOOKUP($B687,'COMPOSIÇÕES COMPLEMENTARES '!$C:$K,7,0),"")))</f>
        <v/>
      </c>
      <c r="H687" s="419" t="str">
        <f t="shared" si="482"/>
        <v/>
      </c>
      <c r="I687" s="419" t="str">
        <f t="shared" si="484"/>
        <v/>
      </c>
      <c r="J687" s="419" t="str">
        <f t="shared" si="485"/>
        <v/>
      </c>
      <c r="K687" s="419" t="str">
        <f t="shared" si="486"/>
        <v/>
      </c>
      <c r="L687" s="714"/>
      <c r="M687"/>
      <c r="N687" s="477"/>
      <c r="O687" s="478" t="str">
        <f t="shared" si="487"/>
        <v/>
      </c>
      <c r="P687" s="477"/>
      <c r="Q687" s="479" t="str">
        <f t="shared" si="488"/>
        <v/>
      </c>
      <c r="R687" s="477"/>
      <c r="S687" s="480" t="str">
        <f t="shared" si="489"/>
        <v/>
      </c>
      <c r="T687" s="481">
        <f>SUMIF($N$8:S$8,"QUANT.",N687:S687)</f>
        <v>0</v>
      </c>
      <c r="U687" s="482">
        <f t="shared" si="490"/>
        <v>0</v>
      </c>
      <c r="V687" s="494" t="str">
        <f t="shared" si="483"/>
        <v/>
      </c>
      <c r="W687" s="495">
        <f t="shared" si="491"/>
        <v>0</v>
      </c>
      <c r="X687" s="495" t="e">
        <f t="shared" si="492"/>
        <v>#VALUE!</v>
      </c>
      <c r="Y687" s="273"/>
      <c r="Z687" s="273"/>
      <c r="AA687" s="273"/>
      <c r="AB687" s="273"/>
      <c r="AC687" s="273"/>
      <c r="AD687" s="273"/>
      <c r="AE687" s="273"/>
      <c r="AF687" s="273"/>
      <c r="AG687" s="273"/>
      <c r="AH687" s="273"/>
      <c r="AI687" s="273"/>
      <c r="AJ687" s="274">
        <f t="shared" si="493"/>
        <v>0</v>
      </c>
      <c r="AK687" s="274">
        <v>0</v>
      </c>
    </row>
    <row r="688" spans="1:37" s="275" customFormat="1">
      <c r="A688" s="414"/>
      <c r="B688" s="415"/>
      <c r="C688" s="416" t="str">
        <f>IF($B688="","",IFERROR(VLOOKUP($B688,SERVIÇOS!$A:$F,2,0),IFERROR(VLOOKUP($B688,'COMPOSIÇÕES COMPLEMENTARES '!$C:$K,2,0),"")))</f>
        <v/>
      </c>
      <c r="D688" s="417" t="str">
        <f>IF($B688="","",IFERROR(VLOOKUP($B688,SERVIÇOS!$A:$F,3,0),IFERROR(VLOOKUP($B688,'COMPOSIÇÕES COMPLEMENTARES '!$C:$K,3,0),"")))</f>
        <v/>
      </c>
      <c r="E688" s="418"/>
      <c r="F688" s="419" t="str">
        <f>IF($B688="","",IFERROR(VLOOKUP($B688,SERVIÇOS!$A:$F,4,0),IFERROR(VLOOKUP($B688,'COMPOSIÇÕES COMPLEMENTARES '!$C:$K,6,0),"")))</f>
        <v/>
      </c>
      <c r="G688" s="419" t="str">
        <f>IF($B688="","",IFERROR(VLOOKUP($B688,SERVIÇOS!$A:$F,5,0),IFERROR(VLOOKUP($B688,'COMPOSIÇÕES COMPLEMENTARES '!$C:$K,7,0),"")))</f>
        <v/>
      </c>
      <c r="H688" s="419" t="str">
        <f t="shared" si="482"/>
        <v/>
      </c>
      <c r="I688" s="419" t="str">
        <f t="shared" si="484"/>
        <v/>
      </c>
      <c r="J688" s="419" t="str">
        <f t="shared" si="485"/>
        <v/>
      </c>
      <c r="K688" s="419" t="str">
        <f t="shared" si="486"/>
        <v/>
      </c>
      <c r="L688" s="714"/>
      <c r="M688"/>
      <c r="N688" s="477"/>
      <c r="O688" s="478" t="str">
        <f t="shared" si="487"/>
        <v/>
      </c>
      <c r="P688" s="477"/>
      <c r="Q688" s="479" t="str">
        <f t="shared" si="488"/>
        <v/>
      </c>
      <c r="R688" s="477"/>
      <c r="S688" s="480" t="str">
        <f t="shared" si="489"/>
        <v/>
      </c>
      <c r="T688" s="481">
        <f>SUMIF($N$8:S$8,"QUANT.",N688:S688)</f>
        <v>0</v>
      </c>
      <c r="U688" s="482">
        <f t="shared" si="490"/>
        <v>0</v>
      </c>
      <c r="V688" s="494" t="str">
        <f t="shared" si="483"/>
        <v/>
      </c>
      <c r="W688" s="495">
        <f t="shared" si="491"/>
        <v>0</v>
      </c>
      <c r="X688" s="495" t="e">
        <f t="shared" si="492"/>
        <v>#VALUE!</v>
      </c>
      <c r="Y688" s="273"/>
      <c r="Z688" s="273"/>
      <c r="AA688" s="273"/>
      <c r="AB688" s="273"/>
      <c r="AC688" s="273"/>
      <c r="AD688" s="273"/>
      <c r="AE688" s="273"/>
      <c r="AF688" s="273"/>
      <c r="AG688" s="273"/>
      <c r="AH688" s="273"/>
      <c r="AI688" s="273"/>
      <c r="AJ688" s="274">
        <f t="shared" si="493"/>
        <v>0</v>
      </c>
      <c r="AK688" s="274">
        <v>0</v>
      </c>
    </row>
    <row r="689" spans="1:37" s="275" customFormat="1">
      <c r="A689" s="414"/>
      <c r="B689" s="415"/>
      <c r="C689" s="416" t="str">
        <f>IF($B689="","",IFERROR(VLOOKUP($B689,SERVIÇOS!$A:$F,2,0),IFERROR(VLOOKUP($B689,'COMPOSIÇÕES COMPLEMENTARES '!$C:$K,2,0),"")))</f>
        <v/>
      </c>
      <c r="D689" s="417" t="str">
        <f>IF($B689="","",IFERROR(VLOOKUP($B689,SERVIÇOS!$A:$F,3,0),IFERROR(VLOOKUP($B689,'COMPOSIÇÕES COMPLEMENTARES '!$C:$K,3,0),"")))</f>
        <v/>
      </c>
      <c r="E689" s="418"/>
      <c r="F689" s="419" t="str">
        <f>IF($B689="","",IFERROR(VLOOKUP($B689,SERVIÇOS!$A:$F,4,0),IFERROR(VLOOKUP($B689,'COMPOSIÇÕES COMPLEMENTARES '!$C:$K,6,0),"")))</f>
        <v/>
      </c>
      <c r="G689" s="419" t="str">
        <f>IF($B689="","",IFERROR(VLOOKUP($B689,SERVIÇOS!$A:$F,5,0),IFERROR(VLOOKUP($B689,'COMPOSIÇÕES COMPLEMENTARES '!$C:$K,7,0),"")))</f>
        <v/>
      </c>
      <c r="H689" s="419" t="str">
        <f t="shared" si="482"/>
        <v/>
      </c>
      <c r="I689" s="419" t="str">
        <f t="shared" si="484"/>
        <v/>
      </c>
      <c r="J689" s="419" t="str">
        <f t="shared" si="485"/>
        <v/>
      </c>
      <c r="K689" s="419" t="str">
        <f t="shared" si="486"/>
        <v/>
      </c>
      <c r="L689" s="714"/>
      <c r="M689"/>
      <c r="N689" s="477"/>
      <c r="O689" s="478" t="str">
        <f t="shared" si="487"/>
        <v/>
      </c>
      <c r="P689" s="477"/>
      <c r="Q689" s="479" t="str">
        <f t="shared" si="488"/>
        <v/>
      </c>
      <c r="R689" s="477"/>
      <c r="S689" s="480" t="str">
        <f t="shared" si="489"/>
        <v/>
      </c>
      <c r="T689" s="481">
        <f>SUMIF($N$8:S$8,"QUANT.",N689:S689)</f>
        <v>0</v>
      </c>
      <c r="U689" s="482">
        <f t="shared" si="490"/>
        <v>0</v>
      </c>
      <c r="V689" s="494" t="str">
        <f t="shared" si="483"/>
        <v/>
      </c>
      <c r="W689" s="495">
        <f t="shared" si="491"/>
        <v>0</v>
      </c>
      <c r="X689" s="495" t="e">
        <f t="shared" si="492"/>
        <v>#VALUE!</v>
      </c>
      <c r="Y689" s="273"/>
      <c r="Z689" s="273"/>
      <c r="AA689" s="273"/>
      <c r="AB689" s="273"/>
      <c r="AC689" s="273"/>
      <c r="AD689" s="273"/>
      <c r="AE689" s="273"/>
      <c r="AF689" s="273"/>
      <c r="AG689" s="273"/>
      <c r="AH689" s="273"/>
      <c r="AI689" s="273"/>
      <c r="AJ689" s="274">
        <f t="shared" si="493"/>
        <v>0</v>
      </c>
      <c r="AK689" s="274">
        <v>0</v>
      </c>
    </row>
    <row r="690" spans="1:37" s="275" customFormat="1">
      <c r="A690" s="414"/>
      <c r="B690" s="415"/>
      <c r="C690" s="416" t="str">
        <f>IF($B690="","",IFERROR(VLOOKUP($B690,SERVIÇOS!$A:$F,2,0),IFERROR(VLOOKUP($B690,'COMPOSIÇÕES COMPLEMENTARES '!$C:$K,2,0),"")))</f>
        <v/>
      </c>
      <c r="D690" s="417" t="str">
        <f>IF($B690="","",IFERROR(VLOOKUP($B690,SERVIÇOS!$A:$F,3,0),IFERROR(VLOOKUP($B690,'COMPOSIÇÕES COMPLEMENTARES '!$C:$K,3,0),"")))</f>
        <v/>
      </c>
      <c r="E690" s="418"/>
      <c r="F690" s="419" t="str">
        <f>IF($B690="","",IFERROR(VLOOKUP($B690,SERVIÇOS!$A:$F,4,0),IFERROR(VLOOKUP($B690,'COMPOSIÇÕES COMPLEMENTARES '!$C:$K,6,0),"")))</f>
        <v/>
      </c>
      <c r="G690" s="419" t="str">
        <f>IF($B690="","",IFERROR(VLOOKUP($B690,SERVIÇOS!$A:$F,5,0),IFERROR(VLOOKUP($B690,'COMPOSIÇÕES COMPLEMENTARES '!$C:$K,7,0),"")))</f>
        <v/>
      </c>
      <c r="H690" s="419" t="str">
        <f t="shared" si="482"/>
        <v/>
      </c>
      <c r="I690" s="419" t="str">
        <f t="shared" si="484"/>
        <v/>
      </c>
      <c r="J690" s="419" t="str">
        <f t="shared" si="485"/>
        <v/>
      </c>
      <c r="K690" s="419" t="str">
        <f t="shared" si="486"/>
        <v/>
      </c>
      <c r="L690" s="714"/>
      <c r="M690"/>
      <c r="N690" s="477"/>
      <c r="O690" s="478" t="str">
        <f t="shared" si="487"/>
        <v/>
      </c>
      <c r="P690" s="477"/>
      <c r="Q690" s="479" t="str">
        <f t="shared" si="488"/>
        <v/>
      </c>
      <c r="R690" s="477"/>
      <c r="S690" s="480" t="str">
        <f t="shared" si="489"/>
        <v/>
      </c>
      <c r="T690" s="481">
        <f>SUMIF($N$8:S$8,"QUANT.",N690:S690)</f>
        <v>0</v>
      </c>
      <c r="U690" s="482">
        <f t="shared" si="490"/>
        <v>0</v>
      </c>
      <c r="V690" s="494" t="str">
        <f t="shared" si="483"/>
        <v/>
      </c>
      <c r="W690" s="495">
        <f t="shared" si="491"/>
        <v>0</v>
      </c>
      <c r="X690" s="495" t="e">
        <f t="shared" si="492"/>
        <v>#VALUE!</v>
      </c>
      <c r="Y690" s="273"/>
      <c r="Z690" s="273"/>
      <c r="AA690" s="273"/>
      <c r="AB690" s="273"/>
      <c r="AC690" s="273"/>
      <c r="AD690" s="273"/>
      <c r="AE690" s="273"/>
      <c r="AF690" s="273"/>
      <c r="AG690" s="273"/>
      <c r="AH690" s="273"/>
      <c r="AI690" s="273"/>
      <c r="AJ690" s="274">
        <f t="shared" si="493"/>
        <v>0</v>
      </c>
      <c r="AK690" s="274">
        <v>0</v>
      </c>
    </row>
    <row r="691" spans="1:37" s="275" customFormat="1">
      <c r="A691" s="414"/>
      <c r="B691" s="415"/>
      <c r="C691" s="416" t="str">
        <f>IF($B691="","",IFERROR(VLOOKUP($B691,SERVIÇOS!$A:$F,2,0),IFERROR(VLOOKUP($B691,'COMPOSIÇÕES COMPLEMENTARES '!$C:$K,2,0),"")))</f>
        <v/>
      </c>
      <c r="D691" s="417" t="str">
        <f>IF($B691="","",IFERROR(VLOOKUP($B691,SERVIÇOS!$A:$F,3,0),IFERROR(VLOOKUP($B691,'COMPOSIÇÕES COMPLEMENTARES '!$C:$K,3,0),"")))</f>
        <v/>
      </c>
      <c r="E691" s="418"/>
      <c r="F691" s="419" t="str">
        <f>IF($B691="","",IFERROR(VLOOKUP($B691,SERVIÇOS!$A:$F,4,0),IFERROR(VLOOKUP($B691,'COMPOSIÇÕES COMPLEMENTARES '!$C:$K,6,0),"")))</f>
        <v/>
      </c>
      <c r="G691" s="419" t="str">
        <f>IF($B691="","",IFERROR(VLOOKUP($B691,SERVIÇOS!$A:$F,5,0),IFERROR(VLOOKUP($B691,'COMPOSIÇÕES COMPLEMENTARES '!$C:$K,7,0),"")))</f>
        <v/>
      </c>
      <c r="H691" s="419" t="str">
        <f t="shared" si="482"/>
        <v/>
      </c>
      <c r="I691" s="419" t="str">
        <f t="shared" si="484"/>
        <v/>
      </c>
      <c r="J691" s="419" t="str">
        <f t="shared" si="485"/>
        <v/>
      </c>
      <c r="K691" s="419" t="str">
        <f t="shared" si="486"/>
        <v/>
      </c>
      <c r="L691" s="714"/>
      <c r="M691"/>
      <c r="N691" s="477"/>
      <c r="O691" s="478" t="str">
        <f t="shared" si="487"/>
        <v/>
      </c>
      <c r="P691" s="477"/>
      <c r="Q691" s="479" t="str">
        <f t="shared" si="488"/>
        <v/>
      </c>
      <c r="R691" s="477"/>
      <c r="S691" s="480" t="str">
        <f t="shared" si="489"/>
        <v/>
      </c>
      <c r="T691" s="481">
        <f>SUMIF($N$8:S$8,"QUANT.",N691:S691)</f>
        <v>0</v>
      </c>
      <c r="U691" s="482">
        <f t="shared" si="490"/>
        <v>0</v>
      </c>
      <c r="V691" s="494" t="str">
        <f t="shared" si="483"/>
        <v/>
      </c>
      <c r="W691" s="495">
        <f t="shared" si="491"/>
        <v>0</v>
      </c>
      <c r="X691" s="495" t="e">
        <f t="shared" si="492"/>
        <v>#VALUE!</v>
      </c>
      <c r="Y691" s="273"/>
      <c r="Z691" s="273"/>
      <c r="AA691" s="273"/>
      <c r="AB691" s="273"/>
      <c r="AC691" s="273"/>
      <c r="AD691" s="273"/>
      <c r="AE691" s="273"/>
      <c r="AF691" s="273"/>
      <c r="AG691" s="273"/>
      <c r="AH691" s="273"/>
      <c r="AI691" s="273"/>
      <c r="AJ691" s="274">
        <f t="shared" si="493"/>
        <v>0</v>
      </c>
      <c r="AK691" s="274">
        <v>0</v>
      </c>
    </row>
    <row r="692" spans="1:37" s="275" customFormat="1">
      <c r="A692" s="414"/>
      <c r="B692" s="415"/>
      <c r="C692" s="416" t="str">
        <f>IF($B692="","",IFERROR(VLOOKUP($B692,SERVIÇOS!$A:$F,2,0),IFERROR(VLOOKUP($B692,'COMPOSIÇÕES COMPLEMENTARES '!$C:$K,2,0),"")))</f>
        <v/>
      </c>
      <c r="D692" s="417" t="str">
        <f>IF($B692="","",IFERROR(VLOOKUP($B692,SERVIÇOS!$A:$F,3,0),IFERROR(VLOOKUP($B692,'COMPOSIÇÕES COMPLEMENTARES '!$C:$K,3,0),"")))</f>
        <v/>
      </c>
      <c r="E692" s="418"/>
      <c r="F692" s="419" t="str">
        <f>IF($B692="","",IFERROR(VLOOKUP($B692,SERVIÇOS!$A:$F,4,0),IFERROR(VLOOKUP($B692,'COMPOSIÇÕES COMPLEMENTARES '!$C:$K,6,0),"")))</f>
        <v/>
      </c>
      <c r="G692" s="419" t="str">
        <f>IF($B692="","",IFERROR(VLOOKUP($B692,SERVIÇOS!$A:$F,5,0),IFERROR(VLOOKUP($B692,'COMPOSIÇÕES COMPLEMENTARES '!$C:$K,7,0),"")))</f>
        <v/>
      </c>
      <c r="H692" s="419" t="str">
        <f t="shared" si="482"/>
        <v/>
      </c>
      <c r="I692" s="419" t="str">
        <f t="shared" si="484"/>
        <v/>
      </c>
      <c r="J692" s="419" t="str">
        <f t="shared" si="485"/>
        <v/>
      </c>
      <c r="K692" s="419" t="str">
        <f t="shared" si="486"/>
        <v/>
      </c>
      <c r="L692" s="714"/>
      <c r="M692"/>
      <c r="N692" s="477"/>
      <c r="O692" s="478" t="str">
        <f t="shared" si="487"/>
        <v/>
      </c>
      <c r="P692" s="477"/>
      <c r="Q692" s="479" t="str">
        <f t="shared" si="488"/>
        <v/>
      </c>
      <c r="R692" s="477"/>
      <c r="S692" s="480" t="str">
        <f t="shared" si="489"/>
        <v/>
      </c>
      <c r="T692" s="481">
        <f>SUMIF($N$8:S$8,"QUANT.",N692:S692)</f>
        <v>0</v>
      </c>
      <c r="U692" s="482">
        <f t="shared" si="490"/>
        <v>0</v>
      </c>
      <c r="V692" s="494" t="str">
        <f t="shared" si="483"/>
        <v/>
      </c>
      <c r="W692" s="495">
        <f t="shared" si="491"/>
        <v>0</v>
      </c>
      <c r="X692" s="495" t="e">
        <f t="shared" si="492"/>
        <v>#VALUE!</v>
      </c>
      <c r="Y692" s="273"/>
      <c r="Z692" s="273"/>
      <c r="AA692" s="273"/>
      <c r="AB692" s="273"/>
      <c r="AC692" s="273"/>
      <c r="AD692" s="273"/>
      <c r="AE692" s="273"/>
      <c r="AF692" s="273"/>
      <c r="AG692" s="273"/>
      <c r="AH692" s="273"/>
      <c r="AI692" s="273"/>
      <c r="AJ692" s="274">
        <f t="shared" si="493"/>
        <v>0</v>
      </c>
      <c r="AK692" s="274">
        <v>0</v>
      </c>
    </row>
    <row r="693" spans="1:37" s="275" customFormat="1">
      <c r="A693" s="414"/>
      <c r="B693" s="415"/>
      <c r="C693" s="416" t="str">
        <f>IF($B693="","",IFERROR(VLOOKUP($B693,SERVIÇOS!$A:$F,2,0),IFERROR(VLOOKUP($B693,'COMPOSIÇÕES COMPLEMENTARES '!$C:$K,2,0),"")))</f>
        <v/>
      </c>
      <c r="D693" s="417" t="str">
        <f>IF($B693="","",IFERROR(VLOOKUP($B693,SERVIÇOS!$A:$F,3,0),IFERROR(VLOOKUP($B693,'COMPOSIÇÕES COMPLEMENTARES '!$C:$K,3,0),"")))</f>
        <v/>
      </c>
      <c r="E693" s="418"/>
      <c r="F693" s="419" t="str">
        <f>IF($B693="","",IFERROR(VLOOKUP($B693,SERVIÇOS!$A:$F,4,0),IFERROR(VLOOKUP($B693,'COMPOSIÇÕES COMPLEMENTARES '!$C:$K,6,0),"")))</f>
        <v/>
      </c>
      <c r="G693" s="419" t="str">
        <f>IF($B693="","",IFERROR(VLOOKUP($B693,SERVIÇOS!$A:$F,5,0),IFERROR(VLOOKUP($B693,'COMPOSIÇÕES COMPLEMENTARES '!$C:$K,7,0),"")))</f>
        <v/>
      </c>
      <c r="H693" s="419" t="str">
        <f t="shared" si="482"/>
        <v/>
      </c>
      <c r="I693" s="419" t="str">
        <f t="shared" si="484"/>
        <v/>
      </c>
      <c r="J693" s="419" t="str">
        <f t="shared" si="485"/>
        <v/>
      </c>
      <c r="K693" s="419" t="str">
        <f t="shared" si="486"/>
        <v/>
      </c>
      <c r="L693" s="714"/>
      <c r="M693"/>
      <c r="N693" s="477"/>
      <c r="O693" s="478" t="str">
        <f t="shared" si="487"/>
        <v/>
      </c>
      <c r="P693" s="477"/>
      <c r="Q693" s="479" t="str">
        <f t="shared" si="488"/>
        <v/>
      </c>
      <c r="R693" s="477"/>
      <c r="S693" s="480" t="str">
        <f t="shared" si="489"/>
        <v/>
      </c>
      <c r="T693" s="481">
        <f>SUMIF($N$8:S$8,"QUANT.",N693:S693)</f>
        <v>0</v>
      </c>
      <c r="U693" s="482">
        <f t="shared" si="490"/>
        <v>0</v>
      </c>
      <c r="V693" s="494" t="str">
        <f t="shared" si="483"/>
        <v/>
      </c>
      <c r="W693" s="495">
        <f t="shared" si="491"/>
        <v>0</v>
      </c>
      <c r="X693" s="495" t="e">
        <f t="shared" si="492"/>
        <v>#VALUE!</v>
      </c>
      <c r="Y693" s="273"/>
      <c r="Z693" s="273"/>
      <c r="AA693" s="273"/>
      <c r="AB693" s="273"/>
      <c r="AC693" s="273"/>
      <c r="AD693" s="273"/>
      <c r="AE693" s="273"/>
      <c r="AF693" s="273"/>
      <c r="AG693" s="273"/>
      <c r="AH693" s="273"/>
      <c r="AI693" s="273"/>
      <c r="AJ693" s="274">
        <f t="shared" si="493"/>
        <v>0</v>
      </c>
      <c r="AK693" s="274">
        <v>0</v>
      </c>
    </row>
    <row r="694" spans="1:37" s="275" customFormat="1">
      <c r="A694" s="414"/>
      <c r="B694" s="415"/>
      <c r="C694" s="416" t="str">
        <f>IF($B694="","",IFERROR(VLOOKUP($B694,SERVIÇOS!$A:$F,2,0),IFERROR(VLOOKUP($B694,'COMPOSIÇÕES COMPLEMENTARES '!$C:$K,2,0),"")))</f>
        <v/>
      </c>
      <c r="D694" s="417" t="str">
        <f>IF($B694="","",IFERROR(VLOOKUP($B694,SERVIÇOS!$A:$F,3,0),IFERROR(VLOOKUP($B694,'COMPOSIÇÕES COMPLEMENTARES '!$C:$K,3,0),"")))</f>
        <v/>
      </c>
      <c r="E694" s="418"/>
      <c r="F694" s="419" t="str">
        <f>IF($B694="","",IFERROR(VLOOKUP($B694,SERVIÇOS!$A:$F,4,0),IFERROR(VLOOKUP($B694,'COMPOSIÇÕES COMPLEMENTARES '!$C:$K,6,0),"")))</f>
        <v/>
      </c>
      <c r="G694" s="419" t="str">
        <f>IF($B694="","",IFERROR(VLOOKUP($B694,SERVIÇOS!$A:$F,5,0),IFERROR(VLOOKUP($B694,'COMPOSIÇÕES COMPLEMENTARES '!$C:$K,7,0),"")))</f>
        <v/>
      </c>
      <c r="H694" s="419" t="str">
        <f t="shared" si="482"/>
        <v/>
      </c>
      <c r="I694" s="419" t="str">
        <f t="shared" si="484"/>
        <v/>
      </c>
      <c r="J694" s="419" t="str">
        <f t="shared" si="485"/>
        <v/>
      </c>
      <c r="K694" s="419" t="str">
        <f t="shared" si="486"/>
        <v/>
      </c>
      <c r="L694" s="714"/>
      <c r="M694"/>
      <c r="N694" s="477"/>
      <c r="O694" s="478" t="str">
        <f t="shared" si="487"/>
        <v/>
      </c>
      <c r="P694" s="477"/>
      <c r="Q694" s="479" t="str">
        <f t="shared" si="488"/>
        <v/>
      </c>
      <c r="R694" s="477"/>
      <c r="S694" s="480" t="str">
        <f t="shared" si="489"/>
        <v/>
      </c>
      <c r="T694" s="481">
        <f>SUMIF($N$8:S$8,"QUANT.",N694:S694)</f>
        <v>0</v>
      </c>
      <c r="U694" s="482">
        <f t="shared" si="490"/>
        <v>0</v>
      </c>
      <c r="V694" s="494" t="str">
        <f t="shared" si="483"/>
        <v/>
      </c>
      <c r="W694" s="495">
        <f t="shared" si="491"/>
        <v>0</v>
      </c>
      <c r="X694" s="495" t="e">
        <f t="shared" si="492"/>
        <v>#VALUE!</v>
      </c>
      <c r="Y694" s="273"/>
      <c r="Z694" s="273"/>
      <c r="AA694" s="273"/>
      <c r="AB694" s="273"/>
      <c r="AC694" s="273"/>
      <c r="AD694" s="273"/>
      <c r="AE694" s="273"/>
      <c r="AF694" s="273"/>
      <c r="AG694" s="273"/>
      <c r="AH694" s="273"/>
      <c r="AI694" s="273"/>
      <c r="AJ694" s="274">
        <f t="shared" si="493"/>
        <v>0</v>
      </c>
      <c r="AK694" s="274">
        <v>0</v>
      </c>
    </row>
    <row r="695" spans="1:37" s="275" customFormat="1">
      <c r="A695" s="414"/>
      <c r="B695" s="415"/>
      <c r="C695" s="416" t="str">
        <f>IF($B695="","",IFERROR(VLOOKUP($B695,SERVIÇOS!$A:$F,2,0),IFERROR(VLOOKUP($B695,'COMPOSIÇÕES COMPLEMENTARES '!$C:$K,2,0),"")))</f>
        <v/>
      </c>
      <c r="D695" s="417" t="str">
        <f>IF($B695="","",IFERROR(VLOOKUP($B695,SERVIÇOS!$A:$F,3,0),IFERROR(VLOOKUP($B695,'COMPOSIÇÕES COMPLEMENTARES '!$C:$K,3,0),"")))</f>
        <v/>
      </c>
      <c r="E695" s="418"/>
      <c r="F695" s="419" t="str">
        <f>IF($B695="","",IFERROR(VLOOKUP($B695,SERVIÇOS!$A:$F,4,0),IFERROR(VLOOKUP($B695,'COMPOSIÇÕES COMPLEMENTARES '!$C:$K,6,0),"")))</f>
        <v/>
      </c>
      <c r="G695" s="419" t="str">
        <f>IF($B695="","",IFERROR(VLOOKUP($B695,SERVIÇOS!$A:$F,5,0),IFERROR(VLOOKUP($B695,'COMPOSIÇÕES COMPLEMENTARES '!$C:$K,7,0),"")))</f>
        <v/>
      </c>
      <c r="H695" s="419" t="str">
        <f t="shared" ref="H695:H758" si="494">IF(E695="","",F695+G695)</f>
        <v/>
      </c>
      <c r="I695" s="419" t="str">
        <f t="shared" si="484"/>
        <v/>
      </c>
      <c r="J695" s="419" t="str">
        <f t="shared" si="485"/>
        <v/>
      </c>
      <c r="K695" s="419" t="str">
        <f t="shared" si="486"/>
        <v/>
      </c>
      <c r="L695" s="714"/>
      <c r="M695"/>
      <c r="N695" s="477"/>
      <c r="O695" s="478" t="str">
        <f t="shared" si="487"/>
        <v/>
      </c>
      <c r="P695" s="477"/>
      <c r="Q695" s="479" t="str">
        <f t="shared" si="488"/>
        <v/>
      </c>
      <c r="R695" s="477"/>
      <c r="S695" s="480" t="str">
        <f t="shared" si="489"/>
        <v/>
      </c>
      <c r="T695" s="481">
        <f>SUMIF($N$8:S$8,"QUANT.",N695:S695)</f>
        <v>0</v>
      </c>
      <c r="U695" s="482">
        <f t="shared" si="490"/>
        <v>0</v>
      </c>
      <c r="V695" s="494" t="str">
        <f t="shared" ref="V695:V758" si="495">IF(B695&lt;&gt;"",IF(U695=0,"MEDIR",IF(K695-U695=0,"OK",IF(K695-U695&gt;0,"MEDIR","ALERTA!"))),"")</f>
        <v/>
      </c>
      <c r="W695" s="495">
        <f t="shared" si="491"/>
        <v>0</v>
      </c>
      <c r="X695" s="495" t="e">
        <f t="shared" si="492"/>
        <v>#VALUE!</v>
      </c>
      <c r="Y695" s="273"/>
      <c r="Z695" s="273"/>
      <c r="AA695" s="273"/>
      <c r="AB695" s="273"/>
      <c r="AC695" s="273"/>
      <c r="AD695" s="273"/>
      <c r="AE695" s="273"/>
      <c r="AF695" s="273"/>
      <c r="AG695" s="273"/>
      <c r="AH695" s="273"/>
      <c r="AI695" s="273"/>
      <c r="AJ695" s="274">
        <f t="shared" si="493"/>
        <v>0</v>
      </c>
      <c r="AK695" s="274">
        <v>0</v>
      </c>
    </row>
    <row r="696" spans="1:37" s="275" customFormat="1">
      <c r="A696" s="414"/>
      <c r="B696" s="415"/>
      <c r="C696" s="416" t="str">
        <f>IF($B696="","",IFERROR(VLOOKUP($B696,SERVIÇOS!$A:$F,2,0),IFERROR(VLOOKUP($B696,'COMPOSIÇÕES COMPLEMENTARES '!$C:$K,2,0),"")))</f>
        <v/>
      </c>
      <c r="D696" s="417" t="str">
        <f>IF($B696="","",IFERROR(VLOOKUP($B696,SERVIÇOS!$A:$F,3,0),IFERROR(VLOOKUP($B696,'COMPOSIÇÕES COMPLEMENTARES '!$C:$K,3,0),"")))</f>
        <v/>
      </c>
      <c r="E696" s="418"/>
      <c r="F696" s="419" t="str">
        <f>IF($B696="","",IFERROR(VLOOKUP($B696,SERVIÇOS!$A:$F,4,0),IFERROR(VLOOKUP($B696,'COMPOSIÇÕES COMPLEMENTARES '!$C:$K,6,0),"")))</f>
        <v/>
      </c>
      <c r="G696" s="419" t="str">
        <f>IF($B696="","",IFERROR(VLOOKUP($B696,SERVIÇOS!$A:$F,5,0),IFERROR(VLOOKUP($B696,'COMPOSIÇÕES COMPLEMENTARES '!$C:$K,7,0),"")))</f>
        <v/>
      </c>
      <c r="H696" s="419" t="str">
        <f t="shared" si="494"/>
        <v/>
      </c>
      <c r="I696" s="419" t="str">
        <f t="shared" ref="I696:I759" si="496">IF(E696="","",TRUNC((E696*F696),2))</f>
        <v/>
      </c>
      <c r="J696" s="419" t="str">
        <f t="shared" ref="J696:J759" si="497">IF(E696="","",TRUNC((E696*G696),2))</f>
        <v/>
      </c>
      <c r="K696" s="419" t="str">
        <f t="shared" ref="K696:K759" si="498">IF(E696="","",TRUNC((E696*H696),2))</f>
        <v/>
      </c>
      <c r="L696" s="714"/>
      <c r="M696"/>
      <c r="N696" s="477"/>
      <c r="O696" s="478" t="str">
        <f t="shared" ref="O696:O759" si="499">IF(OR(N696="",$K696=""),"",(N696/$E696)*$K696)</f>
        <v/>
      </c>
      <c r="P696" s="477"/>
      <c r="Q696" s="479" t="str">
        <f t="shared" ref="Q696:Q759" si="500">IF(OR(P696="",$K696=""),"",(P696/$E696)*$K696)</f>
        <v/>
      </c>
      <c r="R696" s="477"/>
      <c r="S696" s="480" t="str">
        <f t="shared" ref="S696:S759" si="501">IF(OR(R696="",$K696=""),"",(R696/$E696)*$K696)</f>
        <v/>
      </c>
      <c r="T696" s="481">
        <f>SUMIF($N$8:S$8,"QUANT.",N696:S696)</f>
        <v>0</v>
      </c>
      <c r="U696" s="482">
        <f t="shared" ref="U696:U759" si="502">SUMIF($N$8:$S$8,"CUSTO",N696:S696)</f>
        <v>0</v>
      </c>
      <c r="V696" s="494" t="str">
        <f t="shared" si="495"/>
        <v/>
      </c>
      <c r="W696" s="495">
        <f t="shared" ref="W696:W759" si="503">IF(T696="",0,E696-T696)</f>
        <v>0</v>
      </c>
      <c r="X696" s="495" t="e">
        <f t="shared" ref="X696:X759" si="504">IF(U696="",0,K696-U696)</f>
        <v>#VALUE!</v>
      </c>
      <c r="Y696" s="273"/>
      <c r="Z696" s="273"/>
      <c r="AA696" s="273"/>
      <c r="AB696" s="273"/>
      <c r="AC696" s="273"/>
      <c r="AD696" s="273"/>
      <c r="AE696" s="273"/>
      <c r="AF696" s="273"/>
      <c r="AG696" s="273"/>
      <c r="AH696" s="273"/>
      <c r="AI696" s="273"/>
      <c r="AJ696" s="274">
        <f t="shared" si="493"/>
        <v>0</v>
      </c>
      <c r="AK696" s="274">
        <v>0</v>
      </c>
    </row>
    <row r="697" spans="1:37" s="275" customFormat="1">
      <c r="A697" s="414"/>
      <c r="B697" s="415"/>
      <c r="C697" s="416" t="str">
        <f>IF($B697="","",IFERROR(VLOOKUP($B697,SERVIÇOS!$A:$F,2,0),IFERROR(VLOOKUP($B697,'COMPOSIÇÕES COMPLEMENTARES '!$C:$K,2,0),"")))</f>
        <v/>
      </c>
      <c r="D697" s="417" t="str">
        <f>IF($B697="","",IFERROR(VLOOKUP($B697,SERVIÇOS!$A:$F,3,0),IFERROR(VLOOKUP($B697,'COMPOSIÇÕES COMPLEMENTARES '!$C:$K,3,0),"")))</f>
        <v/>
      </c>
      <c r="E697" s="418"/>
      <c r="F697" s="419" t="str">
        <f>IF($B697="","",IFERROR(VLOOKUP($B697,SERVIÇOS!$A:$F,4,0),IFERROR(VLOOKUP($B697,'COMPOSIÇÕES COMPLEMENTARES '!$C:$K,6,0),"")))</f>
        <v/>
      </c>
      <c r="G697" s="419" t="str">
        <f>IF($B697="","",IFERROR(VLOOKUP($B697,SERVIÇOS!$A:$F,5,0),IFERROR(VLOOKUP($B697,'COMPOSIÇÕES COMPLEMENTARES '!$C:$K,7,0),"")))</f>
        <v/>
      </c>
      <c r="H697" s="419" t="str">
        <f t="shared" si="494"/>
        <v/>
      </c>
      <c r="I697" s="419" t="str">
        <f t="shared" si="496"/>
        <v/>
      </c>
      <c r="J697" s="419" t="str">
        <f t="shared" si="497"/>
        <v/>
      </c>
      <c r="K697" s="419" t="str">
        <f t="shared" si="498"/>
        <v/>
      </c>
      <c r="L697" s="714"/>
      <c r="M697"/>
      <c r="N697" s="477"/>
      <c r="O697" s="478" t="str">
        <f t="shared" si="499"/>
        <v/>
      </c>
      <c r="P697" s="477"/>
      <c r="Q697" s="479" t="str">
        <f t="shared" si="500"/>
        <v/>
      </c>
      <c r="R697" s="477"/>
      <c r="S697" s="480" t="str">
        <f t="shared" si="501"/>
        <v/>
      </c>
      <c r="T697" s="481">
        <f>SUMIF($N$8:S$8,"QUANT.",N697:S697)</f>
        <v>0</v>
      </c>
      <c r="U697" s="482">
        <f t="shared" si="502"/>
        <v>0</v>
      </c>
      <c r="V697" s="494" t="str">
        <f t="shared" si="495"/>
        <v/>
      </c>
      <c r="W697" s="495">
        <f t="shared" si="503"/>
        <v>0</v>
      </c>
      <c r="X697" s="495" t="e">
        <f t="shared" si="504"/>
        <v>#VALUE!</v>
      </c>
      <c r="Y697" s="273"/>
      <c r="Z697" s="273"/>
      <c r="AA697" s="273"/>
      <c r="AB697" s="273"/>
      <c r="AC697" s="273"/>
      <c r="AD697" s="273"/>
      <c r="AE697" s="273"/>
      <c r="AF697" s="273"/>
      <c r="AG697" s="273"/>
      <c r="AH697" s="273"/>
      <c r="AI697" s="273"/>
      <c r="AJ697" s="274">
        <f t="shared" si="493"/>
        <v>0</v>
      </c>
      <c r="AK697" s="274">
        <v>0</v>
      </c>
    </row>
    <row r="698" spans="1:37" s="275" customFormat="1">
      <c r="A698" s="414"/>
      <c r="B698" s="415"/>
      <c r="C698" s="416" t="str">
        <f>IF($B698="","",IFERROR(VLOOKUP($B698,SERVIÇOS!$A:$F,2,0),IFERROR(VLOOKUP($B698,'COMPOSIÇÕES COMPLEMENTARES '!$C:$K,2,0),"")))</f>
        <v/>
      </c>
      <c r="D698" s="417" t="str">
        <f>IF($B698="","",IFERROR(VLOOKUP($B698,SERVIÇOS!$A:$F,3,0),IFERROR(VLOOKUP($B698,'COMPOSIÇÕES COMPLEMENTARES '!$C:$K,3,0),"")))</f>
        <v/>
      </c>
      <c r="E698" s="418"/>
      <c r="F698" s="419" t="str">
        <f>IF($B698="","",IFERROR(VLOOKUP($B698,SERVIÇOS!$A:$F,4,0),IFERROR(VLOOKUP($B698,'COMPOSIÇÕES COMPLEMENTARES '!$C:$K,6,0),"")))</f>
        <v/>
      </c>
      <c r="G698" s="419" t="str">
        <f>IF($B698="","",IFERROR(VLOOKUP($B698,SERVIÇOS!$A:$F,5,0),IFERROR(VLOOKUP($B698,'COMPOSIÇÕES COMPLEMENTARES '!$C:$K,7,0),"")))</f>
        <v/>
      </c>
      <c r="H698" s="419" t="str">
        <f t="shared" si="494"/>
        <v/>
      </c>
      <c r="I698" s="419" t="str">
        <f t="shared" si="496"/>
        <v/>
      </c>
      <c r="J698" s="419" t="str">
        <f t="shared" si="497"/>
        <v/>
      </c>
      <c r="K698" s="419" t="str">
        <f t="shared" si="498"/>
        <v/>
      </c>
      <c r="L698" s="714"/>
      <c r="M698"/>
      <c r="N698" s="477"/>
      <c r="O698" s="478" t="str">
        <f t="shared" si="499"/>
        <v/>
      </c>
      <c r="P698" s="477"/>
      <c r="Q698" s="479" t="str">
        <f t="shared" si="500"/>
        <v/>
      </c>
      <c r="R698" s="477"/>
      <c r="S698" s="480" t="str">
        <f t="shared" si="501"/>
        <v/>
      </c>
      <c r="T698" s="481">
        <f>SUMIF($N$8:S$8,"QUANT.",N698:S698)</f>
        <v>0</v>
      </c>
      <c r="U698" s="482">
        <f t="shared" si="502"/>
        <v>0</v>
      </c>
      <c r="V698" s="494" t="str">
        <f t="shared" si="495"/>
        <v/>
      </c>
      <c r="W698" s="495">
        <f t="shared" si="503"/>
        <v>0</v>
      </c>
      <c r="X698" s="495" t="e">
        <f t="shared" si="504"/>
        <v>#VALUE!</v>
      </c>
      <c r="Y698" s="273"/>
      <c r="Z698" s="273"/>
      <c r="AA698" s="273"/>
      <c r="AB698" s="273"/>
      <c r="AC698" s="273"/>
      <c r="AD698" s="273"/>
      <c r="AE698" s="273"/>
      <c r="AF698" s="273"/>
      <c r="AG698" s="273"/>
      <c r="AH698" s="273"/>
      <c r="AI698" s="273"/>
      <c r="AJ698" s="274">
        <f t="shared" si="493"/>
        <v>0</v>
      </c>
      <c r="AK698" s="274">
        <v>0</v>
      </c>
    </row>
    <row r="699" spans="1:37" s="275" customFormat="1">
      <c r="A699" s="414"/>
      <c r="B699" s="415"/>
      <c r="C699" s="416" t="str">
        <f>IF($B699="","",IFERROR(VLOOKUP($B699,SERVIÇOS!$A:$F,2,0),IFERROR(VLOOKUP($B699,'COMPOSIÇÕES COMPLEMENTARES '!$C:$K,2,0),"")))</f>
        <v/>
      </c>
      <c r="D699" s="417" t="str">
        <f>IF($B699="","",IFERROR(VLOOKUP($B699,SERVIÇOS!$A:$F,3,0),IFERROR(VLOOKUP($B699,'COMPOSIÇÕES COMPLEMENTARES '!$C:$K,3,0),"")))</f>
        <v/>
      </c>
      <c r="E699" s="418"/>
      <c r="F699" s="419" t="str">
        <f>IF($B699="","",IFERROR(VLOOKUP($B699,SERVIÇOS!$A:$F,4,0),IFERROR(VLOOKUP($B699,'COMPOSIÇÕES COMPLEMENTARES '!$C:$K,6,0),"")))</f>
        <v/>
      </c>
      <c r="G699" s="419" t="str">
        <f>IF($B699="","",IFERROR(VLOOKUP($B699,SERVIÇOS!$A:$F,5,0),IFERROR(VLOOKUP($B699,'COMPOSIÇÕES COMPLEMENTARES '!$C:$K,7,0),"")))</f>
        <v/>
      </c>
      <c r="H699" s="419" t="str">
        <f t="shared" si="494"/>
        <v/>
      </c>
      <c r="I699" s="419" t="str">
        <f t="shared" si="496"/>
        <v/>
      </c>
      <c r="J699" s="419" t="str">
        <f t="shared" si="497"/>
        <v/>
      </c>
      <c r="K699" s="419" t="str">
        <f t="shared" si="498"/>
        <v/>
      </c>
      <c r="L699" s="714"/>
      <c r="M699"/>
      <c r="N699" s="477"/>
      <c r="O699" s="478" t="str">
        <f t="shared" si="499"/>
        <v/>
      </c>
      <c r="P699" s="477"/>
      <c r="Q699" s="479" t="str">
        <f t="shared" si="500"/>
        <v/>
      </c>
      <c r="R699" s="477"/>
      <c r="S699" s="480" t="str">
        <f t="shared" si="501"/>
        <v/>
      </c>
      <c r="T699" s="481">
        <f>SUMIF($N$8:S$8,"QUANT.",N699:S699)</f>
        <v>0</v>
      </c>
      <c r="U699" s="482">
        <f t="shared" si="502"/>
        <v>0</v>
      </c>
      <c r="V699" s="494" t="str">
        <f t="shared" si="495"/>
        <v/>
      </c>
      <c r="W699" s="495">
        <f t="shared" si="503"/>
        <v>0</v>
      </c>
      <c r="X699" s="495" t="e">
        <f t="shared" si="504"/>
        <v>#VALUE!</v>
      </c>
      <c r="Y699" s="273"/>
      <c r="Z699" s="273"/>
      <c r="AA699" s="273"/>
      <c r="AB699" s="273"/>
      <c r="AC699" s="273"/>
      <c r="AD699" s="273"/>
      <c r="AE699" s="273"/>
      <c r="AF699" s="273"/>
      <c r="AG699" s="273"/>
      <c r="AH699" s="273"/>
      <c r="AI699" s="273"/>
      <c r="AJ699" s="274">
        <f t="shared" si="493"/>
        <v>0</v>
      </c>
      <c r="AK699" s="274">
        <v>0</v>
      </c>
    </row>
    <row r="700" spans="1:37" s="275" customFormat="1">
      <c r="A700" s="414"/>
      <c r="B700" s="415"/>
      <c r="C700" s="416" t="str">
        <f>IF($B700="","",IFERROR(VLOOKUP($B700,SERVIÇOS!$A:$F,2,0),IFERROR(VLOOKUP($B700,'COMPOSIÇÕES COMPLEMENTARES '!$C:$K,2,0),"")))</f>
        <v/>
      </c>
      <c r="D700" s="417" t="str">
        <f>IF($B700="","",IFERROR(VLOOKUP($B700,SERVIÇOS!$A:$F,3,0),IFERROR(VLOOKUP($B700,'COMPOSIÇÕES COMPLEMENTARES '!$C:$K,3,0),"")))</f>
        <v/>
      </c>
      <c r="E700" s="418"/>
      <c r="F700" s="419" t="str">
        <f>IF($B700="","",IFERROR(VLOOKUP($B700,SERVIÇOS!$A:$F,4,0),IFERROR(VLOOKUP($B700,'COMPOSIÇÕES COMPLEMENTARES '!$C:$K,6,0),"")))</f>
        <v/>
      </c>
      <c r="G700" s="419" t="str">
        <f>IF($B700="","",IFERROR(VLOOKUP($B700,SERVIÇOS!$A:$F,5,0),IFERROR(VLOOKUP($B700,'COMPOSIÇÕES COMPLEMENTARES '!$C:$K,7,0),"")))</f>
        <v/>
      </c>
      <c r="H700" s="419" t="str">
        <f t="shared" si="494"/>
        <v/>
      </c>
      <c r="I700" s="419" t="str">
        <f t="shared" si="496"/>
        <v/>
      </c>
      <c r="J700" s="419" t="str">
        <f t="shared" si="497"/>
        <v/>
      </c>
      <c r="K700" s="419" t="str">
        <f t="shared" si="498"/>
        <v/>
      </c>
      <c r="L700" s="714"/>
      <c r="M700"/>
      <c r="N700" s="477"/>
      <c r="O700" s="478" t="str">
        <f t="shared" si="499"/>
        <v/>
      </c>
      <c r="P700" s="477"/>
      <c r="Q700" s="479" t="str">
        <f t="shared" si="500"/>
        <v/>
      </c>
      <c r="R700" s="477"/>
      <c r="S700" s="480" t="str">
        <f t="shared" si="501"/>
        <v/>
      </c>
      <c r="T700" s="481">
        <f>SUMIF($N$8:S$8,"QUANT.",N700:S700)</f>
        <v>0</v>
      </c>
      <c r="U700" s="482">
        <f t="shared" si="502"/>
        <v>0</v>
      </c>
      <c r="V700" s="494" t="str">
        <f t="shared" si="495"/>
        <v/>
      </c>
      <c r="W700" s="495">
        <f t="shared" si="503"/>
        <v>0</v>
      </c>
      <c r="X700" s="495" t="e">
        <f t="shared" si="504"/>
        <v>#VALUE!</v>
      </c>
      <c r="Y700" s="273"/>
      <c r="Z700" s="273"/>
      <c r="AA700" s="273"/>
      <c r="AB700" s="273"/>
      <c r="AC700" s="273"/>
      <c r="AD700" s="273"/>
      <c r="AE700" s="273"/>
      <c r="AF700" s="273"/>
      <c r="AG700" s="273"/>
      <c r="AH700" s="273"/>
      <c r="AI700" s="273"/>
      <c r="AJ700" s="274">
        <f t="shared" si="493"/>
        <v>0</v>
      </c>
      <c r="AK700" s="274">
        <v>0</v>
      </c>
    </row>
    <row r="701" spans="1:37" s="275" customFormat="1">
      <c r="A701" s="414"/>
      <c r="B701" s="415"/>
      <c r="C701" s="416" t="str">
        <f>IF($B701="","",IFERROR(VLOOKUP($B701,SERVIÇOS!$A:$F,2,0),IFERROR(VLOOKUP($B701,'COMPOSIÇÕES COMPLEMENTARES '!$C:$K,2,0),"")))</f>
        <v/>
      </c>
      <c r="D701" s="417" t="str">
        <f>IF($B701="","",IFERROR(VLOOKUP($B701,SERVIÇOS!$A:$F,3,0),IFERROR(VLOOKUP($B701,'COMPOSIÇÕES COMPLEMENTARES '!$C:$K,3,0),"")))</f>
        <v/>
      </c>
      <c r="E701" s="418"/>
      <c r="F701" s="419" t="str">
        <f>IF($B701="","",IFERROR(VLOOKUP($B701,SERVIÇOS!$A:$F,4,0),IFERROR(VLOOKUP($B701,'COMPOSIÇÕES COMPLEMENTARES '!$C:$K,6,0),"")))</f>
        <v/>
      </c>
      <c r="G701" s="419" t="str">
        <f>IF($B701="","",IFERROR(VLOOKUP($B701,SERVIÇOS!$A:$F,5,0),IFERROR(VLOOKUP($B701,'COMPOSIÇÕES COMPLEMENTARES '!$C:$K,7,0),"")))</f>
        <v/>
      </c>
      <c r="H701" s="419" t="str">
        <f t="shared" si="494"/>
        <v/>
      </c>
      <c r="I701" s="419" t="str">
        <f t="shared" si="496"/>
        <v/>
      </c>
      <c r="J701" s="419" t="str">
        <f t="shared" si="497"/>
        <v/>
      </c>
      <c r="K701" s="419" t="str">
        <f t="shared" si="498"/>
        <v/>
      </c>
      <c r="L701" s="714"/>
      <c r="M701"/>
      <c r="N701" s="477"/>
      <c r="O701" s="478" t="str">
        <f t="shared" si="499"/>
        <v/>
      </c>
      <c r="P701" s="477"/>
      <c r="Q701" s="479" t="str">
        <f t="shared" si="500"/>
        <v/>
      </c>
      <c r="R701" s="477"/>
      <c r="S701" s="480" t="str">
        <f t="shared" si="501"/>
        <v/>
      </c>
      <c r="T701" s="481">
        <f>SUMIF($N$8:S$8,"QUANT.",N701:S701)</f>
        <v>0</v>
      </c>
      <c r="U701" s="482">
        <f t="shared" si="502"/>
        <v>0</v>
      </c>
      <c r="V701" s="494" t="str">
        <f t="shared" si="495"/>
        <v/>
      </c>
      <c r="W701" s="495">
        <f t="shared" si="503"/>
        <v>0</v>
      </c>
      <c r="X701" s="495" t="e">
        <f t="shared" si="504"/>
        <v>#VALUE!</v>
      </c>
      <c r="Y701" s="273"/>
      <c r="Z701" s="273"/>
      <c r="AA701" s="273"/>
      <c r="AB701" s="273"/>
      <c r="AC701" s="273"/>
      <c r="AD701" s="273"/>
      <c r="AE701" s="273"/>
      <c r="AF701" s="273"/>
      <c r="AG701" s="273"/>
      <c r="AH701" s="273"/>
      <c r="AI701" s="273"/>
      <c r="AJ701" s="274">
        <f t="shared" si="493"/>
        <v>0</v>
      </c>
      <c r="AK701" s="274">
        <v>0</v>
      </c>
    </row>
    <row r="702" spans="1:37" s="275" customFormat="1">
      <c r="A702" s="414"/>
      <c r="B702" s="415"/>
      <c r="C702" s="416" t="str">
        <f>IF($B702="","",IFERROR(VLOOKUP($B702,SERVIÇOS!$A:$F,2,0),IFERROR(VLOOKUP($B702,'COMPOSIÇÕES COMPLEMENTARES '!$C:$K,2,0),"")))</f>
        <v/>
      </c>
      <c r="D702" s="417" t="str">
        <f>IF($B702="","",IFERROR(VLOOKUP($B702,SERVIÇOS!$A:$F,3,0),IFERROR(VLOOKUP($B702,'COMPOSIÇÕES COMPLEMENTARES '!$C:$K,3,0),"")))</f>
        <v/>
      </c>
      <c r="E702" s="418"/>
      <c r="F702" s="419" t="str">
        <f>IF($B702="","",IFERROR(VLOOKUP($B702,SERVIÇOS!$A:$F,4,0),IFERROR(VLOOKUP($B702,'COMPOSIÇÕES COMPLEMENTARES '!$C:$K,6,0),"")))</f>
        <v/>
      </c>
      <c r="G702" s="419" t="str">
        <f>IF($B702="","",IFERROR(VLOOKUP($B702,SERVIÇOS!$A:$F,5,0),IFERROR(VLOOKUP($B702,'COMPOSIÇÕES COMPLEMENTARES '!$C:$K,7,0),"")))</f>
        <v/>
      </c>
      <c r="H702" s="419" t="str">
        <f t="shared" si="494"/>
        <v/>
      </c>
      <c r="I702" s="419" t="str">
        <f t="shared" si="496"/>
        <v/>
      </c>
      <c r="J702" s="419" t="str">
        <f t="shared" si="497"/>
        <v/>
      </c>
      <c r="K702" s="419" t="str">
        <f t="shared" si="498"/>
        <v/>
      </c>
      <c r="L702" s="714"/>
      <c r="M702"/>
      <c r="N702" s="477"/>
      <c r="O702" s="478" t="str">
        <f t="shared" si="499"/>
        <v/>
      </c>
      <c r="P702" s="477"/>
      <c r="Q702" s="479" t="str">
        <f t="shared" si="500"/>
        <v/>
      </c>
      <c r="R702" s="477"/>
      <c r="S702" s="480" t="str">
        <f t="shared" si="501"/>
        <v/>
      </c>
      <c r="T702" s="481">
        <f>SUMIF($N$8:S$8,"QUANT.",N702:S702)</f>
        <v>0</v>
      </c>
      <c r="U702" s="482">
        <f t="shared" si="502"/>
        <v>0</v>
      </c>
      <c r="V702" s="494" t="str">
        <f t="shared" si="495"/>
        <v/>
      </c>
      <c r="W702" s="495">
        <f t="shared" si="503"/>
        <v>0</v>
      </c>
      <c r="X702" s="495" t="e">
        <f t="shared" si="504"/>
        <v>#VALUE!</v>
      </c>
      <c r="Y702" s="273"/>
      <c r="Z702" s="273"/>
      <c r="AA702" s="273"/>
      <c r="AB702" s="273"/>
      <c r="AC702" s="273"/>
      <c r="AD702" s="273"/>
      <c r="AE702" s="273"/>
      <c r="AF702" s="273"/>
      <c r="AG702" s="273"/>
      <c r="AH702" s="273"/>
      <c r="AI702" s="273"/>
      <c r="AJ702" s="274">
        <f t="shared" si="493"/>
        <v>0</v>
      </c>
      <c r="AK702" s="274">
        <v>0</v>
      </c>
    </row>
    <row r="703" spans="1:37" s="275" customFormat="1">
      <c r="A703" s="414"/>
      <c r="B703" s="415"/>
      <c r="C703" s="416" t="str">
        <f>IF($B703="","",IFERROR(VLOOKUP($B703,SERVIÇOS!$A:$F,2,0),IFERROR(VLOOKUP($B703,'COMPOSIÇÕES COMPLEMENTARES '!$C:$K,2,0),"")))</f>
        <v/>
      </c>
      <c r="D703" s="417" t="str">
        <f>IF($B703="","",IFERROR(VLOOKUP($B703,SERVIÇOS!$A:$F,3,0),IFERROR(VLOOKUP($B703,'COMPOSIÇÕES COMPLEMENTARES '!$C:$K,3,0),"")))</f>
        <v/>
      </c>
      <c r="E703" s="418"/>
      <c r="F703" s="419" t="str">
        <f>IF($B703="","",IFERROR(VLOOKUP($B703,SERVIÇOS!$A:$F,4,0),IFERROR(VLOOKUP($B703,'COMPOSIÇÕES COMPLEMENTARES '!$C:$K,6,0),"")))</f>
        <v/>
      </c>
      <c r="G703" s="419" t="str">
        <f>IF($B703="","",IFERROR(VLOOKUP($B703,SERVIÇOS!$A:$F,5,0),IFERROR(VLOOKUP($B703,'COMPOSIÇÕES COMPLEMENTARES '!$C:$K,7,0),"")))</f>
        <v/>
      </c>
      <c r="H703" s="419" t="str">
        <f t="shared" si="494"/>
        <v/>
      </c>
      <c r="I703" s="419" t="str">
        <f t="shared" si="496"/>
        <v/>
      </c>
      <c r="J703" s="419" t="str">
        <f t="shared" si="497"/>
        <v/>
      </c>
      <c r="K703" s="419" t="str">
        <f t="shared" si="498"/>
        <v/>
      </c>
      <c r="L703" s="714"/>
      <c r="M703"/>
      <c r="N703" s="477"/>
      <c r="O703" s="478" t="str">
        <f t="shared" si="499"/>
        <v/>
      </c>
      <c r="P703" s="477"/>
      <c r="Q703" s="479" t="str">
        <f t="shared" si="500"/>
        <v/>
      </c>
      <c r="R703" s="477"/>
      <c r="S703" s="480" t="str">
        <f t="shared" si="501"/>
        <v/>
      </c>
      <c r="T703" s="481">
        <f>SUMIF($N$8:S$8,"QUANT.",N703:S703)</f>
        <v>0</v>
      </c>
      <c r="U703" s="482">
        <f t="shared" si="502"/>
        <v>0</v>
      </c>
      <c r="V703" s="494" t="str">
        <f t="shared" si="495"/>
        <v/>
      </c>
      <c r="W703" s="495">
        <f t="shared" si="503"/>
        <v>0</v>
      </c>
      <c r="X703" s="495" t="e">
        <f t="shared" si="504"/>
        <v>#VALUE!</v>
      </c>
      <c r="Y703" s="273"/>
      <c r="Z703" s="273"/>
      <c r="AA703" s="273"/>
      <c r="AB703" s="273"/>
      <c r="AC703" s="273"/>
      <c r="AD703" s="273"/>
      <c r="AE703" s="273"/>
      <c r="AF703" s="273"/>
      <c r="AG703" s="273"/>
      <c r="AH703" s="273"/>
      <c r="AI703" s="273"/>
      <c r="AJ703" s="274">
        <f t="shared" si="493"/>
        <v>0</v>
      </c>
      <c r="AK703" s="274">
        <v>0</v>
      </c>
    </row>
    <row r="704" spans="1:37" s="275" customFormat="1">
      <c r="A704" s="414"/>
      <c r="B704" s="415"/>
      <c r="C704" s="416" t="str">
        <f>IF($B704="","",IFERROR(VLOOKUP($B704,SERVIÇOS!$A:$F,2,0),IFERROR(VLOOKUP($B704,'COMPOSIÇÕES COMPLEMENTARES '!$C:$K,2,0),"")))</f>
        <v/>
      </c>
      <c r="D704" s="417" t="str">
        <f>IF($B704="","",IFERROR(VLOOKUP($B704,SERVIÇOS!$A:$F,3,0),IFERROR(VLOOKUP($B704,'COMPOSIÇÕES COMPLEMENTARES '!$C:$K,3,0),"")))</f>
        <v/>
      </c>
      <c r="E704" s="418"/>
      <c r="F704" s="419" t="str">
        <f>IF($B704="","",IFERROR(VLOOKUP($B704,SERVIÇOS!$A:$F,4,0),IFERROR(VLOOKUP($B704,'COMPOSIÇÕES COMPLEMENTARES '!$C:$K,6,0),"")))</f>
        <v/>
      </c>
      <c r="G704" s="419" t="str">
        <f>IF($B704="","",IFERROR(VLOOKUP($B704,SERVIÇOS!$A:$F,5,0),IFERROR(VLOOKUP($B704,'COMPOSIÇÕES COMPLEMENTARES '!$C:$K,7,0),"")))</f>
        <v/>
      </c>
      <c r="H704" s="419" t="str">
        <f t="shared" si="494"/>
        <v/>
      </c>
      <c r="I704" s="419" t="str">
        <f t="shared" si="496"/>
        <v/>
      </c>
      <c r="J704" s="419" t="str">
        <f t="shared" si="497"/>
        <v/>
      </c>
      <c r="K704" s="419" t="str">
        <f t="shared" si="498"/>
        <v/>
      </c>
      <c r="L704" s="714"/>
      <c r="M704"/>
      <c r="N704" s="477"/>
      <c r="O704" s="478" t="str">
        <f t="shared" si="499"/>
        <v/>
      </c>
      <c r="P704" s="477"/>
      <c r="Q704" s="479" t="str">
        <f t="shared" si="500"/>
        <v/>
      </c>
      <c r="R704" s="477"/>
      <c r="S704" s="480" t="str">
        <f t="shared" si="501"/>
        <v/>
      </c>
      <c r="T704" s="481">
        <f>SUMIF($N$8:S$8,"QUANT.",N704:S704)</f>
        <v>0</v>
      </c>
      <c r="U704" s="482">
        <f t="shared" si="502"/>
        <v>0</v>
      </c>
      <c r="V704" s="494" t="str">
        <f t="shared" si="495"/>
        <v/>
      </c>
      <c r="W704" s="495">
        <f t="shared" si="503"/>
        <v>0</v>
      </c>
      <c r="X704" s="495" t="e">
        <f t="shared" si="504"/>
        <v>#VALUE!</v>
      </c>
      <c r="Y704" s="273"/>
      <c r="Z704" s="273"/>
      <c r="AA704" s="273"/>
      <c r="AB704" s="273"/>
      <c r="AC704" s="273"/>
      <c r="AD704" s="273"/>
      <c r="AE704" s="273"/>
      <c r="AF704" s="273"/>
      <c r="AG704" s="273"/>
      <c r="AH704" s="273"/>
      <c r="AI704" s="273"/>
      <c r="AJ704" s="274">
        <f t="shared" si="493"/>
        <v>0</v>
      </c>
      <c r="AK704" s="274">
        <v>0</v>
      </c>
    </row>
    <row r="705" spans="1:37" s="275" customFormat="1">
      <c r="A705" s="414"/>
      <c r="B705" s="415"/>
      <c r="C705" s="416" t="str">
        <f>IF($B705="","",IFERROR(VLOOKUP($B705,SERVIÇOS!$A:$F,2,0),IFERROR(VLOOKUP($B705,'COMPOSIÇÕES COMPLEMENTARES '!$C:$K,2,0),"")))</f>
        <v/>
      </c>
      <c r="D705" s="417" t="str">
        <f>IF($B705="","",IFERROR(VLOOKUP($B705,SERVIÇOS!$A:$F,3,0),IFERROR(VLOOKUP($B705,'COMPOSIÇÕES COMPLEMENTARES '!$C:$K,3,0),"")))</f>
        <v/>
      </c>
      <c r="E705" s="418"/>
      <c r="F705" s="419" t="str">
        <f>IF($B705="","",IFERROR(VLOOKUP($B705,SERVIÇOS!$A:$F,4,0),IFERROR(VLOOKUP($B705,'COMPOSIÇÕES COMPLEMENTARES '!$C:$K,6,0),"")))</f>
        <v/>
      </c>
      <c r="G705" s="419" t="str">
        <f>IF($B705="","",IFERROR(VLOOKUP($B705,SERVIÇOS!$A:$F,5,0),IFERROR(VLOOKUP($B705,'COMPOSIÇÕES COMPLEMENTARES '!$C:$K,7,0),"")))</f>
        <v/>
      </c>
      <c r="H705" s="419" t="str">
        <f t="shared" si="494"/>
        <v/>
      </c>
      <c r="I705" s="419" t="str">
        <f t="shared" si="496"/>
        <v/>
      </c>
      <c r="J705" s="419" t="str">
        <f t="shared" si="497"/>
        <v/>
      </c>
      <c r="K705" s="419" t="str">
        <f t="shared" si="498"/>
        <v/>
      </c>
      <c r="L705" s="714"/>
      <c r="M705"/>
      <c r="N705" s="477"/>
      <c r="O705" s="478" t="str">
        <f t="shared" si="499"/>
        <v/>
      </c>
      <c r="P705" s="477"/>
      <c r="Q705" s="479" t="str">
        <f t="shared" si="500"/>
        <v/>
      </c>
      <c r="R705" s="477"/>
      <c r="S705" s="480" t="str">
        <f t="shared" si="501"/>
        <v/>
      </c>
      <c r="T705" s="481">
        <f>SUMIF($N$8:S$8,"QUANT.",N705:S705)</f>
        <v>0</v>
      </c>
      <c r="U705" s="482">
        <f t="shared" si="502"/>
        <v>0</v>
      </c>
      <c r="V705" s="494" t="str">
        <f t="shared" si="495"/>
        <v/>
      </c>
      <c r="W705" s="495">
        <f t="shared" si="503"/>
        <v>0</v>
      </c>
      <c r="X705" s="495" t="e">
        <f t="shared" si="504"/>
        <v>#VALUE!</v>
      </c>
      <c r="Y705" s="273"/>
      <c r="Z705" s="273"/>
      <c r="AA705" s="273"/>
      <c r="AB705" s="273"/>
      <c r="AC705" s="273"/>
      <c r="AD705" s="273"/>
      <c r="AE705" s="273"/>
      <c r="AF705" s="273"/>
      <c r="AG705" s="273"/>
      <c r="AH705" s="273"/>
      <c r="AI705" s="273"/>
      <c r="AJ705" s="274">
        <f t="shared" si="493"/>
        <v>0</v>
      </c>
      <c r="AK705" s="274">
        <v>0</v>
      </c>
    </row>
    <row r="706" spans="1:37" s="275" customFormat="1">
      <c r="A706" s="414"/>
      <c r="B706" s="415"/>
      <c r="C706" s="416" t="str">
        <f>IF($B706="","",IFERROR(VLOOKUP($B706,SERVIÇOS!$A:$F,2,0),IFERROR(VLOOKUP($B706,'COMPOSIÇÕES COMPLEMENTARES '!$C:$K,2,0),"")))</f>
        <v/>
      </c>
      <c r="D706" s="417" t="str">
        <f>IF($B706="","",IFERROR(VLOOKUP($B706,SERVIÇOS!$A:$F,3,0),IFERROR(VLOOKUP($B706,'COMPOSIÇÕES COMPLEMENTARES '!$C:$K,3,0),"")))</f>
        <v/>
      </c>
      <c r="E706" s="418"/>
      <c r="F706" s="419" t="str">
        <f>IF($B706="","",IFERROR(VLOOKUP($B706,SERVIÇOS!$A:$F,4,0),IFERROR(VLOOKUP($B706,'COMPOSIÇÕES COMPLEMENTARES '!$C:$K,6,0),"")))</f>
        <v/>
      </c>
      <c r="G706" s="419" t="str">
        <f>IF($B706="","",IFERROR(VLOOKUP($B706,SERVIÇOS!$A:$F,5,0),IFERROR(VLOOKUP($B706,'COMPOSIÇÕES COMPLEMENTARES '!$C:$K,7,0),"")))</f>
        <v/>
      </c>
      <c r="H706" s="419" t="str">
        <f t="shared" si="494"/>
        <v/>
      </c>
      <c r="I706" s="419" t="str">
        <f t="shared" si="496"/>
        <v/>
      </c>
      <c r="J706" s="419" t="str">
        <f t="shared" si="497"/>
        <v/>
      </c>
      <c r="K706" s="419" t="str">
        <f t="shared" si="498"/>
        <v/>
      </c>
      <c r="L706" s="714"/>
      <c r="M706"/>
      <c r="N706" s="477"/>
      <c r="O706" s="478" t="str">
        <f t="shared" si="499"/>
        <v/>
      </c>
      <c r="P706" s="477"/>
      <c r="Q706" s="479" t="str">
        <f t="shared" si="500"/>
        <v/>
      </c>
      <c r="R706" s="477"/>
      <c r="S706" s="480" t="str">
        <f t="shared" si="501"/>
        <v/>
      </c>
      <c r="T706" s="481">
        <f>SUMIF($N$8:S$8,"QUANT.",N706:S706)</f>
        <v>0</v>
      </c>
      <c r="U706" s="482">
        <f t="shared" si="502"/>
        <v>0</v>
      </c>
      <c r="V706" s="494" t="str">
        <f t="shared" si="495"/>
        <v/>
      </c>
      <c r="W706" s="495">
        <f t="shared" si="503"/>
        <v>0</v>
      </c>
      <c r="X706" s="495" t="e">
        <f t="shared" si="504"/>
        <v>#VALUE!</v>
      </c>
      <c r="Y706" s="273"/>
      <c r="Z706" s="273"/>
      <c r="AA706" s="273"/>
      <c r="AB706" s="273"/>
      <c r="AC706" s="273"/>
      <c r="AD706" s="273"/>
      <c r="AE706" s="273"/>
      <c r="AF706" s="273"/>
      <c r="AG706" s="273"/>
      <c r="AH706" s="273"/>
      <c r="AI706" s="273"/>
      <c r="AJ706" s="274">
        <f t="shared" si="493"/>
        <v>0</v>
      </c>
      <c r="AK706" s="274">
        <v>0</v>
      </c>
    </row>
    <row r="707" spans="1:37" s="275" customFormat="1">
      <c r="A707" s="414"/>
      <c r="B707" s="415"/>
      <c r="C707" s="416" t="str">
        <f>IF($B707="","",IFERROR(VLOOKUP($B707,SERVIÇOS!$A:$F,2,0),IFERROR(VLOOKUP($B707,'COMPOSIÇÕES COMPLEMENTARES '!$C:$K,2,0),"")))</f>
        <v/>
      </c>
      <c r="D707" s="417" t="str">
        <f>IF($B707="","",IFERROR(VLOOKUP($B707,SERVIÇOS!$A:$F,3,0),IFERROR(VLOOKUP($B707,'COMPOSIÇÕES COMPLEMENTARES '!$C:$K,3,0),"")))</f>
        <v/>
      </c>
      <c r="E707" s="418"/>
      <c r="F707" s="419" t="str">
        <f>IF($B707="","",IFERROR(VLOOKUP($B707,SERVIÇOS!$A:$F,4,0),IFERROR(VLOOKUP($B707,'COMPOSIÇÕES COMPLEMENTARES '!$C:$K,6,0),"")))</f>
        <v/>
      </c>
      <c r="G707" s="419" t="str">
        <f>IF($B707="","",IFERROR(VLOOKUP($B707,SERVIÇOS!$A:$F,5,0),IFERROR(VLOOKUP($B707,'COMPOSIÇÕES COMPLEMENTARES '!$C:$K,7,0),"")))</f>
        <v/>
      </c>
      <c r="H707" s="419" t="str">
        <f t="shared" si="494"/>
        <v/>
      </c>
      <c r="I707" s="419" t="str">
        <f t="shared" si="496"/>
        <v/>
      </c>
      <c r="J707" s="419" t="str">
        <f t="shared" si="497"/>
        <v/>
      </c>
      <c r="K707" s="419" t="str">
        <f t="shared" si="498"/>
        <v/>
      </c>
      <c r="L707" s="714"/>
      <c r="M707"/>
      <c r="N707" s="477"/>
      <c r="O707" s="478" t="str">
        <f t="shared" si="499"/>
        <v/>
      </c>
      <c r="P707" s="477"/>
      <c r="Q707" s="479" t="str">
        <f t="shared" si="500"/>
        <v/>
      </c>
      <c r="R707" s="477"/>
      <c r="S707" s="480" t="str">
        <f t="shared" si="501"/>
        <v/>
      </c>
      <c r="T707" s="481">
        <f>SUMIF($N$8:S$8,"QUANT.",N707:S707)</f>
        <v>0</v>
      </c>
      <c r="U707" s="482">
        <f t="shared" si="502"/>
        <v>0</v>
      </c>
      <c r="V707" s="494" t="str">
        <f t="shared" si="495"/>
        <v/>
      </c>
      <c r="W707" s="495">
        <f t="shared" si="503"/>
        <v>0</v>
      </c>
      <c r="X707" s="495" t="e">
        <f t="shared" si="504"/>
        <v>#VALUE!</v>
      </c>
      <c r="Y707" s="273"/>
      <c r="Z707" s="273"/>
      <c r="AA707" s="273"/>
      <c r="AB707" s="273"/>
      <c r="AC707" s="273"/>
      <c r="AD707" s="273"/>
      <c r="AE707" s="273"/>
      <c r="AF707" s="273"/>
      <c r="AG707" s="273"/>
      <c r="AH707" s="273"/>
      <c r="AI707" s="273"/>
      <c r="AJ707" s="274">
        <f t="shared" si="493"/>
        <v>0</v>
      </c>
      <c r="AK707" s="274">
        <v>0</v>
      </c>
    </row>
    <row r="708" spans="1:37" s="275" customFormat="1">
      <c r="A708" s="414"/>
      <c r="B708" s="415"/>
      <c r="C708" s="416" t="str">
        <f>IF($B708="","",IFERROR(VLOOKUP($B708,SERVIÇOS!$A:$F,2,0),IFERROR(VLOOKUP($B708,'COMPOSIÇÕES COMPLEMENTARES '!$C:$K,2,0),"")))</f>
        <v/>
      </c>
      <c r="D708" s="417" t="str">
        <f>IF($B708="","",IFERROR(VLOOKUP($B708,SERVIÇOS!$A:$F,3,0),IFERROR(VLOOKUP($B708,'COMPOSIÇÕES COMPLEMENTARES '!$C:$K,3,0),"")))</f>
        <v/>
      </c>
      <c r="E708" s="418"/>
      <c r="F708" s="419" t="str">
        <f>IF($B708="","",IFERROR(VLOOKUP($B708,SERVIÇOS!$A:$F,4,0),IFERROR(VLOOKUP($B708,'COMPOSIÇÕES COMPLEMENTARES '!$C:$K,6,0),"")))</f>
        <v/>
      </c>
      <c r="G708" s="419" t="str">
        <f>IF($B708="","",IFERROR(VLOOKUP($B708,SERVIÇOS!$A:$F,5,0),IFERROR(VLOOKUP($B708,'COMPOSIÇÕES COMPLEMENTARES '!$C:$K,7,0),"")))</f>
        <v/>
      </c>
      <c r="H708" s="419" t="str">
        <f t="shared" si="494"/>
        <v/>
      </c>
      <c r="I708" s="419" t="str">
        <f t="shared" si="496"/>
        <v/>
      </c>
      <c r="J708" s="419" t="str">
        <f t="shared" si="497"/>
        <v/>
      </c>
      <c r="K708" s="419" t="str">
        <f t="shared" si="498"/>
        <v/>
      </c>
      <c r="L708" s="714"/>
      <c r="M708"/>
      <c r="N708" s="477"/>
      <c r="O708" s="478" t="str">
        <f t="shared" si="499"/>
        <v/>
      </c>
      <c r="P708" s="477"/>
      <c r="Q708" s="479" t="str">
        <f t="shared" si="500"/>
        <v/>
      </c>
      <c r="R708" s="477"/>
      <c r="S708" s="480" t="str">
        <f t="shared" si="501"/>
        <v/>
      </c>
      <c r="T708" s="481">
        <f>SUMIF($N$8:S$8,"QUANT.",N708:S708)</f>
        <v>0</v>
      </c>
      <c r="U708" s="482">
        <f t="shared" si="502"/>
        <v>0</v>
      </c>
      <c r="V708" s="494" t="str">
        <f t="shared" si="495"/>
        <v/>
      </c>
      <c r="W708" s="495">
        <f t="shared" si="503"/>
        <v>0</v>
      </c>
      <c r="X708" s="495" t="e">
        <f t="shared" si="504"/>
        <v>#VALUE!</v>
      </c>
      <c r="Y708" s="273"/>
      <c r="Z708" s="273"/>
      <c r="AA708" s="273"/>
      <c r="AB708" s="273"/>
      <c r="AC708" s="273"/>
      <c r="AD708" s="273"/>
      <c r="AE708" s="273"/>
      <c r="AF708" s="273"/>
      <c r="AG708" s="273"/>
      <c r="AH708" s="273"/>
      <c r="AI708" s="273"/>
      <c r="AJ708" s="274">
        <f t="shared" si="493"/>
        <v>0</v>
      </c>
      <c r="AK708" s="274">
        <v>0</v>
      </c>
    </row>
    <row r="709" spans="1:37" s="275" customFormat="1">
      <c r="A709" s="414"/>
      <c r="B709" s="415"/>
      <c r="C709" s="416" t="str">
        <f>IF($B709="","",IFERROR(VLOOKUP($B709,SERVIÇOS!$A:$F,2,0),IFERROR(VLOOKUP($B709,'COMPOSIÇÕES COMPLEMENTARES '!$C:$K,2,0),"")))</f>
        <v/>
      </c>
      <c r="D709" s="417" t="str">
        <f>IF($B709="","",IFERROR(VLOOKUP($B709,SERVIÇOS!$A:$F,3,0),IFERROR(VLOOKUP($B709,'COMPOSIÇÕES COMPLEMENTARES '!$C:$K,3,0),"")))</f>
        <v/>
      </c>
      <c r="E709" s="418"/>
      <c r="F709" s="419" t="str">
        <f>IF($B709="","",IFERROR(VLOOKUP($B709,SERVIÇOS!$A:$F,4,0),IFERROR(VLOOKUP($B709,'COMPOSIÇÕES COMPLEMENTARES '!$C:$K,6,0),"")))</f>
        <v/>
      </c>
      <c r="G709" s="419" t="str">
        <f>IF($B709="","",IFERROR(VLOOKUP($B709,SERVIÇOS!$A:$F,5,0),IFERROR(VLOOKUP($B709,'COMPOSIÇÕES COMPLEMENTARES '!$C:$K,7,0),"")))</f>
        <v/>
      </c>
      <c r="H709" s="419" t="str">
        <f t="shared" si="494"/>
        <v/>
      </c>
      <c r="I709" s="419" t="str">
        <f t="shared" si="496"/>
        <v/>
      </c>
      <c r="J709" s="419" t="str">
        <f t="shared" si="497"/>
        <v/>
      </c>
      <c r="K709" s="419" t="str">
        <f t="shared" si="498"/>
        <v/>
      </c>
      <c r="L709" s="714"/>
      <c r="M709"/>
      <c r="N709" s="477"/>
      <c r="O709" s="478" t="str">
        <f t="shared" si="499"/>
        <v/>
      </c>
      <c r="P709" s="477"/>
      <c r="Q709" s="479" t="str">
        <f t="shared" si="500"/>
        <v/>
      </c>
      <c r="R709" s="477"/>
      <c r="S709" s="480" t="str">
        <f t="shared" si="501"/>
        <v/>
      </c>
      <c r="T709" s="481">
        <f>SUMIF($N$8:S$8,"QUANT.",N709:S709)</f>
        <v>0</v>
      </c>
      <c r="U709" s="482">
        <f t="shared" si="502"/>
        <v>0</v>
      </c>
      <c r="V709" s="494" t="str">
        <f t="shared" si="495"/>
        <v/>
      </c>
      <c r="W709" s="495">
        <f t="shared" si="503"/>
        <v>0</v>
      </c>
      <c r="X709" s="495" t="e">
        <f t="shared" si="504"/>
        <v>#VALUE!</v>
      </c>
      <c r="Y709" s="273"/>
      <c r="Z709" s="273"/>
      <c r="AA709" s="273"/>
      <c r="AB709" s="273"/>
      <c r="AC709" s="273"/>
      <c r="AD709" s="273"/>
      <c r="AE709" s="273"/>
      <c r="AF709" s="273"/>
      <c r="AG709" s="273"/>
      <c r="AH709" s="273"/>
      <c r="AI709" s="273"/>
      <c r="AJ709" s="274">
        <f t="shared" si="493"/>
        <v>0</v>
      </c>
      <c r="AK709" s="274">
        <v>0</v>
      </c>
    </row>
    <row r="710" spans="1:37" s="275" customFormat="1">
      <c r="A710" s="414"/>
      <c r="B710" s="415"/>
      <c r="C710" s="416" t="str">
        <f>IF($B710="","",IFERROR(VLOOKUP($B710,SERVIÇOS!$A:$F,2,0),IFERROR(VLOOKUP($B710,'COMPOSIÇÕES COMPLEMENTARES '!$C:$K,2,0),"")))</f>
        <v/>
      </c>
      <c r="D710" s="417" t="str">
        <f>IF($B710="","",IFERROR(VLOOKUP($B710,SERVIÇOS!$A:$F,3,0),IFERROR(VLOOKUP($B710,'COMPOSIÇÕES COMPLEMENTARES '!$C:$K,3,0),"")))</f>
        <v/>
      </c>
      <c r="E710" s="418"/>
      <c r="F710" s="419" t="str">
        <f>IF($B710="","",IFERROR(VLOOKUP($B710,SERVIÇOS!$A:$F,4,0),IFERROR(VLOOKUP($B710,'COMPOSIÇÕES COMPLEMENTARES '!$C:$K,6,0),"")))</f>
        <v/>
      </c>
      <c r="G710" s="419" t="str">
        <f>IF($B710="","",IFERROR(VLOOKUP($B710,SERVIÇOS!$A:$F,5,0),IFERROR(VLOOKUP($B710,'COMPOSIÇÕES COMPLEMENTARES '!$C:$K,7,0),"")))</f>
        <v/>
      </c>
      <c r="H710" s="419" t="str">
        <f t="shared" si="494"/>
        <v/>
      </c>
      <c r="I710" s="419" t="str">
        <f t="shared" si="496"/>
        <v/>
      </c>
      <c r="J710" s="419" t="str">
        <f t="shared" si="497"/>
        <v/>
      </c>
      <c r="K710" s="419" t="str">
        <f t="shared" si="498"/>
        <v/>
      </c>
      <c r="L710" s="714"/>
      <c r="M710"/>
      <c r="N710" s="477"/>
      <c r="O710" s="478" t="str">
        <f t="shared" si="499"/>
        <v/>
      </c>
      <c r="P710" s="477"/>
      <c r="Q710" s="479" t="str">
        <f t="shared" si="500"/>
        <v/>
      </c>
      <c r="R710" s="477"/>
      <c r="S710" s="480" t="str">
        <f t="shared" si="501"/>
        <v/>
      </c>
      <c r="T710" s="481">
        <f>SUMIF($N$8:S$8,"QUANT.",N710:S710)</f>
        <v>0</v>
      </c>
      <c r="U710" s="482">
        <f t="shared" si="502"/>
        <v>0</v>
      </c>
      <c r="V710" s="494" t="str">
        <f t="shared" si="495"/>
        <v/>
      </c>
      <c r="W710" s="495">
        <f t="shared" si="503"/>
        <v>0</v>
      </c>
      <c r="X710" s="495" t="e">
        <f t="shared" si="504"/>
        <v>#VALUE!</v>
      </c>
      <c r="Y710" s="273"/>
      <c r="Z710" s="273"/>
      <c r="AA710" s="273"/>
      <c r="AB710" s="273"/>
      <c r="AC710" s="273"/>
      <c r="AD710" s="273"/>
      <c r="AE710" s="273"/>
      <c r="AF710" s="273"/>
      <c r="AG710" s="273"/>
      <c r="AH710" s="273"/>
      <c r="AI710" s="273"/>
      <c r="AJ710" s="274">
        <f t="shared" si="493"/>
        <v>0</v>
      </c>
      <c r="AK710" s="274">
        <v>0</v>
      </c>
    </row>
    <row r="711" spans="1:37" s="275" customFormat="1">
      <c r="A711" s="414"/>
      <c r="B711" s="415"/>
      <c r="C711" s="416" t="str">
        <f>IF($B711="","",IFERROR(VLOOKUP($B711,SERVIÇOS!$A:$F,2,0),IFERROR(VLOOKUP($B711,'COMPOSIÇÕES COMPLEMENTARES '!$C:$K,2,0),"")))</f>
        <v/>
      </c>
      <c r="D711" s="417" t="str">
        <f>IF($B711="","",IFERROR(VLOOKUP($B711,SERVIÇOS!$A:$F,3,0),IFERROR(VLOOKUP($B711,'COMPOSIÇÕES COMPLEMENTARES '!$C:$K,3,0),"")))</f>
        <v/>
      </c>
      <c r="E711" s="418"/>
      <c r="F711" s="419" t="str">
        <f>IF($B711="","",IFERROR(VLOOKUP($B711,SERVIÇOS!$A:$F,4,0),IFERROR(VLOOKUP($B711,'COMPOSIÇÕES COMPLEMENTARES '!$C:$K,6,0),"")))</f>
        <v/>
      </c>
      <c r="G711" s="419" t="str">
        <f>IF($B711="","",IFERROR(VLOOKUP($B711,SERVIÇOS!$A:$F,5,0),IFERROR(VLOOKUP($B711,'COMPOSIÇÕES COMPLEMENTARES '!$C:$K,7,0),"")))</f>
        <v/>
      </c>
      <c r="H711" s="419" t="str">
        <f t="shared" si="494"/>
        <v/>
      </c>
      <c r="I711" s="419" t="str">
        <f t="shared" si="496"/>
        <v/>
      </c>
      <c r="J711" s="419" t="str">
        <f t="shared" si="497"/>
        <v/>
      </c>
      <c r="K711" s="419" t="str">
        <f t="shared" si="498"/>
        <v/>
      </c>
      <c r="L711" s="714"/>
      <c r="M711"/>
      <c r="N711" s="477"/>
      <c r="O711" s="478" t="str">
        <f t="shared" si="499"/>
        <v/>
      </c>
      <c r="P711" s="477"/>
      <c r="Q711" s="479" t="str">
        <f t="shared" si="500"/>
        <v/>
      </c>
      <c r="R711" s="477"/>
      <c r="S711" s="480" t="str">
        <f t="shared" si="501"/>
        <v/>
      </c>
      <c r="T711" s="481">
        <f>SUMIF($N$8:S$8,"QUANT.",N711:S711)</f>
        <v>0</v>
      </c>
      <c r="U711" s="482">
        <f t="shared" si="502"/>
        <v>0</v>
      </c>
      <c r="V711" s="494" t="str">
        <f t="shared" si="495"/>
        <v/>
      </c>
      <c r="W711" s="495">
        <f t="shared" si="503"/>
        <v>0</v>
      </c>
      <c r="X711" s="495" t="e">
        <f t="shared" si="504"/>
        <v>#VALUE!</v>
      </c>
      <c r="Y711" s="273"/>
      <c r="Z711" s="273"/>
      <c r="AA711" s="273"/>
      <c r="AB711" s="273"/>
      <c r="AC711" s="273"/>
      <c r="AD711" s="273"/>
      <c r="AE711" s="273"/>
      <c r="AF711" s="273"/>
      <c r="AG711" s="273"/>
      <c r="AH711" s="273"/>
      <c r="AI711" s="273"/>
      <c r="AJ711" s="274">
        <f t="shared" si="493"/>
        <v>0</v>
      </c>
      <c r="AK711" s="274">
        <v>0</v>
      </c>
    </row>
    <row r="712" spans="1:37" s="275" customFormat="1">
      <c r="A712" s="414"/>
      <c r="B712" s="415"/>
      <c r="C712" s="416" t="str">
        <f>IF($B712="","",IFERROR(VLOOKUP($B712,SERVIÇOS!$A:$F,2,0),IFERROR(VLOOKUP($B712,'COMPOSIÇÕES COMPLEMENTARES '!$C:$K,2,0),"")))</f>
        <v/>
      </c>
      <c r="D712" s="417" t="str">
        <f>IF($B712="","",IFERROR(VLOOKUP($B712,SERVIÇOS!$A:$F,3,0),IFERROR(VLOOKUP($B712,'COMPOSIÇÕES COMPLEMENTARES '!$C:$K,3,0),"")))</f>
        <v/>
      </c>
      <c r="E712" s="418"/>
      <c r="F712" s="419" t="str">
        <f>IF($B712="","",IFERROR(VLOOKUP($B712,SERVIÇOS!$A:$F,4,0),IFERROR(VLOOKUP($B712,'COMPOSIÇÕES COMPLEMENTARES '!$C:$K,6,0),"")))</f>
        <v/>
      </c>
      <c r="G712" s="419" t="str">
        <f>IF($B712="","",IFERROR(VLOOKUP($B712,SERVIÇOS!$A:$F,5,0),IFERROR(VLOOKUP($B712,'COMPOSIÇÕES COMPLEMENTARES '!$C:$K,7,0),"")))</f>
        <v/>
      </c>
      <c r="H712" s="419" t="str">
        <f t="shared" si="494"/>
        <v/>
      </c>
      <c r="I712" s="419" t="str">
        <f t="shared" si="496"/>
        <v/>
      </c>
      <c r="J712" s="419" t="str">
        <f t="shared" si="497"/>
        <v/>
      </c>
      <c r="K712" s="419" t="str">
        <f t="shared" si="498"/>
        <v/>
      </c>
      <c r="L712" s="714"/>
      <c r="M712"/>
      <c r="N712" s="477"/>
      <c r="O712" s="478" t="str">
        <f t="shared" si="499"/>
        <v/>
      </c>
      <c r="P712" s="477"/>
      <c r="Q712" s="479" t="str">
        <f t="shared" si="500"/>
        <v/>
      </c>
      <c r="R712" s="477"/>
      <c r="S712" s="480" t="str">
        <f t="shared" si="501"/>
        <v/>
      </c>
      <c r="T712" s="481">
        <f>SUMIF($N$8:S$8,"QUANT.",N712:S712)</f>
        <v>0</v>
      </c>
      <c r="U712" s="482">
        <f t="shared" si="502"/>
        <v>0</v>
      </c>
      <c r="V712" s="494" t="str">
        <f t="shared" si="495"/>
        <v/>
      </c>
      <c r="W712" s="495">
        <f t="shared" si="503"/>
        <v>0</v>
      </c>
      <c r="X712" s="495" t="e">
        <f t="shared" si="504"/>
        <v>#VALUE!</v>
      </c>
      <c r="Y712" s="273"/>
      <c r="Z712" s="273"/>
      <c r="AA712" s="273"/>
      <c r="AB712" s="273"/>
      <c r="AC712" s="273"/>
      <c r="AD712" s="273"/>
      <c r="AE712" s="273"/>
      <c r="AF712" s="273"/>
      <c r="AG712" s="273"/>
      <c r="AH712" s="273"/>
      <c r="AI712" s="273"/>
      <c r="AJ712" s="274">
        <f t="shared" si="493"/>
        <v>0</v>
      </c>
      <c r="AK712" s="274">
        <v>0</v>
      </c>
    </row>
    <row r="713" spans="1:37" s="275" customFormat="1">
      <c r="A713" s="414"/>
      <c r="B713" s="415"/>
      <c r="C713" s="416" t="str">
        <f>IF($B713="","",IFERROR(VLOOKUP($B713,SERVIÇOS!$A:$F,2,0),IFERROR(VLOOKUP($B713,'COMPOSIÇÕES COMPLEMENTARES '!$C:$K,2,0),"")))</f>
        <v/>
      </c>
      <c r="D713" s="417" t="str">
        <f>IF($B713="","",IFERROR(VLOOKUP($B713,SERVIÇOS!$A:$F,3,0),IFERROR(VLOOKUP($B713,'COMPOSIÇÕES COMPLEMENTARES '!$C:$K,3,0),"")))</f>
        <v/>
      </c>
      <c r="E713" s="418"/>
      <c r="F713" s="419" t="str">
        <f>IF($B713="","",IFERROR(VLOOKUP($B713,SERVIÇOS!$A:$F,4,0),IFERROR(VLOOKUP($B713,'COMPOSIÇÕES COMPLEMENTARES '!$C:$K,6,0),"")))</f>
        <v/>
      </c>
      <c r="G713" s="419" t="str">
        <f>IF($B713="","",IFERROR(VLOOKUP($B713,SERVIÇOS!$A:$F,5,0),IFERROR(VLOOKUP($B713,'COMPOSIÇÕES COMPLEMENTARES '!$C:$K,7,0),"")))</f>
        <v/>
      </c>
      <c r="H713" s="419" t="str">
        <f t="shared" si="494"/>
        <v/>
      </c>
      <c r="I713" s="419" t="str">
        <f t="shared" si="496"/>
        <v/>
      </c>
      <c r="J713" s="419" t="str">
        <f t="shared" si="497"/>
        <v/>
      </c>
      <c r="K713" s="419" t="str">
        <f t="shared" si="498"/>
        <v/>
      </c>
      <c r="L713" s="714"/>
      <c r="M713"/>
      <c r="N713" s="477"/>
      <c r="O713" s="478" t="str">
        <f t="shared" si="499"/>
        <v/>
      </c>
      <c r="P713" s="477"/>
      <c r="Q713" s="479" t="str">
        <f t="shared" si="500"/>
        <v/>
      </c>
      <c r="R713" s="477"/>
      <c r="S713" s="480" t="str">
        <f t="shared" si="501"/>
        <v/>
      </c>
      <c r="T713" s="481">
        <f>SUMIF($N$8:S$8,"QUANT.",N713:S713)</f>
        <v>0</v>
      </c>
      <c r="U713" s="482">
        <f t="shared" si="502"/>
        <v>0</v>
      </c>
      <c r="V713" s="494" t="str">
        <f t="shared" si="495"/>
        <v/>
      </c>
      <c r="W713" s="495">
        <f t="shared" si="503"/>
        <v>0</v>
      </c>
      <c r="X713" s="495" t="e">
        <f t="shared" si="504"/>
        <v>#VALUE!</v>
      </c>
      <c r="Y713" s="273"/>
      <c r="Z713" s="273"/>
      <c r="AA713" s="273"/>
      <c r="AB713" s="273"/>
      <c r="AC713" s="273"/>
      <c r="AD713" s="273"/>
      <c r="AE713" s="273"/>
      <c r="AF713" s="273"/>
      <c r="AG713" s="273"/>
      <c r="AH713" s="273"/>
      <c r="AI713" s="273"/>
      <c r="AJ713" s="274">
        <f t="shared" si="493"/>
        <v>0</v>
      </c>
      <c r="AK713" s="274">
        <v>0</v>
      </c>
    </row>
    <row r="714" spans="1:37" s="275" customFormat="1">
      <c r="A714" s="414"/>
      <c r="B714" s="415"/>
      <c r="C714" s="416" t="str">
        <f>IF($B714="","",IFERROR(VLOOKUP($B714,SERVIÇOS!$A:$F,2,0),IFERROR(VLOOKUP($B714,'COMPOSIÇÕES COMPLEMENTARES '!$C:$K,2,0),"")))</f>
        <v/>
      </c>
      <c r="D714" s="417" t="str">
        <f>IF($B714="","",IFERROR(VLOOKUP($B714,SERVIÇOS!$A:$F,3,0),IFERROR(VLOOKUP($B714,'COMPOSIÇÕES COMPLEMENTARES '!$C:$K,3,0),"")))</f>
        <v/>
      </c>
      <c r="E714" s="418"/>
      <c r="F714" s="419" t="str">
        <f>IF($B714="","",IFERROR(VLOOKUP($B714,SERVIÇOS!$A:$F,4,0),IFERROR(VLOOKUP($B714,'COMPOSIÇÕES COMPLEMENTARES '!$C:$K,6,0),"")))</f>
        <v/>
      </c>
      <c r="G714" s="419" t="str">
        <f>IF($B714="","",IFERROR(VLOOKUP($B714,SERVIÇOS!$A:$F,5,0),IFERROR(VLOOKUP($B714,'COMPOSIÇÕES COMPLEMENTARES '!$C:$K,7,0),"")))</f>
        <v/>
      </c>
      <c r="H714" s="419" t="str">
        <f t="shared" si="494"/>
        <v/>
      </c>
      <c r="I714" s="419" t="str">
        <f t="shared" si="496"/>
        <v/>
      </c>
      <c r="J714" s="419" t="str">
        <f t="shared" si="497"/>
        <v/>
      </c>
      <c r="K714" s="419" t="str">
        <f t="shared" si="498"/>
        <v/>
      </c>
      <c r="L714" s="714"/>
      <c r="M714"/>
      <c r="N714" s="477"/>
      <c r="O714" s="478" t="str">
        <f t="shared" si="499"/>
        <v/>
      </c>
      <c r="P714" s="477"/>
      <c r="Q714" s="479" t="str">
        <f t="shared" si="500"/>
        <v/>
      </c>
      <c r="R714" s="477"/>
      <c r="S714" s="480" t="str">
        <f t="shared" si="501"/>
        <v/>
      </c>
      <c r="T714" s="481">
        <f>SUMIF($N$8:S$8,"QUANT.",N714:S714)</f>
        <v>0</v>
      </c>
      <c r="U714" s="482">
        <f t="shared" si="502"/>
        <v>0</v>
      </c>
      <c r="V714" s="494" t="str">
        <f t="shared" si="495"/>
        <v/>
      </c>
      <c r="W714" s="495">
        <f t="shared" si="503"/>
        <v>0</v>
      </c>
      <c r="X714" s="495" t="e">
        <f t="shared" si="504"/>
        <v>#VALUE!</v>
      </c>
      <c r="Y714" s="273"/>
      <c r="Z714" s="273"/>
      <c r="AA714" s="273"/>
      <c r="AB714" s="273"/>
      <c r="AC714" s="273"/>
      <c r="AD714" s="273"/>
      <c r="AE714" s="273"/>
      <c r="AF714" s="273"/>
      <c r="AG714" s="273"/>
      <c r="AH714" s="273"/>
      <c r="AI714" s="273"/>
      <c r="AJ714" s="274">
        <f t="shared" si="493"/>
        <v>0</v>
      </c>
      <c r="AK714" s="274">
        <v>0</v>
      </c>
    </row>
    <row r="715" spans="1:37" s="275" customFormat="1">
      <c r="A715" s="414"/>
      <c r="B715" s="415"/>
      <c r="C715" s="416" t="str">
        <f>IF($B715="","",IFERROR(VLOOKUP($B715,SERVIÇOS!$A:$F,2,0),IFERROR(VLOOKUP($B715,'COMPOSIÇÕES COMPLEMENTARES '!$C:$K,2,0),"")))</f>
        <v/>
      </c>
      <c r="D715" s="417" t="str">
        <f>IF($B715="","",IFERROR(VLOOKUP($B715,SERVIÇOS!$A:$F,3,0),IFERROR(VLOOKUP($B715,'COMPOSIÇÕES COMPLEMENTARES '!$C:$K,3,0),"")))</f>
        <v/>
      </c>
      <c r="E715" s="418"/>
      <c r="F715" s="419" t="str">
        <f>IF($B715="","",IFERROR(VLOOKUP($B715,SERVIÇOS!$A:$F,4,0),IFERROR(VLOOKUP($B715,'COMPOSIÇÕES COMPLEMENTARES '!$C:$K,6,0),"")))</f>
        <v/>
      </c>
      <c r="G715" s="419" t="str">
        <f>IF($B715="","",IFERROR(VLOOKUP($B715,SERVIÇOS!$A:$F,5,0),IFERROR(VLOOKUP($B715,'COMPOSIÇÕES COMPLEMENTARES '!$C:$K,7,0),"")))</f>
        <v/>
      </c>
      <c r="H715" s="419" t="str">
        <f t="shared" si="494"/>
        <v/>
      </c>
      <c r="I715" s="419" t="str">
        <f t="shared" si="496"/>
        <v/>
      </c>
      <c r="J715" s="419" t="str">
        <f t="shared" si="497"/>
        <v/>
      </c>
      <c r="K715" s="419" t="str">
        <f t="shared" si="498"/>
        <v/>
      </c>
      <c r="L715" s="714"/>
      <c r="M715"/>
      <c r="N715" s="477"/>
      <c r="O715" s="478" t="str">
        <f t="shared" si="499"/>
        <v/>
      </c>
      <c r="P715" s="477"/>
      <c r="Q715" s="479" t="str">
        <f t="shared" si="500"/>
        <v/>
      </c>
      <c r="R715" s="477"/>
      <c r="S715" s="480" t="str">
        <f t="shared" si="501"/>
        <v/>
      </c>
      <c r="T715" s="481">
        <f>SUMIF($N$8:S$8,"QUANT.",N715:S715)</f>
        <v>0</v>
      </c>
      <c r="U715" s="482">
        <f t="shared" si="502"/>
        <v>0</v>
      </c>
      <c r="V715" s="494" t="str">
        <f t="shared" si="495"/>
        <v/>
      </c>
      <c r="W715" s="495">
        <f t="shared" si="503"/>
        <v>0</v>
      </c>
      <c r="X715" s="495" t="e">
        <f t="shared" si="504"/>
        <v>#VALUE!</v>
      </c>
      <c r="Y715" s="273"/>
      <c r="Z715" s="273"/>
      <c r="AA715" s="273"/>
      <c r="AB715" s="273"/>
      <c r="AC715" s="273"/>
      <c r="AD715" s="273"/>
      <c r="AE715" s="273"/>
      <c r="AF715" s="273"/>
      <c r="AG715" s="273"/>
      <c r="AH715" s="273"/>
      <c r="AI715" s="273"/>
      <c r="AJ715" s="274">
        <f t="shared" si="493"/>
        <v>0</v>
      </c>
      <c r="AK715" s="274">
        <v>0</v>
      </c>
    </row>
    <row r="716" spans="1:37" s="275" customFormat="1">
      <c r="A716" s="414"/>
      <c r="B716" s="415"/>
      <c r="C716" s="416" t="str">
        <f>IF($B716="","",IFERROR(VLOOKUP($B716,SERVIÇOS!$A:$F,2,0),IFERROR(VLOOKUP($B716,'COMPOSIÇÕES COMPLEMENTARES '!$C:$K,2,0),"")))</f>
        <v/>
      </c>
      <c r="D716" s="417" t="str">
        <f>IF($B716="","",IFERROR(VLOOKUP($B716,SERVIÇOS!$A:$F,3,0),IFERROR(VLOOKUP($B716,'COMPOSIÇÕES COMPLEMENTARES '!$C:$K,3,0),"")))</f>
        <v/>
      </c>
      <c r="E716" s="418"/>
      <c r="F716" s="419" t="str">
        <f>IF($B716="","",IFERROR(VLOOKUP($B716,SERVIÇOS!$A:$F,4,0),IFERROR(VLOOKUP($B716,'COMPOSIÇÕES COMPLEMENTARES '!$C:$K,6,0),"")))</f>
        <v/>
      </c>
      <c r="G716" s="419" t="str">
        <f>IF($B716="","",IFERROR(VLOOKUP($B716,SERVIÇOS!$A:$F,5,0),IFERROR(VLOOKUP($B716,'COMPOSIÇÕES COMPLEMENTARES '!$C:$K,7,0),"")))</f>
        <v/>
      </c>
      <c r="H716" s="419" t="str">
        <f t="shared" si="494"/>
        <v/>
      </c>
      <c r="I716" s="419" t="str">
        <f t="shared" si="496"/>
        <v/>
      </c>
      <c r="J716" s="419" t="str">
        <f t="shared" si="497"/>
        <v/>
      </c>
      <c r="K716" s="419" t="str">
        <f t="shared" si="498"/>
        <v/>
      </c>
      <c r="L716" s="714"/>
      <c r="M716"/>
      <c r="N716" s="477"/>
      <c r="O716" s="478" t="str">
        <f t="shared" si="499"/>
        <v/>
      </c>
      <c r="P716" s="477"/>
      <c r="Q716" s="479" t="str">
        <f t="shared" si="500"/>
        <v/>
      </c>
      <c r="R716" s="477"/>
      <c r="S716" s="480" t="str">
        <f t="shared" si="501"/>
        <v/>
      </c>
      <c r="T716" s="481">
        <f>SUMIF($N$8:S$8,"QUANT.",N716:S716)</f>
        <v>0</v>
      </c>
      <c r="U716" s="482">
        <f t="shared" si="502"/>
        <v>0</v>
      </c>
      <c r="V716" s="494" t="str">
        <f t="shared" si="495"/>
        <v/>
      </c>
      <c r="W716" s="495">
        <f t="shared" si="503"/>
        <v>0</v>
      </c>
      <c r="X716" s="495" t="e">
        <f t="shared" si="504"/>
        <v>#VALUE!</v>
      </c>
      <c r="Y716" s="273"/>
      <c r="Z716" s="273"/>
      <c r="AA716" s="273"/>
      <c r="AB716" s="273"/>
      <c r="AC716" s="273"/>
      <c r="AD716" s="273"/>
      <c r="AE716" s="273"/>
      <c r="AF716" s="273"/>
      <c r="AG716" s="273"/>
      <c r="AH716" s="273"/>
      <c r="AI716" s="273"/>
      <c r="AJ716" s="274">
        <f t="shared" si="493"/>
        <v>0</v>
      </c>
      <c r="AK716" s="274">
        <v>0</v>
      </c>
    </row>
    <row r="717" spans="1:37" s="275" customFormat="1">
      <c r="A717" s="414"/>
      <c r="B717" s="415"/>
      <c r="C717" s="416" t="str">
        <f>IF($B717="","",IFERROR(VLOOKUP($B717,SERVIÇOS!$A:$F,2,0),IFERROR(VLOOKUP($B717,'COMPOSIÇÕES COMPLEMENTARES '!$C:$K,2,0),"")))</f>
        <v/>
      </c>
      <c r="D717" s="417" t="str">
        <f>IF($B717="","",IFERROR(VLOOKUP($B717,SERVIÇOS!$A:$F,3,0),IFERROR(VLOOKUP($B717,'COMPOSIÇÕES COMPLEMENTARES '!$C:$K,3,0),"")))</f>
        <v/>
      </c>
      <c r="E717" s="418"/>
      <c r="F717" s="419" t="str">
        <f>IF($B717="","",IFERROR(VLOOKUP($B717,SERVIÇOS!$A:$F,4,0),IFERROR(VLOOKUP($B717,'COMPOSIÇÕES COMPLEMENTARES '!$C:$K,6,0),"")))</f>
        <v/>
      </c>
      <c r="G717" s="419" t="str">
        <f>IF($B717="","",IFERROR(VLOOKUP($B717,SERVIÇOS!$A:$F,5,0),IFERROR(VLOOKUP($B717,'COMPOSIÇÕES COMPLEMENTARES '!$C:$K,7,0),"")))</f>
        <v/>
      </c>
      <c r="H717" s="419" t="str">
        <f t="shared" si="494"/>
        <v/>
      </c>
      <c r="I717" s="419" t="str">
        <f t="shared" si="496"/>
        <v/>
      </c>
      <c r="J717" s="419" t="str">
        <f t="shared" si="497"/>
        <v/>
      </c>
      <c r="K717" s="419" t="str">
        <f t="shared" si="498"/>
        <v/>
      </c>
      <c r="L717" s="714"/>
      <c r="M717"/>
      <c r="N717" s="477"/>
      <c r="O717" s="478" t="str">
        <f t="shared" si="499"/>
        <v/>
      </c>
      <c r="P717" s="477"/>
      <c r="Q717" s="479" t="str">
        <f t="shared" si="500"/>
        <v/>
      </c>
      <c r="R717" s="477"/>
      <c r="S717" s="480" t="str">
        <f t="shared" si="501"/>
        <v/>
      </c>
      <c r="T717" s="481">
        <f>SUMIF($N$8:S$8,"QUANT.",N717:S717)</f>
        <v>0</v>
      </c>
      <c r="U717" s="482">
        <f t="shared" si="502"/>
        <v>0</v>
      </c>
      <c r="V717" s="494" t="str">
        <f t="shared" si="495"/>
        <v/>
      </c>
      <c r="W717" s="495">
        <f t="shared" si="503"/>
        <v>0</v>
      </c>
      <c r="X717" s="495" t="e">
        <f t="shared" si="504"/>
        <v>#VALUE!</v>
      </c>
      <c r="Y717" s="273"/>
      <c r="Z717" s="273"/>
      <c r="AA717" s="273"/>
      <c r="AB717" s="273"/>
      <c r="AC717" s="273"/>
      <c r="AD717" s="273"/>
      <c r="AE717" s="273"/>
      <c r="AF717" s="273"/>
      <c r="AG717" s="273"/>
      <c r="AH717" s="273"/>
      <c r="AI717" s="273"/>
      <c r="AJ717" s="274">
        <f t="shared" si="493"/>
        <v>0</v>
      </c>
      <c r="AK717" s="274">
        <v>0</v>
      </c>
    </row>
    <row r="718" spans="1:37" s="275" customFormat="1">
      <c r="A718" s="414"/>
      <c r="B718" s="415"/>
      <c r="C718" s="416" t="str">
        <f>IF($B718="","",IFERROR(VLOOKUP($B718,SERVIÇOS!$A:$F,2,0),IFERROR(VLOOKUP($B718,'COMPOSIÇÕES COMPLEMENTARES '!$C:$K,2,0),"")))</f>
        <v/>
      </c>
      <c r="D718" s="417" t="str">
        <f>IF($B718="","",IFERROR(VLOOKUP($B718,SERVIÇOS!$A:$F,3,0),IFERROR(VLOOKUP($B718,'COMPOSIÇÕES COMPLEMENTARES '!$C:$K,3,0),"")))</f>
        <v/>
      </c>
      <c r="E718" s="418"/>
      <c r="F718" s="419" t="str">
        <f>IF($B718="","",IFERROR(VLOOKUP($B718,SERVIÇOS!$A:$F,4,0),IFERROR(VLOOKUP($B718,'COMPOSIÇÕES COMPLEMENTARES '!$C:$K,6,0),"")))</f>
        <v/>
      </c>
      <c r="G718" s="419" t="str">
        <f>IF($B718="","",IFERROR(VLOOKUP($B718,SERVIÇOS!$A:$F,5,0),IFERROR(VLOOKUP($B718,'COMPOSIÇÕES COMPLEMENTARES '!$C:$K,7,0),"")))</f>
        <v/>
      </c>
      <c r="H718" s="419" t="str">
        <f t="shared" si="494"/>
        <v/>
      </c>
      <c r="I718" s="419" t="str">
        <f t="shared" si="496"/>
        <v/>
      </c>
      <c r="J718" s="419" t="str">
        <f t="shared" si="497"/>
        <v/>
      </c>
      <c r="K718" s="419" t="str">
        <f t="shared" si="498"/>
        <v/>
      </c>
      <c r="L718" s="714"/>
      <c r="M718"/>
      <c r="N718" s="477"/>
      <c r="O718" s="478" t="str">
        <f t="shared" si="499"/>
        <v/>
      </c>
      <c r="P718" s="477"/>
      <c r="Q718" s="479" t="str">
        <f t="shared" si="500"/>
        <v/>
      </c>
      <c r="R718" s="477"/>
      <c r="S718" s="480" t="str">
        <f t="shared" si="501"/>
        <v/>
      </c>
      <c r="T718" s="481">
        <f>SUMIF($N$8:S$8,"QUANT.",N718:S718)</f>
        <v>0</v>
      </c>
      <c r="U718" s="482">
        <f t="shared" si="502"/>
        <v>0</v>
      </c>
      <c r="V718" s="494" t="str">
        <f t="shared" si="495"/>
        <v/>
      </c>
      <c r="W718" s="495">
        <f t="shared" si="503"/>
        <v>0</v>
      </c>
      <c r="X718" s="495" t="e">
        <f t="shared" si="504"/>
        <v>#VALUE!</v>
      </c>
      <c r="Y718" s="273"/>
      <c r="Z718" s="273"/>
      <c r="AA718" s="273"/>
      <c r="AB718" s="273"/>
      <c r="AC718" s="273"/>
      <c r="AD718" s="273"/>
      <c r="AE718" s="273"/>
      <c r="AF718" s="273"/>
      <c r="AG718" s="273"/>
      <c r="AH718" s="273"/>
      <c r="AI718" s="273"/>
      <c r="AJ718" s="274">
        <f t="shared" si="493"/>
        <v>0</v>
      </c>
      <c r="AK718" s="274">
        <v>0</v>
      </c>
    </row>
    <row r="719" spans="1:37" s="275" customFormat="1">
      <c r="A719" s="414"/>
      <c r="B719" s="415"/>
      <c r="C719" s="416" t="str">
        <f>IF($B719="","",IFERROR(VLOOKUP($B719,SERVIÇOS!$A:$F,2,0),IFERROR(VLOOKUP($B719,'COMPOSIÇÕES COMPLEMENTARES '!$C:$K,2,0),"")))</f>
        <v/>
      </c>
      <c r="D719" s="417" t="str">
        <f>IF($B719="","",IFERROR(VLOOKUP($B719,SERVIÇOS!$A:$F,3,0),IFERROR(VLOOKUP($B719,'COMPOSIÇÕES COMPLEMENTARES '!$C:$K,3,0),"")))</f>
        <v/>
      </c>
      <c r="E719" s="418"/>
      <c r="F719" s="419" t="str">
        <f>IF($B719="","",IFERROR(VLOOKUP($B719,SERVIÇOS!$A:$F,4,0),IFERROR(VLOOKUP($B719,'COMPOSIÇÕES COMPLEMENTARES '!$C:$K,6,0),"")))</f>
        <v/>
      </c>
      <c r="G719" s="419" t="str">
        <f>IF($B719="","",IFERROR(VLOOKUP($B719,SERVIÇOS!$A:$F,5,0),IFERROR(VLOOKUP($B719,'COMPOSIÇÕES COMPLEMENTARES '!$C:$K,7,0),"")))</f>
        <v/>
      </c>
      <c r="H719" s="419" t="str">
        <f t="shared" si="494"/>
        <v/>
      </c>
      <c r="I719" s="419" t="str">
        <f t="shared" si="496"/>
        <v/>
      </c>
      <c r="J719" s="419" t="str">
        <f t="shared" si="497"/>
        <v/>
      </c>
      <c r="K719" s="419" t="str">
        <f t="shared" si="498"/>
        <v/>
      </c>
      <c r="L719" s="714"/>
      <c r="M719"/>
      <c r="N719" s="477"/>
      <c r="O719" s="478" t="str">
        <f t="shared" si="499"/>
        <v/>
      </c>
      <c r="P719" s="477"/>
      <c r="Q719" s="479" t="str">
        <f t="shared" si="500"/>
        <v/>
      </c>
      <c r="R719" s="477"/>
      <c r="S719" s="480" t="str">
        <f t="shared" si="501"/>
        <v/>
      </c>
      <c r="T719" s="481">
        <f>SUMIF($N$8:S$8,"QUANT.",N719:S719)</f>
        <v>0</v>
      </c>
      <c r="U719" s="482">
        <f t="shared" si="502"/>
        <v>0</v>
      </c>
      <c r="V719" s="494" t="str">
        <f t="shared" si="495"/>
        <v/>
      </c>
      <c r="W719" s="495">
        <f t="shared" si="503"/>
        <v>0</v>
      </c>
      <c r="X719" s="495" t="e">
        <f t="shared" si="504"/>
        <v>#VALUE!</v>
      </c>
      <c r="Y719" s="273"/>
      <c r="Z719" s="273"/>
      <c r="AA719" s="273"/>
      <c r="AB719" s="273"/>
      <c r="AC719" s="273"/>
      <c r="AD719" s="273"/>
      <c r="AE719" s="273"/>
      <c r="AF719" s="273"/>
      <c r="AG719" s="273"/>
      <c r="AH719" s="273"/>
      <c r="AI719" s="273"/>
      <c r="AJ719" s="274">
        <f t="shared" si="493"/>
        <v>0</v>
      </c>
      <c r="AK719" s="274">
        <v>0</v>
      </c>
    </row>
    <row r="720" spans="1:37" s="275" customFormat="1">
      <c r="A720" s="414"/>
      <c r="B720" s="415"/>
      <c r="C720" s="416" t="str">
        <f>IF($B720="","",IFERROR(VLOOKUP($B720,SERVIÇOS!$A:$F,2,0),IFERROR(VLOOKUP($B720,'COMPOSIÇÕES COMPLEMENTARES '!$C:$K,2,0),"")))</f>
        <v/>
      </c>
      <c r="D720" s="417" t="str">
        <f>IF($B720="","",IFERROR(VLOOKUP($B720,SERVIÇOS!$A:$F,3,0),IFERROR(VLOOKUP($B720,'COMPOSIÇÕES COMPLEMENTARES '!$C:$K,3,0),"")))</f>
        <v/>
      </c>
      <c r="E720" s="418"/>
      <c r="F720" s="419" t="str">
        <f>IF($B720="","",IFERROR(VLOOKUP($B720,SERVIÇOS!$A:$F,4,0),IFERROR(VLOOKUP($B720,'COMPOSIÇÕES COMPLEMENTARES '!$C:$K,6,0),"")))</f>
        <v/>
      </c>
      <c r="G720" s="419" t="str">
        <f>IF($B720="","",IFERROR(VLOOKUP($B720,SERVIÇOS!$A:$F,5,0),IFERROR(VLOOKUP($B720,'COMPOSIÇÕES COMPLEMENTARES '!$C:$K,7,0),"")))</f>
        <v/>
      </c>
      <c r="H720" s="419" t="str">
        <f t="shared" si="494"/>
        <v/>
      </c>
      <c r="I720" s="419" t="str">
        <f t="shared" si="496"/>
        <v/>
      </c>
      <c r="J720" s="419" t="str">
        <f t="shared" si="497"/>
        <v/>
      </c>
      <c r="K720" s="419" t="str">
        <f t="shared" si="498"/>
        <v/>
      </c>
      <c r="L720" s="714"/>
      <c r="M720"/>
      <c r="N720" s="477"/>
      <c r="O720" s="478" t="str">
        <f t="shared" si="499"/>
        <v/>
      </c>
      <c r="P720" s="477"/>
      <c r="Q720" s="479" t="str">
        <f t="shared" si="500"/>
        <v/>
      </c>
      <c r="R720" s="477"/>
      <c r="S720" s="480" t="str">
        <f t="shared" si="501"/>
        <v/>
      </c>
      <c r="T720" s="481">
        <f>SUMIF($N$8:S$8,"QUANT.",N720:S720)</f>
        <v>0</v>
      </c>
      <c r="U720" s="482">
        <f t="shared" si="502"/>
        <v>0</v>
      </c>
      <c r="V720" s="494" t="str">
        <f t="shared" si="495"/>
        <v/>
      </c>
      <c r="W720" s="495">
        <f t="shared" si="503"/>
        <v>0</v>
      </c>
      <c r="X720" s="495" t="e">
        <f t="shared" si="504"/>
        <v>#VALUE!</v>
      </c>
      <c r="Y720" s="273"/>
      <c r="Z720" s="273"/>
      <c r="AA720" s="273"/>
      <c r="AB720" s="273"/>
      <c r="AC720" s="273"/>
      <c r="AD720" s="273"/>
      <c r="AE720" s="273"/>
      <c r="AF720" s="273"/>
      <c r="AG720" s="273"/>
      <c r="AH720" s="273"/>
      <c r="AI720" s="273"/>
      <c r="AJ720" s="274">
        <f t="shared" ref="AJ720:AJ763" si="505">B720-AK720</f>
        <v>0</v>
      </c>
      <c r="AK720" s="274">
        <v>0</v>
      </c>
    </row>
    <row r="721" spans="1:37" s="275" customFormat="1">
      <c r="A721" s="414"/>
      <c r="B721" s="415"/>
      <c r="C721" s="416" t="str">
        <f>IF($B721="","",IFERROR(VLOOKUP($B721,SERVIÇOS!$A:$F,2,0),IFERROR(VLOOKUP($B721,'COMPOSIÇÕES COMPLEMENTARES '!$C:$K,2,0),"")))</f>
        <v/>
      </c>
      <c r="D721" s="417" t="str">
        <f>IF($B721="","",IFERROR(VLOOKUP($B721,SERVIÇOS!$A:$F,3,0),IFERROR(VLOOKUP($B721,'COMPOSIÇÕES COMPLEMENTARES '!$C:$K,3,0),"")))</f>
        <v/>
      </c>
      <c r="E721" s="418"/>
      <c r="F721" s="419" t="str">
        <f>IF($B721="","",IFERROR(VLOOKUP($B721,SERVIÇOS!$A:$F,4,0),IFERROR(VLOOKUP($B721,'COMPOSIÇÕES COMPLEMENTARES '!$C:$K,6,0),"")))</f>
        <v/>
      </c>
      <c r="G721" s="419" t="str">
        <f>IF($B721="","",IFERROR(VLOOKUP($B721,SERVIÇOS!$A:$F,5,0),IFERROR(VLOOKUP($B721,'COMPOSIÇÕES COMPLEMENTARES '!$C:$K,7,0),"")))</f>
        <v/>
      </c>
      <c r="H721" s="419" t="str">
        <f t="shared" si="494"/>
        <v/>
      </c>
      <c r="I721" s="419" t="str">
        <f t="shared" si="496"/>
        <v/>
      </c>
      <c r="J721" s="419" t="str">
        <f t="shared" si="497"/>
        <v/>
      </c>
      <c r="K721" s="419" t="str">
        <f t="shared" si="498"/>
        <v/>
      </c>
      <c r="L721" s="714"/>
      <c r="M721"/>
      <c r="N721" s="477"/>
      <c r="O721" s="478" t="str">
        <f t="shared" si="499"/>
        <v/>
      </c>
      <c r="P721" s="477"/>
      <c r="Q721" s="479" t="str">
        <f t="shared" si="500"/>
        <v/>
      </c>
      <c r="R721" s="477"/>
      <c r="S721" s="480" t="str">
        <f t="shared" si="501"/>
        <v/>
      </c>
      <c r="T721" s="481">
        <f>SUMIF($N$8:S$8,"QUANT.",N721:S721)</f>
        <v>0</v>
      </c>
      <c r="U721" s="482">
        <f t="shared" si="502"/>
        <v>0</v>
      </c>
      <c r="V721" s="494" t="str">
        <f t="shared" si="495"/>
        <v/>
      </c>
      <c r="W721" s="495">
        <f t="shared" si="503"/>
        <v>0</v>
      </c>
      <c r="X721" s="495" t="e">
        <f t="shared" si="504"/>
        <v>#VALUE!</v>
      </c>
      <c r="Y721" s="273"/>
      <c r="Z721" s="273"/>
      <c r="AA721" s="273"/>
      <c r="AB721" s="273"/>
      <c r="AC721" s="273"/>
      <c r="AD721" s="273"/>
      <c r="AE721" s="273"/>
      <c r="AF721" s="273"/>
      <c r="AG721" s="273"/>
      <c r="AH721" s="273"/>
      <c r="AI721" s="273"/>
      <c r="AJ721" s="274">
        <f t="shared" si="505"/>
        <v>0</v>
      </c>
      <c r="AK721" s="274">
        <v>0</v>
      </c>
    </row>
    <row r="722" spans="1:37" s="275" customFormat="1">
      <c r="A722" s="414"/>
      <c r="B722" s="415"/>
      <c r="C722" s="416" t="str">
        <f>IF($B722="","",IFERROR(VLOOKUP($B722,SERVIÇOS!$A:$F,2,0),IFERROR(VLOOKUP($B722,'COMPOSIÇÕES COMPLEMENTARES '!$C:$K,2,0),"")))</f>
        <v/>
      </c>
      <c r="D722" s="417" t="str">
        <f>IF($B722="","",IFERROR(VLOOKUP($B722,SERVIÇOS!$A:$F,3,0),IFERROR(VLOOKUP($B722,'COMPOSIÇÕES COMPLEMENTARES '!$C:$K,3,0),"")))</f>
        <v/>
      </c>
      <c r="E722" s="418"/>
      <c r="F722" s="419" t="str">
        <f>IF($B722="","",IFERROR(VLOOKUP($B722,SERVIÇOS!$A:$F,4,0),IFERROR(VLOOKUP($B722,'COMPOSIÇÕES COMPLEMENTARES '!$C:$K,6,0),"")))</f>
        <v/>
      </c>
      <c r="G722" s="419" t="str">
        <f>IF($B722="","",IFERROR(VLOOKUP($B722,SERVIÇOS!$A:$F,5,0),IFERROR(VLOOKUP($B722,'COMPOSIÇÕES COMPLEMENTARES '!$C:$K,7,0),"")))</f>
        <v/>
      </c>
      <c r="H722" s="419" t="str">
        <f t="shared" si="494"/>
        <v/>
      </c>
      <c r="I722" s="419" t="str">
        <f t="shared" si="496"/>
        <v/>
      </c>
      <c r="J722" s="419" t="str">
        <f t="shared" si="497"/>
        <v/>
      </c>
      <c r="K722" s="419" t="str">
        <f t="shared" si="498"/>
        <v/>
      </c>
      <c r="L722" s="714"/>
      <c r="M722"/>
      <c r="N722" s="477"/>
      <c r="O722" s="478" t="str">
        <f t="shared" si="499"/>
        <v/>
      </c>
      <c r="P722" s="477"/>
      <c r="Q722" s="479" t="str">
        <f t="shared" si="500"/>
        <v/>
      </c>
      <c r="R722" s="477"/>
      <c r="S722" s="480" t="str">
        <f t="shared" si="501"/>
        <v/>
      </c>
      <c r="T722" s="481">
        <f>SUMIF($N$8:S$8,"QUANT.",N722:S722)</f>
        <v>0</v>
      </c>
      <c r="U722" s="482">
        <f t="shared" si="502"/>
        <v>0</v>
      </c>
      <c r="V722" s="494" t="str">
        <f t="shared" si="495"/>
        <v/>
      </c>
      <c r="W722" s="495">
        <f t="shared" si="503"/>
        <v>0</v>
      </c>
      <c r="X722" s="495" t="e">
        <f t="shared" si="504"/>
        <v>#VALUE!</v>
      </c>
      <c r="Y722" s="273"/>
      <c r="Z722" s="273"/>
      <c r="AA722" s="273"/>
      <c r="AB722" s="273"/>
      <c r="AC722" s="273"/>
      <c r="AD722" s="273"/>
      <c r="AE722" s="273"/>
      <c r="AF722" s="273"/>
      <c r="AG722" s="273"/>
      <c r="AH722" s="273"/>
      <c r="AI722" s="273"/>
      <c r="AJ722" s="274">
        <f t="shared" si="505"/>
        <v>0</v>
      </c>
      <c r="AK722" s="274">
        <v>0</v>
      </c>
    </row>
    <row r="723" spans="1:37" s="275" customFormat="1">
      <c r="A723" s="414"/>
      <c r="B723" s="415"/>
      <c r="C723" s="416" t="str">
        <f>IF($B723="","",IFERROR(VLOOKUP($B723,SERVIÇOS!$A:$F,2,0),IFERROR(VLOOKUP($B723,'COMPOSIÇÕES COMPLEMENTARES '!$C:$K,2,0),"")))</f>
        <v/>
      </c>
      <c r="D723" s="417" t="str">
        <f>IF($B723="","",IFERROR(VLOOKUP($B723,SERVIÇOS!$A:$F,3,0),IFERROR(VLOOKUP($B723,'COMPOSIÇÕES COMPLEMENTARES '!$C:$K,3,0),"")))</f>
        <v/>
      </c>
      <c r="E723" s="418"/>
      <c r="F723" s="419" t="str">
        <f>IF($B723="","",IFERROR(VLOOKUP($B723,SERVIÇOS!$A:$F,4,0),IFERROR(VLOOKUP($B723,'COMPOSIÇÕES COMPLEMENTARES '!$C:$K,6,0),"")))</f>
        <v/>
      </c>
      <c r="G723" s="419" t="str">
        <f>IF($B723="","",IFERROR(VLOOKUP($B723,SERVIÇOS!$A:$F,5,0),IFERROR(VLOOKUP($B723,'COMPOSIÇÕES COMPLEMENTARES '!$C:$K,7,0),"")))</f>
        <v/>
      </c>
      <c r="H723" s="419" t="str">
        <f t="shared" si="494"/>
        <v/>
      </c>
      <c r="I723" s="419" t="str">
        <f t="shared" si="496"/>
        <v/>
      </c>
      <c r="J723" s="419" t="str">
        <f t="shared" si="497"/>
        <v/>
      </c>
      <c r="K723" s="419" t="str">
        <f t="shared" si="498"/>
        <v/>
      </c>
      <c r="L723" s="714"/>
      <c r="M723"/>
      <c r="N723" s="477"/>
      <c r="O723" s="478" t="str">
        <f t="shared" si="499"/>
        <v/>
      </c>
      <c r="P723" s="477"/>
      <c r="Q723" s="479" t="str">
        <f t="shared" si="500"/>
        <v/>
      </c>
      <c r="R723" s="477"/>
      <c r="S723" s="480" t="str">
        <f t="shared" si="501"/>
        <v/>
      </c>
      <c r="T723" s="481">
        <f>SUMIF($N$8:S$8,"QUANT.",N723:S723)</f>
        <v>0</v>
      </c>
      <c r="U723" s="482">
        <f t="shared" si="502"/>
        <v>0</v>
      </c>
      <c r="V723" s="494" t="str">
        <f t="shared" si="495"/>
        <v/>
      </c>
      <c r="W723" s="495">
        <f t="shared" si="503"/>
        <v>0</v>
      </c>
      <c r="X723" s="495" t="e">
        <f t="shared" si="504"/>
        <v>#VALUE!</v>
      </c>
      <c r="Y723" s="273"/>
      <c r="Z723" s="273"/>
      <c r="AA723" s="273"/>
      <c r="AB723" s="273"/>
      <c r="AC723" s="273"/>
      <c r="AD723" s="273"/>
      <c r="AE723" s="273"/>
      <c r="AF723" s="273"/>
      <c r="AG723" s="273"/>
      <c r="AH723" s="273"/>
      <c r="AI723" s="273"/>
      <c r="AJ723" s="274">
        <f t="shared" si="505"/>
        <v>0</v>
      </c>
      <c r="AK723" s="274">
        <v>0</v>
      </c>
    </row>
    <row r="724" spans="1:37" s="275" customFormat="1">
      <c r="A724" s="414"/>
      <c r="B724" s="415"/>
      <c r="C724" s="416" t="str">
        <f>IF($B724="","",IFERROR(VLOOKUP($B724,SERVIÇOS!$A:$F,2,0),IFERROR(VLOOKUP($B724,'COMPOSIÇÕES COMPLEMENTARES '!$C:$K,2,0),"")))</f>
        <v/>
      </c>
      <c r="D724" s="417" t="str">
        <f>IF($B724="","",IFERROR(VLOOKUP($B724,SERVIÇOS!$A:$F,3,0),IFERROR(VLOOKUP($B724,'COMPOSIÇÕES COMPLEMENTARES '!$C:$K,3,0),"")))</f>
        <v/>
      </c>
      <c r="E724" s="418"/>
      <c r="F724" s="419" t="str">
        <f>IF($B724="","",IFERROR(VLOOKUP($B724,SERVIÇOS!$A:$F,4,0),IFERROR(VLOOKUP($B724,'COMPOSIÇÕES COMPLEMENTARES '!$C:$K,6,0),"")))</f>
        <v/>
      </c>
      <c r="G724" s="419" t="str">
        <f>IF($B724="","",IFERROR(VLOOKUP($B724,SERVIÇOS!$A:$F,5,0),IFERROR(VLOOKUP($B724,'COMPOSIÇÕES COMPLEMENTARES '!$C:$K,7,0),"")))</f>
        <v/>
      </c>
      <c r="H724" s="419" t="str">
        <f t="shared" si="494"/>
        <v/>
      </c>
      <c r="I724" s="419" t="str">
        <f t="shared" si="496"/>
        <v/>
      </c>
      <c r="J724" s="419" t="str">
        <f t="shared" si="497"/>
        <v/>
      </c>
      <c r="K724" s="419" t="str">
        <f t="shared" si="498"/>
        <v/>
      </c>
      <c r="L724" s="714"/>
      <c r="M724"/>
      <c r="N724" s="477"/>
      <c r="O724" s="478" t="str">
        <f t="shared" si="499"/>
        <v/>
      </c>
      <c r="P724" s="477"/>
      <c r="Q724" s="479" t="str">
        <f t="shared" si="500"/>
        <v/>
      </c>
      <c r="R724" s="477"/>
      <c r="S724" s="480" t="str">
        <f t="shared" si="501"/>
        <v/>
      </c>
      <c r="T724" s="481">
        <f>SUMIF($N$8:S$8,"QUANT.",N724:S724)</f>
        <v>0</v>
      </c>
      <c r="U724" s="482">
        <f t="shared" si="502"/>
        <v>0</v>
      </c>
      <c r="V724" s="494" t="str">
        <f t="shared" si="495"/>
        <v/>
      </c>
      <c r="W724" s="495">
        <f t="shared" si="503"/>
        <v>0</v>
      </c>
      <c r="X724" s="495" t="e">
        <f t="shared" si="504"/>
        <v>#VALUE!</v>
      </c>
      <c r="Y724" s="273"/>
      <c r="Z724" s="273"/>
      <c r="AA724" s="273"/>
      <c r="AB724" s="273"/>
      <c r="AC724" s="273"/>
      <c r="AD724" s="273"/>
      <c r="AE724" s="273"/>
      <c r="AF724" s="273"/>
      <c r="AG724" s="273"/>
      <c r="AH724" s="273"/>
      <c r="AI724" s="273"/>
      <c r="AJ724" s="274">
        <f t="shared" si="505"/>
        <v>0</v>
      </c>
      <c r="AK724" s="274">
        <v>0</v>
      </c>
    </row>
    <row r="725" spans="1:37" s="275" customFormat="1">
      <c r="A725" s="414"/>
      <c r="B725" s="415"/>
      <c r="C725" s="416" t="str">
        <f>IF($B725="","",IFERROR(VLOOKUP($B725,SERVIÇOS!$A:$F,2,0),IFERROR(VLOOKUP($B725,'COMPOSIÇÕES COMPLEMENTARES '!$C:$K,2,0),"")))</f>
        <v/>
      </c>
      <c r="D725" s="417" t="str">
        <f>IF($B725="","",IFERROR(VLOOKUP($B725,SERVIÇOS!$A:$F,3,0),IFERROR(VLOOKUP($B725,'COMPOSIÇÕES COMPLEMENTARES '!$C:$K,3,0),"")))</f>
        <v/>
      </c>
      <c r="E725" s="418"/>
      <c r="F725" s="419" t="str">
        <f>IF($B725="","",IFERROR(VLOOKUP($B725,SERVIÇOS!$A:$F,4,0),IFERROR(VLOOKUP($B725,'COMPOSIÇÕES COMPLEMENTARES '!$C:$K,6,0),"")))</f>
        <v/>
      </c>
      <c r="G725" s="419" t="str">
        <f>IF($B725="","",IFERROR(VLOOKUP($B725,SERVIÇOS!$A:$F,5,0),IFERROR(VLOOKUP($B725,'COMPOSIÇÕES COMPLEMENTARES '!$C:$K,7,0),"")))</f>
        <v/>
      </c>
      <c r="H725" s="419" t="str">
        <f t="shared" si="494"/>
        <v/>
      </c>
      <c r="I725" s="419" t="str">
        <f t="shared" si="496"/>
        <v/>
      </c>
      <c r="J725" s="419" t="str">
        <f t="shared" si="497"/>
        <v/>
      </c>
      <c r="K725" s="419" t="str">
        <f t="shared" si="498"/>
        <v/>
      </c>
      <c r="L725" s="714"/>
      <c r="M725"/>
      <c r="N725" s="477"/>
      <c r="O725" s="478" t="str">
        <f t="shared" si="499"/>
        <v/>
      </c>
      <c r="P725" s="477"/>
      <c r="Q725" s="479" t="str">
        <f t="shared" si="500"/>
        <v/>
      </c>
      <c r="R725" s="477"/>
      <c r="S725" s="480" t="str">
        <f t="shared" si="501"/>
        <v/>
      </c>
      <c r="T725" s="481">
        <f>SUMIF($N$8:S$8,"QUANT.",N725:S725)</f>
        <v>0</v>
      </c>
      <c r="U725" s="482">
        <f t="shared" si="502"/>
        <v>0</v>
      </c>
      <c r="V725" s="494" t="str">
        <f t="shared" si="495"/>
        <v/>
      </c>
      <c r="W725" s="495">
        <f t="shared" si="503"/>
        <v>0</v>
      </c>
      <c r="X725" s="495" t="e">
        <f t="shared" si="504"/>
        <v>#VALUE!</v>
      </c>
      <c r="Y725" s="273"/>
      <c r="Z725" s="273"/>
      <c r="AA725" s="273"/>
      <c r="AB725" s="273"/>
      <c r="AC725" s="273"/>
      <c r="AD725" s="273"/>
      <c r="AE725" s="273"/>
      <c r="AF725" s="273"/>
      <c r="AG725" s="273"/>
      <c r="AH725" s="273"/>
      <c r="AI725" s="273"/>
      <c r="AJ725" s="274">
        <f t="shared" si="505"/>
        <v>0</v>
      </c>
      <c r="AK725" s="274">
        <v>0</v>
      </c>
    </row>
    <row r="726" spans="1:37" s="275" customFormat="1">
      <c r="A726" s="414"/>
      <c r="B726" s="415"/>
      <c r="C726" s="416" t="str">
        <f>IF($B726="","",IFERROR(VLOOKUP($B726,SERVIÇOS!$A:$F,2,0),IFERROR(VLOOKUP($B726,'COMPOSIÇÕES COMPLEMENTARES '!$C:$K,2,0),"")))</f>
        <v/>
      </c>
      <c r="D726" s="417" t="str">
        <f>IF($B726="","",IFERROR(VLOOKUP($B726,SERVIÇOS!$A:$F,3,0),IFERROR(VLOOKUP($B726,'COMPOSIÇÕES COMPLEMENTARES '!$C:$K,3,0),"")))</f>
        <v/>
      </c>
      <c r="E726" s="418"/>
      <c r="F726" s="419" t="str">
        <f>IF($B726="","",IFERROR(VLOOKUP($B726,SERVIÇOS!$A:$F,4,0),IFERROR(VLOOKUP($B726,'COMPOSIÇÕES COMPLEMENTARES '!$C:$K,6,0),"")))</f>
        <v/>
      </c>
      <c r="G726" s="419" t="str">
        <f>IF($B726="","",IFERROR(VLOOKUP($B726,SERVIÇOS!$A:$F,5,0),IFERROR(VLOOKUP($B726,'COMPOSIÇÕES COMPLEMENTARES '!$C:$K,7,0),"")))</f>
        <v/>
      </c>
      <c r="H726" s="419" t="str">
        <f t="shared" si="494"/>
        <v/>
      </c>
      <c r="I726" s="419" t="str">
        <f t="shared" si="496"/>
        <v/>
      </c>
      <c r="J726" s="419" t="str">
        <f t="shared" si="497"/>
        <v/>
      </c>
      <c r="K726" s="419" t="str">
        <f t="shared" si="498"/>
        <v/>
      </c>
      <c r="L726" s="714"/>
      <c r="M726"/>
      <c r="N726" s="477"/>
      <c r="O726" s="478" t="str">
        <f t="shared" si="499"/>
        <v/>
      </c>
      <c r="P726" s="477"/>
      <c r="Q726" s="479" t="str">
        <f t="shared" si="500"/>
        <v/>
      </c>
      <c r="R726" s="477"/>
      <c r="S726" s="480" t="str">
        <f t="shared" si="501"/>
        <v/>
      </c>
      <c r="T726" s="481">
        <f>SUMIF($N$8:S$8,"QUANT.",N726:S726)</f>
        <v>0</v>
      </c>
      <c r="U726" s="482">
        <f t="shared" si="502"/>
        <v>0</v>
      </c>
      <c r="V726" s="494" t="str">
        <f t="shared" si="495"/>
        <v/>
      </c>
      <c r="W726" s="495">
        <f t="shared" si="503"/>
        <v>0</v>
      </c>
      <c r="X726" s="495" t="e">
        <f t="shared" si="504"/>
        <v>#VALUE!</v>
      </c>
      <c r="Y726" s="273"/>
      <c r="Z726" s="273"/>
      <c r="AA726" s="273"/>
      <c r="AB726" s="273"/>
      <c r="AC726" s="273"/>
      <c r="AD726" s="273"/>
      <c r="AE726" s="273"/>
      <c r="AF726" s="273"/>
      <c r="AG726" s="273"/>
      <c r="AH726" s="273"/>
      <c r="AI726" s="273"/>
      <c r="AJ726" s="274">
        <f t="shared" si="505"/>
        <v>0</v>
      </c>
      <c r="AK726" s="274">
        <v>0</v>
      </c>
    </row>
    <row r="727" spans="1:37" s="275" customFormat="1">
      <c r="A727" s="414"/>
      <c r="B727" s="415"/>
      <c r="C727" s="416" t="str">
        <f>IF($B727="","",IFERROR(VLOOKUP($B727,SERVIÇOS!$A:$F,2,0),IFERROR(VLOOKUP($B727,'COMPOSIÇÕES COMPLEMENTARES '!$C:$K,2,0),"")))</f>
        <v/>
      </c>
      <c r="D727" s="417" t="str">
        <f>IF($B727="","",IFERROR(VLOOKUP($B727,SERVIÇOS!$A:$F,3,0),IFERROR(VLOOKUP($B727,'COMPOSIÇÕES COMPLEMENTARES '!$C:$K,3,0),"")))</f>
        <v/>
      </c>
      <c r="E727" s="418"/>
      <c r="F727" s="419" t="str">
        <f>IF($B727="","",IFERROR(VLOOKUP($B727,SERVIÇOS!$A:$F,4,0),IFERROR(VLOOKUP($B727,'COMPOSIÇÕES COMPLEMENTARES '!$C:$K,6,0),"")))</f>
        <v/>
      </c>
      <c r="G727" s="419" t="str">
        <f>IF($B727="","",IFERROR(VLOOKUP($B727,SERVIÇOS!$A:$F,5,0),IFERROR(VLOOKUP($B727,'COMPOSIÇÕES COMPLEMENTARES '!$C:$K,7,0),"")))</f>
        <v/>
      </c>
      <c r="H727" s="419" t="str">
        <f t="shared" si="494"/>
        <v/>
      </c>
      <c r="I727" s="419" t="str">
        <f t="shared" si="496"/>
        <v/>
      </c>
      <c r="J727" s="419" t="str">
        <f t="shared" si="497"/>
        <v/>
      </c>
      <c r="K727" s="419" t="str">
        <f t="shared" si="498"/>
        <v/>
      </c>
      <c r="L727" s="714"/>
      <c r="M727"/>
      <c r="N727" s="477"/>
      <c r="O727" s="478" t="str">
        <f t="shared" si="499"/>
        <v/>
      </c>
      <c r="P727" s="477"/>
      <c r="Q727" s="479" t="str">
        <f t="shared" si="500"/>
        <v/>
      </c>
      <c r="R727" s="477"/>
      <c r="S727" s="480" t="str">
        <f t="shared" si="501"/>
        <v/>
      </c>
      <c r="T727" s="481">
        <f>SUMIF($N$8:S$8,"QUANT.",N727:S727)</f>
        <v>0</v>
      </c>
      <c r="U727" s="482">
        <f t="shared" si="502"/>
        <v>0</v>
      </c>
      <c r="V727" s="494" t="str">
        <f t="shared" si="495"/>
        <v/>
      </c>
      <c r="W727" s="495">
        <f t="shared" si="503"/>
        <v>0</v>
      </c>
      <c r="X727" s="495" t="e">
        <f t="shared" si="504"/>
        <v>#VALUE!</v>
      </c>
      <c r="Y727" s="273"/>
      <c r="Z727" s="273"/>
      <c r="AA727" s="273"/>
      <c r="AB727" s="273"/>
      <c r="AC727" s="273"/>
      <c r="AD727" s="273"/>
      <c r="AE727" s="273"/>
      <c r="AF727" s="273"/>
      <c r="AG727" s="273"/>
      <c r="AH727" s="273"/>
      <c r="AI727" s="273"/>
      <c r="AJ727" s="274">
        <f t="shared" si="505"/>
        <v>0</v>
      </c>
      <c r="AK727" s="274">
        <v>0</v>
      </c>
    </row>
    <row r="728" spans="1:37" s="275" customFormat="1">
      <c r="A728" s="414"/>
      <c r="B728" s="415"/>
      <c r="C728" s="416" t="str">
        <f>IF($B728="","",IFERROR(VLOOKUP($B728,SERVIÇOS!$A:$F,2,0),IFERROR(VLOOKUP($B728,'COMPOSIÇÕES COMPLEMENTARES '!$C:$K,2,0),"")))</f>
        <v/>
      </c>
      <c r="D728" s="417" t="str">
        <f>IF($B728="","",IFERROR(VLOOKUP($B728,SERVIÇOS!$A:$F,3,0),IFERROR(VLOOKUP($B728,'COMPOSIÇÕES COMPLEMENTARES '!$C:$K,3,0),"")))</f>
        <v/>
      </c>
      <c r="E728" s="418"/>
      <c r="F728" s="419" t="str">
        <f>IF($B728="","",IFERROR(VLOOKUP($B728,SERVIÇOS!$A:$F,4,0),IFERROR(VLOOKUP($B728,'COMPOSIÇÕES COMPLEMENTARES '!$C:$K,6,0),"")))</f>
        <v/>
      </c>
      <c r="G728" s="419" t="str">
        <f>IF($B728="","",IFERROR(VLOOKUP($B728,SERVIÇOS!$A:$F,5,0),IFERROR(VLOOKUP($B728,'COMPOSIÇÕES COMPLEMENTARES '!$C:$K,7,0),"")))</f>
        <v/>
      </c>
      <c r="H728" s="419" t="str">
        <f t="shared" si="494"/>
        <v/>
      </c>
      <c r="I728" s="419" t="str">
        <f t="shared" si="496"/>
        <v/>
      </c>
      <c r="J728" s="419" t="str">
        <f t="shared" si="497"/>
        <v/>
      </c>
      <c r="K728" s="419" t="str">
        <f t="shared" si="498"/>
        <v/>
      </c>
      <c r="L728" s="714"/>
      <c r="M728"/>
      <c r="N728" s="477"/>
      <c r="O728" s="478" t="str">
        <f t="shared" si="499"/>
        <v/>
      </c>
      <c r="P728" s="477"/>
      <c r="Q728" s="479" t="str">
        <f t="shared" si="500"/>
        <v/>
      </c>
      <c r="R728" s="477"/>
      <c r="S728" s="480" t="str">
        <f t="shared" si="501"/>
        <v/>
      </c>
      <c r="T728" s="481">
        <f>SUMIF($N$8:S$8,"QUANT.",N728:S728)</f>
        <v>0</v>
      </c>
      <c r="U728" s="482">
        <f t="shared" si="502"/>
        <v>0</v>
      </c>
      <c r="V728" s="494" t="str">
        <f t="shared" si="495"/>
        <v/>
      </c>
      <c r="W728" s="495">
        <f t="shared" si="503"/>
        <v>0</v>
      </c>
      <c r="X728" s="495" t="e">
        <f t="shared" si="504"/>
        <v>#VALUE!</v>
      </c>
      <c r="Y728" s="273"/>
      <c r="Z728" s="273"/>
      <c r="AA728" s="273"/>
      <c r="AB728" s="273"/>
      <c r="AC728" s="273"/>
      <c r="AD728" s="273"/>
      <c r="AE728" s="273"/>
      <c r="AF728" s="273"/>
      <c r="AG728" s="273"/>
      <c r="AH728" s="273"/>
      <c r="AI728" s="273"/>
      <c r="AJ728" s="274">
        <f t="shared" si="505"/>
        <v>0</v>
      </c>
      <c r="AK728" s="274">
        <v>0</v>
      </c>
    </row>
    <row r="729" spans="1:37" s="275" customFormat="1">
      <c r="A729" s="414"/>
      <c r="B729" s="415"/>
      <c r="C729" s="416" t="str">
        <f>IF($B729="","",IFERROR(VLOOKUP($B729,SERVIÇOS!$A:$F,2,0),IFERROR(VLOOKUP($B729,'COMPOSIÇÕES COMPLEMENTARES '!$C:$K,2,0),"")))</f>
        <v/>
      </c>
      <c r="D729" s="417" t="str">
        <f>IF($B729="","",IFERROR(VLOOKUP($B729,SERVIÇOS!$A:$F,3,0),IFERROR(VLOOKUP($B729,'COMPOSIÇÕES COMPLEMENTARES '!$C:$K,3,0),"")))</f>
        <v/>
      </c>
      <c r="E729" s="418"/>
      <c r="F729" s="419" t="str">
        <f>IF($B729="","",IFERROR(VLOOKUP($B729,SERVIÇOS!$A:$F,4,0),IFERROR(VLOOKUP($B729,'COMPOSIÇÕES COMPLEMENTARES '!$C:$K,6,0),"")))</f>
        <v/>
      </c>
      <c r="G729" s="419" t="str">
        <f>IF($B729="","",IFERROR(VLOOKUP($B729,SERVIÇOS!$A:$F,5,0),IFERROR(VLOOKUP($B729,'COMPOSIÇÕES COMPLEMENTARES '!$C:$K,7,0),"")))</f>
        <v/>
      </c>
      <c r="H729" s="419" t="str">
        <f t="shared" si="494"/>
        <v/>
      </c>
      <c r="I729" s="419" t="str">
        <f t="shared" si="496"/>
        <v/>
      </c>
      <c r="J729" s="419" t="str">
        <f t="shared" si="497"/>
        <v/>
      </c>
      <c r="K729" s="419" t="str">
        <f t="shared" si="498"/>
        <v/>
      </c>
      <c r="L729" s="714"/>
      <c r="M729"/>
      <c r="N729" s="477"/>
      <c r="O729" s="478" t="str">
        <f t="shared" si="499"/>
        <v/>
      </c>
      <c r="P729" s="477"/>
      <c r="Q729" s="479" t="str">
        <f t="shared" si="500"/>
        <v/>
      </c>
      <c r="R729" s="477"/>
      <c r="S729" s="480" t="str">
        <f t="shared" si="501"/>
        <v/>
      </c>
      <c r="T729" s="481">
        <f>SUMIF($N$8:S$8,"QUANT.",N729:S729)</f>
        <v>0</v>
      </c>
      <c r="U729" s="482">
        <f t="shared" si="502"/>
        <v>0</v>
      </c>
      <c r="V729" s="494" t="str">
        <f t="shared" si="495"/>
        <v/>
      </c>
      <c r="W729" s="495">
        <f t="shared" si="503"/>
        <v>0</v>
      </c>
      <c r="X729" s="495" t="e">
        <f t="shared" si="504"/>
        <v>#VALUE!</v>
      </c>
      <c r="Y729" s="273"/>
      <c r="Z729" s="273"/>
      <c r="AA729" s="273"/>
      <c r="AB729" s="273"/>
      <c r="AC729" s="273"/>
      <c r="AD729" s="273"/>
      <c r="AE729" s="273"/>
      <c r="AF729" s="273"/>
      <c r="AG729" s="273"/>
      <c r="AH729" s="273"/>
      <c r="AI729" s="273"/>
      <c r="AJ729" s="274">
        <f t="shared" si="505"/>
        <v>0</v>
      </c>
      <c r="AK729" s="274">
        <v>0</v>
      </c>
    </row>
    <row r="730" spans="1:37" s="275" customFormat="1">
      <c r="A730" s="414"/>
      <c r="B730" s="415"/>
      <c r="C730" s="416" t="str">
        <f>IF($B730="","",IFERROR(VLOOKUP($B730,SERVIÇOS!$A:$F,2,0),IFERROR(VLOOKUP($B730,'COMPOSIÇÕES COMPLEMENTARES '!$C:$K,2,0),"")))</f>
        <v/>
      </c>
      <c r="D730" s="417" t="str">
        <f>IF($B730="","",IFERROR(VLOOKUP($B730,SERVIÇOS!$A:$F,3,0),IFERROR(VLOOKUP($B730,'COMPOSIÇÕES COMPLEMENTARES '!$C:$K,3,0),"")))</f>
        <v/>
      </c>
      <c r="E730" s="418"/>
      <c r="F730" s="419" t="str">
        <f>IF($B730="","",IFERROR(VLOOKUP($B730,SERVIÇOS!$A:$F,4,0),IFERROR(VLOOKUP($B730,'COMPOSIÇÕES COMPLEMENTARES '!$C:$K,6,0),"")))</f>
        <v/>
      </c>
      <c r="G730" s="419" t="str">
        <f>IF($B730="","",IFERROR(VLOOKUP($B730,SERVIÇOS!$A:$F,5,0),IFERROR(VLOOKUP($B730,'COMPOSIÇÕES COMPLEMENTARES '!$C:$K,7,0),"")))</f>
        <v/>
      </c>
      <c r="H730" s="419" t="str">
        <f t="shared" si="494"/>
        <v/>
      </c>
      <c r="I730" s="419" t="str">
        <f t="shared" si="496"/>
        <v/>
      </c>
      <c r="J730" s="419" t="str">
        <f t="shared" si="497"/>
        <v/>
      </c>
      <c r="K730" s="419" t="str">
        <f t="shared" si="498"/>
        <v/>
      </c>
      <c r="L730" s="714"/>
      <c r="M730"/>
      <c r="N730" s="477"/>
      <c r="O730" s="478" t="str">
        <f t="shared" si="499"/>
        <v/>
      </c>
      <c r="P730" s="477"/>
      <c r="Q730" s="479" t="str">
        <f t="shared" si="500"/>
        <v/>
      </c>
      <c r="R730" s="477"/>
      <c r="S730" s="480" t="str">
        <f t="shared" si="501"/>
        <v/>
      </c>
      <c r="T730" s="481">
        <f>SUMIF($N$8:S$8,"QUANT.",N730:S730)</f>
        <v>0</v>
      </c>
      <c r="U730" s="482">
        <f t="shared" si="502"/>
        <v>0</v>
      </c>
      <c r="V730" s="494" t="str">
        <f t="shared" si="495"/>
        <v/>
      </c>
      <c r="W730" s="495">
        <f t="shared" si="503"/>
        <v>0</v>
      </c>
      <c r="X730" s="495" t="e">
        <f t="shared" si="504"/>
        <v>#VALUE!</v>
      </c>
      <c r="Y730" s="273"/>
      <c r="Z730" s="273"/>
      <c r="AA730" s="273"/>
      <c r="AB730" s="273"/>
      <c r="AC730" s="273"/>
      <c r="AD730" s="273"/>
      <c r="AE730" s="273"/>
      <c r="AF730" s="273"/>
      <c r="AG730" s="273"/>
      <c r="AH730" s="273"/>
      <c r="AI730" s="273"/>
      <c r="AJ730" s="274">
        <f t="shared" si="505"/>
        <v>0</v>
      </c>
      <c r="AK730" s="274">
        <v>0</v>
      </c>
    </row>
    <row r="731" spans="1:37" s="275" customFormat="1">
      <c r="A731" s="414"/>
      <c r="B731" s="415"/>
      <c r="C731" s="416" t="str">
        <f>IF($B731="","",IFERROR(VLOOKUP($B731,SERVIÇOS!$A:$F,2,0),IFERROR(VLOOKUP($B731,'COMPOSIÇÕES COMPLEMENTARES '!$C:$K,2,0),"")))</f>
        <v/>
      </c>
      <c r="D731" s="417" t="str">
        <f>IF($B731="","",IFERROR(VLOOKUP($B731,SERVIÇOS!$A:$F,3,0),IFERROR(VLOOKUP($B731,'COMPOSIÇÕES COMPLEMENTARES '!$C:$K,3,0),"")))</f>
        <v/>
      </c>
      <c r="E731" s="418"/>
      <c r="F731" s="419" t="str">
        <f>IF($B731="","",IFERROR(VLOOKUP($B731,SERVIÇOS!$A:$F,4,0),IFERROR(VLOOKUP($B731,'COMPOSIÇÕES COMPLEMENTARES '!$C:$K,6,0),"")))</f>
        <v/>
      </c>
      <c r="G731" s="419" t="str">
        <f>IF($B731="","",IFERROR(VLOOKUP($B731,SERVIÇOS!$A:$F,5,0),IFERROR(VLOOKUP($B731,'COMPOSIÇÕES COMPLEMENTARES '!$C:$K,7,0),"")))</f>
        <v/>
      </c>
      <c r="H731" s="419" t="str">
        <f t="shared" si="494"/>
        <v/>
      </c>
      <c r="I731" s="419" t="str">
        <f t="shared" si="496"/>
        <v/>
      </c>
      <c r="J731" s="419" t="str">
        <f t="shared" si="497"/>
        <v/>
      </c>
      <c r="K731" s="419" t="str">
        <f t="shared" si="498"/>
        <v/>
      </c>
      <c r="L731" s="714"/>
      <c r="M731"/>
      <c r="N731" s="477"/>
      <c r="O731" s="478" t="str">
        <f t="shared" si="499"/>
        <v/>
      </c>
      <c r="P731" s="477"/>
      <c r="Q731" s="479" t="str">
        <f t="shared" si="500"/>
        <v/>
      </c>
      <c r="R731" s="477"/>
      <c r="S731" s="480" t="str">
        <f t="shared" si="501"/>
        <v/>
      </c>
      <c r="T731" s="481">
        <f>SUMIF($N$8:S$8,"QUANT.",N731:S731)</f>
        <v>0</v>
      </c>
      <c r="U731" s="482">
        <f t="shared" si="502"/>
        <v>0</v>
      </c>
      <c r="V731" s="494" t="str">
        <f t="shared" si="495"/>
        <v/>
      </c>
      <c r="W731" s="495">
        <f t="shared" si="503"/>
        <v>0</v>
      </c>
      <c r="X731" s="495" t="e">
        <f t="shared" si="504"/>
        <v>#VALUE!</v>
      </c>
      <c r="Y731" s="273"/>
      <c r="Z731" s="273"/>
      <c r="AA731" s="273"/>
      <c r="AB731" s="273"/>
      <c r="AC731" s="273"/>
      <c r="AD731" s="273"/>
      <c r="AE731" s="273"/>
      <c r="AF731" s="273"/>
      <c r="AG731" s="273"/>
      <c r="AH731" s="273"/>
      <c r="AI731" s="273"/>
      <c r="AJ731" s="274">
        <f t="shared" si="505"/>
        <v>0</v>
      </c>
      <c r="AK731" s="274">
        <v>0</v>
      </c>
    </row>
    <row r="732" spans="1:37" s="275" customFormat="1">
      <c r="A732" s="414"/>
      <c r="B732" s="415"/>
      <c r="C732" s="416" t="str">
        <f>IF($B732="","",IFERROR(VLOOKUP($B732,SERVIÇOS!$A:$F,2,0),IFERROR(VLOOKUP($B732,'COMPOSIÇÕES COMPLEMENTARES '!$C:$K,2,0),"")))</f>
        <v/>
      </c>
      <c r="D732" s="417" t="str">
        <f>IF($B732="","",IFERROR(VLOOKUP($B732,SERVIÇOS!$A:$F,3,0),IFERROR(VLOOKUP($B732,'COMPOSIÇÕES COMPLEMENTARES '!$C:$K,3,0),"")))</f>
        <v/>
      </c>
      <c r="E732" s="418"/>
      <c r="F732" s="419" t="str">
        <f>IF($B732="","",IFERROR(VLOOKUP($B732,SERVIÇOS!$A:$F,4,0),IFERROR(VLOOKUP($B732,'COMPOSIÇÕES COMPLEMENTARES '!$C:$K,6,0),"")))</f>
        <v/>
      </c>
      <c r="G732" s="419" t="str">
        <f>IF($B732="","",IFERROR(VLOOKUP($B732,SERVIÇOS!$A:$F,5,0),IFERROR(VLOOKUP($B732,'COMPOSIÇÕES COMPLEMENTARES '!$C:$K,7,0),"")))</f>
        <v/>
      </c>
      <c r="H732" s="419" t="str">
        <f t="shared" si="494"/>
        <v/>
      </c>
      <c r="I732" s="419" t="str">
        <f t="shared" si="496"/>
        <v/>
      </c>
      <c r="J732" s="419" t="str">
        <f t="shared" si="497"/>
        <v/>
      </c>
      <c r="K732" s="419" t="str">
        <f t="shared" si="498"/>
        <v/>
      </c>
      <c r="L732" s="714"/>
      <c r="M732"/>
      <c r="N732" s="477"/>
      <c r="O732" s="478" t="str">
        <f t="shared" si="499"/>
        <v/>
      </c>
      <c r="P732" s="477"/>
      <c r="Q732" s="479" t="str">
        <f t="shared" si="500"/>
        <v/>
      </c>
      <c r="R732" s="477"/>
      <c r="S732" s="480" t="str">
        <f t="shared" si="501"/>
        <v/>
      </c>
      <c r="T732" s="481">
        <f>SUMIF($N$8:S$8,"QUANT.",N732:S732)</f>
        <v>0</v>
      </c>
      <c r="U732" s="482">
        <f t="shared" si="502"/>
        <v>0</v>
      </c>
      <c r="V732" s="494" t="str">
        <f t="shared" si="495"/>
        <v/>
      </c>
      <c r="W732" s="495">
        <f t="shared" si="503"/>
        <v>0</v>
      </c>
      <c r="X732" s="495" t="e">
        <f t="shared" si="504"/>
        <v>#VALUE!</v>
      </c>
      <c r="Y732" s="273"/>
      <c r="Z732" s="273"/>
      <c r="AA732" s="273"/>
      <c r="AB732" s="273"/>
      <c r="AC732" s="273"/>
      <c r="AD732" s="273"/>
      <c r="AE732" s="273"/>
      <c r="AF732" s="273"/>
      <c r="AG732" s="273"/>
      <c r="AH732" s="273"/>
      <c r="AI732" s="273"/>
      <c r="AJ732" s="274">
        <f t="shared" si="505"/>
        <v>0</v>
      </c>
      <c r="AK732" s="274">
        <v>0</v>
      </c>
    </row>
    <row r="733" spans="1:37" s="275" customFormat="1">
      <c r="A733" s="414"/>
      <c r="B733" s="415"/>
      <c r="C733" s="416" t="str">
        <f>IF($B733="","",IFERROR(VLOOKUP($B733,SERVIÇOS!$A:$F,2,0),IFERROR(VLOOKUP($B733,'COMPOSIÇÕES COMPLEMENTARES '!$C:$K,2,0),"")))</f>
        <v/>
      </c>
      <c r="D733" s="417" t="str">
        <f>IF($B733="","",IFERROR(VLOOKUP($B733,SERVIÇOS!$A:$F,3,0),IFERROR(VLOOKUP($B733,'COMPOSIÇÕES COMPLEMENTARES '!$C:$K,3,0),"")))</f>
        <v/>
      </c>
      <c r="E733" s="418"/>
      <c r="F733" s="419" t="str">
        <f>IF($B733="","",IFERROR(VLOOKUP($B733,SERVIÇOS!$A:$F,4,0),IFERROR(VLOOKUP($B733,'COMPOSIÇÕES COMPLEMENTARES '!$C:$K,6,0),"")))</f>
        <v/>
      </c>
      <c r="G733" s="419" t="str">
        <f>IF($B733="","",IFERROR(VLOOKUP($B733,SERVIÇOS!$A:$F,5,0),IFERROR(VLOOKUP($B733,'COMPOSIÇÕES COMPLEMENTARES '!$C:$K,7,0),"")))</f>
        <v/>
      </c>
      <c r="H733" s="419" t="str">
        <f t="shared" si="494"/>
        <v/>
      </c>
      <c r="I733" s="419" t="str">
        <f t="shared" si="496"/>
        <v/>
      </c>
      <c r="J733" s="419" t="str">
        <f t="shared" si="497"/>
        <v/>
      </c>
      <c r="K733" s="419" t="str">
        <f t="shared" si="498"/>
        <v/>
      </c>
      <c r="L733" s="714"/>
      <c r="M733"/>
      <c r="N733" s="477"/>
      <c r="O733" s="478" t="str">
        <f t="shared" si="499"/>
        <v/>
      </c>
      <c r="P733" s="477"/>
      <c r="Q733" s="479" t="str">
        <f t="shared" si="500"/>
        <v/>
      </c>
      <c r="R733" s="477"/>
      <c r="S733" s="480" t="str">
        <f t="shared" si="501"/>
        <v/>
      </c>
      <c r="T733" s="481">
        <f>SUMIF($N$8:S$8,"QUANT.",N733:S733)</f>
        <v>0</v>
      </c>
      <c r="U733" s="482">
        <f t="shared" si="502"/>
        <v>0</v>
      </c>
      <c r="V733" s="494" t="str">
        <f t="shared" si="495"/>
        <v/>
      </c>
      <c r="W733" s="495">
        <f t="shared" si="503"/>
        <v>0</v>
      </c>
      <c r="X733" s="495" t="e">
        <f t="shared" si="504"/>
        <v>#VALUE!</v>
      </c>
      <c r="Y733" s="273"/>
      <c r="Z733" s="273"/>
      <c r="AA733" s="273"/>
      <c r="AB733" s="273"/>
      <c r="AC733" s="273"/>
      <c r="AD733" s="273"/>
      <c r="AE733" s="273"/>
      <c r="AF733" s="273"/>
      <c r="AG733" s="273"/>
      <c r="AH733" s="273"/>
      <c r="AI733" s="273"/>
      <c r="AJ733" s="274">
        <f t="shared" si="505"/>
        <v>0</v>
      </c>
      <c r="AK733" s="274">
        <v>0</v>
      </c>
    </row>
    <row r="734" spans="1:37" s="275" customFormat="1">
      <c r="A734" s="414"/>
      <c r="B734" s="415"/>
      <c r="C734" s="416" t="str">
        <f>IF($B734="","",IFERROR(VLOOKUP($B734,SERVIÇOS!$A:$F,2,0),IFERROR(VLOOKUP($B734,'COMPOSIÇÕES COMPLEMENTARES '!$C:$K,2,0),"")))</f>
        <v/>
      </c>
      <c r="D734" s="417" t="str">
        <f>IF($B734="","",IFERROR(VLOOKUP($B734,SERVIÇOS!$A:$F,3,0),IFERROR(VLOOKUP($B734,'COMPOSIÇÕES COMPLEMENTARES '!$C:$K,3,0),"")))</f>
        <v/>
      </c>
      <c r="E734" s="418"/>
      <c r="F734" s="419" t="str">
        <f>IF($B734="","",IFERROR(VLOOKUP($B734,SERVIÇOS!$A:$F,4,0),IFERROR(VLOOKUP($B734,'COMPOSIÇÕES COMPLEMENTARES '!$C:$K,6,0),"")))</f>
        <v/>
      </c>
      <c r="G734" s="419" t="str">
        <f>IF($B734="","",IFERROR(VLOOKUP($B734,SERVIÇOS!$A:$F,5,0),IFERROR(VLOOKUP($B734,'COMPOSIÇÕES COMPLEMENTARES '!$C:$K,7,0),"")))</f>
        <v/>
      </c>
      <c r="H734" s="419" t="str">
        <f t="shared" si="494"/>
        <v/>
      </c>
      <c r="I734" s="419" t="str">
        <f t="shared" si="496"/>
        <v/>
      </c>
      <c r="J734" s="419" t="str">
        <f t="shared" si="497"/>
        <v/>
      </c>
      <c r="K734" s="419" t="str">
        <f t="shared" si="498"/>
        <v/>
      </c>
      <c r="L734" s="714"/>
      <c r="M734"/>
      <c r="N734" s="477"/>
      <c r="O734" s="478" t="str">
        <f t="shared" si="499"/>
        <v/>
      </c>
      <c r="P734" s="477"/>
      <c r="Q734" s="479" t="str">
        <f t="shared" si="500"/>
        <v/>
      </c>
      <c r="R734" s="477"/>
      <c r="S734" s="480" t="str">
        <f t="shared" si="501"/>
        <v/>
      </c>
      <c r="T734" s="481">
        <f>SUMIF($N$8:S$8,"QUANT.",N734:S734)</f>
        <v>0</v>
      </c>
      <c r="U734" s="482">
        <f t="shared" si="502"/>
        <v>0</v>
      </c>
      <c r="V734" s="494" t="str">
        <f t="shared" si="495"/>
        <v/>
      </c>
      <c r="W734" s="495">
        <f t="shared" si="503"/>
        <v>0</v>
      </c>
      <c r="X734" s="495" t="e">
        <f t="shared" si="504"/>
        <v>#VALUE!</v>
      </c>
      <c r="Y734" s="273"/>
      <c r="Z734" s="273"/>
      <c r="AA734" s="273"/>
      <c r="AB734" s="273"/>
      <c r="AC734" s="273"/>
      <c r="AD734" s="273"/>
      <c r="AE734" s="273"/>
      <c r="AF734" s="273"/>
      <c r="AG734" s="273"/>
      <c r="AH734" s="273"/>
      <c r="AI734" s="273"/>
      <c r="AJ734" s="274">
        <f t="shared" si="505"/>
        <v>0</v>
      </c>
      <c r="AK734" s="274">
        <v>0</v>
      </c>
    </row>
    <row r="735" spans="1:37" s="275" customFormat="1">
      <c r="A735" s="414"/>
      <c r="B735" s="415"/>
      <c r="C735" s="416" t="str">
        <f>IF($B735="","",IFERROR(VLOOKUP($B735,SERVIÇOS!$A:$F,2,0),IFERROR(VLOOKUP($B735,'COMPOSIÇÕES COMPLEMENTARES '!$C:$K,2,0),"")))</f>
        <v/>
      </c>
      <c r="D735" s="417" t="str">
        <f>IF($B735="","",IFERROR(VLOOKUP($B735,SERVIÇOS!$A:$F,3,0),IFERROR(VLOOKUP($B735,'COMPOSIÇÕES COMPLEMENTARES '!$C:$K,3,0),"")))</f>
        <v/>
      </c>
      <c r="E735" s="418"/>
      <c r="F735" s="419" t="str">
        <f>IF($B735="","",IFERROR(VLOOKUP($B735,SERVIÇOS!$A:$F,4,0),IFERROR(VLOOKUP($B735,'COMPOSIÇÕES COMPLEMENTARES '!$C:$K,6,0),"")))</f>
        <v/>
      </c>
      <c r="G735" s="419" t="str">
        <f>IF($B735="","",IFERROR(VLOOKUP($B735,SERVIÇOS!$A:$F,5,0),IFERROR(VLOOKUP($B735,'COMPOSIÇÕES COMPLEMENTARES '!$C:$K,7,0),"")))</f>
        <v/>
      </c>
      <c r="H735" s="419" t="str">
        <f t="shared" si="494"/>
        <v/>
      </c>
      <c r="I735" s="419" t="str">
        <f t="shared" si="496"/>
        <v/>
      </c>
      <c r="J735" s="419" t="str">
        <f t="shared" si="497"/>
        <v/>
      </c>
      <c r="K735" s="419" t="str">
        <f t="shared" si="498"/>
        <v/>
      </c>
      <c r="L735" s="714"/>
      <c r="M735"/>
      <c r="N735" s="477"/>
      <c r="O735" s="478" t="str">
        <f t="shared" si="499"/>
        <v/>
      </c>
      <c r="P735" s="477"/>
      <c r="Q735" s="479" t="str">
        <f t="shared" si="500"/>
        <v/>
      </c>
      <c r="R735" s="477"/>
      <c r="S735" s="480" t="str">
        <f t="shared" si="501"/>
        <v/>
      </c>
      <c r="T735" s="481">
        <f>SUMIF($N$8:S$8,"QUANT.",N735:S735)</f>
        <v>0</v>
      </c>
      <c r="U735" s="482">
        <f t="shared" si="502"/>
        <v>0</v>
      </c>
      <c r="V735" s="494" t="str">
        <f t="shared" si="495"/>
        <v/>
      </c>
      <c r="W735" s="495">
        <f t="shared" si="503"/>
        <v>0</v>
      </c>
      <c r="X735" s="495" t="e">
        <f t="shared" si="504"/>
        <v>#VALUE!</v>
      </c>
      <c r="Y735" s="273"/>
      <c r="Z735" s="273"/>
      <c r="AA735" s="273"/>
      <c r="AB735" s="273"/>
      <c r="AC735" s="273"/>
      <c r="AD735" s="273"/>
      <c r="AE735" s="273"/>
      <c r="AF735" s="273"/>
      <c r="AG735" s="273"/>
      <c r="AH735" s="273"/>
      <c r="AI735" s="273"/>
      <c r="AJ735" s="274">
        <f t="shared" si="505"/>
        <v>0</v>
      </c>
      <c r="AK735" s="274">
        <v>0</v>
      </c>
    </row>
    <row r="736" spans="1:37" s="275" customFormat="1">
      <c r="A736" s="414"/>
      <c r="B736" s="415"/>
      <c r="C736" s="416" t="str">
        <f>IF($B736="","",IFERROR(VLOOKUP($B736,SERVIÇOS!$A:$F,2,0),IFERROR(VLOOKUP($B736,'COMPOSIÇÕES COMPLEMENTARES '!$C:$K,2,0),"")))</f>
        <v/>
      </c>
      <c r="D736" s="417" t="str">
        <f>IF($B736="","",IFERROR(VLOOKUP($B736,SERVIÇOS!$A:$F,3,0),IFERROR(VLOOKUP($B736,'COMPOSIÇÕES COMPLEMENTARES '!$C:$K,3,0),"")))</f>
        <v/>
      </c>
      <c r="E736" s="418"/>
      <c r="F736" s="419" t="str">
        <f>IF($B736="","",IFERROR(VLOOKUP($B736,SERVIÇOS!$A:$F,4,0),IFERROR(VLOOKUP($B736,'COMPOSIÇÕES COMPLEMENTARES '!$C:$K,6,0),"")))</f>
        <v/>
      </c>
      <c r="G736" s="419" t="str">
        <f>IF($B736="","",IFERROR(VLOOKUP($B736,SERVIÇOS!$A:$F,5,0),IFERROR(VLOOKUP($B736,'COMPOSIÇÕES COMPLEMENTARES '!$C:$K,7,0),"")))</f>
        <v/>
      </c>
      <c r="H736" s="419" t="str">
        <f t="shared" si="494"/>
        <v/>
      </c>
      <c r="I736" s="419" t="str">
        <f t="shared" si="496"/>
        <v/>
      </c>
      <c r="J736" s="419" t="str">
        <f t="shared" si="497"/>
        <v/>
      </c>
      <c r="K736" s="419" t="str">
        <f t="shared" si="498"/>
        <v/>
      </c>
      <c r="L736" s="714"/>
      <c r="M736"/>
      <c r="N736" s="477"/>
      <c r="O736" s="478" t="str">
        <f t="shared" si="499"/>
        <v/>
      </c>
      <c r="P736" s="477"/>
      <c r="Q736" s="479" t="str">
        <f t="shared" si="500"/>
        <v/>
      </c>
      <c r="R736" s="477"/>
      <c r="S736" s="480" t="str">
        <f t="shared" si="501"/>
        <v/>
      </c>
      <c r="T736" s="481">
        <f>SUMIF($N$8:S$8,"QUANT.",N736:S736)</f>
        <v>0</v>
      </c>
      <c r="U736" s="482">
        <f t="shared" si="502"/>
        <v>0</v>
      </c>
      <c r="V736" s="494" t="str">
        <f t="shared" si="495"/>
        <v/>
      </c>
      <c r="W736" s="495">
        <f t="shared" si="503"/>
        <v>0</v>
      </c>
      <c r="X736" s="495" t="e">
        <f t="shared" si="504"/>
        <v>#VALUE!</v>
      </c>
      <c r="Y736" s="273"/>
      <c r="Z736" s="273"/>
      <c r="AA736" s="273"/>
      <c r="AB736" s="273"/>
      <c r="AC736" s="273"/>
      <c r="AD736" s="273"/>
      <c r="AE736" s="273"/>
      <c r="AF736" s="273"/>
      <c r="AG736" s="273"/>
      <c r="AH736" s="273"/>
      <c r="AI736" s="273"/>
      <c r="AJ736" s="274">
        <f t="shared" si="505"/>
        <v>0</v>
      </c>
      <c r="AK736" s="274">
        <v>0</v>
      </c>
    </row>
    <row r="737" spans="1:37" s="275" customFormat="1">
      <c r="A737" s="414"/>
      <c r="B737" s="415"/>
      <c r="C737" s="416" t="str">
        <f>IF($B737="","",IFERROR(VLOOKUP($B737,SERVIÇOS!$A:$F,2,0),IFERROR(VLOOKUP($B737,'COMPOSIÇÕES COMPLEMENTARES '!$C:$K,2,0),"")))</f>
        <v/>
      </c>
      <c r="D737" s="417" t="str">
        <f>IF($B737="","",IFERROR(VLOOKUP($B737,SERVIÇOS!$A:$F,3,0),IFERROR(VLOOKUP($B737,'COMPOSIÇÕES COMPLEMENTARES '!$C:$K,3,0),"")))</f>
        <v/>
      </c>
      <c r="E737" s="418"/>
      <c r="F737" s="419" t="str">
        <f>IF($B737="","",IFERROR(VLOOKUP($B737,SERVIÇOS!$A:$F,4,0),IFERROR(VLOOKUP($B737,'COMPOSIÇÕES COMPLEMENTARES '!$C:$K,6,0),"")))</f>
        <v/>
      </c>
      <c r="G737" s="419" t="str">
        <f>IF($B737="","",IFERROR(VLOOKUP($B737,SERVIÇOS!$A:$F,5,0),IFERROR(VLOOKUP($B737,'COMPOSIÇÕES COMPLEMENTARES '!$C:$K,7,0),"")))</f>
        <v/>
      </c>
      <c r="H737" s="419" t="str">
        <f t="shared" si="494"/>
        <v/>
      </c>
      <c r="I737" s="419" t="str">
        <f t="shared" si="496"/>
        <v/>
      </c>
      <c r="J737" s="419" t="str">
        <f t="shared" si="497"/>
        <v/>
      </c>
      <c r="K737" s="419" t="str">
        <f t="shared" si="498"/>
        <v/>
      </c>
      <c r="L737" s="714"/>
      <c r="M737"/>
      <c r="N737" s="477"/>
      <c r="O737" s="478" t="str">
        <f t="shared" si="499"/>
        <v/>
      </c>
      <c r="P737" s="477"/>
      <c r="Q737" s="479" t="str">
        <f t="shared" si="500"/>
        <v/>
      </c>
      <c r="R737" s="477"/>
      <c r="S737" s="480" t="str">
        <f t="shared" si="501"/>
        <v/>
      </c>
      <c r="T737" s="481">
        <f>SUMIF($N$8:S$8,"QUANT.",N737:S737)</f>
        <v>0</v>
      </c>
      <c r="U737" s="482">
        <f t="shared" si="502"/>
        <v>0</v>
      </c>
      <c r="V737" s="494" t="str">
        <f t="shared" si="495"/>
        <v/>
      </c>
      <c r="W737" s="495">
        <f t="shared" si="503"/>
        <v>0</v>
      </c>
      <c r="X737" s="495" t="e">
        <f t="shared" si="504"/>
        <v>#VALUE!</v>
      </c>
      <c r="Y737" s="273"/>
      <c r="Z737" s="273"/>
      <c r="AA737" s="273"/>
      <c r="AB737" s="273"/>
      <c r="AC737" s="273"/>
      <c r="AD737" s="273"/>
      <c r="AE737" s="273"/>
      <c r="AF737" s="273"/>
      <c r="AG737" s="273"/>
      <c r="AH737" s="273"/>
      <c r="AI737" s="273"/>
      <c r="AJ737" s="274">
        <f t="shared" si="505"/>
        <v>0</v>
      </c>
      <c r="AK737" s="274">
        <v>0</v>
      </c>
    </row>
    <row r="738" spans="1:37" s="275" customFormat="1">
      <c r="A738" s="414"/>
      <c r="B738" s="415"/>
      <c r="C738" s="416" t="str">
        <f>IF($B738="","",IFERROR(VLOOKUP($B738,SERVIÇOS!$A:$F,2,0),IFERROR(VLOOKUP($B738,'COMPOSIÇÕES COMPLEMENTARES '!$C:$K,2,0),"")))</f>
        <v/>
      </c>
      <c r="D738" s="417" t="str">
        <f>IF($B738="","",IFERROR(VLOOKUP($B738,SERVIÇOS!$A:$F,3,0),IFERROR(VLOOKUP($B738,'COMPOSIÇÕES COMPLEMENTARES '!$C:$K,3,0),"")))</f>
        <v/>
      </c>
      <c r="E738" s="418"/>
      <c r="F738" s="419" t="str">
        <f>IF($B738="","",IFERROR(VLOOKUP($B738,SERVIÇOS!$A:$F,4,0),IFERROR(VLOOKUP($B738,'COMPOSIÇÕES COMPLEMENTARES '!$C:$K,6,0),"")))</f>
        <v/>
      </c>
      <c r="G738" s="419" t="str">
        <f>IF($B738="","",IFERROR(VLOOKUP($B738,SERVIÇOS!$A:$F,5,0),IFERROR(VLOOKUP($B738,'COMPOSIÇÕES COMPLEMENTARES '!$C:$K,7,0),"")))</f>
        <v/>
      </c>
      <c r="H738" s="419" t="str">
        <f t="shared" si="494"/>
        <v/>
      </c>
      <c r="I738" s="419" t="str">
        <f t="shared" si="496"/>
        <v/>
      </c>
      <c r="J738" s="419" t="str">
        <f t="shared" si="497"/>
        <v/>
      </c>
      <c r="K738" s="419" t="str">
        <f t="shared" si="498"/>
        <v/>
      </c>
      <c r="L738" s="714"/>
      <c r="M738"/>
      <c r="N738" s="477"/>
      <c r="O738" s="478" t="str">
        <f t="shared" si="499"/>
        <v/>
      </c>
      <c r="P738" s="477"/>
      <c r="Q738" s="479" t="str">
        <f t="shared" si="500"/>
        <v/>
      </c>
      <c r="R738" s="477"/>
      <c r="S738" s="480" t="str">
        <f t="shared" si="501"/>
        <v/>
      </c>
      <c r="T738" s="481">
        <f>SUMIF($N$8:S$8,"QUANT.",N738:S738)</f>
        <v>0</v>
      </c>
      <c r="U738" s="482">
        <f t="shared" si="502"/>
        <v>0</v>
      </c>
      <c r="V738" s="494" t="str">
        <f t="shared" si="495"/>
        <v/>
      </c>
      <c r="W738" s="495">
        <f t="shared" si="503"/>
        <v>0</v>
      </c>
      <c r="X738" s="495" t="e">
        <f t="shared" si="504"/>
        <v>#VALUE!</v>
      </c>
      <c r="Y738" s="273"/>
      <c r="Z738" s="273"/>
      <c r="AA738" s="273"/>
      <c r="AB738" s="273"/>
      <c r="AC738" s="273"/>
      <c r="AD738" s="273"/>
      <c r="AE738" s="273"/>
      <c r="AF738" s="273"/>
      <c r="AG738" s="273"/>
      <c r="AH738" s="273"/>
      <c r="AI738" s="273"/>
      <c r="AJ738" s="274">
        <f t="shared" si="505"/>
        <v>0</v>
      </c>
      <c r="AK738" s="274">
        <v>0</v>
      </c>
    </row>
    <row r="739" spans="1:37" s="275" customFormat="1">
      <c r="A739" s="414"/>
      <c r="B739" s="415"/>
      <c r="C739" s="416" t="str">
        <f>IF($B739="","",IFERROR(VLOOKUP($B739,SERVIÇOS!$A:$F,2,0),IFERROR(VLOOKUP($B739,'COMPOSIÇÕES COMPLEMENTARES '!$C:$K,2,0),"")))</f>
        <v/>
      </c>
      <c r="D739" s="417" t="str">
        <f>IF($B739="","",IFERROR(VLOOKUP($B739,SERVIÇOS!$A:$F,3,0),IFERROR(VLOOKUP($B739,'COMPOSIÇÕES COMPLEMENTARES '!$C:$K,3,0),"")))</f>
        <v/>
      </c>
      <c r="E739" s="418"/>
      <c r="F739" s="419" t="str">
        <f>IF($B739="","",IFERROR(VLOOKUP($B739,SERVIÇOS!$A:$F,4,0),IFERROR(VLOOKUP($B739,'COMPOSIÇÕES COMPLEMENTARES '!$C:$K,6,0),"")))</f>
        <v/>
      </c>
      <c r="G739" s="419" t="str">
        <f>IF($B739="","",IFERROR(VLOOKUP($B739,SERVIÇOS!$A:$F,5,0),IFERROR(VLOOKUP($B739,'COMPOSIÇÕES COMPLEMENTARES '!$C:$K,7,0),"")))</f>
        <v/>
      </c>
      <c r="H739" s="419" t="str">
        <f t="shared" si="494"/>
        <v/>
      </c>
      <c r="I739" s="419" t="str">
        <f t="shared" si="496"/>
        <v/>
      </c>
      <c r="J739" s="419" t="str">
        <f t="shared" si="497"/>
        <v/>
      </c>
      <c r="K739" s="419" t="str">
        <f t="shared" si="498"/>
        <v/>
      </c>
      <c r="L739" s="714"/>
      <c r="M739"/>
      <c r="N739" s="477"/>
      <c r="O739" s="478" t="str">
        <f t="shared" si="499"/>
        <v/>
      </c>
      <c r="P739" s="477"/>
      <c r="Q739" s="479" t="str">
        <f t="shared" si="500"/>
        <v/>
      </c>
      <c r="R739" s="477"/>
      <c r="S739" s="480" t="str">
        <f t="shared" si="501"/>
        <v/>
      </c>
      <c r="T739" s="481">
        <f>SUMIF($N$8:S$8,"QUANT.",N739:S739)</f>
        <v>0</v>
      </c>
      <c r="U739" s="482">
        <f t="shared" si="502"/>
        <v>0</v>
      </c>
      <c r="V739" s="494" t="str">
        <f t="shared" si="495"/>
        <v/>
      </c>
      <c r="W739" s="495">
        <f t="shared" si="503"/>
        <v>0</v>
      </c>
      <c r="X739" s="495" t="e">
        <f t="shared" si="504"/>
        <v>#VALUE!</v>
      </c>
      <c r="Y739" s="273"/>
      <c r="Z739" s="273"/>
      <c r="AA739" s="273"/>
      <c r="AB739" s="273"/>
      <c r="AC739" s="273"/>
      <c r="AD739" s="273"/>
      <c r="AE739" s="273"/>
      <c r="AF739" s="273"/>
      <c r="AG739" s="273"/>
      <c r="AH739" s="273"/>
      <c r="AI739" s="273"/>
      <c r="AJ739" s="274">
        <f t="shared" si="505"/>
        <v>0</v>
      </c>
      <c r="AK739" s="274">
        <v>0</v>
      </c>
    </row>
    <row r="740" spans="1:37" s="275" customFormat="1">
      <c r="A740" s="414"/>
      <c r="B740" s="415"/>
      <c r="C740" s="416" t="str">
        <f>IF($B740="","",IFERROR(VLOOKUP($B740,SERVIÇOS!$A:$F,2,0),IFERROR(VLOOKUP($B740,'COMPOSIÇÕES COMPLEMENTARES '!$C:$K,2,0),"")))</f>
        <v/>
      </c>
      <c r="D740" s="417" t="str">
        <f>IF($B740="","",IFERROR(VLOOKUP($B740,SERVIÇOS!$A:$F,3,0),IFERROR(VLOOKUP($B740,'COMPOSIÇÕES COMPLEMENTARES '!$C:$K,3,0),"")))</f>
        <v/>
      </c>
      <c r="E740" s="418"/>
      <c r="F740" s="419" t="str">
        <f>IF($B740="","",IFERROR(VLOOKUP($B740,SERVIÇOS!$A:$F,4,0),IFERROR(VLOOKUP($B740,'COMPOSIÇÕES COMPLEMENTARES '!$C:$K,6,0),"")))</f>
        <v/>
      </c>
      <c r="G740" s="419" t="str">
        <f>IF($B740="","",IFERROR(VLOOKUP($B740,SERVIÇOS!$A:$F,5,0),IFERROR(VLOOKUP($B740,'COMPOSIÇÕES COMPLEMENTARES '!$C:$K,7,0),"")))</f>
        <v/>
      </c>
      <c r="H740" s="419" t="str">
        <f t="shared" si="494"/>
        <v/>
      </c>
      <c r="I740" s="419" t="str">
        <f t="shared" si="496"/>
        <v/>
      </c>
      <c r="J740" s="419" t="str">
        <f t="shared" si="497"/>
        <v/>
      </c>
      <c r="K740" s="419" t="str">
        <f t="shared" si="498"/>
        <v/>
      </c>
      <c r="L740" s="714"/>
      <c r="M740"/>
      <c r="N740" s="477"/>
      <c r="O740" s="478" t="str">
        <f t="shared" si="499"/>
        <v/>
      </c>
      <c r="P740" s="477"/>
      <c r="Q740" s="479" t="str">
        <f t="shared" si="500"/>
        <v/>
      </c>
      <c r="R740" s="477"/>
      <c r="S740" s="480" t="str">
        <f t="shared" si="501"/>
        <v/>
      </c>
      <c r="T740" s="481">
        <f>SUMIF($N$8:S$8,"QUANT.",N740:S740)</f>
        <v>0</v>
      </c>
      <c r="U740" s="482">
        <f t="shared" si="502"/>
        <v>0</v>
      </c>
      <c r="V740" s="494" t="str">
        <f t="shared" si="495"/>
        <v/>
      </c>
      <c r="W740" s="495">
        <f t="shared" si="503"/>
        <v>0</v>
      </c>
      <c r="X740" s="495" t="e">
        <f t="shared" si="504"/>
        <v>#VALUE!</v>
      </c>
      <c r="Y740" s="273"/>
      <c r="Z740" s="273"/>
      <c r="AA740" s="273"/>
      <c r="AB740" s="273"/>
      <c r="AC740" s="273"/>
      <c r="AD740" s="273"/>
      <c r="AE740" s="273"/>
      <c r="AF740" s="273"/>
      <c r="AG740" s="273"/>
      <c r="AH740" s="273"/>
      <c r="AI740" s="273"/>
      <c r="AJ740" s="274">
        <f t="shared" si="505"/>
        <v>0</v>
      </c>
      <c r="AK740" s="274">
        <v>0</v>
      </c>
    </row>
    <row r="741" spans="1:37" s="275" customFormat="1">
      <c r="A741" s="414"/>
      <c r="B741" s="415"/>
      <c r="C741" s="416" t="str">
        <f>IF($B741="","",IFERROR(VLOOKUP($B741,SERVIÇOS!$A:$F,2,0),IFERROR(VLOOKUP($B741,'COMPOSIÇÕES COMPLEMENTARES '!$C:$K,2,0),"")))</f>
        <v/>
      </c>
      <c r="D741" s="417" t="str">
        <f>IF($B741="","",IFERROR(VLOOKUP($B741,SERVIÇOS!$A:$F,3,0),IFERROR(VLOOKUP($B741,'COMPOSIÇÕES COMPLEMENTARES '!$C:$K,3,0),"")))</f>
        <v/>
      </c>
      <c r="E741" s="418"/>
      <c r="F741" s="419" t="str">
        <f>IF($B741="","",IFERROR(VLOOKUP($B741,SERVIÇOS!$A:$F,4,0),IFERROR(VLOOKUP($B741,'COMPOSIÇÕES COMPLEMENTARES '!$C:$K,6,0),"")))</f>
        <v/>
      </c>
      <c r="G741" s="419" t="str">
        <f>IF($B741="","",IFERROR(VLOOKUP($B741,SERVIÇOS!$A:$F,5,0),IFERROR(VLOOKUP($B741,'COMPOSIÇÕES COMPLEMENTARES '!$C:$K,7,0),"")))</f>
        <v/>
      </c>
      <c r="H741" s="419" t="str">
        <f t="shared" si="494"/>
        <v/>
      </c>
      <c r="I741" s="419" t="str">
        <f t="shared" si="496"/>
        <v/>
      </c>
      <c r="J741" s="419" t="str">
        <f t="shared" si="497"/>
        <v/>
      </c>
      <c r="K741" s="419" t="str">
        <f t="shared" si="498"/>
        <v/>
      </c>
      <c r="L741" s="714"/>
      <c r="M741"/>
      <c r="N741" s="477"/>
      <c r="O741" s="478" t="str">
        <f t="shared" si="499"/>
        <v/>
      </c>
      <c r="P741" s="477"/>
      <c r="Q741" s="479" t="str">
        <f t="shared" si="500"/>
        <v/>
      </c>
      <c r="R741" s="477"/>
      <c r="S741" s="480" t="str">
        <f t="shared" si="501"/>
        <v/>
      </c>
      <c r="T741" s="481">
        <f>SUMIF($N$8:S$8,"QUANT.",N741:S741)</f>
        <v>0</v>
      </c>
      <c r="U741" s="482">
        <f t="shared" si="502"/>
        <v>0</v>
      </c>
      <c r="V741" s="494" t="str">
        <f t="shared" si="495"/>
        <v/>
      </c>
      <c r="W741" s="495">
        <f t="shared" si="503"/>
        <v>0</v>
      </c>
      <c r="X741" s="495" t="e">
        <f t="shared" si="504"/>
        <v>#VALUE!</v>
      </c>
      <c r="Y741" s="273"/>
      <c r="Z741" s="273"/>
      <c r="AA741" s="273"/>
      <c r="AB741" s="273"/>
      <c r="AC741" s="273"/>
      <c r="AD741" s="273"/>
      <c r="AE741" s="273"/>
      <c r="AF741" s="273"/>
      <c r="AG741" s="273"/>
      <c r="AH741" s="273"/>
      <c r="AI741" s="273"/>
      <c r="AJ741" s="274">
        <f t="shared" si="505"/>
        <v>0</v>
      </c>
      <c r="AK741" s="274">
        <v>0</v>
      </c>
    </row>
    <row r="742" spans="1:37" s="275" customFormat="1">
      <c r="A742" s="414"/>
      <c r="B742" s="415"/>
      <c r="C742" s="416" t="str">
        <f>IF($B742="","",IFERROR(VLOOKUP($B742,SERVIÇOS!$A:$F,2,0),IFERROR(VLOOKUP($B742,'COMPOSIÇÕES COMPLEMENTARES '!$C:$K,2,0),"")))</f>
        <v/>
      </c>
      <c r="D742" s="417" t="str">
        <f>IF($B742="","",IFERROR(VLOOKUP($B742,SERVIÇOS!$A:$F,3,0),IFERROR(VLOOKUP($B742,'COMPOSIÇÕES COMPLEMENTARES '!$C:$K,3,0),"")))</f>
        <v/>
      </c>
      <c r="E742" s="418"/>
      <c r="F742" s="419" t="str">
        <f>IF($B742="","",IFERROR(VLOOKUP($B742,SERVIÇOS!$A:$F,4,0),IFERROR(VLOOKUP($B742,'COMPOSIÇÕES COMPLEMENTARES '!$C:$K,6,0),"")))</f>
        <v/>
      </c>
      <c r="G742" s="419" t="str">
        <f>IF($B742="","",IFERROR(VLOOKUP($B742,SERVIÇOS!$A:$F,5,0),IFERROR(VLOOKUP($B742,'COMPOSIÇÕES COMPLEMENTARES '!$C:$K,7,0),"")))</f>
        <v/>
      </c>
      <c r="H742" s="419" t="str">
        <f t="shared" si="494"/>
        <v/>
      </c>
      <c r="I742" s="419" t="str">
        <f t="shared" si="496"/>
        <v/>
      </c>
      <c r="J742" s="419" t="str">
        <f t="shared" si="497"/>
        <v/>
      </c>
      <c r="K742" s="419" t="str">
        <f t="shared" si="498"/>
        <v/>
      </c>
      <c r="L742" s="714"/>
      <c r="M742"/>
      <c r="N742" s="477"/>
      <c r="O742" s="478" t="str">
        <f t="shared" si="499"/>
        <v/>
      </c>
      <c r="P742" s="477"/>
      <c r="Q742" s="479" t="str">
        <f t="shared" si="500"/>
        <v/>
      </c>
      <c r="R742" s="477"/>
      <c r="S742" s="480" t="str">
        <f t="shared" si="501"/>
        <v/>
      </c>
      <c r="T742" s="481">
        <f>SUMIF($N$8:S$8,"QUANT.",N742:S742)</f>
        <v>0</v>
      </c>
      <c r="U742" s="482">
        <f t="shared" si="502"/>
        <v>0</v>
      </c>
      <c r="V742" s="494" t="str">
        <f t="shared" si="495"/>
        <v/>
      </c>
      <c r="W742" s="495">
        <f t="shared" si="503"/>
        <v>0</v>
      </c>
      <c r="X742" s="495" t="e">
        <f t="shared" si="504"/>
        <v>#VALUE!</v>
      </c>
      <c r="Y742" s="273"/>
      <c r="Z742" s="273"/>
      <c r="AA742" s="273"/>
      <c r="AB742" s="273"/>
      <c r="AC742" s="273"/>
      <c r="AD742" s="273"/>
      <c r="AE742" s="273"/>
      <c r="AF742" s="273"/>
      <c r="AG742" s="273"/>
      <c r="AH742" s="273"/>
      <c r="AI742" s="273"/>
      <c r="AJ742" s="274">
        <f t="shared" si="505"/>
        <v>0</v>
      </c>
      <c r="AK742" s="274">
        <v>0</v>
      </c>
    </row>
    <row r="743" spans="1:37" s="275" customFormat="1">
      <c r="A743" s="414"/>
      <c r="B743" s="415"/>
      <c r="C743" s="416" t="str">
        <f>IF($B743="","",IFERROR(VLOOKUP($B743,SERVIÇOS!$A:$F,2,0),IFERROR(VLOOKUP($B743,'COMPOSIÇÕES COMPLEMENTARES '!$C:$K,2,0),"")))</f>
        <v/>
      </c>
      <c r="D743" s="417" t="str">
        <f>IF($B743="","",IFERROR(VLOOKUP($B743,SERVIÇOS!$A:$F,3,0),IFERROR(VLOOKUP($B743,'COMPOSIÇÕES COMPLEMENTARES '!$C:$K,3,0),"")))</f>
        <v/>
      </c>
      <c r="E743" s="418"/>
      <c r="F743" s="419" t="str">
        <f>IF($B743="","",IFERROR(VLOOKUP($B743,SERVIÇOS!$A:$F,4,0),IFERROR(VLOOKUP($B743,'COMPOSIÇÕES COMPLEMENTARES '!$C:$K,6,0),"")))</f>
        <v/>
      </c>
      <c r="G743" s="419" t="str">
        <f>IF($B743="","",IFERROR(VLOOKUP($B743,SERVIÇOS!$A:$F,5,0),IFERROR(VLOOKUP($B743,'COMPOSIÇÕES COMPLEMENTARES '!$C:$K,7,0),"")))</f>
        <v/>
      </c>
      <c r="H743" s="419" t="str">
        <f t="shared" si="494"/>
        <v/>
      </c>
      <c r="I743" s="419" t="str">
        <f t="shared" si="496"/>
        <v/>
      </c>
      <c r="J743" s="419" t="str">
        <f t="shared" si="497"/>
        <v/>
      </c>
      <c r="K743" s="419" t="str">
        <f t="shared" si="498"/>
        <v/>
      </c>
      <c r="L743" s="714"/>
      <c r="M743"/>
      <c r="N743" s="477"/>
      <c r="O743" s="478" t="str">
        <f t="shared" si="499"/>
        <v/>
      </c>
      <c r="P743" s="477"/>
      <c r="Q743" s="479" t="str">
        <f t="shared" si="500"/>
        <v/>
      </c>
      <c r="R743" s="477"/>
      <c r="S743" s="480" t="str">
        <f t="shared" si="501"/>
        <v/>
      </c>
      <c r="T743" s="481">
        <f>SUMIF($N$8:S$8,"QUANT.",N743:S743)</f>
        <v>0</v>
      </c>
      <c r="U743" s="482">
        <f t="shared" si="502"/>
        <v>0</v>
      </c>
      <c r="V743" s="494" t="str">
        <f t="shared" si="495"/>
        <v/>
      </c>
      <c r="W743" s="495">
        <f t="shared" si="503"/>
        <v>0</v>
      </c>
      <c r="X743" s="495" t="e">
        <f t="shared" si="504"/>
        <v>#VALUE!</v>
      </c>
      <c r="Y743" s="273"/>
      <c r="Z743" s="273"/>
      <c r="AA743" s="273"/>
      <c r="AB743" s="273"/>
      <c r="AC743" s="273"/>
      <c r="AD743" s="273"/>
      <c r="AE743" s="273"/>
      <c r="AF743" s="273"/>
      <c r="AG743" s="273"/>
      <c r="AH743" s="273"/>
      <c r="AI743" s="273"/>
      <c r="AJ743" s="274">
        <f t="shared" si="505"/>
        <v>0</v>
      </c>
      <c r="AK743" s="274">
        <v>0</v>
      </c>
    </row>
    <row r="744" spans="1:37" s="275" customFormat="1">
      <c r="A744" s="414"/>
      <c r="B744" s="415"/>
      <c r="C744" s="416" t="str">
        <f>IF($B744="","",IFERROR(VLOOKUP($B744,SERVIÇOS!$A:$F,2,0),IFERROR(VLOOKUP($B744,'COMPOSIÇÕES COMPLEMENTARES '!$C:$K,2,0),"")))</f>
        <v/>
      </c>
      <c r="D744" s="417" t="str">
        <f>IF($B744="","",IFERROR(VLOOKUP($B744,SERVIÇOS!$A:$F,3,0),IFERROR(VLOOKUP($B744,'COMPOSIÇÕES COMPLEMENTARES '!$C:$K,3,0),"")))</f>
        <v/>
      </c>
      <c r="E744" s="418"/>
      <c r="F744" s="419" t="str">
        <f>IF($B744="","",IFERROR(VLOOKUP($B744,SERVIÇOS!$A:$F,4,0),IFERROR(VLOOKUP($B744,'COMPOSIÇÕES COMPLEMENTARES '!$C:$K,6,0),"")))</f>
        <v/>
      </c>
      <c r="G744" s="419" t="str">
        <f>IF($B744="","",IFERROR(VLOOKUP($B744,SERVIÇOS!$A:$F,5,0),IFERROR(VLOOKUP($B744,'COMPOSIÇÕES COMPLEMENTARES '!$C:$K,7,0),"")))</f>
        <v/>
      </c>
      <c r="H744" s="419" t="str">
        <f t="shared" si="494"/>
        <v/>
      </c>
      <c r="I744" s="419" t="str">
        <f t="shared" si="496"/>
        <v/>
      </c>
      <c r="J744" s="419" t="str">
        <f t="shared" si="497"/>
        <v/>
      </c>
      <c r="K744" s="419" t="str">
        <f t="shared" si="498"/>
        <v/>
      </c>
      <c r="L744" s="714"/>
      <c r="M744"/>
      <c r="N744" s="477"/>
      <c r="O744" s="478" t="str">
        <f t="shared" si="499"/>
        <v/>
      </c>
      <c r="P744" s="477"/>
      <c r="Q744" s="479" t="str">
        <f t="shared" si="500"/>
        <v/>
      </c>
      <c r="R744" s="477"/>
      <c r="S744" s="480" t="str">
        <f t="shared" si="501"/>
        <v/>
      </c>
      <c r="T744" s="481">
        <f>SUMIF($N$8:S$8,"QUANT.",N744:S744)</f>
        <v>0</v>
      </c>
      <c r="U744" s="482">
        <f t="shared" si="502"/>
        <v>0</v>
      </c>
      <c r="V744" s="494" t="str">
        <f t="shared" si="495"/>
        <v/>
      </c>
      <c r="W744" s="495">
        <f t="shared" si="503"/>
        <v>0</v>
      </c>
      <c r="X744" s="495" t="e">
        <f t="shared" si="504"/>
        <v>#VALUE!</v>
      </c>
      <c r="Y744" s="273"/>
      <c r="Z744" s="273"/>
      <c r="AA744" s="273"/>
      <c r="AB744" s="273"/>
      <c r="AC744" s="273"/>
      <c r="AD744" s="273"/>
      <c r="AE744" s="273"/>
      <c r="AF744" s="273"/>
      <c r="AG744" s="273"/>
      <c r="AH744" s="273"/>
      <c r="AI744" s="273"/>
      <c r="AJ744" s="274">
        <f t="shared" si="505"/>
        <v>0</v>
      </c>
      <c r="AK744" s="274">
        <v>0</v>
      </c>
    </row>
    <row r="745" spans="1:37" s="275" customFormat="1">
      <c r="A745" s="414"/>
      <c r="B745" s="415"/>
      <c r="C745" s="416" t="str">
        <f>IF($B745="","",IFERROR(VLOOKUP($B745,SERVIÇOS!$A:$F,2,0),IFERROR(VLOOKUP($B745,'COMPOSIÇÕES COMPLEMENTARES '!$C:$K,2,0),"")))</f>
        <v/>
      </c>
      <c r="D745" s="417" t="str">
        <f>IF($B745="","",IFERROR(VLOOKUP($B745,SERVIÇOS!$A:$F,3,0),IFERROR(VLOOKUP($B745,'COMPOSIÇÕES COMPLEMENTARES '!$C:$K,3,0),"")))</f>
        <v/>
      </c>
      <c r="E745" s="418"/>
      <c r="F745" s="419" t="str">
        <f>IF($B745="","",IFERROR(VLOOKUP($B745,SERVIÇOS!$A:$F,4,0),IFERROR(VLOOKUP($B745,'COMPOSIÇÕES COMPLEMENTARES '!$C:$K,6,0),"")))</f>
        <v/>
      </c>
      <c r="G745" s="419" t="str">
        <f>IF($B745="","",IFERROR(VLOOKUP($B745,SERVIÇOS!$A:$F,5,0),IFERROR(VLOOKUP($B745,'COMPOSIÇÕES COMPLEMENTARES '!$C:$K,7,0),"")))</f>
        <v/>
      </c>
      <c r="H745" s="419" t="str">
        <f t="shared" si="494"/>
        <v/>
      </c>
      <c r="I745" s="419" t="str">
        <f t="shared" si="496"/>
        <v/>
      </c>
      <c r="J745" s="419" t="str">
        <f t="shared" si="497"/>
        <v/>
      </c>
      <c r="K745" s="419" t="str">
        <f t="shared" si="498"/>
        <v/>
      </c>
      <c r="L745" s="714"/>
      <c r="M745"/>
      <c r="N745" s="477"/>
      <c r="O745" s="478" t="str">
        <f t="shared" si="499"/>
        <v/>
      </c>
      <c r="P745" s="477"/>
      <c r="Q745" s="479" t="str">
        <f t="shared" si="500"/>
        <v/>
      </c>
      <c r="R745" s="477"/>
      <c r="S745" s="480" t="str">
        <f t="shared" si="501"/>
        <v/>
      </c>
      <c r="T745" s="481">
        <f>SUMIF($N$8:S$8,"QUANT.",N745:S745)</f>
        <v>0</v>
      </c>
      <c r="U745" s="482">
        <f t="shared" si="502"/>
        <v>0</v>
      </c>
      <c r="V745" s="494" t="str">
        <f t="shared" si="495"/>
        <v/>
      </c>
      <c r="W745" s="495">
        <f t="shared" si="503"/>
        <v>0</v>
      </c>
      <c r="X745" s="495" t="e">
        <f t="shared" si="504"/>
        <v>#VALUE!</v>
      </c>
      <c r="Y745" s="273"/>
      <c r="Z745" s="273"/>
      <c r="AA745" s="273"/>
      <c r="AB745" s="273"/>
      <c r="AC745" s="273"/>
      <c r="AD745" s="273"/>
      <c r="AE745" s="273"/>
      <c r="AF745" s="273"/>
      <c r="AG745" s="273"/>
      <c r="AH745" s="273"/>
      <c r="AI745" s="273"/>
      <c r="AJ745" s="274">
        <f t="shared" si="505"/>
        <v>0</v>
      </c>
      <c r="AK745" s="274">
        <v>0</v>
      </c>
    </row>
    <row r="746" spans="1:37" s="275" customFormat="1">
      <c r="A746" s="414"/>
      <c r="B746" s="415"/>
      <c r="C746" s="416" t="str">
        <f>IF($B746="","",IFERROR(VLOOKUP($B746,SERVIÇOS!$A:$F,2,0),IFERROR(VLOOKUP($B746,'COMPOSIÇÕES COMPLEMENTARES '!$C:$K,2,0),"")))</f>
        <v/>
      </c>
      <c r="D746" s="417" t="str">
        <f>IF($B746="","",IFERROR(VLOOKUP($B746,SERVIÇOS!$A:$F,3,0),IFERROR(VLOOKUP($B746,'COMPOSIÇÕES COMPLEMENTARES '!$C:$K,3,0),"")))</f>
        <v/>
      </c>
      <c r="E746" s="418"/>
      <c r="F746" s="419" t="str">
        <f>IF($B746="","",IFERROR(VLOOKUP($B746,SERVIÇOS!$A:$F,4,0),IFERROR(VLOOKUP($B746,'COMPOSIÇÕES COMPLEMENTARES '!$C:$K,6,0),"")))</f>
        <v/>
      </c>
      <c r="G746" s="419" t="str">
        <f>IF($B746="","",IFERROR(VLOOKUP($B746,SERVIÇOS!$A:$F,5,0),IFERROR(VLOOKUP($B746,'COMPOSIÇÕES COMPLEMENTARES '!$C:$K,7,0),"")))</f>
        <v/>
      </c>
      <c r="H746" s="419" t="str">
        <f t="shared" si="494"/>
        <v/>
      </c>
      <c r="I746" s="419" t="str">
        <f t="shared" si="496"/>
        <v/>
      </c>
      <c r="J746" s="419" t="str">
        <f t="shared" si="497"/>
        <v/>
      </c>
      <c r="K746" s="419" t="str">
        <f t="shared" si="498"/>
        <v/>
      </c>
      <c r="L746" s="714"/>
      <c r="M746"/>
      <c r="N746" s="477"/>
      <c r="O746" s="478" t="str">
        <f t="shared" si="499"/>
        <v/>
      </c>
      <c r="P746" s="477"/>
      <c r="Q746" s="479" t="str">
        <f t="shared" si="500"/>
        <v/>
      </c>
      <c r="R746" s="477"/>
      <c r="S746" s="480" t="str">
        <f t="shared" si="501"/>
        <v/>
      </c>
      <c r="T746" s="481">
        <f>SUMIF($N$8:S$8,"QUANT.",N746:S746)</f>
        <v>0</v>
      </c>
      <c r="U746" s="482">
        <f t="shared" si="502"/>
        <v>0</v>
      </c>
      <c r="V746" s="494" t="str">
        <f t="shared" si="495"/>
        <v/>
      </c>
      <c r="W746" s="495">
        <f t="shared" si="503"/>
        <v>0</v>
      </c>
      <c r="X746" s="495" t="e">
        <f t="shared" si="504"/>
        <v>#VALUE!</v>
      </c>
      <c r="Y746" s="273"/>
      <c r="Z746" s="273"/>
      <c r="AA746" s="273"/>
      <c r="AB746" s="273"/>
      <c r="AC746" s="273"/>
      <c r="AD746" s="273"/>
      <c r="AE746" s="273"/>
      <c r="AF746" s="273"/>
      <c r="AG746" s="273"/>
      <c r="AH746" s="273"/>
      <c r="AI746" s="273"/>
      <c r="AJ746" s="274">
        <f t="shared" si="505"/>
        <v>0</v>
      </c>
      <c r="AK746" s="274">
        <v>0</v>
      </c>
    </row>
    <row r="747" spans="1:37" s="275" customFormat="1">
      <c r="A747" s="414"/>
      <c r="B747" s="415"/>
      <c r="C747" s="416" t="str">
        <f>IF($B747="","",IFERROR(VLOOKUP($B747,SERVIÇOS!$A:$F,2,0),IFERROR(VLOOKUP($B747,'COMPOSIÇÕES COMPLEMENTARES '!$C:$K,2,0),"")))</f>
        <v/>
      </c>
      <c r="D747" s="417" t="str">
        <f>IF($B747="","",IFERROR(VLOOKUP($B747,SERVIÇOS!$A:$F,3,0),IFERROR(VLOOKUP($B747,'COMPOSIÇÕES COMPLEMENTARES '!$C:$K,3,0),"")))</f>
        <v/>
      </c>
      <c r="E747" s="418"/>
      <c r="F747" s="419" t="str">
        <f>IF($B747="","",IFERROR(VLOOKUP($B747,SERVIÇOS!$A:$F,4,0),IFERROR(VLOOKUP($B747,'COMPOSIÇÕES COMPLEMENTARES '!$C:$K,6,0),"")))</f>
        <v/>
      </c>
      <c r="G747" s="419" t="str">
        <f>IF($B747="","",IFERROR(VLOOKUP($B747,SERVIÇOS!$A:$F,5,0),IFERROR(VLOOKUP($B747,'COMPOSIÇÕES COMPLEMENTARES '!$C:$K,7,0),"")))</f>
        <v/>
      </c>
      <c r="H747" s="419" t="str">
        <f t="shared" si="494"/>
        <v/>
      </c>
      <c r="I747" s="419" t="str">
        <f t="shared" si="496"/>
        <v/>
      </c>
      <c r="J747" s="419" t="str">
        <f t="shared" si="497"/>
        <v/>
      </c>
      <c r="K747" s="419" t="str">
        <f t="shared" si="498"/>
        <v/>
      </c>
      <c r="L747" s="714"/>
      <c r="M747"/>
      <c r="N747" s="477"/>
      <c r="O747" s="478" t="str">
        <f t="shared" si="499"/>
        <v/>
      </c>
      <c r="P747" s="477"/>
      <c r="Q747" s="479" t="str">
        <f t="shared" si="500"/>
        <v/>
      </c>
      <c r="R747" s="477"/>
      <c r="S747" s="480" t="str">
        <f t="shared" si="501"/>
        <v/>
      </c>
      <c r="T747" s="481">
        <f>SUMIF($N$8:S$8,"QUANT.",N747:S747)</f>
        <v>0</v>
      </c>
      <c r="U747" s="482">
        <f t="shared" si="502"/>
        <v>0</v>
      </c>
      <c r="V747" s="494" t="str">
        <f t="shared" si="495"/>
        <v/>
      </c>
      <c r="W747" s="495">
        <f t="shared" si="503"/>
        <v>0</v>
      </c>
      <c r="X747" s="495" t="e">
        <f t="shared" si="504"/>
        <v>#VALUE!</v>
      </c>
      <c r="Y747" s="273"/>
      <c r="Z747" s="273"/>
      <c r="AA747" s="273"/>
      <c r="AB747" s="273"/>
      <c r="AC747" s="273"/>
      <c r="AD747" s="273"/>
      <c r="AE747" s="273"/>
      <c r="AF747" s="273"/>
      <c r="AG747" s="273"/>
      <c r="AH747" s="273"/>
      <c r="AI747" s="273"/>
      <c r="AJ747" s="274">
        <f t="shared" si="505"/>
        <v>0</v>
      </c>
      <c r="AK747" s="274">
        <v>0</v>
      </c>
    </row>
    <row r="748" spans="1:37" s="275" customFormat="1">
      <c r="A748" s="414"/>
      <c r="B748" s="415"/>
      <c r="C748" s="416" t="str">
        <f>IF($B748="","",IFERROR(VLOOKUP($B748,SERVIÇOS!$A:$F,2,0),IFERROR(VLOOKUP($B748,'COMPOSIÇÕES COMPLEMENTARES '!$C:$K,2,0),"")))</f>
        <v/>
      </c>
      <c r="D748" s="417" t="str">
        <f>IF($B748="","",IFERROR(VLOOKUP($B748,SERVIÇOS!$A:$F,3,0),IFERROR(VLOOKUP($B748,'COMPOSIÇÕES COMPLEMENTARES '!$C:$K,3,0),"")))</f>
        <v/>
      </c>
      <c r="E748" s="418"/>
      <c r="F748" s="419" t="str">
        <f>IF($B748="","",IFERROR(VLOOKUP($B748,SERVIÇOS!$A:$F,4,0),IFERROR(VLOOKUP($B748,'COMPOSIÇÕES COMPLEMENTARES '!$C:$K,6,0),"")))</f>
        <v/>
      </c>
      <c r="G748" s="419" t="str">
        <f>IF($B748="","",IFERROR(VLOOKUP($B748,SERVIÇOS!$A:$F,5,0),IFERROR(VLOOKUP($B748,'COMPOSIÇÕES COMPLEMENTARES '!$C:$K,7,0),"")))</f>
        <v/>
      </c>
      <c r="H748" s="419" t="str">
        <f t="shared" si="494"/>
        <v/>
      </c>
      <c r="I748" s="419" t="str">
        <f t="shared" si="496"/>
        <v/>
      </c>
      <c r="J748" s="419" t="str">
        <f t="shared" si="497"/>
        <v/>
      </c>
      <c r="K748" s="419" t="str">
        <f t="shared" si="498"/>
        <v/>
      </c>
      <c r="L748" s="714"/>
      <c r="M748"/>
      <c r="N748" s="477"/>
      <c r="O748" s="478" t="str">
        <f t="shared" si="499"/>
        <v/>
      </c>
      <c r="P748" s="477"/>
      <c r="Q748" s="479" t="str">
        <f t="shared" si="500"/>
        <v/>
      </c>
      <c r="R748" s="477"/>
      <c r="S748" s="480" t="str">
        <f t="shared" si="501"/>
        <v/>
      </c>
      <c r="T748" s="481">
        <f>SUMIF($N$8:S$8,"QUANT.",N748:S748)</f>
        <v>0</v>
      </c>
      <c r="U748" s="482">
        <f t="shared" si="502"/>
        <v>0</v>
      </c>
      <c r="V748" s="494" t="str">
        <f t="shared" si="495"/>
        <v/>
      </c>
      <c r="W748" s="495">
        <f t="shared" si="503"/>
        <v>0</v>
      </c>
      <c r="X748" s="495" t="e">
        <f t="shared" si="504"/>
        <v>#VALUE!</v>
      </c>
      <c r="Y748" s="273"/>
      <c r="Z748" s="273"/>
      <c r="AA748" s="273"/>
      <c r="AB748" s="273"/>
      <c r="AC748" s="273"/>
      <c r="AD748" s="273"/>
      <c r="AE748" s="273"/>
      <c r="AF748" s="273"/>
      <c r="AG748" s="273"/>
      <c r="AH748" s="273"/>
      <c r="AI748" s="273"/>
      <c r="AJ748" s="274">
        <f t="shared" si="505"/>
        <v>0</v>
      </c>
      <c r="AK748" s="274">
        <v>0</v>
      </c>
    </row>
    <row r="749" spans="1:37" s="275" customFormat="1">
      <c r="A749" s="414"/>
      <c r="B749" s="415"/>
      <c r="C749" s="416" t="str">
        <f>IF($B749="","",IFERROR(VLOOKUP($B749,SERVIÇOS!$A:$F,2,0),IFERROR(VLOOKUP($B749,'COMPOSIÇÕES COMPLEMENTARES '!$C:$K,2,0),"")))</f>
        <v/>
      </c>
      <c r="D749" s="417" t="str">
        <f>IF($B749="","",IFERROR(VLOOKUP($B749,SERVIÇOS!$A:$F,3,0),IFERROR(VLOOKUP($B749,'COMPOSIÇÕES COMPLEMENTARES '!$C:$K,3,0),"")))</f>
        <v/>
      </c>
      <c r="E749" s="418"/>
      <c r="F749" s="419" t="str">
        <f>IF($B749="","",IFERROR(VLOOKUP($B749,SERVIÇOS!$A:$F,4,0),IFERROR(VLOOKUP($B749,'COMPOSIÇÕES COMPLEMENTARES '!$C:$K,6,0),"")))</f>
        <v/>
      </c>
      <c r="G749" s="419" t="str">
        <f>IF($B749="","",IFERROR(VLOOKUP($B749,SERVIÇOS!$A:$F,5,0),IFERROR(VLOOKUP($B749,'COMPOSIÇÕES COMPLEMENTARES '!$C:$K,7,0),"")))</f>
        <v/>
      </c>
      <c r="H749" s="419" t="str">
        <f t="shared" si="494"/>
        <v/>
      </c>
      <c r="I749" s="419" t="str">
        <f t="shared" si="496"/>
        <v/>
      </c>
      <c r="J749" s="419" t="str">
        <f t="shared" si="497"/>
        <v/>
      </c>
      <c r="K749" s="419" t="str">
        <f t="shared" si="498"/>
        <v/>
      </c>
      <c r="L749" s="714"/>
      <c r="M749"/>
      <c r="N749" s="477"/>
      <c r="O749" s="478" t="str">
        <f t="shared" si="499"/>
        <v/>
      </c>
      <c r="P749" s="477"/>
      <c r="Q749" s="479" t="str">
        <f t="shared" si="500"/>
        <v/>
      </c>
      <c r="R749" s="477"/>
      <c r="S749" s="480" t="str">
        <f t="shared" si="501"/>
        <v/>
      </c>
      <c r="T749" s="481">
        <f>SUMIF($N$8:S$8,"QUANT.",N749:S749)</f>
        <v>0</v>
      </c>
      <c r="U749" s="482">
        <f t="shared" si="502"/>
        <v>0</v>
      </c>
      <c r="V749" s="494" t="str">
        <f t="shared" si="495"/>
        <v/>
      </c>
      <c r="W749" s="495">
        <f t="shared" si="503"/>
        <v>0</v>
      </c>
      <c r="X749" s="495" t="e">
        <f t="shared" si="504"/>
        <v>#VALUE!</v>
      </c>
      <c r="Y749" s="273"/>
      <c r="Z749" s="273"/>
      <c r="AA749" s="273"/>
      <c r="AB749" s="273"/>
      <c r="AC749" s="273"/>
      <c r="AD749" s="273"/>
      <c r="AE749" s="273"/>
      <c r="AF749" s="273"/>
      <c r="AG749" s="273"/>
      <c r="AH749" s="273"/>
      <c r="AI749" s="273"/>
      <c r="AJ749" s="274">
        <f t="shared" si="505"/>
        <v>0</v>
      </c>
      <c r="AK749" s="274">
        <v>0</v>
      </c>
    </row>
    <row r="750" spans="1:37" s="275" customFormat="1">
      <c r="A750" s="414"/>
      <c r="B750" s="415"/>
      <c r="C750" s="416" t="str">
        <f>IF($B750="","",IFERROR(VLOOKUP($B750,SERVIÇOS!$A:$F,2,0),IFERROR(VLOOKUP($B750,'COMPOSIÇÕES COMPLEMENTARES '!$C:$K,2,0),"")))</f>
        <v/>
      </c>
      <c r="D750" s="417" t="str">
        <f>IF($B750="","",IFERROR(VLOOKUP($B750,SERVIÇOS!$A:$F,3,0),IFERROR(VLOOKUP($B750,'COMPOSIÇÕES COMPLEMENTARES '!$C:$K,3,0),"")))</f>
        <v/>
      </c>
      <c r="E750" s="418"/>
      <c r="F750" s="419" t="str">
        <f>IF($B750="","",IFERROR(VLOOKUP($B750,SERVIÇOS!$A:$F,4,0),IFERROR(VLOOKUP($B750,'COMPOSIÇÕES COMPLEMENTARES '!$C:$K,6,0),"")))</f>
        <v/>
      </c>
      <c r="G750" s="419" t="str">
        <f>IF($B750="","",IFERROR(VLOOKUP($B750,SERVIÇOS!$A:$F,5,0),IFERROR(VLOOKUP($B750,'COMPOSIÇÕES COMPLEMENTARES '!$C:$K,7,0),"")))</f>
        <v/>
      </c>
      <c r="H750" s="419" t="str">
        <f t="shared" si="494"/>
        <v/>
      </c>
      <c r="I750" s="419" t="str">
        <f t="shared" si="496"/>
        <v/>
      </c>
      <c r="J750" s="419" t="str">
        <f t="shared" si="497"/>
        <v/>
      </c>
      <c r="K750" s="419" t="str">
        <f t="shared" si="498"/>
        <v/>
      </c>
      <c r="L750" s="714"/>
      <c r="M750"/>
      <c r="N750" s="477"/>
      <c r="O750" s="478" t="str">
        <f t="shared" si="499"/>
        <v/>
      </c>
      <c r="P750" s="477"/>
      <c r="Q750" s="479" t="str">
        <f t="shared" si="500"/>
        <v/>
      </c>
      <c r="R750" s="477"/>
      <c r="S750" s="480" t="str">
        <f t="shared" si="501"/>
        <v/>
      </c>
      <c r="T750" s="481">
        <f>SUMIF($N$8:S$8,"QUANT.",N750:S750)</f>
        <v>0</v>
      </c>
      <c r="U750" s="482">
        <f t="shared" si="502"/>
        <v>0</v>
      </c>
      <c r="V750" s="494" t="str">
        <f t="shared" si="495"/>
        <v/>
      </c>
      <c r="W750" s="495">
        <f t="shared" si="503"/>
        <v>0</v>
      </c>
      <c r="X750" s="495" t="e">
        <f t="shared" si="504"/>
        <v>#VALUE!</v>
      </c>
      <c r="Y750" s="273"/>
      <c r="Z750" s="273"/>
      <c r="AA750" s="273"/>
      <c r="AB750" s="273"/>
      <c r="AC750" s="273"/>
      <c r="AD750" s="273"/>
      <c r="AE750" s="273"/>
      <c r="AF750" s="273"/>
      <c r="AG750" s="273"/>
      <c r="AH750" s="273"/>
      <c r="AI750" s="273"/>
      <c r="AJ750" s="274">
        <f t="shared" si="505"/>
        <v>0</v>
      </c>
      <c r="AK750" s="274">
        <v>0</v>
      </c>
    </row>
    <row r="751" spans="1:37" s="275" customFormat="1">
      <c r="A751" s="414"/>
      <c r="B751" s="415"/>
      <c r="C751" s="416" t="str">
        <f>IF($B751="","",IFERROR(VLOOKUP($B751,SERVIÇOS!$A:$F,2,0),IFERROR(VLOOKUP($B751,'COMPOSIÇÕES COMPLEMENTARES '!$C:$K,2,0),"")))</f>
        <v/>
      </c>
      <c r="D751" s="417" t="str">
        <f>IF($B751="","",IFERROR(VLOOKUP($B751,SERVIÇOS!$A:$F,3,0),IFERROR(VLOOKUP($B751,'COMPOSIÇÕES COMPLEMENTARES '!$C:$K,3,0),"")))</f>
        <v/>
      </c>
      <c r="E751" s="418"/>
      <c r="F751" s="419" t="str">
        <f>IF($B751="","",IFERROR(VLOOKUP($B751,SERVIÇOS!$A:$F,4,0),IFERROR(VLOOKUP($B751,'COMPOSIÇÕES COMPLEMENTARES '!$C:$K,6,0),"")))</f>
        <v/>
      </c>
      <c r="G751" s="419" t="str">
        <f>IF($B751="","",IFERROR(VLOOKUP($B751,SERVIÇOS!$A:$F,5,0),IFERROR(VLOOKUP($B751,'COMPOSIÇÕES COMPLEMENTARES '!$C:$K,7,0),"")))</f>
        <v/>
      </c>
      <c r="H751" s="419" t="str">
        <f t="shared" si="494"/>
        <v/>
      </c>
      <c r="I751" s="419" t="str">
        <f t="shared" si="496"/>
        <v/>
      </c>
      <c r="J751" s="419" t="str">
        <f t="shared" si="497"/>
        <v/>
      </c>
      <c r="K751" s="419" t="str">
        <f t="shared" si="498"/>
        <v/>
      </c>
      <c r="L751" s="714"/>
      <c r="M751"/>
      <c r="N751" s="477"/>
      <c r="O751" s="478" t="str">
        <f t="shared" si="499"/>
        <v/>
      </c>
      <c r="P751" s="477"/>
      <c r="Q751" s="479" t="str">
        <f t="shared" si="500"/>
        <v/>
      </c>
      <c r="R751" s="477"/>
      <c r="S751" s="480" t="str">
        <f t="shared" si="501"/>
        <v/>
      </c>
      <c r="T751" s="481">
        <f>SUMIF($N$8:S$8,"QUANT.",N751:S751)</f>
        <v>0</v>
      </c>
      <c r="U751" s="482">
        <f t="shared" si="502"/>
        <v>0</v>
      </c>
      <c r="V751" s="494" t="str">
        <f t="shared" si="495"/>
        <v/>
      </c>
      <c r="W751" s="495">
        <f t="shared" si="503"/>
        <v>0</v>
      </c>
      <c r="X751" s="495" t="e">
        <f t="shared" si="504"/>
        <v>#VALUE!</v>
      </c>
      <c r="Y751" s="273"/>
      <c r="Z751" s="273"/>
      <c r="AA751" s="273"/>
      <c r="AB751" s="273"/>
      <c r="AC751" s="273"/>
      <c r="AD751" s="273"/>
      <c r="AE751" s="273"/>
      <c r="AF751" s="273"/>
      <c r="AG751" s="273"/>
      <c r="AH751" s="273"/>
      <c r="AI751" s="273"/>
      <c r="AJ751" s="274">
        <f t="shared" si="505"/>
        <v>0</v>
      </c>
      <c r="AK751" s="274">
        <v>0</v>
      </c>
    </row>
    <row r="752" spans="1:37" s="275" customFormat="1">
      <c r="A752" s="414"/>
      <c r="B752" s="415"/>
      <c r="C752" s="416" t="str">
        <f>IF($B752="","",IFERROR(VLOOKUP($B752,SERVIÇOS!$A:$F,2,0),IFERROR(VLOOKUP($B752,'COMPOSIÇÕES COMPLEMENTARES '!$C:$K,2,0),"")))</f>
        <v/>
      </c>
      <c r="D752" s="417" t="str">
        <f>IF($B752="","",IFERROR(VLOOKUP($B752,SERVIÇOS!$A:$F,3,0),IFERROR(VLOOKUP($B752,'COMPOSIÇÕES COMPLEMENTARES '!$C:$K,3,0),"")))</f>
        <v/>
      </c>
      <c r="E752" s="418"/>
      <c r="F752" s="419" t="str">
        <f>IF($B752="","",IFERROR(VLOOKUP($B752,SERVIÇOS!$A:$F,4,0),IFERROR(VLOOKUP($B752,'COMPOSIÇÕES COMPLEMENTARES '!$C:$K,6,0),"")))</f>
        <v/>
      </c>
      <c r="G752" s="419" t="str">
        <f>IF($B752="","",IFERROR(VLOOKUP($B752,SERVIÇOS!$A:$F,5,0),IFERROR(VLOOKUP($B752,'COMPOSIÇÕES COMPLEMENTARES '!$C:$K,7,0),"")))</f>
        <v/>
      </c>
      <c r="H752" s="419" t="str">
        <f t="shared" si="494"/>
        <v/>
      </c>
      <c r="I752" s="419" t="str">
        <f t="shared" si="496"/>
        <v/>
      </c>
      <c r="J752" s="419" t="str">
        <f t="shared" si="497"/>
        <v/>
      </c>
      <c r="K752" s="419" t="str">
        <f t="shared" si="498"/>
        <v/>
      </c>
      <c r="L752" s="714"/>
      <c r="M752"/>
      <c r="N752" s="477"/>
      <c r="O752" s="478" t="str">
        <f t="shared" si="499"/>
        <v/>
      </c>
      <c r="P752" s="477"/>
      <c r="Q752" s="479" t="str">
        <f t="shared" si="500"/>
        <v/>
      </c>
      <c r="R752" s="477"/>
      <c r="S752" s="480" t="str">
        <f t="shared" si="501"/>
        <v/>
      </c>
      <c r="T752" s="481">
        <f>SUMIF($N$8:S$8,"QUANT.",N752:S752)</f>
        <v>0</v>
      </c>
      <c r="U752" s="482">
        <f t="shared" si="502"/>
        <v>0</v>
      </c>
      <c r="V752" s="494" t="str">
        <f t="shared" si="495"/>
        <v/>
      </c>
      <c r="W752" s="495">
        <f t="shared" si="503"/>
        <v>0</v>
      </c>
      <c r="X752" s="495" t="e">
        <f t="shared" si="504"/>
        <v>#VALUE!</v>
      </c>
      <c r="Y752" s="273"/>
      <c r="Z752" s="273"/>
      <c r="AA752" s="273"/>
      <c r="AB752" s="273"/>
      <c r="AC752" s="273"/>
      <c r="AD752" s="273"/>
      <c r="AE752" s="273"/>
      <c r="AF752" s="273"/>
      <c r="AG752" s="273"/>
      <c r="AH752" s="273"/>
      <c r="AI752" s="273"/>
      <c r="AJ752" s="274">
        <f t="shared" si="505"/>
        <v>0</v>
      </c>
      <c r="AK752" s="274">
        <v>0</v>
      </c>
    </row>
    <row r="753" spans="1:37" s="275" customFormat="1">
      <c r="A753" s="414"/>
      <c r="B753" s="415"/>
      <c r="C753" s="416" t="str">
        <f>IF($B753="","",IFERROR(VLOOKUP($B753,SERVIÇOS!$A:$F,2,0),IFERROR(VLOOKUP($B753,'COMPOSIÇÕES COMPLEMENTARES '!$C:$K,2,0),"")))</f>
        <v/>
      </c>
      <c r="D753" s="417" t="str">
        <f>IF($B753="","",IFERROR(VLOOKUP($B753,SERVIÇOS!$A:$F,3,0),IFERROR(VLOOKUP($B753,'COMPOSIÇÕES COMPLEMENTARES '!$C:$K,3,0),"")))</f>
        <v/>
      </c>
      <c r="E753" s="418"/>
      <c r="F753" s="419" t="str">
        <f>IF($B753="","",IFERROR(VLOOKUP($B753,SERVIÇOS!$A:$F,4,0),IFERROR(VLOOKUP($B753,'COMPOSIÇÕES COMPLEMENTARES '!$C:$K,6,0),"")))</f>
        <v/>
      </c>
      <c r="G753" s="419" t="str">
        <f>IF($B753="","",IFERROR(VLOOKUP($B753,SERVIÇOS!$A:$F,5,0),IFERROR(VLOOKUP($B753,'COMPOSIÇÕES COMPLEMENTARES '!$C:$K,7,0),"")))</f>
        <v/>
      </c>
      <c r="H753" s="419" t="str">
        <f t="shared" si="494"/>
        <v/>
      </c>
      <c r="I753" s="419" t="str">
        <f t="shared" si="496"/>
        <v/>
      </c>
      <c r="J753" s="419" t="str">
        <f t="shared" si="497"/>
        <v/>
      </c>
      <c r="K753" s="419" t="str">
        <f t="shared" si="498"/>
        <v/>
      </c>
      <c r="L753" s="714"/>
      <c r="M753"/>
      <c r="N753" s="477"/>
      <c r="O753" s="478" t="str">
        <f t="shared" si="499"/>
        <v/>
      </c>
      <c r="P753" s="477"/>
      <c r="Q753" s="479" t="str">
        <f t="shared" si="500"/>
        <v/>
      </c>
      <c r="R753" s="477"/>
      <c r="S753" s="480" t="str">
        <f t="shared" si="501"/>
        <v/>
      </c>
      <c r="T753" s="481">
        <f>SUMIF($N$8:S$8,"QUANT.",N753:S753)</f>
        <v>0</v>
      </c>
      <c r="U753" s="482">
        <f t="shared" si="502"/>
        <v>0</v>
      </c>
      <c r="V753" s="494" t="str">
        <f t="shared" si="495"/>
        <v/>
      </c>
      <c r="W753" s="495">
        <f t="shared" si="503"/>
        <v>0</v>
      </c>
      <c r="X753" s="495" t="e">
        <f t="shared" si="504"/>
        <v>#VALUE!</v>
      </c>
      <c r="Y753" s="273"/>
      <c r="Z753" s="273"/>
      <c r="AA753" s="273"/>
      <c r="AB753" s="273"/>
      <c r="AC753" s="273"/>
      <c r="AD753" s="273"/>
      <c r="AE753" s="273"/>
      <c r="AF753" s="273"/>
      <c r="AG753" s="273"/>
      <c r="AH753" s="273"/>
      <c r="AI753" s="273"/>
      <c r="AJ753" s="274">
        <f t="shared" si="505"/>
        <v>0</v>
      </c>
      <c r="AK753" s="274">
        <v>0</v>
      </c>
    </row>
    <row r="754" spans="1:37" s="275" customFormat="1">
      <c r="A754" s="414"/>
      <c r="B754" s="415"/>
      <c r="C754" s="416" t="str">
        <f>IF($B754="","",IFERROR(VLOOKUP($B754,SERVIÇOS!$A:$F,2,0),IFERROR(VLOOKUP($B754,'COMPOSIÇÕES COMPLEMENTARES '!$C:$K,2,0),"")))</f>
        <v/>
      </c>
      <c r="D754" s="417" t="str">
        <f>IF($B754="","",IFERROR(VLOOKUP($B754,SERVIÇOS!$A:$F,3,0),IFERROR(VLOOKUP($B754,'COMPOSIÇÕES COMPLEMENTARES '!$C:$K,3,0),"")))</f>
        <v/>
      </c>
      <c r="E754" s="418"/>
      <c r="F754" s="419" t="str">
        <f>IF($B754="","",IFERROR(VLOOKUP($B754,SERVIÇOS!$A:$F,4,0),IFERROR(VLOOKUP($B754,'COMPOSIÇÕES COMPLEMENTARES '!$C:$K,6,0),"")))</f>
        <v/>
      </c>
      <c r="G754" s="419" t="str">
        <f>IF($B754="","",IFERROR(VLOOKUP($B754,SERVIÇOS!$A:$F,5,0),IFERROR(VLOOKUP($B754,'COMPOSIÇÕES COMPLEMENTARES '!$C:$K,7,0),"")))</f>
        <v/>
      </c>
      <c r="H754" s="419" t="str">
        <f t="shared" si="494"/>
        <v/>
      </c>
      <c r="I754" s="419" t="str">
        <f t="shared" si="496"/>
        <v/>
      </c>
      <c r="J754" s="419" t="str">
        <f t="shared" si="497"/>
        <v/>
      </c>
      <c r="K754" s="419" t="str">
        <f t="shared" si="498"/>
        <v/>
      </c>
      <c r="L754" s="714"/>
      <c r="M754"/>
      <c r="N754" s="477"/>
      <c r="O754" s="478" t="str">
        <f t="shared" si="499"/>
        <v/>
      </c>
      <c r="P754" s="477"/>
      <c r="Q754" s="479" t="str">
        <f t="shared" si="500"/>
        <v/>
      </c>
      <c r="R754" s="477"/>
      <c r="S754" s="480" t="str">
        <f t="shared" si="501"/>
        <v/>
      </c>
      <c r="T754" s="481">
        <f>SUMIF($N$8:S$8,"QUANT.",N754:S754)</f>
        <v>0</v>
      </c>
      <c r="U754" s="482">
        <f t="shared" si="502"/>
        <v>0</v>
      </c>
      <c r="V754" s="494" t="str">
        <f t="shared" si="495"/>
        <v/>
      </c>
      <c r="W754" s="495">
        <f t="shared" si="503"/>
        <v>0</v>
      </c>
      <c r="X754" s="495" t="e">
        <f t="shared" si="504"/>
        <v>#VALUE!</v>
      </c>
      <c r="Y754" s="273"/>
      <c r="Z754" s="273"/>
      <c r="AA754" s="273"/>
      <c r="AB754" s="273"/>
      <c r="AC754" s="273"/>
      <c r="AD754" s="273"/>
      <c r="AE754" s="273"/>
      <c r="AF754" s="273"/>
      <c r="AG754" s="273"/>
      <c r="AH754" s="273"/>
      <c r="AI754" s="273"/>
      <c r="AJ754" s="274">
        <f t="shared" si="505"/>
        <v>0</v>
      </c>
      <c r="AK754" s="274">
        <v>0</v>
      </c>
    </row>
    <row r="755" spans="1:37" s="275" customFormat="1">
      <c r="A755" s="414"/>
      <c r="B755" s="415"/>
      <c r="C755" s="416" t="str">
        <f>IF($B755="","",IFERROR(VLOOKUP($B755,SERVIÇOS!$A:$F,2,0),IFERROR(VLOOKUP($B755,'COMPOSIÇÕES COMPLEMENTARES '!$C:$K,2,0),"")))</f>
        <v/>
      </c>
      <c r="D755" s="417" t="str">
        <f>IF($B755="","",IFERROR(VLOOKUP($B755,SERVIÇOS!$A:$F,3,0),IFERROR(VLOOKUP($B755,'COMPOSIÇÕES COMPLEMENTARES '!$C:$K,3,0),"")))</f>
        <v/>
      </c>
      <c r="E755" s="418"/>
      <c r="F755" s="419" t="str">
        <f>IF($B755="","",IFERROR(VLOOKUP($B755,SERVIÇOS!$A:$F,4,0),IFERROR(VLOOKUP($B755,'COMPOSIÇÕES COMPLEMENTARES '!$C:$K,6,0),"")))</f>
        <v/>
      </c>
      <c r="G755" s="419" t="str">
        <f>IF($B755="","",IFERROR(VLOOKUP($B755,SERVIÇOS!$A:$F,5,0),IFERROR(VLOOKUP($B755,'COMPOSIÇÕES COMPLEMENTARES '!$C:$K,7,0),"")))</f>
        <v/>
      </c>
      <c r="H755" s="419" t="str">
        <f t="shared" si="494"/>
        <v/>
      </c>
      <c r="I755" s="419" t="str">
        <f t="shared" si="496"/>
        <v/>
      </c>
      <c r="J755" s="419" t="str">
        <f t="shared" si="497"/>
        <v/>
      </c>
      <c r="K755" s="419" t="str">
        <f t="shared" si="498"/>
        <v/>
      </c>
      <c r="L755" s="714"/>
      <c r="M755"/>
      <c r="N755" s="477"/>
      <c r="O755" s="478" t="str">
        <f t="shared" si="499"/>
        <v/>
      </c>
      <c r="P755" s="477"/>
      <c r="Q755" s="479" t="str">
        <f t="shared" si="500"/>
        <v/>
      </c>
      <c r="R755" s="477"/>
      <c r="S755" s="480" t="str">
        <f t="shared" si="501"/>
        <v/>
      </c>
      <c r="T755" s="481">
        <f>SUMIF($N$8:S$8,"QUANT.",N755:S755)</f>
        <v>0</v>
      </c>
      <c r="U755" s="482">
        <f t="shared" si="502"/>
        <v>0</v>
      </c>
      <c r="V755" s="494" t="str">
        <f t="shared" si="495"/>
        <v/>
      </c>
      <c r="W755" s="495">
        <f t="shared" si="503"/>
        <v>0</v>
      </c>
      <c r="X755" s="495" t="e">
        <f t="shared" si="504"/>
        <v>#VALUE!</v>
      </c>
      <c r="Y755" s="273"/>
      <c r="Z755" s="273"/>
      <c r="AA755" s="273"/>
      <c r="AB755" s="273"/>
      <c r="AC755" s="273"/>
      <c r="AD755" s="273"/>
      <c r="AE755" s="273"/>
      <c r="AF755" s="273"/>
      <c r="AG755" s="273"/>
      <c r="AH755" s="273"/>
      <c r="AI755" s="273"/>
      <c r="AJ755" s="274">
        <f t="shared" si="505"/>
        <v>0</v>
      </c>
      <c r="AK755" s="274">
        <v>0</v>
      </c>
    </row>
    <row r="756" spans="1:37" s="275" customFormat="1">
      <c r="A756" s="414"/>
      <c r="B756" s="415"/>
      <c r="C756" s="416" t="str">
        <f>IF($B756="","",IFERROR(VLOOKUP($B756,SERVIÇOS!$A:$F,2,0),IFERROR(VLOOKUP($B756,'COMPOSIÇÕES COMPLEMENTARES '!$C:$K,2,0),"")))</f>
        <v/>
      </c>
      <c r="D756" s="417" t="str">
        <f>IF($B756="","",IFERROR(VLOOKUP($B756,SERVIÇOS!$A:$F,3,0),IFERROR(VLOOKUP($B756,'COMPOSIÇÕES COMPLEMENTARES '!$C:$K,3,0),"")))</f>
        <v/>
      </c>
      <c r="E756" s="418"/>
      <c r="F756" s="419" t="str">
        <f>IF($B756="","",IFERROR(VLOOKUP($B756,SERVIÇOS!$A:$F,4,0),IFERROR(VLOOKUP($B756,'COMPOSIÇÕES COMPLEMENTARES '!$C:$K,6,0),"")))</f>
        <v/>
      </c>
      <c r="G756" s="419" t="str">
        <f>IF($B756="","",IFERROR(VLOOKUP($B756,SERVIÇOS!$A:$F,5,0),IFERROR(VLOOKUP($B756,'COMPOSIÇÕES COMPLEMENTARES '!$C:$K,7,0),"")))</f>
        <v/>
      </c>
      <c r="H756" s="419" t="str">
        <f t="shared" si="494"/>
        <v/>
      </c>
      <c r="I756" s="419" t="str">
        <f t="shared" si="496"/>
        <v/>
      </c>
      <c r="J756" s="419" t="str">
        <f t="shared" si="497"/>
        <v/>
      </c>
      <c r="K756" s="419" t="str">
        <f t="shared" si="498"/>
        <v/>
      </c>
      <c r="L756" s="714"/>
      <c r="M756"/>
      <c r="N756" s="477"/>
      <c r="O756" s="478" t="str">
        <f t="shared" si="499"/>
        <v/>
      </c>
      <c r="P756" s="477"/>
      <c r="Q756" s="479" t="str">
        <f t="shared" si="500"/>
        <v/>
      </c>
      <c r="R756" s="477"/>
      <c r="S756" s="480" t="str">
        <f t="shared" si="501"/>
        <v/>
      </c>
      <c r="T756" s="481">
        <f>SUMIF($N$8:S$8,"QUANT.",N756:S756)</f>
        <v>0</v>
      </c>
      <c r="U756" s="482">
        <f t="shared" si="502"/>
        <v>0</v>
      </c>
      <c r="V756" s="494" t="str">
        <f t="shared" si="495"/>
        <v/>
      </c>
      <c r="W756" s="495">
        <f t="shared" si="503"/>
        <v>0</v>
      </c>
      <c r="X756" s="495" t="e">
        <f t="shared" si="504"/>
        <v>#VALUE!</v>
      </c>
      <c r="Y756" s="273"/>
      <c r="Z756" s="273"/>
      <c r="AA756" s="273"/>
      <c r="AB756" s="273"/>
      <c r="AC756" s="273"/>
      <c r="AD756" s="273"/>
      <c r="AE756" s="273"/>
      <c r="AF756" s="273"/>
      <c r="AG756" s="273"/>
      <c r="AH756" s="273"/>
      <c r="AI756" s="273"/>
      <c r="AJ756" s="274">
        <f t="shared" si="505"/>
        <v>0</v>
      </c>
      <c r="AK756" s="274">
        <v>0</v>
      </c>
    </row>
    <row r="757" spans="1:37" s="275" customFormat="1">
      <c r="A757" s="414"/>
      <c r="B757" s="415"/>
      <c r="C757" s="416" t="str">
        <f>IF($B757="","",IFERROR(VLOOKUP($B757,SERVIÇOS!$A:$F,2,0),IFERROR(VLOOKUP($B757,'COMPOSIÇÕES COMPLEMENTARES '!$C:$K,2,0),"")))</f>
        <v/>
      </c>
      <c r="D757" s="417" t="str">
        <f>IF($B757="","",IFERROR(VLOOKUP($B757,SERVIÇOS!$A:$F,3,0),IFERROR(VLOOKUP($B757,'COMPOSIÇÕES COMPLEMENTARES '!$C:$K,3,0),"")))</f>
        <v/>
      </c>
      <c r="E757" s="418"/>
      <c r="F757" s="419" t="str">
        <f>IF($B757="","",IFERROR(VLOOKUP($B757,SERVIÇOS!$A:$F,4,0),IFERROR(VLOOKUP($B757,'COMPOSIÇÕES COMPLEMENTARES '!$C:$K,6,0),"")))</f>
        <v/>
      </c>
      <c r="G757" s="419" t="str">
        <f>IF($B757="","",IFERROR(VLOOKUP($B757,SERVIÇOS!$A:$F,5,0),IFERROR(VLOOKUP($B757,'COMPOSIÇÕES COMPLEMENTARES '!$C:$K,7,0),"")))</f>
        <v/>
      </c>
      <c r="H757" s="419" t="str">
        <f t="shared" si="494"/>
        <v/>
      </c>
      <c r="I757" s="419" t="str">
        <f t="shared" si="496"/>
        <v/>
      </c>
      <c r="J757" s="419" t="str">
        <f t="shared" si="497"/>
        <v/>
      </c>
      <c r="K757" s="419" t="str">
        <f t="shared" si="498"/>
        <v/>
      </c>
      <c r="L757" s="714"/>
      <c r="M757"/>
      <c r="N757" s="477"/>
      <c r="O757" s="478" t="str">
        <f t="shared" si="499"/>
        <v/>
      </c>
      <c r="P757" s="477"/>
      <c r="Q757" s="479" t="str">
        <f t="shared" si="500"/>
        <v/>
      </c>
      <c r="R757" s="477"/>
      <c r="S757" s="480" t="str">
        <f t="shared" si="501"/>
        <v/>
      </c>
      <c r="T757" s="481">
        <f>SUMIF($N$8:S$8,"QUANT.",N757:S757)</f>
        <v>0</v>
      </c>
      <c r="U757" s="482">
        <f t="shared" si="502"/>
        <v>0</v>
      </c>
      <c r="V757" s="494" t="str">
        <f t="shared" si="495"/>
        <v/>
      </c>
      <c r="W757" s="495">
        <f t="shared" si="503"/>
        <v>0</v>
      </c>
      <c r="X757" s="495" t="e">
        <f t="shared" si="504"/>
        <v>#VALUE!</v>
      </c>
      <c r="Y757" s="273"/>
      <c r="Z757" s="273"/>
      <c r="AA757" s="273"/>
      <c r="AB757" s="273"/>
      <c r="AC757" s="273"/>
      <c r="AD757" s="273"/>
      <c r="AE757" s="273"/>
      <c r="AF757" s="273"/>
      <c r="AG757" s="273"/>
      <c r="AH757" s="273"/>
      <c r="AI757" s="273"/>
      <c r="AJ757" s="274">
        <f t="shared" si="505"/>
        <v>0</v>
      </c>
      <c r="AK757" s="274">
        <v>0</v>
      </c>
    </row>
    <row r="758" spans="1:37" s="275" customFormat="1">
      <c r="A758" s="414"/>
      <c r="B758" s="415"/>
      <c r="C758" s="416" t="str">
        <f>IF($B758="","",IFERROR(VLOOKUP($B758,SERVIÇOS!$A:$F,2,0),IFERROR(VLOOKUP($B758,'COMPOSIÇÕES COMPLEMENTARES '!$C:$K,2,0),"")))</f>
        <v/>
      </c>
      <c r="D758" s="417" t="str">
        <f>IF($B758="","",IFERROR(VLOOKUP($B758,SERVIÇOS!$A:$F,3,0),IFERROR(VLOOKUP($B758,'COMPOSIÇÕES COMPLEMENTARES '!$C:$K,3,0),"")))</f>
        <v/>
      </c>
      <c r="E758" s="418"/>
      <c r="F758" s="419" t="str">
        <f>IF($B758="","",IFERROR(VLOOKUP($B758,SERVIÇOS!$A:$F,4,0),IFERROR(VLOOKUP($B758,'COMPOSIÇÕES COMPLEMENTARES '!$C:$K,6,0),"")))</f>
        <v/>
      </c>
      <c r="G758" s="419" t="str">
        <f>IF($B758="","",IFERROR(VLOOKUP($B758,SERVIÇOS!$A:$F,5,0),IFERROR(VLOOKUP($B758,'COMPOSIÇÕES COMPLEMENTARES '!$C:$K,7,0),"")))</f>
        <v/>
      </c>
      <c r="H758" s="419" t="str">
        <f t="shared" si="494"/>
        <v/>
      </c>
      <c r="I758" s="419" t="str">
        <f t="shared" si="496"/>
        <v/>
      </c>
      <c r="J758" s="419" t="str">
        <f t="shared" si="497"/>
        <v/>
      </c>
      <c r="K758" s="419" t="str">
        <f t="shared" si="498"/>
        <v/>
      </c>
      <c r="L758" s="714"/>
      <c r="M758"/>
      <c r="N758" s="477"/>
      <c r="O758" s="478" t="str">
        <f t="shared" si="499"/>
        <v/>
      </c>
      <c r="P758" s="477"/>
      <c r="Q758" s="479" t="str">
        <f t="shared" si="500"/>
        <v/>
      </c>
      <c r="R758" s="477"/>
      <c r="S758" s="480" t="str">
        <f t="shared" si="501"/>
        <v/>
      </c>
      <c r="T758" s="481">
        <f>SUMIF($N$8:S$8,"QUANT.",N758:S758)</f>
        <v>0</v>
      </c>
      <c r="U758" s="482">
        <f t="shared" si="502"/>
        <v>0</v>
      </c>
      <c r="V758" s="494" t="str">
        <f t="shared" si="495"/>
        <v/>
      </c>
      <c r="W758" s="495">
        <f t="shared" si="503"/>
        <v>0</v>
      </c>
      <c r="X758" s="495" t="e">
        <f t="shared" si="504"/>
        <v>#VALUE!</v>
      </c>
      <c r="Y758" s="273"/>
      <c r="Z758" s="273"/>
      <c r="AA758" s="273"/>
      <c r="AB758" s="273"/>
      <c r="AC758" s="273"/>
      <c r="AD758" s="273"/>
      <c r="AE758" s="273"/>
      <c r="AF758" s="273"/>
      <c r="AG758" s="273"/>
      <c r="AH758" s="273"/>
      <c r="AI758" s="273"/>
      <c r="AJ758" s="274">
        <f t="shared" si="505"/>
        <v>0</v>
      </c>
      <c r="AK758" s="274">
        <v>0</v>
      </c>
    </row>
    <row r="759" spans="1:37" s="275" customFormat="1">
      <c r="A759" s="414"/>
      <c r="B759" s="415"/>
      <c r="C759" s="416" t="str">
        <f>IF($B759="","",IFERROR(VLOOKUP($B759,SERVIÇOS!$A:$F,2,0),IFERROR(VLOOKUP($B759,'COMPOSIÇÕES COMPLEMENTARES '!$C:$K,2,0),"")))</f>
        <v/>
      </c>
      <c r="D759" s="417" t="str">
        <f>IF($B759="","",IFERROR(VLOOKUP($B759,SERVIÇOS!$A:$F,3,0),IFERROR(VLOOKUP($B759,'COMPOSIÇÕES COMPLEMENTARES '!$C:$K,3,0),"")))</f>
        <v/>
      </c>
      <c r="E759" s="418"/>
      <c r="F759" s="419" t="str">
        <f>IF($B759="","",IFERROR(VLOOKUP($B759,SERVIÇOS!$A:$F,4,0),IFERROR(VLOOKUP($B759,'COMPOSIÇÕES COMPLEMENTARES '!$C:$K,6,0),"")))</f>
        <v/>
      </c>
      <c r="G759" s="419" t="str">
        <f>IF($B759="","",IFERROR(VLOOKUP($B759,SERVIÇOS!$A:$F,5,0),IFERROR(VLOOKUP($B759,'COMPOSIÇÕES COMPLEMENTARES '!$C:$K,7,0),"")))</f>
        <v/>
      </c>
      <c r="H759" s="419" t="str">
        <f t="shared" ref="H759:H822" si="506">IF(E759="","",F759+G759)</f>
        <v/>
      </c>
      <c r="I759" s="419" t="str">
        <f t="shared" si="496"/>
        <v/>
      </c>
      <c r="J759" s="419" t="str">
        <f t="shared" si="497"/>
        <v/>
      </c>
      <c r="K759" s="419" t="str">
        <f t="shared" si="498"/>
        <v/>
      </c>
      <c r="L759" s="714"/>
      <c r="M759"/>
      <c r="N759" s="477"/>
      <c r="O759" s="478" t="str">
        <f t="shared" si="499"/>
        <v/>
      </c>
      <c r="P759" s="477"/>
      <c r="Q759" s="479" t="str">
        <f t="shared" si="500"/>
        <v/>
      </c>
      <c r="R759" s="477"/>
      <c r="S759" s="480" t="str">
        <f t="shared" si="501"/>
        <v/>
      </c>
      <c r="T759" s="481">
        <f>SUMIF($N$8:S$8,"QUANT.",N759:S759)</f>
        <v>0</v>
      </c>
      <c r="U759" s="482">
        <f t="shared" si="502"/>
        <v>0</v>
      </c>
      <c r="V759" s="494" t="str">
        <f t="shared" ref="V759:V822" si="507">IF(B759&lt;&gt;"",IF(U759=0,"MEDIR",IF(K759-U759=0,"OK",IF(K759-U759&gt;0,"MEDIR","ALERTA!"))),"")</f>
        <v/>
      </c>
      <c r="W759" s="495">
        <f t="shared" si="503"/>
        <v>0</v>
      </c>
      <c r="X759" s="495" t="e">
        <f t="shared" si="504"/>
        <v>#VALUE!</v>
      </c>
      <c r="Y759" s="273"/>
      <c r="Z759" s="273"/>
      <c r="AA759" s="273"/>
      <c r="AB759" s="273"/>
      <c r="AC759" s="273"/>
      <c r="AD759" s="273"/>
      <c r="AE759" s="273"/>
      <c r="AF759" s="273"/>
      <c r="AG759" s="273"/>
      <c r="AH759" s="273"/>
      <c r="AI759" s="273"/>
      <c r="AJ759" s="274">
        <f t="shared" si="505"/>
        <v>0</v>
      </c>
      <c r="AK759" s="274">
        <v>0</v>
      </c>
    </row>
    <row r="760" spans="1:37" s="275" customFormat="1">
      <c r="A760" s="414"/>
      <c r="B760" s="415"/>
      <c r="C760" s="416" t="str">
        <f>IF($B760="","",IFERROR(VLOOKUP($B760,SERVIÇOS!$A:$F,2,0),IFERROR(VLOOKUP($B760,'COMPOSIÇÕES COMPLEMENTARES '!$C:$K,2,0),"")))</f>
        <v/>
      </c>
      <c r="D760" s="417" t="str">
        <f>IF($B760="","",IFERROR(VLOOKUP($B760,SERVIÇOS!$A:$F,3,0),IFERROR(VLOOKUP($B760,'COMPOSIÇÕES COMPLEMENTARES '!$C:$K,3,0),"")))</f>
        <v/>
      </c>
      <c r="E760" s="418"/>
      <c r="F760" s="419" t="str">
        <f>IF($B760="","",IFERROR(VLOOKUP($B760,SERVIÇOS!$A:$F,4,0),IFERROR(VLOOKUP($B760,'COMPOSIÇÕES COMPLEMENTARES '!$C:$K,6,0),"")))</f>
        <v/>
      </c>
      <c r="G760" s="419" t="str">
        <f>IF($B760="","",IFERROR(VLOOKUP($B760,SERVIÇOS!$A:$F,5,0),IFERROR(VLOOKUP($B760,'COMPOSIÇÕES COMPLEMENTARES '!$C:$K,7,0),"")))</f>
        <v/>
      </c>
      <c r="H760" s="419" t="str">
        <f t="shared" si="506"/>
        <v/>
      </c>
      <c r="I760" s="419" t="str">
        <f t="shared" ref="I760:I823" si="508">IF(E760="","",TRUNC((E760*F760),2))</f>
        <v/>
      </c>
      <c r="J760" s="419" t="str">
        <f t="shared" ref="J760:J823" si="509">IF(E760="","",TRUNC((E760*G760),2))</f>
        <v/>
      </c>
      <c r="K760" s="419" t="str">
        <f t="shared" ref="K760:K823" si="510">IF(E760="","",TRUNC((E760*H760),2))</f>
        <v/>
      </c>
      <c r="L760" s="714"/>
      <c r="M760"/>
      <c r="N760" s="477"/>
      <c r="O760" s="478" t="str">
        <f t="shared" ref="O760:O823" si="511">IF(OR(N760="",$K760=""),"",(N760/$E760)*$K760)</f>
        <v/>
      </c>
      <c r="P760" s="477"/>
      <c r="Q760" s="479" t="str">
        <f t="shared" ref="Q760:Q823" si="512">IF(OR(P760="",$K760=""),"",(P760/$E760)*$K760)</f>
        <v/>
      </c>
      <c r="R760" s="477"/>
      <c r="S760" s="480" t="str">
        <f t="shared" ref="S760:S823" si="513">IF(OR(R760="",$K760=""),"",(R760/$E760)*$K760)</f>
        <v/>
      </c>
      <c r="T760" s="481">
        <f>SUMIF($N$8:S$8,"QUANT.",N760:S760)</f>
        <v>0</v>
      </c>
      <c r="U760" s="482">
        <f t="shared" ref="U760:U823" si="514">SUMIF($N$8:$S$8,"CUSTO",N760:S760)</f>
        <v>0</v>
      </c>
      <c r="V760" s="494" t="str">
        <f t="shared" si="507"/>
        <v/>
      </c>
      <c r="W760" s="495">
        <f t="shared" ref="W760:W823" si="515">IF(T760="",0,E760-T760)</f>
        <v>0</v>
      </c>
      <c r="X760" s="495" t="e">
        <f t="shared" ref="X760:X823" si="516">IF(U760="",0,K760-U760)</f>
        <v>#VALUE!</v>
      </c>
      <c r="Y760" s="273"/>
      <c r="Z760" s="273"/>
      <c r="AA760" s="273"/>
      <c r="AB760" s="273"/>
      <c r="AC760" s="273"/>
      <c r="AD760" s="273"/>
      <c r="AE760" s="273"/>
      <c r="AF760" s="273"/>
      <c r="AG760" s="273"/>
      <c r="AH760" s="273"/>
      <c r="AI760" s="273"/>
      <c r="AJ760" s="274">
        <f t="shared" si="505"/>
        <v>0</v>
      </c>
      <c r="AK760" s="274">
        <v>0</v>
      </c>
    </row>
    <row r="761" spans="1:37" s="275" customFormat="1">
      <c r="A761" s="414"/>
      <c r="B761" s="415"/>
      <c r="C761" s="416" t="str">
        <f>IF($B761="","",IFERROR(VLOOKUP($B761,SERVIÇOS!$A:$F,2,0),IFERROR(VLOOKUP($B761,'COMPOSIÇÕES COMPLEMENTARES '!$C:$K,2,0),"")))</f>
        <v/>
      </c>
      <c r="D761" s="417" t="str">
        <f>IF($B761="","",IFERROR(VLOOKUP($B761,SERVIÇOS!$A:$F,3,0),IFERROR(VLOOKUP($B761,'COMPOSIÇÕES COMPLEMENTARES '!$C:$K,3,0),"")))</f>
        <v/>
      </c>
      <c r="E761" s="418"/>
      <c r="F761" s="419" t="str">
        <f>IF($B761="","",IFERROR(VLOOKUP($B761,SERVIÇOS!$A:$F,4,0),IFERROR(VLOOKUP($B761,'COMPOSIÇÕES COMPLEMENTARES '!$C:$K,6,0),"")))</f>
        <v/>
      </c>
      <c r="G761" s="419" t="str">
        <f>IF($B761="","",IFERROR(VLOOKUP($B761,SERVIÇOS!$A:$F,5,0),IFERROR(VLOOKUP($B761,'COMPOSIÇÕES COMPLEMENTARES '!$C:$K,7,0),"")))</f>
        <v/>
      </c>
      <c r="H761" s="419" t="str">
        <f t="shared" si="506"/>
        <v/>
      </c>
      <c r="I761" s="419" t="str">
        <f t="shared" si="508"/>
        <v/>
      </c>
      <c r="J761" s="419" t="str">
        <f t="shared" si="509"/>
        <v/>
      </c>
      <c r="K761" s="419" t="str">
        <f t="shared" si="510"/>
        <v/>
      </c>
      <c r="L761" s="714"/>
      <c r="M761"/>
      <c r="N761" s="477"/>
      <c r="O761" s="478" t="str">
        <f t="shared" si="511"/>
        <v/>
      </c>
      <c r="P761" s="477"/>
      <c r="Q761" s="479" t="str">
        <f t="shared" si="512"/>
        <v/>
      </c>
      <c r="R761" s="477"/>
      <c r="S761" s="480" t="str">
        <f t="shared" si="513"/>
        <v/>
      </c>
      <c r="T761" s="481">
        <f>SUMIF($N$8:S$8,"QUANT.",N761:S761)</f>
        <v>0</v>
      </c>
      <c r="U761" s="482">
        <f t="shared" si="514"/>
        <v>0</v>
      </c>
      <c r="V761" s="494" t="str">
        <f t="shared" si="507"/>
        <v/>
      </c>
      <c r="W761" s="495">
        <f t="shared" si="515"/>
        <v>0</v>
      </c>
      <c r="X761" s="495" t="e">
        <f t="shared" si="516"/>
        <v>#VALUE!</v>
      </c>
      <c r="Y761" s="273"/>
      <c r="Z761" s="273"/>
      <c r="AA761" s="273"/>
      <c r="AB761" s="273"/>
      <c r="AC761" s="273"/>
      <c r="AD761" s="273"/>
      <c r="AE761" s="273"/>
      <c r="AF761" s="273"/>
      <c r="AG761" s="273"/>
      <c r="AH761" s="273"/>
      <c r="AI761" s="273"/>
      <c r="AJ761" s="274">
        <f t="shared" si="505"/>
        <v>0</v>
      </c>
      <c r="AK761" s="274">
        <v>0</v>
      </c>
    </row>
    <row r="762" spans="1:37" s="275" customFormat="1">
      <c r="A762" s="414"/>
      <c r="B762" s="415"/>
      <c r="C762" s="416" t="str">
        <f>IF($B762="","",IFERROR(VLOOKUP($B762,SERVIÇOS!$A:$F,2,0),IFERROR(VLOOKUP($B762,'COMPOSIÇÕES COMPLEMENTARES '!$C:$K,2,0),"")))</f>
        <v/>
      </c>
      <c r="D762" s="417" t="str">
        <f>IF($B762="","",IFERROR(VLOOKUP($B762,SERVIÇOS!$A:$F,3,0),IFERROR(VLOOKUP($B762,'COMPOSIÇÕES COMPLEMENTARES '!$C:$K,3,0),"")))</f>
        <v/>
      </c>
      <c r="E762" s="418"/>
      <c r="F762" s="419" t="str">
        <f>IF($B762="","",IFERROR(VLOOKUP($B762,SERVIÇOS!$A:$F,4,0),IFERROR(VLOOKUP($B762,'COMPOSIÇÕES COMPLEMENTARES '!$C:$K,6,0),"")))</f>
        <v/>
      </c>
      <c r="G762" s="419" t="str">
        <f>IF($B762="","",IFERROR(VLOOKUP($B762,SERVIÇOS!$A:$F,5,0),IFERROR(VLOOKUP($B762,'COMPOSIÇÕES COMPLEMENTARES '!$C:$K,7,0),"")))</f>
        <v/>
      </c>
      <c r="H762" s="419" t="str">
        <f t="shared" si="506"/>
        <v/>
      </c>
      <c r="I762" s="419" t="str">
        <f t="shared" si="508"/>
        <v/>
      </c>
      <c r="J762" s="419" t="str">
        <f t="shared" si="509"/>
        <v/>
      </c>
      <c r="K762" s="419" t="str">
        <f t="shared" si="510"/>
        <v/>
      </c>
      <c r="L762" s="714"/>
      <c r="M762"/>
      <c r="N762" s="477"/>
      <c r="O762" s="478" t="str">
        <f t="shared" si="511"/>
        <v/>
      </c>
      <c r="P762" s="477"/>
      <c r="Q762" s="479" t="str">
        <f t="shared" si="512"/>
        <v/>
      </c>
      <c r="R762" s="477"/>
      <c r="S762" s="480" t="str">
        <f t="shared" si="513"/>
        <v/>
      </c>
      <c r="T762" s="481">
        <f>SUMIF($N$8:S$8,"QUANT.",N762:S762)</f>
        <v>0</v>
      </c>
      <c r="U762" s="482">
        <f t="shared" si="514"/>
        <v>0</v>
      </c>
      <c r="V762" s="494" t="str">
        <f t="shared" si="507"/>
        <v/>
      </c>
      <c r="W762" s="495">
        <f t="shared" si="515"/>
        <v>0</v>
      </c>
      <c r="X762" s="495" t="e">
        <f t="shared" si="516"/>
        <v>#VALUE!</v>
      </c>
      <c r="Y762" s="273"/>
      <c r="Z762" s="273"/>
      <c r="AA762" s="273"/>
      <c r="AB762" s="273"/>
      <c r="AC762" s="273"/>
      <c r="AD762" s="273"/>
      <c r="AE762" s="273"/>
      <c r="AF762" s="273"/>
      <c r="AG762" s="273"/>
      <c r="AH762" s="273"/>
      <c r="AI762" s="273"/>
      <c r="AJ762" s="274">
        <f t="shared" si="505"/>
        <v>0</v>
      </c>
      <c r="AK762" s="274">
        <v>0</v>
      </c>
    </row>
    <row r="763" spans="1:37" s="275" customFormat="1">
      <c r="A763" s="414"/>
      <c r="B763" s="415"/>
      <c r="C763" s="416" t="str">
        <f>IF($B763="","",IFERROR(VLOOKUP($B763,SERVIÇOS!$A:$F,2,0),IFERROR(VLOOKUP($B763,'COMPOSIÇÕES COMPLEMENTARES '!$C:$K,2,0),"")))</f>
        <v/>
      </c>
      <c r="D763" s="417" t="str">
        <f>IF($B763="","",IFERROR(VLOOKUP($B763,SERVIÇOS!$A:$F,3,0),IFERROR(VLOOKUP($B763,'COMPOSIÇÕES COMPLEMENTARES '!$C:$K,3,0),"")))</f>
        <v/>
      </c>
      <c r="E763" s="418"/>
      <c r="F763" s="419" t="str">
        <f>IF($B763="","",IFERROR(VLOOKUP($B763,SERVIÇOS!$A:$F,4,0),IFERROR(VLOOKUP($B763,'COMPOSIÇÕES COMPLEMENTARES '!$C:$K,6,0),"")))</f>
        <v/>
      </c>
      <c r="G763" s="419" t="str">
        <f>IF($B763="","",IFERROR(VLOOKUP($B763,SERVIÇOS!$A:$F,5,0),IFERROR(VLOOKUP($B763,'COMPOSIÇÕES COMPLEMENTARES '!$C:$K,7,0),"")))</f>
        <v/>
      </c>
      <c r="H763" s="419" t="str">
        <f t="shared" si="506"/>
        <v/>
      </c>
      <c r="I763" s="419" t="str">
        <f t="shared" si="508"/>
        <v/>
      </c>
      <c r="J763" s="419" t="str">
        <f t="shared" si="509"/>
        <v/>
      </c>
      <c r="K763" s="419" t="str">
        <f t="shared" si="510"/>
        <v/>
      </c>
      <c r="L763" s="714"/>
      <c r="M763"/>
      <c r="N763" s="477"/>
      <c r="O763" s="478" t="str">
        <f t="shared" si="511"/>
        <v/>
      </c>
      <c r="P763" s="477"/>
      <c r="Q763" s="479" t="str">
        <f t="shared" si="512"/>
        <v/>
      </c>
      <c r="R763" s="477"/>
      <c r="S763" s="480" t="str">
        <f t="shared" si="513"/>
        <v/>
      </c>
      <c r="T763" s="481">
        <f>SUMIF($N$8:S$8,"QUANT.",N763:S763)</f>
        <v>0</v>
      </c>
      <c r="U763" s="482">
        <f t="shared" si="514"/>
        <v>0</v>
      </c>
      <c r="V763" s="494" t="str">
        <f t="shared" si="507"/>
        <v/>
      </c>
      <c r="W763" s="495">
        <f t="shared" si="515"/>
        <v>0</v>
      </c>
      <c r="X763" s="495" t="e">
        <f t="shared" si="516"/>
        <v>#VALUE!</v>
      </c>
      <c r="Y763" s="273"/>
      <c r="Z763" s="273"/>
      <c r="AA763" s="273"/>
      <c r="AB763" s="273"/>
      <c r="AC763" s="273"/>
      <c r="AD763" s="273"/>
      <c r="AE763" s="273"/>
      <c r="AF763" s="273"/>
      <c r="AG763" s="273"/>
      <c r="AH763" s="273"/>
      <c r="AI763" s="273"/>
      <c r="AJ763" s="274">
        <f t="shared" si="505"/>
        <v>0</v>
      </c>
      <c r="AK763" s="274">
        <v>0</v>
      </c>
    </row>
    <row r="764" spans="1:37">
      <c r="A764" s="414"/>
      <c r="B764" s="415"/>
      <c r="C764" s="416" t="str">
        <f>IF($B764="","",IFERROR(VLOOKUP($B764,SERVIÇOS!$A:$F,2,0),IFERROR(VLOOKUP($B764,'COMPOSIÇÕES COMPLEMENTARES '!$C:$K,2,0),"")))</f>
        <v/>
      </c>
      <c r="D764" s="417" t="str">
        <f>IF($B764="","",IFERROR(VLOOKUP($B764,SERVIÇOS!$A:$F,3,0),IFERROR(VLOOKUP($B764,'COMPOSIÇÕES COMPLEMENTARES '!$C:$K,3,0),"")))</f>
        <v/>
      </c>
      <c r="E764" s="418"/>
      <c r="F764" s="419" t="str">
        <f>IF($B764="","",IFERROR(VLOOKUP($B764,SERVIÇOS!$A:$F,4,0),IFERROR(VLOOKUP($B764,'COMPOSIÇÕES COMPLEMENTARES '!$C:$K,6,0),"")))</f>
        <v/>
      </c>
      <c r="G764" s="419" t="str">
        <f>IF($B764="","",IFERROR(VLOOKUP($B764,SERVIÇOS!$A:$F,5,0),IFERROR(VLOOKUP($B764,'COMPOSIÇÕES COMPLEMENTARES '!$C:$K,7,0),"")))</f>
        <v/>
      </c>
      <c r="H764" s="419" t="str">
        <f t="shared" si="506"/>
        <v/>
      </c>
      <c r="I764" s="419" t="str">
        <f t="shared" si="508"/>
        <v/>
      </c>
      <c r="J764" s="419" t="str">
        <f t="shared" si="509"/>
        <v/>
      </c>
      <c r="K764" s="419" t="str">
        <f t="shared" si="510"/>
        <v/>
      </c>
      <c r="L764" s="714"/>
      <c r="N764" s="477"/>
      <c r="O764" s="478" t="str">
        <f t="shared" si="511"/>
        <v/>
      </c>
      <c r="P764" s="477"/>
      <c r="Q764" s="479" t="str">
        <f t="shared" si="512"/>
        <v/>
      </c>
      <c r="R764" s="477"/>
      <c r="S764" s="480" t="str">
        <f t="shared" si="513"/>
        <v/>
      </c>
      <c r="T764" s="481">
        <f>SUMIF($N$8:S$8,"QUANT.",N764:S764)</f>
        <v>0</v>
      </c>
      <c r="U764" s="482">
        <f t="shared" si="514"/>
        <v>0</v>
      </c>
      <c r="V764" s="494" t="str">
        <f t="shared" si="507"/>
        <v/>
      </c>
      <c r="W764" s="495">
        <f t="shared" si="515"/>
        <v>0</v>
      </c>
      <c r="X764" s="495" t="e">
        <f t="shared" si="516"/>
        <v>#VALUE!</v>
      </c>
    </row>
    <row r="765" spans="1:37">
      <c r="A765" s="414"/>
      <c r="B765" s="415"/>
      <c r="C765" s="416" t="str">
        <f>IF($B765="","",IFERROR(VLOOKUP($B765,SERVIÇOS!$A:$F,2,0),IFERROR(VLOOKUP($B765,'COMPOSIÇÕES COMPLEMENTARES '!$C:$K,2,0),"")))</f>
        <v/>
      </c>
      <c r="D765" s="417" t="str">
        <f>IF($B765="","",IFERROR(VLOOKUP($B765,SERVIÇOS!$A:$F,3,0),IFERROR(VLOOKUP($B765,'COMPOSIÇÕES COMPLEMENTARES '!$C:$K,3,0),"")))</f>
        <v/>
      </c>
      <c r="E765" s="418"/>
      <c r="F765" s="419" t="str">
        <f>IF($B765="","",IFERROR(VLOOKUP($B765,SERVIÇOS!$A:$F,4,0),IFERROR(VLOOKUP($B765,'COMPOSIÇÕES COMPLEMENTARES '!$C:$K,6,0),"")))</f>
        <v/>
      </c>
      <c r="G765" s="419" t="str">
        <f>IF($B765="","",IFERROR(VLOOKUP($B765,SERVIÇOS!$A:$F,5,0),IFERROR(VLOOKUP($B765,'COMPOSIÇÕES COMPLEMENTARES '!$C:$K,7,0),"")))</f>
        <v/>
      </c>
      <c r="H765" s="419" t="str">
        <f t="shared" si="506"/>
        <v/>
      </c>
      <c r="I765" s="419" t="str">
        <f t="shared" si="508"/>
        <v/>
      </c>
      <c r="J765" s="419" t="str">
        <f t="shared" si="509"/>
        <v/>
      </c>
      <c r="K765" s="419" t="str">
        <f t="shared" si="510"/>
        <v/>
      </c>
      <c r="L765" s="714"/>
      <c r="N765" s="477"/>
      <c r="O765" s="478" t="str">
        <f t="shared" si="511"/>
        <v/>
      </c>
      <c r="P765" s="477"/>
      <c r="Q765" s="479" t="str">
        <f t="shared" si="512"/>
        <v/>
      </c>
      <c r="R765" s="477"/>
      <c r="S765" s="480" t="str">
        <f t="shared" si="513"/>
        <v/>
      </c>
      <c r="T765" s="481">
        <f>SUMIF($N$8:S$8,"QUANT.",N765:S765)</f>
        <v>0</v>
      </c>
      <c r="U765" s="482">
        <f t="shared" si="514"/>
        <v>0</v>
      </c>
      <c r="V765" s="494" t="str">
        <f t="shared" si="507"/>
        <v/>
      </c>
      <c r="W765" s="495">
        <f t="shared" si="515"/>
        <v>0</v>
      </c>
      <c r="X765" s="495" t="e">
        <f t="shared" si="516"/>
        <v>#VALUE!</v>
      </c>
    </row>
    <row r="766" spans="1:37">
      <c r="A766" s="414"/>
      <c r="B766" s="415"/>
      <c r="C766" s="416" t="str">
        <f>IF($B766="","",IFERROR(VLOOKUP($B766,SERVIÇOS!$A:$F,2,0),IFERROR(VLOOKUP($B766,'COMPOSIÇÕES COMPLEMENTARES '!$C:$K,2,0),"")))</f>
        <v/>
      </c>
      <c r="D766" s="417" t="str">
        <f>IF($B766="","",IFERROR(VLOOKUP($B766,SERVIÇOS!$A:$F,3,0),IFERROR(VLOOKUP($B766,'COMPOSIÇÕES COMPLEMENTARES '!$C:$K,3,0),"")))</f>
        <v/>
      </c>
      <c r="E766" s="418"/>
      <c r="F766" s="419" t="str">
        <f>IF($B766="","",IFERROR(VLOOKUP($B766,SERVIÇOS!$A:$F,4,0),IFERROR(VLOOKUP($B766,'COMPOSIÇÕES COMPLEMENTARES '!$C:$K,6,0),"")))</f>
        <v/>
      </c>
      <c r="G766" s="419" t="str">
        <f>IF($B766="","",IFERROR(VLOOKUP($B766,SERVIÇOS!$A:$F,5,0),IFERROR(VLOOKUP($B766,'COMPOSIÇÕES COMPLEMENTARES '!$C:$K,7,0),"")))</f>
        <v/>
      </c>
      <c r="H766" s="419" t="str">
        <f t="shared" si="506"/>
        <v/>
      </c>
      <c r="I766" s="419" t="str">
        <f t="shared" si="508"/>
        <v/>
      </c>
      <c r="J766" s="419" t="str">
        <f t="shared" si="509"/>
        <v/>
      </c>
      <c r="K766" s="419" t="str">
        <f t="shared" si="510"/>
        <v/>
      </c>
      <c r="L766" s="714"/>
      <c r="N766" s="477"/>
      <c r="O766" s="478" t="str">
        <f t="shared" si="511"/>
        <v/>
      </c>
      <c r="P766" s="477"/>
      <c r="Q766" s="479" t="str">
        <f t="shared" si="512"/>
        <v/>
      </c>
      <c r="R766" s="477"/>
      <c r="S766" s="480" t="str">
        <f t="shared" si="513"/>
        <v/>
      </c>
      <c r="T766" s="481">
        <f>SUMIF($N$8:S$8,"QUANT.",N766:S766)</f>
        <v>0</v>
      </c>
      <c r="U766" s="482">
        <f t="shared" si="514"/>
        <v>0</v>
      </c>
      <c r="V766" s="494" t="str">
        <f t="shared" si="507"/>
        <v/>
      </c>
      <c r="W766" s="495">
        <f t="shared" si="515"/>
        <v>0</v>
      </c>
      <c r="X766" s="495" t="e">
        <f t="shared" si="516"/>
        <v>#VALUE!</v>
      </c>
    </row>
    <row r="767" spans="1:37">
      <c r="A767" s="414"/>
      <c r="B767" s="415"/>
      <c r="C767" s="416" t="str">
        <f>IF($B767="","",IFERROR(VLOOKUP($B767,SERVIÇOS!$A:$F,2,0),IFERROR(VLOOKUP($B767,'COMPOSIÇÕES COMPLEMENTARES '!$C:$K,2,0),"")))</f>
        <v/>
      </c>
      <c r="D767" s="417" t="str">
        <f>IF($B767="","",IFERROR(VLOOKUP($B767,SERVIÇOS!$A:$F,3,0),IFERROR(VLOOKUP($B767,'COMPOSIÇÕES COMPLEMENTARES '!$C:$K,3,0),"")))</f>
        <v/>
      </c>
      <c r="E767" s="418"/>
      <c r="F767" s="419" t="str">
        <f>IF($B767="","",IFERROR(VLOOKUP($B767,SERVIÇOS!$A:$F,4,0),IFERROR(VLOOKUP($B767,'COMPOSIÇÕES COMPLEMENTARES '!$C:$K,6,0),"")))</f>
        <v/>
      </c>
      <c r="G767" s="419" t="str">
        <f>IF($B767="","",IFERROR(VLOOKUP($B767,SERVIÇOS!$A:$F,5,0),IFERROR(VLOOKUP($B767,'COMPOSIÇÕES COMPLEMENTARES '!$C:$K,7,0),"")))</f>
        <v/>
      </c>
      <c r="H767" s="419" t="str">
        <f t="shared" si="506"/>
        <v/>
      </c>
      <c r="I767" s="419" t="str">
        <f t="shared" si="508"/>
        <v/>
      </c>
      <c r="J767" s="419" t="str">
        <f t="shared" si="509"/>
        <v/>
      </c>
      <c r="K767" s="419" t="str">
        <f t="shared" si="510"/>
        <v/>
      </c>
      <c r="L767" s="714"/>
      <c r="N767" s="477"/>
      <c r="O767" s="478" t="str">
        <f t="shared" si="511"/>
        <v/>
      </c>
      <c r="P767" s="477"/>
      <c r="Q767" s="479" t="str">
        <f t="shared" si="512"/>
        <v/>
      </c>
      <c r="R767" s="477"/>
      <c r="S767" s="480" t="str">
        <f t="shared" si="513"/>
        <v/>
      </c>
      <c r="T767" s="481">
        <f>SUMIF($N$8:S$8,"QUANT.",N767:S767)</f>
        <v>0</v>
      </c>
      <c r="U767" s="482">
        <f t="shared" si="514"/>
        <v>0</v>
      </c>
      <c r="V767" s="494" t="str">
        <f t="shared" si="507"/>
        <v/>
      </c>
      <c r="W767" s="495">
        <f t="shared" si="515"/>
        <v>0</v>
      </c>
      <c r="X767" s="495" t="e">
        <f t="shared" si="516"/>
        <v>#VALUE!</v>
      </c>
    </row>
    <row r="768" spans="1:37">
      <c r="A768" s="414"/>
      <c r="B768" s="415"/>
      <c r="C768" s="416" t="str">
        <f>IF($B768="","",IFERROR(VLOOKUP($B768,SERVIÇOS!$A:$F,2,0),IFERROR(VLOOKUP($B768,'COMPOSIÇÕES COMPLEMENTARES '!$C:$K,2,0),"")))</f>
        <v/>
      </c>
      <c r="D768" s="417" t="str">
        <f>IF($B768="","",IFERROR(VLOOKUP($B768,SERVIÇOS!$A:$F,3,0),IFERROR(VLOOKUP($B768,'COMPOSIÇÕES COMPLEMENTARES '!$C:$K,3,0),"")))</f>
        <v/>
      </c>
      <c r="E768" s="418"/>
      <c r="F768" s="419" t="str">
        <f>IF($B768="","",IFERROR(VLOOKUP($B768,SERVIÇOS!$A:$F,4,0),IFERROR(VLOOKUP($B768,'COMPOSIÇÕES COMPLEMENTARES '!$C:$K,6,0),"")))</f>
        <v/>
      </c>
      <c r="G768" s="419" t="str">
        <f>IF($B768="","",IFERROR(VLOOKUP($B768,SERVIÇOS!$A:$F,5,0),IFERROR(VLOOKUP($B768,'COMPOSIÇÕES COMPLEMENTARES '!$C:$K,7,0),"")))</f>
        <v/>
      </c>
      <c r="H768" s="419" t="str">
        <f t="shared" si="506"/>
        <v/>
      </c>
      <c r="I768" s="419" t="str">
        <f t="shared" si="508"/>
        <v/>
      </c>
      <c r="J768" s="419" t="str">
        <f t="shared" si="509"/>
        <v/>
      </c>
      <c r="K768" s="419" t="str">
        <f t="shared" si="510"/>
        <v/>
      </c>
      <c r="L768" s="714"/>
      <c r="N768" s="477"/>
      <c r="O768" s="478" t="str">
        <f t="shared" si="511"/>
        <v/>
      </c>
      <c r="P768" s="477"/>
      <c r="Q768" s="479" t="str">
        <f t="shared" si="512"/>
        <v/>
      </c>
      <c r="R768" s="477"/>
      <c r="S768" s="480" t="str">
        <f t="shared" si="513"/>
        <v/>
      </c>
      <c r="T768" s="481">
        <f>SUMIF($N$8:S$8,"QUANT.",N768:S768)</f>
        <v>0</v>
      </c>
      <c r="U768" s="482">
        <f t="shared" si="514"/>
        <v>0</v>
      </c>
      <c r="V768" s="494" t="str">
        <f t="shared" si="507"/>
        <v/>
      </c>
      <c r="W768" s="495">
        <f t="shared" si="515"/>
        <v>0</v>
      </c>
      <c r="X768" s="495" t="e">
        <f t="shared" si="516"/>
        <v>#VALUE!</v>
      </c>
    </row>
    <row r="769" spans="1:24">
      <c r="A769" s="414"/>
      <c r="B769" s="415"/>
      <c r="C769" s="416" t="str">
        <f>IF($B769="","",IFERROR(VLOOKUP($B769,SERVIÇOS!$A:$F,2,0),IFERROR(VLOOKUP($B769,'COMPOSIÇÕES COMPLEMENTARES '!$C:$K,2,0),"")))</f>
        <v/>
      </c>
      <c r="D769" s="417" t="str">
        <f>IF($B769="","",IFERROR(VLOOKUP($B769,SERVIÇOS!$A:$F,3,0),IFERROR(VLOOKUP($B769,'COMPOSIÇÕES COMPLEMENTARES '!$C:$K,3,0),"")))</f>
        <v/>
      </c>
      <c r="E769" s="418"/>
      <c r="F769" s="419" t="str">
        <f>IF($B769="","",IFERROR(VLOOKUP($B769,SERVIÇOS!$A:$F,4,0),IFERROR(VLOOKUP($B769,'COMPOSIÇÕES COMPLEMENTARES '!$C:$K,6,0),"")))</f>
        <v/>
      </c>
      <c r="G769" s="419" t="str">
        <f>IF($B769="","",IFERROR(VLOOKUP($B769,SERVIÇOS!$A:$F,5,0),IFERROR(VLOOKUP($B769,'COMPOSIÇÕES COMPLEMENTARES '!$C:$K,7,0),"")))</f>
        <v/>
      </c>
      <c r="H769" s="419" t="str">
        <f t="shared" si="506"/>
        <v/>
      </c>
      <c r="I769" s="419" t="str">
        <f t="shared" si="508"/>
        <v/>
      </c>
      <c r="J769" s="419" t="str">
        <f t="shared" si="509"/>
        <v/>
      </c>
      <c r="K769" s="419" t="str">
        <f t="shared" si="510"/>
        <v/>
      </c>
      <c r="L769" s="714"/>
      <c r="N769" s="477"/>
      <c r="O769" s="478" t="str">
        <f t="shared" si="511"/>
        <v/>
      </c>
      <c r="P769" s="477"/>
      <c r="Q769" s="479" t="str">
        <f t="shared" si="512"/>
        <v/>
      </c>
      <c r="R769" s="477"/>
      <c r="S769" s="480" t="str">
        <f t="shared" si="513"/>
        <v/>
      </c>
      <c r="T769" s="481">
        <f>SUMIF($N$8:S$8,"QUANT.",N769:S769)</f>
        <v>0</v>
      </c>
      <c r="U769" s="482">
        <f t="shared" si="514"/>
        <v>0</v>
      </c>
      <c r="V769" s="494" t="str">
        <f t="shared" si="507"/>
        <v/>
      </c>
      <c r="W769" s="495">
        <f t="shared" si="515"/>
        <v>0</v>
      </c>
      <c r="X769" s="495" t="e">
        <f t="shared" si="516"/>
        <v>#VALUE!</v>
      </c>
    </row>
    <row r="770" spans="1:24">
      <c r="A770" s="414"/>
      <c r="B770" s="415"/>
      <c r="C770" s="416" t="str">
        <f>IF($B770="","",IFERROR(VLOOKUP($B770,SERVIÇOS!$A:$F,2,0),IFERROR(VLOOKUP($B770,'COMPOSIÇÕES COMPLEMENTARES '!$C:$K,2,0),"")))</f>
        <v/>
      </c>
      <c r="D770" s="417" t="str">
        <f>IF($B770="","",IFERROR(VLOOKUP($B770,SERVIÇOS!$A:$F,3,0),IFERROR(VLOOKUP($B770,'COMPOSIÇÕES COMPLEMENTARES '!$C:$K,3,0),"")))</f>
        <v/>
      </c>
      <c r="E770" s="418"/>
      <c r="F770" s="419" t="str">
        <f>IF($B770="","",IFERROR(VLOOKUP($B770,SERVIÇOS!$A:$F,4,0),IFERROR(VLOOKUP($B770,'COMPOSIÇÕES COMPLEMENTARES '!$C:$K,6,0),"")))</f>
        <v/>
      </c>
      <c r="G770" s="419" t="str">
        <f>IF($B770="","",IFERROR(VLOOKUP($B770,SERVIÇOS!$A:$F,5,0),IFERROR(VLOOKUP($B770,'COMPOSIÇÕES COMPLEMENTARES '!$C:$K,7,0),"")))</f>
        <v/>
      </c>
      <c r="H770" s="419" t="str">
        <f t="shared" si="506"/>
        <v/>
      </c>
      <c r="I770" s="419" t="str">
        <f t="shared" si="508"/>
        <v/>
      </c>
      <c r="J770" s="419" t="str">
        <f t="shared" si="509"/>
        <v/>
      </c>
      <c r="K770" s="419" t="str">
        <f t="shared" si="510"/>
        <v/>
      </c>
      <c r="L770" s="714"/>
      <c r="N770" s="477"/>
      <c r="O770" s="478" t="str">
        <f t="shared" si="511"/>
        <v/>
      </c>
      <c r="P770" s="477"/>
      <c r="Q770" s="479" t="str">
        <f t="shared" si="512"/>
        <v/>
      </c>
      <c r="R770" s="477"/>
      <c r="S770" s="480" t="str">
        <f t="shared" si="513"/>
        <v/>
      </c>
      <c r="T770" s="481">
        <f>SUMIF($N$8:S$8,"QUANT.",N770:S770)</f>
        <v>0</v>
      </c>
      <c r="U770" s="482">
        <f t="shared" si="514"/>
        <v>0</v>
      </c>
      <c r="V770" s="494" t="str">
        <f t="shared" si="507"/>
        <v/>
      </c>
      <c r="W770" s="495">
        <f t="shared" si="515"/>
        <v>0</v>
      </c>
      <c r="X770" s="495" t="e">
        <f t="shared" si="516"/>
        <v>#VALUE!</v>
      </c>
    </row>
    <row r="771" spans="1:24">
      <c r="A771" s="414"/>
      <c r="B771" s="415"/>
      <c r="C771" s="416" t="str">
        <f>IF($B771="","",IFERROR(VLOOKUP($B771,SERVIÇOS!$A:$F,2,0),IFERROR(VLOOKUP($B771,'COMPOSIÇÕES COMPLEMENTARES '!$C:$K,2,0),"")))</f>
        <v/>
      </c>
      <c r="D771" s="417" t="str">
        <f>IF($B771="","",IFERROR(VLOOKUP($B771,SERVIÇOS!$A:$F,3,0),IFERROR(VLOOKUP($B771,'COMPOSIÇÕES COMPLEMENTARES '!$C:$K,3,0),"")))</f>
        <v/>
      </c>
      <c r="E771" s="418"/>
      <c r="F771" s="419" t="str">
        <f>IF($B771="","",IFERROR(VLOOKUP($B771,SERVIÇOS!$A:$F,4,0),IFERROR(VLOOKUP($B771,'COMPOSIÇÕES COMPLEMENTARES '!$C:$K,6,0),"")))</f>
        <v/>
      </c>
      <c r="G771" s="419" t="str">
        <f>IF($B771="","",IFERROR(VLOOKUP($B771,SERVIÇOS!$A:$F,5,0),IFERROR(VLOOKUP($B771,'COMPOSIÇÕES COMPLEMENTARES '!$C:$K,7,0),"")))</f>
        <v/>
      </c>
      <c r="H771" s="419" t="str">
        <f t="shared" si="506"/>
        <v/>
      </c>
      <c r="I771" s="419" t="str">
        <f t="shared" si="508"/>
        <v/>
      </c>
      <c r="J771" s="419" t="str">
        <f t="shared" si="509"/>
        <v/>
      </c>
      <c r="K771" s="419" t="str">
        <f t="shared" si="510"/>
        <v/>
      </c>
      <c r="L771" s="714"/>
      <c r="N771" s="477"/>
      <c r="O771" s="478" t="str">
        <f t="shared" si="511"/>
        <v/>
      </c>
      <c r="P771" s="477"/>
      <c r="Q771" s="479" t="str">
        <f t="shared" si="512"/>
        <v/>
      </c>
      <c r="R771" s="477"/>
      <c r="S771" s="480" t="str">
        <f t="shared" si="513"/>
        <v/>
      </c>
      <c r="T771" s="481">
        <f>SUMIF($N$8:S$8,"QUANT.",N771:S771)</f>
        <v>0</v>
      </c>
      <c r="U771" s="482">
        <f t="shared" si="514"/>
        <v>0</v>
      </c>
      <c r="V771" s="494" t="str">
        <f t="shared" si="507"/>
        <v/>
      </c>
      <c r="W771" s="495">
        <f t="shared" si="515"/>
        <v>0</v>
      </c>
      <c r="X771" s="495" t="e">
        <f t="shared" si="516"/>
        <v>#VALUE!</v>
      </c>
    </row>
    <row r="772" spans="1:24">
      <c r="A772" s="414"/>
      <c r="B772" s="415"/>
      <c r="C772" s="416" t="str">
        <f>IF($B772="","",IFERROR(VLOOKUP($B772,SERVIÇOS!$A:$F,2,0),IFERROR(VLOOKUP($B772,'COMPOSIÇÕES COMPLEMENTARES '!$C:$K,2,0),"")))</f>
        <v/>
      </c>
      <c r="D772" s="417" t="str">
        <f>IF($B772="","",IFERROR(VLOOKUP($B772,SERVIÇOS!$A:$F,3,0),IFERROR(VLOOKUP($B772,'COMPOSIÇÕES COMPLEMENTARES '!$C:$K,3,0),"")))</f>
        <v/>
      </c>
      <c r="E772" s="418"/>
      <c r="F772" s="419" t="str">
        <f>IF($B772="","",IFERROR(VLOOKUP($B772,SERVIÇOS!$A:$F,4,0),IFERROR(VLOOKUP($B772,'COMPOSIÇÕES COMPLEMENTARES '!$C:$K,6,0),"")))</f>
        <v/>
      </c>
      <c r="G772" s="419" t="str">
        <f>IF($B772="","",IFERROR(VLOOKUP($B772,SERVIÇOS!$A:$F,5,0),IFERROR(VLOOKUP($B772,'COMPOSIÇÕES COMPLEMENTARES '!$C:$K,7,0),"")))</f>
        <v/>
      </c>
      <c r="H772" s="419" t="str">
        <f t="shared" si="506"/>
        <v/>
      </c>
      <c r="I772" s="419" t="str">
        <f t="shared" si="508"/>
        <v/>
      </c>
      <c r="J772" s="419" t="str">
        <f t="shared" si="509"/>
        <v/>
      </c>
      <c r="K772" s="419" t="str">
        <f t="shared" si="510"/>
        <v/>
      </c>
      <c r="L772" s="714"/>
      <c r="N772" s="477"/>
      <c r="O772" s="478" t="str">
        <f t="shared" si="511"/>
        <v/>
      </c>
      <c r="P772" s="477"/>
      <c r="Q772" s="479" t="str">
        <f t="shared" si="512"/>
        <v/>
      </c>
      <c r="R772" s="477"/>
      <c r="S772" s="480" t="str">
        <f t="shared" si="513"/>
        <v/>
      </c>
      <c r="T772" s="481">
        <f>SUMIF($N$8:S$8,"QUANT.",N772:S772)</f>
        <v>0</v>
      </c>
      <c r="U772" s="482">
        <f t="shared" si="514"/>
        <v>0</v>
      </c>
      <c r="V772" s="494" t="str">
        <f t="shared" si="507"/>
        <v/>
      </c>
      <c r="W772" s="495">
        <f t="shared" si="515"/>
        <v>0</v>
      </c>
      <c r="X772" s="495" t="e">
        <f t="shared" si="516"/>
        <v>#VALUE!</v>
      </c>
    </row>
    <row r="773" spans="1:24">
      <c r="A773" s="414"/>
      <c r="B773" s="415"/>
      <c r="C773" s="416" t="str">
        <f>IF($B773="","",IFERROR(VLOOKUP($B773,SERVIÇOS!$A:$F,2,0),IFERROR(VLOOKUP($B773,'COMPOSIÇÕES COMPLEMENTARES '!$C:$K,2,0),"")))</f>
        <v/>
      </c>
      <c r="D773" s="417" t="str">
        <f>IF($B773="","",IFERROR(VLOOKUP($B773,SERVIÇOS!$A:$F,3,0),IFERROR(VLOOKUP($B773,'COMPOSIÇÕES COMPLEMENTARES '!$C:$K,3,0),"")))</f>
        <v/>
      </c>
      <c r="E773" s="418"/>
      <c r="F773" s="419" t="str">
        <f>IF($B773="","",IFERROR(VLOOKUP($B773,SERVIÇOS!$A:$F,4,0),IFERROR(VLOOKUP($B773,'COMPOSIÇÕES COMPLEMENTARES '!$C:$K,6,0),"")))</f>
        <v/>
      </c>
      <c r="G773" s="419" t="str">
        <f>IF($B773="","",IFERROR(VLOOKUP($B773,SERVIÇOS!$A:$F,5,0),IFERROR(VLOOKUP($B773,'COMPOSIÇÕES COMPLEMENTARES '!$C:$K,7,0),"")))</f>
        <v/>
      </c>
      <c r="H773" s="419" t="str">
        <f t="shared" si="506"/>
        <v/>
      </c>
      <c r="I773" s="419" t="str">
        <f t="shared" si="508"/>
        <v/>
      </c>
      <c r="J773" s="419" t="str">
        <f t="shared" si="509"/>
        <v/>
      </c>
      <c r="K773" s="419" t="str">
        <f t="shared" si="510"/>
        <v/>
      </c>
      <c r="L773" s="714"/>
      <c r="N773" s="477"/>
      <c r="O773" s="478" t="str">
        <f t="shared" si="511"/>
        <v/>
      </c>
      <c r="P773" s="477"/>
      <c r="Q773" s="479" t="str">
        <f t="shared" si="512"/>
        <v/>
      </c>
      <c r="R773" s="477"/>
      <c r="S773" s="480" t="str">
        <f t="shared" si="513"/>
        <v/>
      </c>
      <c r="T773" s="481">
        <f>SUMIF($N$8:S$8,"QUANT.",N773:S773)</f>
        <v>0</v>
      </c>
      <c r="U773" s="482">
        <f t="shared" si="514"/>
        <v>0</v>
      </c>
      <c r="V773" s="494" t="str">
        <f t="shared" si="507"/>
        <v/>
      </c>
      <c r="W773" s="495">
        <f t="shared" si="515"/>
        <v>0</v>
      </c>
      <c r="X773" s="495" t="e">
        <f t="shared" si="516"/>
        <v>#VALUE!</v>
      </c>
    </row>
    <row r="774" spans="1:24">
      <c r="A774" s="414"/>
      <c r="B774" s="415"/>
      <c r="C774" s="416" t="str">
        <f>IF($B774="","",IFERROR(VLOOKUP($B774,SERVIÇOS!$A:$F,2,0),IFERROR(VLOOKUP($B774,'COMPOSIÇÕES COMPLEMENTARES '!$C:$K,2,0),"")))</f>
        <v/>
      </c>
      <c r="D774" s="417" t="str">
        <f>IF($B774="","",IFERROR(VLOOKUP($B774,SERVIÇOS!$A:$F,3,0),IFERROR(VLOOKUP($B774,'COMPOSIÇÕES COMPLEMENTARES '!$C:$K,3,0),"")))</f>
        <v/>
      </c>
      <c r="E774" s="418"/>
      <c r="F774" s="419" t="str">
        <f>IF($B774="","",IFERROR(VLOOKUP($B774,SERVIÇOS!$A:$F,4,0),IFERROR(VLOOKUP($B774,'COMPOSIÇÕES COMPLEMENTARES '!$C:$K,6,0),"")))</f>
        <v/>
      </c>
      <c r="G774" s="419" t="str">
        <f>IF($B774="","",IFERROR(VLOOKUP($B774,SERVIÇOS!$A:$F,5,0),IFERROR(VLOOKUP($B774,'COMPOSIÇÕES COMPLEMENTARES '!$C:$K,7,0),"")))</f>
        <v/>
      </c>
      <c r="H774" s="419" t="str">
        <f t="shared" si="506"/>
        <v/>
      </c>
      <c r="I774" s="419" t="str">
        <f t="shared" si="508"/>
        <v/>
      </c>
      <c r="J774" s="419" t="str">
        <f t="shared" si="509"/>
        <v/>
      </c>
      <c r="K774" s="419" t="str">
        <f t="shared" si="510"/>
        <v/>
      </c>
      <c r="L774" s="714"/>
      <c r="N774" s="477"/>
      <c r="O774" s="478" t="str">
        <f t="shared" si="511"/>
        <v/>
      </c>
      <c r="P774" s="477"/>
      <c r="Q774" s="479" t="str">
        <f t="shared" si="512"/>
        <v/>
      </c>
      <c r="R774" s="477"/>
      <c r="S774" s="480" t="str">
        <f t="shared" si="513"/>
        <v/>
      </c>
      <c r="T774" s="481">
        <f>SUMIF($N$8:S$8,"QUANT.",N774:S774)</f>
        <v>0</v>
      </c>
      <c r="U774" s="482">
        <f t="shared" si="514"/>
        <v>0</v>
      </c>
      <c r="V774" s="494" t="str">
        <f t="shared" si="507"/>
        <v/>
      </c>
      <c r="W774" s="495">
        <f t="shared" si="515"/>
        <v>0</v>
      </c>
      <c r="X774" s="495" t="e">
        <f t="shared" si="516"/>
        <v>#VALUE!</v>
      </c>
    </row>
    <row r="775" spans="1:24">
      <c r="A775" s="414"/>
      <c r="B775" s="415"/>
      <c r="C775" s="416" t="str">
        <f>IF($B775="","",IFERROR(VLOOKUP($B775,SERVIÇOS!$A:$F,2,0),IFERROR(VLOOKUP($B775,'COMPOSIÇÕES COMPLEMENTARES '!$C:$K,2,0),"")))</f>
        <v/>
      </c>
      <c r="D775" s="417" t="str">
        <f>IF($B775="","",IFERROR(VLOOKUP($B775,SERVIÇOS!$A:$F,3,0),IFERROR(VLOOKUP($B775,'COMPOSIÇÕES COMPLEMENTARES '!$C:$K,3,0),"")))</f>
        <v/>
      </c>
      <c r="E775" s="418"/>
      <c r="F775" s="419" t="str">
        <f>IF($B775="","",IFERROR(VLOOKUP($B775,SERVIÇOS!$A:$F,4,0),IFERROR(VLOOKUP($B775,'COMPOSIÇÕES COMPLEMENTARES '!$C:$K,6,0),"")))</f>
        <v/>
      </c>
      <c r="G775" s="419" t="str">
        <f>IF($B775="","",IFERROR(VLOOKUP($B775,SERVIÇOS!$A:$F,5,0),IFERROR(VLOOKUP($B775,'COMPOSIÇÕES COMPLEMENTARES '!$C:$K,7,0),"")))</f>
        <v/>
      </c>
      <c r="H775" s="419" t="str">
        <f t="shared" si="506"/>
        <v/>
      </c>
      <c r="I775" s="419" t="str">
        <f t="shared" si="508"/>
        <v/>
      </c>
      <c r="J775" s="419" t="str">
        <f t="shared" si="509"/>
        <v/>
      </c>
      <c r="K775" s="419" t="str">
        <f t="shared" si="510"/>
        <v/>
      </c>
      <c r="L775" s="714"/>
      <c r="N775" s="477"/>
      <c r="O775" s="478" t="str">
        <f t="shared" si="511"/>
        <v/>
      </c>
      <c r="P775" s="477"/>
      <c r="Q775" s="479" t="str">
        <f t="shared" si="512"/>
        <v/>
      </c>
      <c r="R775" s="477"/>
      <c r="S775" s="480" t="str">
        <f t="shared" si="513"/>
        <v/>
      </c>
      <c r="T775" s="481">
        <f>SUMIF($N$8:S$8,"QUANT.",N775:S775)</f>
        <v>0</v>
      </c>
      <c r="U775" s="482">
        <f t="shared" si="514"/>
        <v>0</v>
      </c>
      <c r="V775" s="494" t="str">
        <f t="shared" si="507"/>
        <v/>
      </c>
      <c r="W775" s="495">
        <f t="shared" si="515"/>
        <v>0</v>
      </c>
      <c r="X775" s="495" t="e">
        <f t="shared" si="516"/>
        <v>#VALUE!</v>
      </c>
    </row>
    <row r="776" spans="1:24">
      <c r="A776" s="414"/>
      <c r="B776" s="415"/>
      <c r="C776" s="416" t="str">
        <f>IF($B776="","",IFERROR(VLOOKUP($B776,SERVIÇOS!$A:$F,2,0),IFERROR(VLOOKUP($B776,'COMPOSIÇÕES COMPLEMENTARES '!$C:$K,2,0),"")))</f>
        <v/>
      </c>
      <c r="D776" s="417" t="str">
        <f>IF($B776="","",IFERROR(VLOOKUP($B776,SERVIÇOS!$A:$F,3,0),IFERROR(VLOOKUP($B776,'COMPOSIÇÕES COMPLEMENTARES '!$C:$K,3,0),"")))</f>
        <v/>
      </c>
      <c r="E776" s="418"/>
      <c r="F776" s="419" t="str">
        <f>IF($B776="","",IFERROR(VLOOKUP($B776,SERVIÇOS!$A:$F,4,0),IFERROR(VLOOKUP($B776,'COMPOSIÇÕES COMPLEMENTARES '!$C:$K,6,0),"")))</f>
        <v/>
      </c>
      <c r="G776" s="419" t="str">
        <f>IF($B776="","",IFERROR(VLOOKUP($B776,SERVIÇOS!$A:$F,5,0),IFERROR(VLOOKUP($B776,'COMPOSIÇÕES COMPLEMENTARES '!$C:$K,7,0),"")))</f>
        <v/>
      </c>
      <c r="H776" s="419" t="str">
        <f t="shared" si="506"/>
        <v/>
      </c>
      <c r="I776" s="419" t="str">
        <f t="shared" si="508"/>
        <v/>
      </c>
      <c r="J776" s="419" t="str">
        <f t="shared" si="509"/>
        <v/>
      </c>
      <c r="K776" s="419" t="str">
        <f t="shared" si="510"/>
        <v/>
      </c>
      <c r="L776" s="714"/>
      <c r="N776" s="477"/>
      <c r="O776" s="478" t="str">
        <f t="shared" si="511"/>
        <v/>
      </c>
      <c r="P776" s="477"/>
      <c r="Q776" s="479" t="str">
        <f t="shared" si="512"/>
        <v/>
      </c>
      <c r="R776" s="477"/>
      <c r="S776" s="480" t="str">
        <f t="shared" si="513"/>
        <v/>
      </c>
      <c r="T776" s="481">
        <f>SUMIF($N$8:S$8,"QUANT.",N776:S776)</f>
        <v>0</v>
      </c>
      <c r="U776" s="482">
        <f t="shared" si="514"/>
        <v>0</v>
      </c>
      <c r="V776" s="494" t="str">
        <f t="shared" si="507"/>
        <v/>
      </c>
      <c r="W776" s="495">
        <f t="shared" si="515"/>
        <v>0</v>
      </c>
      <c r="X776" s="495" t="e">
        <f t="shared" si="516"/>
        <v>#VALUE!</v>
      </c>
    </row>
    <row r="777" spans="1:24">
      <c r="A777" s="414"/>
      <c r="B777" s="415"/>
      <c r="C777" s="416" t="str">
        <f>IF($B777="","",IFERROR(VLOOKUP($B777,SERVIÇOS!$A:$F,2,0),IFERROR(VLOOKUP($B777,'COMPOSIÇÕES COMPLEMENTARES '!$C:$K,2,0),"")))</f>
        <v/>
      </c>
      <c r="D777" s="417" t="str">
        <f>IF($B777="","",IFERROR(VLOOKUP($B777,SERVIÇOS!$A:$F,3,0),IFERROR(VLOOKUP($B777,'COMPOSIÇÕES COMPLEMENTARES '!$C:$K,3,0),"")))</f>
        <v/>
      </c>
      <c r="E777" s="418"/>
      <c r="F777" s="419" t="str">
        <f>IF($B777="","",IFERROR(VLOOKUP($B777,SERVIÇOS!$A:$F,4,0),IFERROR(VLOOKUP($B777,'COMPOSIÇÕES COMPLEMENTARES '!$C:$K,6,0),"")))</f>
        <v/>
      </c>
      <c r="G777" s="419" t="str">
        <f>IF($B777="","",IFERROR(VLOOKUP($B777,SERVIÇOS!$A:$F,5,0),IFERROR(VLOOKUP($B777,'COMPOSIÇÕES COMPLEMENTARES '!$C:$K,7,0),"")))</f>
        <v/>
      </c>
      <c r="H777" s="419" t="str">
        <f t="shared" si="506"/>
        <v/>
      </c>
      <c r="I777" s="419" t="str">
        <f t="shared" si="508"/>
        <v/>
      </c>
      <c r="J777" s="419" t="str">
        <f t="shared" si="509"/>
        <v/>
      </c>
      <c r="K777" s="419" t="str">
        <f t="shared" si="510"/>
        <v/>
      </c>
      <c r="L777" s="714"/>
      <c r="N777" s="477"/>
      <c r="O777" s="478" t="str">
        <f t="shared" si="511"/>
        <v/>
      </c>
      <c r="P777" s="477"/>
      <c r="Q777" s="479" t="str">
        <f t="shared" si="512"/>
        <v/>
      </c>
      <c r="R777" s="477"/>
      <c r="S777" s="480" t="str">
        <f t="shared" si="513"/>
        <v/>
      </c>
      <c r="T777" s="481">
        <f>SUMIF($N$8:S$8,"QUANT.",N777:S777)</f>
        <v>0</v>
      </c>
      <c r="U777" s="482">
        <f t="shared" si="514"/>
        <v>0</v>
      </c>
      <c r="V777" s="494" t="str">
        <f t="shared" si="507"/>
        <v/>
      </c>
      <c r="W777" s="495">
        <f t="shared" si="515"/>
        <v>0</v>
      </c>
      <c r="X777" s="495" t="e">
        <f t="shared" si="516"/>
        <v>#VALUE!</v>
      </c>
    </row>
    <row r="778" spans="1:24">
      <c r="A778" s="414"/>
      <c r="B778" s="415"/>
      <c r="C778" s="416" t="str">
        <f>IF($B778="","",IFERROR(VLOOKUP($B778,SERVIÇOS!$A:$F,2,0),IFERROR(VLOOKUP($B778,'COMPOSIÇÕES COMPLEMENTARES '!$C:$K,2,0),"")))</f>
        <v/>
      </c>
      <c r="D778" s="417" t="str">
        <f>IF($B778="","",IFERROR(VLOOKUP($B778,SERVIÇOS!$A:$F,3,0),IFERROR(VLOOKUP($B778,'COMPOSIÇÕES COMPLEMENTARES '!$C:$K,3,0),"")))</f>
        <v/>
      </c>
      <c r="E778" s="418"/>
      <c r="F778" s="419" t="str">
        <f>IF($B778="","",IFERROR(VLOOKUP($B778,SERVIÇOS!$A:$F,4,0),IFERROR(VLOOKUP($B778,'COMPOSIÇÕES COMPLEMENTARES '!$C:$K,6,0),"")))</f>
        <v/>
      </c>
      <c r="G778" s="419" t="str">
        <f>IF($B778="","",IFERROR(VLOOKUP($B778,SERVIÇOS!$A:$F,5,0),IFERROR(VLOOKUP($B778,'COMPOSIÇÕES COMPLEMENTARES '!$C:$K,7,0),"")))</f>
        <v/>
      </c>
      <c r="H778" s="419" t="str">
        <f t="shared" si="506"/>
        <v/>
      </c>
      <c r="I778" s="419" t="str">
        <f t="shared" si="508"/>
        <v/>
      </c>
      <c r="J778" s="419" t="str">
        <f t="shared" si="509"/>
        <v/>
      </c>
      <c r="K778" s="419" t="str">
        <f t="shared" si="510"/>
        <v/>
      </c>
      <c r="L778" s="714"/>
      <c r="N778" s="477"/>
      <c r="O778" s="478" t="str">
        <f t="shared" si="511"/>
        <v/>
      </c>
      <c r="P778" s="477"/>
      <c r="Q778" s="479" t="str">
        <f t="shared" si="512"/>
        <v/>
      </c>
      <c r="R778" s="477"/>
      <c r="S778" s="480" t="str">
        <f t="shared" si="513"/>
        <v/>
      </c>
      <c r="T778" s="481">
        <f>SUMIF($N$8:S$8,"QUANT.",N778:S778)</f>
        <v>0</v>
      </c>
      <c r="U778" s="482">
        <f t="shared" si="514"/>
        <v>0</v>
      </c>
      <c r="V778" s="494" t="str">
        <f t="shared" si="507"/>
        <v/>
      </c>
      <c r="W778" s="495">
        <f t="shared" si="515"/>
        <v>0</v>
      </c>
      <c r="X778" s="495" t="e">
        <f t="shared" si="516"/>
        <v>#VALUE!</v>
      </c>
    </row>
    <row r="779" spans="1:24">
      <c r="A779" s="414"/>
      <c r="B779" s="415"/>
      <c r="C779" s="416" t="str">
        <f>IF($B779="","",IFERROR(VLOOKUP($B779,SERVIÇOS!$A:$F,2,0),IFERROR(VLOOKUP($B779,'COMPOSIÇÕES COMPLEMENTARES '!$C:$K,2,0),"")))</f>
        <v/>
      </c>
      <c r="D779" s="417" t="str">
        <f>IF($B779="","",IFERROR(VLOOKUP($B779,SERVIÇOS!$A:$F,3,0),IFERROR(VLOOKUP($B779,'COMPOSIÇÕES COMPLEMENTARES '!$C:$K,3,0),"")))</f>
        <v/>
      </c>
      <c r="E779" s="418"/>
      <c r="F779" s="419" t="str">
        <f>IF($B779="","",IFERROR(VLOOKUP($B779,SERVIÇOS!$A:$F,4,0),IFERROR(VLOOKUP($B779,'COMPOSIÇÕES COMPLEMENTARES '!$C:$K,6,0),"")))</f>
        <v/>
      </c>
      <c r="G779" s="419" t="str">
        <f>IF($B779="","",IFERROR(VLOOKUP($B779,SERVIÇOS!$A:$F,5,0),IFERROR(VLOOKUP($B779,'COMPOSIÇÕES COMPLEMENTARES '!$C:$K,7,0),"")))</f>
        <v/>
      </c>
      <c r="H779" s="419" t="str">
        <f t="shared" si="506"/>
        <v/>
      </c>
      <c r="I779" s="419" t="str">
        <f t="shared" si="508"/>
        <v/>
      </c>
      <c r="J779" s="419" t="str">
        <f t="shared" si="509"/>
        <v/>
      </c>
      <c r="K779" s="419" t="str">
        <f t="shared" si="510"/>
        <v/>
      </c>
      <c r="L779" s="714"/>
      <c r="N779" s="477"/>
      <c r="O779" s="478" t="str">
        <f t="shared" si="511"/>
        <v/>
      </c>
      <c r="P779" s="477"/>
      <c r="Q779" s="479" t="str">
        <f t="shared" si="512"/>
        <v/>
      </c>
      <c r="R779" s="477"/>
      <c r="S779" s="480" t="str">
        <f t="shared" si="513"/>
        <v/>
      </c>
      <c r="T779" s="481">
        <f>SUMIF($N$8:S$8,"QUANT.",N779:S779)</f>
        <v>0</v>
      </c>
      <c r="U779" s="482">
        <f t="shared" si="514"/>
        <v>0</v>
      </c>
      <c r="V779" s="494" t="str">
        <f t="shared" si="507"/>
        <v/>
      </c>
      <c r="W779" s="495">
        <f t="shared" si="515"/>
        <v>0</v>
      </c>
      <c r="X779" s="495" t="e">
        <f t="shared" si="516"/>
        <v>#VALUE!</v>
      </c>
    </row>
    <row r="780" spans="1:24">
      <c r="A780" s="414"/>
      <c r="B780" s="415"/>
      <c r="C780" s="416" t="str">
        <f>IF($B780="","",IFERROR(VLOOKUP($B780,SERVIÇOS!$A:$F,2,0),IFERROR(VLOOKUP($B780,'COMPOSIÇÕES COMPLEMENTARES '!$C:$K,2,0),"")))</f>
        <v/>
      </c>
      <c r="D780" s="417" t="str">
        <f>IF($B780="","",IFERROR(VLOOKUP($B780,SERVIÇOS!$A:$F,3,0),IFERROR(VLOOKUP($B780,'COMPOSIÇÕES COMPLEMENTARES '!$C:$K,3,0),"")))</f>
        <v/>
      </c>
      <c r="E780" s="418"/>
      <c r="F780" s="419" t="str">
        <f>IF($B780="","",IFERROR(VLOOKUP($B780,SERVIÇOS!$A:$F,4,0),IFERROR(VLOOKUP($B780,'COMPOSIÇÕES COMPLEMENTARES '!$C:$K,6,0),"")))</f>
        <v/>
      </c>
      <c r="G780" s="419" t="str">
        <f>IF($B780="","",IFERROR(VLOOKUP($B780,SERVIÇOS!$A:$F,5,0),IFERROR(VLOOKUP($B780,'COMPOSIÇÕES COMPLEMENTARES '!$C:$K,7,0),"")))</f>
        <v/>
      </c>
      <c r="H780" s="419" t="str">
        <f t="shared" si="506"/>
        <v/>
      </c>
      <c r="I780" s="419" t="str">
        <f t="shared" si="508"/>
        <v/>
      </c>
      <c r="J780" s="419" t="str">
        <f t="shared" si="509"/>
        <v/>
      </c>
      <c r="K780" s="419" t="str">
        <f t="shared" si="510"/>
        <v/>
      </c>
      <c r="L780" s="714"/>
      <c r="N780" s="477"/>
      <c r="O780" s="478" t="str">
        <f t="shared" si="511"/>
        <v/>
      </c>
      <c r="P780" s="477"/>
      <c r="Q780" s="479" t="str">
        <f t="shared" si="512"/>
        <v/>
      </c>
      <c r="R780" s="477"/>
      <c r="S780" s="480" t="str">
        <f t="shared" si="513"/>
        <v/>
      </c>
      <c r="T780" s="481">
        <f>SUMIF($N$8:S$8,"QUANT.",N780:S780)</f>
        <v>0</v>
      </c>
      <c r="U780" s="482">
        <f t="shared" si="514"/>
        <v>0</v>
      </c>
      <c r="V780" s="494" t="str">
        <f t="shared" si="507"/>
        <v/>
      </c>
      <c r="W780" s="495">
        <f t="shared" si="515"/>
        <v>0</v>
      </c>
      <c r="X780" s="495" t="e">
        <f t="shared" si="516"/>
        <v>#VALUE!</v>
      </c>
    </row>
    <row r="781" spans="1:24">
      <c r="A781" s="414"/>
      <c r="B781" s="415"/>
      <c r="C781" s="416" t="str">
        <f>IF($B781="","",IFERROR(VLOOKUP($B781,SERVIÇOS!$A:$F,2,0),IFERROR(VLOOKUP($B781,'COMPOSIÇÕES COMPLEMENTARES '!$C:$K,2,0),"")))</f>
        <v/>
      </c>
      <c r="D781" s="417" t="str">
        <f>IF($B781="","",IFERROR(VLOOKUP($B781,SERVIÇOS!$A:$F,3,0),IFERROR(VLOOKUP($B781,'COMPOSIÇÕES COMPLEMENTARES '!$C:$K,3,0),"")))</f>
        <v/>
      </c>
      <c r="E781" s="418"/>
      <c r="F781" s="419" t="str">
        <f>IF($B781="","",IFERROR(VLOOKUP($B781,SERVIÇOS!$A:$F,4,0),IFERROR(VLOOKUP($B781,'COMPOSIÇÕES COMPLEMENTARES '!$C:$K,6,0),"")))</f>
        <v/>
      </c>
      <c r="G781" s="419" t="str">
        <f>IF($B781="","",IFERROR(VLOOKUP($B781,SERVIÇOS!$A:$F,5,0),IFERROR(VLOOKUP($B781,'COMPOSIÇÕES COMPLEMENTARES '!$C:$K,7,0),"")))</f>
        <v/>
      </c>
      <c r="H781" s="419" t="str">
        <f t="shared" si="506"/>
        <v/>
      </c>
      <c r="I781" s="419" t="str">
        <f t="shared" si="508"/>
        <v/>
      </c>
      <c r="J781" s="419" t="str">
        <f t="shared" si="509"/>
        <v/>
      </c>
      <c r="K781" s="419" t="str">
        <f t="shared" si="510"/>
        <v/>
      </c>
      <c r="L781" s="714"/>
      <c r="N781" s="477"/>
      <c r="O781" s="478" t="str">
        <f t="shared" si="511"/>
        <v/>
      </c>
      <c r="P781" s="477"/>
      <c r="Q781" s="479" t="str">
        <f t="shared" si="512"/>
        <v/>
      </c>
      <c r="R781" s="477"/>
      <c r="S781" s="480" t="str">
        <f t="shared" si="513"/>
        <v/>
      </c>
      <c r="T781" s="481">
        <f>SUMIF($N$8:S$8,"QUANT.",N781:S781)</f>
        <v>0</v>
      </c>
      <c r="U781" s="482">
        <f t="shared" si="514"/>
        <v>0</v>
      </c>
      <c r="V781" s="494" t="str">
        <f t="shared" si="507"/>
        <v/>
      </c>
      <c r="W781" s="495">
        <f t="shared" si="515"/>
        <v>0</v>
      </c>
      <c r="X781" s="495" t="e">
        <f t="shared" si="516"/>
        <v>#VALUE!</v>
      </c>
    </row>
    <row r="782" spans="1:24">
      <c r="A782" s="414"/>
      <c r="B782" s="415"/>
      <c r="C782" s="416" t="str">
        <f>IF($B782="","",IFERROR(VLOOKUP($B782,SERVIÇOS!$A:$F,2,0),IFERROR(VLOOKUP($B782,'COMPOSIÇÕES COMPLEMENTARES '!$C:$K,2,0),"")))</f>
        <v/>
      </c>
      <c r="D782" s="417" t="str">
        <f>IF($B782="","",IFERROR(VLOOKUP($B782,SERVIÇOS!$A:$F,3,0),IFERROR(VLOOKUP($B782,'COMPOSIÇÕES COMPLEMENTARES '!$C:$K,3,0),"")))</f>
        <v/>
      </c>
      <c r="E782" s="418"/>
      <c r="F782" s="419" t="str">
        <f>IF($B782="","",IFERROR(VLOOKUP($B782,SERVIÇOS!$A:$F,4,0),IFERROR(VLOOKUP($B782,'COMPOSIÇÕES COMPLEMENTARES '!$C:$K,6,0),"")))</f>
        <v/>
      </c>
      <c r="G782" s="419" t="str">
        <f>IF($B782="","",IFERROR(VLOOKUP($B782,SERVIÇOS!$A:$F,5,0),IFERROR(VLOOKUP($B782,'COMPOSIÇÕES COMPLEMENTARES '!$C:$K,7,0),"")))</f>
        <v/>
      </c>
      <c r="H782" s="419" t="str">
        <f t="shared" si="506"/>
        <v/>
      </c>
      <c r="I782" s="419" t="str">
        <f t="shared" si="508"/>
        <v/>
      </c>
      <c r="J782" s="419" t="str">
        <f t="shared" si="509"/>
        <v/>
      </c>
      <c r="K782" s="419" t="str">
        <f t="shared" si="510"/>
        <v/>
      </c>
      <c r="L782" s="714"/>
      <c r="N782" s="477"/>
      <c r="O782" s="478" t="str">
        <f t="shared" si="511"/>
        <v/>
      </c>
      <c r="P782" s="477"/>
      <c r="Q782" s="479" t="str">
        <f t="shared" si="512"/>
        <v/>
      </c>
      <c r="R782" s="477"/>
      <c r="S782" s="480" t="str">
        <f t="shared" si="513"/>
        <v/>
      </c>
      <c r="T782" s="481">
        <f>SUMIF($N$8:S$8,"QUANT.",N782:S782)</f>
        <v>0</v>
      </c>
      <c r="U782" s="482">
        <f t="shared" si="514"/>
        <v>0</v>
      </c>
      <c r="V782" s="494" t="str">
        <f t="shared" si="507"/>
        <v/>
      </c>
      <c r="W782" s="495">
        <f t="shared" si="515"/>
        <v>0</v>
      </c>
      <c r="X782" s="495" t="e">
        <f t="shared" si="516"/>
        <v>#VALUE!</v>
      </c>
    </row>
    <row r="783" spans="1:24">
      <c r="A783" s="414"/>
      <c r="B783" s="415"/>
      <c r="C783" s="416" t="str">
        <f>IF($B783="","",IFERROR(VLOOKUP($B783,SERVIÇOS!$A:$F,2,0),IFERROR(VLOOKUP($B783,'COMPOSIÇÕES COMPLEMENTARES '!$C:$K,2,0),"")))</f>
        <v/>
      </c>
      <c r="D783" s="417" t="str">
        <f>IF($B783="","",IFERROR(VLOOKUP($B783,SERVIÇOS!$A:$F,3,0),IFERROR(VLOOKUP($B783,'COMPOSIÇÕES COMPLEMENTARES '!$C:$K,3,0),"")))</f>
        <v/>
      </c>
      <c r="E783" s="418"/>
      <c r="F783" s="419" t="str">
        <f>IF($B783="","",IFERROR(VLOOKUP($B783,SERVIÇOS!$A:$F,4,0),IFERROR(VLOOKUP($B783,'COMPOSIÇÕES COMPLEMENTARES '!$C:$K,6,0),"")))</f>
        <v/>
      </c>
      <c r="G783" s="419" t="str">
        <f>IF($B783="","",IFERROR(VLOOKUP($B783,SERVIÇOS!$A:$F,5,0),IFERROR(VLOOKUP($B783,'COMPOSIÇÕES COMPLEMENTARES '!$C:$K,7,0),"")))</f>
        <v/>
      </c>
      <c r="H783" s="419" t="str">
        <f t="shared" si="506"/>
        <v/>
      </c>
      <c r="I783" s="419" t="str">
        <f t="shared" si="508"/>
        <v/>
      </c>
      <c r="J783" s="419" t="str">
        <f t="shared" si="509"/>
        <v/>
      </c>
      <c r="K783" s="419" t="str">
        <f t="shared" si="510"/>
        <v/>
      </c>
      <c r="L783" s="714"/>
      <c r="N783" s="477"/>
      <c r="O783" s="478" t="str">
        <f t="shared" si="511"/>
        <v/>
      </c>
      <c r="P783" s="477"/>
      <c r="Q783" s="479" t="str">
        <f t="shared" si="512"/>
        <v/>
      </c>
      <c r="R783" s="477"/>
      <c r="S783" s="480" t="str">
        <f t="shared" si="513"/>
        <v/>
      </c>
      <c r="T783" s="481">
        <f>SUMIF($N$8:S$8,"QUANT.",N783:S783)</f>
        <v>0</v>
      </c>
      <c r="U783" s="482">
        <f t="shared" si="514"/>
        <v>0</v>
      </c>
      <c r="V783" s="494" t="str">
        <f t="shared" si="507"/>
        <v/>
      </c>
      <c r="W783" s="495">
        <f t="shared" si="515"/>
        <v>0</v>
      </c>
      <c r="X783" s="495" t="e">
        <f t="shared" si="516"/>
        <v>#VALUE!</v>
      </c>
    </row>
    <row r="784" spans="1:24">
      <c r="A784" s="414"/>
      <c r="B784" s="415"/>
      <c r="C784" s="416" t="str">
        <f>IF($B784="","",IFERROR(VLOOKUP($B784,SERVIÇOS!$A:$F,2,0),IFERROR(VLOOKUP($B784,'COMPOSIÇÕES COMPLEMENTARES '!$C:$K,2,0),"")))</f>
        <v/>
      </c>
      <c r="D784" s="417" t="str">
        <f>IF($B784="","",IFERROR(VLOOKUP($B784,SERVIÇOS!$A:$F,3,0),IFERROR(VLOOKUP($B784,'COMPOSIÇÕES COMPLEMENTARES '!$C:$K,3,0),"")))</f>
        <v/>
      </c>
      <c r="E784" s="418"/>
      <c r="F784" s="419" t="str">
        <f>IF($B784="","",IFERROR(VLOOKUP($B784,SERVIÇOS!$A:$F,4,0),IFERROR(VLOOKUP($B784,'COMPOSIÇÕES COMPLEMENTARES '!$C:$K,6,0),"")))</f>
        <v/>
      </c>
      <c r="G784" s="419" t="str">
        <f>IF($B784="","",IFERROR(VLOOKUP($B784,SERVIÇOS!$A:$F,5,0),IFERROR(VLOOKUP($B784,'COMPOSIÇÕES COMPLEMENTARES '!$C:$K,7,0),"")))</f>
        <v/>
      </c>
      <c r="H784" s="419" t="str">
        <f t="shared" si="506"/>
        <v/>
      </c>
      <c r="I784" s="419" t="str">
        <f t="shared" si="508"/>
        <v/>
      </c>
      <c r="J784" s="419" t="str">
        <f t="shared" si="509"/>
        <v/>
      </c>
      <c r="K784" s="419" t="str">
        <f t="shared" si="510"/>
        <v/>
      </c>
      <c r="L784" s="714"/>
      <c r="N784" s="477"/>
      <c r="O784" s="478" t="str">
        <f t="shared" si="511"/>
        <v/>
      </c>
      <c r="P784" s="477"/>
      <c r="Q784" s="479" t="str">
        <f t="shared" si="512"/>
        <v/>
      </c>
      <c r="R784" s="477"/>
      <c r="S784" s="480" t="str">
        <f t="shared" si="513"/>
        <v/>
      </c>
      <c r="T784" s="481">
        <f>SUMIF($N$8:S$8,"QUANT.",N784:S784)</f>
        <v>0</v>
      </c>
      <c r="U784" s="482">
        <f t="shared" si="514"/>
        <v>0</v>
      </c>
      <c r="V784" s="494" t="str">
        <f t="shared" si="507"/>
        <v/>
      </c>
      <c r="W784" s="495">
        <f t="shared" si="515"/>
        <v>0</v>
      </c>
      <c r="X784" s="495" t="e">
        <f t="shared" si="516"/>
        <v>#VALUE!</v>
      </c>
    </row>
    <row r="785" spans="1:24">
      <c r="A785" s="414"/>
      <c r="B785" s="415"/>
      <c r="C785" s="416" t="str">
        <f>IF($B785="","",IFERROR(VLOOKUP($B785,SERVIÇOS!$A:$F,2,0),IFERROR(VLOOKUP($B785,'COMPOSIÇÕES COMPLEMENTARES '!$C:$K,2,0),"")))</f>
        <v/>
      </c>
      <c r="D785" s="417" t="str">
        <f>IF($B785="","",IFERROR(VLOOKUP($B785,SERVIÇOS!$A:$F,3,0),IFERROR(VLOOKUP($B785,'COMPOSIÇÕES COMPLEMENTARES '!$C:$K,3,0),"")))</f>
        <v/>
      </c>
      <c r="E785" s="418"/>
      <c r="F785" s="419" t="str">
        <f>IF($B785="","",IFERROR(VLOOKUP($B785,SERVIÇOS!$A:$F,4,0),IFERROR(VLOOKUP($B785,'COMPOSIÇÕES COMPLEMENTARES '!$C:$K,6,0),"")))</f>
        <v/>
      </c>
      <c r="G785" s="419" t="str">
        <f>IF($B785="","",IFERROR(VLOOKUP($B785,SERVIÇOS!$A:$F,5,0),IFERROR(VLOOKUP($B785,'COMPOSIÇÕES COMPLEMENTARES '!$C:$K,7,0),"")))</f>
        <v/>
      </c>
      <c r="H785" s="419" t="str">
        <f t="shared" si="506"/>
        <v/>
      </c>
      <c r="I785" s="419" t="str">
        <f t="shared" si="508"/>
        <v/>
      </c>
      <c r="J785" s="419" t="str">
        <f t="shared" si="509"/>
        <v/>
      </c>
      <c r="K785" s="419" t="str">
        <f t="shared" si="510"/>
        <v/>
      </c>
      <c r="L785" s="714"/>
      <c r="N785" s="477"/>
      <c r="O785" s="478" t="str">
        <f t="shared" si="511"/>
        <v/>
      </c>
      <c r="P785" s="477"/>
      <c r="Q785" s="479" t="str">
        <f t="shared" si="512"/>
        <v/>
      </c>
      <c r="R785" s="477"/>
      <c r="S785" s="480" t="str">
        <f t="shared" si="513"/>
        <v/>
      </c>
      <c r="T785" s="481">
        <f>SUMIF($N$8:S$8,"QUANT.",N785:S785)</f>
        <v>0</v>
      </c>
      <c r="U785" s="482">
        <f t="shared" si="514"/>
        <v>0</v>
      </c>
      <c r="V785" s="494" t="str">
        <f t="shared" si="507"/>
        <v/>
      </c>
      <c r="W785" s="495">
        <f t="shared" si="515"/>
        <v>0</v>
      </c>
      <c r="X785" s="495" t="e">
        <f t="shared" si="516"/>
        <v>#VALUE!</v>
      </c>
    </row>
    <row r="786" spans="1:24">
      <c r="A786" s="414"/>
      <c r="B786" s="415"/>
      <c r="C786" s="416" t="str">
        <f>IF($B786="","",IFERROR(VLOOKUP($B786,SERVIÇOS!$A:$F,2,0),IFERROR(VLOOKUP($B786,'COMPOSIÇÕES COMPLEMENTARES '!$C:$K,2,0),"")))</f>
        <v/>
      </c>
      <c r="D786" s="417" t="str">
        <f>IF($B786="","",IFERROR(VLOOKUP($B786,SERVIÇOS!$A:$F,3,0),IFERROR(VLOOKUP($B786,'COMPOSIÇÕES COMPLEMENTARES '!$C:$K,3,0),"")))</f>
        <v/>
      </c>
      <c r="E786" s="418"/>
      <c r="F786" s="419" t="str">
        <f>IF($B786="","",IFERROR(VLOOKUP($B786,SERVIÇOS!$A:$F,4,0),IFERROR(VLOOKUP($B786,'COMPOSIÇÕES COMPLEMENTARES '!$C:$K,6,0),"")))</f>
        <v/>
      </c>
      <c r="G786" s="419" t="str">
        <f>IF($B786="","",IFERROR(VLOOKUP($B786,SERVIÇOS!$A:$F,5,0),IFERROR(VLOOKUP($B786,'COMPOSIÇÕES COMPLEMENTARES '!$C:$K,7,0),"")))</f>
        <v/>
      </c>
      <c r="H786" s="419" t="str">
        <f t="shared" si="506"/>
        <v/>
      </c>
      <c r="I786" s="419" t="str">
        <f t="shared" si="508"/>
        <v/>
      </c>
      <c r="J786" s="419" t="str">
        <f t="shared" si="509"/>
        <v/>
      </c>
      <c r="K786" s="419" t="str">
        <f t="shared" si="510"/>
        <v/>
      </c>
      <c r="L786" s="714"/>
      <c r="N786" s="477"/>
      <c r="O786" s="478" t="str">
        <f t="shared" si="511"/>
        <v/>
      </c>
      <c r="P786" s="477"/>
      <c r="Q786" s="479" t="str">
        <f t="shared" si="512"/>
        <v/>
      </c>
      <c r="R786" s="477"/>
      <c r="S786" s="480" t="str">
        <f t="shared" si="513"/>
        <v/>
      </c>
      <c r="T786" s="481">
        <f>SUMIF($N$8:S$8,"QUANT.",N786:S786)</f>
        <v>0</v>
      </c>
      <c r="U786" s="482">
        <f t="shared" si="514"/>
        <v>0</v>
      </c>
      <c r="V786" s="494" t="str">
        <f t="shared" si="507"/>
        <v/>
      </c>
      <c r="W786" s="495">
        <f t="shared" si="515"/>
        <v>0</v>
      </c>
      <c r="X786" s="495" t="e">
        <f t="shared" si="516"/>
        <v>#VALUE!</v>
      </c>
    </row>
    <row r="787" spans="1:24">
      <c r="A787" s="414"/>
      <c r="B787" s="415"/>
      <c r="C787" s="416" t="str">
        <f>IF($B787="","",IFERROR(VLOOKUP($B787,SERVIÇOS!$A:$F,2,0),IFERROR(VLOOKUP($B787,'COMPOSIÇÕES COMPLEMENTARES '!$C:$K,2,0),"")))</f>
        <v/>
      </c>
      <c r="D787" s="417" t="str">
        <f>IF($B787="","",IFERROR(VLOOKUP($B787,SERVIÇOS!$A:$F,3,0),IFERROR(VLOOKUP($B787,'COMPOSIÇÕES COMPLEMENTARES '!$C:$K,3,0),"")))</f>
        <v/>
      </c>
      <c r="E787" s="418"/>
      <c r="F787" s="419" t="str">
        <f>IF($B787="","",IFERROR(VLOOKUP($B787,SERVIÇOS!$A:$F,4,0),IFERROR(VLOOKUP($B787,'COMPOSIÇÕES COMPLEMENTARES '!$C:$K,6,0),"")))</f>
        <v/>
      </c>
      <c r="G787" s="419" t="str">
        <f>IF($B787="","",IFERROR(VLOOKUP($B787,SERVIÇOS!$A:$F,5,0),IFERROR(VLOOKUP($B787,'COMPOSIÇÕES COMPLEMENTARES '!$C:$K,7,0),"")))</f>
        <v/>
      </c>
      <c r="H787" s="419" t="str">
        <f t="shared" si="506"/>
        <v/>
      </c>
      <c r="I787" s="419" t="str">
        <f t="shared" si="508"/>
        <v/>
      </c>
      <c r="J787" s="419" t="str">
        <f t="shared" si="509"/>
        <v/>
      </c>
      <c r="K787" s="419" t="str">
        <f t="shared" si="510"/>
        <v/>
      </c>
      <c r="L787" s="714"/>
      <c r="N787" s="477"/>
      <c r="O787" s="478" t="str">
        <f t="shared" si="511"/>
        <v/>
      </c>
      <c r="P787" s="477"/>
      <c r="Q787" s="479" t="str">
        <f t="shared" si="512"/>
        <v/>
      </c>
      <c r="R787" s="477"/>
      <c r="S787" s="480" t="str">
        <f t="shared" si="513"/>
        <v/>
      </c>
      <c r="T787" s="481">
        <f>SUMIF($N$8:S$8,"QUANT.",N787:S787)</f>
        <v>0</v>
      </c>
      <c r="U787" s="482">
        <f t="shared" si="514"/>
        <v>0</v>
      </c>
      <c r="V787" s="494" t="str">
        <f t="shared" si="507"/>
        <v/>
      </c>
      <c r="W787" s="495">
        <f t="shared" si="515"/>
        <v>0</v>
      </c>
      <c r="X787" s="495" t="e">
        <f t="shared" si="516"/>
        <v>#VALUE!</v>
      </c>
    </row>
    <row r="788" spans="1:24">
      <c r="A788" s="414"/>
      <c r="B788" s="415"/>
      <c r="C788" s="416" t="str">
        <f>IF($B788="","",IFERROR(VLOOKUP($B788,SERVIÇOS!$A:$F,2,0),IFERROR(VLOOKUP($B788,'COMPOSIÇÕES COMPLEMENTARES '!$C:$K,2,0),"")))</f>
        <v/>
      </c>
      <c r="D788" s="417" t="str">
        <f>IF($B788="","",IFERROR(VLOOKUP($B788,SERVIÇOS!$A:$F,3,0),IFERROR(VLOOKUP($B788,'COMPOSIÇÕES COMPLEMENTARES '!$C:$K,3,0),"")))</f>
        <v/>
      </c>
      <c r="E788" s="418"/>
      <c r="F788" s="419" t="str">
        <f>IF($B788="","",IFERROR(VLOOKUP($B788,SERVIÇOS!$A:$F,4,0),IFERROR(VLOOKUP($B788,'COMPOSIÇÕES COMPLEMENTARES '!$C:$K,6,0),"")))</f>
        <v/>
      </c>
      <c r="G788" s="419" t="str">
        <f>IF($B788="","",IFERROR(VLOOKUP($B788,SERVIÇOS!$A:$F,5,0),IFERROR(VLOOKUP($B788,'COMPOSIÇÕES COMPLEMENTARES '!$C:$K,7,0),"")))</f>
        <v/>
      </c>
      <c r="H788" s="419" t="str">
        <f t="shared" si="506"/>
        <v/>
      </c>
      <c r="I788" s="419" t="str">
        <f t="shared" si="508"/>
        <v/>
      </c>
      <c r="J788" s="419" t="str">
        <f t="shared" si="509"/>
        <v/>
      </c>
      <c r="K788" s="419" t="str">
        <f t="shared" si="510"/>
        <v/>
      </c>
      <c r="L788" s="714"/>
      <c r="N788" s="477"/>
      <c r="O788" s="478" t="str">
        <f t="shared" si="511"/>
        <v/>
      </c>
      <c r="P788" s="477"/>
      <c r="Q788" s="479" t="str">
        <f t="shared" si="512"/>
        <v/>
      </c>
      <c r="R788" s="477"/>
      <c r="S788" s="480" t="str">
        <f t="shared" si="513"/>
        <v/>
      </c>
      <c r="T788" s="481">
        <f>SUMIF($N$8:S$8,"QUANT.",N788:S788)</f>
        <v>0</v>
      </c>
      <c r="U788" s="482">
        <f t="shared" si="514"/>
        <v>0</v>
      </c>
      <c r="V788" s="494" t="str">
        <f t="shared" si="507"/>
        <v/>
      </c>
      <c r="W788" s="495">
        <f t="shared" si="515"/>
        <v>0</v>
      </c>
      <c r="X788" s="495" t="e">
        <f t="shared" si="516"/>
        <v>#VALUE!</v>
      </c>
    </row>
    <row r="789" spans="1:24">
      <c r="A789" s="414"/>
      <c r="B789" s="415"/>
      <c r="C789" s="416" t="str">
        <f>IF($B789="","",IFERROR(VLOOKUP($B789,SERVIÇOS!$A:$F,2,0),IFERROR(VLOOKUP($B789,'COMPOSIÇÕES COMPLEMENTARES '!$C:$K,2,0),"")))</f>
        <v/>
      </c>
      <c r="D789" s="417" t="str">
        <f>IF($B789="","",IFERROR(VLOOKUP($B789,SERVIÇOS!$A:$F,3,0),IFERROR(VLOOKUP($B789,'COMPOSIÇÕES COMPLEMENTARES '!$C:$K,3,0),"")))</f>
        <v/>
      </c>
      <c r="E789" s="418"/>
      <c r="F789" s="419" t="str">
        <f>IF($B789="","",IFERROR(VLOOKUP($B789,SERVIÇOS!$A:$F,4,0),IFERROR(VLOOKUP($B789,'COMPOSIÇÕES COMPLEMENTARES '!$C:$K,6,0),"")))</f>
        <v/>
      </c>
      <c r="G789" s="419" t="str">
        <f>IF($B789="","",IFERROR(VLOOKUP($B789,SERVIÇOS!$A:$F,5,0),IFERROR(VLOOKUP($B789,'COMPOSIÇÕES COMPLEMENTARES '!$C:$K,7,0),"")))</f>
        <v/>
      </c>
      <c r="H789" s="419" t="str">
        <f t="shared" si="506"/>
        <v/>
      </c>
      <c r="I789" s="419" t="str">
        <f t="shared" si="508"/>
        <v/>
      </c>
      <c r="J789" s="419" t="str">
        <f t="shared" si="509"/>
        <v/>
      </c>
      <c r="K789" s="419" t="str">
        <f t="shared" si="510"/>
        <v/>
      </c>
      <c r="L789" s="714"/>
      <c r="N789" s="477"/>
      <c r="O789" s="478" t="str">
        <f t="shared" si="511"/>
        <v/>
      </c>
      <c r="P789" s="477"/>
      <c r="Q789" s="479" t="str">
        <f t="shared" si="512"/>
        <v/>
      </c>
      <c r="R789" s="477"/>
      <c r="S789" s="480" t="str">
        <f t="shared" si="513"/>
        <v/>
      </c>
      <c r="T789" s="481">
        <f>SUMIF($N$8:S$8,"QUANT.",N789:S789)</f>
        <v>0</v>
      </c>
      <c r="U789" s="482">
        <f t="shared" si="514"/>
        <v>0</v>
      </c>
      <c r="V789" s="494" t="str">
        <f t="shared" si="507"/>
        <v/>
      </c>
      <c r="W789" s="495">
        <f t="shared" si="515"/>
        <v>0</v>
      </c>
      <c r="X789" s="495" t="e">
        <f t="shared" si="516"/>
        <v>#VALUE!</v>
      </c>
    </row>
    <row r="790" spans="1:24">
      <c r="A790" s="414"/>
      <c r="B790" s="415"/>
      <c r="C790" s="416" t="str">
        <f>IF($B790="","",IFERROR(VLOOKUP($B790,SERVIÇOS!$A:$F,2,0),IFERROR(VLOOKUP($B790,'COMPOSIÇÕES COMPLEMENTARES '!$C:$K,2,0),"")))</f>
        <v/>
      </c>
      <c r="D790" s="417" t="str">
        <f>IF($B790="","",IFERROR(VLOOKUP($B790,SERVIÇOS!$A:$F,3,0),IFERROR(VLOOKUP($B790,'COMPOSIÇÕES COMPLEMENTARES '!$C:$K,3,0),"")))</f>
        <v/>
      </c>
      <c r="E790" s="418"/>
      <c r="F790" s="419" t="str">
        <f>IF($B790="","",IFERROR(VLOOKUP($B790,SERVIÇOS!$A:$F,4,0),IFERROR(VLOOKUP($B790,'COMPOSIÇÕES COMPLEMENTARES '!$C:$K,6,0),"")))</f>
        <v/>
      </c>
      <c r="G790" s="419" t="str">
        <f>IF($B790="","",IFERROR(VLOOKUP($B790,SERVIÇOS!$A:$F,5,0),IFERROR(VLOOKUP($B790,'COMPOSIÇÕES COMPLEMENTARES '!$C:$K,7,0),"")))</f>
        <v/>
      </c>
      <c r="H790" s="419" t="str">
        <f t="shared" si="506"/>
        <v/>
      </c>
      <c r="I790" s="419" t="str">
        <f t="shared" si="508"/>
        <v/>
      </c>
      <c r="J790" s="419" t="str">
        <f t="shared" si="509"/>
        <v/>
      </c>
      <c r="K790" s="419" t="str">
        <f t="shared" si="510"/>
        <v/>
      </c>
      <c r="L790" s="714"/>
      <c r="N790" s="477"/>
      <c r="O790" s="478" t="str">
        <f t="shared" si="511"/>
        <v/>
      </c>
      <c r="P790" s="477"/>
      <c r="Q790" s="479" t="str">
        <f t="shared" si="512"/>
        <v/>
      </c>
      <c r="R790" s="477"/>
      <c r="S790" s="480" t="str">
        <f t="shared" si="513"/>
        <v/>
      </c>
      <c r="T790" s="481">
        <f>SUMIF($N$8:S$8,"QUANT.",N790:S790)</f>
        <v>0</v>
      </c>
      <c r="U790" s="482">
        <f t="shared" si="514"/>
        <v>0</v>
      </c>
      <c r="V790" s="494" t="str">
        <f t="shared" si="507"/>
        <v/>
      </c>
      <c r="W790" s="495">
        <f t="shared" si="515"/>
        <v>0</v>
      </c>
      <c r="X790" s="495" t="e">
        <f t="shared" si="516"/>
        <v>#VALUE!</v>
      </c>
    </row>
    <row r="791" spans="1:24">
      <c r="A791" s="414"/>
      <c r="B791" s="415"/>
      <c r="C791" s="416" t="str">
        <f>IF($B791="","",IFERROR(VLOOKUP($B791,SERVIÇOS!$A:$F,2,0),IFERROR(VLOOKUP($B791,'COMPOSIÇÕES COMPLEMENTARES '!$C:$K,2,0),"")))</f>
        <v/>
      </c>
      <c r="D791" s="417" t="str">
        <f>IF($B791="","",IFERROR(VLOOKUP($B791,SERVIÇOS!$A:$F,3,0),IFERROR(VLOOKUP($B791,'COMPOSIÇÕES COMPLEMENTARES '!$C:$K,3,0),"")))</f>
        <v/>
      </c>
      <c r="E791" s="418"/>
      <c r="F791" s="419" t="str">
        <f>IF($B791="","",IFERROR(VLOOKUP($B791,SERVIÇOS!$A:$F,4,0),IFERROR(VLOOKUP($B791,'COMPOSIÇÕES COMPLEMENTARES '!$C:$K,6,0),"")))</f>
        <v/>
      </c>
      <c r="G791" s="419" t="str">
        <f>IF($B791="","",IFERROR(VLOOKUP($B791,SERVIÇOS!$A:$F,5,0),IFERROR(VLOOKUP($B791,'COMPOSIÇÕES COMPLEMENTARES '!$C:$K,7,0),"")))</f>
        <v/>
      </c>
      <c r="H791" s="419" t="str">
        <f t="shared" si="506"/>
        <v/>
      </c>
      <c r="I791" s="419" t="str">
        <f t="shared" si="508"/>
        <v/>
      </c>
      <c r="J791" s="419" t="str">
        <f t="shared" si="509"/>
        <v/>
      </c>
      <c r="K791" s="419" t="str">
        <f t="shared" si="510"/>
        <v/>
      </c>
      <c r="L791" s="714"/>
      <c r="N791" s="477"/>
      <c r="O791" s="478" t="str">
        <f t="shared" si="511"/>
        <v/>
      </c>
      <c r="P791" s="477"/>
      <c r="Q791" s="479" t="str">
        <f t="shared" si="512"/>
        <v/>
      </c>
      <c r="R791" s="477"/>
      <c r="S791" s="480" t="str">
        <f t="shared" si="513"/>
        <v/>
      </c>
      <c r="T791" s="481">
        <f>SUMIF($N$8:S$8,"QUANT.",N791:S791)</f>
        <v>0</v>
      </c>
      <c r="U791" s="482">
        <f t="shared" si="514"/>
        <v>0</v>
      </c>
      <c r="V791" s="494" t="str">
        <f t="shared" si="507"/>
        <v/>
      </c>
      <c r="W791" s="495">
        <f t="shared" si="515"/>
        <v>0</v>
      </c>
      <c r="X791" s="495" t="e">
        <f t="shared" si="516"/>
        <v>#VALUE!</v>
      </c>
    </row>
    <row r="792" spans="1:24">
      <c r="A792" s="414"/>
      <c r="B792" s="415"/>
      <c r="C792" s="416" t="str">
        <f>IF($B792="","",IFERROR(VLOOKUP($B792,SERVIÇOS!$A:$F,2,0),IFERROR(VLOOKUP($B792,'COMPOSIÇÕES COMPLEMENTARES '!$C:$K,2,0),"")))</f>
        <v/>
      </c>
      <c r="D792" s="417" t="str">
        <f>IF($B792="","",IFERROR(VLOOKUP($B792,SERVIÇOS!$A:$F,3,0),IFERROR(VLOOKUP($B792,'COMPOSIÇÕES COMPLEMENTARES '!$C:$K,3,0),"")))</f>
        <v/>
      </c>
      <c r="E792" s="418"/>
      <c r="F792" s="419" t="str">
        <f>IF($B792="","",IFERROR(VLOOKUP($B792,SERVIÇOS!$A:$F,4,0),IFERROR(VLOOKUP($B792,'COMPOSIÇÕES COMPLEMENTARES '!$C:$K,6,0),"")))</f>
        <v/>
      </c>
      <c r="G792" s="419" t="str">
        <f>IF($B792="","",IFERROR(VLOOKUP($B792,SERVIÇOS!$A:$F,5,0),IFERROR(VLOOKUP($B792,'COMPOSIÇÕES COMPLEMENTARES '!$C:$K,7,0),"")))</f>
        <v/>
      </c>
      <c r="H792" s="419" t="str">
        <f t="shared" si="506"/>
        <v/>
      </c>
      <c r="I792" s="419" t="str">
        <f t="shared" si="508"/>
        <v/>
      </c>
      <c r="J792" s="419" t="str">
        <f t="shared" si="509"/>
        <v/>
      </c>
      <c r="K792" s="419" t="str">
        <f t="shared" si="510"/>
        <v/>
      </c>
      <c r="L792" s="714"/>
      <c r="N792" s="477"/>
      <c r="O792" s="478" t="str">
        <f t="shared" si="511"/>
        <v/>
      </c>
      <c r="P792" s="477"/>
      <c r="Q792" s="479" t="str">
        <f t="shared" si="512"/>
        <v/>
      </c>
      <c r="R792" s="477"/>
      <c r="S792" s="480" t="str">
        <f t="shared" si="513"/>
        <v/>
      </c>
      <c r="T792" s="481">
        <f>SUMIF($N$8:S$8,"QUANT.",N792:S792)</f>
        <v>0</v>
      </c>
      <c r="U792" s="482">
        <f t="shared" si="514"/>
        <v>0</v>
      </c>
      <c r="V792" s="494" t="str">
        <f t="shared" si="507"/>
        <v/>
      </c>
      <c r="W792" s="495">
        <f t="shared" si="515"/>
        <v>0</v>
      </c>
      <c r="X792" s="495" t="e">
        <f t="shared" si="516"/>
        <v>#VALUE!</v>
      </c>
    </row>
    <row r="793" spans="1:24">
      <c r="A793" s="414"/>
      <c r="B793" s="415"/>
      <c r="C793" s="416" t="str">
        <f>IF($B793="","",IFERROR(VLOOKUP($B793,SERVIÇOS!$A:$F,2,0),IFERROR(VLOOKUP($B793,'COMPOSIÇÕES COMPLEMENTARES '!$C:$K,2,0),"")))</f>
        <v/>
      </c>
      <c r="D793" s="417" t="str">
        <f>IF($B793="","",IFERROR(VLOOKUP($B793,SERVIÇOS!$A:$F,3,0),IFERROR(VLOOKUP($B793,'COMPOSIÇÕES COMPLEMENTARES '!$C:$K,3,0),"")))</f>
        <v/>
      </c>
      <c r="E793" s="418"/>
      <c r="F793" s="419" t="str">
        <f>IF($B793="","",IFERROR(VLOOKUP($B793,SERVIÇOS!$A:$F,4,0),IFERROR(VLOOKUP($B793,'COMPOSIÇÕES COMPLEMENTARES '!$C:$K,6,0),"")))</f>
        <v/>
      </c>
      <c r="G793" s="419" t="str">
        <f>IF($B793="","",IFERROR(VLOOKUP($B793,SERVIÇOS!$A:$F,5,0),IFERROR(VLOOKUP($B793,'COMPOSIÇÕES COMPLEMENTARES '!$C:$K,7,0),"")))</f>
        <v/>
      </c>
      <c r="H793" s="419" t="str">
        <f t="shared" si="506"/>
        <v/>
      </c>
      <c r="I793" s="419" t="str">
        <f t="shared" si="508"/>
        <v/>
      </c>
      <c r="J793" s="419" t="str">
        <f t="shared" si="509"/>
        <v/>
      </c>
      <c r="K793" s="419" t="str">
        <f t="shared" si="510"/>
        <v/>
      </c>
      <c r="L793" s="714"/>
      <c r="N793" s="477"/>
      <c r="O793" s="478" t="str">
        <f t="shared" si="511"/>
        <v/>
      </c>
      <c r="P793" s="477"/>
      <c r="Q793" s="479" t="str">
        <f t="shared" si="512"/>
        <v/>
      </c>
      <c r="R793" s="477"/>
      <c r="S793" s="480" t="str">
        <f t="shared" si="513"/>
        <v/>
      </c>
      <c r="T793" s="481">
        <f>SUMIF($N$8:S$8,"QUANT.",N793:S793)</f>
        <v>0</v>
      </c>
      <c r="U793" s="482">
        <f t="shared" si="514"/>
        <v>0</v>
      </c>
      <c r="V793" s="494" t="str">
        <f t="shared" si="507"/>
        <v/>
      </c>
      <c r="W793" s="495">
        <f t="shared" si="515"/>
        <v>0</v>
      </c>
      <c r="X793" s="495" t="e">
        <f t="shared" si="516"/>
        <v>#VALUE!</v>
      </c>
    </row>
    <row r="794" spans="1:24">
      <c r="A794" s="414"/>
      <c r="B794" s="415"/>
      <c r="C794" s="416" t="str">
        <f>IF($B794="","",IFERROR(VLOOKUP($B794,SERVIÇOS!$A:$F,2,0),IFERROR(VLOOKUP($B794,'COMPOSIÇÕES COMPLEMENTARES '!$C:$K,2,0),"")))</f>
        <v/>
      </c>
      <c r="D794" s="417" t="str">
        <f>IF($B794="","",IFERROR(VLOOKUP($B794,SERVIÇOS!$A:$F,3,0),IFERROR(VLOOKUP($B794,'COMPOSIÇÕES COMPLEMENTARES '!$C:$K,3,0),"")))</f>
        <v/>
      </c>
      <c r="E794" s="418"/>
      <c r="F794" s="419" t="str">
        <f>IF($B794="","",IFERROR(VLOOKUP($B794,SERVIÇOS!$A:$F,4,0),IFERROR(VLOOKUP($B794,'COMPOSIÇÕES COMPLEMENTARES '!$C:$K,6,0),"")))</f>
        <v/>
      </c>
      <c r="G794" s="419" t="str">
        <f>IF($B794="","",IFERROR(VLOOKUP($B794,SERVIÇOS!$A:$F,5,0),IFERROR(VLOOKUP($B794,'COMPOSIÇÕES COMPLEMENTARES '!$C:$K,7,0),"")))</f>
        <v/>
      </c>
      <c r="H794" s="419" t="str">
        <f t="shared" si="506"/>
        <v/>
      </c>
      <c r="I794" s="419" t="str">
        <f t="shared" si="508"/>
        <v/>
      </c>
      <c r="J794" s="419" t="str">
        <f t="shared" si="509"/>
        <v/>
      </c>
      <c r="K794" s="419" t="str">
        <f t="shared" si="510"/>
        <v/>
      </c>
      <c r="L794" s="714"/>
      <c r="N794" s="477"/>
      <c r="O794" s="478" t="str">
        <f t="shared" si="511"/>
        <v/>
      </c>
      <c r="P794" s="477"/>
      <c r="Q794" s="479" t="str">
        <f t="shared" si="512"/>
        <v/>
      </c>
      <c r="R794" s="477"/>
      <c r="S794" s="480" t="str">
        <f t="shared" si="513"/>
        <v/>
      </c>
      <c r="T794" s="481">
        <f>SUMIF($N$8:S$8,"QUANT.",N794:S794)</f>
        <v>0</v>
      </c>
      <c r="U794" s="482">
        <f t="shared" si="514"/>
        <v>0</v>
      </c>
      <c r="V794" s="494" t="str">
        <f t="shared" si="507"/>
        <v/>
      </c>
      <c r="W794" s="495">
        <f t="shared" si="515"/>
        <v>0</v>
      </c>
      <c r="X794" s="495" t="e">
        <f t="shared" si="516"/>
        <v>#VALUE!</v>
      </c>
    </row>
    <row r="795" spans="1:24">
      <c r="A795" s="414"/>
      <c r="B795" s="415"/>
      <c r="C795" s="416" t="str">
        <f>IF($B795="","",IFERROR(VLOOKUP($B795,SERVIÇOS!$A:$F,2,0),IFERROR(VLOOKUP($B795,'COMPOSIÇÕES COMPLEMENTARES '!$C:$K,2,0),"")))</f>
        <v/>
      </c>
      <c r="D795" s="417" t="str">
        <f>IF($B795="","",IFERROR(VLOOKUP($B795,SERVIÇOS!$A:$F,3,0),IFERROR(VLOOKUP($B795,'COMPOSIÇÕES COMPLEMENTARES '!$C:$K,3,0),"")))</f>
        <v/>
      </c>
      <c r="E795" s="418"/>
      <c r="F795" s="419" t="str">
        <f>IF($B795="","",IFERROR(VLOOKUP($B795,SERVIÇOS!$A:$F,4,0),IFERROR(VLOOKUP($B795,'COMPOSIÇÕES COMPLEMENTARES '!$C:$K,6,0),"")))</f>
        <v/>
      </c>
      <c r="G795" s="419" t="str">
        <f>IF($B795="","",IFERROR(VLOOKUP($B795,SERVIÇOS!$A:$F,5,0),IFERROR(VLOOKUP($B795,'COMPOSIÇÕES COMPLEMENTARES '!$C:$K,7,0),"")))</f>
        <v/>
      </c>
      <c r="H795" s="419" t="str">
        <f t="shared" si="506"/>
        <v/>
      </c>
      <c r="I795" s="419" t="str">
        <f t="shared" si="508"/>
        <v/>
      </c>
      <c r="J795" s="419" t="str">
        <f t="shared" si="509"/>
        <v/>
      </c>
      <c r="K795" s="419" t="str">
        <f t="shared" si="510"/>
        <v/>
      </c>
      <c r="L795" s="714"/>
      <c r="N795" s="477"/>
      <c r="O795" s="478" t="str">
        <f t="shared" si="511"/>
        <v/>
      </c>
      <c r="P795" s="477"/>
      <c r="Q795" s="479" t="str">
        <f t="shared" si="512"/>
        <v/>
      </c>
      <c r="R795" s="477"/>
      <c r="S795" s="480" t="str">
        <f t="shared" si="513"/>
        <v/>
      </c>
      <c r="T795" s="481">
        <f>SUMIF($N$8:S$8,"QUANT.",N795:S795)</f>
        <v>0</v>
      </c>
      <c r="U795" s="482">
        <f t="shared" si="514"/>
        <v>0</v>
      </c>
      <c r="V795" s="494" t="str">
        <f t="shared" si="507"/>
        <v/>
      </c>
      <c r="W795" s="495">
        <f t="shared" si="515"/>
        <v>0</v>
      </c>
      <c r="X795" s="495" t="e">
        <f t="shared" si="516"/>
        <v>#VALUE!</v>
      </c>
    </row>
    <row r="796" spans="1:24">
      <c r="A796" s="414"/>
      <c r="B796" s="415"/>
      <c r="C796" s="416" t="str">
        <f>IF($B796="","",IFERROR(VLOOKUP($B796,SERVIÇOS!$A:$F,2,0),IFERROR(VLOOKUP($B796,'COMPOSIÇÕES COMPLEMENTARES '!$C:$K,2,0),"")))</f>
        <v/>
      </c>
      <c r="D796" s="417" t="str">
        <f>IF($B796="","",IFERROR(VLOOKUP($B796,SERVIÇOS!$A:$F,3,0),IFERROR(VLOOKUP($B796,'COMPOSIÇÕES COMPLEMENTARES '!$C:$K,3,0),"")))</f>
        <v/>
      </c>
      <c r="E796" s="418"/>
      <c r="F796" s="419" t="str">
        <f>IF($B796="","",IFERROR(VLOOKUP($B796,SERVIÇOS!$A:$F,4,0),IFERROR(VLOOKUP($B796,'COMPOSIÇÕES COMPLEMENTARES '!$C:$K,6,0),"")))</f>
        <v/>
      </c>
      <c r="G796" s="419" t="str">
        <f>IF($B796="","",IFERROR(VLOOKUP($B796,SERVIÇOS!$A:$F,5,0),IFERROR(VLOOKUP($B796,'COMPOSIÇÕES COMPLEMENTARES '!$C:$K,7,0),"")))</f>
        <v/>
      </c>
      <c r="H796" s="419" t="str">
        <f t="shared" si="506"/>
        <v/>
      </c>
      <c r="I796" s="419" t="str">
        <f t="shared" si="508"/>
        <v/>
      </c>
      <c r="J796" s="419" t="str">
        <f t="shared" si="509"/>
        <v/>
      </c>
      <c r="K796" s="419" t="str">
        <f t="shared" si="510"/>
        <v/>
      </c>
      <c r="L796" s="714"/>
      <c r="N796" s="477"/>
      <c r="O796" s="478" t="str">
        <f t="shared" si="511"/>
        <v/>
      </c>
      <c r="P796" s="477"/>
      <c r="Q796" s="479" t="str">
        <f t="shared" si="512"/>
        <v/>
      </c>
      <c r="R796" s="477"/>
      <c r="S796" s="480" t="str">
        <f t="shared" si="513"/>
        <v/>
      </c>
      <c r="T796" s="481">
        <f>SUMIF($N$8:S$8,"QUANT.",N796:S796)</f>
        <v>0</v>
      </c>
      <c r="U796" s="482">
        <f t="shared" si="514"/>
        <v>0</v>
      </c>
      <c r="V796" s="494" t="str">
        <f t="shared" si="507"/>
        <v/>
      </c>
      <c r="W796" s="495">
        <f t="shared" si="515"/>
        <v>0</v>
      </c>
      <c r="X796" s="495" t="e">
        <f t="shared" si="516"/>
        <v>#VALUE!</v>
      </c>
    </row>
    <row r="797" spans="1:24">
      <c r="A797" s="414"/>
      <c r="B797" s="415"/>
      <c r="C797" s="416" t="str">
        <f>IF($B797="","",IFERROR(VLOOKUP($B797,SERVIÇOS!$A:$F,2,0),IFERROR(VLOOKUP($B797,'COMPOSIÇÕES COMPLEMENTARES '!$C:$K,2,0),"")))</f>
        <v/>
      </c>
      <c r="D797" s="417" t="str">
        <f>IF($B797="","",IFERROR(VLOOKUP($B797,SERVIÇOS!$A:$F,3,0),IFERROR(VLOOKUP($B797,'COMPOSIÇÕES COMPLEMENTARES '!$C:$K,3,0),"")))</f>
        <v/>
      </c>
      <c r="E797" s="418"/>
      <c r="F797" s="419" t="str">
        <f>IF($B797="","",IFERROR(VLOOKUP($B797,SERVIÇOS!$A:$F,4,0),IFERROR(VLOOKUP($B797,'COMPOSIÇÕES COMPLEMENTARES '!$C:$K,6,0),"")))</f>
        <v/>
      </c>
      <c r="G797" s="419" t="str">
        <f>IF($B797="","",IFERROR(VLOOKUP($B797,SERVIÇOS!$A:$F,5,0),IFERROR(VLOOKUP($B797,'COMPOSIÇÕES COMPLEMENTARES '!$C:$K,7,0),"")))</f>
        <v/>
      </c>
      <c r="H797" s="419" t="str">
        <f t="shared" si="506"/>
        <v/>
      </c>
      <c r="I797" s="419" t="str">
        <f t="shared" si="508"/>
        <v/>
      </c>
      <c r="J797" s="419" t="str">
        <f t="shared" si="509"/>
        <v/>
      </c>
      <c r="K797" s="419" t="str">
        <f t="shared" si="510"/>
        <v/>
      </c>
      <c r="L797" s="714"/>
      <c r="N797" s="477"/>
      <c r="O797" s="478" t="str">
        <f t="shared" si="511"/>
        <v/>
      </c>
      <c r="P797" s="477"/>
      <c r="Q797" s="479" t="str">
        <f t="shared" si="512"/>
        <v/>
      </c>
      <c r="R797" s="477"/>
      <c r="S797" s="480" t="str">
        <f t="shared" si="513"/>
        <v/>
      </c>
      <c r="T797" s="481">
        <f>SUMIF($N$8:S$8,"QUANT.",N797:S797)</f>
        <v>0</v>
      </c>
      <c r="U797" s="482">
        <f t="shared" si="514"/>
        <v>0</v>
      </c>
      <c r="V797" s="494" t="str">
        <f t="shared" si="507"/>
        <v/>
      </c>
      <c r="W797" s="495">
        <f t="shared" si="515"/>
        <v>0</v>
      </c>
      <c r="X797" s="495" t="e">
        <f t="shared" si="516"/>
        <v>#VALUE!</v>
      </c>
    </row>
    <row r="798" spans="1:24">
      <c r="A798" s="414"/>
      <c r="B798" s="415"/>
      <c r="C798" s="416" t="str">
        <f>IF($B798="","",IFERROR(VLOOKUP($B798,SERVIÇOS!$A:$F,2,0),IFERROR(VLOOKUP($B798,'COMPOSIÇÕES COMPLEMENTARES '!$C:$K,2,0),"")))</f>
        <v/>
      </c>
      <c r="D798" s="417" t="str">
        <f>IF($B798="","",IFERROR(VLOOKUP($B798,SERVIÇOS!$A:$F,3,0),IFERROR(VLOOKUP($B798,'COMPOSIÇÕES COMPLEMENTARES '!$C:$K,3,0),"")))</f>
        <v/>
      </c>
      <c r="E798" s="418"/>
      <c r="F798" s="419" t="str">
        <f>IF($B798="","",IFERROR(VLOOKUP($B798,SERVIÇOS!$A:$F,4,0),IFERROR(VLOOKUP($B798,'COMPOSIÇÕES COMPLEMENTARES '!$C:$K,6,0),"")))</f>
        <v/>
      </c>
      <c r="G798" s="419" t="str">
        <f>IF($B798="","",IFERROR(VLOOKUP($B798,SERVIÇOS!$A:$F,5,0),IFERROR(VLOOKUP($B798,'COMPOSIÇÕES COMPLEMENTARES '!$C:$K,7,0),"")))</f>
        <v/>
      </c>
      <c r="H798" s="419" t="str">
        <f t="shared" si="506"/>
        <v/>
      </c>
      <c r="I798" s="419" t="str">
        <f t="shared" si="508"/>
        <v/>
      </c>
      <c r="J798" s="419" t="str">
        <f t="shared" si="509"/>
        <v/>
      </c>
      <c r="K798" s="419" t="str">
        <f t="shared" si="510"/>
        <v/>
      </c>
      <c r="L798" s="714"/>
      <c r="N798" s="477"/>
      <c r="O798" s="478" t="str">
        <f t="shared" si="511"/>
        <v/>
      </c>
      <c r="P798" s="477"/>
      <c r="Q798" s="479" t="str">
        <f t="shared" si="512"/>
        <v/>
      </c>
      <c r="R798" s="477"/>
      <c r="S798" s="480" t="str">
        <f t="shared" si="513"/>
        <v/>
      </c>
      <c r="T798" s="481">
        <f>SUMIF($N$8:S$8,"QUANT.",N798:S798)</f>
        <v>0</v>
      </c>
      <c r="U798" s="482">
        <f t="shared" si="514"/>
        <v>0</v>
      </c>
      <c r="V798" s="494" t="str">
        <f t="shared" si="507"/>
        <v/>
      </c>
      <c r="W798" s="495">
        <f t="shared" si="515"/>
        <v>0</v>
      </c>
      <c r="X798" s="495" t="e">
        <f t="shared" si="516"/>
        <v>#VALUE!</v>
      </c>
    </row>
    <row r="799" spans="1:24">
      <c r="A799" s="414"/>
      <c r="B799" s="415"/>
      <c r="C799" s="416" t="str">
        <f>IF($B799="","",IFERROR(VLOOKUP($B799,SERVIÇOS!$A:$F,2,0),IFERROR(VLOOKUP($B799,'COMPOSIÇÕES COMPLEMENTARES '!$C:$K,2,0),"")))</f>
        <v/>
      </c>
      <c r="D799" s="417" t="str">
        <f>IF($B799="","",IFERROR(VLOOKUP($B799,SERVIÇOS!$A:$F,3,0),IFERROR(VLOOKUP($B799,'COMPOSIÇÕES COMPLEMENTARES '!$C:$K,3,0),"")))</f>
        <v/>
      </c>
      <c r="E799" s="418"/>
      <c r="F799" s="419" t="str">
        <f>IF($B799="","",IFERROR(VLOOKUP($B799,SERVIÇOS!$A:$F,4,0),IFERROR(VLOOKUP($B799,'COMPOSIÇÕES COMPLEMENTARES '!$C:$K,6,0),"")))</f>
        <v/>
      </c>
      <c r="G799" s="419" t="str">
        <f>IF($B799="","",IFERROR(VLOOKUP($B799,SERVIÇOS!$A:$F,5,0),IFERROR(VLOOKUP($B799,'COMPOSIÇÕES COMPLEMENTARES '!$C:$K,7,0),"")))</f>
        <v/>
      </c>
      <c r="H799" s="419" t="str">
        <f t="shared" si="506"/>
        <v/>
      </c>
      <c r="I799" s="419" t="str">
        <f t="shared" si="508"/>
        <v/>
      </c>
      <c r="J799" s="419" t="str">
        <f t="shared" si="509"/>
        <v/>
      </c>
      <c r="K799" s="419" t="str">
        <f t="shared" si="510"/>
        <v/>
      </c>
      <c r="L799" s="714"/>
      <c r="N799" s="477"/>
      <c r="O799" s="478" t="str">
        <f t="shared" si="511"/>
        <v/>
      </c>
      <c r="P799" s="477"/>
      <c r="Q799" s="479" t="str">
        <f t="shared" si="512"/>
        <v/>
      </c>
      <c r="R799" s="477"/>
      <c r="S799" s="480" t="str">
        <f t="shared" si="513"/>
        <v/>
      </c>
      <c r="T799" s="481">
        <f>SUMIF($N$8:S$8,"QUANT.",N799:S799)</f>
        <v>0</v>
      </c>
      <c r="U799" s="482">
        <f t="shared" si="514"/>
        <v>0</v>
      </c>
      <c r="V799" s="494" t="str">
        <f t="shared" si="507"/>
        <v/>
      </c>
      <c r="W799" s="495">
        <f t="shared" si="515"/>
        <v>0</v>
      </c>
      <c r="X799" s="495" t="e">
        <f t="shared" si="516"/>
        <v>#VALUE!</v>
      </c>
    </row>
    <row r="800" spans="1:24">
      <c r="A800" s="414"/>
      <c r="B800" s="415"/>
      <c r="C800" s="416" t="str">
        <f>IF($B800="","",IFERROR(VLOOKUP($B800,SERVIÇOS!$A:$F,2,0),IFERROR(VLOOKUP($B800,'COMPOSIÇÕES COMPLEMENTARES '!$C:$K,2,0),"")))</f>
        <v/>
      </c>
      <c r="D800" s="417" t="str">
        <f>IF($B800="","",IFERROR(VLOOKUP($B800,SERVIÇOS!$A:$F,3,0),IFERROR(VLOOKUP($B800,'COMPOSIÇÕES COMPLEMENTARES '!$C:$K,3,0),"")))</f>
        <v/>
      </c>
      <c r="E800" s="418"/>
      <c r="F800" s="419" t="str">
        <f>IF($B800="","",IFERROR(VLOOKUP($B800,SERVIÇOS!$A:$F,4,0),IFERROR(VLOOKUP($B800,'COMPOSIÇÕES COMPLEMENTARES '!$C:$K,6,0),"")))</f>
        <v/>
      </c>
      <c r="G800" s="419" t="str">
        <f>IF($B800="","",IFERROR(VLOOKUP($B800,SERVIÇOS!$A:$F,5,0),IFERROR(VLOOKUP($B800,'COMPOSIÇÕES COMPLEMENTARES '!$C:$K,7,0),"")))</f>
        <v/>
      </c>
      <c r="H800" s="419" t="str">
        <f t="shared" si="506"/>
        <v/>
      </c>
      <c r="I800" s="419" t="str">
        <f t="shared" si="508"/>
        <v/>
      </c>
      <c r="J800" s="419" t="str">
        <f t="shared" si="509"/>
        <v/>
      </c>
      <c r="K800" s="419" t="str">
        <f t="shared" si="510"/>
        <v/>
      </c>
      <c r="L800" s="714"/>
      <c r="N800" s="477"/>
      <c r="O800" s="478" t="str">
        <f t="shared" si="511"/>
        <v/>
      </c>
      <c r="P800" s="477"/>
      <c r="Q800" s="479" t="str">
        <f t="shared" si="512"/>
        <v/>
      </c>
      <c r="R800" s="477"/>
      <c r="S800" s="480" t="str">
        <f t="shared" si="513"/>
        <v/>
      </c>
      <c r="T800" s="481">
        <f>SUMIF($N$8:S$8,"QUANT.",N800:S800)</f>
        <v>0</v>
      </c>
      <c r="U800" s="482">
        <f t="shared" si="514"/>
        <v>0</v>
      </c>
      <c r="V800" s="494" t="str">
        <f t="shared" si="507"/>
        <v/>
      </c>
      <c r="W800" s="495">
        <f t="shared" si="515"/>
        <v>0</v>
      </c>
      <c r="X800" s="495" t="e">
        <f t="shared" si="516"/>
        <v>#VALUE!</v>
      </c>
    </row>
    <row r="801" spans="1:24">
      <c r="A801" s="414"/>
      <c r="B801" s="415"/>
      <c r="C801" s="416" t="str">
        <f>IF($B801="","",IFERROR(VLOOKUP($B801,SERVIÇOS!$A:$F,2,0),IFERROR(VLOOKUP($B801,'COMPOSIÇÕES COMPLEMENTARES '!$C:$K,2,0),"")))</f>
        <v/>
      </c>
      <c r="D801" s="417" t="str">
        <f>IF($B801="","",IFERROR(VLOOKUP($B801,SERVIÇOS!$A:$F,3,0),IFERROR(VLOOKUP($B801,'COMPOSIÇÕES COMPLEMENTARES '!$C:$K,3,0),"")))</f>
        <v/>
      </c>
      <c r="E801" s="418"/>
      <c r="F801" s="419" t="str">
        <f>IF($B801="","",IFERROR(VLOOKUP($B801,SERVIÇOS!$A:$F,4,0),IFERROR(VLOOKUP($B801,'COMPOSIÇÕES COMPLEMENTARES '!$C:$K,6,0),"")))</f>
        <v/>
      </c>
      <c r="G801" s="419" t="str">
        <f>IF($B801="","",IFERROR(VLOOKUP($B801,SERVIÇOS!$A:$F,5,0),IFERROR(VLOOKUP($B801,'COMPOSIÇÕES COMPLEMENTARES '!$C:$K,7,0),"")))</f>
        <v/>
      </c>
      <c r="H801" s="419" t="str">
        <f t="shared" si="506"/>
        <v/>
      </c>
      <c r="I801" s="419" t="str">
        <f t="shared" si="508"/>
        <v/>
      </c>
      <c r="J801" s="419" t="str">
        <f t="shared" si="509"/>
        <v/>
      </c>
      <c r="K801" s="419" t="str">
        <f t="shared" si="510"/>
        <v/>
      </c>
      <c r="L801" s="714"/>
      <c r="N801" s="477"/>
      <c r="O801" s="478" t="str">
        <f t="shared" si="511"/>
        <v/>
      </c>
      <c r="P801" s="477"/>
      <c r="Q801" s="479" t="str">
        <f t="shared" si="512"/>
        <v/>
      </c>
      <c r="R801" s="477"/>
      <c r="S801" s="480" t="str">
        <f t="shared" si="513"/>
        <v/>
      </c>
      <c r="T801" s="481">
        <f>SUMIF($N$8:S$8,"QUANT.",N801:S801)</f>
        <v>0</v>
      </c>
      <c r="U801" s="482">
        <f t="shared" si="514"/>
        <v>0</v>
      </c>
      <c r="V801" s="494" t="str">
        <f t="shared" si="507"/>
        <v/>
      </c>
      <c r="W801" s="495">
        <f t="shared" si="515"/>
        <v>0</v>
      </c>
      <c r="X801" s="495" t="e">
        <f t="shared" si="516"/>
        <v>#VALUE!</v>
      </c>
    </row>
    <row r="802" spans="1:24">
      <c r="A802" s="414"/>
      <c r="B802" s="415"/>
      <c r="C802" s="416" t="str">
        <f>IF($B802="","",IFERROR(VLOOKUP($B802,SERVIÇOS!$A:$F,2,0),IFERROR(VLOOKUP($B802,'COMPOSIÇÕES COMPLEMENTARES '!$C:$K,2,0),"")))</f>
        <v/>
      </c>
      <c r="D802" s="417" t="str">
        <f>IF($B802="","",IFERROR(VLOOKUP($B802,SERVIÇOS!$A:$F,3,0),IFERROR(VLOOKUP($B802,'COMPOSIÇÕES COMPLEMENTARES '!$C:$K,3,0),"")))</f>
        <v/>
      </c>
      <c r="E802" s="418"/>
      <c r="F802" s="419" t="str">
        <f>IF($B802="","",IFERROR(VLOOKUP($B802,SERVIÇOS!$A:$F,4,0),IFERROR(VLOOKUP($B802,'COMPOSIÇÕES COMPLEMENTARES '!$C:$K,6,0),"")))</f>
        <v/>
      </c>
      <c r="G802" s="419" t="str">
        <f>IF($B802="","",IFERROR(VLOOKUP($B802,SERVIÇOS!$A:$F,5,0),IFERROR(VLOOKUP($B802,'COMPOSIÇÕES COMPLEMENTARES '!$C:$K,7,0),"")))</f>
        <v/>
      </c>
      <c r="H802" s="419" t="str">
        <f t="shared" si="506"/>
        <v/>
      </c>
      <c r="I802" s="419" t="str">
        <f t="shared" si="508"/>
        <v/>
      </c>
      <c r="J802" s="419" t="str">
        <f t="shared" si="509"/>
        <v/>
      </c>
      <c r="K802" s="419" t="str">
        <f t="shared" si="510"/>
        <v/>
      </c>
      <c r="L802" s="714"/>
      <c r="N802" s="477"/>
      <c r="O802" s="478" t="str">
        <f t="shared" si="511"/>
        <v/>
      </c>
      <c r="P802" s="477"/>
      <c r="Q802" s="479" t="str">
        <f t="shared" si="512"/>
        <v/>
      </c>
      <c r="R802" s="477"/>
      <c r="S802" s="480" t="str">
        <f t="shared" si="513"/>
        <v/>
      </c>
      <c r="T802" s="481">
        <f>SUMIF($N$8:S$8,"QUANT.",N802:S802)</f>
        <v>0</v>
      </c>
      <c r="U802" s="482">
        <f t="shared" si="514"/>
        <v>0</v>
      </c>
      <c r="V802" s="494" t="str">
        <f t="shared" si="507"/>
        <v/>
      </c>
      <c r="W802" s="495">
        <f t="shared" si="515"/>
        <v>0</v>
      </c>
      <c r="X802" s="495" t="e">
        <f t="shared" si="516"/>
        <v>#VALUE!</v>
      </c>
    </row>
    <row r="803" spans="1:24">
      <c r="A803" s="414"/>
      <c r="B803" s="415"/>
      <c r="C803" s="416" t="str">
        <f>IF($B803="","",IFERROR(VLOOKUP($B803,SERVIÇOS!$A:$F,2,0),IFERROR(VLOOKUP($B803,'COMPOSIÇÕES COMPLEMENTARES '!$C:$K,2,0),"")))</f>
        <v/>
      </c>
      <c r="D803" s="417" t="str">
        <f>IF($B803="","",IFERROR(VLOOKUP($B803,SERVIÇOS!$A:$F,3,0),IFERROR(VLOOKUP($B803,'COMPOSIÇÕES COMPLEMENTARES '!$C:$K,3,0),"")))</f>
        <v/>
      </c>
      <c r="E803" s="418"/>
      <c r="F803" s="419" t="str">
        <f>IF($B803="","",IFERROR(VLOOKUP($B803,SERVIÇOS!$A:$F,4,0),IFERROR(VLOOKUP($B803,'COMPOSIÇÕES COMPLEMENTARES '!$C:$K,6,0),"")))</f>
        <v/>
      </c>
      <c r="G803" s="419" t="str">
        <f>IF($B803="","",IFERROR(VLOOKUP($B803,SERVIÇOS!$A:$F,5,0),IFERROR(VLOOKUP($B803,'COMPOSIÇÕES COMPLEMENTARES '!$C:$K,7,0),"")))</f>
        <v/>
      </c>
      <c r="H803" s="419" t="str">
        <f t="shared" si="506"/>
        <v/>
      </c>
      <c r="I803" s="419" t="str">
        <f t="shared" si="508"/>
        <v/>
      </c>
      <c r="J803" s="419" t="str">
        <f t="shared" si="509"/>
        <v/>
      </c>
      <c r="K803" s="419" t="str">
        <f t="shared" si="510"/>
        <v/>
      </c>
      <c r="L803" s="714"/>
      <c r="N803" s="477"/>
      <c r="O803" s="478" t="str">
        <f t="shared" si="511"/>
        <v/>
      </c>
      <c r="P803" s="477"/>
      <c r="Q803" s="479" t="str">
        <f t="shared" si="512"/>
        <v/>
      </c>
      <c r="R803" s="477"/>
      <c r="S803" s="480" t="str">
        <f t="shared" si="513"/>
        <v/>
      </c>
      <c r="T803" s="481">
        <f>SUMIF($N$8:S$8,"QUANT.",N803:S803)</f>
        <v>0</v>
      </c>
      <c r="U803" s="482">
        <f t="shared" si="514"/>
        <v>0</v>
      </c>
      <c r="V803" s="494" t="str">
        <f t="shared" si="507"/>
        <v/>
      </c>
      <c r="W803" s="495">
        <f t="shared" si="515"/>
        <v>0</v>
      </c>
      <c r="X803" s="495" t="e">
        <f t="shared" si="516"/>
        <v>#VALUE!</v>
      </c>
    </row>
    <row r="804" spans="1:24">
      <c r="A804" s="414"/>
      <c r="B804" s="415"/>
      <c r="C804" s="416" t="str">
        <f>IF($B804="","",IFERROR(VLOOKUP($B804,SERVIÇOS!$A:$F,2,0),IFERROR(VLOOKUP($B804,'COMPOSIÇÕES COMPLEMENTARES '!$C:$K,2,0),"")))</f>
        <v/>
      </c>
      <c r="D804" s="417" t="str">
        <f>IF($B804="","",IFERROR(VLOOKUP($B804,SERVIÇOS!$A:$F,3,0),IFERROR(VLOOKUP($B804,'COMPOSIÇÕES COMPLEMENTARES '!$C:$K,3,0),"")))</f>
        <v/>
      </c>
      <c r="E804" s="418"/>
      <c r="F804" s="419" t="str">
        <f>IF($B804="","",IFERROR(VLOOKUP($B804,SERVIÇOS!$A:$F,4,0),IFERROR(VLOOKUP($B804,'COMPOSIÇÕES COMPLEMENTARES '!$C:$K,6,0),"")))</f>
        <v/>
      </c>
      <c r="G804" s="419" t="str">
        <f>IF($B804="","",IFERROR(VLOOKUP($B804,SERVIÇOS!$A:$F,5,0),IFERROR(VLOOKUP($B804,'COMPOSIÇÕES COMPLEMENTARES '!$C:$K,7,0),"")))</f>
        <v/>
      </c>
      <c r="H804" s="419" t="str">
        <f t="shared" si="506"/>
        <v/>
      </c>
      <c r="I804" s="419" t="str">
        <f t="shared" si="508"/>
        <v/>
      </c>
      <c r="J804" s="419" t="str">
        <f t="shared" si="509"/>
        <v/>
      </c>
      <c r="K804" s="419" t="str">
        <f t="shared" si="510"/>
        <v/>
      </c>
      <c r="L804" s="714"/>
      <c r="N804" s="477"/>
      <c r="O804" s="478" t="str">
        <f t="shared" si="511"/>
        <v/>
      </c>
      <c r="P804" s="477"/>
      <c r="Q804" s="479" t="str">
        <f t="shared" si="512"/>
        <v/>
      </c>
      <c r="R804" s="477"/>
      <c r="S804" s="480" t="str">
        <f t="shared" si="513"/>
        <v/>
      </c>
      <c r="T804" s="481">
        <f>SUMIF($N$8:S$8,"QUANT.",N804:S804)</f>
        <v>0</v>
      </c>
      <c r="U804" s="482">
        <f t="shared" si="514"/>
        <v>0</v>
      </c>
      <c r="V804" s="494" t="str">
        <f t="shared" si="507"/>
        <v/>
      </c>
      <c r="W804" s="495">
        <f t="shared" si="515"/>
        <v>0</v>
      </c>
      <c r="X804" s="495" t="e">
        <f t="shared" si="516"/>
        <v>#VALUE!</v>
      </c>
    </row>
    <row r="805" spans="1:24">
      <c r="A805" s="414"/>
      <c r="B805" s="415"/>
      <c r="C805" s="416" t="str">
        <f>IF($B805="","",IFERROR(VLOOKUP($B805,SERVIÇOS!$A:$F,2,0),IFERROR(VLOOKUP($B805,'COMPOSIÇÕES COMPLEMENTARES '!$C:$K,2,0),"")))</f>
        <v/>
      </c>
      <c r="D805" s="417" t="str">
        <f>IF($B805="","",IFERROR(VLOOKUP($B805,SERVIÇOS!$A:$F,3,0),IFERROR(VLOOKUP($B805,'COMPOSIÇÕES COMPLEMENTARES '!$C:$K,3,0),"")))</f>
        <v/>
      </c>
      <c r="E805" s="418"/>
      <c r="F805" s="419" t="str">
        <f>IF($B805="","",IFERROR(VLOOKUP($B805,SERVIÇOS!$A:$F,4,0),IFERROR(VLOOKUP($B805,'COMPOSIÇÕES COMPLEMENTARES '!$C:$K,6,0),"")))</f>
        <v/>
      </c>
      <c r="G805" s="419" t="str">
        <f>IF($B805="","",IFERROR(VLOOKUP($B805,SERVIÇOS!$A:$F,5,0),IFERROR(VLOOKUP($B805,'COMPOSIÇÕES COMPLEMENTARES '!$C:$K,7,0),"")))</f>
        <v/>
      </c>
      <c r="H805" s="419" t="str">
        <f t="shared" si="506"/>
        <v/>
      </c>
      <c r="I805" s="419" t="str">
        <f t="shared" si="508"/>
        <v/>
      </c>
      <c r="J805" s="419" t="str">
        <f t="shared" si="509"/>
        <v/>
      </c>
      <c r="K805" s="419" t="str">
        <f t="shared" si="510"/>
        <v/>
      </c>
      <c r="L805" s="714"/>
      <c r="N805" s="477"/>
      <c r="O805" s="478" t="str">
        <f t="shared" si="511"/>
        <v/>
      </c>
      <c r="P805" s="477"/>
      <c r="Q805" s="479" t="str">
        <f t="shared" si="512"/>
        <v/>
      </c>
      <c r="R805" s="477"/>
      <c r="S805" s="480" t="str">
        <f t="shared" si="513"/>
        <v/>
      </c>
      <c r="T805" s="481">
        <f>SUMIF($N$8:S$8,"QUANT.",N805:S805)</f>
        <v>0</v>
      </c>
      <c r="U805" s="482">
        <f t="shared" si="514"/>
        <v>0</v>
      </c>
      <c r="V805" s="494" t="str">
        <f t="shared" si="507"/>
        <v/>
      </c>
      <c r="W805" s="495">
        <f t="shared" si="515"/>
        <v>0</v>
      </c>
      <c r="X805" s="495" t="e">
        <f t="shared" si="516"/>
        <v>#VALUE!</v>
      </c>
    </row>
    <row r="806" spans="1:24">
      <c r="A806" s="414"/>
      <c r="B806" s="415"/>
      <c r="C806" s="416" t="str">
        <f>IF($B806="","",IFERROR(VLOOKUP($B806,SERVIÇOS!$A:$F,2,0),IFERROR(VLOOKUP($B806,'COMPOSIÇÕES COMPLEMENTARES '!$C:$K,2,0),"")))</f>
        <v/>
      </c>
      <c r="D806" s="417" t="str">
        <f>IF($B806="","",IFERROR(VLOOKUP($B806,SERVIÇOS!$A:$F,3,0),IFERROR(VLOOKUP($B806,'COMPOSIÇÕES COMPLEMENTARES '!$C:$K,3,0),"")))</f>
        <v/>
      </c>
      <c r="E806" s="418"/>
      <c r="F806" s="419" t="str">
        <f>IF($B806="","",IFERROR(VLOOKUP($B806,SERVIÇOS!$A:$F,4,0),IFERROR(VLOOKUP($B806,'COMPOSIÇÕES COMPLEMENTARES '!$C:$K,6,0),"")))</f>
        <v/>
      </c>
      <c r="G806" s="419" t="str">
        <f>IF($B806="","",IFERROR(VLOOKUP($B806,SERVIÇOS!$A:$F,5,0),IFERROR(VLOOKUP($B806,'COMPOSIÇÕES COMPLEMENTARES '!$C:$K,7,0),"")))</f>
        <v/>
      </c>
      <c r="H806" s="419" t="str">
        <f t="shared" si="506"/>
        <v/>
      </c>
      <c r="I806" s="419" t="str">
        <f t="shared" si="508"/>
        <v/>
      </c>
      <c r="J806" s="419" t="str">
        <f t="shared" si="509"/>
        <v/>
      </c>
      <c r="K806" s="419" t="str">
        <f t="shared" si="510"/>
        <v/>
      </c>
      <c r="L806" s="714"/>
      <c r="N806" s="477"/>
      <c r="O806" s="478" t="str">
        <f t="shared" si="511"/>
        <v/>
      </c>
      <c r="P806" s="477"/>
      <c r="Q806" s="479" t="str">
        <f t="shared" si="512"/>
        <v/>
      </c>
      <c r="R806" s="477"/>
      <c r="S806" s="480" t="str">
        <f t="shared" si="513"/>
        <v/>
      </c>
      <c r="T806" s="481">
        <f>SUMIF($N$8:S$8,"QUANT.",N806:S806)</f>
        <v>0</v>
      </c>
      <c r="U806" s="482">
        <f t="shared" si="514"/>
        <v>0</v>
      </c>
      <c r="V806" s="494" t="str">
        <f t="shared" si="507"/>
        <v/>
      </c>
      <c r="W806" s="495">
        <f t="shared" si="515"/>
        <v>0</v>
      </c>
      <c r="X806" s="495" t="e">
        <f t="shared" si="516"/>
        <v>#VALUE!</v>
      </c>
    </row>
    <row r="807" spans="1:24">
      <c r="A807" s="414"/>
      <c r="B807" s="415"/>
      <c r="C807" s="416" t="str">
        <f>IF($B807="","",IFERROR(VLOOKUP($B807,SERVIÇOS!$A:$F,2,0),IFERROR(VLOOKUP($B807,'COMPOSIÇÕES COMPLEMENTARES '!$C:$K,2,0),"")))</f>
        <v/>
      </c>
      <c r="D807" s="417" t="str">
        <f>IF($B807="","",IFERROR(VLOOKUP($B807,SERVIÇOS!$A:$F,3,0),IFERROR(VLOOKUP($B807,'COMPOSIÇÕES COMPLEMENTARES '!$C:$K,3,0),"")))</f>
        <v/>
      </c>
      <c r="E807" s="418"/>
      <c r="F807" s="419" t="str">
        <f>IF($B807="","",IFERROR(VLOOKUP($B807,SERVIÇOS!$A:$F,4,0),IFERROR(VLOOKUP($B807,'COMPOSIÇÕES COMPLEMENTARES '!$C:$K,6,0),"")))</f>
        <v/>
      </c>
      <c r="G807" s="419" t="str">
        <f>IF($B807="","",IFERROR(VLOOKUP($B807,SERVIÇOS!$A:$F,5,0),IFERROR(VLOOKUP($B807,'COMPOSIÇÕES COMPLEMENTARES '!$C:$K,7,0),"")))</f>
        <v/>
      </c>
      <c r="H807" s="419" t="str">
        <f t="shared" si="506"/>
        <v/>
      </c>
      <c r="I807" s="419" t="str">
        <f t="shared" si="508"/>
        <v/>
      </c>
      <c r="J807" s="419" t="str">
        <f t="shared" si="509"/>
        <v/>
      </c>
      <c r="K807" s="419" t="str">
        <f t="shared" si="510"/>
        <v/>
      </c>
      <c r="L807" s="714"/>
      <c r="N807" s="477"/>
      <c r="O807" s="478" t="str">
        <f t="shared" si="511"/>
        <v/>
      </c>
      <c r="P807" s="477"/>
      <c r="Q807" s="479" t="str">
        <f t="shared" si="512"/>
        <v/>
      </c>
      <c r="R807" s="477"/>
      <c r="S807" s="480" t="str">
        <f t="shared" si="513"/>
        <v/>
      </c>
      <c r="T807" s="481">
        <f>SUMIF($N$8:S$8,"QUANT.",N807:S807)</f>
        <v>0</v>
      </c>
      <c r="U807" s="482">
        <f t="shared" si="514"/>
        <v>0</v>
      </c>
      <c r="V807" s="494" t="str">
        <f t="shared" si="507"/>
        <v/>
      </c>
      <c r="W807" s="495">
        <f t="shared" si="515"/>
        <v>0</v>
      </c>
      <c r="X807" s="495" t="e">
        <f t="shared" si="516"/>
        <v>#VALUE!</v>
      </c>
    </row>
    <row r="808" spans="1:24">
      <c r="A808" s="414"/>
      <c r="B808" s="415"/>
      <c r="C808" s="416" t="str">
        <f>IF($B808="","",IFERROR(VLOOKUP($B808,SERVIÇOS!$A:$F,2,0),IFERROR(VLOOKUP($B808,'COMPOSIÇÕES COMPLEMENTARES '!$C:$K,2,0),"")))</f>
        <v/>
      </c>
      <c r="D808" s="417" t="str">
        <f>IF($B808="","",IFERROR(VLOOKUP($B808,SERVIÇOS!$A:$F,3,0),IFERROR(VLOOKUP($B808,'COMPOSIÇÕES COMPLEMENTARES '!$C:$K,3,0),"")))</f>
        <v/>
      </c>
      <c r="E808" s="418"/>
      <c r="F808" s="419" t="str">
        <f>IF($B808="","",IFERROR(VLOOKUP($B808,SERVIÇOS!$A:$F,4,0),IFERROR(VLOOKUP($B808,'COMPOSIÇÕES COMPLEMENTARES '!$C:$K,6,0),"")))</f>
        <v/>
      </c>
      <c r="G808" s="419" t="str">
        <f>IF($B808="","",IFERROR(VLOOKUP($B808,SERVIÇOS!$A:$F,5,0),IFERROR(VLOOKUP($B808,'COMPOSIÇÕES COMPLEMENTARES '!$C:$K,7,0),"")))</f>
        <v/>
      </c>
      <c r="H808" s="419" t="str">
        <f t="shared" si="506"/>
        <v/>
      </c>
      <c r="I808" s="419" t="str">
        <f t="shared" si="508"/>
        <v/>
      </c>
      <c r="J808" s="419" t="str">
        <f t="shared" si="509"/>
        <v/>
      </c>
      <c r="K808" s="419" t="str">
        <f t="shared" si="510"/>
        <v/>
      </c>
      <c r="L808" s="714"/>
      <c r="N808" s="477"/>
      <c r="O808" s="478" t="str">
        <f t="shared" si="511"/>
        <v/>
      </c>
      <c r="P808" s="477"/>
      <c r="Q808" s="479" t="str">
        <f t="shared" si="512"/>
        <v/>
      </c>
      <c r="R808" s="477"/>
      <c r="S808" s="480" t="str">
        <f t="shared" si="513"/>
        <v/>
      </c>
      <c r="T808" s="481">
        <f>SUMIF($N$8:S$8,"QUANT.",N808:S808)</f>
        <v>0</v>
      </c>
      <c r="U808" s="482">
        <f t="shared" si="514"/>
        <v>0</v>
      </c>
      <c r="V808" s="494" t="str">
        <f t="shared" si="507"/>
        <v/>
      </c>
      <c r="W808" s="495">
        <f t="shared" si="515"/>
        <v>0</v>
      </c>
      <c r="X808" s="495" t="e">
        <f t="shared" si="516"/>
        <v>#VALUE!</v>
      </c>
    </row>
    <row r="809" spans="1:24">
      <c r="A809" s="414"/>
      <c r="B809" s="415"/>
      <c r="C809" s="416" t="str">
        <f>IF($B809="","",IFERROR(VLOOKUP($B809,SERVIÇOS!$A:$F,2,0),IFERROR(VLOOKUP($B809,'COMPOSIÇÕES COMPLEMENTARES '!$C:$K,2,0),"")))</f>
        <v/>
      </c>
      <c r="D809" s="417" t="str">
        <f>IF($B809="","",IFERROR(VLOOKUP($B809,SERVIÇOS!$A:$F,3,0),IFERROR(VLOOKUP($B809,'COMPOSIÇÕES COMPLEMENTARES '!$C:$K,3,0),"")))</f>
        <v/>
      </c>
      <c r="E809" s="418"/>
      <c r="F809" s="419" t="str">
        <f>IF($B809="","",IFERROR(VLOOKUP($B809,SERVIÇOS!$A:$F,4,0),IFERROR(VLOOKUP($B809,'COMPOSIÇÕES COMPLEMENTARES '!$C:$K,6,0),"")))</f>
        <v/>
      </c>
      <c r="G809" s="419" t="str">
        <f>IF($B809="","",IFERROR(VLOOKUP($B809,SERVIÇOS!$A:$F,5,0),IFERROR(VLOOKUP($B809,'COMPOSIÇÕES COMPLEMENTARES '!$C:$K,7,0),"")))</f>
        <v/>
      </c>
      <c r="H809" s="419" t="str">
        <f t="shared" si="506"/>
        <v/>
      </c>
      <c r="I809" s="419" t="str">
        <f t="shared" si="508"/>
        <v/>
      </c>
      <c r="J809" s="419" t="str">
        <f t="shared" si="509"/>
        <v/>
      </c>
      <c r="K809" s="419" t="str">
        <f t="shared" si="510"/>
        <v/>
      </c>
      <c r="L809" s="714"/>
      <c r="N809" s="477"/>
      <c r="O809" s="478" t="str">
        <f t="shared" si="511"/>
        <v/>
      </c>
      <c r="P809" s="477"/>
      <c r="Q809" s="479" t="str">
        <f t="shared" si="512"/>
        <v/>
      </c>
      <c r="R809" s="477"/>
      <c r="S809" s="480" t="str">
        <f t="shared" si="513"/>
        <v/>
      </c>
      <c r="T809" s="481">
        <f>SUMIF($N$8:S$8,"QUANT.",N809:S809)</f>
        <v>0</v>
      </c>
      <c r="U809" s="482">
        <f t="shared" si="514"/>
        <v>0</v>
      </c>
      <c r="V809" s="494" t="str">
        <f t="shared" si="507"/>
        <v/>
      </c>
      <c r="W809" s="495">
        <f t="shared" si="515"/>
        <v>0</v>
      </c>
      <c r="X809" s="495" t="e">
        <f t="shared" si="516"/>
        <v>#VALUE!</v>
      </c>
    </row>
    <row r="810" spans="1:24">
      <c r="A810" s="414"/>
      <c r="B810" s="415"/>
      <c r="C810" s="416" t="str">
        <f>IF($B810="","",IFERROR(VLOOKUP($B810,SERVIÇOS!$A:$F,2,0),IFERROR(VLOOKUP($B810,'COMPOSIÇÕES COMPLEMENTARES '!$C:$K,2,0),"")))</f>
        <v/>
      </c>
      <c r="D810" s="417" t="str">
        <f>IF($B810="","",IFERROR(VLOOKUP($B810,SERVIÇOS!$A:$F,3,0),IFERROR(VLOOKUP($B810,'COMPOSIÇÕES COMPLEMENTARES '!$C:$K,3,0),"")))</f>
        <v/>
      </c>
      <c r="E810" s="418"/>
      <c r="F810" s="419" t="str">
        <f>IF($B810="","",IFERROR(VLOOKUP($B810,SERVIÇOS!$A:$F,4,0),IFERROR(VLOOKUP($B810,'COMPOSIÇÕES COMPLEMENTARES '!$C:$K,6,0),"")))</f>
        <v/>
      </c>
      <c r="G810" s="419" t="str">
        <f>IF($B810="","",IFERROR(VLOOKUP($B810,SERVIÇOS!$A:$F,5,0),IFERROR(VLOOKUP($B810,'COMPOSIÇÕES COMPLEMENTARES '!$C:$K,7,0),"")))</f>
        <v/>
      </c>
      <c r="H810" s="419" t="str">
        <f t="shared" si="506"/>
        <v/>
      </c>
      <c r="I810" s="419" t="str">
        <f t="shared" si="508"/>
        <v/>
      </c>
      <c r="J810" s="419" t="str">
        <f t="shared" si="509"/>
        <v/>
      </c>
      <c r="K810" s="419" t="str">
        <f t="shared" si="510"/>
        <v/>
      </c>
      <c r="L810" s="714"/>
      <c r="N810" s="477"/>
      <c r="O810" s="478" t="str">
        <f t="shared" si="511"/>
        <v/>
      </c>
      <c r="P810" s="477"/>
      <c r="Q810" s="479" t="str">
        <f t="shared" si="512"/>
        <v/>
      </c>
      <c r="R810" s="477"/>
      <c r="S810" s="480" t="str">
        <f t="shared" si="513"/>
        <v/>
      </c>
      <c r="T810" s="481">
        <f>SUMIF($N$8:S$8,"QUANT.",N810:S810)</f>
        <v>0</v>
      </c>
      <c r="U810" s="482">
        <f t="shared" si="514"/>
        <v>0</v>
      </c>
      <c r="V810" s="494" t="str">
        <f t="shared" si="507"/>
        <v/>
      </c>
      <c r="W810" s="495">
        <f t="shared" si="515"/>
        <v>0</v>
      </c>
      <c r="X810" s="495" t="e">
        <f t="shared" si="516"/>
        <v>#VALUE!</v>
      </c>
    </row>
    <row r="811" spans="1:24">
      <c r="A811" s="414"/>
      <c r="B811" s="415"/>
      <c r="C811" s="416" t="str">
        <f>IF($B811="","",IFERROR(VLOOKUP($B811,SERVIÇOS!$A:$F,2,0),IFERROR(VLOOKUP($B811,'COMPOSIÇÕES COMPLEMENTARES '!$C:$K,2,0),"")))</f>
        <v/>
      </c>
      <c r="D811" s="417" t="str">
        <f>IF($B811="","",IFERROR(VLOOKUP($B811,SERVIÇOS!$A:$F,3,0),IFERROR(VLOOKUP($B811,'COMPOSIÇÕES COMPLEMENTARES '!$C:$K,3,0),"")))</f>
        <v/>
      </c>
      <c r="E811" s="418"/>
      <c r="F811" s="419" t="str">
        <f>IF($B811="","",IFERROR(VLOOKUP($B811,SERVIÇOS!$A:$F,4,0),IFERROR(VLOOKUP($B811,'COMPOSIÇÕES COMPLEMENTARES '!$C:$K,6,0),"")))</f>
        <v/>
      </c>
      <c r="G811" s="419" t="str">
        <f>IF($B811="","",IFERROR(VLOOKUP($B811,SERVIÇOS!$A:$F,5,0),IFERROR(VLOOKUP($B811,'COMPOSIÇÕES COMPLEMENTARES '!$C:$K,7,0),"")))</f>
        <v/>
      </c>
      <c r="H811" s="419" t="str">
        <f t="shared" si="506"/>
        <v/>
      </c>
      <c r="I811" s="419" t="str">
        <f t="shared" si="508"/>
        <v/>
      </c>
      <c r="J811" s="419" t="str">
        <f t="shared" si="509"/>
        <v/>
      </c>
      <c r="K811" s="419" t="str">
        <f t="shared" si="510"/>
        <v/>
      </c>
      <c r="L811" s="714"/>
      <c r="N811" s="477"/>
      <c r="O811" s="478" t="str">
        <f t="shared" si="511"/>
        <v/>
      </c>
      <c r="P811" s="477"/>
      <c r="Q811" s="479" t="str">
        <f t="shared" si="512"/>
        <v/>
      </c>
      <c r="R811" s="477"/>
      <c r="S811" s="480" t="str">
        <f t="shared" si="513"/>
        <v/>
      </c>
      <c r="T811" s="481">
        <f>SUMIF($N$8:S$8,"QUANT.",N811:S811)</f>
        <v>0</v>
      </c>
      <c r="U811" s="482">
        <f t="shared" si="514"/>
        <v>0</v>
      </c>
      <c r="V811" s="494" t="str">
        <f t="shared" si="507"/>
        <v/>
      </c>
      <c r="W811" s="495">
        <f t="shared" si="515"/>
        <v>0</v>
      </c>
      <c r="X811" s="495" t="e">
        <f t="shared" si="516"/>
        <v>#VALUE!</v>
      </c>
    </row>
    <row r="812" spans="1:24">
      <c r="A812" s="414"/>
      <c r="B812" s="415"/>
      <c r="C812" s="416" t="str">
        <f>IF($B812="","",IFERROR(VLOOKUP($B812,SERVIÇOS!$A:$F,2,0),IFERROR(VLOOKUP($B812,'COMPOSIÇÕES COMPLEMENTARES '!$C:$K,2,0),"")))</f>
        <v/>
      </c>
      <c r="D812" s="417" t="str">
        <f>IF($B812="","",IFERROR(VLOOKUP($B812,SERVIÇOS!$A:$F,3,0),IFERROR(VLOOKUP($B812,'COMPOSIÇÕES COMPLEMENTARES '!$C:$K,3,0),"")))</f>
        <v/>
      </c>
      <c r="E812" s="418"/>
      <c r="F812" s="419" t="str">
        <f>IF($B812="","",IFERROR(VLOOKUP($B812,SERVIÇOS!$A:$F,4,0),IFERROR(VLOOKUP($B812,'COMPOSIÇÕES COMPLEMENTARES '!$C:$K,6,0),"")))</f>
        <v/>
      </c>
      <c r="G812" s="419" t="str">
        <f>IF($B812="","",IFERROR(VLOOKUP($B812,SERVIÇOS!$A:$F,5,0),IFERROR(VLOOKUP($B812,'COMPOSIÇÕES COMPLEMENTARES '!$C:$K,7,0),"")))</f>
        <v/>
      </c>
      <c r="H812" s="419" t="str">
        <f t="shared" si="506"/>
        <v/>
      </c>
      <c r="I812" s="419" t="str">
        <f t="shared" si="508"/>
        <v/>
      </c>
      <c r="J812" s="419" t="str">
        <f t="shared" si="509"/>
        <v/>
      </c>
      <c r="K812" s="419" t="str">
        <f t="shared" si="510"/>
        <v/>
      </c>
      <c r="L812" s="714"/>
      <c r="N812" s="477"/>
      <c r="O812" s="478" t="str">
        <f t="shared" si="511"/>
        <v/>
      </c>
      <c r="P812" s="477"/>
      <c r="Q812" s="479" t="str">
        <f t="shared" si="512"/>
        <v/>
      </c>
      <c r="R812" s="477"/>
      <c r="S812" s="480" t="str">
        <f t="shared" si="513"/>
        <v/>
      </c>
      <c r="T812" s="481">
        <f>SUMIF($N$8:S$8,"QUANT.",N812:S812)</f>
        <v>0</v>
      </c>
      <c r="U812" s="482">
        <f t="shared" si="514"/>
        <v>0</v>
      </c>
      <c r="V812" s="494" t="str">
        <f t="shared" si="507"/>
        <v/>
      </c>
      <c r="W812" s="495">
        <f t="shared" si="515"/>
        <v>0</v>
      </c>
      <c r="X812" s="495" t="e">
        <f t="shared" si="516"/>
        <v>#VALUE!</v>
      </c>
    </row>
    <row r="813" spans="1:24">
      <c r="A813" s="414"/>
      <c r="B813" s="415"/>
      <c r="C813" s="416" t="str">
        <f>IF($B813="","",IFERROR(VLOOKUP($B813,SERVIÇOS!$A:$F,2,0),IFERROR(VLOOKUP($B813,'COMPOSIÇÕES COMPLEMENTARES '!$C:$K,2,0),"")))</f>
        <v/>
      </c>
      <c r="D813" s="417" t="str">
        <f>IF($B813="","",IFERROR(VLOOKUP($B813,SERVIÇOS!$A:$F,3,0),IFERROR(VLOOKUP($B813,'COMPOSIÇÕES COMPLEMENTARES '!$C:$K,3,0),"")))</f>
        <v/>
      </c>
      <c r="E813" s="418"/>
      <c r="F813" s="419" t="str">
        <f>IF($B813="","",IFERROR(VLOOKUP($B813,SERVIÇOS!$A:$F,4,0),IFERROR(VLOOKUP($B813,'COMPOSIÇÕES COMPLEMENTARES '!$C:$K,6,0),"")))</f>
        <v/>
      </c>
      <c r="G813" s="419" t="str">
        <f>IF($B813="","",IFERROR(VLOOKUP($B813,SERVIÇOS!$A:$F,5,0),IFERROR(VLOOKUP($B813,'COMPOSIÇÕES COMPLEMENTARES '!$C:$K,7,0),"")))</f>
        <v/>
      </c>
      <c r="H813" s="419" t="str">
        <f t="shared" si="506"/>
        <v/>
      </c>
      <c r="I813" s="419" t="str">
        <f t="shared" si="508"/>
        <v/>
      </c>
      <c r="J813" s="419" t="str">
        <f t="shared" si="509"/>
        <v/>
      </c>
      <c r="K813" s="419" t="str">
        <f t="shared" si="510"/>
        <v/>
      </c>
      <c r="L813" s="714"/>
      <c r="N813" s="477"/>
      <c r="O813" s="478" t="str">
        <f t="shared" si="511"/>
        <v/>
      </c>
      <c r="P813" s="477"/>
      <c r="Q813" s="479" t="str">
        <f t="shared" si="512"/>
        <v/>
      </c>
      <c r="R813" s="477"/>
      <c r="S813" s="480" t="str">
        <f t="shared" si="513"/>
        <v/>
      </c>
      <c r="T813" s="481">
        <f>SUMIF($N$8:S$8,"QUANT.",N813:S813)</f>
        <v>0</v>
      </c>
      <c r="U813" s="482">
        <f t="shared" si="514"/>
        <v>0</v>
      </c>
      <c r="V813" s="494" t="str">
        <f t="shared" si="507"/>
        <v/>
      </c>
      <c r="W813" s="495">
        <f t="shared" si="515"/>
        <v>0</v>
      </c>
      <c r="X813" s="495" t="e">
        <f t="shared" si="516"/>
        <v>#VALUE!</v>
      </c>
    </row>
    <row r="814" spans="1:24">
      <c r="A814" s="414"/>
      <c r="B814" s="415"/>
      <c r="C814" s="416" t="str">
        <f>IF($B814="","",IFERROR(VLOOKUP($B814,SERVIÇOS!$A:$F,2,0),IFERROR(VLOOKUP($B814,'COMPOSIÇÕES COMPLEMENTARES '!$C:$K,2,0),"")))</f>
        <v/>
      </c>
      <c r="D814" s="417" t="str">
        <f>IF($B814="","",IFERROR(VLOOKUP($B814,SERVIÇOS!$A:$F,3,0),IFERROR(VLOOKUP($B814,'COMPOSIÇÕES COMPLEMENTARES '!$C:$K,3,0),"")))</f>
        <v/>
      </c>
      <c r="E814" s="418"/>
      <c r="F814" s="419" t="str">
        <f>IF($B814="","",IFERROR(VLOOKUP($B814,SERVIÇOS!$A:$F,4,0),IFERROR(VLOOKUP($B814,'COMPOSIÇÕES COMPLEMENTARES '!$C:$K,6,0),"")))</f>
        <v/>
      </c>
      <c r="G814" s="419" t="str">
        <f>IF($B814="","",IFERROR(VLOOKUP($B814,SERVIÇOS!$A:$F,5,0),IFERROR(VLOOKUP($B814,'COMPOSIÇÕES COMPLEMENTARES '!$C:$K,7,0),"")))</f>
        <v/>
      </c>
      <c r="H814" s="419" t="str">
        <f t="shared" si="506"/>
        <v/>
      </c>
      <c r="I814" s="419" t="str">
        <f t="shared" si="508"/>
        <v/>
      </c>
      <c r="J814" s="419" t="str">
        <f t="shared" si="509"/>
        <v/>
      </c>
      <c r="K814" s="419" t="str">
        <f t="shared" si="510"/>
        <v/>
      </c>
      <c r="L814" s="714"/>
      <c r="N814" s="477"/>
      <c r="O814" s="478" t="str">
        <f t="shared" si="511"/>
        <v/>
      </c>
      <c r="P814" s="477"/>
      <c r="Q814" s="479" t="str">
        <f t="shared" si="512"/>
        <v/>
      </c>
      <c r="R814" s="477"/>
      <c r="S814" s="480" t="str">
        <f t="shared" si="513"/>
        <v/>
      </c>
      <c r="T814" s="481">
        <f>SUMIF($N$8:S$8,"QUANT.",N814:S814)</f>
        <v>0</v>
      </c>
      <c r="U814" s="482">
        <f t="shared" si="514"/>
        <v>0</v>
      </c>
      <c r="V814" s="494" t="str">
        <f t="shared" si="507"/>
        <v/>
      </c>
      <c r="W814" s="495">
        <f t="shared" si="515"/>
        <v>0</v>
      </c>
      <c r="X814" s="495" t="e">
        <f t="shared" si="516"/>
        <v>#VALUE!</v>
      </c>
    </row>
    <row r="815" spans="1:24">
      <c r="A815" s="414"/>
      <c r="B815" s="415"/>
      <c r="C815" s="416" t="str">
        <f>IF($B815="","",IFERROR(VLOOKUP($B815,SERVIÇOS!$A:$F,2,0),IFERROR(VLOOKUP($B815,'COMPOSIÇÕES COMPLEMENTARES '!$C:$K,2,0),"")))</f>
        <v/>
      </c>
      <c r="D815" s="417" t="str">
        <f>IF($B815="","",IFERROR(VLOOKUP($B815,SERVIÇOS!$A:$F,3,0),IFERROR(VLOOKUP($B815,'COMPOSIÇÕES COMPLEMENTARES '!$C:$K,3,0),"")))</f>
        <v/>
      </c>
      <c r="E815" s="418"/>
      <c r="F815" s="419" t="str">
        <f>IF($B815="","",IFERROR(VLOOKUP($B815,SERVIÇOS!$A:$F,4,0),IFERROR(VLOOKUP($B815,'COMPOSIÇÕES COMPLEMENTARES '!$C:$K,6,0),"")))</f>
        <v/>
      </c>
      <c r="G815" s="419" t="str">
        <f>IF($B815="","",IFERROR(VLOOKUP($B815,SERVIÇOS!$A:$F,5,0),IFERROR(VLOOKUP($B815,'COMPOSIÇÕES COMPLEMENTARES '!$C:$K,7,0),"")))</f>
        <v/>
      </c>
      <c r="H815" s="419" t="str">
        <f t="shared" si="506"/>
        <v/>
      </c>
      <c r="I815" s="419" t="str">
        <f t="shared" si="508"/>
        <v/>
      </c>
      <c r="J815" s="419" t="str">
        <f t="shared" si="509"/>
        <v/>
      </c>
      <c r="K815" s="419" t="str">
        <f t="shared" si="510"/>
        <v/>
      </c>
      <c r="L815" s="714"/>
      <c r="N815" s="477"/>
      <c r="O815" s="478" t="str">
        <f t="shared" si="511"/>
        <v/>
      </c>
      <c r="P815" s="477"/>
      <c r="Q815" s="479" t="str">
        <f t="shared" si="512"/>
        <v/>
      </c>
      <c r="R815" s="477"/>
      <c r="S815" s="480" t="str">
        <f t="shared" si="513"/>
        <v/>
      </c>
      <c r="T815" s="481">
        <f>SUMIF($N$8:S$8,"QUANT.",N815:S815)</f>
        <v>0</v>
      </c>
      <c r="U815" s="482">
        <f t="shared" si="514"/>
        <v>0</v>
      </c>
      <c r="V815" s="494" t="str">
        <f t="shared" si="507"/>
        <v/>
      </c>
      <c r="W815" s="495">
        <f t="shared" si="515"/>
        <v>0</v>
      </c>
      <c r="X815" s="495" t="e">
        <f t="shared" si="516"/>
        <v>#VALUE!</v>
      </c>
    </row>
    <row r="816" spans="1:24">
      <c r="A816" s="414"/>
      <c r="B816" s="415"/>
      <c r="C816" s="416" t="str">
        <f>IF($B816="","",IFERROR(VLOOKUP($B816,SERVIÇOS!$A:$F,2,0),IFERROR(VLOOKUP($B816,'COMPOSIÇÕES COMPLEMENTARES '!$C:$K,2,0),"")))</f>
        <v/>
      </c>
      <c r="D816" s="417" t="str">
        <f>IF($B816="","",IFERROR(VLOOKUP($B816,SERVIÇOS!$A:$F,3,0),IFERROR(VLOOKUP($B816,'COMPOSIÇÕES COMPLEMENTARES '!$C:$K,3,0),"")))</f>
        <v/>
      </c>
      <c r="E816" s="418"/>
      <c r="F816" s="419" t="str">
        <f>IF($B816="","",IFERROR(VLOOKUP($B816,SERVIÇOS!$A:$F,4,0),IFERROR(VLOOKUP($B816,'COMPOSIÇÕES COMPLEMENTARES '!$C:$K,6,0),"")))</f>
        <v/>
      </c>
      <c r="G816" s="419" t="str">
        <f>IF($B816="","",IFERROR(VLOOKUP($B816,SERVIÇOS!$A:$F,5,0),IFERROR(VLOOKUP($B816,'COMPOSIÇÕES COMPLEMENTARES '!$C:$K,7,0),"")))</f>
        <v/>
      </c>
      <c r="H816" s="419" t="str">
        <f t="shared" si="506"/>
        <v/>
      </c>
      <c r="I816" s="419" t="str">
        <f t="shared" si="508"/>
        <v/>
      </c>
      <c r="J816" s="419" t="str">
        <f t="shared" si="509"/>
        <v/>
      </c>
      <c r="K816" s="419" t="str">
        <f t="shared" si="510"/>
        <v/>
      </c>
      <c r="L816" s="714"/>
      <c r="N816" s="477"/>
      <c r="O816" s="478" t="str">
        <f t="shared" si="511"/>
        <v/>
      </c>
      <c r="P816" s="477"/>
      <c r="Q816" s="479" t="str">
        <f t="shared" si="512"/>
        <v/>
      </c>
      <c r="R816" s="477"/>
      <c r="S816" s="480" t="str">
        <f t="shared" si="513"/>
        <v/>
      </c>
      <c r="T816" s="481">
        <f>SUMIF($N$8:S$8,"QUANT.",N816:S816)</f>
        <v>0</v>
      </c>
      <c r="U816" s="482">
        <f t="shared" si="514"/>
        <v>0</v>
      </c>
      <c r="V816" s="494" t="str">
        <f t="shared" si="507"/>
        <v/>
      </c>
      <c r="W816" s="495">
        <f t="shared" si="515"/>
        <v>0</v>
      </c>
      <c r="X816" s="495" t="e">
        <f t="shared" si="516"/>
        <v>#VALUE!</v>
      </c>
    </row>
    <row r="817" spans="1:24">
      <c r="A817" s="414"/>
      <c r="B817" s="415"/>
      <c r="C817" s="416" t="str">
        <f>IF($B817="","",IFERROR(VLOOKUP($B817,SERVIÇOS!$A:$F,2,0),IFERROR(VLOOKUP($B817,'COMPOSIÇÕES COMPLEMENTARES '!$C:$K,2,0),"")))</f>
        <v/>
      </c>
      <c r="D817" s="417" t="str">
        <f>IF($B817="","",IFERROR(VLOOKUP($B817,SERVIÇOS!$A:$F,3,0),IFERROR(VLOOKUP($B817,'COMPOSIÇÕES COMPLEMENTARES '!$C:$K,3,0),"")))</f>
        <v/>
      </c>
      <c r="E817" s="418"/>
      <c r="F817" s="419" t="str">
        <f>IF($B817="","",IFERROR(VLOOKUP($B817,SERVIÇOS!$A:$F,4,0),IFERROR(VLOOKUP($B817,'COMPOSIÇÕES COMPLEMENTARES '!$C:$K,6,0),"")))</f>
        <v/>
      </c>
      <c r="G817" s="419" t="str">
        <f>IF($B817="","",IFERROR(VLOOKUP($B817,SERVIÇOS!$A:$F,5,0),IFERROR(VLOOKUP($B817,'COMPOSIÇÕES COMPLEMENTARES '!$C:$K,7,0),"")))</f>
        <v/>
      </c>
      <c r="H817" s="419" t="str">
        <f t="shared" si="506"/>
        <v/>
      </c>
      <c r="I817" s="419" t="str">
        <f t="shared" si="508"/>
        <v/>
      </c>
      <c r="J817" s="419" t="str">
        <f t="shared" si="509"/>
        <v/>
      </c>
      <c r="K817" s="419" t="str">
        <f t="shared" si="510"/>
        <v/>
      </c>
      <c r="L817" s="714"/>
      <c r="N817" s="477"/>
      <c r="O817" s="478" t="str">
        <f t="shared" si="511"/>
        <v/>
      </c>
      <c r="P817" s="477"/>
      <c r="Q817" s="479" t="str">
        <f t="shared" si="512"/>
        <v/>
      </c>
      <c r="R817" s="477"/>
      <c r="S817" s="480" t="str">
        <f t="shared" si="513"/>
        <v/>
      </c>
      <c r="T817" s="481">
        <f>SUMIF($N$8:S$8,"QUANT.",N817:S817)</f>
        <v>0</v>
      </c>
      <c r="U817" s="482">
        <f t="shared" si="514"/>
        <v>0</v>
      </c>
      <c r="V817" s="494" t="str">
        <f t="shared" si="507"/>
        <v/>
      </c>
      <c r="W817" s="495">
        <f t="shared" si="515"/>
        <v>0</v>
      </c>
      <c r="X817" s="495" t="e">
        <f t="shared" si="516"/>
        <v>#VALUE!</v>
      </c>
    </row>
    <row r="818" spans="1:24">
      <c r="A818" s="414"/>
      <c r="B818" s="415"/>
      <c r="C818" s="416" t="str">
        <f>IF($B818="","",IFERROR(VLOOKUP($B818,SERVIÇOS!$A:$F,2,0),IFERROR(VLOOKUP($B818,'COMPOSIÇÕES COMPLEMENTARES '!$C:$K,2,0),"")))</f>
        <v/>
      </c>
      <c r="D818" s="417" t="str">
        <f>IF($B818="","",IFERROR(VLOOKUP($B818,SERVIÇOS!$A:$F,3,0),IFERROR(VLOOKUP($B818,'COMPOSIÇÕES COMPLEMENTARES '!$C:$K,3,0),"")))</f>
        <v/>
      </c>
      <c r="E818" s="418"/>
      <c r="F818" s="419" t="str">
        <f>IF($B818="","",IFERROR(VLOOKUP($B818,SERVIÇOS!$A:$F,4,0),IFERROR(VLOOKUP($B818,'COMPOSIÇÕES COMPLEMENTARES '!$C:$K,6,0),"")))</f>
        <v/>
      </c>
      <c r="G818" s="419" t="str">
        <f>IF($B818="","",IFERROR(VLOOKUP($B818,SERVIÇOS!$A:$F,5,0),IFERROR(VLOOKUP($B818,'COMPOSIÇÕES COMPLEMENTARES '!$C:$K,7,0),"")))</f>
        <v/>
      </c>
      <c r="H818" s="419" t="str">
        <f t="shared" si="506"/>
        <v/>
      </c>
      <c r="I818" s="419" t="str">
        <f t="shared" si="508"/>
        <v/>
      </c>
      <c r="J818" s="419" t="str">
        <f t="shared" si="509"/>
        <v/>
      </c>
      <c r="K818" s="419" t="str">
        <f t="shared" si="510"/>
        <v/>
      </c>
      <c r="L818" s="714"/>
      <c r="N818" s="477"/>
      <c r="O818" s="478" t="str">
        <f t="shared" si="511"/>
        <v/>
      </c>
      <c r="P818" s="477"/>
      <c r="Q818" s="479" t="str">
        <f t="shared" si="512"/>
        <v/>
      </c>
      <c r="R818" s="477"/>
      <c r="S818" s="480" t="str">
        <f t="shared" si="513"/>
        <v/>
      </c>
      <c r="T818" s="481">
        <f>SUMIF($N$8:S$8,"QUANT.",N818:S818)</f>
        <v>0</v>
      </c>
      <c r="U818" s="482">
        <f t="shared" si="514"/>
        <v>0</v>
      </c>
      <c r="V818" s="494" t="str">
        <f t="shared" si="507"/>
        <v/>
      </c>
      <c r="W818" s="495">
        <f t="shared" si="515"/>
        <v>0</v>
      </c>
      <c r="X818" s="495" t="e">
        <f t="shared" si="516"/>
        <v>#VALUE!</v>
      </c>
    </row>
    <row r="819" spans="1:24">
      <c r="A819" s="414"/>
      <c r="B819" s="415"/>
      <c r="C819" s="416" t="str">
        <f>IF($B819="","",IFERROR(VLOOKUP($B819,SERVIÇOS!$A:$F,2,0),IFERROR(VLOOKUP($B819,'COMPOSIÇÕES COMPLEMENTARES '!$C:$K,2,0),"")))</f>
        <v/>
      </c>
      <c r="D819" s="417" t="str">
        <f>IF($B819="","",IFERROR(VLOOKUP($B819,SERVIÇOS!$A:$F,3,0),IFERROR(VLOOKUP($B819,'COMPOSIÇÕES COMPLEMENTARES '!$C:$K,3,0),"")))</f>
        <v/>
      </c>
      <c r="E819" s="418"/>
      <c r="F819" s="419" t="str">
        <f>IF($B819="","",IFERROR(VLOOKUP($B819,SERVIÇOS!$A:$F,4,0),IFERROR(VLOOKUP($B819,'COMPOSIÇÕES COMPLEMENTARES '!$C:$K,6,0),"")))</f>
        <v/>
      </c>
      <c r="G819" s="419" t="str">
        <f>IF($B819="","",IFERROR(VLOOKUP($B819,SERVIÇOS!$A:$F,5,0),IFERROR(VLOOKUP($B819,'COMPOSIÇÕES COMPLEMENTARES '!$C:$K,7,0),"")))</f>
        <v/>
      </c>
      <c r="H819" s="419" t="str">
        <f t="shared" si="506"/>
        <v/>
      </c>
      <c r="I819" s="419" t="str">
        <f t="shared" si="508"/>
        <v/>
      </c>
      <c r="J819" s="419" t="str">
        <f t="shared" si="509"/>
        <v/>
      </c>
      <c r="K819" s="419" t="str">
        <f t="shared" si="510"/>
        <v/>
      </c>
      <c r="L819" s="714"/>
      <c r="N819" s="477"/>
      <c r="O819" s="478" t="str">
        <f t="shared" si="511"/>
        <v/>
      </c>
      <c r="P819" s="477"/>
      <c r="Q819" s="479" t="str">
        <f t="shared" si="512"/>
        <v/>
      </c>
      <c r="R819" s="477"/>
      <c r="S819" s="480" t="str">
        <f t="shared" si="513"/>
        <v/>
      </c>
      <c r="T819" s="481">
        <f>SUMIF($N$8:S$8,"QUANT.",N819:S819)</f>
        <v>0</v>
      </c>
      <c r="U819" s="482">
        <f t="shared" si="514"/>
        <v>0</v>
      </c>
      <c r="V819" s="494" t="str">
        <f t="shared" si="507"/>
        <v/>
      </c>
      <c r="W819" s="495">
        <f t="shared" si="515"/>
        <v>0</v>
      </c>
      <c r="X819" s="495" t="e">
        <f t="shared" si="516"/>
        <v>#VALUE!</v>
      </c>
    </row>
    <row r="820" spans="1:24">
      <c r="A820" s="414"/>
      <c r="B820" s="415"/>
      <c r="C820" s="416" t="str">
        <f>IF($B820="","",IFERROR(VLOOKUP($B820,SERVIÇOS!$A:$F,2,0),IFERROR(VLOOKUP($B820,'COMPOSIÇÕES COMPLEMENTARES '!$C:$K,2,0),"")))</f>
        <v/>
      </c>
      <c r="D820" s="417" t="str">
        <f>IF($B820="","",IFERROR(VLOOKUP($B820,SERVIÇOS!$A:$F,3,0),IFERROR(VLOOKUP($B820,'COMPOSIÇÕES COMPLEMENTARES '!$C:$K,3,0),"")))</f>
        <v/>
      </c>
      <c r="E820" s="418"/>
      <c r="F820" s="419" t="str">
        <f>IF($B820="","",IFERROR(VLOOKUP($B820,SERVIÇOS!$A:$F,4,0),IFERROR(VLOOKUP($B820,'COMPOSIÇÕES COMPLEMENTARES '!$C:$K,6,0),"")))</f>
        <v/>
      </c>
      <c r="G820" s="419" t="str">
        <f>IF($B820="","",IFERROR(VLOOKUP($B820,SERVIÇOS!$A:$F,5,0),IFERROR(VLOOKUP($B820,'COMPOSIÇÕES COMPLEMENTARES '!$C:$K,7,0),"")))</f>
        <v/>
      </c>
      <c r="H820" s="419" t="str">
        <f t="shared" si="506"/>
        <v/>
      </c>
      <c r="I820" s="419" t="str">
        <f t="shared" si="508"/>
        <v/>
      </c>
      <c r="J820" s="419" t="str">
        <f t="shared" si="509"/>
        <v/>
      </c>
      <c r="K820" s="419" t="str">
        <f t="shared" si="510"/>
        <v/>
      </c>
      <c r="L820" s="714"/>
      <c r="N820" s="477"/>
      <c r="O820" s="478" t="str">
        <f t="shared" si="511"/>
        <v/>
      </c>
      <c r="P820" s="477"/>
      <c r="Q820" s="479" t="str">
        <f t="shared" si="512"/>
        <v/>
      </c>
      <c r="R820" s="477"/>
      <c r="S820" s="480" t="str">
        <f t="shared" si="513"/>
        <v/>
      </c>
      <c r="T820" s="481">
        <f>SUMIF($N$8:S$8,"QUANT.",N820:S820)</f>
        <v>0</v>
      </c>
      <c r="U820" s="482">
        <f t="shared" si="514"/>
        <v>0</v>
      </c>
      <c r="V820" s="494" t="str">
        <f t="shared" si="507"/>
        <v/>
      </c>
      <c r="W820" s="495">
        <f t="shared" si="515"/>
        <v>0</v>
      </c>
      <c r="X820" s="495" t="e">
        <f t="shared" si="516"/>
        <v>#VALUE!</v>
      </c>
    </row>
    <row r="821" spans="1:24">
      <c r="A821" s="414"/>
      <c r="B821" s="415"/>
      <c r="C821" s="416" t="str">
        <f>IF($B821="","",IFERROR(VLOOKUP($B821,SERVIÇOS!$A:$F,2,0),IFERROR(VLOOKUP($B821,'COMPOSIÇÕES COMPLEMENTARES '!$C:$K,2,0),"")))</f>
        <v/>
      </c>
      <c r="D821" s="417" t="str">
        <f>IF($B821="","",IFERROR(VLOOKUP($B821,SERVIÇOS!$A:$F,3,0),IFERROR(VLOOKUP($B821,'COMPOSIÇÕES COMPLEMENTARES '!$C:$K,3,0),"")))</f>
        <v/>
      </c>
      <c r="E821" s="418"/>
      <c r="F821" s="419" t="str">
        <f>IF($B821="","",IFERROR(VLOOKUP($B821,SERVIÇOS!$A:$F,4,0),IFERROR(VLOOKUP($B821,'COMPOSIÇÕES COMPLEMENTARES '!$C:$K,6,0),"")))</f>
        <v/>
      </c>
      <c r="G821" s="419" t="str">
        <f>IF($B821="","",IFERROR(VLOOKUP($B821,SERVIÇOS!$A:$F,5,0),IFERROR(VLOOKUP($B821,'COMPOSIÇÕES COMPLEMENTARES '!$C:$K,7,0),"")))</f>
        <v/>
      </c>
      <c r="H821" s="419" t="str">
        <f t="shared" si="506"/>
        <v/>
      </c>
      <c r="I821" s="419" t="str">
        <f t="shared" si="508"/>
        <v/>
      </c>
      <c r="J821" s="419" t="str">
        <f t="shared" si="509"/>
        <v/>
      </c>
      <c r="K821" s="419" t="str">
        <f t="shared" si="510"/>
        <v/>
      </c>
      <c r="L821" s="714"/>
      <c r="N821" s="477"/>
      <c r="O821" s="478" t="str">
        <f t="shared" si="511"/>
        <v/>
      </c>
      <c r="P821" s="477"/>
      <c r="Q821" s="479" t="str">
        <f t="shared" si="512"/>
        <v/>
      </c>
      <c r="R821" s="477"/>
      <c r="S821" s="480" t="str">
        <f t="shared" si="513"/>
        <v/>
      </c>
      <c r="T821" s="481">
        <f>SUMIF($N$8:S$8,"QUANT.",N821:S821)</f>
        <v>0</v>
      </c>
      <c r="U821" s="482">
        <f t="shared" si="514"/>
        <v>0</v>
      </c>
      <c r="V821" s="494" t="str">
        <f t="shared" si="507"/>
        <v/>
      </c>
      <c r="W821" s="495">
        <f t="shared" si="515"/>
        <v>0</v>
      </c>
      <c r="X821" s="495" t="e">
        <f t="shared" si="516"/>
        <v>#VALUE!</v>
      </c>
    </row>
    <row r="822" spans="1:24">
      <c r="A822" s="414"/>
      <c r="B822" s="415"/>
      <c r="C822" s="416" t="str">
        <f>IF($B822="","",IFERROR(VLOOKUP($B822,SERVIÇOS!$A:$F,2,0),IFERROR(VLOOKUP($B822,'COMPOSIÇÕES COMPLEMENTARES '!$C:$K,2,0),"")))</f>
        <v/>
      </c>
      <c r="D822" s="417" t="str">
        <f>IF($B822="","",IFERROR(VLOOKUP($B822,SERVIÇOS!$A:$F,3,0),IFERROR(VLOOKUP($B822,'COMPOSIÇÕES COMPLEMENTARES '!$C:$K,3,0),"")))</f>
        <v/>
      </c>
      <c r="E822" s="418"/>
      <c r="F822" s="419" t="str">
        <f>IF($B822="","",IFERROR(VLOOKUP($B822,SERVIÇOS!$A:$F,4,0),IFERROR(VLOOKUP($B822,'COMPOSIÇÕES COMPLEMENTARES '!$C:$K,6,0),"")))</f>
        <v/>
      </c>
      <c r="G822" s="419" t="str">
        <f>IF($B822="","",IFERROR(VLOOKUP($B822,SERVIÇOS!$A:$F,5,0),IFERROR(VLOOKUP($B822,'COMPOSIÇÕES COMPLEMENTARES '!$C:$K,7,0),"")))</f>
        <v/>
      </c>
      <c r="H822" s="419" t="str">
        <f t="shared" si="506"/>
        <v/>
      </c>
      <c r="I822" s="419" t="str">
        <f t="shared" si="508"/>
        <v/>
      </c>
      <c r="J822" s="419" t="str">
        <f t="shared" si="509"/>
        <v/>
      </c>
      <c r="K822" s="419" t="str">
        <f t="shared" si="510"/>
        <v/>
      </c>
      <c r="L822" s="714"/>
      <c r="N822" s="477"/>
      <c r="O822" s="478" t="str">
        <f t="shared" si="511"/>
        <v/>
      </c>
      <c r="P822" s="477"/>
      <c r="Q822" s="479" t="str">
        <f t="shared" si="512"/>
        <v/>
      </c>
      <c r="R822" s="477"/>
      <c r="S822" s="480" t="str">
        <f t="shared" si="513"/>
        <v/>
      </c>
      <c r="T822" s="481">
        <f>SUMIF($N$8:S$8,"QUANT.",N822:S822)</f>
        <v>0</v>
      </c>
      <c r="U822" s="482">
        <f t="shared" si="514"/>
        <v>0</v>
      </c>
      <c r="V822" s="494" t="str">
        <f t="shared" si="507"/>
        <v/>
      </c>
      <c r="W822" s="495">
        <f t="shared" si="515"/>
        <v>0</v>
      </c>
      <c r="X822" s="495" t="e">
        <f t="shared" si="516"/>
        <v>#VALUE!</v>
      </c>
    </row>
    <row r="823" spans="1:24">
      <c r="A823" s="414"/>
      <c r="B823" s="415"/>
      <c r="C823" s="416" t="str">
        <f>IF($B823="","",IFERROR(VLOOKUP($B823,SERVIÇOS!$A:$F,2,0),IFERROR(VLOOKUP($B823,'COMPOSIÇÕES COMPLEMENTARES '!$C:$K,2,0),"")))</f>
        <v/>
      </c>
      <c r="D823" s="417" t="str">
        <f>IF($B823="","",IFERROR(VLOOKUP($B823,SERVIÇOS!$A:$F,3,0),IFERROR(VLOOKUP($B823,'COMPOSIÇÕES COMPLEMENTARES '!$C:$K,3,0),"")))</f>
        <v/>
      </c>
      <c r="E823" s="418"/>
      <c r="F823" s="419" t="str">
        <f>IF($B823="","",IFERROR(VLOOKUP($B823,SERVIÇOS!$A:$F,4,0),IFERROR(VLOOKUP($B823,'COMPOSIÇÕES COMPLEMENTARES '!$C:$K,6,0),"")))</f>
        <v/>
      </c>
      <c r="G823" s="419" t="str">
        <f>IF($B823="","",IFERROR(VLOOKUP($B823,SERVIÇOS!$A:$F,5,0),IFERROR(VLOOKUP($B823,'COMPOSIÇÕES COMPLEMENTARES '!$C:$K,7,0),"")))</f>
        <v/>
      </c>
      <c r="H823" s="419" t="str">
        <f t="shared" ref="H823:H886" si="517">IF(E823="","",F823+G823)</f>
        <v/>
      </c>
      <c r="I823" s="419" t="str">
        <f t="shared" si="508"/>
        <v/>
      </c>
      <c r="J823" s="419" t="str">
        <f t="shared" si="509"/>
        <v/>
      </c>
      <c r="K823" s="419" t="str">
        <f t="shared" si="510"/>
        <v/>
      </c>
      <c r="L823" s="714"/>
      <c r="N823" s="477"/>
      <c r="O823" s="478" t="str">
        <f t="shared" si="511"/>
        <v/>
      </c>
      <c r="P823" s="477"/>
      <c r="Q823" s="479" t="str">
        <f t="shared" si="512"/>
        <v/>
      </c>
      <c r="R823" s="477"/>
      <c r="S823" s="480" t="str">
        <f t="shared" si="513"/>
        <v/>
      </c>
      <c r="T823" s="481">
        <f>SUMIF($N$8:S$8,"QUANT.",N823:S823)</f>
        <v>0</v>
      </c>
      <c r="U823" s="482">
        <f t="shared" si="514"/>
        <v>0</v>
      </c>
      <c r="V823" s="494" t="str">
        <f t="shared" ref="V823:V886" si="518">IF(B823&lt;&gt;"",IF(U823=0,"MEDIR",IF(K823-U823=0,"OK",IF(K823-U823&gt;0,"MEDIR","ALERTA!"))),"")</f>
        <v/>
      </c>
      <c r="W823" s="495">
        <f t="shared" si="515"/>
        <v>0</v>
      </c>
      <c r="X823" s="495" t="e">
        <f t="shared" si="516"/>
        <v>#VALUE!</v>
      </c>
    </row>
    <row r="824" spans="1:24">
      <c r="A824" s="414"/>
      <c r="B824" s="415"/>
      <c r="C824" s="416" t="str">
        <f>IF($B824="","",IFERROR(VLOOKUP($B824,SERVIÇOS!$A:$F,2,0),IFERROR(VLOOKUP($B824,'COMPOSIÇÕES COMPLEMENTARES '!$C:$K,2,0),"")))</f>
        <v/>
      </c>
      <c r="D824" s="417" t="str">
        <f>IF($B824="","",IFERROR(VLOOKUP($B824,SERVIÇOS!$A:$F,3,0),IFERROR(VLOOKUP($B824,'COMPOSIÇÕES COMPLEMENTARES '!$C:$K,3,0),"")))</f>
        <v/>
      </c>
      <c r="E824" s="418"/>
      <c r="F824" s="419" t="str">
        <f>IF($B824="","",IFERROR(VLOOKUP($B824,SERVIÇOS!$A:$F,4,0),IFERROR(VLOOKUP($B824,'COMPOSIÇÕES COMPLEMENTARES '!$C:$K,6,0),"")))</f>
        <v/>
      </c>
      <c r="G824" s="419" t="str">
        <f>IF($B824="","",IFERROR(VLOOKUP($B824,SERVIÇOS!$A:$F,5,0),IFERROR(VLOOKUP($B824,'COMPOSIÇÕES COMPLEMENTARES '!$C:$K,7,0),"")))</f>
        <v/>
      </c>
      <c r="H824" s="419" t="str">
        <f t="shared" si="517"/>
        <v/>
      </c>
      <c r="I824" s="419" t="str">
        <f t="shared" ref="I824:I887" si="519">IF(E824="","",TRUNC((E824*F824),2))</f>
        <v/>
      </c>
      <c r="J824" s="419" t="str">
        <f t="shared" ref="J824:J887" si="520">IF(E824="","",TRUNC((E824*G824),2))</f>
        <v/>
      </c>
      <c r="K824" s="419" t="str">
        <f t="shared" ref="K824:K887" si="521">IF(E824="","",TRUNC((E824*H824),2))</f>
        <v/>
      </c>
      <c r="L824" s="714"/>
      <c r="N824" s="477"/>
      <c r="O824" s="478" t="str">
        <f t="shared" ref="O824:O887" si="522">IF(OR(N824="",$K824=""),"",(N824/$E824)*$K824)</f>
        <v/>
      </c>
      <c r="P824" s="477"/>
      <c r="Q824" s="479" t="str">
        <f t="shared" ref="Q824:Q887" si="523">IF(OR(P824="",$K824=""),"",(P824/$E824)*$K824)</f>
        <v/>
      </c>
      <c r="R824" s="477"/>
      <c r="S824" s="480" t="str">
        <f t="shared" ref="S824:S887" si="524">IF(OR(R824="",$K824=""),"",(R824/$E824)*$K824)</f>
        <v/>
      </c>
      <c r="T824" s="481">
        <f>SUMIF($N$8:S$8,"QUANT.",N824:S824)</f>
        <v>0</v>
      </c>
      <c r="U824" s="482">
        <f t="shared" ref="U824:U887" si="525">SUMIF($N$8:$S$8,"CUSTO",N824:S824)</f>
        <v>0</v>
      </c>
      <c r="V824" s="494" t="str">
        <f t="shared" si="518"/>
        <v/>
      </c>
      <c r="W824" s="495">
        <f t="shared" ref="W824:W887" si="526">IF(T824="",0,E824-T824)</f>
        <v>0</v>
      </c>
      <c r="X824" s="495" t="e">
        <f t="shared" ref="X824:X887" si="527">IF(U824="",0,K824-U824)</f>
        <v>#VALUE!</v>
      </c>
    </row>
    <row r="825" spans="1:24">
      <c r="A825" s="414"/>
      <c r="B825" s="415"/>
      <c r="C825" s="416" t="str">
        <f>IF($B825="","",IFERROR(VLOOKUP($B825,SERVIÇOS!$A:$F,2,0),IFERROR(VLOOKUP($B825,'COMPOSIÇÕES COMPLEMENTARES '!$C:$K,2,0),"")))</f>
        <v/>
      </c>
      <c r="D825" s="417" t="str">
        <f>IF($B825="","",IFERROR(VLOOKUP($B825,SERVIÇOS!$A:$F,3,0),IFERROR(VLOOKUP($B825,'COMPOSIÇÕES COMPLEMENTARES '!$C:$K,3,0),"")))</f>
        <v/>
      </c>
      <c r="E825" s="418"/>
      <c r="F825" s="419" t="str">
        <f>IF($B825="","",IFERROR(VLOOKUP($B825,SERVIÇOS!$A:$F,4,0),IFERROR(VLOOKUP($B825,'COMPOSIÇÕES COMPLEMENTARES '!$C:$K,6,0),"")))</f>
        <v/>
      </c>
      <c r="G825" s="419" t="str">
        <f>IF($B825="","",IFERROR(VLOOKUP($B825,SERVIÇOS!$A:$F,5,0),IFERROR(VLOOKUP($B825,'COMPOSIÇÕES COMPLEMENTARES '!$C:$K,7,0),"")))</f>
        <v/>
      </c>
      <c r="H825" s="419" t="str">
        <f t="shared" si="517"/>
        <v/>
      </c>
      <c r="I825" s="419" t="str">
        <f t="shared" si="519"/>
        <v/>
      </c>
      <c r="J825" s="419" t="str">
        <f t="shared" si="520"/>
        <v/>
      </c>
      <c r="K825" s="419" t="str">
        <f t="shared" si="521"/>
        <v/>
      </c>
      <c r="L825" s="714"/>
      <c r="N825" s="477"/>
      <c r="O825" s="478" t="str">
        <f t="shared" si="522"/>
        <v/>
      </c>
      <c r="P825" s="477"/>
      <c r="Q825" s="479" t="str">
        <f t="shared" si="523"/>
        <v/>
      </c>
      <c r="R825" s="477"/>
      <c r="S825" s="480" t="str">
        <f t="shared" si="524"/>
        <v/>
      </c>
      <c r="T825" s="481">
        <f>SUMIF($N$8:S$8,"QUANT.",N825:S825)</f>
        <v>0</v>
      </c>
      <c r="U825" s="482">
        <f t="shared" si="525"/>
        <v>0</v>
      </c>
      <c r="V825" s="494" t="str">
        <f t="shared" si="518"/>
        <v/>
      </c>
      <c r="W825" s="495">
        <f t="shared" si="526"/>
        <v>0</v>
      </c>
      <c r="X825" s="495" t="e">
        <f t="shared" si="527"/>
        <v>#VALUE!</v>
      </c>
    </row>
    <row r="826" spans="1:24">
      <c r="A826" s="414"/>
      <c r="B826" s="415"/>
      <c r="C826" s="416" t="str">
        <f>IF($B826="","",IFERROR(VLOOKUP($B826,SERVIÇOS!$A:$F,2,0),IFERROR(VLOOKUP($B826,'COMPOSIÇÕES COMPLEMENTARES '!$C:$K,2,0),"")))</f>
        <v/>
      </c>
      <c r="D826" s="417" t="str">
        <f>IF($B826="","",IFERROR(VLOOKUP($B826,SERVIÇOS!$A:$F,3,0),IFERROR(VLOOKUP($B826,'COMPOSIÇÕES COMPLEMENTARES '!$C:$K,3,0),"")))</f>
        <v/>
      </c>
      <c r="E826" s="418"/>
      <c r="F826" s="419" t="str">
        <f>IF($B826="","",IFERROR(VLOOKUP($B826,SERVIÇOS!$A:$F,4,0),IFERROR(VLOOKUP($B826,'COMPOSIÇÕES COMPLEMENTARES '!$C:$K,6,0),"")))</f>
        <v/>
      </c>
      <c r="G826" s="419" t="str">
        <f>IF($B826="","",IFERROR(VLOOKUP($B826,SERVIÇOS!$A:$F,5,0),IFERROR(VLOOKUP($B826,'COMPOSIÇÕES COMPLEMENTARES '!$C:$K,7,0),"")))</f>
        <v/>
      </c>
      <c r="H826" s="419" t="str">
        <f t="shared" si="517"/>
        <v/>
      </c>
      <c r="I826" s="419" t="str">
        <f t="shared" si="519"/>
        <v/>
      </c>
      <c r="J826" s="419" t="str">
        <f t="shared" si="520"/>
        <v/>
      </c>
      <c r="K826" s="419" t="str">
        <f t="shared" si="521"/>
        <v/>
      </c>
      <c r="L826" s="714"/>
      <c r="N826" s="477"/>
      <c r="O826" s="478" t="str">
        <f t="shared" si="522"/>
        <v/>
      </c>
      <c r="P826" s="477"/>
      <c r="Q826" s="479" t="str">
        <f t="shared" si="523"/>
        <v/>
      </c>
      <c r="R826" s="477"/>
      <c r="S826" s="480" t="str">
        <f t="shared" si="524"/>
        <v/>
      </c>
      <c r="T826" s="481">
        <f>SUMIF($N$8:S$8,"QUANT.",N826:S826)</f>
        <v>0</v>
      </c>
      <c r="U826" s="482">
        <f t="shared" si="525"/>
        <v>0</v>
      </c>
      <c r="V826" s="494" t="str">
        <f t="shared" si="518"/>
        <v/>
      </c>
      <c r="W826" s="495">
        <f t="shared" si="526"/>
        <v>0</v>
      </c>
      <c r="X826" s="495" t="e">
        <f t="shared" si="527"/>
        <v>#VALUE!</v>
      </c>
    </row>
    <row r="827" spans="1:24">
      <c r="A827" s="414"/>
      <c r="B827" s="415"/>
      <c r="C827" s="416" t="str">
        <f>IF($B827="","",IFERROR(VLOOKUP($B827,SERVIÇOS!$A:$F,2,0),IFERROR(VLOOKUP($B827,'COMPOSIÇÕES COMPLEMENTARES '!$C:$K,2,0),"")))</f>
        <v/>
      </c>
      <c r="D827" s="417" t="str">
        <f>IF($B827="","",IFERROR(VLOOKUP($B827,SERVIÇOS!$A:$F,3,0),IFERROR(VLOOKUP($B827,'COMPOSIÇÕES COMPLEMENTARES '!$C:$K,3,0),"")))</f>
        <v/>
      </c>
      <c r="E827" s="418"/>
      <c r="F827" s="419" t="str">
        <f>IF($B827="","",IFERROR(VLOOKUP($B827,SERVIÇOS!$A:$F,4,0),IFERROR(VLOOKUP($B827,'COMPOSIÇÕES COMPLEMENTARES '!$C:$K,6,0),"")))</f>
        <v/>
      </c>
      <c r="G827" s="419" t="str">
        <f>IF($B827="","",IFERROR(VLOOKUP($B827,SERVIÇOS!$A:$F,5,0),IFERROR(VLOOKUP($B827,'COMPOSIÇÕES COMPLEMENTARES '!$C:$K,7,0),"")))</f>
        <v/>
      </c>
      <c r="H827" s="419" t="str">
        <f t="shared" si="517"/>
        <v/>
      </c>
      <c r="I827" s="419" t="str">
        <f t="shared" si="519"/>
        <v/>
      </c>
      <c r="J827" s="419" t="str">
        <f t="shared" si="520"/>
        <v/>
      </c>
      <c r="K827" s="419" t="str">
        <f t="shared" si="521"/>
        <v/>
      </c>
      <c r="L827" s="714"/>
      <c r="N827" s="477"/>
      <c r="O827" s="478" t="str">
        <f t="shared" si="522"/>
        <v/>
      </c>
      <c r="P827" s="477"/>
      <c r="Q827" s="479" t="str">
        <f t="shared" si="523"/>
        <v/>
      </c>
      <c r="R827" s="477"/>
      <c r="S827" s="480" t="str">
        <f t="shared" si="524"/>
        <v/>
      </c>
      <c r="T827" s="481">
        <f>SUMIF($N$8:S$8,"QUANT.",N827:S827)</f>
        <v>0</v>
      </c>
      <c r="U827" s="482">
        <f t="shared" si="525"/>
        <v>0</v>
      </c>
      <c r="V827" s="494" t="str">
        <f t="shared" si="518"/>
        <v/>
      </c>
      <c r="W827" s="495">
        <f t="shared" si="526"/>
        <v>0</v>
      </c>
      <c r="X827" s="495" t="e">
        <f t="shared" si="527"/>
        <v>#VALUE!</v>
      </c>
    </row>
    <row r="828" spans="1:24">
      <c r="A828" s="414"/>
      <c r="B828" s="415"/>
      <c r="C828" s="416" t="str">
        <f>IF($B828="","",IFERROR(VLOOKUP($B828,SERVIÇOS!$A:$F,2,0),IFERROR(VLOOKUP($B828,'COMPOSIÇÕES COMPLEMENTARES '!$C:$K,2,0),"")))</f>
        <v/>
      </c>
      <c r="D828" s="417" t="str">
        <f>IF($B828="","",IFERROR(VLOOKUP($B828,SERVIÇOS!$A:$F,3,0),IFERROR(VLOOKUP($B828,'COMPOSIÇÕES COMPLEMENTARES '!$C:$K,3,0),"")))</f>
        <v/>
      </c>
      <c r="E828" s="418"/>
      <c r="F828" s="419" t="str">
        <f>IF($B828="","",IFERROR(VLOOKUP($B828,SERVIÇOS!$A:$F,4,0),IFERROR(VLOOKUP($B828,'COMPOSIÇÕES COMPLEMENTARES '!$C:$K,6,0),"")))</f>
        <v/>
      </c>
      <c r="G828" s="419" t="str">
        <f>IF($B828="","",IFERROR(VLOOKUP($B828,SERVIÇOS!$A:$F,5,0),IFERROR(VLOOKUP($B828,'COMPOSIÇÕES COMPLEMENTARES '!$C:$K,7,0),"")))</f>
        <v/>
      </c>
      <c r="H828" s="419" t="str">
        <f t="shared" si="517"/>
        <v/>
      </c>
      <c r="I828" s="419" t="str">
        <f t="shared" si="519"/>
        <v/>
      </c>
      <c r="J828" s="419" t="str">
        <f t="shared" si="520"/>
        <v/>
      </c>
      <c r="K828" s="419" t="str">
        <f t="shared" si="521"/>
        <v/>
      </c>
      <c r="L828" s="714"/>
      <c r="N828" s="477"/>
      <c r="O828" s="478" t="str">
        <f t="shared" si="522"/>
        <v/>
      </c>
      <c r="P828" s="477"/>
      <c r="Q828" s="479" t="str">
        <f t="shared" si="523"/>
        <v/>
      </c>
      <c r="R828" s="477"/>
      <c r="S828" s="480" t="str">
        <f t="shared" si="524"/>
        <v/>
      </c>
      <c r="T828" s="481">
        <f>SUMIF($N$8:S$8,"QUANT.",N828:S828)</f>
        <v>0</v>
      </c>
      <c r="U828" s="482">
        <f t="shared" si="525"/>
        <v>0</v>
      </c>
      <c r="V828" s="494" t="str">
        <f t="shared" si="518"/>
        <v/>
      </c>
      <c r="W828" s="495">
        <f t="shared" si="526"/>
        <v>0</v>
      </c>
      <c r="X828" s="495" t="e">
        <f t="shared" si="527"/>
        <v>#VALUE!</v>
      </c>
    </row>
    <row r="829" spans="1:24">
      <c r="A829" s="414"/>
      <c r="B829" s="415"/>
      <c r="C829" s="416" t="str">
        <f>IF($B829="","",IFERROR(VLOOKUP($B829,SERVIÇOS!$A:$F,2,0),IFERROR(VLOOKUP($B829,'COMPOSIÇÕES COMPLEMENTARES '!$C:$K,2,0),"")))</f>
        <v/>
      </c>
      <c r="D829" s="417" t="str">
        <f>IF($B829="","",IFERROR(VLOOKUP($B829,SERVIÇOS!$A:$F,3,0),IFERROR(VLOOKUP($B829,'COMPOSIÇÕES COMPLEMENTARES '!$C:$K,3,0),"")))</f>
        <v/>
      </c>
      <c r="E829" s="418"/>
      <c r="F829" s="419" t="str">
        <f>IF($B829="","",IFERROR(VLOOKUP($B829,SERVIÇOS!$A:$F,4,0),IFERROR(VLOOKUP($B829,'COMPOSIÇÕES COMPLEMENTARES '!$C:$K,6,0),"")))</f>
        <v/>
      </c>
      <c r="G829" s="419" t="str">
        <f>IF($B829="","",IFERROR(VLOOKUP($B829,SERVIÇOS!$A:$F,5,0),IFERROR(VLOOKUP($B829,'COMPOSIÇÕES COMPLEMENTARES '!$C:$K,7,0),"")))</f>
        <v/>
      </c>
      <c r="H829" s="419" t="str">
        <f t="shared" si="517"/>
        <v/>
      </c>
      <c r="I829" s="419" t="str">
        <f t="shared" si="519"/>
        <v/>
      </c>
      <c r="J829" s="419" t="str">
        <f t="shared" si="520"/>
        <v/>
      </c>
      <c r="K829" s="419" t="str">
        <f t="shared" si="521"/>
        <v/>
      </c>
      <c r="L829" s="714"/>
      <c r="N829" s="477"/>
      <c r="O829" s="478" t="str">
        <f t="shared" si="522"/>
        <v/>
      </c>
      <c r="P829" s="477"/>
      <c r="Q829" s="479" t="str">
        <f t="shared" si="523"/>
        <v/>
      </c>
      <c r="R829" s="477"/>
      <c r="S829" s="480" t="str">
        <f t="shared" si="524"/>
        <v/>
      </c>
      <c r="T829" s="481">
        <f>SUMIF($N$8:S$8,"QUANT.",N829:S829)</f>
        <v>0</v>
      </c>
      <c r="U829" s="482">
        <f t="shared" si="525"/>
        <v>0</v>
      </c>
      <c r="V829" s="494" t="str">
        <f t="shared" si="518"/>
        <v/>
      </c>
      <c r="W829" s="495">
        <f t="shared" si="526"/>
        <v>0</v>
      </c>
      <c r="X829" s="495" t="e">
        <f t="shared" si="527"/>
        <v>#VALUE!</v>
      </c>
    </row>
    <row r="830" spans="1:24">
      <c r="A830" s="414"/>
      <c r="B830" s="415"/>
      <c r="C830" s="416" t="str">
        <f>IF($B830="","",IFERROR(VLOOKUP($B830,SERVIÇOS!$A:$F,2,0),IFERROR(VLOOKUP($B830,'COMPOSIÇÕES COMPLEMENTARES '!$C:$K,2,0),"")))</f>
        <v/>
      </c>
      <c r="D830" s="417" t="str">
        <f>IF($B830="","",IFERROR(VLOOKUP($B830,SERVIÇOS!$A:$F,3,0),IFERROR(VLOOKUP($B830,'COMPOSIÇÕES COMPLEMENTARES '!$C:$K,3,0),"")))</f>
        <v/>
      </c>
      <c r="E830" s="418"/>
      <c r="F830" s="419" t="str">
        <f>IF($B830="","",IFERROR(VLOOKUP($B830,SERVIÇOS!$A:$F,4,0),IFERROR(VLOOKUP($B830,'COMPOSIÇÕES COMPLEMENTARES '!$C:$K,6,0),"")))</f>
        <v/>
      </c>
      <c r="G830" s="419" t="str">
        <f>IF($B830="","",IFERROR(VLOOKUP($B830,SERVIÇOS!$A:$F,5,0),IFERROR(VLOOKUP($B830,'COMPOSIÇÕES COMPLEMENTARES '!$C:$K,7,0),"")))</f>
        <v/>
      </c>
      <c r="H830" s="419" t="str">
        <f t="shared" si="517"/>
        <v/>
      </c>
      <c r="I830" s="419" t="str">
        <f t="shared" si="519"/>
        <v/>
      </c>
      <c r="J830" s="419" t="str">
        <f t="shared" si="520"/>
        <v/>
      </c>
      <c r="K830" s="419" t="str">
        <f t="shared" si="521"/>
        <v/>
      </c>
      <c r="L830" s="714"/>
      <c r="N830" s="477"/>
      <c r="O830" s="478" t="str">
        <f t="shared" si="522"/>
        <v/>
      </c>
      <c r="P830" s="477"/>
      <c r="Q830" s="479" t="str">
        <f t="shared" si="523"/>
        <v/>
      </c>
      <c r="R830" s="477"/>
      <c r="S830" s="480" t="str">
        <f t="shared" si="524"/>
        <v/>
      </c>
      <c r="T830" s="481">
        <f>SUMIF($N$8:S$8,"QUANT.",N830:S830)</f>
        <v>0</v>
      </c>
      <c r="U830" s="482">
        <f t="shared" si="525"/>
        <v>0</v>
      </c>
      <c r="V830" s="494" t="str">
        <f t="shared" si="518"/>
        <v/>
      </c>
      <c r="W830" s="495">
        <f t="shared" si="526"/>
        <v>0</v>
      </c>
      <c r="X830" s="495" t="e">
        <f t="shared" si="527"/>
        <v>#VALUE!</v>
      </c>
    </row>
    <row r="831" spans="1:24">
      <c r="A831" s="414"/>
      <c r="B831" s="415"/>
      <c r="C831" s="416" t="str">
        <f>IF($B831="","",IFERROR(VLOOKUP($B831,SERVIÇOS!$A:$F,2,0),IFERROR(VLOOKUP($B831,'COMPOSIÇÕES COMPLEMENTARES '!$C:$K,2,0),"")))</f>
        <v/>
      </c>
      <c r="D831" s="417" t="str">
        <f>IF($B831="","",IFERROR(VLOOKUP($B831,SERVIÇOS!$A:$F,3,0),IFERROR(VLOOKUP($B831,'COMPOSIÇÕES COMPLEMENTARES '!$C:$K,3,0),"")))</f>
        <v/>
      </c>
      <c r="E831" s="418"/>
      <c r="F831" s="419" t="str">
        <f>IF($B831="","",IFERROR(VLOOKUP($B831,SERVIÇOS!$A:$F,4,0),IFERROR(VLOOKUP($B831,'COMPOSIÇÕES COMPLEMENTARES '!$C:$K,6,0),"")))</f>
        <v/>
      </c>
      <c r="G831" s="419" t="str">
        <f>IF($B831="","",IFERROR(VLOOKUP($B831,SERVIÇOS!$A:$F,5,0),IFERROR(VLOOKUP($B831,'COMPOSIÇÕES COMPLEMENTARES '!$C:$K,7,0),"")))</f>
        <v/>
      </c>
      <c r="H831" s="419" t="str">
        <f t="shared" si="517"/>
        <v/>
      </c>
      <c r="I831" s="419" t="str">
        <f t="shared" si="519"/>
        <v/>
      </c>
      <c r="J831" s="419" t="str">
        <f t="shared" si="520"/>
        <v/>
      </c>
      <c r="K831" s="419" t="str">
        <f t="shared" si="521"/>
        <v/>
      </c>
      <c r="L831" s="714"/>
      <c r="N831" s="477"/>
      <c r="O831" s="478" t="str">
        <f t="shared" si="522"/>
        <v/>
      </c>
      <c r="P831" s="477"/>
      <c r="Q831" s="479" t="str">
        <f t="shared" si="523"/>
        <v/>
      </c>
      <c r="R831" s="477"/>
      <c r="S831" s="480" t="str">
        <f t="shared" si="524"/>
        <v/>
      </c>
      <c r="T831" s="481">
        <f>SUMIF($N$8:S$8,"QUANT.",N831:S831)</f>
        <v>0</v>
      </c>
      <c r="U831" s="482">
        <f t="shared" si="525"/>
        <v>0</v>
      </c>
      <c r="V831" s="494" t="str">
        <f t="shared" si="518"/>
        <v/>
      </c>
      <c r="W831" s="495">
        <f t="shared" si="526"/>
        <v>0</v>
      </c>
      <c r="X831" s="495" t="e">
        <f t="shared" si="527"/>
        <v>#VALUE!</v>
      </c>
    </row>
    <row r="832" spans="1:24">
      <c r="A832" s="414"/>
      <c r="B832" s="415"/>
      <c r="C832" s="416" t="str">
        <f>IF($B832="","",IFERROR(VLOOKUP($B832,SERVIÇOS!$A:$F,2,0),IFERROR(VLOOKUP($B832,'COMPOSIÇÕES COMPLEMENTARES '!$C:$K,2,0),"")))</f>
        <v/>
      </c>
      <c r="D832" s="417" t="str">
        <f>IF($B832="","",IFERROR(VLOOKUP($B832,SERVIÇOS!$A:$F,3,0),IFERROR(VLOOKUP($B832,'COMPOSIÇÕES COMPLEMENTARES '!$C:$K,3,0),"")))</f>
        <v/>
      </c>
      <c r="E832" s="418"/>
      <c r="F832" s="419" t="str">
        <f>IF($B832="","",IFERROR(VLOOKUP($B832,SERVIÇOS!$A:$F,4,0),IFERROR(VLOOKUP($B832,'COMPOSIÇÕES COMPLEMENTARES '!$C:$K,6,0),"")))</f>
        <v/>
      </c>
      <c r="G832" s="419" t="str">
        <f>IF($B832="","",IFERROR(VLOOKUP($B832,SERVIÇOS!$A:$F,5,0),IFERROR(VLOOKUP($B832,'COMPOSIÇÕES COMPLEMENTARES '!$C:$K,7,0),"")))</f>
        <v/>
      </c>
      <c r="H832" s="419" t="str">
        <f t="shared" si="517"/>
        <v/>
      </c>
      <c r="I832" s="419" t="str">
        <f t="shared" si="519"/>
        <v/>
      </c>
      <c r="J832" s="419" t="str">
        <f t="shared" si="520"/>
        <v/>
      </c>
      <c r="K832" s="419" t="str">
        <f t="shared" si="521"/>
        <v/>
      </c>
      <c r="L832" s="714"/>
      <c r="N832" s="477"/>
      <c r="O832" s="478" t="str">
        <f t="shared" si="522"/>
        <v/>
      </c>
      <c r="P832" s="477"/>
      <c r="Q832" s="479" t="str">
        <f t="shared" si="523"/>
        <v/>
      </c>
      <c r="R832" s="477"/>
      <c r="S832" s="480" t="str">
        <f t="shared" si="524"/>
        <v/>
      </c>
      <c r="T832" s="481">
        <f>SUMIF($N$8:S$8,"QUANT.",N832:S832)</f>
        <v>0</v>
      </c>
      <c r="U832" s="482">
        <f t="shared" si="525"/>
        <v>0</v>
      </c>
      <c r="V832" s="494" t="str">
        <f t="shared" si="518"/>
        <v/>
      </c>
      <c r="W832" s="495">
        <f t="shared" si="526"/>
        <v>0</v>
      </c>
      <c r="X832" s="495" t="e">
        <f t="shared" si="527"/>
        <v>#VALUE!</v>
      </c>
    </row>
    <row r="833" spans="1:24">
      <c r="A833" s="414"/>
      <c r="B833" s="415"/>
      <c r="C833" s="416" t="str">
        <f>IF($B833="","",IFERROR(VLOOKUP($B833,SERVIÇOS!$A:$F,2,0),IFERROR(VLOOKUP($B833,'COMPOSIÇÕES COMPLEMENTARES '!$C:$K,2,0),"")))</f>
        <v/>
      </c>
      <c r="D833" s="417" t="str">
        <f>IF($B833="","",IFERROR(VLOOKUP($B833,SERVIÇOS!$A:$F,3,0),IFERROR(VLOOKUP($B833,'COMPOSIÇÕES COMPLEMENTARES '!$C:$K,3,0),"")))</f>
        <v/>
      </c>
      <c r="E833" s="418"/>
      <c r="F833" s="419" t="str">
        <f>IF($B833="","",IFERROR(VLOOKUP($B833,SERVIÇOS!$A:$F,4,0),IFERROR(VLOOKUP($B833,'COMPOSIÇÕES COMPLEMENTARES '!$C:$K,6,0),"")))</f>
        <v/>
      </c>
      <c r="G833" s="419" t="str">
        <f>IF($B833="","",IFERROR(VLOOKUP($B833,SERVIÇOS!$A:$F,5,0),IFERROR(VLOOKUP($B833,'COMPOSIÇÕES COMPLEMENTARES '!$C:$K,7,0),"")))</f>
        <v/>
      </c>
      <c r="H833" s="419" t="str">
        <f t="shared" si="517"/>
        <v/>
      </c>
      <c r="I833" s="419" t="str">
        <f t="shared" si="519"/>
        <v/>
      </c>
      <c r="J833" s="419" t="str">
        <f t="shared" si="520"/>
        <v/>
      </c>
      <c r="K833" s="419" t="str">
        <f t="shared" si="521"/>
        <v/>
      </c>
      <c r="L833" s="714"/>
      <c r="N833" s="477"/>
      <c r="O833" s="478" t="str">
        <f t="shared" si="522"/>
        <v/>
      </c>
      <c r="P833" s="477"/>
      <c r="Q833" s="479" t="str">
        <f t="shared" si="523"/>
        <v/>
      </c>
      <c r="R833" s="477"/>
      <c r="S833" s="480" t="str">
        <f t="shared" si="524"/>
        <v/>
      </c>
      <c r="T833" s="481">
        <f>SUMIF($N$8:S$8,"QUANT.",N833:S833)</f>
        <v>0</v>
      </c>
      <c r="U833" s="482">
        <f t="shared" si="525"/>
        <v>0</v>
      </c>
      <c r="V833" s="494" t="str">
        <f t="shared" si="518"/>
        <v/>
      </c>
      <c r="W833" s="495">
        <f t="shared" si="526"/>
        <v>0</v>
      </c>
      <c r="X833" s="495" t="e">
        <f t="shared" si="527"/>
        <v>#VALUE!</v>
      </c>
    </row>
    <row r="834" spans="1:24">
      <c r="A834" s="414"/>
      <c r="B834" s="415"/>
      <c r="C834" s="416" t="str">
        <f>IF($B834="","",IFERROR(VLOOKUP($B834,SERVIÇOS!$A:$F,2,0),IFERROR(VLOOKUP($B834,'COMPOSIÇÕES COMPLEMENTARES '!$C:$K,2,0),"")))</f>
        <v/>
      </c>
      <c r="D834" s="417" t="str">
        <f>IF($B834="","",IFERROR(VLOOKUP($B834,SERVIÇOS!$A:$F,3,0),IFERROR(VLOOKUP($B834,'COMPOSIÇÕES COMPLEMENTARES '!$C:$K,3,0),"")))</f>
        <v/>
      </c>
      <c r="E834" s="418"/>
      <c r="F834" s="419" t="str">
        <f>IF($B834="","",IFERROR(VLOOKUP($B834,SERVIÇOS!$A:$F,4,0),IFERROR(VLOOKUP($B834,'COMPOSIÇÕES COMPLEMENTARES '!$C:$K,6,0),"")))</f>
        <v/>
      </c>
      <c r="G834" s="419" t="str">
        <f>IF($B834="","",IFERROR(VLOOKUP($B834,SERVIÇOS!$A:$F,5,0),IFERROR(VLOOKUP($B834,'COMPOSIÇÕES COMPLEMENTARES '!$C:$K,7,0),"")))</f>
        <v/>
      </c>
      <c r="H834" s="419" t="str">
        <f t="shared" si="517"/>
        <v/>
      </c>
      <c r="I834" s="419" t="str">
        <f t="shared" si="519"/>
        <v/>
      </c>
      <c r="J834" s="419" t="str">
        <f t="shared" si="520"/>
        <v/>
      </c>
      <c r="K834" s="419" t="str">
        <f t="shared" si="521"/>
        <v/>
      </c>
      <c r="L834" s="714"/>
      <c r="N834" s="477"/>
      <c r="O834" s="478" t="str">
        <f t="shared" si="522"/>
        <v/>
      </c>
      <c r="P834" s="477"/>
      <c r="Q834" s="479" t="str">
        <f t="shared" si="523"/>
        <v/>
      </c>
      <c r="R834" s="477"/>
      <c r="S834" s="480" t="str">
        <f t="shared" si="524"/>
        <v/>
      </c>
      <c r="T834" s="481">
        <f>SUMIF($N$8:S$8,"QUANT.",N834:S834)</f>
        <v>0</v>
      </c>
      <c r="U834" s="482">
        <f t="shared" si="525"/>
        <v>0</v>
      </c>
      <c r="V834" s="494" t="str">
        <f t="shared" si="518"/>
        <v/>
      </c>
      <c r="W834" s="495">
        <f t="shared" si="526"/>
        <v>0</v>
      </c>
      <c r="X834" s="495" t="e">
        <f t="shared" si="527"/>
        <v>#VALUE!</v>
      </c>
    </row>
    <row r="835" spans="1:24">
      <c r="A835" s="414"/>
      <c r="B835" s="415"/>
      <c r="C835" s="416" t="str">
        <f>IF($B835="","",IFERROR(VLOOKUP($B835,SERVIÇOS!$A:$F,2,0),IFERROR(VLOOKUP($B835,'COMPOSIÇÕES COMPLEMENTARES '!$C:$K,2,0),"")))</f>
        <v/>
      </c>
      <c r="D835" s="417" t="str">
        <f>IF($B835="","",IFERROR(VLOOKUP($B835,SERVIÇOS!$A:$F,3,0),IFERROR(VLOOKUP($B835,'COMPOSIÇÕES COMPLEMENTARES '!$C:$K,3,0),"")))</f>
        <v/>
      </c>
      <c r="E835" s="418"/>
      <c r="F835" s="419" t="str">
        <f>IF($B835="","",IFERROR(VLOOKUP($B835,SERVIÇOS!$A:$F,4,0),IFERROR(VLOOKUP($B835,'COMPOSIÇÕES COMPLEMENTARES '!$C:$K,6,0),"")))</f>
        <v/>
      </c>
      <c r="G835" s="419" t="str">
        <f>IF($B835="","",IFERROR(VLOOKUP($B835,SERVIÇOS!$A:$F,5,0),IFERROR(VLOOKUP($B835,'COMPOSIÇÕES COMPLEMENTARES '!$C:$K,7,0),"")))</f>
        <v/>
      </c>
      <c r="H835" s="419" t="str">
        <f t="shared" si="517"/>
        <v/>
      </c>
      <c r="I835" s="419" t="str">
        <f t="shared" si="519"/>
        <v/>
      </c>
      <c r="J835" s="419" t="str">
        <f t="shared" si="520"/>
        <v/>
      </c>
      <c r="K835" s="419" t="str">
        <f t="shared" si="521"/>
        <v/>
      </c>
      <c r="L835" s="714"/>
      <c r="N835" s="477"/>
      <c r="O835" s="478" t="str">
        <f t="shared" si="522"/>
        <v/>
      </c>
      <c r="P835" s="477"/>
      <c r="Q835" s="479" t="str">
        <f t="shared" si="523"/>
        <v/>
      </c>
      <c r="R835" s="477"/>
      <c r="S835" s="480" t="str">
        <f t="shared" si="524"/>
        <v/>
      </c>
      <c r="T835" s="481">
        <f>SUMIF($N$8:S$8,"QUANT.",N835:S835)</f>
        <v>0</v>
      </c>
      <c r="U835" s="482">
        <f t="shared" si="525"/>
        <v>0</v>
      </c>
      <c r="V835" s="494" t="str">
        <f t="shared" si="518"/>
        <v/>
      </c>
      <c r="W835" s="495">
        <f t="shared" si="526"/>
        <v>0</v>
      </c>
      <c r="X835" s="495" t="e">
        <f t="shared" si="527"/>
        <v>#VALUE!</v>
      </c>
    </row>
    <row r="836" spans="1:24">
      <c r="A836" s="414"/>
      <c r="B836" s="415"/>
      <c r="C836" s="416" t="str">
        <f>IF($B836="","",IFERROR(VLOOKUP($B836,SERVIÇOS!$A:$F,2,0),IFERROR(VLOOKUP($B836,'COMPOSIÇÕES COMPLEMENTARES '!$C:$K,2,0),"")))</f>
        <v/>
      </c>
      <c r="D836" s="417" t="str">
        <f>IF($B836="","",IFERROR(VLOOKUP($B836,SERVIÇOS!$A:$F,3,0),IFERROR(VLOOKUP($B836,'COMPOSIÇÕES COMPLEMENTARES '!$C:$K,3,0),"")))</f>
        <v/>
      </c>
      <c r="E836" s="418"/>
      <c r="F836" s="419" t="str">
        <f>IF($B836="","",IFERROR(VLOOKUP($B836,SERVIÇOS!$A:$F,4,0),IFERROR(VLOOKUP($B836,'COMPOSIÇÕES COMPLEMENTARES '!$C:$K,6,0),"")))</f>
        <v/>
      </c>
      <c r="G836" s="419" t="str">
        <f>IF($B836="","",IFERROR(VLOOKUP($B836,SERVIÇOS!$A:$F,5,0),IFERROR(VLOOKUP($B836,'COMPOSIÇÕES COMPLEMENTARES '!$C:$K,7,0),"")))</f>
        <v/>
      </c>
      <c r="H836" s="419" t="str">
        <f t="shared" si="517"/>
        <v/>
      </c>
      <c r="I836" s="419" t="str">
        <f t="shared" si="519"/>
        <v/>
      </c>
      <c r="J836" s="419" t="str">
        <f t="shared" si="520"/>
        <v/>
      </c>
      <c r="K836" s="419" t="str">
        <f t="shared" si="521"/>
        <v/>
      </c>
      <c r="L836" s="714"/>
      <c r="N836" s="477"/>
      <c r="O836" s="478" t="str">
        <f t="shared" si="522"/>
        <v/>
      </c>
      <c r="P836" s="477"/>
      <c r="Q836" s="479" t="str">
        <f t="shared" si="523"/>
        <v/>
      </c>
      <c r="R836" s="477"/>
      <c r="S836" s="480" t="str">
        <f t="shared" si="524"/>
        <v/>
      </c>
      <c r="T836" s="481">
        <f>SUMIF($N$8:S$8,"QUANT.",N836:S836)</f>
        <v>0</v>
      </c>
      <c r="U836" s="482">
        <f t="shared" si="525"/>
        <v>0</v>
      </c>
      <c r="V836" s="494" t="str">
        <f t="shared" si="518"/>
        <v/>
      </c>
      <c r="W836" s="495">
        <f t="shared" si="526"/>
        <v>0</v>
      </c>
      <c r="X836" s="495" t="e">
        <f t="shared" si="527"/>
        <v>#VALUE!</v>
      </c>
    </row>
    <row r="837" spans="1:24">
      <c r="A837" s="414"/>
      <c r="B837" s="415"/>
      <c r="C837" s="416" t="str">
        <f>IF($B837="","",IFERROR(VLOOKUP($B837,SERVIÇOS!$A:$F,2,0),IFERROR(VLOOKUP($B837,'COMPOSIÇÕES COMPLEMENTARES '!$C:$K,2,0),"")))</f>
        <v/>
      </c>
      <c r="D837" s="417" t="str">
        <f>IF($B837="","",IFERROR(VLOOKUP($B837,SERVIÇOS!$A:$F,3,0),IFERROR(VLOOKUP($B837,'COMPOSIÇÕES COMPLEMENTARES '!$C:$K,3,0),"")))</f>
        <v/>
      </c>
      <c r="E837" s="418"/>
      <c r="F837" s="419" t="str">
        <f>IF($B837="","",IFERROR(VLOOKUP($B837,SERVIÇOS!$A:$F,4,0),IFERROR(VLOOKUP($B837,'COMPOSIÇÕES COMPLEMENTARES '!$C:$K,6,0),"")))</f>
        <v/>
      </c>
      <c r="G837" s="419" t="str">
        <f>IF($B837="","",IFERROR(VLOOKUP($B837,SERVIÇOS!$A:$F,5,0),IFERROR(VLOOKUP($B837,'COMPOSIÇÕES COMPLEMENTARES '!$C:$K,7,0),"")))</f>
        <v/>
      </c>
      <c r="H837" s="419" t="str">
        <f t="shared" si="517"/>
        <v/>
      </c>
      <c r="I837" s="419" t="str">
        <f t="shared" si="519"/>
        <v/>
      </c>
      <c r="J837" s="419" t="str">
        <f t="shared" si="520"/>
        <v/>
      </c>
      <c r="K837" s="419" t="str">
        <f t="shared" si="521"/>
        <v/>
      </c>
      <c r="L837" s="714"/>
      <c r="N837" s="477"/>
      <c r="O837" s="478" t="str">
        <f t="shared" si="522"/>
        <v/>
      </c>
      <c r="P837" s="477"/>
      <c r="Q837" s="479" t="str">
        <f t="shared" si="523"/>
        <v/>
      </c>
      <c r="R837" s="477"/>
      <c r="S837" s="480" t="str">
        <f t="shared" si="524"/>
        <v/>
      </c>
      <c r="T837" s="481">
        <f>SUMIF($N$8:S$8,"QUANT.",N837:S837)</f>
        <v>0</v>
      </c>
      <c r="U837" s="482">
        <f t="shared" si="525"/>
        <v>0</v>
      </c>
      <c r="V837" s="494" t="str">
        <f t="shared" si="518"/>
        <v/>
      </c>
      <c r="W837" s="495">
        <f t="shared" si="526"/>
        <v>0</v>
      </c>
      <c r="X837" s="495" t="e">
        <f t="shared" si="527"/>
        <v>#VALUE!</v>
      </c>
    </row>
    <row r="838" spans="1:24">
      <c r="A838" s="414"/>
      <c r="B838" s="415"/>
      <c r="C838" s="416" t="str">
        <f>IF($B838="","",IFERROR(VLOOKUP($B838,SERVIÇOS!$A:$F,2,0),IFERROR(VLOOKUP($B838,'COMPOSIÇÕES COMPLEMENTARES '!$C:$K,2,0),"")))</f>
        <v/>
      </c>
      <c r="D838" s="417" t="str">
        <f>IF($B838="","",IFERROR(VLOOKUP($B838,SERVIÇOS!$A:$F,3,0),IFERROR(VLOOKUP($B838,'COMPOSIÇÕES COMPLEMENTARES '!$C:$K,3,0),"")))</f>
        <v/>
      </c>
      <c r="E838" s="418"/>
      <c r="F838" s="419" t="str">
        <f>IF($B838="","",IFERROR(VLOOKUP($B838,SERVIÇOS!$A:$F,4,0),IFERROR(VLOOKUP($B838,'COMPOSIÇÕES COMPLEMENTARES '!$C:$K,6,0),"")))</f>
        <v/>
      </c>
      <c r="G838" s="419" t="str">
        <f>IF($B838="","",IFERROR(VLOOKUP($B838,SERVIÇOS!$A:$F,5,0),IFERROR(VLOOKUP($B838,'COMPOSIÇÕES COMPLEMENTARES '!$C:$K,7,0),"")))</f>
        <v/>
      </c>
      <c r="H838" s="419" t="str">
        <f t="shared" si="517"/>
        <v/>
      </c>
      <c r="I838" s="419" t="str">
        <f t="shared" si="519"/>
        <v/>
      </c>
      <c r="J838" s="419" t="str">
        <f t="shared" si="520"/>
        <v/>
      </c>
      <c r="K838" s="419" t="str">
        <f t="shared" si="521"/>
        <v/>
      </c>
      <c r="L838" s="714"/>
      <c r="N838" s="477"/>
      <c r="O838" s="478" t="str">
        <f t="shared" si="522"/>
        <v/>
      </c>
      <c r="P838" s="477"/>
      <c r="Q838" s="479" t="str">
        <f t="shared" si="523"/>
        <v/>
      </c>
      <c r="R838" s="477"/>
      <c r="S838" s="480" t="str">
        <f t="shared" si="524"/>
        <v/>
      </c>
      <c r="T838" s="481">
        <f>SUMIF($N$8:S$8,"QUANT.",N838:S838)</f>
        <v>0</v>
      </c>
      <c r="U838" s="482">
        <f t="shared" si="525"/>
        <v>0</v>
      </c>
      <c r="V838" s="494" t="str">
        <f t="shared" si="518"/>
        <v/>
      </c>
      <c r="W838" s="495">
        <f t="shared" si="526"/>
        <v>0</v>
      </c>
      <c r="X838" s="495" t="e">
        <f t="shared" si="527"/>
        <v>#VALUE!</v>
      </c>
    </row>
    <row r="839" spans="1:24">
      <c r="A839" s="414"/>
      <c r="B839" s="415"/>
      <c r="C839" s="416" t="str">
        <f>IF($B839="","",IFERROR(VLOOKUP($B839,SERVIÇOS!$A:$F,2,0),IFERROR(VLOOKUP($B839,'COMPOSIÇÕES COMPLEMENTARES '!$C:$K,2,0),"")))</f>
        <v/>
      </c>
      <c r="D839" s="417" t="str">
        <f>IF($B839="","",IFERROR(VLOOKUP($B839,SERVIÇOS!$A:$F,3,0),IFERROR(VLOOKUP($B839,'COMPOSIÇÕES COMPLEMENTARES '!$C:$K,3,0),"")))</f>
        <v/>
      </c>
      <c r="E839" s="418"/>
      <c r="F839" s="419" t="str">
        <f>IF($B839="","",IFERROR(VLOOKUP($B839,SERVIÇOS!$A:$F,4,0),IFERROR(VLOOKUP($B839,'COMPOSIÇÕES COMPLEMENTARES '!$C:$K,6,0),"")))</f>
        <v/>
      </c>
      <c r="G839" s="419" t="str">
        <f>IF($B839="","",IFERROR(VLOOKUP($B839,SERVIÇOS!$A:$F,5,0),IFERROR(VLOOKUP($B839,'COMPOSIÇÕES COMPLEMENTARES '!$C:$K,7,0),"")))</f>
        <v/>
      </c>
      <c r="H839" s="419" t="str">
        <f t="shared" si="517"/>
        <v/>
      </c>
      <c r="I839" s="419" t="str">
        <f t="shared" si="519"/>
        <v/>
      </c>
      <c r="J839" s="419" t="str">
        <f t="shared" si="520"/>
        <v/>
      </c>
      <c r="K839" s="419" t="str">
        <f t="shared" si="521"/>
        <v/>
      </c>
      <c r="L839" s="714"/>
      <c r="N839" s="477"/>
      <c r="O839" s="478" t="str">
        <f t="shared" si="522"/>
        <v/>
      </c>
      <c r="P839" s="477"/>
      <c r="Q839" s="479" t="str">
        <f t="shared" si="523"/>
        <v/>
      </c>
      <c r="R839" s="477"/>
      <c r="S839" s="480" t="str">
        <f t="shared" si="524"/>
        <v/>
      </c>
      <c r="T839" s="481">
        <f>SUMIF($N$8:S$8,"QUANT.",N839:S839)</f>
        <v>0</v>
      </c>
      <c r="U839" s="482">
        <f t="shared" si="525"/>
        <v>0</v>
      </c>
      <c r="V839" s="494" t="str">
        <f t="shared" si="518"/>
        <v/>
      </c>
      <c r="W839" s="495">
        <f t="shared" si="526"/>
        <v>0</v>
      </c>
      <c r="X839" s="495" t="e">
        <f t="shared" si="527"/>
        <v>#VALUE!</v>
      </c>
    </row>
    <row r="840" spans="1:24">
      <c r="A840" s="414"/>
      <c r="B840" s="415"/>
      <c r="C840" s="416" t="str">
        <f>IF($B840="","",IFERROR(VLOOKUP($B840,SERVIÇOS!$A:$F,2,0),IFERROR(VLOOKUP($B840,'COMPOSIÇÕES COMPLEMENTARES '!$C:$K,2,0),"")))</f>
        <v/>
      </c>
      <c r="D840" s="417" t="str">
        <f>IF($B840="","",IFERROR(VLOOKUP($B840,SERVIÇOS!$A:$F,3,0),IFERROR(VLOOKUP($B840,'COMPOSIÇÕES COMPLEMENTARES '!$C:$K,3,0),"")))</f>
        <v/>
      </c>
      <c r="E840" s="418"/>
      <c r="F840" s="419" t="str">
        <f>IF($B840="","",IFERROR(VLOOKUP($B840,SERVIÇOS!$A:$F,4,0),IFERROR(VLOOKUP($B840,'COMPOSIÇÕES COMPLEMENTARES '!$C:$K,6,0),"")))</f>
        <v/>
      </c>
      <c r="G840" s="419" t="str">
        <f>IF($B840="","",IFERROR(VLOOKUP($B840,SERVIÇOS!$A:$F,5,0),IFERROR(VLOOKUP($B840,'COMPOSIÇÕES COMPLEMENTARES '!$C:$K,7,0),"")))</f>
        <v/>
      </c>
      <c r="H840" s="419" t="str">
        <f t="shared" si="517"/>
        <v/>
      </c>
      <c r="I840" s="419" t="str">
        <f t="shared" si="519"/>
        <v/>
      </c>
      <c r="J840" s="419" t="str">
        <f t="shared" si="520"/>
        <v/>
      </c>
      <c r="K840" s="419" t="str">
        <f t="shared" si="521"/>
        <v/>
      </c>
      <c r="L840" s="714"/>
      <c r="N840" s="477"/>
      <c r="O840" s="478" t="str">
        <f t="shared" si="522"/>
        <v/>
      </c>
      <c r="P840" s="477"/>
      <c r="Q840" s="479" t="str">
        <f t="shared" si="523"/>
        <v/>
      </c>
      <c r="R840" s="477"/>
      <c r="S840" s="480" t="str">
        <f t="shared" si="524"/>
        <v/>
      </c>
      <c r="T840" s="481">
        <f>SUMIF($N$8:S$8,"QUANT.",N840:S840)</f>
        <v>0</v>
      </c>
      <c r="U840" s="482">
        <f t="shared" si="525"/>
        <v>0</v>
      </c>
      <c r="V840" s="494" t="str">
        <f t="shared" si="518"/>
        <v/>
      </c>
      <c r="W840" s="495">
        <f t="shared" si="526"/>
        <v>0</v>
      </c>
      <c r="X840" s="495" t="e">
        <f t="shared" si="527"/>
        <v>#VALUE!</v>
      </c>
    </row>
    <row r="841" spans="1:24">
      <c r="A841" s="414"/>
      <c r="B841" s="415"/>
      <c r="C841" s="416" t="str">
        <f>IF($B841="","",IFERROR(VLOOKUP($B841,SERVIÇOS!$A:$F,2,0),IFERROR(VLOOKUP($B841,'COMPOSIÇÕES COMPLEMENTARES '!$C:$K,2,0),"")))</f>
        <v/>
      </c>
      <c r="D841" s="417" t="str">
        <f>IF($B841="","",IFERROR(VLOOKUP($B841,SERVIÇOS!$A:$F,3,0),IFERROR(VLOOKUP($B841,'COMPOSIÇÕES COMPLEMENTARES '!$C:$K,3,0),"")))</f>
        <v/>
      </c>
      <c r="E841" s="418"/>
      <c r="F841" s="419" t="str">
        <f>IF($B841="","",IFERROR(VLOOKUP($B841,SERVIÇOS!$A:$F,4,0),IFERROR(VLOOKUP($B841,'COMPOSIÇÕES COMPLEMENTARES '!$C:$K,6,0),"")))</f>
        <v/>
      </c>
      <c r="G841" s="419" t="str">
        <f>IF($B841="","",IFERROR(VLOOKUP($B841,SERVIÇOS!$A:$F,5,0),IFERROR(VLOOKUP($B841,'COMPOSIÇÕES COMPLEMENTARES '!$C:$K,7,0),"")))</f>
        <v/>
      </c>
      <c r="H841" s="419" t="str">
        <f t="shared" si="517"/>
        <v/>
      </c>
      <c r="I841" s="419" t="str">
        <f t="shared" si="519"/>
        <v/>
      </c>
      <c r="J841" s="419" t="str">
        <f t="shared" si="520"/>
        <v/>
      </c>
      <c r="K841" s="419" t="str">
        <f t="shared" si="521"/>
        <v/>
      </c>
      <c r="L841" s="714"/>
      <c r="N841" s="477"/>
      <c r="O841" s="478" t="str">
        <f t="shared" si="522"/>
        <v/>
      </c>
      <c r="P841" s="477"/>
      <c r="Q841" s="479" t="str">
        <f t="shared" si="523"/>
        <v/>
      </c>
      <c r="R841" s="477"/>
      <c r="S841" s="480" t="str">
        <f t="shared" si="524"/>
        <v/>
      </c>
      <c r="T841" s="481">
        <f>SUMIF($N$8:S$8,"QUANT.",N841:S841)</f>
        <v>0</v>
      </c>
      <c r="U841" s="482">
        <f t="shared" si="525"/>
        <v>0</v>
      </c>
      <c r="V841" s="494" t="str">
        <f t="shared" si="518"/>
        <v/>
      </c>
      <c r="W841" s="495">
        <f t="shared" si="526"/>
        <v>0</v>
      </c>
      <c r="X841" s="495" t="e">
        <f t="shared" si="527"/>
        <v>#VALUE!</v>
      </c>
    </row>
    <row r="842" spans="1:24">
      <c r="A842" s="414"/>
      <c r="B842" s="415"/>
      <c r="C842" s="416" t="str">
        <f>IF($B842="","",IFERROR(VLOOKUP($B842,SERVIÇOS!$A:$F,2,0),IFERROR(VLOOKUP($B842,'COMPOSIÇÕES COMPLEMENTARES '!$C:$K,2,0),"")))</f>
        <v/>
      </c>
      <c r="D842" s="417" t="str">
        <f>IF($B842="","",IFERROR(VLOOKUP($B842,SERVIÇOS!$A:$F,3,0),IFERROR(VLOOKUP($B842,'COMPOSIÇÕES COMPLEMENTARES '!$C:$K,3,0),"")))</f>
        <v/>
      </c>
      <c r="E842" s="418"/>
      <c r="F842" s="419" t="str">
        <f>IF($B842="","",IFERROR(VLOOKUP($B842,SERVIÇOS!$A:$F,4,0),IFERROR(VLOOKUP($B842,'COMPOSIÇÕES COMPLEMENTARES '!$C:$K,6,0),"")))</f>
        <v/>
      </c>
      <c r="G842" s="419" t="str">
        <f>IF($B842="","",IFERROR(VLOOKUP($B842,SERVIÇOS!$A:$F,5,0),IFERROR(VLOOKUP($B842,'COMPOSIÇÕES COMPLEMENTARES '!$C:$K,7,0),"")))</f>
        <v/>
      </c>
      <c r="H842" s="419" t="str">
        <f t="shared" si="517"/>
        <v/>
      </c>
      <c r="I842" s="419" t="str">
        <f t="shared" si="519"/>
        <v/>
      </c>
      <c r="J842" s="419" t="str">
        <f t="shared" si="520"/>
        <v/>
      </c>
      <c r="K842" s="419" t="str">
        <f t="shared" si="521"/>
        <v/>
      </c>
      <c r="L842" s="714"/>
      <c r="N842" s="477"/>
      <c r="O842" s="478" t="str">
        <f t="shared" si="522"/>
        <v/>
      </c>
      <c r="P842" s="477"/>
      <c r="Q842" s="479" t="str">
        <f t="shared" si="523"/>
        <v/>
      </c>
      <c r="R842" s="477"/>
      <c r="S842" s="480" t="str">
        <f t="shared" si="524"/>
        <v/>
      </c>
      <c r="T842" s="481">
        <f>SUMIF($N$8:S$8,"QUANT.",N842:S842)</f>
        <v>0</v>
      </c>
      <c r="U842" s="482">
        <f t="shared" si="525"/>
        <v>0</v>
      </c>
      <c r="V842" s="494" t="str">
        <f t="shared" si="518"/>
        <v/>
      </c>
      <c r="W842" s="495">
        <f t="shared" si="526"/>
        <v>0</v>
      </c>
      <c r="X842" s="495" t="e">
        <f t="shared" si="527"/>
        <v>#VALUE!</v>
      </c>
    </row>
    <row r="843" spans="1:24">
      <c r="A843" s="414"/>
      <c r="B843" s="415"/>
      <c r="C843" s="416" t="str">
        <f>IF($B843="","",IFERROR(VLOOKUP($B843,SERVIÇOS!$A:$F,2,0),IFERROR(VLOOKUP($B843,'COMPOSIÇÕES COMPLEMENTARES '!$C:$K,2,0),"")))</f>
        <v/>
      </c>
      <c r="D843" s="417" t="str">
        <f>IF($B843="","",IFERROR(VLOOKUP($B843,SERVIÇOS!$A:$F,3,0),IFERROR(VLOOKUP($B843,'COMPOSIÇÕES COMPLEMENTARES '!$C:$K,3,0),"")))</f>
        <v/>
      </c>
      <c r="E843" s="418"/>
      <c r="F843" s="419" t="str">
        <f>IF($B843="","",IFERROR(VLOOKUP($B843,SERVIÇOS!$A:$F,4,0),IFERROR(VLOOKUP($B843,'COMPOSIÇÕES COMPLEMENTARES '!$C:$K,6,0),"")))</f>
        <v/>
      </c>
      <c r="G843" s="419" t="str">
        <f>IF($B843="","",IFERROR(VLOOKUP($B843,SERVIÇOS!$A:$F,5,0),IFERROR(VLOOKUP($B843,'COMPOSIÇÕES COMPLEMENTARES '!$C:$K,7,0),"")))</f>
        <v/>
      </c>
      <c r="H843" s="419" t="str">
        <f t="shared" si="517"/>
        <v/>
      </c>
      <c r="I843" s="419" t="str">
        <f t="shared" si="519"/>
        <v/>
      </c>
      <c r="J843" s="419" t="str">
        <f t="shared" si="520"/>
        <v/>
      </c>
      <c r="K843" s="419" t="str">
        <f t="shared" si="521"/>
        <v/>
      </c>
      <c r="L843" s="714"/>
      <c r="N843" s="477"/>
      <c r="O843" s="478" t="str">
        <f t="shared" si="522"/>
        <v/>
      </c>
      <c r="P843" s="477"/>
      <c r="Q843" s="479" t="str">
        <f t="shared" si="523"/>
        <v/>
      </c>
      <c r="R843" s="477"/>
      <c r="S843" s="480" t="str">
        <f t="shared" si="524"/>
        <v/>
      </c>
      <c r="T843" s="481">
        <f>SUMIF($N$8:S$8,"QUANT.",N843:S843)</f>
        <v>0</v>
      </c>
      <c r="U843" s="482">
        <f t="shared" si="525"/>
        <v>0</v>
      </c>
      <c r="V843" s="494" t="str">
        <f t="shared" si="518"/>
        <v/>
      </c>
      <c r="W843" s="495">
        <f t="shared" si="526"/>
        <v>0</v>
      </c>
      <c r="X843" s="495" t="e">
        <f t="shared" si="527"/>
        <v>#VALUE!</v>
      </c>
    </row>
    <row r="844" spans="1:24">
      <c r="A844" s="414"/>
      <c r="B844" s="415"/>
      <c r="C844" s="416" t="str">
        <f>IF($B844="","",IFERROR(VLOOKUP($B844,SERVIÇOS!$A:$F,2,0),IFERROR(VLOOKUP($B844,'COMPOSIÇÕES COMPLEMENTARES '!$C:$K,2,0),"")))</f>
        <v/>
      </c>
      <c r="D844" s="417" t="str">
        <f>IF($B844="","",IFERROR(VLOOKUP($B844,SERVIÇOS!$A:$F,3,0),IFERROR(VLOOKUP($B844,'COMPOSIÇÕES COMPLEMENTARES '!$C:$K,3,0),"")))</f>
        <v/>
      </c>
      <c r="E844" s="418"/>
      <c r="F844" s="419" t="str">
        <f>IF($B844="","",IFERROR(VLOOKUP($B844,SERVIÇOS!$A:$F,4,0),IFERROR(VLOOKUP($B844,'COMPOSIÇÕES COMPLEMENTARES '!$C:$K,6,0),"")))</f>
        <v/>
      </c>
      <c r="G844" s="419" t="str">
        <f>IF($B844="","",IFERROR(VLOOKUP($B844,SERVIÇOS!$A:$F,5,0),IFERROR(VLOOKUP($B844,'COMPOSIÇÕES COMPLEMENTARES '!$C:$K,7,0),"")))</f>
        <v/>
      </c>
      <c r="H844" s="419" t="str">
        <f t="shared" si="517"/>
        <v/>
      </c>
      <c r="I844" s="419" t="str">
        <f t="shared" si="519"/>
        <v/>
      </c>
      <c r="J844" s="419" t="str">
        <f t="shared" si="520"/>
        <v/>
      </c>
      <c r="K844" s="419" t="str">
        <f t="shared" si="521"/>
        <v/>
      </c>
      <c r="L844" s="714"/>
      <c r="N844" s="477"/>
      <c r="O844" s="478" t="str">
        <f t="shared" si="522"/>
        <v/>
      </c>
      <c r="P844" s="477"/>
      <c r="Q844" s="479" t="str">
        <f t="shared" si="523"/>
        <v/>
      </c>
      <c r="R844" s="477"/>
      <c r="S844" s="480" t="str">
        <f t="shared" si="524"/>
        <v/>
      </c>
      <c r="T844" s="481">
        <f>SUMIF($N$8:S$8,"QUANT.",N844:S844)</f>
        <v>0</v>
      </c>
      <c r="U844" s="482">
        <f t="shared" si="525"/>
        <v>0</v>
      </c>
      <c r="V844" s="494" t="str">
        <f t="shared" si="518"/>
        <v/>
      </c>
      <c r="W844" s="495">
        <f t="shared" si="526"/>
        <v>0</v>
      </c>
      <c r="X844" s="495" t="e">
        <f t="shared" si="527"/>
        <v>#VALUE!</v>
      </c>
    </row>
    <row r="845" spans="1:24">
      <c r="A845" s="414"/>
      <c r="B845" s="415"/>
      <c r="C845" s="416" t="str">
        <f>IF($B845="","",IFERROR(VLOOKUP($B845,SERVIÇOS!$A:$F,2,0),IFERROR(VLOOKUP($B845,'COMPOSIÇÕES COMPLEMENTARES '!$C:$K,2,0),"")))</f>
        <v/>
      </c>
      <c r="D845" s="417" t="str">
        <f>IF($B845="","",IFERROR(VLOOKUP($B845,SERVIÇOS!$A:$F,3,0),IFERROR(VLOOKUP($B845,'COMPOSIÇÕES COMPLEMENTARES '!$C:$K,3,0),"")))</f>
        <v/>
      </c>
      <c r="E845" s="418"/>
      <c r="F845" s="419" t="str">
        <f>IF($B845="","",IFERROR(VLOOKUP($B845,SERVIÇOS!$A:$F,4,0),IFERROR(VLOOKUP($B845,'COMPOSIÇÕES COMPLEMENTARES '!$C:$K,6,0),"")))</f>
        <v/>
      </c>
      <c r="G845" s="419" t="str">
        <f>IF($B845="","",IFERROR(VLOOKUP($B845,SERVIÇOS!$A:$F,5,0),IFERROR(VLOOKUP($B845,'COMPOSIÇÕES COMPLEMENTARES '!$C:$K,7,0),"")))</f>
        <v/>
      </c>
      <c r="H845" s="419" t="str">
        <f t="shared" si="517"/>
        <v/>
      </c>
      <c r="I845" s="419" t="str">
        <f t="shared" si="519"/>
        <v/>
      </c>
      <c r="J845" s="419" t="str">
        <f t="shared" si="520"/>
        <v/>
      </c>
      <c r="K845" s="419" t="str">
        <f t="shared" si="521"/>
        <v/>
      </c>
      <c r="L845" s="714"/>
      <c r="N845" s="477"/>
      <c r="O845" s="478" t="str">
        <f t="shared" si="522"/>
        <v/>
      </c>
      <c r="P845" s="477"/>
      <c r="Q845" s="479" t="str">
        <f t="shared" si="523"/>
        <v/>
      </c>
      <c r="R845" s="477"/>
      <c r="S845" s="480" t="str">
        <f t="shared" si="524"/>
        <v/>
      </c>
      <c r="T845" s="481">
        <f>SUMIF($N$8:S$8,"QUANT.",N845:S845)</f>
        <v>0</v>
      </c>
      <c r="U845" s="482">
        <f t="shared" si="525"/>
        <v>0</v>
      </c>
      <c r="V845" s="494" t="str">
        <f t="shared" si="518"/>
        <v/>
      </c>
      <c r="W845" s="495">
        <f t="shared" si="526"/>
        <v>0</v>
      </c>
      <c r="X845" s="495" t="e">
        <f t="shared" si="527"/>
        <v>#VALUE!</v>
      </c>
    </row>
    <row r="846" spans="1:24">
      <c r="A846" s="414"/>
      <c r="B846" s="415"/>
      <c r="C846" s="416" t="str">
        <f>IF($B846="","",IFERROR(VLOOKUP($B846,SERVIÇOS!$A:$F,2,0),IFERROR(VLOOKUP($B846,'COMPOSIÇÕES COMPLEMENTARES '!$C:$K,2,0),"")))</f>
        <v/>
      </c>
      <c r="D846" s="417" t="str">
        <f>IF($B846="","",IFERROR(VLOOKUP($B846,SERVIÇOS!$A:$F,3,0),IFERROR(VLOOKUP($B846,'COMPOSIÇÕES COMPLEMENTARES '!$C:$K,3,0),"")))</f>
        <v/>
      </c>
      <c r="E846" s="418"/>
      <c r="F846" s="419" t="str">
        <f>IF($B846="","",IFERROR(VLOOKUP($B846,SERVIÇOS!$A:$F,4,0),IFERROR(VLOOKUP($B846,'COMPOSIÇÕES COMPLEMENTARES '!$C:$K,6,0),"")))</f>
        <v/>
      </c>
      <c r="G846" s="419" t="str">
        <f>IF($B846="","",IFERROR(VLOOKUP($B846,SERVIÇOS!$A:$F,5,0),IFERROR(VLOOKUP($B846,'COMPOSIÇÕES COMPLEMENTARES '!$C:$K,7,0),"")))</f>
        <v/>
      </c>
      <c r="H846" s="419" t="str">
        <f t="shared" si="517"/>
        <v/>
      </c>
      <c r="I846" s="419" t="str">
        <f t="shared" si="519"/>
        <v/>
      </c>
      <c r="J846" s="419" t="str">
        <f t="shared" si="520"/>
        <v/>
      </c>
      <c r="K846" s="419" t="str">
        <f t="shared" si="521"/>
        <v/>
      </c>
      <c r="L846" s="714"/>
      <c r="N846" s="477"/>
      <c r="O846" s="478" t="str">
        <f t="shared" si="522"/>
        <v/>
      </c>
      <c r="P846" s="477"/>
      <c r="Q846" s="479" t="str">
        <f t="shared" si="523"/>
        <v/>
      </c>
      <c r="R846" s="477"/>
      <c r="S846" s="480" t="str">
        <f t="shared" si="524"/>
        <v/>
      </c>
      <c r="T846" s="481">
        <f>SUMIF($N$8:S$8,"QUANT.",N846:S846)</f>
        <v>0</v>
      </c>
      <c r="U846" s="482">
        <f t="shared" si="525"/>
        <v>0</v>
      </c>
      <c r="V846" s="494" t="str">
        <f t="shared" si="518"/>
        <v/>
      </c>
      <c r="W846" s="495">
        <f t="shared" si="526"/>
        <v>0</v>
      </c>
      <c r="X846" s="495" t="e">
        <f t="shared" si="527"/>
        <v>#VALUE!</v>
      </c>
    </row>
    <row r="847" spans="1:24">
      <c r="A847" s="414"/>
      <c r="B847" s="415"/>
      <c r="C847" s="416" t="str">
        <f>IF($B847="","",IFERROR(VLOOKUP($B847,SERVIÇOS!$A:$F,2,0),IFERROR(VLOOKUP($B847,'COMPOSIÇÕES COMPLEMENTARES '!$C:$K,2,0),"")))</f>
        <v/>
      </c>
      <c r="D847" s="417" t="str">
        <f>IF($B847="","",IFERROR(VLOOKUP($B847,SERVIÇOS!$A:$F,3,0),IFERROR(VLOOKUP($B847,'COMPOSIÇÕES COMPLEMENTARES '!$C:$K,3,0),"")))</f>
        <v/>
      </c>
      <c r="E847" s="418"/>
      <c r="F847" s="419" t="str">
        <f>IF($B847="","",IFERROR(VLOOKUP($B847,SERVIÇOS!$A:$F,4,0),IFERROR(VLOOKUP($B847,'COMPOSIÇÕES COMPLEMENTARES '!$C:$K,6,0),"")))</f>
        <v/>
      </c>
      <c r="G847" s="419" t="str">
        <f>IF($B847="","",IFERROR(VLOOKUP($B847,SERVIÇOS!$A:$F,5,0),IFERROR(VLOOKUP($B847,'COMPOSIÇÕES COMPLEMENTARES '!$C:$K,7,0),"")))</f>
        <v/>
      </c>
      <c r="H847" s="419" t="str">
        <f t="shared" si="517"/>
        <v/>
      </c>
      <c r="I847" s="419" t="str">
        <f t="shared" si="519"/>
        <v/>
      </c>
      <c r="J847" s="419" t="str">
        <f t="shared" si="520"/>
        <v/>
      </c>
      <c r="K847" s="419" t="str">
        <f t="shared" si="521"/>
        <v/>
      </c>
      <c r="L847" s="714"/>
      <c r="N847" s="477"/>
      <c r="O847" s="478" t="str">
        <f t="shared" si="522"/>
        <v/>
      </c>
      <c r="P847" s="477"/>
      <c r="Q847" s="479" t="str">
        <f t="shared" si="523"/>
        <v/>
      </c>
      <c r="R847" s="477"/>
      <c r="S847" s="480" t="str">
        <f t="shared" si="524"/>
        <v/>
      </c>
      <c r="T847" s="481">
        <f>SUMIF($N$8:S$8,"QUANT.",N847:S847)</f>
        <v>0</v>
      </c>
      <c r="U847" s="482">
        <f t="shared" si="525"/>
        <v>0</v>
      </c>
      <c r="V847" s="494" t="str">
        <f t="shared" si="518"/>
        <v/>
      </c>
      <c r="W847" s="495">
        <f t="shared" si="526"/>
        <v>0</v>
      </c>
      <c r="X847" s="495" t="e">
        <f t="shared" si="527"/>
        <v>#VALUE!</v>
      </c>
    </row>
    <row r="848" spans="1:24">
      <c r="A848" s="414"/>
      <c r="B848" s="415"/>
      <c r="C848" s="416" t="str">
        <f>IF($B848="","",IFERROR(VLOOKUP($B848,SERVIÇOS!$A:$F,2,0),IFERROR(VLOOKUP($B848,'COMPOSIÇÕES COMPLEMENTARES '!$C:$K,2,0),"")))</f>
        <v/>
      </c>
      <c r="D848" s="417" t="str">
        <f>IF($B848="","",IFERROR(VLOOKUP($B848,SERVIÇOS!$A:$F,3,0),IFERROR(VLOOKUP($B848,'COMPOSIÇÕES COMPLEMENTARES '!$C:$K,3,0),"")))</f>
        <v/>
      </c>
      <c r="E848" s="418"/>
      <c r="F848" s="419" t="str">
        <f>IF($B848="","",IFERROR(VLOOKUP($B848,SERVIÇOS!$A:$F,4,0),IFERROR(VLOOKUP($B848,'COMPOSIÇÕES COMPLEMENTARES '!$C:$K,6,0),"")))</f>
        <v/>
      </c>
      <c r="G848" s="419" t="str">
        <f>IF($B848="","",IFERROR(VLOOKUP($B848,SERVIÇOS!$A:$F,5,0),IFERROR(VLOOKUP($B848,'COMPOSIÇÕES COMPLEMENTARES '!$C:$K,7,0),"")))</f>
        <v/>
      </c>
      <c r="H848" s="419" t="str">
        <f t="shared" si="517"/>
        <v/>
      </c>
      <c r="I848" s="419" t="str">
        <f t="shared" si="519"/>
        <v/>
      </c>
      <c r="J848" s="419" t="str">
        <f t="shared" si="520"/>
        <v/>
      </c>
      <c r="K848" s="419" t="str">
        <f t="shared" si="521"/>
        <v/>
      </c>
      <c r="L848" s="714"/>
      <c r="N848" s="477"/>
      <c r="O848" s="478" t="str">
        <f t="shared" si="522"/>
        <v/>
      </c>
      <c r="P848" s="477"/>
      <c r="Q848" s="479" t="str">
        <f t="shared" si="523"/>
        <v/>
      </c>
      <c r="R848" s="477"/>
      <c r="S848" s="480" t="str">
        <f t="shared" si="524"/>
        <v/>
      </c>
      <c r="T848" s="481">
        <f>SUMIF($N$8:S$8,"QUANT.",N848:S848)</f>
        <v>0</v>
      </c>
      <c r="U848" s="482">
        <f t="shared" si="525"/>
        <v>0</v>
      </c>
      <c r="V848" s="494" t="str">
        <f t="shared" si="518"/>
        <v/>
      </c>
      <c r="W848" s="495">
        <f t="shared" si="526"/>
        <v>0</v>
      </c>
      <c r="X848" s="495" t="e">
        <f t="shared" si="527"/>
        <v>#VALUE!</v>
      </c>
    </row>
    <row r="849" spans="1:24">
      <c r="A849" s="414"/>
      <c r="B849" s="415"/>
      <c r="C849" s="416" t="str">
        <f>IF($B849="","",IFERROR(VLOOKUP($B849,SERVIÇOS!$A:$F,2,0),IFERROR(VLOOKUP($B849,'COMPOSIÇÕES COMPLEMENTARES '!$C:$K,2,0),"")))</f>
        <v/>
      </c>
      <c r="D849" s="417" t="str">
        <f>IF($B849="","",IFERROR(VLOOKUP($B849,SERVIÇOS!$A:$F,3,0),IFERROR(VLOOKUP($B849,'COMPOSIÇÕES COMPLEMENTARES '!$C:$K,3,0),"")))</f>
        <v/>
      </c>
      <c r="E849" s="418"/>
      <c r="F849" s="419" t="str">
        <f>IF($B849="","",IFERROR(VLOOKUP($B849,SERVIÇOS!$A:$F,4,0),IFERROR(VLOOKUP($B849,'COMPOSIÇÕES COMPLEMENTARES '!$C:$K,6,0),"")))</f>
        <v/>
      </c>
      <c r="G849" s="419" t="str">
        <f>IF($B849="","",IFERROR(VLOOKUP($B849,SERVIÇOS!$A:$F,5,0),IFERROR(VLOOKUP($B849,'COMPOSIÇÕES COMPLEMENTARES '!$C:$K,7,0),"")))</f>
        <v/>
      </c>
      <c r="H849" s="419" t="str">
        <f t="shared" si="517"/>
        <v/>
      </c>
      <c r="I849" s="419" t="str">
        <f t="shared" si="519"/>
        <v/>
      </c>
      <c r="J849" s="419" t="str">
        <f t="shared" si="520"/>
        <v/>
      </c>
      <c r="K849" s="419" t="str">
        <f t="shared" si="521"/>
        <v/>
      </c>
      <c r="L849" s="714"/>
      <c r="N849" s="477"/>
      <c r="O849" s="478" t="str">
        <f t="shared" si="522"/>
        <v/>
      </c>
      <c r="P849" s="477"/>
      <c r="Q849" s="479" t="str">
        <f t="shared" si="523"/>
        <v/>
      </c>
      <c r="R849" s="477"/>
      <c r="S849" s="480" t="str">
        <f t="shared" si="524"/>
        <v/>
      </c>
      <c r="T849" s="481">
        <f>SUMIF($N$8:S$8,"QUANT.",N849:S849)</f>
        <v>0</v>
      </c>
      <c r="U849" s="482">
        <f t="shared" si="525"/>
        <v>0</v>
      </c>
      <c r="V849" s="494" t="str">
        <f t="shared" si="518"/>
        <v/>
      </c>
      <c r="W849" s="495">
        <f t="shared" si="526"/>
        <v>0</v>
      </c>
      <c r="X849" s="495" t="e">
        <f t="shared" si="527"/>
        <v>#VALUE!</v>
      </c>
    </row>
    <row r="850" spans="1:24">
      <c r="A850" s="414"/>
      <c r="B850" s="415"/>
      <c r="C850" s="416" t="str">
        <f>IF($B850="","",IFERROR(VLOOKUP($B850,SERVIÇOS!$A:$F,2,0),IFERROR(VLOOKUP($B850,'COMPOSIÇÕES COMPLEMENTARES '!$C:$K,2,0),"")))</f>
        <v/>
      </c>
      <c r="D850" s="417" t="str">
        <f>IF($B850="","",IFERROR(VLOOKUP($B850,SERVIÇOS!$A:$F,3,0),IFERROR(VLOOKUP($B850,'COMPOSIÇÕES COMPLEMENTARES '!$C:$K,3,0),"")))</f>
        <v/>
      </c>
      <c r="E850" s="418"/>
      <c r="F850" s="419" t="str">
        <f>IF($B850="","",IFERROR(VLOOKUP($B850,SERVIÇOS!$A:$F,4,0),IFERROR(VLOOKUP($B850,'COMPOSIÇÕES COMPLEMENTARES '!$C:$K,6,0),"")))</f>
        <v/>
      </c>
      <c r="G850" s="419" t="str">
        <f>IF($B850="","",IFERROR(VLOOKUP($B850,SERVIÇOS!$A:$F,5,0),IFERROR(VLOOKUP($B850,'COMPOSIÇÕES COMPLEMENTARES '!$C:$K,7,0),"")))</f>
        <v/>
      </c>
      <c r="H850" s="419" t="str">
        <f t="shared" si="517"/>
        <v/>
      </c>
      <c r="I850" s="419" t="str">
        <f t="shared" si="519"/>
        <v/>
      </c>
      <c r="J850" s="419" t="str">
        <f t="shared" si="520"/>
        <v/>
      </c>
      <c r="K850" s="419" t="str">
        <f t="shared" si="521"/>
        <v/>
      </c>
      <c r="L850" s="714"/>
      <c r="N850" s="477"/>
      <c r="O850" s="478" t="str">
        <f t="shared" si="522"/>
        <v/>
      </c>
      <c r="P850" s="477"/>
      <c r="Q850" s="479" t="str">
        <f t="shared" si="523"/>
        <v/>
      </c>
      <c r="R850" s="477"/>
      <c r="S850" s="480" t="str">
        <f t="shared" si="524"/>
        <v/>
      </c>
      <c r="T850" s="481">
        <f>SUMIF($N$8:S$8,"QUANT.",N850:S850)</f>
        <v>0</v>
      </c>
      <c r="U850" s="482">
        <f t="shared" si="525"/>
        <v>0</v>
      </c>
      <c r="V850" s="494" t="str">
        <f t="shared" si="518"/>
        <v/>
      </c>
      <c r="W850" s="495">
        <f t="shared" si="526"/>
        <v>0</v>
      </c>
      <c r="X850" s="495" t="e">
        <f t="shared" si="527"/>
        <v>#VALUE!</v>
      </c>
    </row>
    <row r="851" spans="1:24">
      <c r="A851" s="414"/>
      <c r="B851" s="415"/>
      <c r="C851" s="416" t="str">
        <f>IF($B851="","",IFERROR(VLOOKUP($B851,SERVIÇOS!$A:$F,2,0),IFERROR(VLOOKUP($B851,'COMPOSIÇÕES COMPLEMENTARES '!$C:$K,2,0),"")))</f>
        <v/>
      </c>
      <c r="D851" s="417" t="str">
        <f>IF($B851="","",IFERROR(VLOOKUP($B851,SERVIÇOS!$A:$F,3,0),IFERROR(VLOOKUP($B851,'COMPOSIÇÕES COMPLEMENTARES '!$C:$K,3,0),"")))</f>
        <v/>
      </c>
      <c r="E851" s="418"/>
      <c r="F851" s="419" t="str">
        <f>IF($B851="","",IFERROR(VLOOKUP($B851,SERVIÇOS!$A:$F,4,0),IFERROR(VLOOKUP($B851,'COMPOSIÇÕES COMPLEMENTARES '!$C:$K,6,0),"")))</f>
        <v/>
      </c>
      <c r="G851" s="419" t="str">
        <f>IF($B851="","",IFERROR(VLOOKUP($B851,SERVIÇOS!$A:$F,5,0),IFERROR(VLOOKUP($B851,'COMPOSIÇÕES COMPLEMENTARES '!$C:$K,7,0),"")))</f>
        <v/>
      </c>
      <c r="H851" s="419" t="str">
        <f t="shared" si="517"/>
        <v/>
      </c>
      <c r="I851" s="419" t="str">
        <f t="shared" si="519"/>
        <v/>
      </c>
      <c r="J851" s="419" t="str">
        <f t="shared" si="520"/>
        <v/>
      </c>
      <c r="K851" s="419" t="str">
        <f t="shared" si="521"/>
        <v/>
      </c>
      <c r="L851" s="714"/>
      <c r="N851" s="477"/>
      <c r="O851" s="478" t="str">
        <f t="shared" si="522"/>
        <v/>
      </c>
      <c r="P851" s="477"/>
      <c r="Q851" s="479" t="str">
        <f t="shared" si="523"/>
        <v/>
      </c>
      <c r="R851" s="477"/>
      <c r="S851" s="480" t="str">
        <f t="shared" si="524"/>
        <v/>
      </c>
      <c r="T851" s="481">
        <f>SUMIF($N$8:S$8,"QUANT.",N851:S851)</f>
        <v>0</v>
      </c>
      <c r="U851" s="482">
        <f t="shared" si="525"/>
        <v>0</v>
      </c>
      <c r="V851" s="494" t="str">
        <f t="shared" si="518"/>
        <v/>
      </c>
      <c r="W851" s="495">
        <f t="shared" si="526"/>
        <v>0</v>
      </c>
      <c r="X851" s="495" t="e">
        <f t="shared" si="527"/>
        <v>#VALUE!</v>
      </c>
    </row>
    <row r="852" spans="1:24">
      <c r="A852" s="414"/>
      <c r="B852" s="415"/>
      <c r="C852" s="416" t="str">
        <f>IF($B852="","",IFERROR(VLOOKUP($B852,SERVIÇOS!$A:$F,2,0),IFERROR(VLOOKUP($B852,'COMPOSIÇÕES COMPLEMENTARES '!$C:$K,2,0),"")))</f>
        <v/>
      </c>
      <c r="D852" s="417" t="str">
        <f>IF($B852="","",IFERROR(VLOOKUP($B852,SERVIÇOS!$A:$F,3,0),IFERROR(VLOOKUP($B852,'COMPOSIÇÕES COMPLEMENTARES '!$C:$K,3,0),"")))</f>
        <v/>
      </c>
      <c r="E852" s="418"/>
      <c r="F852" s="419" t="str">
        <f>IF($B852="","",IFERROR(VLOOKUP($B852,SERVIÇOS!$A:$F,4,0),IFERROR(VLOOKUP($B852,'COMPOSIÇÕES COMPLEMENTARES '!$C:$K,6,0),"")))</f>
        <v/>
      </c>
      <c r="G852" s="419" t="str">
        <f>IF($B852="","",IFERROR(VLOOKUP($B852,SERVIÇOS!$A:$F,5,0),IFERROR(VLOOKUP($B852,'COMPOSIÇÕES COMPLEMENTARES '!$C:$K,7,0),"")))</f>
        <v/>
      </c>
      <c r="H852" s="419" t="str">
        <f t="shared" si="517"/>
        <v/>
      </c>
      <c r="I852" s="419" t="str">
        <f t="shared" si="519"/>
        <v/>
      </c>
      <c r="J852" s="419" t="str">
        <f t="shared" si="520"/>
        <v/>
      </c>
      <c r="K852" s="419" t="str">
        <f t="shared" si="521"/>
        <v/>
      </c>
      <c r="L852" s="714"/>
      <c r="N852" s="477"/>
      <c r="O852" s="478" t="str">
        <f t="shared" si="522"/>
        <v/>
      </c>
      <c r="P852" s="477"/>
      <c r="Q852" s="479" t="str">
        <f t="shared" si="523"/>
        <v/>
      </c>
      <c r="R852" s="477"/>
      <c r="S852" s="480" t="str">
        <f t="shared" si="524"/>
        <v/>
      </c>
      <c r="T852" s="481">
        <f>SUMIF($N$8:S$8,"QUANT.",N852:S852)</f>
        <v>0</v>
      </c>
      <c r="U852" s="482">
        <f t="shared" si="525"/>
        <v>0</v>
      </c>
      <c r="V852" s="494" t="str">
        <f t="shared" si="518"/>
        <v/>
      </c>
      <c r="W852" s="495">
        <f t="shared" si="526"/>
        <v>0</v>
      </c>
      <c r="X852" s="495" t="e">
        <f t="shared" si="527"/>
        <v>#VALUE!</v>
      </c>
    </row>
    <row r="853" spans="1:24">
      <c r="A853" s="414"/>
      <c r="B853" s="415"/>
      <c r="C853" s="416" t="str">
        <f>IF($B853="","",IFERROR(VLOOKUP($B853,SERVIÇOS!$A:$F,2,0),IFERROR(VLOOKUP($B853,'COMPOSIÇÕES COMPLEMENTARES '!$C:$K,2,0),"")))</f>
        <v/>
      </c>
      <c r="D853" s="417" t="str">
        <f>IF($B853="","",IFERROR(VLOOKUP($B853,SERVIÇOS!$A:$F,3,0),IFERROR(VLOOKUP($B853,'COMPOSIÇÕES COMPLEMENTARES '!$C:$K,3,0),"")))</f>
        <v/>
      </c>
      <c r="E853" s="418"/>
      <c r="F853" s="419" t="str">
        <f>IF($B853="","",IFERROR(VLOOKUP($B853,SERVIÇOS!$A:$F,4,0),IFERROR(VLOOKUP($B853,'COMPOSIÇÕES COMPLEMENTARES '!$C:$K,6,0),"")))</f>
        <v/>
      </c>
      <c r="G853" s="419" t="str">
        <f>IF($B853="","",IFERROR(VLOOKUP($B853,SERVIÇOS!$A:$F,5,0),IFERROR(VLOOKUP($B853,'COMPOSIÇÕES COMPLEMENTARES '!$C:$K,7,0),"")))</f>
        <v/>
      </c>
      <c r="H853" s="419" t="str">
        <f t="shared" si="517"/>
        <v/>
      </c>
      <c r="I853" s="419" t="str">
        <f t="shared" si="519"/>
        <v/>
      </c>
      <c r="J853" s="419" t="str">
        <f t="shared" si="520"/>
        <v/>
      </c>
      <c r="K853" s="419" t="str">
        <f t="shared" si="521"/>
        <v/>
      </c>
      <c r="L853" s="714"/>
      <c r="N853" s="477"/>
      <c r="O853" s="478" t="str">
        <f t="shared" si="522"/>
        <v/>
      </c>
      <c r="P853" s="477"/>
      <c r="Q853" s="479" t="str">
        <f t="shared" si="523"/>
        <v/>
      </c>
      <c r="R853" s="477"/>
      <c r="S853" s="480" t="str">
        <f t="shared" si="524"/>
        <v/>
      </c>
      <c r="T853" s="481">
        <f>SUMIF($N$8:S$8,"QUANT.",N853:S853)</f>
        <v>0</v>
      </c>
      <c r="U853" s="482">
        <f t="shared" si="525"/>
        <v>0</v>
      </c>
      <c r="V853" s="494" t="str">
        <f t="shared" si="518"/>
        <v/>
      </c>
      <c r="W853" s="495">
        <f t="shared" si="526"/>
        <v>0</v>
      </c>
      <c r="X853" s="495" t="e">
        <f t="shared" si="527"/>
        <v>#VALUE!</v>
      </c>
    </row>
    <row r="854" spans="1:24">
      <c r="A854" s="414"/>
      <c r="B854" s="415"/>
      <c r="C854" s="416" t="str">
        <f>IF($B854="","",IFERROR(VLOOKUP($B854,SERVIÇOS!$A:$F,2,0),IFERROR(VLOOKUP($B854,'COMPOSIÇÕES COMPLEMENTARES '!$C:$K,2,0),"")))</f>
        <v/>
      </c>
      <c r="D854" s="417" t="str">
        <f>IF($B854="","",IFERROR(VLOOKUP($B854,SERVIÇOS!$A:$F,3,0),IFERROR(VLOOKUP($B854,'COMPOSIÇÕES COMPLEMENTARES '!$C:$K,3,0),"")))</f>
        <v/>
      </c>
      <c r="E854" s="418"/>
      <c r="F854" s="419" t="str">
        <f>IF($B854="","",IFERROR(VLOOKUP($B854,SERVIÇOS!$A:$F,4,0),IFERROR(VLOOKUP($B854,'COMPOSIÇÕES COMPLEMENTARES '!$C:$K,6,0),"")))</f>
        <v/>
      </c>
      <c r="G854" s="419" t="str">
        <f>IF($B854="","",IFERROR(VLOOKUP($B854,SERVIÇOS!$A:$F,5,0),IFERROR(VLOOKUP($B854,'COMPOSIÇÕES COMPLEMENTARES '!$C:$K,7,0),"")))</f>
        <v/>
      </c>
      <c r="H854" s="419" t="str">
        <f t="shared" si="517"/>
        <v/>
      </c>
      <c r="I854" s="419" t="str">
        <f t="shared" si="519"/>
        <v/>
      </c>
      <c r="J854" s="419" t="str">
        <f t="shared" si="520"/>
        <v/>
      </c>
      <c r="K854" s="419" t="str">
        <f t="shared" si="521"/>
        <v/>
      </c>
      <c r="L854" s="714"/>
      <c r="N854" s="477"/>
      <c r="O854" s="478" t="str">
        <f t="shared" si="522"/>
        <v/>
      </c>
      <c r="P854" s="477"/>
      <c r="Q854" s="479" t="str">
        <f t="shared" si="523"/>
        <v/>
      </c>
      <c r="R854" s="477"/>
      <c r="S854" s="480" t="str">
        <f t="shared" si="524"/>
        <v/>
      </c>
      <c r="T854" s="481">
        <f>SUMIF($N$8:S$8,"QUANT.",N854:S854)</f>
        <v>0</v>
      </c>
      <c r="U854" s="482">
        <f t="shared" si="525"/>
        <v>0</v>
      </c>
      <c r="V854" s="494" t="str">
        <f t="shared" si="518"/>
        <v/>
      </c>
      <c r="W854" s="495">
        <f t="shared" si="526"/>
        <v>0</v>
      </c>
      <c r="X854" s="495" t="e">
        <f t="shared" si="527"/>
        <v>#VALUE!</v>
      </c>
    </row>
    <row r="855" spans="1:24">
      <c r="A855" s="414"/>
      <c r="B855" s="415"/>
      <c r="C855" s="416" t="str">
        <f>IF($B855="","",IFERROR(VLOOKUP($B855,SERVIÇOS!$A:$F,2,0),IFERROR(VLOOKUP($B855,'COMPOSIÇÕES COMPLEMENTARES '!$C:$K,2,0),"")))</f>
        <v/>
      </c>
      <c r="D855" s="417" t="str">
        <f>IF($B855="","",IFERROR(VLOOKUP($B855,SERVIÇOS!$A:$F,3,0),IFERROR(VLOOKUP($B855,'COMPOSIÇÕES COMPLEMENTARES '!$C:$K,3,0),"")))</f>
        <v/>
      </c>
      <c r="E855" s="418"/>
      <c r="F855" s="419" t="str">
        <f>IF($B855="","",IFERROR(VLOOKUP($B855,SERVIÇOS!$A:$F,4,0),IFERROR(VLOOKUP($B855,'COMPOSIÇÕES COMPLEMENTARES '!$C:$K,6,0),"")))</f>
        <v/>
      </c>
      <c r="G855" s="419" t="str">
        <f>IF($B855="","",IFERROR(VLOOKUP($B855,SERVIÇOS!$A:$F,5,0),IFERROR(VLOOKUP($B855,'COMPOSIÇÕES COMPLEMENTARES '!$C:$K,7,0),"")))</f>
        <v/>
      </c>
      <c r="H855" s="419" t="str">
        <f t="shared" si="517"/>
        <v/>
      </c>
      <c r="I855" s="419" t="str">
        <f t="shared" si="519"/>
        <v/>
      </c>
      <c r="J855" s="419" t="str">
        <f t="shared" si="520"/>
        <v/>
      </c>
      <c r="K855" s="419" t="str">
        <f t="shared" si="521"/>
        <v/>
      </c>
      <c r="L855" s="714"/>
      <c r="N855" s="477"/>
      <c r="O855" s="478" t="str">
        <f t="shared" si="522"/>
        <v/>
      </c>
      <c r="P855" s="477"/>
      <c r="Q855" s="479" t="str">
        <f t="shared" si="523"/>
        <v/>
      </c>
      <c r="R855" s="477"/>
      <c r="S855" s="480" t="str">
        <f t="shared" si="524"/>
        <v/>
      </c>
      <c r="T855" s="481">
        <f>SUMIF($N$8:S$8,"QUANT.",N855:S855)</f>
        <v>0</v>
      </c>
      <c r="U855" s="482">
        <f t="shared" si="525"/>
        <v>0</v>
      </c>
      <c r="V855" s="494" t="str">
        <f t="shared" si="518"/>
        <v/>
      </c>
      <c r="W855" s="495">
        <f t="shared" si="526"/>
        <v>0</v>
      </c>
      <c r="X855" s="495" t="e">
        <f t="shared" si="527"/>
        <v>#VALUE!</v>
      </c>
    </row>
    <row r="856" spans="1:24">
      <c r="A856" s="414"/>
      <c r="B856" s="415"/>
      <c r="C856" s="416" t="str">
        <f>IF($B856="","",IFERROR(VLOOKUP($B856,SERVIÇOS!$A:$F,2,0),IFERROR(VLOOKUP($B856,'COMPOSIÇÕES COMPLEMENTARES '!$C:$K,2,0),"")))</f>
        <v/>
      </c>
      <c r="D856" s="417" t="str">
        <f>IF($B856="","",IFERROR(VLOOKUP($B856,SERVIÇOS!$A:$F,3,0),IFERROR(VLOOKUP($B856,'COMPOSIÇÕES COMPLEMENTARES '!$C:$K,3,0),"")))</f>
        <v/>
      </c>
      <c r="E856" s="418"/>
      <c r="F856" s="419" t="str">
        <f>IF($B856="","",IFERROR(VLOOKUP($B856,SERVIÇOS!$A:$F,4,0),IFERROR(VLOOKUP($B856,'COMPOSIÇÕES COMPLEMENTARES '!$C:$K,6,0),"")))</f>
        <v/>
      </c>
      <c r="G856" s="419" t="str">
        <f>IF($B856="","",IFERROR(VLOOKUP($B856,SERVIÇOS!$A:$F,5,0),IFERROR(VLOOKUP($B856,'COMPOSIÇÕES COMPLEMENTARES '!$C:$K,7,0),"")))</f>
        <v/>
      </c>
      <c r="H856" s="419" t="str">
        <f t="shared" si="517"/>
        <v/>
      </c>
      <c r="I856" s="419" t="str">
        <f t="shared" si="519"/>
        <v/>
      </c>
      <c r="J856" s="419" t="str">
        <f t="shared" si="520"/>
        <v/>
      </c>
      <c r="K856" s="419" t="str">
        <f t="shared" si="521"/>
        <v/>
      </c>
      <c r="L856" s="714"/>
      <c r="N856" s="477"/>
      <c r="O856" s="478" t="str">
        <f t="shared" si="522"/>
        <v/>
      </c>
      <c r="P856" s="477"/>
      <c r="Q856" s="479" t="str">
        <f t="shared" si="523"/>
        <v/>
      </c>
      <c r="R856" s="477"/>
      <c r="S856" s="480" t="str">
        <f t="shared" si="524"/>
        <v/>
      </c>
      <c r="T856" s="481">
        <f>SUMIF($N$8:S$8,"QUANT.",N856:S856)</f>
        <v>0</v>
      </c>
      <c r="U856" s="482">
        <f t="shared" si="525"/>
        <v>0</v>
      </c>
      <c r="V856" s="494" t="str">
        <f t="shared" si="518"/>
        <v/>
      </c>
      <c r="W856" s="495">
        <f t="shared" si="526"/>
        <v>0</v>
      </c>
      <c r="X856" s="495" t="e">
        <f t="shared" si="527"/>
        <v>#VALUE!</v>
      </c>
    </row>
    <row r="857" spans="1:24">
      <c r="A857" s="414"/>
      <c r="B857" s="415"/>
      <c r="C857" s="416" t="str">
        <f>IF($B857="","",IFERROR(VLOOKUP($B857,SERVIÇOS!$A:$F,2,0),IFERROR(VLOOKUP($B857,'COMPOSIÇÕES COMPLEMENTARES '!$C:$K,2,0),"")))</f>
        <v/>
      </c>
      <c r="D857" s="417" t="str">
        <f>IF($B857="","",IFERROR(VLOOKUP($B857,SERVIÇOS!$A:$F,3,0),IFERROR(VLOOKUP($B857,'COMPOSIÇÕES COMPLEMENTARES '!$C:$K,3,0),"")))</f>
        <v/>
      </c>
      <c r="E857" s="418"/>
      <c r="F857" s="419" t="str">
        <f>IF($B857="","",IFERROR(VLOOKUP($B857,SERVIÇOS!$A:$F,4,0),IFERROR(VLOOKUP($B857,'COMPOSIÇÕES COMPLEMENTARES '!$C:$K,6,0),"")))</f>
        <v/>
      </c>
      <c r="G857" s="419" t="str">
        <f>IF($B857="","",IFERROR(VLOOKUP($B857,SERVIÇOS!$A:$F,5,0),IFERROR(VLOOKUP($B857,'COMPOSIÇÕES COMPLEMENTARES '!$C:$K,7,0),"")))</f>
        <v/>
      </c>
      <c r="H857" s="419" t="str">
        <f t="shared" si="517"/>
        <v/>
      </c>
      <c r="I857" s="419" t="str">
        <f t="shared" si="519"/>
        <v/>
      </c>
      <c r="J857" s="419" t="str">
        <f t="shared" si="520"/>
        <v/>
      </c>
      <c r="K857" s="419" t="str">
        <f t="shared" si="521"/>
        <v/>
      </c>
      <c r="L857" s="714"/>
      <c r="N857" s="477"/>
      <c r="O857" s="478" t="str">
        <f t="shared" si="522"/>
        <v/>
      </c>
      <c r="P857" s="477"/>
      <c r="Q857" s="479" t="str">
        <f t="shared" si="523"/>
        <v/>
      </c>
      <c r="R857" s="477"/>
      <c r="S857" s="480" t="str">
        <f t="shared" si="524"/>
        <v/>
      </c>
      <c r="T857" s="481">
        <f>SUMIF($N$8:S$8,"QUANT.",N857:S857)</f>
        <v>0</v>
      </c>
      <c r="U857" s="482">
        <f t="shared" si="525"/>
        <v>0</v>
      </c>
      <c r="V857" s="494" t="str">
        <f t="shared" si="518"/>
        <v/>
      </c>
      <c r="W857" s="495">
        <f t="shared" si="526"/>
        <v>0</v>
      </c>
      <c r="X857" s="495" t="e">
        <f t="shared" si="527"/>
        <v>#VALUE!</v>
      </c>
    </row>
    <row r="858" spans="1:24">
      <c r="A858" s="414"/>
      <c r="B858" s="415"/>
      <c r="C858" s="416" t="str">
        <f>IF($B858="","",IFERROR(VLOOKUP($B858,SERVIÇOS!$A:$F,2,0),IFERROR(VLOOKUP($B858,'COMPOSIÇÕES COMPLEMENTARES '!$C:$K,2,0),"")))</f>
        <v/>
      </c>
      <c r="D858" s="417" t="str">
        <f>IF($B858="","",IFERROR(VLOOKUP($B858,SERVIÇOS!$A:$F,3,0),IFERROR(VLOOKUP($B858,'COMPOSIÇÕES COMPLEMENTARES '!$C:$K,3,0),"")))</f>
        <v/>
      </c>
      <c r="E858" s="418"/>
      <c r="F858" s="419" t="str">
        <f>IF($B858="","",IFERROR(VLOOKUP($B858,SERVIÇOS!$A:$F,4,0),IFERROR(VLOOKUP($B858,'COMPOSIÇÕES COMPLEMENTARES '!$C:$K,6,0),"")))</f>
        <v/>
      </c>
      <c r="G858" s="419" t="str">
        <f>IF($B858="","",IFERROR(VLOOKUP($B858,SERVIÇOS!$A:$F,5,0),IFERROR(VLOOKUP($B858,'COMPOSIÇÕES COMPLEMENTARES '!$C:$K,7,0),"")))</f>
        <v/>
      </c>
      <c r="H858" s="419" t="str">
        <f t="shared" si="517"/>
        <v/>
      </c>
      <c r="I858" s="419" t="str">
        <f t="shared" si="519"/>
        <v/>
      </c>
      <c r="J858" s="419" t="str">
        <f t="shared" si="520"/>
        <v/>
      </c>
      <c r="K858" s="419" t="str">
        <f t="shared" si="521"/>
        <v/>
      </c>
      <c r="L858" s="714"/>
      <c r="N858" s="477"/>
      <c r="O858" s="478" t="str">
        <f t="shared" si="522"/>
        <v/>
      </c>
      <c r="P858" s="477"/>
      <c r="Q858" s="479" t="str">
        <f t="shared" si="523"/>
        <v/>
      </c>
      <c r="R858" s="477"/>
      <c r="S858" s="480" t="str">
        <f t="shared" si="524"/>
        <v/>
      </c>
      <c r="T858" s="481">
        <f>SUMIF($N$8:S$8,"QUANT.",N858:S858)</f>
        <v>0</v>
      </c>
      <c r="U858" s="482">
        <f t="shared" si="525"/>
        <v>0</v>
      </c>
      <c r="V858" s="494" t="str">
        <f t="shared" si="518"/>
        <v/>
      </c>
      <c r="W858" s="495">
        <f t="shared" si="526"/>
        <v>0</v>
      </c>
      <c r="X858" s="495" t="e">
        <f t="shared" si="527"/>
        <v>#VALUE!</v>
      </c>
    </row>
    <row r="859" spans="1:24">
      <c r="A859" s="414"/>
      <c r="B859" s="415"/>
      <c r="C859" s="416" t="str">
        <f>IF($B859="","",IFERROR(VLOOKUP($B859,SERVIÇOS!$A:$F,2,0),IFERROR(VLOOKUP($B859,'COMPOSIÇÕES COMPLEMENTARES '!$C:$K,2,0),"")))</f>
        <v/>
      </c>
      <c r="D859" s="417" t="str">
        <f>IF($B859="","",IFERROR(VLOOKUP($B859,SERVIÇOS!$A:$F,3,0),IFERROR(VLOOKUP($B859,'COMPOSIÇÕES COMPLEMENTARES '!$C:$K,3,0),"")))</f>
        <v/>
      </c>
      <c r="E859" s="418"/>
      <c r="F859" s="419" t="str">
        <f>IF($B859="","",IFERROR(VLOOKUP($B859,SERVIÇOS!$A:$F,4,0),IFERROR(VLOOKUP($B859,'COMPOSIÇÕES COMPLEMENTARES '!$C:$K,6,0),"")))</f>
        <v/>
      </c>
      <c r="G859" s="419" t="str">
        <f>IF($B859="","",IFERROR(VLOOKUP($B859,SERVIÇOS!$A:$F,5,0),IFERROR(VLOOKUP($B859,'COMPOSIÇÕES COMPLEMENTARES '!$C:$K,7,0),"")))</f>
        <v/>
      </c>
      <c r="H859" s="419" t="str">
        <f t="shared" si="517"/>
        <v/>
      </c>
      <c r="I859" s="419" t="str">
        <f t="shared" si="519"/>
        <v/>
      </c>
      <c r="J859" s="419" t="str">
        <f t="shared" si="520"/>
        <v/>
      </c>
      <c r="K859" s="419" t="str">
        <f t="shared" si="521"/>
        <v/>
      </c>
      <c r="L859" s="714"/>
      <c r="N859" s="477"/>
      <c r="O859" s="478" t="str">
        <f t="shared" si="522"/>
        <v/>
      </c>
      <c r="P859" s="477"/>
      <c r="Q859" s="479" t="str">
        <f t="shared" si="523"/>
        <v/>
      </c>
      <c r="R859" s="477"/>
      <c r="S859" s="480" t="str">
        <f t="shared" si="524"/>
        <v/>
      </c>
      <c r="T859" s="481">
        <f>SUMIF($N$8:S$8,"QUANT.",N859:S859)</f>
        <v>0</v>
      </c>
      <c r="U859" s="482">
        <f t="shared" si="525"/>
        <v>0</v>
      </c>
      <c r="V859" s="494" t="str">
        <f t="shared" si="518"/>
        <v/>
      </c>
      <c r="W859" s="495">
        <f t="shared" si="526"/>
        <v>0</v>
      </c>
      <c r="X859" s="495" t="e">
        <f t="shared" si="527"/>
        <v>#VALUE!</v>
      </c>
    </row>
    <row r="860" spans="1:24">
      <c r="A860" s="414"/>
      <c r="B860" s="415"/>
      <c r="C860" s="416" t="str">
        <f>IF($B860="","",IFERROR(VLOOKUP($B860,SERVIÇOS!$A:$F,2,0),IFERROR(VLOOKUP($B860,'COMPOSIÇÕES COMPLEMENTARES '!$C:$K,2,0),"")))</f>
        <v/>
      </c>
      <c r="D860" s="417" t="str">
        <f>IF($B860="","",IFERROR(VLOOKUP($B860,SERVIÇOS!$A:$F,3,0),IFERROR(VLOOKUP($B860,'COMPOSIÇÕES COMPLEMENTARES '!$C:$K,3,0),"")))</f>
        <v/>
      </c>
      <c r="E860" s="418"/>
      <c r="F860" s="419" t="str">
        <f>IF($B860="","",IFERROR(VLOOKUP($B860,SERVIÇOS!$A:$F,4,0),IFERROR(VLOOKUP($B860,'COMPOSIÇÕES COMPLEMENTARES '!$C:$K,6,0),"")))</f>
        <v/>
      </c>
      <c r="G860" s="419" t="str">
        <f>IF($B860="","",IFERROR(VLOOKUP($B860,SERVIÇOS!$A:$F,5,0),IFERROR(VLOOKUP($B860,'COMPOSIÇÕES COMPLEMENTARES '!$C:$K,7,0),"")))</f>
        <v/>
      </c>
      <c r="H860" s="419" t="str">
        <f t="shared" si="517"/>
        <v/>
      </c>
      <c r="I860" s="419" t="str">
        <f t="shared" si="519"/>
        <v/>
      </c>
      <c r="J860" s="419" t="str">
        <f t="shared" si="520"/>
        <v/>
      </c>
      <c r="K860" s="419" t="str">
        <f t="shared" si="521"/>
        <v/>
      </c>
      <c r="L860" s="714"/>
      <c r="N860" s="477"/>
      <c r="O860" s="478" t="str">
        <f t="shared" si="522"/>
        <v/>
      </c>
      <c r="P860" s="477"/>
      <c r="Q860" s="479" t="str">
        <f t="shared" si="523"/>
        <v/>
      </c>
      <c r="R860" s="477"/>
      <c r="S860" s="480" t="str">
        <f t="shared" si="524"/>
        <v/>
      </c>
      <c r="T860" s="481">
        <f>SUMIF($N$8:S$8,"QUANT.",N860:S860)</f>
        <v>0</v>
      </c>
      <c r="U860" s="482">
        <f t="shared" si="525"/>
        <v>0</v>
      </c>
      <c r="V860" s="494" t="str">
        <f t="shared" si="518"/>
        <v/>
      </c>
      <c r="W860" s="495">
        <f t="shared" si="526"/>
        <v>0</v>
      </c>
      <c r="X860" s="495" t="e">
        <f t="shared" si="527"/>
        <v>#VALUE!</v>
      </c>
    </row>
    <row r="861" spans="1:24">
      <c r="A861" s="414"/>
      <c r="B861" s="415"/>
      <c r="C861" s="416" t="str">
        <f>IF($B861="","",IFERROR(VLOOKUP($B861,SERVIÇOS!$A:$F,2,0),IFERROR(VLOOKUP($B861,'COMPOSIÇÕES COMPLEMENTARES '!$C:$K,2,0),"")))</f>
        <v/>
      </c>
      <c r="D861" s="417" t="str">
        <f>IF($B861="","",IFERROR(VLOOKUP($B861,SERVIÇOS!$A:$F,3,0),IFERROR(VLOOKUP($B861,'COMPOSIÇÕES COMPLEMENTARES '!$C:$K,3,0),"")))</f>
        <v/>
      </c>
      <c r="E861" s="418"/>
      <c r="F861" s="419" t="str">
        <f>IF($B861="","",IFERROR(VLOOKUP($B861,SERVIÇOS!$A:$F,4,0),IFERROR(VLOOKUP($B861,'COMPOSIÇÕES COMPLEMENTARES '!$C:$K,6,0),"")))</f>
        <v/>
      </c>
      <c r="G861" s="419" t="str">
        <f>IF($B861="","",IFERROR(VLOOKUP($B861,SERVIÇOS!$A:$F,5,0),IFERROR(VLOOKUP($B861,'COMPOSIÇÕES COMPLEMENTARES '!$C:$K,7,0),"")))</f>
        <v/>
      </c>
      <c r="H861" s="419" t="str">
        <f t="shared" si="517"/>
        <v/>
      </c>
      <c r="I861" s="419" t="str">
        <f t="shared" si="519"/>
        <v/>
      </c>
      <c r="J861" s="419" t="str">
        <f t="shared" si="520"/>
        <v/>
      </c>
      <c r="K861" s="419" t="str">
        <f t="shared" si="521"/>
        <v/>
      </c>
      <c r="L861" s="714"/>
      <c r="N861" s="477"/>
      <c r="O861" s="478" t="str">
        <f t="shared" si="522"/>
        <v/>
      </c>
      <c r="P861" s="477"/>
      <c r="Q861" s="479" t="str">
        <f t="shared" si="523"/>
        <v/>
      </c>
      <c r="R861" s="477"/>
      <c r="S861" s="480" t="str">
        <f t="shared" si="524"/>
        <v/>
      </c>
      <c r="T861" s="481">
        <f>SUMIF($N$8:S$8,"QUANT.",N861:S861)</f>
        <v>0</v>
      </c>
      <c r="U861" s="482">
        <f t="shared" si="525"/>
        <v>0</v>
      </c>
      <c r="V861" s="494" t="str">
        <f t="shared" si="518"/>
        <v/>
      </c>
      <c r="W861" s="495">
        <f t="shared" si="526"/>
        <v>0</v>
      </c>
      <c r="X861" s="495" t="e">
        <f t="shared" si="527"/>
        <v>#VALUE!</v>
      </c>
    </row>
    <row r="862" spans="1:24">
      <c r="A862" s="414"/>
      <c r="B862" s="415"/>
      <c r="C862" s="416" t="str">
        <f>IF($B862="","",IFERROR(VLOOKUP($B862,SERVIÇOS!$A:$F,2,0),IFERROR(VLOOKUP($B862,'COMPOSIÇÕES COMPLEMENTARES '!$C:$K,2,0),"")))</f>
        <v/>
      </c>
      <c r="D862" s="417" t="str">
        <f>IF($B862="","",IFERROR(VLOOKUP($B862,SERVIÇOS!$A:$F,3,0),IFERROR(VLOOKUP($B862,'COMPOSIÇÕES COMPLEMENTARES '!$C:$K,3,0),"")))</f>
        <v/>
      </c>
      <c r="E862" s="418"/>
      <c r="F862" s="419" t="str">
        <f>IF($B862="","",IFERROR(VLOOKUP($B862,SERVIÇOS!$A:$F,4,0),IFERROR(VLOOKUP($B862,'COMPOSIÇÕES COMPLEMENTARES '!$C:$K,6,0),"")))</f>
        <v/>
      </c>
      <c r="G862" s="419" t="str">
        <f>IF($B862="","",IFERROR(VLOOKUP($B862,SERVIÇOS!$A:$F,5,0),IFERROR(VLOOKUP($B862,'COMPOSIÇÕES COMPLEMENTARES '!$C:$K,7,0),"")))</f>
        <v/>
      </c>
      <c r="H862" s="419" t="str">
        <f t="shared" si="517"/>
        <v/>
      </c>
      <c r="I862" s="419" t="str">
        <f t="shared" si="519"/>
        <v/>
      </c>
      <c r="J862" s="419" t="str">
        <f t="shared" si="520"/>
        <v/>
      </c>
      <c r="K862" s="419" t="str">
        <f t="shared" si="521"/>
        <v/>
      </c>
      <c r="L862" s="714"/>
      <c r="N862" s="477"/>
      <c r="O862" s="478" t="str">
        <f t="shared" si="522"/>
        <v/>
      </c>
      <c r="P862" s="477"/>
      <c r="Q862" s="479" t="str">
        <f t="shared" si="523"/>
        <v/>
      </c>
      <c r="R862" s="477"/>
      <c r="S862" s="480" t="str">
        <f t="shared" si="524"/>
        <v/>
      </c>
      <c r="T862" s="481">
        <f>SUMIF($N$8:S$8,"QUANT.",N862:S862)</f>
        <v>0</v>
      </c>
      <c r="U862" s="482">
        <f t="shared" si="525"/>
        <v>0</v>
      </c>
      <c r="V862" s="494" t="str">
        <f t="shared" si="518"/>
        <v/>
      </c>
      <c r="W862" s="495">
        <f t="shared" si="526"/>
        <v>0</v>
      </c>
      <c r="X862" s="495" t="e">
        <f t="shared" si="527"/>
        <v>#VALUE!</v>
      </c>
    </row>
    <row r="863" spans="1:24">
      <c r="A863" s="414"/>
      <c r="B863" s="415"/>
      <c r="C863" s="416" t="str">
        <f>IF($B863="","",IFERROR(VLOOKUP($B863,SERVIÇOS!$A:$F,2,0),IFERROR(VLOOKUP($B863,'COMPOSIÇÕES COMPLEMENTARES '!$C:$K,2,0),"")))</f>
        <v/>
      </c>
      <c r="D863" s="417" t="str">
        <f>IF($B863="","",IFERROR(VLOOKUP($B863,SERVIÇOS!$A:$F,3,0),IFERROR(VLOOKUP($B863,'COMPOSIÇÕES COMPLEMENTARES '!$C:$K,3,0),"")))</f>
        <v/>
      </c>
      <c r="E863" s="418"/>
      <c r="F863" s="419" t="str">
        <f>IF($B863="","",IFERROR(VLOOKUP($B863,SERVIÇOS!$A:$F,4,0),IFERROR(VLOOKUP($B863,'COMPOSIÇÕES COMPLEMENTARES '!$C:$K,6,0),"")))</f>
        <v/>
      </c>
      <c r="G863" s="419" t="str">
        <f>IF($B863="","",IFERROR(VLOOKUP($B863,SERVIÇOS!$A:$F,5,0),IFERROR(VLOOKUP($B863,'COMPOSIÇÕES COMPLEMENTARES '!$C:$K,7,0),"")))</f>
        <v/>
      </c>
      <c r="H863" s="419" t="str">
        <f t="shared" si="517"/>
        <v/>
      </c>
      <c r="I863" s="419" t="str">
        <f t="shared" si="519"/>
        <v/>
      </c>
      <c r="J863" s="419" t="str">
        <f t="shared" si="520"/>
        <v/>
      </c>
      <c r="K863" s="419" t="str">
        <f t="shared" si="521"/>
        <v/>
      </c>
      <c r="L863" s="714"/>
      <c r="N863" s="477"/>
      <c r="O863" s="478" t="str">
        <f t="shared" si="522"/>
        <v/>
      </c>
      <c r="P863" s="477"/>
      <c r="Q863" s="479" t="str">
        <f t="shared" si="523"/>
        <v/>
      </c>
      <c r="R863" s="477"/>
      <c r="S863" s="480" t="str">
        <f t="shared" si="524"/>
        <v/>
      </c>
      <c r="T863" s="481">
        <f>SUMIF($N$8:S$8,"QUANT.",N863:S863)</f>
        <v>0</v>
      </c>
      <c r="U863" s="482">
        <f t="shared" si="525"/>
        <v>0</v>
      </c>
      <c r="V863" s="494" t="str">
        <f t="shared" si="518"/>
        <v/>
      </c>
      <c r="W863" s="495">
        <f t="shared" si="526"/>
        <v>0</v>
      </c>
      <c r="X863" s="495" t="e">
        <f t="shared" si="527"/>
        <v>#VALUE!</v>
      </c>
    </row>
    <row r="864" spans="1:24">
      <c r="A864" s="414"/>
      <c r="B864" s="415"/>
      <c r="C864" s="416" t="str">
        <f>IF($B864="","",IFERROR(VLOOKUP($B864,SERVIÇOS!$A:$F,2,0),IFERROR(VLOOKUP($B864,'COMPOSIÇÕES COMPLEMENTARES '!$C:$K,2,0),"")))</f>
        <v/>
      </c>
      <c r="D864" s="417" t="str">
        <f>IF($B864="","",IFERROR(VLOOKUP($B864,SERVIÇOS!$A:$F,3,0),IFERROR(VLOOKUP($B864,'COMPOSIÇÕES COMPLEMENTARES '!$C:$K,3,0),"")))</f>
        <v/>
      </c>
      <c r="E864" s="418"/>
      <c r="F864" s="419" t="str">
        <f>IF($B864="","",IFERROR(VLOOKUP($B864,SERVIÇOS!$A:$F,4,0),IFERROR(VLOOKUP($B864,'COMPOSIÇÕES COMPLEMENTARES '!$C:$K,6,0),"")))</f>
        <v/>
      </c>
      <c r="G864" s="419" t="str">
        <f>IF($B864="","",IFERROR(VLOOKUP($B864,SERVIÇOS!$A:$F,5,0),IFERROR(VLOOKUP($B864,'COMPOSIÇÕES COMPLEMENTARES '!$C:$K,7,0),"")))</f>
        <v/>
      </c>
      <c r="H864" s="419" t="str">
        <f t="shared" si="517"/>
        <v/>
      </c>
      <c r="I864" s="419" t="str">
        <f t="shared" si="519"/>
        <v/>
      </c>
      <c r="J864" s="419" t="str">
        <f t="shared" si="520"/>
        <v/>
      </c>
      <c r="K864" s="419" t="str">
        <f t="shared" si="521"/>
        <v/>
      </c>
      <c r="L864" s="714"/>
      <c r="N864" s="477"/>
      <c r="O864" s="478" t="str">
        <f t="shared" si="522"/>
        <v/>
      </c>
      <c r="P864" s="477"/>
      <c r="Q864" s="479" t="str">
        <f t="shared" si="523"/>
        <v/>
      </c>
      <c r="R864" s="477"/>
      <c r="S864" s="480" t="str">
        <f t="shared" si="524"/>
        <v/>
      </c>
      <c r="T864" s="481">
        <f>SUMIF($N$8:S$8,"QUANT.",N864:S864)</f>
        <v>0</v>
      </c>
      <c r="U864" s="482">
        <f t="shared" si="525"/>
        <v>0</v>
      </c>
      <c r="V864" s="494" t="str">
        <f t="shared" si="518"/>
        <v/>
      </c>
      <c r="W864" s="495">
        <f t="shared" si="526"/>
        <v>0</v>
      </c>
      <c r="X864" s="495" t="e">
        <f t="shared" si="527"/>
        <v>#VALUE!</v>
      </c>
    </row>
    <row r="865" spans="1:24">
      <c r="A865" s="414"/>
      <c r="B865" s="415"/>
      <c r="C865" s="416" t="str">
        <f>IF($B865="","",IFERROR(VLOOKUP($B865,SERVIÇOS!$A:$F,2,0),IFERROR(VLOOKUP($B865,'COMPOSIÇÕES COMPLEMENTARES '!$C:$K,2,0),"")))</f>
        <v/>
      </c>
      <c r="D865" s="417" t="str">
        <f>IF($B865="","",IFERROR(VLOOKUP($B865,SERVIÇOS!$A:$F,3,0),IFERROR(VLOOKUP($B865,'COMPOSIÇÕES COMPLEMENTARES '!$C:$K,3,0),"")))</f>
        <v/>
      </c>
      <c r="E865" s="418"/>
      <c r="F865" s="419" t="str">
        <f>IF($B865="","",IFERROR(VLOOKUP($B865,SERVIÇOS!$A:$F,4,0),IFERROR(VLOOKUP($B865,'COMPOSIÇÕES COMPLEMENTARES '!$C:$K,6,0),"")))</f>
        <v/>
      </c>
      <c r="G865" s="419" t="str">
        <f>IF($B865="","",IFERROR(VLOOKUP($B865,SERVIÇOS!$A:$F,5,0),IFERROR(VLOOKUP($B865,'COMPOSIÇÕES COMPLEMENTARES '!$C:$K,7,0),"")))</f>
        <v/>
      </c>
      <c r="H865" s="419" t="str">
        <f t="shared" si="517"/>
        <v/>
      </c>
      <c r="I865" s="419" t="str">
        <f t="shared" si="519"/>
        <v/>
      </c>
      <c r="J865" s="419" t="str">
        <f t="shared" si="520"/>
        <v/>
      </c>
      <c r="K865" s="419" t="str">
        <f t="shared" si="521"/>
        <v/>
      </c>
      <c r="L865" s="714"/>
      <c r="N865" s="477"/>
      <c r="O865" s="478" t="str">
        <f t="shared" si="522"/>
        <v/>
      </c>
      <c r="P865" s="477"/>
      <c r="Q865" s="479" t="str">
        <f t="shared" si="523"/>
        <v/>
      </c>
      <c r="R865" s="477"/>
      <c r="S865" s="480" t="str">
        <f t="shared" si="524"/>
        <v/>
      </c>
      <c r="T865" s="481">
        <f>SUMIF($N$8:S$8,"QUANT.",N865:S865)</f>
        <v>0</v>
      </c>
      <c r="U865" s="482">
        <f t="shared" si="525"/>
        <v>0</v>
      </c>
      <c r="V865" s="494" t="str">
        <f t="shared" si="518"/>
        <v/>
      </c>
      <c r="W865" s="495">
        <f t="shared" si="526"/>
        <v>0</v>
      </c>
      <c r="X865" s="495" t="e">
        <f t="shared" si="527"/>
        <v>#VALUE!</v>
      </c>
    </row>
    <row r="866" spans="1:24">
      <c r="A866" s="414"/>
      <c r="B866" s="415"/>
      <c r="C866" s="416" t="str">
        <f>IF($B866="","",IFERROR(VLOOKUP($B866,SERVIÇOS!$A:$F,2,0),IFERROR(VLOOKUP($B866,'COMPOSIÇÕES COMPLEMENTARES '!$C:$K,2,0),"")))</f>
        <v/>
      </c>
      <c r="D866" s="417" t="str">
        <f>IF($B866="","",IFERROR(VLOOKUP($B866,SERVIÇOS!$A:$F,3,0),IFERROR(VLOOKUP($B866,'COMPOSIÇÕES COMPLEMENTARES '!$C:$K,3,0),"")))</f>
        <v/>
      </c>
      <c r="E866" s="418"/>
      <c r="F866" s="419" t="str">
        <f>IF($B866="","",IFERROR(VLOOKUP($B866,SERVIÇOS!$A:$F,4,0),IFERROR(VLOOKUP($B866,'COMPOSIÇÕES COMPLEMENTARES '!$C:$K,6,0),"")))</f>
        <v/>
      </c>
      <c r="G866" s="419" t="str">
        <f>IF($B866="","",IFERROR(VLOOKUP($B866,SERVIÇOS!$A:$F,5,0),IFERROR(VLOOKUP($B866,'COMPOSIÇÕES COMPLEMENTARES '!$C:$K,7,0),"")))</f>
        <v/>
      </c>
      <c r="H866" s="419" t="str">
        <f t="shared" si="517"/>
        <v/>
      </c>
      <c r="I866" s="419" t="str">
        <f t="shared" si="519"/>
        <v/>
      </c>
      <c r="J866" s="419" t="str">
        <f t="shared" si="520"/>
        <v/>
      </c>
      <c r="K866" s="419" t="str">
        <f t="shared" si="521"/>
        <v/>
      </c>
      <c r="L866" s="714"/>
      <c r="N866" s="477"/>
      <c r="O866" s="478" t="str">
        <f t="shared" si="522"/>
        <v/>
      </c>
      <c r="P866" s="477"/>
      <c r="Q866" s="479" t="str">
        <f t="shared" si="523"/>
        <v/>
      </c>
      <c r="R866" s="477"/>
      <c r="S866" s="480" t="str">
        <f t="shared" si="524"/>
        <v/>
      </c>
      <c r="T866" s="481">
        <f>SUMIF($N$8:S$8,"QUANT.",N866:S866)</f>
        <v>0</v>
      </c>
      <c r="U866" s="482">
        <f t="shared" si="525"/>
        <v>0</v>
      </c>
      <c r="V866" s="494" t="str">
        <f t="shared" si="518"/>
        <v/>
      </c>
      <c r="W866" s="495">
        <f t="shared" si="526"/>
        <v>0</v>
      </c>
      <c r="X866" s="495" t="e">
        <f t="shared" si="527"/>
        <v>#VALUE!</v>
      </c>
    </row>
    <row r="867" spans="1:24">
      <c r="A867" s="414"/>
      <c r="B867" s="415"/>
      <c r="C867" s="416" t="str">
        <f>IF($B867="","",IFERROR(VLOOKUP($B867,SERVIÇOS!$A:$F,2,0),IFERROR(VLOOKUP($B867,'COMPOSIÇÕES COMPLEMENTARES '!$C:$K,2,0),"")))</f>
        <v/>
      </c>
      <c r="D867" s="417" t="str">
        <f>IF($B867="","",IFERROR(VLOOKUP($B867,SERVIÇOS!$A:$F,3,0),IFERROR(VLOOKUP($B867,'COMPOSIÇÕES COMPLEMENTARES '!$C:$K,3,0),"")))</f>
        <v/>
      </c>
      <c r="E867" s="418"/>
      <c r="F867" s="419" t="str">
        <f>IF($B867="","",IFERROR(VLOOKUP($B867,SERVIÇOS!$A:$F,4,0),IFERROR(VLOOKUP($B867,'COMPOSIÇÕES COMPLEMENTARES '!$C:$K,6,0),"")))</f>
        <v/>
      </c>
      <c r="G867" s="419" t="str">
        <f>IF($B867="","",IFERROR(VLOOKUP($B867,SERVIÇOS!$A:$F,5,0),IFERROR(VLOOKUP($B867,'COMPOSIÇÕES COMPLEMENTARES '!$C:$K,7,0),"")))</f>
        <v/>
      </c>
      <c r="H867" s="419" t="str">
        <f t="shared" si="517"/>
        <v/>
      </c>
      <c r="I867" s="419" t="str">
        <f t="shared" si="519"/>
        <v/>
      </c>
      <c r="J867" s="419" t="str">
        <f t="shared" si="520"/>
        <v/>
      </c>
      <c r="K867" s="419" t="str">
        <f t="shared" si="521"/>
        <v/>
      </c>
      <c r="L867" s="714"/>
      <c r="N867" s="477"/>
      <c r="O867" s="478" t="str">
        <f t="shared" si="522"/>
        <v/>
      </c>
      <c r="P867" s="477"/>
      <c r="Q867" s="479" t="str">
        <f t="shared" si="523"/>
        <v/>
      </c>
      <c r="R867" s="477"/>
      <c r="S867" s="480" t="str">
        <f t="shared" si="524"/>
        <v/>
      </c>
      <c r="T867" s="481">
        <f>SUMIF($N$8:S$8,"QUANT.",N867:S867)</f>
        <v>0</v>
      </c>
      <c r="U867" s="482">
        <f t="shared" si="525"/>
        <v>0</v>
      </c>
      <c r="V867" s="494" t="str">
        <f t="shared" si="518"/>
        <v/>
      </c>
      <c r="W867" s="495">
        <f t="shared" si="526"/>
        <v>0</v>
      </c>
      <c r="X867" s="495" t="e">
        <f t="shared" si="527"/>
        <v>#VALUE!</v>
      </c>
    </row>
    <row r="868" spans="1:24">
      <c r="A868" s="414"/>
      <c r="B868" s="415"/>
      <c r="C868" s="416" t="str">
        <f>IF($B868="","",IFERROR(VLOOKUP($B868,SERVIÇOS!$A:$F,2,0),IFERROR(VLOOKUP($B868,'COMPOSIÇÕES COMPLEMENTARES '!$C:$K,2,0),"")))</f>
        <v/>
      </c>
      <c r="D868" s="417" t="str">
        <f>IF($B868="","",IFERROR(VLOOKUP($B868,SERVIÇOS!$A:$F,3,0),IFERROR(VLOOKUP($B868,'COMPOSIÇÕES COMPLEMENTARES '!$C:$K,3,0),"")))</f>
        <v/>
      </c>
      <c r="E868" s="418"/>
      <c r="F868" s="419" t="str">
        <f>IF($B868="","",IFERROR(VLOOKUP($B868,SERVIÇOS!$A:$F,4,0),IFERROR(VLOOKUP($B868,'COMPOSIÇÕES COMPLEMENTARES '!$C:$K,6,0),"")))</f>
        <v/>
      </c>
      <c r="G868" s="419" t="str">
        <f>IF($B868="","",IFERROR(VLOOKUP($B868,SERVIÇOS!$A:$F,5,0),IFERROR(VLOOKUP($B868,'COMPOSIÇÕES COMPLEMENTARES '!$C:$K,7,0),"")))</f>
        <v/>
      </c>
      <c r="H868" s="419" t="str">
        <f t="shared" si="517"/>
        <v/>
      </c>
      <c r="I868" s="419" t="str">
        <f t="shared" si="519"/>
        <v/>
      </c>
      <c r="J868" s="419" t="str">
        <f t="shared" si="520"/>
        <v/>
      </c>
      <c r="K868" s="419" t="str">
        <f t="shared" si="521"/>
        <v/>
      </c>
      <c r="L868" s="714"/>
      <c r="N868" s="477"/>
      <c r="O868" s="478" t="str">
        <f t="shared" si="522"/>
        <v/>
      </c>
      <c r="P868" s="477"/>
      <c r="Q868" s="479" t="str">
        <f t="shared" si="523"/>
        <v/>
      </c>
      <c r="R868" s="477"/>
      <c r="S868" s="480" t="str">
        <f t="shared" si="524"/>
        <v/>
      </c>
      <c r="T868" s="481">
        <f>SUMIF($N$8:S$8,"QUANT.",N868:S868)</f>
        <v>0</v>
      </c>
      <c r="U868" s="482">
        <f t="shared" si="525"/>
        <v>0</v>
      </c>
      <c r="V868" s="494" t="str">
        <f t="shared" si="518"/>
        <v/>
      </c>
      <c r="W868" s="495">
        <f t="shared" si="526"/>
        <v>0</v>
      </c>
      <c r="X868" s="495" t="e">
        <f t="shared" si="527"/>
        <v>#VALUE!</v>
      </c>
    </row>
    <row r="869" spans="1:24">
      <c r="A869" s="414"/>
      <c r="B869" s="415"/>
      <c r="C869" s="416" t="str">
        <f>IF($B869="","",IFERROR(VLOOKUP($B869,SERVIÇOS!$A:$F,2,0),IFERROR(VLOOKUP($B869,'COMPOSIÇÕES COMPLEMENTARES '!$C:$K,2,0),"")))</f>
        <v/>
      </c>
      <c r="D869" s="417" t="str">
        <f>IF($B869="","",IFERROR(VLOOKUP($B869,SERVIÇOS!$A:$F,3,0),IFERROR(VLOOKUP($B869,'COMPOSIÇÕES COMPLEMENTARES '!$C:$K,3,0),"")))</f>
        <v/>
      </c>
      <c r="E869" s="418"/>
      <c r="F869" s="419" t="str">
        <f>IF($B869="","",IFERROR(VLOOKUP($B869,SERVIÇOS!$A:$F,4,0),IFERROR(VLOOKUP($B869,'COMPOSIÇÕES COMPLEMENTARES '!$C:$K,6,0),"")))</f>
        <v/>
      </c>
      <c r="G869" s="419" t="str">
        <f>IF($B869="","",IFERROR(VLOOKUP($B869,SERVIÇOS!$A:$F,5,0),IFERROR(VLOOKUP($B869,'COMPOSIÇÕES COMPLEMENTARES '!$C:$K,7,0),"")))</f>
        <v/>
      </c>
      <c r="H869" s="419" t="str">
        <f t="shared" si="517"/>
        <v/>
      </c>
      <c r="I869" s="419" t="str">
        <f t="shared" si="519"/>
        <v/>
      </c>
      <c r="J869" s="419" t="str">
        <f t="shared" si="520"/>
        <v/>
      </c>
      <c r="K869" s="419" t="str">
        <f t="shared" si="521"/>
        <v/>
      </c>
      <c r="L869" s="714"/>
      <c r="N869" s="477"/>
      <c r="O869" s="478" t="str">
        <f t="shared" si="522"/>
        <v/>
      </c>
      <c r="P869" s="477"/>
      <c r="Q869" s="479" t="str">
        <f t="shared" si="523"/>
        <v/>
      </c>
      <c r="R869" s="477"/>
      <c r="S869" s="480" t="str">
        <f t="shared" si="524"/>
        <v/>
      </c>
      <c r="T869" s="481">
        <f>SUMIF($N$8:S$8,"QUANT.",N869:S869)</f>
        <v>0</v>
      </c>
      <c r="U869" s="482">
        <f t="shared" si="525"/>
        <v>0</v>
      </c>
      <c r="V869" s="494" t="str">
        <f t="shared" si="518"/>
        <v/>
      </c>
      <c r="W869" s="495">
        <f t="shared" si="526"/>
        <v>0</v>
      </c>
      <c r="X869" s="495" t="e">
        <f t="shared" si="527"/>
        <v>#VALUE!</v>
      </c>
    </row>
    <row r="870" spans="1:24">
      <c r="A870" s="414"/>
      <c r="B870" s="415"/>
      <c r="C870" s="416" t="str">
        <f>IF($B870="","",IFERROR(VLOOKUP($B870,SERVIÇOS!$A:$F,2,0),IFERROR(VLOOKUP($B870,'COMPOSIÇÕES COMPLEMENTARES '!$C:$K,2,0),"")))</f>
        <v/>
      </c>
      <c r="D870" s="417" t="str">
        <f>IF($B870="","",IFERROR(VLOOKUP($B870,SERVIÇOS!$A:$F,3,0),IFERROR(VLOOKUP($B870,'COMPOSIÇÕES COMPLEMENTARES '!$C:$K,3,0),"")))</f>
        <v/>
      </c>
      <c r="E870" s="418"/>
      <c r="F870" s="419" t="str">
        <f>IF($B870="","",IFERROR(VLOOKUP($B870,SERVIÇOS!$A:$F,4,0),IFERROR(VLOOKUP($B870,'COMPOSIÇÕES COMPLEMENTARES '!$C:$K,6,0),"")))</f>
        <v/>
      </c>
      <c r="G870" s="419" t="str">
        <f>IF($B870="","",IFERROR(VLOOKUP($B870,SERVIÇOS!$A:$F,5,0),IFERROR(VLOOKUP($B870,'COMPOSIÇÕES COMPLEMENTARES '!$C:$K,7,0),"")))</f>
        <v/>
      </c>
      <c r="H870" s="419" t="str">
        <f t="shared" si="517"/>
        <v/>
      </c>
      <c r="I870" s="419" t="str">
        <f t="shared" si="519"/>
        <v/>
      </c>
      <c r="J870" s="419" t="str">
        <f t="shared" si="520"/>
        <v/>
      </c>
      <c r="K870" s="419" t="str">
        <f t="shared" si="521"/>
        <v/>
      </c>
      <c r="L870" s="714"/>
      <c r="N870" s="477"/>
      <c r="O870" s="478" t="str">
        <f t="shared" si="522"/>
        <v/>
      </c>
      <c r="P870" s="477"/>
      <c r="Q870" s="479" t="str">
        <f t="shared" si="523"/>
        <v/>
      </c>
      <c r="R870" s="477"/>
      <c r="S870" s="480" t="str">
        <f t="shared" si="524"/>
        <v/>
      </c>
      <c r="T870" s="481">
        <f>SUMIF($N$8:S$8,"QUANT.",N870:S870)</f>
        <v>0</v>
      </c>
      <c r="U870" s="482">
        <f t="shared" si="525"/>
        <v>0</v>
      </c>
      <c r="V870" s="494" t="str">
        <f t="shared" si="518"/>
        <v/>
      </c>
      <c r="W870" s="495">
        <f t="shared" si="526"/>
        <v>0</v>
      </c>
      <c r="X870" s="495" t="e">
        <f t="shared" si="527"/>
        <v>#VALUE!</v>
      </c>
    </row>
    <row r="871" spans="1:24">
      <c r="A871" s="414"/>
      <c r="B871" s="415"/>
      <c r="C871" s="416" t="str">
        <f>IF($B871="","",IFERROR(VLOOKUP($B871,SERVIÇOS!$A:$F,2,0),IFERROR(VLOOKUP($B871,'COMPOSIÇÕES COMPLEMENTARES '!$C:$K,2,0),"")))</f>
        <v/>
      </c>
      <c r="D871" s="417" t="str">
        <f>IF($B871="","",IFERROR(VLOOKUP($B871,SERVIÇOS!$A:$F,3,0),IFERROR(VLOOKUP($B871,'COMPOSIÇÕES COMPLEMENTARES '!$C:$K,3,0),"")))</f>
        <v/>
      </c>
      <c r="E871" s="418"/>
      <c r="F871" s="419" t="str">
        <f>IF($B871="","",IFERROR(VLOOKUP($B871,SERVIÇOS!$A:$F,4,0),IFERROR(VLOOKUP($B871,'COMPOSIÇÕES COMPLEMENTARES '!$C:$K,6,0),"")))</f>
        <v/>
      </c>
      <c r="G871" s="419" t="str">
        <f>IF($B871="","",IFERROR(VLOOKUP($B871,SERVIÇOS!$A:$F,5,0),IFERROR(VLOOKUP($B871,'COMPOSIÇÕES COMPLEMENTARES '!$C:$K,7,0),"")))</f>
        <v/>
      </c>
      <c r="H871" s="419" t="str">
        <f t="shared" si="517"/>
        <v/>
      </c>
      <c r="I871" s="419" t="str">
        <f t="shared" si="519"/>
        <v/>
      </c>
      <c r="J871" s="419" t="str">
        <f t="shared" si="520"/>
        <v/>
      </c>
      <c r="K871" s="419" t="str">
        <f t="shared" si="521"/>
        <v/>
      </c>
      <c r="L871" s="714"/>
      <c r="N871" s="477"/>
      <c r="O871" s="478" t="str">
        <f t="shared" si="522"/>
        <v/>
      </c>
      <c r="P871" s="477"/>
      <c r="Q871" s="479" t="str">
        <f t="shared" si="523"/>
        <v/>
      </c>
      <c r="R871" s="477"/>
      <c r="S871" s="480" t="str">
        <f t="shared" si="524"/>
        <v/>
      </c>
      <c r="T871" s="481">
        <f>SUMIF($N$8:S$8,"QUANT.",N871:S871)</f>
        <v>0</v>
      </c>
      <c r="U871" s="482">
        <f t="shared" si="525"/>
        <v>0</v>
      </c>
      <c r="V871" s="494" t="str">
        <f t="shared" si="518"/>
        <v/>
      </c>
      <c r="W871" s="495">
        <f t="shared" si="526"/>
        <v>0</v>
      </c>
      <c r="X871" s="495" t="e">
        <f t="shared" si="527"/>
        <v>#VALUE!</v>
      </c>
    </row>
    <row r="872" spans="1:24">
      <c r="A872" s="414"/>
      <c r="B872" s="415"/>
      <c r="C872" s="416" t="str">
        <f>IF($B872="","",IFERROR(VLOOKUP($B872,SERVIÇOS!$A:$F,2,0),IFERROR(VLOOKUP($B872,'COMPOSIÇÕES COMPLEMENTARES '!$C:$K,2,0),"")))</f>
        <v/>
      </c>
      <c r="D872" s="417" t="str">
        <f>IF($B872="","",IFERROR(VLOOKUP($B872,SERVIÇOS!$A:$F,3,0),IFERROR(VLOOKUP($B872,'COMPOSIÇÕES COMPLEMENTARES '!$C:$K,3,0),"")))</f>
        <v/>
      </c>
      <c r="E872" s="418"/>
      <c r="F872" s="419" t="str">
        <f>IF($B872="","",IFERROR(VLOOKUP($B872,SERVIÇOS!$A:$F,4,0),IFERROR(VLOOKUP($B872,'COMPOSIÇÕES COMPLEMENTARES '!$C:$K,6,0),"")))</f>
        <v/>
      </c>
      <c r="G872" s="419" t="str">
        <f>IF($B872="","",IFERROR(VLOOKUP($B872,SERVIÇOS!$A:$F,5,0),IFERROR(VLOOKUP($B872,'COMPOSIÇÕES COMPLEMENTARES '!$C:$K,7,0),"")))</f>
        <v/>
      </c>
      <c r="H872" s="419" t="str">
        <f t="shared" si="517"/>
        <v/>
      </c>
      <c r="I872" s="419" t="str">
        <f t="shared" si="519"/>
        <v/>
      </c>
      <c r="J872" s="419" t="str">
        <f t="shared" si="520"/>
        <v/>
      </c>
      <c r="K872" s="419" t="str">
        <f t="shared" si="521"/>
        <v/>
      </c>
      <c r="L872" s="714"/>
      <c r="N872" s="477"/>
      <c r="O872" s="478" t="str">
        <f t="shared" si="522"/>
        <v/>
      </c>
      <c r="P872" s="477"/>
      <c r="Q872" s="479" t="str">
        <f t="shared" si="523"/>
        <v/>
      </c>
      <c r="R872" s="477"/>
      <c r="S872" s="480" t="str">
        <f t="shared" si="524"/>
        <v/>
      </c>
      <c r="T872" s="481">
        <f>SUMIF($N$8:S$8,"QUANT.",N872:S872)</f>
        <v>0</v>
      </c>
      <c r="U872" s="482">
        <f t="shared" si="525"/>
        <v>0</v>
      </c>
      <c r="V872" s="494" t="str">
        <f t="shared" si="518"/>
        <v/>
      </c>
      <c r="W872" s="495">
        <f t="shared" si="526"/>
        <v>0</v>
      </c>
      <c r="X872" s="495" t="e">
        <f t="shared" si="527"/>
        <v>#VALUE!</v>
      </c>
    </row>
    <row r="873" spans="1:24">
      <c r="A873" s="414"/>
      <c r="B873" s="415"/>
      <c r="C873" s="416" t="str">
        <f>IF($B873="","",IFERROR(VLOOKUP($B873,SERVIÇOS!$A:$F,2,0),IFERROR(VLOOKUP($B873,'COMPOSIÇÕES COMPLEMENTARES '!$C:$K,2,0),"")))</f>
        <v/>
      </c>
      <c r="D873" s="417" t="str">
        <f>IF($B873="","",IFERROR(VLOOKUP($B873,SERVIÇOS!$A:$F,3,0),IFERROR(VLOOKUP($B873,'COMPOSIÇÕES COMPLEMENTARES '!$C:$K,3,0),"")))</f>
        <v/>
      </c>
      <c r="E873" s="418"/>
      <c r="F873" s="419" t="str">
        <f>IF($B873="","",IFERROR(VLOOKUP($B873,SERVIÇOS!$A:$F,4,0),IFERROR(VLOOKUP($B873,'COMPOSIÇÕES COMPLEMENTARES '!$C:$K,6,0),"")))</f>
        <v/>
      </c>
      <c r="G873" s="419" t="str">
        <f>IF($B873="","",IFERROR(VLOOKUP($B873,SERVIÇOS!$A:$F,5,0),IFERROR(VLOOKUP($B873,'COMPOSIÇÕES COMPLEMENTARES '!$C:$K,7,0),"")))</f>
        <v/>
      </c>
      <c r="H873" s="419" t="str">
        <f t="shared" si="517"/>
        <v/>
      </c>
      <c r="I873" s="419" t="str">
        <f t="shared" si="519"/>
        <v/>
      </c>
      <c r="J873" s="419" t="str">
        <f t="shared" si="520"/>
        <v/>
      </c>
      <c r="K873" s="419" t="str">
        <f t="shared" si="521"/>
        <v/>
      </c>
      <c r="L873" s="714"/>
      <c r="N873" s="477"/>
      <c r="O873" s="478" t="str">
        <f t="shared" si="522"/>
        <v/>
      </c>
      <c r="P873" s="477"/>
      <c r="Q873" s="479" t="str">
        <f t="shared" si="523"/>
        <v/>
      </c>
      <c r="R873" s="477"/>
      <c r="S873" s="480" t="str">
        <f t="shared" si="524"/>
        <v/>
      </c>
      <c r="T873" s="481">
        <f>SUMIF($N$8:S$8,"QUANT.",N873:S873)</f>
        <v>0</v>
      </c>
      <c r="U873" s="482">
        <f t="shared" si="525"/>
        <v>0</v>
      </c>
      <c r="V873" s="494" t="str">
        <f t="shared" si="518"/>
        <v/>
      </c>
      <c r="W873" s="495">
        <f t="shared" si="526"/>
        <v>0</v>
      </c>
      <c r="X873" s="495" t="e">
        <f t="shared" si="527"/>
        <v>#VALUE!</v>
      </c>
    </row>
    <row r="874" spans="1:24">
      <c r="A874" s="414"/>
      <c r="B874" s="415"/>
      <c r="C874" s="416" t="str">
        <f>IF($B874="","",IFERROR(VLOOKUP($B874,SERVIÇOS!$A:$F,2,0),IFERROR(VLOOKUP($B874,'COMPOSIÇÕES COMPLEMENTARES '!$C:$K,2,0),"")))</f>
        <v/>
      </c>
      <c r="D874" s="417" t="str">
        <f>IF($B874="","",IFERROR(VLOOKUP($B874,SERVIÇOS!$A:$F,3,0),IFERROR(VLOOKUP($B874,'COMPOSIÇÕES COMPLEMENTARES '!$C:$K,3,0),"")))</f>
        <v/>
      </c>
      <c r="E874" s="418"/>
      <c r="F874" s="419" t="str">
        <f>IF($B874="","",IFERROR(VLOOKUP($B874,SERVIÇOS!$A:$F,4,0),IFERROR(VLOOKUP($B874,'COMPOSIÇÕES COMPLEMENTARES '!$C:$K,6,0),"")))</f>
        <v/>
      </c>
      <c r="G874" s="419" t="str">
        <f>IF($B874="","",IFERROR(VLOOKUP($B874,SERVIÇOS!$A:$F,5,0),IFERROR(VLOOKUP($B874,'COMPOSIÇÕES COMPLEMENTARES '!$C:$K,7,0),"")))</f>
        <v/>
      </c>
      <c r="H874" s="419" t="str">
        <f t="shared" si="517"/>
        <v/>
      </c>
      <c r="I874" s="419" t="str">
        <f t="shared" si="519"/>
        <v/>
      </c>
      <c r="J874" s="419" t="str">
        <f t="shared" si="520"/>
        <v/>
      </c>
      <c r="K874" s="419" t="str">
        <f t="shared" si="521"/>
        <v/>
      </c>
      <c r="L874" s="714"/>
      <c r="N874" s="477"/>
      <c r="O874" s="478" t="str">
        <f t="shared" si="522"/>
        <v/>
      </c>
      <c r="P874" s="477"/>
      <c r="Q874" s="479" t="str">
        <f t="shared" si="523"/>
        <v/>
      </c>
      <c r="R874" s="477"/>
      <c r="S874" s="480" t="str">
        <f t="shared" si="524"/>
        <v/>
      </c>
      <c r="T874" s="481">
        <f>SUMIF($N$8:S$8,"QUANT.",N874:S874)</f>
        <v>0</v>
      </c>
      <c r="U874" s="482">
        <f t="shared" si="525"/>
        <v>0</v>
      </c>
      <c r="V874" s="494" t="str">
        <f t="shared" si="518"/>
        <v/>
      </c>
      <c r="W874" s="495">
        <f t="shared" si="526"/>
        <v>0</v>
      </c>
      <c r="X874" s="495" t="e">
        <f t="shared" si="527"/>
        <v>#VALUE!</v>
      </c>
    </row>
    <row r="875" spans="1:24">
      <c r="A875" s="414"/>
      <c r="B875" s="415"/>
      <c r="C875" s="416" t="str">
        <f>IF($B875="","",IFERROR(VLOOKUP($B875,SERVIÇOS!$A:$F,2,0),IFERROR(VLOOKUP($B875,'COMPOSIÇÕES COMPLEMENTARES '!$C:$K,2,0),"")))</f>
        <v/>
      </c>
      <c r="D875" s="417" t="str">
        <f>IF($B875="","",IFERROR(VLOOKUP($B875,SERVIÇOS!$A:$F,3,0),IFERROR(VLOOKUP($B875,'COMPOSIÇÕES COMPLEMENTARES '!$C:$K,3,0),"")))</f>
        <v/>
      </c>
      <c r="E875" s="418"/>
      <c r="F875" s="419" t="str">
        <f>IF($B875="","",IFERROR(VLOOKUP($B875,SERVIÇOS!$A:$F,4,0),IFERROR(VLOOKUP($B875,'COMPOSIÇÕES COMPLEMENTARES '!$C:$K,6,0),"")))</f>
        <v/>
      </c>
      <c r="G875" s="419" t="str">
        <f>IF($B875="","",IFERROR(VLOOKUP($B875,SERVIÇOS!$A:$F,5,0),IFERROR(VLOOKUP($B875,'COMPOSIÇÕES COMPLEMENTARES '!$C:$K,7,0),"")))</f>
        <v/>
      </c>
      <c r="H875" s="419" t="str">
        <f t="shared" si="517"/>
        <v/>
      </c>
      <c r="I875" s="419" t="str">
        <f t="shared" si="519"/>
        <v/>
      </c>
      <c r="J875" s="419" t="str">
        <f t="shared" si="520"/>
        <v/>
      </c>
      <c r="K875" s="419" t="str">
        <f t="shared" si="521"/>
        <v/>
      </c>
      <c r="L875" s="714"/>
      <c r="N875" s="477"/>
      <c r="O875" s="478" t="str">
        <f t="shared" si="522"/>
        <v/>
      </c>
      <c r="P875" s="477"/>
      <c r="Q875" s="479" t="str">
        <f t="shared" si="523"/>
        <v/>
      </c>
      <c r="R875" s="477"/>
      <c r="S875" s="480" t="str">
        <f t="shared" si="524"/>
        <v/>
      </c>
      <c r="T875" s="481">
        <f>SUMIF($N$8:S$8,"QUANT.",N875:S875)</f>
        <v>0</v>
      </c>
      <c r="U875" s="482">
        <f t="shared" si="525"/>
        <v>0</v>
      </c>
      <c r="V875" s="494" t="str">
        <f t="shared" si="518"/>
        <v/>
      </c>
      <c r="W875" s="495">
        <f t="shared" si="526"/>
        <v>0</v>
      </c>
      <c r="X875" s="495" t="e">
        <f t="shared" si="527"/>
        <v>#VALUE!</v>
      </c>
    </row>
    <row r="876" spans="1:24">
      <c r="A876" s="414"/>
      <c r="B876" s="415"/>
      <c r="C876" s="416" t="str">
        <f>IF($B876="","",IFERROR(VLOOKUP($B876,SERVIÇOS!$A:$F,2,0),IFERROR(VLOOKUP($B876,'COMPOSIÇÕES COMPLEMENTARES '!$C:$K,2,0),"")))</f>
        <v/>
      </c>
      <c r="D876" s="417" t="str">
        <f>IF($B876="","",IFERROR(VLOOKUP($B876,SERVIÇOS!$A:$F,3,0),IFERROR(VLOOKUP($B876,'COMPOSIÇÕES COMPLEMENTARES '!$C:$K,3,0),"")))</f>
        <v/>
      </c>
      <c r="E876" s="418"/>
      <c r="F876" s="419" t="str">
        <f>IF($B876="","",IFERROR(VLOOKUP($B876,SERVIÇOS!$A:$F,4,0),IFERROR(VLOOKUP($B876,'COMPOSIÇÕES COMPLEMENTARES '!$C:$K,6,0),"")))</f>
        <v/>
      </c>
      <c r="G876" s="419" t="str">
        <f>IF($B876="","",IFERROR(VLOOKUP($B876,SERVIÇOS!$A:$F,5,0),IFERROR(VLOOKUP($B876,'COMPOSIÇÕES COMPLEMENTARES '!$C:$K,7,0),"")))</f>
        <v/>
      </c>
      <c r="H876" s="419" t="str">
        <f t="shared" si="517"/>
        <v/>
      </c>
      <c r="I876" s="419" t="str">
        <f t="shared" si="519"/>
        <v/>
      </c>
      <c r="J876" s="419" t="str">
        <f t="shared" si="520"/>
        <v/>
      </c>
      <c r="K876" s="419" t="str">
        <f t="shared" si="521"/>
        <v/>
      </c>
      <c r="L876" s="714"/>
      <c r="N876" s="477"/>
      <c r="O876" s="478" t="str">
        <f t="shared" si="522"/>
        <v/>
      </c>
      <c r="P876" s="477"/>
      <c r="Q876" s="479" t="str">
        <f t="shared" si="523"/>
        <v/>
      </c>
      <c r="R876" s="477"/>
      <c r="S876" s="480" t="str">
        <f t="shared" si="524"/>
        <v/>
      </c>
      <c r="T876" s="481">
        <f>SUMIF($N$8:S$8,"QUANT.",N876:S876)</f>
        <v>0</v>
      </c>
      <c r="U876" s="482">
        <f t="shared" si="525"/>
        <v>0</v>
      </c>
      <c r="V876" s="494" t="str">
        <f t="shared" si="518"/>
        <v/>
      </c>
      <c r="W876" s="495">
        <f t="shared" si="526"/>
        <v>0</v>
      </c>
      <c r="X876" s="495" t="e">
        <f t="shared" si="527"/>
        <v>#VALUE!</v>
      </c>
    </row>
    <row r="877" spans="1:24">
      <c r="A877" s="414"/>
      <c r="B877" s="415"/>
      <c r="C877" s="416" t="str">
        <f>IF($B877="","",IFERROR(VLOOKUP($B877,SERVIÇOS!$A:$F,2,0),IFERROR(VLOOKUP($B877,'COMPOSIÇÕES COMPLEMENTARES '!$C:$K,2,0),"")))</f>
        <v/>
      </c>
      <c r="D877" s="417" t="str">
        <f>IF($B877="","",IFERROR(VLOOKUP($B877,SERVIÇOS!$A:$F,3,0),IFERROR(VLOOKUP($B877,'COMPOSIÇÕES COMPLEMENTARES '!$C:$K,3,0),"")))</f>
        <v/>
      </c>
      <c r="E877" s="418"/>
      <c r="F877" s="419" t="str">
        <f>IF($B877="","",IFERROR(VLOOKUP($B877,SERVIÇOS!$A:$F,4,0),IFERROR(VLOOKUP($B877,'COMPOSIÇÕES COMPLEMENTARES '!$C:$K,6,0),"")))</f>
        <v/>
      </c>
      <c r="G877" s="419" t="str">
        <f>IF($B877="","",IFERROR(VLOOKUP($B877,SERVIÇOS!$A:$F,5,0),IFERROR(VLOOKUP($B877,'COMPOSIÇÕES COMPLEMENTARES '!$C:$K,7,0),"")))</f>
        <v/>
      </c>
      <c r="H877" s="419" t="str">
        <f t="shared" si="517"/>
        <v/>
      </c>
      <c r="I877" s="419" t="str">
        <f t="shared" si="519"/>
        <v/>
      </c>
      <c r="J877" s="419" t="str">
        <f t="shared" si="520"/>
        <v/>
      </c>
      <c r="K877" s="419" t="str">
        <f t="shared" si="521"/>
        <v/>
      </c>
      <c r="L877" s="714"/>
      <c r="N877" s="477"/>
      <c r="O877" s="478" t="str">
        <f t="shared" si="522"/>
        <v/>
      </c>
      <c r="P877" s="477"/>
      <c r="Q877" s="479" t="str">
        <f t="shared" si="523"/>
        <v/>
      </c>
      <c r="R877" s="477"/>
      <c r="S877" s="480" t="str">
        <f t="shared" si="524"/>
        <v/>
      </c>
      <c r="T877" s="481">
        <f>SUMIF($N$8:S$8,"QUANT.",N877:S877)</f>
        <v>0</v>
      </c>
      <c r="U877" s="482">
        <f t="shared" si="525"/>
        <v>0</v>
      </c>
      <c r="V877" s="494" t="str">
        <f t="shared" si="518"/>
        <v/>
      </c>
      <c r="W877" s="495">
        <f t="shared" si="526"/>
        <v>0</v>
      </c>
      <c r="X877" s="495" t="e">
        <f t="shared" si="527"/>
        <v>#VALUE!</v>
      </c>
    </row>
    <row r="878" spans="1:24">
      <c r="A878" s="414"/>
      <c r="B878" s="415"/>
      <c r="C878" s="416" t="str">
        <f>IF($B878="","",IFERROR(VLOOKUP($B878,SERVIÇOS!$A:$F,2,0),IFERROR(VLOOKUP($B878,'COMPOSIÇÕES COMPLEMENTARES '!$C:$K,2,0),"")))</f>
        <v/>
      </c>
      <c r="D878" s="417" t="str">
        <f>IF($B878="","",IFERROR(VLOOKUP($B878,SERVIÇOS!$A:$F,3,0),IFERROR(VLOOKUP($B878,'COMPOSIÇÕES COMPLEMENTARES '!$C:$K,3,0),"")))</f>
        <v/>
      </c>
      <c r="E878" s="418"/>
      <c r="F878" s="419" t="str">
        <f>IF($B878="","",IFERROR(VLOOKUP($B878,SERVIÇOS!$A:$F,4,0),IFERROR(VLOOKUP($B878,'COMPOSIÇÕES COMPLEMENTARES '!$C:$K,6,0),"")))</f>
        <v/>
      </c>
      <c r="G878" s="419" t="str">
        <f>IF($B878="","",IFERROR(VLOOKUP($B878,SERVIÇOS!$A:$F,5,0),IFERROR(VLOOKUP($B878,'COMPOSIÇÕES COMPLEMENTARES '!$C:$K,7,0),"")))</f>
        <v/>
      </c>
      <c r="H878" s="419" t="str">
        <f t="shared" si="517"/>
        <v/>
      </c>
      <c r="I878" s="419" t="str">
        <f t="shared" si="519"/>
        <v/>
      </c>
      <c r="J878" s="419" t="str">
        <f t="shared" si="520"/>
        <v/>
      </c>
      <c r="K878" s="419" t="str">
        <f t="shared" si="521"/>
        <v/>
      </c>
      <c r="L878" s="714"/>
      <c r="N878" s="477"/>
      <c r="O878" s="478" t="str">
        <f t="shared" si="522"/>
        <v/>
      </c>
      <c r="P878" s="477"/>
      <c r="Q878" s="479" t="str">
        <f t="shared" si="523"/>
        <v/>
      </c>
      <c r="R878" s="477"/>
      <c r="S878" s="480" t="str">
        <f t="shared" si="524"/>
        <v/>
      </c>
      <c r="T878" s="481">
        <f>SUMIF($N$8:S$8,"QUANT.",N878:S878)</f>
        <v>0</v>
      </c>
      <c r="U878" s="482">
        <f t="shared" si="525"/>
        <v>0</v>
      </c>
      <c r="V878" s="494" t="str">
        <f t="shared" si="518"/>
        <v/>
      </c>
      <c r="W878" s="495">
        <f t="shared" si="526"/>
        <v>0</v>
      </c>
      <c r="X878" s="495" t="e">
        <f t="shared" si="527"/>
        <v>#VALUE!</v>
      </c>
    </row>
    <row r="879" spans="1:24">
      <c r="A879" s="414"/>
      <c r="B879" s="415"/>
      <c r="C879" s="416" t="str">
        <f>IF($B879="","",IFERROR(VLOOKUP($B879,SERVIÇOS!$A:$F,2,0),IFERROR(VLOOKUP($B879,'COMPOSIÇÕES COMPLEMENTARES '!$C:$K,2,0),"")))</f>
        <v/>
      </c>
      <c r="D879" s="417" t="str">
        <f>IF($B879="","",IFERROR(VLOOKUP($B879,SERVIÇOS!$A:$F,3,0),IFERROR(VLOOKUP($B879,'COMPOSIÇÕES COMPLEMENTARES '!$C:$K,3,0),"")))</f>
        <v/>
      </c>
      <c r="E879" s="418"/>
      <c r="F879" s="419" t="str">
        <f>IF($B879="","",IFERROR(VLOOKUP($B879,SERVIÇOS!$A:$F,4,0),IFERROR(VLOOKUP($B879,'COMPOSIÇÕES COMPLEMENTARES '!$C:$K,6,0),"")))</f>
        <v/>
      </c>
      <c r="G879" s="419" t="str">
        <f>IF($B879="","",IFERROR(VLOOKUP($B879,SERVIÇOS!$A:$F,5,0),IFERROR(VLOOKUP($B879,'COMPOSIÇÕES COMPLEMENTARES '!$C:$K,7,0),"")))</f>
        <v/>
      </c>
      <c r="H879" s="419" t="str">
        <f t="shared" si="517"/>
        <v/>
      </c>
      <c r="I879" s="419" t="str">
        <f t="shared" si="519"/>
        <v/>
      </c>
      <c r="J879" s="419" t="str">
        <f t="shared" si="520"/>
        <v/>
      </c>
      <c r="K879" s="419" t="str">
        <f t="shared" si="521"/>
        <v/>
      </c>
      <c r="L879" s="714"/>
      <c r="N879" s="477"/>
      <c r="O879" s="478" t="str">
        <f t="shared" si="522"/>
        <v/>
      </c>
      <c r="P879" s="477"/>
      <c r="Q879" s="479" t="str">
        <f t="shared" si="523"/>
        <v/>
      </c>
      <c r="R879" s="477"/>
      <c r="S879" s="480" t="str">
        <f t="shared" si="524"/>
        <v/>
      </c>
      <c r="T879" s="481">
        <f>SUMIF($N$8:S$8,"QUANT.",N879:S879)</f>
        <v>0</v>
      </c>
      <c r="U879" s="482">
        <f t="shared" si="525"/>
        <v>0</v>
      </c>
      <c r="V879" s="494" t="str">
        <f t="shared" si="518"/>
        <v/>
      </c>
      <c r="W879" s="495">
        <f t="shared" si="526"/>
        <v>0</v>
      </c>
      <c r="X879" s="495" t="e">
        <f t="shared" si="527"/>
        <v>#VALUE!</v>
      </c>
    </row>
    <row r="880" spans="1:24">
      <c r="A880" s="414"/>
      <c r="B880" s="415"/>
      <c r="C880" s="416" t="str">
        <f>IF($B880="","",IFERROR(VLOOKUP($B880,SERVIÇOS!$A:$F,2,0),IFERROR(VLOOKUP($B880,'COMPOSIÇÕES COMPLEMENTARES '!$C:$K,2,0),"")))</f>
        <v/>
      </c>
      <c r="D880" s="417" t="str">
        <f>IF($B880="","",IFERROR(VLOOKUP($B880,SERVIÇOS!$A:$F,3,0),IFERROR(VLOOKUP($B880,'COMPOSIÇÕES COMPLEMENTARES '!$C:$K,3,0),"")))</f>
        <v/>
      </c>
      <c r="E880" s="418"/>
      <c r="F880" s="419" t="str">
        <f>IF($B880="","",IFERROR(VLOOKUP($B880,SERVIÇOS!$A:$F,4,0),IFERROR(VLOOKUP($B880,'COMPOSIÇÕES COMPLEMENTARES '!$C:$K,6,0),"")))</f>
        <v/>
      </c>
      <c r="G880" s="419" t="str">
        <f>IF($B880="","",IFERROR(VLOOKUP($B880,SERVIÇOS!$A:$F,5,0),IFERROR(VLOOKUP($B880,'COMPOSIÇÕES COMPLEMENTARES '!$C:$K,7,0),"")))</f>
        <v/>
      </c>
      <c r="H880" s="419" t="str">
        <f t="shared" si="517"/>
        <v/>
      </c>
      <c r="I880" s="419" t="str">
        <f t="shared" si="519"/>
        <v/>
      </c>
      <c r="J880" s="419" t="str">
        <f t="shared" si="520"/>
        <v/>
      </c>
      <c r="K880" s="419" t="str">
        <f t="shared" si="521"/>
        <v/>
      </c>
      <c r="L880" s="714"/>
      <c r="N880" s="477"/>
      <c r="O880" s="478" t="str">
        <f t="shared" si="522"/>
        <v/>
      </c>
      <c r="P880" s="477"/>
      <c r="Q880" s="479" t="str">
        <f t="shared" si="523"/>
        <v/>
      </c>
      <c r="R880" s="477"/>
      <c r="S880" s="480" t="str">
        <f t="shared" si="524"/>
        <v/>
      </c>
      <c r="T880" s="481">
        <f>SUMIF($N$8:S$8,"QUANT.",N880:S880)</f>
        <v>0</v>
      </c>
      <c r="U880" s="482">
        <f t="shared" si="525"/>
        <v>0</v>
      </c>
      <c r="V880" s="494" t="str">
        <f t="shared" si="518"/>
        <v/>
      </c>
      <c r="W880" s="495">
        <f t="shared" si="526"/>
        <v>0</v>
      </c>
      <c r="X880" s="495" t="e">
        <f t="shared" si="527"/>
        <v>#VALUE!</v>
      </c>
    </row>
    <row r="881" spans="1:24">
      <c r="A881" s="414"/>
      <c r="B881" s="415"/>
      <c r="C881" s="416" t="str">
        <f>IF($B881="","",IFERROR(VLOOKUP($B881,SERVIÇOS!$A:$F,2,0),IFERROR(VLOOKUP($B881,'COMPOSIÇÕES COMPLEMENTARES '!$C:$K,2,0),"")))</f>
        <v/>
      </c>
      <c r="D881" s="417" t="str">
        <f>IF($B881="","",IFERROR(VLOOKUP($B881,SERVIÇOS!$A:$F,3,0),IFERROR(VLOOKUP($B881,'COMPOSIÇÕES COMPLEMENTARES '!$C:$K,3,0),"")))</f>
        <v/>
      </c>
      <c r="E881" s="418"/>
      <c r="F881" s="419" t="str">
        <f>IF($B881="","",IFERROR(VLOOKUP($B881,SERVIÇOS!$A:$F,4,0),IFERROR(VLOOKUP($B881,'COMPOSIÇÕES COMPLEMENTARES '!$C:$K,6,0),"")))</f>
        <v/>
      </c>
      <c r="G881" s="419" t="str">
        <f>IF($B881="","",IFERROR(VLOOKUP($B881,SERVIÇOS!$A:$F,5,0),IFERROR(VLOOKUP($B881,'COMPOSIÇÕES COMPLEMENTARES '!$C:$K,7,0),"")))</f>
        <v/>
      </c>
      <c r="H881" s="419" t="str">
        <f t="shared" si="517"/>
        <v/>
      </c>
      <c r="I881" s="419" t="str">
        <f t="shared" si="519"/>
        <v/>
      </c>
      <c r="J881" s="419" t="str">
        <f t="shared" si="520"/>
        <v/>
      </c>
      <c r="K881" s="419" t="str">
        <f t="shared" si="521"/>
        <v/>
      </c>
      <c r="L881" s="714"/>
      <c r="N881" s="477"/>
      <c r="O881" s="478" t="str">
        <f t="shared" si="522"/>
        <v/>
      </c>
      <c r="P881" s="477"/>
      <c r="Q881" s="479" t="str">
        <f t="shared" si="523"/>
        <v/>
      </c>
      <c r="R881" s="477"/>
      <c r="S881" s="480" t="str">
        <f t="shared" si="524"/>
        <v/>
      </c>
      <c r="T881" s="481">
        <f>SUMIF($N$8:S$8,"QUANT.",N881:S881)</f>
        <v>0</v>
      </c>
      <c r="U881" s="482">
        <f t="shared" si="525"/>
        <v>0</v>
      </c>
      <c r="V881" s="494" t="str">
        <f t="shared" si="518"/>
        <v/>
      </c>
      <c r="W881" s="495">
        <f t="shared" si="526"/>
        <v>0</v>
      </c>
      <c r="X881" s="495" t="e">
        <f t="shared" si="527"/>
        <v>#VALUE!</v>
      </c>
    </row>
    <row r="882" spans="1:24">
      <c r="A882" s="414"/>
      <c r="B882" s="415"/>
      <c r="C882" s="416" t="str">
        <f>IF($B882="","",IFERROR(VLOOKUP($B882,SERVIÇOS!$A:$F,2,0),IFERROR(VLOOKUP($B882,'COMPOSIÇÕES COMPLEMENTARES '!$C:$K,2,0),"")))</f>
        <v/>
      </c>
      <c r="D882" s="417" t="str">
        <f>IF($B882="","",IFERROR(VLOOKUP($B882,SERVIÇOS!$A:$F,3,0),IFERROR(VLOOKUP($B882,'COMPOSIÇÕES COMPLEMENTARES '!$C:$K,3,0),"")))</f>
        <v/>
      </c>
      <c r="E882" s="418"/>
      <c r="F882" s="419" t="str">
        <f>IF($B882="","",IFERROR(VLOOKUP($B882,SERVIÇOS!$A:$F,4,0),IFERROR(VLOOKUP($B882,'COMPOSIÇÕES COMPLEMENTARES '!$C:$K,6,0),"")))</f>
        <v/>
      </c>
      <c r="G882" s="419" t="str">
        <f>IF($B882="","",IFERROR(VLOOKUP($B882,SERVIÇOS!$A:$F,5,0),IFERROR(VLOOKUP($B882,'COMPOSIÇÕES COMPLEMENTARES '!$C:$K,7,0),"")))</f>
        <v/>
      </c>
      <c r="H882" s="419" t="str">
        <f t="shared" si="517"/>
        <v/>
      </c>
      <c r="I882" s="419" t="str">
        <f t="shared" si="519"/>
        <v/>
      </c>
      <c r="J882" s="419" t="str">
        <f t="shared" si="520"/>
        <v/>
      </c>
      <c r="K882" s="419" t="str">
        <f t="shared" si="521"/>
        <v/>
      </c>
      <c r="L882" s="714"/>
      <c r="N882" s="477"/>
      <c r="O882" s="478" t="str">
        <f t="shared" si="522"/>
        <v/>
      </c>
      <c r="P882" s="477"/>
      <c r="Q882" s="479" t="str">
        <f t="shared" si="523"/>
        <v/>
      </c>
      <c r="R882" s="477"/>
      <c r="S882" s="480" t="str">
        <f t="shared" si="524"/>
        <v/>
      </c>
      <c r="T882" s="481">
        <f>SUMIF($N$8:S$8,"QUANT.",N882:S882)</f>
        <v>0</v>
      </c>
      <c r="U882" s="482">
        <f t="shared" si="525"/>
        <v>0</v>
      </c>
      <c r="V882" s="494" t="str">
        <f t="shared" si="518"/>
        <v/>
      </c>
      <c r="W882" s="495">
        <f t="shared" si="526"/>
        <v>0</v>
      </c>
      <c r="X882" s="495" t="e">
        <f t="shared" si="527"/>
        <v>#VALUE!</v>
      </c>
    </row>
    <row r="883" spans="1:24">
      <c r="A883" s="414"/>
      <c r="B883" s="415"/>
      <c r="C883" s="416" t="str">
        <f>IF($B883="","",IFERROR(VLOOKUP($B883,SERVIÇOS!$A:$F,2,0),IFERROR(VLOOKUP($B883,'COMPOSIÇÕES COMPLEMENTARES '!$C:$K,2,0),"")))</f>
        <v/>
      </c>
      <c r="D883" s="417" t="str">
        <f>IF($B883="","",IFERROR(VLOOKUP($B883,SERVIÇOS!$A:$F,3,0),IFERROR(VLOOKUP($B883,'COMPOSIÇÕES COMPLEMENTARES '!$C:$K,3,0),"")))</f>
        <v/>
      </c>
      <c r="E883" s="418"/>
      <c r="F883" s="419" t="str">
        <f>IF($B883="","",IFERROR(VLOOKUP($B883,SERVIÇOS!$A:$F,4,0),IFERROR(VLOOKUP($B883,'COMPOSIÇÕES COMPLEMENTARES '!$C:$K,6,0),"")))</f>
        <v/>
      </c>
      <c r="G883" s="419" t="str">
        <f>IF($B883="","",IFERROR(VLOOKUP($B883,SERVIÇOS!$A:$F,5,0),IFERROR(VLOOKUP($B883,'COMPOSIÇÕES COMPLEMENTARES '!$C:$K,7,0),"")))</f>
        <v/>
      </c>
      <c r="H883" s="419" t="str">
        <f t="shared" si="517"/>
        <v/>
      </c>
      <c r="I883" s="419" t="str">
        <f t="shared" si="519"/>
        <v/>
      </c>
      <c r="J883" s="419" t="str">
        <f t="shared" si="520"/>
        <v/>
      </c>
      <c r="K883" s="419" t="str">
        <f t="shared" si="521"/>
        <v/>
      </c>
      <c r="L883" s="714"/>
      <c r="N883" s="477"/>
      <c r="O883" s="478" t="str">
        <f t="shared" si="522"/>
        <v/>
      </c>
      <c r="P883" s="477"/>
      <c r="Q883" s="479" t="str">
        <f t="shared" si="523"/>
        <v/>
      </c>
      <c r="R883" s="477"/>
      <c r="S883" s="480" t="str">
        <f t="shared" si="524"/>
        <v/>
      </c>
      <c r="T883" s="481">
        <f>SUMIF($N$8:S$8,"QUANT.",N883:S883)</f>
        <v>0</v>
      </c>
      <c r="U883" s="482">
        <f t="shared" si="525"/>
        <v>0</v>
      </c>
      <c r="V883" s="494" t="str">
        <f t="shared" si="518"/>
        <v/>
      </c>
      <c r="W883" s="495">
        <f t="shared" si="526"/>
        <v>0</v>
      </c>
      <c r="X883" s="495" t="e">
        <f t="shared" si="527"/>
        <v>#VALUE!</v>
      </c>
    </row>
    <row r="884" spans="1:24">
      <c r="A884" s="414"/>
      <c r="B884" s="415"/>
      <c r="C884" s="416" t="str">
        <f>IF($B884="","",IFERROR(VLOOKUP($B884,SERVIÇOS!$A:$F,2,0),IFERROR(VLOOKUP($B884,'COMPOSIÇÕES COMPLEMENTARES '!$C:$K,2,0),"")))</f>
        <v/>
      </c>
      <c r="D884" s="417" t="str">
        <f>IF($B884="","",IFERROR(VLOOKUP($B884,SERVIÇOS!$A:$F,3,0),IFERROR(VLOOKUP($B884,'COMPOSIÇÕES COMPLEMENTARES '!$C:$K,3,0),"")))</f>
        <v/>
      </c>
      <c r="E884" s="418"/>
      <c r="F884" s="419" t="str">
        <f>IF($B884="","",IFERROR(VLOOKUP($B884,SERVIÇOS!$A:$F,4,0),IFERROR(VLOOKUP($B884,'COMPOSIÇÕES COMPLEMENTARES '!$C:$K,6,0),"")))</f>
        <v/>
      </c>
      <c r="G884" s="419" t="str">
        <f>IF($B884="","",IFERROR(VLOOKUP($B884,SERVIÇOS!$A:$F,5,0),IFERROR(VLOOKUP($B884,'COMPOSIÇÕES COMPLEMENTARES '!$C:$K,7,0),"")))</f>
        <v/>
      </c>
      <c r="H884" s="419" t="str">
        <f t="shared" si="517"/>
        <v/>
      </c>
      <c r="I884" s="419" t="str">
        <f t="shared" si="519"/>
        <v/>
      </c>
      <c r="J884" s="419" t="str">
        <f t="shared" si="520"/>
        <v/>
      </c>
      <c r="K884" s="419" t="str">
        <f t="shared" si="521"/>
        <v/>
      </c>
      <c r="L884" s="714"/>
      <c r="N884" s="477"/>
      <c r="O884" s="478" t="str">
        <f t="shared" si="522"/>
        <v/>
      </c>
      <c r="P884" s="477"/>
      <c r="Q884" s="479" t="str">
        <f t="shared" si="523"/>
        <v/>
      </c>
      <c r="R884" s="477"/>
      <c r="S884" s="480" t="str">
        <f t="shared" si="524"/>
        <v/>
      </c>
      <c r="T884" s="481">
        <f>SUMIF($N$8:S$8,"QUANT.",N884:S884)</f>
        <v>0</v>
      </c>
      <c r="U884" s="482">
        <f t="shared" si="525"/>
        <v>0</v>
      </c>
      <c r="V884" s="494" t="str">
        <f t="shared" si="518"/>
        <v/>
      </c>
      <c r="W884" s="495">
        <f t="shared" si="526"/>
        <v>0</v>
      </c>
      <c r="X884" s="495" t="e">
        <f t="shared" si="527"/>
        <v>#VALUE!</v>
      </c>
    </row>
    <row r="885" spans="1:24">
      <c r="A885" s="414"/>
      <c r="B885" s="415"/>
      <c r="C885" s="416" t="str">
        <f>IF($B885="","",IFERROR(VLOOKUP($B885,SERVIÇOS!$A:$F,2,0),IFERROR(VLOOKUP($B885,'COMPOSIÇÕES COMPLEMENTARES '!$C:$K,2,0),"")))</f>
        <v/>
      </c>
      <c r="D885" s="417" t="str">
        <f>IF($B885="","",IFERROR(VLOOKUP($B885,SERVIÇOS!$A:$F,3,0),IFERROR(VLOOKUP($B885,'COMPOSIÇÕES COMPLEMENTARES '!$C:$K,3,0),"")))</f>
        <v/>
      </c>
      <c r="E885" s="418"/>
      <c r="F885" s="419" t="str">
        <f>IF($B885="","",IFERROR(VLOOKUP($B885,SERVIÇOS!$A:$F,4,0),IFERROR(VLOOKUP($B885,'COMPOSIÇÕES COMPLEMENTARES '!$C:$K,6,0),"")))</f>
        <v/>
      </c>
      <c r="G885" s="419" t="str">
        <f>IF($B885="","",IFERROR(VLOOKUP($B885,SERVIÇOS!$A:$F,5,0),IFERROR(VLOOKUP($B885,'COMPOSIÇÕES COMPLEMENTARES '!$C:$K,7,0),"")))</f>
        <v/>
      </c>
      <c r="H885" s="419" t="str">
        <f t="shared" si="517"/>
        <v/>
      </c>
      <c r="I885" s="419" t="str">
        <f t="shared" si="519"/>
        <v/>
      </c>
      <c r="J885" s="419" t="str">
        <f t="shared" si="520"/>
        <v/>
      </c>
      <c r="K885" s="419" t="str">
        <f t="shared" si="521"/>
        <v/>
      </c>
      <c r="L885" s="714"/>
      <c r="N885" s="477"/>
      <c r="O885" s="478" t="str">
        <f t="shared" si="522"/>
        <v/>
      </c>
      <c r="P885" s="477"/>
      <c r="Q885" s="479" t="str">
        <f t="shared" si="523"/>
        <v/>
      </c>
      <c r="R885" s="477"/>
      <c r="S885" s="480" t="str">
        <f t="shared" si="524"/>
        <v/>
      </c>
      <c r="T885" s="481">
        <f>SUMIF($N$8:S$8,"QUANT.",N885:S885)</f>
        <v>0</v>
      </c>
      <c r="U885" s="482">
        <f t="shared" si="525"/>
        <v>0</v>
      </c>
      <c r="V885" s="494" t="str">
        <f t="shared" si="518"/>
        <v/>
      </c>
      <c r="W885" s="495">
        <f t="shared" si="526"/>
        <v>0</v>
      </c>
      <c r="X885" s="495" t="e">
        <f t="shared" si="527"/>
        <v>#VALUE!</v>
      </c>
    </row>
    <row r="886" spans="1:24">
      <c r="A886" s="414"/>
      <c r="B886" s="415"/>
      <c r="C886" s="416" t="str">
        <f>IF($B886="","",IFERROR(VLOOKUP($B886,SERVIÇOS!$A:$F,2,0),IFERROR(VLOOKUP($B886,'COMPOSIÇÕES COMPLEMENTARES '!$C:$K,2,0),"")))</f>
        <v/>
      </c>
      <c r="D886" s="417" t="str">
        <f>IF($B886="","",IFERROR(VLOOKUP($B886,SERVIÇOS!$A:$F,3,0),IFERROR(VLOOKUP($B886,'COMPOSIÇÕES COMPLEMENTARES '!$C:$K,3,0),"")))</f>
        <v/>
      </c>
      <c r="E886" s="418"/>
      <c r="F886" s="419" t="str">
        <f>IF($B886="","",IFERROR(VLOOKUP($B886,SERVIÇOS!$A:$F,4,0),IFERROR(VLOOKUP($B886,'COMPOSIÇÕES COMPLEMENTARES '!$C:$K,6,0),"")))</f>
        <v/>
      </c>
      <c r="G886" s="419" t="str">
        <f>IF($B886="","",IFERROR(VLOOKUP($B886,SERVIÇOS!$A:$F,5,0),IFERROR(VLOOKUP($B886,'COMPOSIÇÕES COMPLEMENTARES '!$C:$K,7,0),"")))</f>
        <v/>
      </c>
      <c r="H886" s="419" t="str">
        <f t="shared" si="517"/>
        <v/>
      </c>
      <c r="I886" s="419" t="str">
        <f t="shared" si="519"/>
        <v/>
      </c>
      <c r="J886" s="419" t="str">
        <f t="shared" si="520"/>
        <v/>
      </c>
      <c r="K886" s="419" t="str">
        <f t="shared" si="521"/>
        <v/>
      </c>
      <c r="L886" s="714"/>
      <c r="N886" s="477"/>
      <c r="O886" s="478" t="str">
        <f t="shared" si="522"/>
        <v/>
      </c>
      <c r="P886" s="477"/>
      <c r="Q886" s="479" t="str">
        <f t="shared" si="523"/>
        <v/>
      </c>
      <c r="R886" s="477"/>
      <c r="S886" s="480" t="str">
        <f t="shared" si="524"/>
        <v/>
      </c>
      <c r="T886" s="481">
        <f>SUMIF($N$8:S$8,"QUANT.",N886:S886)</f>
        <v>0</v>
      </c>
      <c r="U886" s="482">
        <f t="shared" si="525"/>
        <v>0</v>
      </c>
      <c r="V886" s="494" t="str">
        <f t="shared" si="518"/>
        <v/>
      </c>
      <c r="W886" s="495">
        <f t="shared" si="526"/>
        <v>0</v>
      </c>
      <c r="X886" s="495" t="e">
        <f t="shared" si="527"/>
        <v>#VALUE!</v>
      </c>
    </row>
    <row r="887" spans="1:24">
      <c r="A887" s="414"/>
      <c r="B887" s="415"/>
      <c r="C887" s="416" t="str">
        <f>IF($B887="","",IFERROR(VLOOKUP($B887,SERVIÇOS!$A:$F,2,0),IFERROR(VLOOKUP($B887,'COMPOSIÇÕES COMPLEMENTARES '!$C:$K,2,0),"")))</f>
        <v/>
      </c>
      <c r="D887" s="417" t="str">
        <f>IF($B887="","",IFERROR(VLOOKUP($B887,SERVIÇOS!$A:$F,3,0),IFERROR(VLOOKUP($B887,'COMPOSIÇÕES COMPLEMENTARES '!$C:$K,3,0),"")))</f>
        <v/>
      </c>
      <c r="E887" s="418"/>
      <c r="F887" s="419" t="str">
        <f>IF($B887="","",IFERROR(VLOOKUP($B887,SERVIÇOS!$A:$F,4,0),IFERROR(VLOOKUP($B887,'COMPOSIÇÕES COMPLEMENTARES '!$C:$K,6,0),"")))</f>
        <v/>
      </c>
      <c r="G887" s="419" t="str">
        <f>IF($B887="","",IFERROR(VLOOKUP($B887,SERVIÇOS!$A:$F,5,0),IFERROR(VLOOKUP($B887,'COMPOSIÇÕES COMPLEMENTARES '!$C:$K,7,0),"")))</f>
        <v/>
      </c>
      <c r="H887" s="419" t="str">
        <f t="shared" ref="H887:H950" si="528">IF(E887="","",F887+G887)</f>
        <v/>
      </c>
      <c r="I887" s="419" t="str">
        <f t="shared" si="519"/>
        <v/>
      </c>
      <c r="J887" s="419" t="str">
        <f t="shared" si="520"/>
        <v/>
      </c>
      <c r="K887" s="419" t="str">
        <f t="shared" si="521"/>
        <v/>
      </c>
      <c r="L887" s="714"/>
      <c r="N887" s="477"/>
      <c r="O887" s="478" t="str">
        <f t="shared" si="522"/>
        <v/>
      </c>
      <c r="P887" s="477"/>
      <c r="Q887" s="479" t="str">
        <f t="shared" si="523"/>
        <v/>
      </c>
      <c r="R887" s="477"/>
      <c r="S887" s="480" t="str">
        <f t="shared" si="524"/>
        <v/>
      </c>
      <c r="T887" s="481">
        <f>SUMIF($N$8:S$8,"QUANT.",N887:S887)</f>
        <v>0</v>
      </c>
      <c r="U887" s="482">
        <f t="shared" si="525"/>
        <v>0</v>
      </c>
      <c r="V887" s="494" t="str">
        <f t="shared" ref="V887:V950" si="529">IF(B887&lt;&gt;"",IF(U887=0,"MEDIR",IF(K887-U887=0,"OK",IF(K887-U887&gt;0,"MEDIR","ALERTA!"))),"")</f>
        <v/>
      </c>
      <c r="W887" s="495">
        <f t="shared" si="526"/>
        <v>0</v>
      </c>
      <c r="X887" s="495" t="e">
        <f t="shared" si="527"/>
        <v>#VALUE!</v>
      </c>
    </row>
    <row r="888" spans="1:24">
      <c r="A888" s="414"/>
      <c r="B888" s="415"/>
      <c r="C888" s="416" t="str">
        <f>IF($B888="","",IFERROR(VLOOKUP($B888,SERVIÇOS!$A:$F,2,0),IFERROR(VLOOKUP($B888,'COMPOSIÇÕES COMPLEMENTARES '!$C:$K,2,0),"")))</f>
        <v/>
      </c>
      <c r="D888" s="417" t="str">
        <f>IF($B888="","",IFERROR(VLOOKUP($B888,SERVIÇOS!$A:$F,3,0),IFERROR(VLOOKUP($B888,'COMPOSIÇÕES COMPLEMENTARES '!$C:$K,3,0),"")))</f>
        <v/>
      </c>
      <c r="E888" s="418"/>
      <c r="F888" s="419" t="str">
        <f>IF($B888="","",IFERROR(VLOOKUP($B888,SERVIÇOS!$A:$F,4,0),IFERROR(VLOOKUP($B888,'COMPOSIÇÕES COMPLEMENTARES '!$C:$K,6,0),"")))</f>
        <v/>
      </c>
      <c r="G888" s="419" t="str">
        <f>IF($B888="","",IFERROR(VLOOKUP($B888,SERVIÇOS!$A:$F,5,0),IFERROR(VLOOKUP($B888,'COMPOSIÇÕES COMPLEMENTARES '!$C:$K,7,0),"")))</f>
        <v/>
      </c>
      <c r="H888" s="419" t="str">
        <f t="shared" si="528"/>
        <v/>
      </c>
      <c r="I888" s="419" t="str">
        <f t="shared" ref="I888:I951" si="530">IF(E888="","",TRUNC((E888*F888),2))</f>
        <v/>
      </c>
      <c r="J888" s="419" t="str">
        <f t="shared" ref="J888:J951" si="531">IF(E888="","",TRUNC((E888*G888),2))</f>
        <v/>
      </c>
      <c r="K888" s="419" t="str">
        <f t="shared" ref="K888:K951" si="532">IF(E888="","",TRUNC((E888*H888),2))</f>
        <v/>
      </c>
      <c r="L888" s="714"/>
      <c r="N888" s="477"/>
      <c r="O888" s="478" t="str">
        <f t="shared" ref="O888:O951" si="533">IF(OR(N888="",$K888=""),"",(N888/$E888)*$K888)</f>
        <v/>
      </c>
      <c r="P888" s="477"/>
      <c r="Q888" s="479" t="str">
        <f t="shared" ref="Q888:Q951" si="534">IF(OR(P888="",$K888=""),"",(P888/$E888)*$K888)</f>
        <v/>
      </c>
      <c r="R888" s="477"/>
      <c r="S888" s="480" t="str">
        <f t="shared" ref="S888:S951" si="535">IF(OR(R888="",$K888=""),"",(R888/$E888)*$K888)</f>
        <v/>
      </c>
      <c r="T888" s="481">
        <f>SUMIF($N$8:S$8,"QUANT.",N888:S888)</f>
        <v>0</v>
      </c>
      <c r="U888" s="482">
        <f t="shared" ref="U888:U951" si="536">SUMIF($N$8:$S$8,"CUSTO",N888:S888)</f>
        <v>0</v>
      </c>
      <c r="V888" s="494" t="str">
        <f t="shared" si="529"/>
        <v/>
      </c>
      <c r="W888" s="495">
        <f t="shared" ref="W888:W951" si="537">IF(T888="",0,E888-T888)</f>
        <v>0</v>
      </c>
      <c r="X888" s="495" t="e">
        <f t="shared" ref="X888:X951" si="538">IF(U888="",0,K888-U888)</f>
        <v>#VALUE!</v>
      </c>
    </row>
    <row r="889" spans="1:24">
      <c r="A889" s="414"/>
      <c r="B889" s="415"/>
      <c r="C889" s="416" t="str">
        <f>IF($B889="","",IFERROR(VLOOKUP($B889,SERVIÇOS!$A:$F,2,0),IFERROR(VLOOKUP($B889,'COMPOSIÇÕES COMPLEMENTARES '!$C:$K,2,0),"")))</f>
        <v/>
      </c>
      <c r="D889" s="417" t="str">
        <f>IF($B889="","",IFERROR(VLOOKUP($B889,SERVIÇOS!$A:$F,3,0),IFERROR(VLOOKUP($B889,'COMPOSIÇÕES COMPLEMENTARES '!$C:$K,3,0),"")))</f>
        <v/>
      </c>
      <c r="E889" s="418"/>
      <c r="F889" s="419" t="str">
        <f>IF($B889="","",IFERROR(VLOOKUP($B889,SERVIÇOS!$A:$F,4,0),IFERROR(VLOOKUP($B889,'COMPOSIÇÕES COMPLEMENTARES '!$C:$K,6,0),"")))</f>
        <v/>
      </c>
      <c r="G889" s="419" t="str">
        <f>IF($B889="","",IFERROR(VLOOKUP($B889,SERVIÇOS!$A:$F,5,0),IFERROR(VLOOKUP($B889,'COMPOSIÇÕES COMPLEMENTARES '!$C:$K,7,0),"")))</f>
        <v/>
      </c>
      <c r="H889" s="419" t="str">
        <f t="shared" si="528"/>
        <v/>
      </c>
      <c r="I889" s="419" t="str">
        <f t="shared" si="530"/>
        <v/>
      </c>
      <c r="J889" s="419" t="str">
        <f t="shared" si="531"/>
        <v/>
      </c>
      <c r="K889" s="419" t="str">
        <f t="shared" si="532"/>
        <v/>
      </c>
      <c r="L889" s="714"/>
      <c r="N889" s="477"/>
      <c r="O889" s="478" t="str">
        <f t="shared" si="533"/>
        <v/>
      </c>
      <c r="P889" s="477"/>
      <c r="Q889" s="479" t="str">
        <f t="shared" si="534"/>
        <v/>
      </c>
      <c r="R889" s="477"/>
      <c r="S889" s="480" t="str">
        <f t="shared" si="535"/>
        <v/>
      </c>
      <c r="T889" s="481">
        <f>SUMIF($N$8:S$8,"QUANT.",N889:S889)</f>
        <v>0</v>
      </c>
      <c r="U889" s="482">
        <f t="shared" si="536"/>
        <v>0</v>
      </c>
      <c r="V889" s="494" t="str">
        <f t="shared" si="529"/>
        <v/>
      </c>
      <c r="W889" s="495">
        <f t="shared" si="537"/>
        <v>0</v>
      </c>
      <c r="X889" s="495" t="e">
        <f t="shared" si="538"/>
        <v>#VALUE!</v>
      </c>
    </row>
    <row r="890" spans="1:24">
      <c r="A890" s="414"/>
      <c r="B890" s="415"/>
      <c r="C890" s="416" t="str">
        <f>IF($B890="","",IFERROR(VLOOKUP($B890,SERVIÇOS!$A:$F,2,0),IFERROR(VLOOKUP($B890,'COMPOSIÇÕES COMPLEMENTARES '!$C:$K,2,0),"")))</f>
        <v/>
      </c>
      <c r="D890" s="417" t="str">
        <f>IF($B890="","",IFERROR(VLOOKUP($B890,SERVIÇOS!$A:$F,3,0),IFERROR(VLOOKUP($B890,'COMPOSIÇÕES COMPLEMENTARES '!$C:$K,3,0),"")))</f>
        <v/>
      </c>
      <c r="E890" s="418"/>
      <c r="F890" s="419" t="str">
        <f>IF($B890="","",IFERROR(VLOOKUP($B890,SERVIÇOS!$A:$F,4,0),IFERROR(VLOOKUP($B890,'COMPOSIÇÕES COMPLEMENTARES '!$C:$K,6,0),"")))</f>
        <v/>
      </c>
      <c r="G890" s="419" t="str">
        <f>IF($B890="","",IFERROR(VLOOKUP($B890,SERVIÇOS!$A:$F,5,0),IFERROR(VLOOKUP($B890,'COMPOSIÇÕES COMPLEMENTARES '!$C:$K,7,0),"")))</f>
        <v/>
      </c>
      <c r="H890" s="419" t="str">
        <f t="shared" si="528"/>
        <v/>
      </c>
      <c r="I890" s="419" t="str">
        <f t="shared" si="530"/>
        <v/>
      </c>
      <c r="J890" s="419" t="str">
        <f t="shared" si="531"/>
        <v/>
      </c>
      <c r="K890" s="419" t="str">
        <f t="shared" si="532"/>
        <v/>
      </c>
      <c r="L890" s="714"/>
      <c r="N890" s="477"/>
      <c r="O890" s="478" t="str">
        <f t="shared" si="533"/>
        <v/>
      </c>
      <c r="P890" s="477"/>
      <c r="Q890" s="479" t="str">
        <f t="shared" si="534"/>
        <v/>
      </c>
      <c r="R890" s="477"/>
      <c r="S890" s="480" t="str">
        <f t="shared" si="535"/>
        <v/>
      </c>
      <c r="T890" s="481">
        <f>SUMIF($N$8:S$8,"QUANT.",N890:S890)</f>
        <v>0</v>
      </c>
      <c r="U890" s="482">
        <f t="shared" si="536"/>
        <v>0</v>
      </c>
      <c r="V890" s="494" t="str">
        <f t="shared" si="529"/>
        <v/>
      </c>
      <c r="W890" s="495">
        <f t="shared" si="537"/>
        <v>0</v>
      </c>
      <c r="X890" s="495" t="e">
        <f t="shared" si="538"/>
        <v>#VALUE!</v>
      </c>
    </row>
    <row r="891" spans="1:24">
      <c r="A891" s="414"/>
      <c r="B891" s="415"/>
      <c r="C891" s="416" t="str">
        <f>IF($B891="","",IFERROR(VLOOKUP($B891,SERVIÇOS!$A:$F,2,0),IFERROR(VLOOKUP($B891,'COMPOSIÇÕES COMPLEMENTARES '!$C:$K,2,0),"")))</f>
        <v/>
      </c>
      <c r="D891" s="417" t="str">
        <f>IF($B891="","",IFERROR(VLOOKUP($B891,SERVIÇOS!$A:$F,3,0),IFERROR(VLOOKUP($B891,'COMPOSIÇÕES COMPLEMENTARES '!$C:$K,3,0),"")))</f>
        <v/>
      </c>
      <c r="E891" s="418"/>
      <c r="F891" s="419" t="str">
        <f>IF($B891="","",IFERROR(VLOOKUP($B891,SERVIÇOS!$A:$F,4,0),IFERROR(VLOOKUP($B891,'COMPOSIÇÕES COMPLEMENTARES '!$C:$K,6,0),"")))</f>
        <v/>
      </c>
      <c r="G891" s="419" t="str">
        <f>IF($B891="","",IFERROR(VLOOKUP($B891,SERVIÇOS!$A:$F,5,0),IFERROR(VLOOKUP($B891,'COMPOSIÇÕES COMPLEMENTARES '!$C:$K,7,0),"")))</f>
        <v/>
      </c>
      <c r="H891" s="419" t="str">
        <f t="shared" si="528"/>
        <v/>
      </c>
      <c r="I891" s="419" t="str">
        <f t="shared" si="530"/>
        <v/>
      </c>
      <c r="J891" s="419" t="str">
        <f t="shared" si="531"/>
        <v/>
      </c>
      <c r="K891" s="419" t="str">
        <f t="shared" si="532"/>
        <v/>
      </c>
      <c r="L891" s="714"/>
      <c r="N891" s="477"/>
      <c r="O891" s="478" t="str">
        <f t="shared" si="533"/>
        <v/>
      </c>
      <c r="P891" s="477"/>
      <c r="Q891" s="479" t="str">
        <f t="shared" si="534"/>
        <v/>
      </c>
      <c r="R891" s="477"/>
      <c r="S891" s="480" t="str">
        <f t="shared" si="535"/>
        <v/>
      </c>
      <c r="T891" s="481">
        <f>SUMIF($N$8:S$8,"QUANT.",N891:S891)</f>
        <v>0</v>
      </c>
      <c r="U891" s="482">
        <f t="shared" si="536"/>
        <v>0</v>
      </c>
      <c r="V891" s="494" t="str">
        <f t="shared" si="529"/>
        <v/>
      </c>
      <c r="W891" s="495">
        <f t="shared" si="537"/>
        <v>0</v>
      </c>
      <c r="X891" s="495" t="e">
        <f t="shared" si="538"/>
        <v>#VALUE!</v>
      </c>
    </row>
    <row r="892" spans="1:24">
      <c r="A892" s="414"/>
      <c r="B892" s="415"/>
      <c r="C892" s="416" t="str">
        <f>IF($B892="","",IFERROR(VLOOKUP($B892,SERVIÇOS!$A:$F,2,0),IFERROR(VLOOKUP($B892,'COMPOSIÇÕES COMPLEMENTARES '!$C:$K,2,0),"")))</f>
        <v/>
      </c>
      <c r="D892" s="417" t="str">
        <f>IF($B892="","",IFERROR(VLOOKUP($B892,SERVIÇOS!$A:$F,3,0),IFERROR(VLOOKUP($B892,'COMPOSIÇÕES COMPLEMENTARES '!$C:$K,3,0),"")))</f>
        <v/>
      </c>
      <c r="E892" s="418"/>
      <c r="F892" s="419" t="str">
        <f>IF($B892="","",IFERROR(VLOOKUP($B892,SERVIÇOS!$A:$F,4,0),IFERROR(VLOOKUP($B892,'COMPOSIÇÕES COMPLEMENTARES '!$C:$K,6,0),"")))</f>
        <v/>
      </c>
      <c r="G892" s="419" t="str">
        <f>IF($B892="","",IFERROR(VLOOKUP($B892,SERVIÇOS!$A:$F,5,0),IFERROR(VLOOKUP($B892,'COMPOSIÇÕES COMPLEMENTARES '!$C:$K,7,0),"")))</f>
        <v/>
      </c>
      <c r="H892" s="419" t="str">
        <f t="shared" si="528"/>
        <v/>
      </c>
      <c r="I892" s="419" t="str">
        <f t="shared" si="530"/>
        <v/>
      </c>
      <c r="J892" s="419" t="str">
        <f t="shared" si="531"/>
        <v/>
      </c>
      <c r="K892" s="419" t="str">
        <f t="shared" si="532"/>
        <v/>
      </c>
      <c r="L892" s="714"/>
      <c r="N892" s="477"/>
      <c r="O892" s="478" t="str">
        <f t="shared" si="533"/>
        <v/>
      </c>
      <c r="P892" s="477"/>
      <c r="Q892" s="479" t="str">
        <f t="shared" si="534"/>
        <v/>
      </c>
      <c r="R892" s="477"/>
      <c r="S892" s="480" t="str">
        <f t="shared" si="535"/>
        <v/>
      </c>
      <c r="T892" s="481">
        <f>SUMIF($N$8:S$8,"QUANT.",N892:S892)</f>
        <v>0</v>
      </c>
      <c r="U892" s="482">
        <f t="shared" si="536"/>
        <v>0</v>
      </c>
      <c r="V892" s="494" t="str">
        <f t="shared" si="529"/>
        <v/>
      </c>
      <c r="W892" s="495">
        <f t="shared" si="537"/>
        <v>0</v>
      </c>
      <c r="X892" s="495" t="e">
        <f t="shared" si="538"/>
        <v>#VALUE!</v>
      </c>
    </row>
    <row r="893" spans="1:24">
      <c r="A893" s="414"/>
      <c r="B893" s="415"/>
      <c r="C893" s="416" t="str">
        <f>IF($B893="","",IFERROR(VLOOKUP($B893,SERVIÇOS!$A:$F,2,0),IFERROR(VLOOKUP($B893,'COMPOSIÇÕES COMPLEMENTARES '!$C:$K,2,0),"")))</f>
        <v/>
      </c>
      <c r="D893" s="417" t="str">
        <f>IF($B893="","",IFERROR(VLOOKUP($B893,SERVIÇOS!$A:$F,3,0),IFERROR(VLOOKUP($B893,'COMPOSIÇÕES COMPLEMENTARES '!$C:$K,3,0),"")))</f>
        <v/>
      </c>
      <c r="E893" s="418"/>
      <c r="F893" s="419" t="str">
        <f>IF($B893="","",IFERROR(VLOOKUP($B893,SERVIÇOS!$A:$F,4,0),IFERROR(VLOOKUP($B893,'COMPOSIÇÕES COMPLEMENTARES '!$C:$K,6,0),"")))</f>
        <v/>
      </c>
      <c r="G893" s="419" t="str">
        <f>IF($B893="","",IFERROR(VLOOKUP($B893,SERVIÇOS!$A:$F,5,0),IFERROR(VLOOKUP($B893,'COMPOSIÇÕES COMPLEMENTARES '!$C:$K,7,0),"")))</f>
        <v/>
      </c>
      <c r="H893" s="419" t="str">
        <f t="shared" si="528"/>
        <v/>
      </c>
      <c r="I893" s="419" t="str">
        <f t="shared" si="530"/>
        <v/>
      </c>
      <c r="J893" s="419" t="str">
        <f t="shared" si="531"/>
        <v/>
      </c>
      <c r="K893" s="419" t="str">
        <f t="shared" si="532"/>
        <v/>
      </c>
      <c r="L893" s="714"/>
      <c r="N893" s="477"/>
      <c r="O893" s="478" t="str">
        <f t="shared" si="533"/>
        <v/>
      </c>
      <c r="P893" s="477"/>
      <c r="Q893" s="479" t="str">
        <f t="shared" si="534"/>
        <v/>
      </c>
      <c r="R893" s="477"/>
      <c r="S893" s="480" t="str">
        <f t="shared" si="535"/>
        <v/>
      </c>
      <c r="T893" s="481">
        <f>SUMIF($N$8:S$8,"QUANT.",N893:S893)</f>
        <v>0</v>
      </c>
      <c r="U893" s="482">
        <f t="shared" si="536"/>
        <v>0</v>
      </c>
      <c r="V893" s="494" t="str">
        <f t="shared" si="529"/>
        <v/>
      </c>
      <c r="W893" s="495">
        <f t="shared" si="537"/>
        <v>0</v>
      </c>
      <c r="X893" s="495" t="e">
        <f t="shared" si="538"/>
        <v>#VALUE!</v>
      </c>
    </row>
    <row r="894" spans="1:24">
      <c r="A894" s="414"/>
      <c r="B894" s="415"/>
      <c r="C894" s="416" t="str">
        <f>IF($B894="","",IFERROR(VLOOKUP($B894,SERVIÇOS!$A:$F,2,0),IFERROR(VLOOKUP($B894,'COMPOSIÇÕES COMPLEMENTARES '!$C:$K,2,0),"")))</f>
        <v/>
      </c>
      <c r="D894" s="417" t="str">
        <f>IF($B894="","",IFERROR(VLOOKUP($B894,SERVIÇOS!$A:$F,3,0),IFERROR(VLOOKUP($B894,'COMPOSIÇÕES COMPLEMENTARES '!$C:$K,3,0),"")))</f>
        <v/>
      </c>
      <c r="E894" s="418"/>
      <c r="F894" s="419" t="str">
        <f>IF($B894="","",IFERROR(VLOOKUP($B894,SERVIÇOS!$A:$F,4,0),IFERROR(VLOOKUP($B894,'COMPOSIÇÕES COMPLEMENTARES '!$C:$K,6,0),"")))</f>
        <v/>
      </c>
      <c r="G894" s="419" t="str">
        <f>IF($B894="","",IFERROR(VLOOKUP($B894,SERVIÇOS!$A:$F,5,0),IFERROR(VLOOKUP($B894,'COMPOSIÇÕES COMPLEMENTARES '!$C:$K,7,0),"")))</f>
        <v/>
      </c>
      <c r="H894" s="419" t="str">
        <f t="shared" si="528"/>
        <v/>
      </c>
      <c r="I894" s="419" t="str">
        <f t="shared" si="530"/>
        <v/>
      </c>
      <c r="J894" s="419" t="str">
        <f t="shared" si="531"/>
        <v/>
      </c>
      <c r="K894" s="419" t="str">
        <f t="shared" si="532"/>
        <v/>
      </c>
      <c r="L894" s="714"/>
      <c r="N894" s="477"/>
      <c r="O894" s="478" t="str">
        <f t="shared" si="533"/>
        <v/>
      </c>
      <c r="P894" s="477"/>
      <c r="Q894" s="479" t="str">
        <f t="shared" si="534"/>
        <v/>
      </c>
      <c r="R894" s="477"/>
      <c r="S894" s="480" t="str">
        <f t="shared" si="535"/>
        <v/>
      </c>
      <c r="T894" s="481">
        <f>SUMIF($N$8:S$8,"QUANT.",N894:S894)</f>
        <v>0</v>
      </c>
      <c r="U894" s="482">
        <f t="shared" si="536"/>
        <v>0</v>
      </c>
      <c r="V894" s="494" t="str">
        <f t="shared" si="529"/>
        <v/>
      </c>
      <c r="W894" s="495">
        <f t="shared" si="537"/>
        <v>0</v>
      </c>
      <c r="X894" s="495" t="e">
        <f t="shared" si="538"/>
        <v>#VALUE!</v>
      </c>
    </row>
    <row r="895" spans="1:24">
      <c r="A895" s="414"/>
      <c r="B895" s="415"/>
      <c r="C895" s="416" t="str">
        <f>IF($B895="","",IFERROR(VLOOKUP($B895,SERVIÇOS!$A:$F,2,0),IFERROR(VLOOKUP($B895,'COMPOSIÇÕES COMPLEMENTARES '!$C:$K,2,0),"")))</f>
        <v/>
      </c>
      <c r="D895" s="417" t="str">
        <f>IF($B895="","",IFERROR(VLOOKUP($B895,SERVIÇOS!$A:$F,3,0),IFERROR(VLOOKUP($B895,'COMPOSIÇÕES COMPLEMENTARES '!$C:$K,3,0),"")))</f>
        <v/>
      </c>
      <c r="E895" s="418"/>
      <c r="F895" s="419" t="str">
        <f>IF($B895="","",IFERROR(VLOOKUP($B895,SERVIÇOS!$A:$F,4,0),IFERROR(VLOOKUP($B895,'COMPOSIÇÕES COMPLEMENTARES '!$C:$K,6,0),"")))</f>
        <v/>
      </c>
      <c r="G895" s="419" t="str">
        <f>IF($B895="","",IFERROR(VLOOKUP($B895,SERVIÇOS!$A:$F,5,0),IFERROR(VLOOKUP($B895,'COMPOSIÇÕES COMPLEMENTARES '!$C:$K,7,0),"")))</f>
        <v/>
      </c>
      <c r="H895" s="419" t="str">
        <f t="shared" si="528"/>
        <v/>
      </c>
      <c r="I895" s="419" t="str">
        <f t="shared" si="530"/>
        <v/>
      </c>
      <c r="J895" s="419" t="str">
        <f t="shared" si="531"/>
        <v/>
      </c>
      <c r="K895" s="419" t="str">
        <f t="shared" si="532"/>
        <v/>
      </c>
      <c r="L895" s="714"/>
      <c r="N895" s="477"/>
      <c r="O895" s="478" t="str">
        <f t="shared" si="533"/>
        <v/>
      </c>
      <c r="P895" s="477"/>
      <c r="Q895" s="479" t="str">
        <f t="shared" si="534"/>
        <v/>
      </c>
      <c r="R895" s="477"/>
      <c r="S895" s="480" t="str">
        <f t="shared" si="535"/>
        <v/>
      </c>
      <c r="T895" s="481">
        <f>SUMIF($N$8:S$8,"QUANT.",N895:S895)</f>
        <v>0</v>
      </c>
      <c r="U895" s="482">
        <f t="shared" si="536"/>
        <v>0</v>
      </c>
      <c r="V895" s="494" t="str">
        <f t="shared" si="529"/>
        <v/>
      </c>
      <c r="W895" s="495">
        <f t="shared" si="537"/>
        <v>0</v>
      </c>
      <c r="X895" s="495" t="e">
        <f t="shared" si="538"/>
        <v>#VALUE!</v>
      </c>
    </row>
    <row r="896" spans="1:24">
      <c r="A896" s="414"/>
      <c r="B896" s="415"/>
      <c r="C896" s="416" t="str">
        <f>IF($B896="","",IFERROR(VLOOKUP($B896,SERVIÇOS!$A:$F,2,0),IFERROR(VLOOKUP($B896,'COMPOSIÇÕES COMPLEMENTARES '!$C:$K,2,0),"")))</f>
        <v/>
      </c>
      <c r="D896" s="417" t="str">
        <f>IF($B896="","",IFERROR(VLOOKUP($B896,SERVIÇOS!$A:$F,3,0),IFERROR(VLOOKUP($B896,'COMPOSIÇÕES COMPLEMENTARES '!$C:$K,3,0),"")))</f>
        <v/>
      </c>
      <c r="E896" s="418"/>
      <c r="F896" s="419" t="str">
        <f>IF($B896="","",IFERROR(VLOOKUP($B896,SERVIÇOS!$A:$F,4,0),IFERROR(VLOOKUP($B896,'COMPOSIÇÕES COMPLEMENTARES '!$C:$K,6,0),"")))</f>
        <v/>
      </c>
      <c r="G896" s="419" t="str">
        <f>IF($B896="","",IFERROR(VLOOKUP($B896,SERVIÇOS!$A:$F,5,0),IFERROR(VLOOKUP($B896,'COMPOSIÇÕES COMPLEMENTARES '!$C:$K,7,0),"")))</f>
        <v/>
      </c>
      <c r="H896" s="419" t="str">
        <f t="shared" si="528"/>
        <v/>
      </c>
      <c r="I896" s="419" t="str">
        <f t="shared" si="530"/>
        <v/>
      </c>
      <c r="J896" s="419" t="str">
        <f t="shared" si="531"/>
        <v/>
      </c>
      <c r="K896" s="419" t="str">
        <f t="shared" si="532"/>
        <v/>
      </c>
      <c r="L896" s="714"/>
      <c r="N896" s="477"/>
      <c r="O896" s="478" t="str">
        <f t="shared" si="533"/>
        <v/>
      </c>
      <c r="P896" s="477"/>
      <c r="Q896" s="479" t="str">
        <f t="shared" si="534"/>
        <v/>
      </c>
      <c r="R896" s="477"/>
      <c r="S896" s="480" t="str">
        <f t="shared" si="535"/>
        <v/>
      </c>
      <c r="T896" s="481">
        <f>SUMIF($N$8:S$8,"QUANT.",N896:S896)</f>
        <v>0</v>
      </c>
      <c r="U896" s="482">
        <f t="shared" si="536"/>
        <v>0</v>
      </c>
      <c r="V896" s="494" t="str">
        <f t="shared" si="529"/>
        <v/>
      </c>
      <c r="W896" s="495">
        <f t="shared" si="537"/>
        <v>0</v>
      </c>
      <c r="X896" s="495" t="e">
        <f t="shared" si="538"/>
        <v>#VALUE!</v>
      </c>
    </row>
    <row r="897" spans="1:24">
      <c r="A897" s="414"/>
      <c r="B897" s="415"/>
      <c r="C897" s="416" t="str">
        <f>IF($B897="","",IFERROR(VLOOKUP($B897,SERVIÇOS!$A:$F,2,0),IFERROR(VLOOKUP($B897,'COMPOSIÇÕES COMPLEMENTARES '!$C:$K,2,0),"")))</f>
        <v/>
      </c>
      <c r="D897" s="417" t="str">
        <f>IF($B897="","",IFERROR(VLOOKUP($B897,SERVIÇOS!$A:$F,3,0),IFERROR(VLOOKUP($B897,'COMPOSIÇÕES COMPLEMENTARES '!$C:$K,3,0),"")))</f>
        <v/>
      </c>
      <c r="E897" s="418"/>
      <c r="F897" s="419" t="str">
        <f>IF($B897="","",IFERROR(VLOOKUP($B897,SERVIÇOS!$A:$F,4,0),IFERROR(VLOOKUP($B897,'COMPOSIÇÕES COMPLEMENTARES '!$C:$K,6,0),"")))</f>
        <v/>
      </c>
      <c r="G897" s="419" t="str">
        <f>IF($B897="","",IFERROR(VLOOKUP($B897,SERVIÇOS!$A:$F,5,0),IFERROR(VLOOKUP($B897,'COMPOSIÇÕES COMPLEMENTARES '!$C:$K,7,0),"")))</f>
        <v/>
      </c>
      <c r="H897" s="419" t="str">
        <f t="shared" si="528"/>
        <v/>
      </c>
      <c r="I897" s="419" t="str">
        <f t="shared" si="530"/>
        <v/>
      </c>
      <c r="J897" s="419" t="str">
        <f t="shared" si="531"/>
        <v/>
      </c>
      <c r="K897" s="419" t="str">
        <f t="shared" si="532"/>
        <v/>
      </c>
      <c r="L897" s="714"/>
      <c r="N897" s="477"/>
      <c r="O897" s="478" t="str">
        <f t="shared" si="533"/>
        <v/>
      </c>
      <c r="P897" s="477"/>
      <c r="Q897" s="479" t="str">
        <f t="shared" si="534"/>
        <v/>
      </c>
      <c r="R897" s="477"/>
      <c r="S897" s="480" t="str">
        <f t="shared" si="535"/>
        <v/>
      </c>
      <c r="T897" s="481">
        <f>SUMIF($N$8:S$8,"QUANT.",N897:S897)</f>
        <v>0</v>
      </c>
      <c r="U897" s="482">
        <f t="shared" si="536"/>
        <v>0</v>
      </c>
      <c r="V897" s="494" t="str">
        <f t="shared" si="529"/>
        <v/>
      </c>
      <c r="W897" s="495">
        <f t="shared" si="537"/>
        <v>0</v>
      </c>
      <c r="X897" s="495" t="e">
        <f t="shared" si="538"/>
        <v>#VALUE!</v>
      </c>
    </row>
    <row r="898" spans="1:24">
      <c r="A898" s="414"/>
      <c r="B898" s="415"/>
      <c r="C898" s="416" t="str">
        <f>IF($B898="","",IFERROR(VLOOKUP($B898,SERVIÇOS!$A:$F,2,0),IFERROR(VLOOKUP($B898,'COMPOSIÇÕES COMPLEMENTARES '!$C:$K,2,0),"")))</f>
        <v/>
      </c>
      <c r="D898" s="417" t="str">
        <f>IF($B898="","",IFERROR(VLOOKUP($B898,SERVIÇOS!$A:$F,3,0),IFERROR(VLOOKUP($B898,'COMPOSIÇÕES COMPLEMENTARES '!$C:$K,3,0),"")))</f>
        <v/>
      </c>
      <c r="E898" s="418"/>
      <c r="F898" s="419" t="str">
        <f>IF($B898="","",IFERROR(VLOOKUP($B898,SERVIÇOS!$A:$F,4,0),IFERROR(VLOOKUP($B898,'COMPOSIÇÕES COMPLEMENTARES '!$C:$K,6,0),"")))</f>
        <v/>
      </c>
      <c r="G898" s="419" t="str">
        <f>IF($B898="","",IFERROR(VLOOKUP($B898,SERVIÇOS!$A:$F,5,0),IFERROR(VLOOKUP($B898,'COMPOSIÇÕES COMPLEMENTARES '!$C:$K,7,0),"")))</f>
        <v/>
      </c>
      <c r="H898" s="419" t="str">
        <f t="shared" si="528"/>
        <v/>
      </c>
      <c r="I898" s="419" t="str">
        <f t="shared" si="530"/>
        <v/>
      </c>
      <c r="J898" s="419" t="str">
        <f t="shared" si="531"/>
        <v/>
      </c>
      <c r="K898" s="419" t="str">
        <f t="shared" si="532"/>
        <v/>
      </c>
      <c r="L898" s="714"/>
      <c r="N898" s="477"/>
      <c r="O898" s="478" t="str">
        <f t="shared" si="533"/>
        <v/>
      </c>
      <c r="P898" s="477"/>
      <c r="Q898" s="479" t="str">
        <f t="shared" si="534"/>
        <v/>
      </c>
      <c r="R898" s="477"/>
      <c r="S898" s="480" t="str">
        <f t="shared" si="535"/>
        <v/>
      </c>
      <c r="T898" s="481">
        <f>SUMIF($N$8:S$8,"QUANT.",N898:S898)</f>
        <v>0</v>
      </c>
      <c r="U898" s="482">
        <f t="shared" si="536"/>
        <v>0</v>
      </c>
      <c r="V898" s="494" t="str">
        <f t="shared" si="529"/>
        <v/>
      </c>
      <c r="W898" s="495">
        <f t="shared" si="537"/>
        <v>0</v>
      </c>
      <c r="X898" s="495" t="e">
        <f t="shared" si="538"/>
        <v>#VALUE!</v>
      </c>
    </row>
    <row r="899" spans="1:24">
      <c r="A899" s="414"/>
      <c r="B899" s="415"/>
      <c r="C899" s="416" t="str">
        <f>IF($B899="","",IFERROR(VLOOKUP($B899,SERVIÇOS!$A:$F,2,0),IFERROR(VLOOKUP($B899,'COMPOSIÇÕES COMPLEMENTARES '!$C:$K,2,0),"")))</f>
        <v/>
      </c>
      <c r="D899" s="417" t="str">
        <f>IF($B899="","",IFERROR(VLOOKUP($B899,SERVIÇOS!$A:$F,3,0),IFERROR(VLOOKUP($B899,'COMPOSIÇÕES COMPLEMENTARES '!$C:$K,3,0),"")))</f>
        <v/>
      </c>
      <c r="E899" s="418"/>
      <c r="F899" s="419" t="str">
        <f>IF($B899="","",IFERROR(VLOOKUP($B899,SERVIÇOS!$A:$F,4,0),IFERROR(VLOOKUP($B899,'COMPOSIÇÕES COMPLEMENTARES '!$C:$K,6,0),"")))</f>
        <v/>
      </c>
      <c r="G899" s="419" t="str">
        <f>IF($B899="","",IFERROR(VLOOKUP($B899,SERVIÇOS!$A:$F,5,0),IFERROR(VLOOKUP($B899,'COMPOSIÇÕES COMPLEMENTARES '!$C:$K,7,0),"")))</f>
        <v/>
      </c>
      <c r="H899" s="419" t="str">
        <f t="shared" si="528"/>
        <v/>
      </c>
      <c r="I899" s="419" t="str">
        <f t="shared" si="530"/>
        <v/>
      </c>
      <c r="J899" s="419" t="str">
        <f t="shared" si="531"/>
        <v/>
      </c>
      <c r="K899" s="419" t="str">
        <f t="shared" si="532"/>
        <v/>
      </c>
      <c r="L899" s="714"/>
      <c r="N899" s="477"/>
      <c r="O899" s="478" t="str">
        <f t="shared" si="533"/>
        <v/>
      </c>
      <c r="P899" s="477"/>
      <c r="Q899" s="479" t="str">
        <f t="shared" si="534"/>
        <v/>
      </c>
      <c r="R899" s="477"/>
      <c r="S899" s="480" t="str">
        <f t="shared" si="535"/>
        <v/>
      </c>
      <c r="T899" s="481">
        <f>SUMIF($N$8:S$8,"QUANT.",N899:S899)</f>
        <v>0</v>
      </c>
      <c r="U899" s="482">
        <f t="shared" si="536"/>
        <v>0</v>
      </c>
      <c r="V899" s="494" t="str">
        <f t="shared" si="529"/>
        <v/>
      </c>
      <c r="W899" s="495">
        <f t="shared" si="537"/>
        <v>0</v>
      </c>
      <c r="X899" s="495" t="e">
        <f t="shared" si="538"/>
        <v>#VALUE!</v>
      </c>
    </row>
    <row r="900" spans="1:24">
      <c r="A900" s="414"/>
      <c r="B900" s="415"/>
      <c r="C900" s="416" t="str">
        <f>IF($B900="","",IFERROR(VLOOKUP($B900,SERVIÇOS!$A:$F,2,0),IFERROR(VLOOKUP($B900,'COMPOSIÇÕES COMPLEMENTARES '!$C:$K,2,0),"")))</f>
        <v/>
      </c>
      <c r="D900" s="417" t="str">
        <f>IF($B900="","",IFERROR(VLOOKUP($B900,SERVIÇOS!$A:$F,3,0),IFERROR(VLOOKUP($B900,'COMPOSIÇÕES COMPLEMENTARES '!$C:$K,3,0),"")))</f>
        <v/>
      </c>
      <c r="E900" s="418"/>
      <c r="F900" s="419" t="str">
        <f>IF($B900="","",IFERROR(VLOOKUP($B900,SERVIÇOS!$A:$F,4,0),IFERROR(VLOOKUP($B900,'COMPOSIÇÕES COMPLEMENTARES '!$C:$K,6,0),"")))</f>
        <v/>
      </c>
      <c r="G900" s="419" t="str">
        <f>IF($B900="","",IFERROR(VLOOKUP($B900,SERVIÇOS!$A:$F,5,0),IFERROR(VLOOKUP($B900,'COMPOSIÇÕES COMPLEMENTARES '!$C:$K,7,0),"")))</f>
        <v/>
      </c>
      <c r="H900" s="419" t="str">
        <f t="shared" si="528"/>
        <v/>
      </c>
      <c r="I900" s="419" t="str">
        <f t="shared" si="530"/>
        <v/>
      </c>
      <c r="J900" s="419" t="str">
        <f t="shared" si="531"/>
        <v/>
      </c>
      <c r="K900" s="419" t="str">
        <f t="shared" si="532"/>
        <v/>
      </c>
      <c r="L900" s="714"/>
      <c r="N900" s="477"/>
      <c r="O900" s="478" t="str">
        <f t="shared" si="533"/>
        <v/>
      </c>
      <c r="P900" s="477"/>
      <c r="Q900" s="479" t="str">
        <f t="shared" si="534"/>
        <v/>
      </c>
      <c r="R900" s="477"/>
      <c r="S900" s="480" t="str">
        <f t="shared" si="535"/>
        <v/>
      </c>
      <c r="T900" s="481">
        <f>SUMIF($N$8:S$8,"QUANT.",N900:S900)</f>
        <v>0</v>
      </c>
      <c r="U900" s="482">
        <f t="shared" si="536"/>
        <v>0</v>
      </c>
      <c r="V900" s="494" t="str">
        <f t="shared" si="529"/>
        <v/>
      </c>
      <c r="W900" s="495">
        <f t="shared" si="537"/>
        <v>0</v>
      </c>
      <c r="X900" s="495" t="e">
        <f t="shared" si="538"/>
        <v>#VALUE!</v>
      </c>
    </row>
    <row r="901" spans="1:24">
      <c r="A901" s="414"/>
      <c r="B901" s="415"/>
      <c r="C901" s="416" t="str">
        <f>IF($B901="","",IFERROR(VLOOKUP($B901,SERVIÇOS!$A:$F,2,0),IFERROR(VLOOKUP($B901,'COMPOSIÇÕES COMPLEMENTARES '!$C:$K,2,0),"")))</f>
        <v/>
      </c>
      <c r="D901" s="417" t="str">
        <f>IF($B901="","",IFERROR(VLOOKUP($B901,SERVIÇOS!$A:$F,3,0),IFERROR(VLOOKUP($B901,'COMPOSIÇÕES COMPLEMENTARES '!$C:$K,3,0),"")))</f>
        <v/>
      </c>
      <c r="E901" s="418"/>
      <c r="F901" s="419" t="str">
        <f>IF($B901="","",IFERROR(VLOOKUP($B901,SERVIÇOS!$A:$F,4,0),IFERROR(VLOOKUP($B901,'COMPOSIÇÕES COMPLEMENTARES '!$C:$K,6,0),"")))</f>
        <v/>
      </c>
      <c r="G901" s="419" t="str">
        <f>IF($B901="","",IFERROR(VLOOKUP($B901,SERVIÇOS!$A:$F,5,0),IFERROR(VLOOKUP($B901,'COMPOSIÇÕES COMPLEMENTARES '!$C:$K,7,0),"")))</f>
        <v/>
      </c>
      <c r="H901" s="419" t="str">
        <f t="shared" si="528"/>
        <v/>
      </c>
      <c r="I901" s="419" t="str">
        <f t="shared" si="530"/>
        <v/>
      </c>
      <c r="J901" s="419" t="str">
        <f t="shared" si="531"/>
        <v/>
      </c>
      <c r="K901" s="419" t="str">
        <f t="shared" si="532"/>
        <v/>
      </c>
      <c r="L901" s="714"/>
      <c r="N901" s="477"/>
      <c r="O901" s="478" t="str">
        <f t="shared" si="533"/>
        <v/>
      </c>
      <c r="P901" s="477"/>
      <c r="Q901" s="479" t="str">
        <f t="shared" si="534"/>
        <v/>
      </c>
      <c r="R901" s="477"/>
      <c r="S901" s="480" t="str">
        <f t="shared" si="535"/>
        <v/>
      </c>
      <c r="T901" s="481">
        <f>SUMIF($N$8:S$8,"QUANT.",N901:S901)</f>
        <v>0</v>
      </c>
      <c r="U901" s="482">
        <f t="shared" si="536"/>
        <v>0</v>
      </c>
      <c r="V901" s="494" t="str">
        <f t="shared" si="529"/>
        <v/>
      </c>
      <c r="W901" s="495">
        <f t="shared" si="537"/>
        <v>0</v>
      </c>
      <c r="X901" s="495" t="e">
        <f t="shared" si="538"/>
        <v>#VALUE!</v>
      </c>
    </row>
    <row r="902" spans="1:24">
      <c r="A902" s="414"/>
      <c r="B902" s="415"/>
      <c r="C902" s="416" t="str">
        <f>IF($B902="","",IFERROR(VLOOKUP($B902,SERVIÇOS!$A:$F,2,0),IFERROR(VLOOKUP($B902,'COMPOSIÇÕES COMPLEMENTARES '!$C:$K,2,0),"")))</f>
        <v/>
      </c>
      <c r="D902" s="417" t="str">
        <f>IF($B902="","",IFERROR(VLOOKUP($B902,SERVIÇOS!$A:$F,3,0),IFERROR(VLOOKUP($B902,'COMPOSIÇÕES COMPLEMENTARES '!$C:$K,3,0),"")))</f>
        <v/>
      </c>
      <c r="E902" s="418"/>
      <c r="F902" s="419" t="str">
        <f>IF($B902="","",IFERROR(VLOOKUP($B902,SERVIÇOS!$A:$F,4,0),IFERROR(VLOOKUP($B902,'COMPOSIÇÕES COMPLEMENTARES '!$C:$K,6,0),"")))</f>
        <v/>
      </c>
      <c r="G902" s="419" t="str">
        <f>IF($B902="","",IFERROR(VLOOKUP($B902,SERVIÇOS!$A:$F,5,0),IFERROR(VLOOKUP($B902,'COMPOSIÇÕES COMPLEMENTARES '!$C:$K,7,0),"")))</f>
        <v/>
      </c>
      <c r="H902" s="419" t="str">
        <f t="shared" si="528"/>
        <v/>
      </c>
      <c r="I902" s="419" t="str">
        <f t="shared" si="530"/>
        <v/>
      </c>
      <c r="J902" s="419" t="str">
        <f t="shared" si="531"/>
        <v/>
      </c>
      <c r="K902" s="419" t="str">
        <f t="shared" si="532"/>
        <v/>
      </c>
      <c r="L902" s="714"/>
      <c r="N902" s="477"/>
      <c r="O902" s="478" t="str">
        <f t="shared" si="533"/>
        <v/>
      </c>
      <c r="P902" s="477"/>
      <c r="Q902" s="479" t="str">
        <f t="shared" si="534"/>
        <v/>
      </c>
      <c r="R902" s="477"/>
      <c r="S902" s="480" t="str">
        <f t="shared" si="535"/>
        <v/>
      </c>
      <c r="T902" s="481">
        <f>SUMIF($N$8:S$8,"QUANT.",N902:S902)</f>
        <v>0</v>
      </c>
      <c r="U902" s="482">
        <f t="shared" si="536"/>
        <v>0</v>
      </c>
      <c r="V902" s="494" t="str">
        <f t="shared" si="529"/>
        <v/>
      </c>
      <c r="W902" s="495">
        <f t="shared" si="537"/>
        <v>0</v>
      </c>
      <c r="X902" s="495" t="e">
        <f t="shared" si="538"/>
        <v>#VALUE!</v>
      </c>
    </row>
    <row r="903" spans="1:24">
      <c r="A903" s="414"/>
      <c r="B903" s="415"/>
      <c r="C903" s="416" t="str">
        <f>IF($B903="","",IFERROR(VLOOKUP($B903,SERVIÇOS!$A:$F,2,0),IFERROR(VLOOKUP($B903,'COMPOSIÇÕES COMPLEMENTARES '!$C:$K,2,0),"")))</f>
        <v/>
      </c>
      <c r="D903" s="417" t="str">
        <f>IF($B903="","",IFERROR(VLOOKUP($B903,SERVIÇOS!$A:$F,3,0),IFERROR(VLOOKUP($B903,'COMPOSIÇÕES COMPLEMENTARES '!$C:$K,3,0),"")))</f>
        <v/>
      </c>
      <c r="E903" s="418"/>
      <c r="F903" s="419" t="str">
        <f>IF($B903="","",IFERROR(VLOOKUP($B903,SERVIÇOS!$A:$F,4,0),IFERROR(VLOOKUP($B903,'COMPOSIÇÕES COMPLEMENTARES '!$C:$K,6,0),"")))</f>
        <v/>
      </c>
      <c r="G903" s="419" t="str">
        <f>IF($B903="","",IFERROR(VLOOKUP($B903,SERVIÇOS!$A:$F,5,0),IFERROR(VLOOKUP($B903,'COMPOSIÇÕES COMPLEMENTARES '!$C:$K,7,0),"")))</f>
        <v/>
      </c>
      <c r="H903" s="419" t="str">
        <f t="shared" si="528"/>
        <v/>
      </c>
      <c r="I903" s="419" t="str">
        <f t="shared" si="530"/>
        <v/>
      </c>
      <c r="J903" s="419" t="str">
        <f t="shared" si="531"/>
        <v/>
      </c>
      <c r="K903" s="419" t="str">
        <f t="shared" si="532"/>
        <v/>
      </c>
      <c r="L903" s="714"/>
      <c r="N903" s="477"/>
      <c r="O903" s="478" t="str">
        <f t="shared" si="533"/>
        <v/>
      </c>
      <c r="P903" s="477"/>
      <c r="Q903" s="479" t="str">
        <f t="shared" si="534"/>
        <v/>
      </c>
      <c r="R903" s="477"/>
      <c r="S903" s="480" t="str">
        <f t="shared" si="535"/>
        <v/>
      </c>
      <c r="T903" s="481">
        <f>SUMIF($N$8:S$8,"QUANT.",N903:S903)</f>
        <v>0</v>
      </c>
      <c r="U903" s="482">
        <f t="shared" si="536"/>
        <v>0</v>
      </c>
      <c r="V903" s="494" t="str">
        <f t="shared" si="529"/>
        <v/>
      </c>
      <c r="W903" s="495">
        <f t="shared" si="537"/>
        <v>0</v>
      </c>
      <c r="X903" s="495" t="e">
        <f t="shared" si="538"/>
        <v>#VALUE!</v>
      </c>
    </row>
    <row r="904" spans="1:24">
      <c r="A904" s="414"/>
      <c r="B904" s="415"/>
      <c r="C904" s="416" t="str">
        <f>IF($B904="","",IFERROR(VLOOKUP($B904,SERVIÇOS!$A:$F,2,0),IFERROR(VLOOKUP($B904,'COMPOSIÇÕES COMPLEMENTARES '!$C:$K,2,0),"")))</f>
        <v/>
      </c>
      <c r="D904" s="417" t="str">
        <f>IF($B904="","",IFERROR(VLOOKUP($B904,SERVIÇOS!$A:$F,3,0),IFERROR(VLOOKUP($B904,'COMPOSIÇÕES COMPLEMENTARES '!$C:$K,3,0),"")))</f>
        <v/>
      </c>
      <c r="E904" s="418"/>
      <c r="F904" s="419" t="str">
        <f>IF($B904="","",IFERROR(VLOOKUP($B904,SERVIÇOS!$A:$F,4,0),IFERROR(VLOOKUP($B904,'COMPOSIÇÕES COMPLEMENTARES '!$C:$K,6,0),"")))</f>
        <v/>
      </c>
      <c r="G904" s="419" t="str">
        <f>IF($B904="","",IFERROR(VLOOKUP($B904,SERVIÇOS!$A:$F,5,0),IFERROR(VLOOKUP($B904,'COMPOSIÇÕES COMPLEMENTARES '!$C:$K,7,0),"")))</f>
        <v/>
      </c>
      <c r="H904" s="419" t="str">
        <f t="shared" si="528"/>
        <v/>
      </c>
      <c r="I904" s="419" t="str">
        <f t="shared" si="530"/>
        <v/>
      </c>
      <c r="J904" s="419" t="str">
        <f t="shared" si="531"/>
        <v/>
      </c>
      <c r="K904" s="419" t="str">
        <f t="shared" si="532"/>
        <v/>
      </c>
      <c r="L904" s="714"/>
      <c r="N904" s="477"/>
      <c r="O904" s="478" t="str">
        <f t="shared" si="533"/>
        <v/>
      </c>
      <c r="P904" s="477"/>
      <c r="Q904" s="479" t="str">
        <f t="shared" si="534"/>
        <v/>
      </c>
      <c r="R904" s="477"/>
      <c r="S904" s="480" t="str">
        <f t="shared" si="535"/>
        <v/>
      </c>
      <c r="T904" s="481">
        <f>SUMIF($N$8:S$8,"QUANT.",N904:S904)</f>
        <v>0</v>
      </c>
      <c r="U904" s="482">
        <f t="shared" si="536"/>
        <v>0</v>
      </c>
      <c r="V904" s="494" t="str">
        <f t="shared" si="529"/>
        <v/>
      </c>
      <c r="W904" s="495">
        <f t="shared" si="537"/>
        <v>0</v>
      </c>
      <c r="X904" s="495" t="e">
        <f t="shared" si="538"/>
        <v>#VALUE!</v>
      </c>
    </row>
    <row r="905" spans="1:24">
      <c r="A905" s="414"/>
      <c r="B905" s="415"/>
      <c r="C905" s="416" t="str">
        <f>IF($B905="","",IFERROR(VLOOKUP($B905,SERVIÇOS!$A:$F,2,0),IFERROR(VLOOKUP($B905,'COMPOSIÇÕES COMPLEMENTARES '!$C:$K,2,0),"")))</f>
        <v/>
      </c>
      <c r="D905" s="417" t="str">
        <f>IF($B905="","",IFERROR(VLOOKUP($B905,SERVIÇOS!$A:$F,3,0),IFERROR(VLOOKUP($B905,'COMPOSIÇÕES COMPLEMENTARES '!$C:$K,3,0),"")))</f>
        <v/>
      </c>
      <c r="E905" s="418"/>
      <c r="F905" s="419" t="str">
        <f>IF($B905="","",IFERROR(VLOOKUP($B905,SERVIÇOS!$A:$F,4,0),IFERROR(VLOOKUP($B905,'COMPOSIÇÕES COMPLEMENTARES '!$C:$K,6,0),"")))</f>
        <v/>
      </c>
      <c r="G905" s="419" t="str">
        <f>IF($B905="","",IFERROR(VLOOKUP($B905,SERVIÇOS!$A:$F,5,0),IFERROR(VLOOKUP($B905,'COMPOSIÇÕES COMPLEMENTARES '!$C:$K,7,0),"")))</f>
        <v/>
      </c>
      <c r="H905" s="419" t="str">
        <f t="shared" si="528"/>
        <v/>
      </c>
      <c r="I905" s="419" t="str">
        <f t="shared" si="530"/>
        <v/>
      </c>
      <c r="J905" s="419" t="str">
        <f t="shared" si="531"/>
        <v/>
      </c>
      <c r="K905" s="419" t="str">
        <f t="shared" si="532"/>
        <v/>
      </c>
      <c r="L905" s="714"/>
      <c r="N905" s="477"/>
      <c r="O905" s="478" t="str">
        <f t="shared" si="533"/>
        <v/>
      </c>
      <c r="P905" s="477"/>
      <c r="Q905" s="479" t="str">
        <f t="shared" si="534"/>
        <v/>
      </c>
      <c r="R905" s="477"/>
      <c r="S905" s="480" t="str">
        <f t="shared" si="535"/>
        <v/>
      </c>
      <c r="T905" s="481">
        <f>SUMIF($N$8:S$8,"QUANT.",N905:S905)</f>
        <v>0</v>
      </c>
      <c r="U905" s="482">
        <f t="shared" si="536"/>
        <v>0</v>
      </c>
      <c r="V905" s="494" t="str">
        <f t="shared" si="529"/>
        <v/>
      </c>
      <c r="W905" s="495">
        <f t="shared" si="537"/>
        <v>0</v>
      </c>
      <c r="X905" s="495" t="e">
        <f t="shared" si="538"/>
        <v>#VALUE!</v>
      </c>
    </row>
    <row r="906" spans="1:24">
      <c r="A906" s="414"/>
      <c r="B906" s="415"/>
      <c r="C906" s="416" t="str">
        <f>IF($B906="","",IFERROR(VLOOKUP($B906,SERVIÇOS!$A:$F,2,0),IFERROR(VLOOKUP($B906,'COMPOSIÇÕES COMPLEMENTARES '!$C:$K,2,0),"")))</f>
        <v/>
      </c>
      <c r="D906" s="417" t="str">
        <f>IF($B906="","",IFERROR(VLOOKUP($B906,SERVIÇOS!$A:$F,3,0),IFERROR(VLOOKUP($B906,'COMPOSIÇÕES COMPLEMENTARES '!$C:$K,3,0),"")))</f>
        <v/>
      </c>
      <c r="E906" s="418"/>
      <c r="F906" s="419" t="str">
        <f>IF($B906="","",IFERROR(VLOOKUP($B906,SERVIÇOS!$A:$F,4,0),IFERROR(VLOOKUP($B906,'COMPOSIÇÕES COMPLEMENTARES '!$C:$K,6,0),"")))</f>
        <v/>
      </c>
      <c r="G906" s="419" t="str">
        <f>IF($B906="","",IFERROR(VLOOKUP($B906,SERVIÇOS!$A:$F,5,0),IFERROR(VLOOKUP($B906,'COMPOSIÇÕES COMPLEMENTARES '!$C:$K,7,0),"")))</f>
        <v/>
      </c>
      <c r="H906" s="419" t="str">
        <f t="shared" si="528"/>
        <v/>
      </c>
      <c r="I906" s="419" t="str">
        <f t="shared" si="530"/>
        <v/>
      </c>
      <c r="J906" s="419" t="str">
        <f t="shared" si="531"/>
        <v/>
      </c>
      <c r="K906" s="419" t="str">
        <f t="shared" si="532"/>
        <v/>
      </c>
      <c r="L906" s="714"/>
      <c r="N906" s="477"/>
      <c r="O906" s="478" t="str">
        <f t="shared" si="533"/>
        <v/>
      </c>
      <c r="P906" s="477"/>
      <c r="Q906" s="479" t="str">
        <f t="shared" si="534"/>
        <v/>
      </c>
      <c r="R906" s="477"/>
      <c r="S906" s="480" t="str">
        <f t="shared" si="535"/>
        <v/>
      </c>
      <c r="T906" s="481">
        <f>SUMIF($N$8:S$8,"QUANT.",N906:S906)</f>
        <v>0</v>
      </c>
      <c r="U906" s="482">
        <f t="shared" si="536"/>
        <v>0</v>
      </c>
      <c r="V906" s="494" t="str">
        <f t="shared" si="529"/>
        <v/>
      </c>
      <c r="W906" s="495">
        <f t="shared" si="537"/>
        <v>0</v>
      </c>
      <c r="X906" s="495" t="e">
        <f t="shared" si="538"/>
        <v>#VALUE!</v>
      </c>
    </row>
    <row r="907" spans="1:24">
      <c r="A907" s="414"/>
      <c r="B907" s="415"/>
      <c r="C907" s="416" t="str">
        <f>IF($B907="","",IFERROR(VLOOKUP($B907,SERVIÇOS!$A:$F,2,0),IFERROR(VLOOKUP($B907,'COMPOSIÇÕES COMPLEMENTARES '!$C:$K,2,0),"")))</f>
        <v/>
      </c>
      <c r="D907" s="417" t="str">
        <f>IF($B907="","",IFERROR(VLOOKUP($B907,SERVIÇOS!$A:$F,3,0),IFERROR(VLOOKUP($B907,'COMPOSIÇÕES COMPLEMENTARES '!$C:$K,3,0),"")))</f>
        <v/>
      </c>
      <c r="E907" s="418"/>
      <c r="F907" s="419" t="str">
        <f>IF($B907="","",IFERROR(VLOOKUP($B907,SERVIÇOS!$A:$F,4,0),IFERROR(VLOOKUP($B907,'COMPOSIÇÕES COMPLEMENTARES '!$C:$K,6,0),"")))</f>
        <v/>
      </c>
      <c r="G907" s="419" t="str">
        <f>IF($B907="","",IFERROR(VLOOKUP($B907,SERVIÇOS!$A:$F,5,0),IFERROR(VLOOKUP($B907,'COMPOSIÇÕES COMPLEMENTARES '!$C:$K,7,0),"")))</f>
        <v/>
      </c>
      <c r="H907" s="419" t="str">
        <f t="shared" si="528"/>
        <v/>
      </c>
      <c r="I907" s="419" t="str">
        <f t="shared" si="530"/>
        <v/>
      </c>
      <c r="J907" s="419" t="str">
        <f t="shared" si="531"/>
        <v/>
      </c>
      <c r="K907" s="419" t="str">
        <f t="shared" si="532"/>
        <v/>
      </c>
      <c r="L907" s="714"/>
      <c r="N907" s="477"/>
      <c r="O907" s="478" t="str">
        <f t="shared" si="533"/>
        <v/>
      </c>
      <c r="P907" s="477"/>
      <c r="Q907" s="479" t="str">
        <f t="shared" si="534"/>
        <v/>
      </c>
      <c r="R907" s="477"/>
      <c r="S907" s="480" t="str">
        <f t="shared" si="535"/>
        <v/>
      </c>
      <c r="T907" s="481">
        <f>SUMIF($N$8:S$8,"QUANT.",N907:S907)</f>
        <v>0</v>
      </c>
      <c r="U907" s="482">
        <f t="shared" si="536"/>
        <v>0</v>
      </c>
      <c r="V907" s="494" t="str">
        <f t="shared" si="529"/>
        <v/>
      </c>
      <c r="W907" s="495">
        <f t="shared" si="537"/>
        <v>0</v>
      </c>
      <c r="X907" s="495" t="e">
        <f t="shared" si="538"/>
        <v>#VALUE!</v>
      </c>
    </row>
    <row r="908" spans="1:24">
      <c r="A908" s="414"/>
      <c r="B908" s="415"/>
      <c r="C908" s="416" t="str">
        <f>IF($B908="","",IFERROR(VLOOKUP($B908,SERVIÇOS!$A:$F,2,0),IFERROR(VLOOKUP($B908,'COMPOSIÇÕES COMPLEMENTARES '!$C:$K,2,0),"")))</f>
        <v/>
      </c>
      <c r="D908" s="417" t="str">
        <f>IF($B908="","",IFERROR(VLOOKUP($B908,SERVIÇOS!$A:$F,3,0),IFERROR(VLOOKUP($B908,'COMPOSIÇÕES COMPLEMENTARES '!$C:$K,3,0),"")))</f>
        <v/>
      </c>
      <c r="E908" s="418"/>
      <c r="F908" s="419" t="str">
        <f>IF($B908="","",IFERROR(VLOOKUP($B908,SERVIÇOS!$A:$F,4,0),IFERROR(VLOOKUP($B908,'COMPOSIÇÕES COMPLEMENTARES '!$C:$K,6,0),"")))</f>
        <v/>
      </c>
      <c r="G908" s="419" t="str">
        <f>IF($B908="","",IFERROR(VLOOKUP($B908,SERVIÇOS!$A:$F,5,0),IFERROR(VLOOKUP($B908,'COMPOSIÇÕES COMPLEMENTARES '!$C:$K,7,0),"")))</f>
        <v/>
      </c>
      <c r="H908" s="419" t="str">
        <f t="shared" si="528"/>
        <v/>
      </c>
      <c r="I908" s="419" t="str">
        <f t="shared" si="530"/>
        <v/>
      </c>
      <c r="J908" s="419" t="str">
        <f t="shared" si="531"/>
        <v/>
      </c>
      <c r="K908" s="419" t="str">
        <f t="shared" si="532"/>
        <v/>
      </c>
      <c r="L908" s="714"/>
      <c r="N908" s="477"/>
      <c r="O908" s="478" t="str">
        <f t="shared" si="533"/>
        <v/>
      </c>
      <c r="P908" s="477"/>
      <c r="Q908" s="479" t="str">
        <f t="shared" si="534"/>
        <v/>
      </c>
      <c r="R908" s="477"/>
      <c r="S908" s="480" t="str">
        <f t="shared" si="535"/>
        <v/>
      </c>
      <c r="T908" s="481">
        <f>SUMIF($N$8:S$8,"QUANT.",N908:S908)</f>
        <v>0</v>
      </c>
      <c r="U908" s="482">
        <f t="shared" si="536"/>
        <v>0</v>
      </c>
      <c r="V908" s="494" t="str">
        <f t="shared" si="529"/>
        <v/>
      </c>
      <c r="W908" s="495">
        <f t="shared" si="537"/>
        <v>0</v>
      </c>
      <c r="X908" s="495" t="e">
        <f t="shared" si="538"/>
        <v>#VALUE!</v>
      </c>
    </row>
    <row r="909" spans="1:24">
      <c r="A909" s="414"/>
      <c r="B909" s="415"/>
      <c r="C909" s="416" t="str">
        <f>IF($B909="","",IFERROR(VLOOKUP($B909,SERVIÇOS!$A:$F,2,0),IFERROR(VLOOKUP($B909,'COMPOSIÇÕES COMPLEMENTARES '!$C:$K,2,0),"")))</f>
        <v/>
      </c>
      <c r="D909" s="417" t="str">
        <f>IF($B909="","",IFERROR(VLOOKUP($B909,SERVIÇOS!$A:$F,3,0),IFERROR(VLOOKUP($B909,'COMPOSIÇÕES COMPLEMENTARES '!$C:$K,3,0),"")))</f>
        <v/>
      </c>
      <c r="E909" s="418"/>
      <c r="F909" s="419" t="str">
        <f>IF($B909="","",IFERROR(VLOOKUP($B909,SERVIÇOS!$A:$F,4,0),IFERROR(VLOOKUP($B909,'COMPOSIÇÕES COMPLEMENTARES '!$C:$K,6,0),"")))</f>
        <v/>
      </c>
      <c r="G909" s="419" t="str">
        <f>IF($B909="","",IFERROR(VLOOKUP($B909,SERVIÇOS!$A:$F,5,0),IFERROR(VLOOKUP($B909,'COMPOSIÇÕES COMPLEMENTARES '!$C:$K,7,0),"")))</f>
        <v/>
      </c>
      <c r="H909" s="419" t="str">
        <f t="shared" si="528"/>
        <v/>
      </c>
      <c r="I909" s="419" t="str">
        <f t="shared" si="530"/>
        <v/>
      </c>
      <c r="J909" s="419" t="str">
        <f t="shared" si="531"/>
        <v/>
      </c>
      <c r="K909" s="419" t="str">
        <f t="shared" si="532"/>
        <v/>
      </c>
      <c r="L909" s="714"/>
      <c r="N909" s="477"/>
      <c r="O909" s="478" t="str">
        <f t="shared" si="533"/>
        <v/>
      </c>
      <c r="P909" s="477"/>
      <c r="Q909" s="479" t="str">
        <f t="shared" si="534"/>
        <v/>
      </c>
      <c r="R909" s="477"/>
      <c r="S909" s="480" t="str">
        <f t="shared" si="535"/>
        <v/>
      </c>
      <c r="T909" s="481">
        <f>SUMIF($N$8:S$8,"QUANT.",N909:S909)</f>
        <v>0</v>
      </c>
      <c r="U909" s="482">
        <f t="shared" si="536"/>
        <v>0</v>
      </c>
      <c r="V909" s="494" t="str">
        <f t="shared" si="529"/>
        <v/>
      </c>
      <c r="W909" s="495">
        <f t="shared" si="537"/>
        <v>0</v>
      </c>
      <c r="X909" s="495" t="e">
        <f t="shared" si="538"/>
        <v>#VALUE!</v>
      </c>
    </row>
    <row r="910" spans="1:24">
      <c r="A910" s="414"/>
      <c r="B910" s="415"/>
      <c r="C910" s="416" t="str">
        <f>IF($B910="","",IFERROR(VLOOKUP($B910,SERVIÇOS!$A:$F,2,0),IFERROR(VLOOKUP($B910,'COMPOSIÇÕES COMPLEMENTARES '!$C:$K,2,0),"")))</f>
        <v/>
      </c>
      <c r="D910" s="417" t="str">
        <f>IF($B910="","",IFERROR(VLOOKUP($B910,SERVIÇOS!$A:$F,3,0),IFERROR(VLOOKUP($B910,'COMPOSIÇÕES COMPLEMENTARES '!$C:$K,3,0),"")))</f>
        <v/>
      </c>
      <c r="E910" s="418"/>
      <c r="F910" s="419" t="str">
        <f>IF($B910="","",IFERROR(VLOOKUP($B910,SERVIÇOS!$A:$F,4,0),IFERROR(VLOOKUP($B910,'COMPOSIÇÕES COMPLEMENTARES '!$C:$K,6,0),"")))</f>
        <v/>
      </c>
      <c r="G910" s="419" t="str">
        <f>IF($B910="","",IFERROR(VLOOKUP($B910,SERVIÇOS!$A:$F,5,0),IFERROR(VLOOKUP($B910,'COMPOSIÇÕES COMPLEMENTARES '!$C:$K,7,0),"")))</f>
        <v/>
      </c>
      <c r="H910" s="419" t="str">
        <f t="shared" si="528"/>
        <v/>
      </c>
      <c r="I910" s="419" t="str">
        <f t="shared" si="530"/>
        <v/>
      </c>
      <c r="J910" s="419" t="str">
        <f t="shared" si="531"/>
        <v/>
      </c>
      <c r="K910" s="419" t="str">
        <f t="shared" si="532"/>
        <v/>
      </c>
      <c r="L910" s="714"/>
      <c r="N910" s="477"/>
      <c r="O910" s="478" t="str">
        <f t="shared" si="533"/>
        <v/>
      </c>
      <c r="P910" s="477"/>
      <c r="Q910" s="479" t="str">
        <f t="shared" si="534"/>
        <v/>
      </c>
      <c r="R910" s="477"/>
      <c r="S910" s="480" t="str">
        <f t="shared" si="535"/>
        <v/>
      </c>
      <c r="T910" s="481">
        <f>SUMIF($N$8:S$8,"QUANT.",N910:S910)</f>
        <v>0</v>
      </c>
      <c r="U910" s="482">
        <f t="shared" si="536"/>
        <v>0</v>
      </c>
      <c r="V910" s="494" t="str">
        <f t="shared" si="529"/>
        <v/>
      </c>
      <c r="W910" s="495">
        <f t="shared" si="537"/>
        <v>0</v>
      </c>
      <c r="X910" s="495" t="e">
        <f t="shared" si="538"/>
        <v>#VALUE!</v>
      </c>
    </row>
    <row r="911" spans="1:24">
      <c r="A911" s="414"/>
      <c r="B911" s="415"/>
      <c r="C911" s="416" t="str">
        <f>IF($B911="","",IFERROR(VLOOKUP($B911,SERVIÇOS!$A:$F,2,0),IFERROR(VLOOKUP($B911,'COMPOSIÇÕES COMPLEMENTARES '!$C:$K,2,0),"")))</f>
        <v/>
      </c>
      <c r="D911" s="417" t="str">
        <f>IF($B911="","",IFERROR(VLOOKUP($B911,SERVIÇOS!$A:$F,3,0),IFERROR(VLOOKUP($B911,'COMPOSIÇÕES COMPLEMENTARES '!$C:$K,3,0),"")))</f>
        <v/>
      </c>
      <c r="E911" s="418"/>
      <c r="F911" s="419" t="str">
        <f>IF($B911="","",IFERROR(VLOOKUP($B911,SERVIÇOS!$A:$F,4,0),IFERROR(VLOOKUP($B911,'COMPOSIÇÕES COMPLEMENTARES '!$C:$K,6,0),"")))</f>
        <v/>
      </c>
      <c r="G911" s="419" t="str">
        <f>IF($B911="","",IFERROR(VLOOKUP($B911,SERVIÇOS!$A:$F,5,0),IFERROR(VLOOKUP($B911,'COMPOSIÇÕES COMPLEMENTARES '!$C:$K,7,0),"")))</f>
        <v/>
      </c>
      <c r="H911" s="419" t="str">
        <f t="shared" si="528"/>
        <v/>
      </c>
      <c r="I911" s="419" t="str">
        <f t="shared" si="530"/>
        <v/>
      </c>
      <c r="J911" s="419" t="str">
        <f t="shared" si="531"/>
        <v/>
      </c>
      <c r="K911" s="419" t="str">
        <f t="shared" si="532"/>
        <v/>
      </c>
      <c r="L911" s="714"/>
      <c r="N911" s="477"/>
      <c r="O911" s="478" t="str">
        <f t="shared" si="533"/>
        <v/>
      </c>
      <c r="P911" s="477"/>
      <c r="Q911" s="479" t="str">
        <f t="shared" si="534"/>
        <v/>
      </c>
      <c r="R911" s="477"/>
      <c r="S911" s="480" t="str">
        <f t="shared" si="535"/>
        <v/>
      </c>
      <c r="T911" s="481">
        <f>SUMIF($N$8:S$8,"QUANT.",N911:S911)</f>
        <v>0</v>
      </c>
      <c r="U911" s="482">
        <f t="shared" si="536"/>
        <v>0</v>
      </c>
      <c r="V911" s="494" t="str">
        <f t="shared" si="529"/>
        <v/>
      </c>
      <c r="W911" s="495">
        <f t="shared" si="537"/>
        <v>0</v>
      </c>
      <c r="X911" s="495" t="e">
        <f t="shared" si="538"/>
        <v>#VALUE!</v>
      </c>
    </row>
    <row r="912" spans="1:24">
      <c r="A912" s="414"/>
      <c r="B912" s="415"/>
      <c r="C912" s="416" t="str">
        <f>IF($B912="","",IFERROR(VLOOKUP($B912,SERVIÇOS!$A:$F,2,0),IFERROR(VLOOKUP($B912,'COMPOSIÇÕES COMPLEMENTARES '!$C:$K,2,0),"")))</f>
        <v/>
      </c>
      <c r="D912" s="417" t="str">
        <f>IF($B912="","",IFERROR(VLOOKUP($B912,SERVIÇOS!$A:$F,3,0),IFERROR(VLOOKUP($B912,'COMPOSIÇÕES COMPLEMENTARES '!$C:$K,3,0),"")))</f>
        <v/>
      </c>
      <c r="E912" s="418"/>
      <c r="F912" s="419" t="str">
        <f>IF($B912="","",IFERROR(VLOOKUP($B912,SERVIÇOS!$A:$F,4,0),IFERROR(VLOOKUP($B912,'COMPOSIÇÕES COMPLEMENTARES '!$C:$K,6,0),"")))</f>
        <v/>
      </c>
      <c r="G912" s="419" t="str">
        <f>IF($B912="","",IFERROR(VLOOKUP($B912,SERVIÇOS!$A:$F,5,0),IFERROR(VLOOKUP($B912,'COMPOSIÇÕES COMPLEMENTARES '!$C:$K,7,0),"")))</f>
        <v/>
      </c>
      <c r="H912" s="419" t="str">
        <f t="shared" si="528"/>
        <v/>
      </c>
      <c r="I912" s="419" t="str">
        <f t="shared" si="530"/>
        <v/>
      </c>
      <c r="J912" s="419" t="str">
        <f t="shared" si="531"/>
        <v/>
      </c>
      <c r="K912" s="419" t="str">
        <f t="shared" si="532"/>
        <v/>
      </c>
      <c r="L912" s="714"/>
      <c r="N912" s="477"/>
      <c r="O912" s="478" t="str">
        <f t="shared" si="533"/>
        <v/>
      </c>
      <c r="P912" s="477"/>
      <c r="Q912" s="479" t="str">
        <f t="shared" si="534"/>
        <v/>
      </c>
      <c r="R912" s="477"/>
      <c r="S912" s="480" t="str">
        <f t="shared" si="535"/>
        <v/>
      </c>
      <c r="T912" s="481">
        <f>SUMIF($N$8:S$8,"QUANT.",N912:S912)</f>
        <v>0</v>
      </c>
      <c r="U912" s="482">
        <f t="shared" si="536"/>
        <v>0</v>
      </c>
      <c r="V912" s="494" t="str">
        <f t="shared" si="529"/>
        <v/>
      </c>
      <c r="W912" s="495">
        <f t="shared" si="537"/>
        <v>0</v>
      </c>
      <c r="X912" s="495" t="e">
        <f t="shared" si="538"/>
        <v>#VALUE!</v>
      </c>
    </row>
    <row r="913" spans="1:24">
      <c r="A913" s="414"/>
      <c r="B913" s="415"/>
      <c r="C913" s="416" t="str">
        <f>IF($B913="","",IFERROR(VLOOKUP($B913,SERVIÇOS!$A:$F,2,0),IFERROR(VLOOKUP($B913,'COMPOSIÇÕES COMPLEMENTARES '!$C:$K,2,0),"")))</f>
        <v/>
      </c>
      <c r="D913" s="417" t="str">
        <f>IF($B913="","",IFERROR(VLOOKUP($B913,SERVIÇOS!$A:$F,3,0),IFERROR(VLOOKUP($B913,'COMPOSIÇÕES COMPLEMENTARES '!$C:$K,3,0),"")))</f>
        <v/>
      </c>
      <c r="E913" s="418"/>
      <c r="F913" s="419" t="str">
        <f>IF($B913="","",IFERROR(VLOOKUP($B913,SERVIÇOS!$A:$F,4,0),IFERROR(VLOOKUP($B913,'COMPOSIÇÕES COMPLEMENTARES '!$C:$K,6,0),"")))</f>
        <v/>
      </c>
      <c r="G913" s="419" t="str">
        <f>IF($B913="","",IFERROR(VLOOKUP($B913,SERVIÇOS!$A:$F,5,0),IFERROR(VLOOKUP($B913,'COMPOSIÇÕES COMPLEMENTARES '!$C:$K,7,0),"")))</f>
        <v/>
      </c>
      <c r="H913" s="419" t="str">
        <f t="shared" si="528"/>
        <v/>
      </c>
      <c r="I913" s="419" t="str">
        <f t="shared" si="530"/>
        <v/>
      </c>
      <c r="J913" s="419" t="str">
        <f t="shared" si="531"/>
        <v/>
      </c>
      <c r="K913" s="419" t="str">
        <f t="shared" si="532"/>
        <v/>
      </c>
      <c r="L913" s="714"/>
      <c r="N913" s="477"/>
      <c r="O913" s="478" t="str">
        <f t="shared" si="533"/>
        <v/>
      </c>
      <c r="P913" s="477"/>
      <c r="Q913" s="479" t="str">
        <f t="shared" si="534"/>
        <v/>
      </c>
      <c r="R913" s="477"/>
      <c r="S913" s="480" t="str">
        <f t="shared" si="535"/>
        <v/>
      </c>
      <c r="T913" s="481">
        <f>SUMIF($N$8:S$8,"QUANT.",N913:S913)</f>
        <v>0</v>
      </c>
      <c r="U913" s="482">
        <f t="shared" si="536"/>
        <v>0</v>
      </c>
      <c r="V913" s="494" t="str">
        <f t="shared" si="529"/>
        <v/>
      </c>
      <c r="W913" s="495">
        <f t="shared" si="537"/>
        <v>0</v>
      </c>
      <c r="X913" s="495" t="e">
        <f t="shared" si="538"/>
        <v>#VALUE!</v>
      </c>
    </row>
    <row r="914" spans="1:24">
      <c r="A914" s="414"/>
      <c r="B914" s="415"/>
      <c r="C914" s="416" t="str">
        <f>IF($B914="","",IFERROR(VLOOKUP($B914,SERVIÇOS!$A:$F,2,0),IFERROR(VLOOKUP($B914,'COMPOSIÇÕES COMPLEMENTARES '!$C:$K,2,0),"")))</f>
        <v/>
      </c>
      <c r="D914" s="417" t="str">
        <f>IF($B914="","",IFERROR(VLOOKUP($B914,SERVIÇOS!$A:$F,3,0),IFERROR(VLOOKUP($B914,'COMPOSIÇÕES COMPLEMENTARES '!$C:$K,3,0),"")))</f>
        <v/>
      </c>
      <c r="E914" s="418"/>
      <c r="F914" s="419" t="str">
        <f>IF($B914="","",IFERROR(VLOOKUP($B914,SERVIÇOS!$A:$F,4,0),IFERROR(VLOOKUP($B914,'COMPOSIÇÕES COMPLEMENTARES '!$C:$K,6,0),"")))</f>
        <v/>
      </c>
      <c r="G914" s="419" t="str">
        <f>IF($B914="","",IFERROR(VLOOKUP($B914,SERVIÇOS!$A:$F,5,0),IFERROR(VLOOKUP($B914,'COMPOSIÇÕES COMPLEMENTARES '!$C:$K,7,0),"")))</f>
        <v/>
      </c>
      <c r="H914" s="419" t="str">
        <f t="shared" si="528"/>
        <v/>
      </c>
      <c r="I914" s="419" t="str">
        <f t="shared" si="530"/>
        <v/>
      </c>
      <c r="J914" s="419" t="str">
        <f t="shared" si="531"/>
        <v/>
      </c>
      <c r="K914" s="419" t="str">
        <f t="shared" si="532"/>
        <v/>
      </c>
      <c r="L914" s="714"/>
      <c r="N914" s="477"/>
      <c r="O914" s="478" t="str">
        <f t="shared" si="533"/>
        <v/>
      </c>
      <c r="P914" s="477"/>
      <c r="Q914" s="479" t="str">
        <f t="shared" si="534"/>
        <v/>
      </c>
      <c r="R914" s="477"/>
      <c r="S914" s="480" t="str">
        <f t="shared" si="535"/>
        <v/>
      </c>
      <c r="T914" s="481">
        <f>SUMIF($N$8:S$8,"QUANT.",N914:S914)</f>
        <v>0</v>
      </c>
      <c r="U914" s="482">
        <f t="shared" si="536"/>
        <v>0</v>
      </c>
      <c r="V914" s="494" t="str">
        <f t="shared" si="529"/>
        <v/>
      </c>
      <c r="W914" s="495">
        <f t="shared" si="537"/>
        <v>0</v>
      </c>
      <c r="X914" s="495" t="e">
        <f t="shared" si="538"/>
        <v>#VALUE!</v>
      </c>
    </row>
    <row r="915" spans="1:24">
      <c r="A915" s="414"/>
      <c r="B915" s="415"/>
      <c r="C915" s="416" t="str">
        <f>IF($B915="","",IFERROR(VLOOKUP($B915,SERVIÇOS!$A:$F,2,0),IFERROR(VLOOKUP($B915,'COMPOSIÇÕES COMPLEMENTARES '!$C:$K,2,0),"")))</f>
        <v/>
      </c>
      <c r="D915" s="417" t="str">
        <f>IF($B915="","",IFERROR(VLOOKUP($B915,SERVIÇOS!$A:$F,3,0),IFERROR(VLOOKUP($B915,'COMPOSIÇÕES COMPLEMENTARES '!$C:$K,3,0),"")))</f>
        <v/>
      </c>
      <c r="E915" s="418"/>
      <c r="F915" s="419" t="str">
        <f>IF($B915="","",IFERROR(VLOOKUP($B915,SERVIÇOS!$A:$F,4,0),IFERROR(VLOOKUP($B915,'COMPOSIÇÕES COMPLEMENTARES '!$C:$K,6,0),"")))</f>
        <v/>
      </c>
      <c r="G915" s="419" t="str">
        <f>IF($B915="","",IFERROR(VLOOKUP($B915,SERVIÇOS!$A:$F,5,0),IFERROR(VLOOKUP($B915,'COMPOSIÇÕES COMPLEMENTARES '!$C:$K,7,0),"")))</f>
        <v/>
      </c>
      <c r="H915" s="419" t="str">
        <f t="shared" si="528"/>
        <v/>
      </c>
      <c r="I915" s="419" t="str">
        <f t="shared" si="530"/>
        <v/>
      </c>
      <c r="J915" s="419" t="str">
        <f t="shared" si="531"/>
        <v/>
      </c>
      <c r="K915" s="419" t="str">
        <f t="shared" si="532"/>
        <v/>
      </c>
      <c r="L915" s="714"/>
      <c r="N915" s="477"/>
      <c r="O915" s="478" t="str">
        <f t="shared" si="533"/>
        <v/>
      </c>
      <c r="P915" s="477"/>
      <c r="Q915" s="479" t="str">
        <f t="shared" si="534"/>
        <v/>
      </c>
      <c r="R915" s="477"/>
      <c r="S915" s="480" t="str">
        <f t="shared" si="535"/>
        <v/>
      </c>
      <c r="T915" s="481">
        <f>SUMIF($N$8:S$8,"QUANT.",N915:S915)</f>
        <v>0</v>
      </c>
      <c r="U915" s="482">
        <f t="shared" si="536"/>
        <v>0</v>
      </c>
      <c r="V915" s="494" t="str">
        <f t="shared" si="529"/>
        <v/>
      </c>
      <c r="W915" s="495">
        <f t="shared" si="537"/>
        <v>0</v>
      </c>
      <c r="X915" s="495" t="e">
        <f t="shared" si="538"/>
        <v>#VALUE!</v>
      </c>
    </row>
    <row r="916" spans="1:24">
      <c r="A916" s="414"/>
      <c r="B916" s="415"/>
      <c r="C916" s="416" t="str">
        <f>IF($B916="","",IFERROR(VLOOKUP($B916,SERVIÇOS!$A:$F,2,0),IFERROR(VLOOKUP($B916,'COMPOSIÇÕES COMPLEMENTARES '!$C:$K,2,0),"")))</f>
        <v/>
      </c>
      <c r="D916" s="417" t="str">
        <f>IF($B916="","",IFERROR(VLOOKUP($B916,SERVIÇOS!$A:$F,3,0),IFERROR(VLOOKUP($B916,'COMPOSIÇÕES COMPLEMENTARES '!$C:$K,3,0),"")))</f>
        <v/>
      </c>
      <c r="E916" s="418"/>
      <c r="F916" s="419" t="str">
        <f>IF($B916="","",IFERROR(VLOOKUP($B916,SERVIÇOS!$A:$F,4,0),IFERROR(VLOOKUP($B916,'COMPOSIÇÕES COMPLEMENTARES '!$C:$K,6,0),"")))</f>
        <v/>
      </c>
      <c r="G916" s="419" t="str">
        <f>IF($B916="","",IFERROR(VLOOKUP($B916,SERVIÇOS!$A:$F,5,0),IFERROR(VLOOKUP($B916,'COMPOSIÇÕES COMPLEMENTARES '!$C:$K,7,0),"")))</f>
        <v/>
      </c>
      <c r="H916" s="419" t="str">
        <f t="shared" si="528"/>
        <v/>
      </c>
      <c r="I916" s="419" t="str">
        <f t="shared" si="530"/>
        <v/>
      </c>
      <c r="J916" s="419" t="str">
        <f t="shared" si="531"/>
        <v/>
      </c>
      <c r="K916" s="419" t="str">
        <f t="shared" si="532"/>
        <v/>
      </c>
      <c r="L916" s="714"/>
      <c r="N916" s="477"/>
      <c r="O916" s="478" t="str">
        <f t="shared" si="533"/>
        <v/>
      </c>
      <c r="P916" s="477"/>
      <c r="Q916" s="479" t="str">
        <f t="shared" si="534"/>
        <v/>
      </c>
      <c r="R916" s="477"/>
      <c r="S916" s="480" t="str">
        <f t="shared" si="535"/>
        <v/>
      </c>
      <c r="T916" s="481">
        <f>SUMIF($N$8:S$8,"QUANT.",N916:S916)</f>
        <v>0</v>
      </c>
      <c r="U916" s="482">
        <f t="shared" si="536"/>
        <v>0</v>
      </c>
      <c r="V916" s="494" t="str">
        <f t="shared" si="529"/>
        <v/>
      </c>
      <c r="W916" s="495">
        <f t="shared" si="537"/>
        <v>0</v>
      </c>
      <c r="X916" s="495" t="e">
        <f t="shared" si="538"/>
        <v>#VALUE!</v>
      </c>
    </row>
    <row r="917" spans="1:24">
      <c r="A917" s="414"/>
      <c r="B917" s="415"/>
      <c r="C917" s="416" t="str">
        <f>IF($B917="","",IFERROR(VLOOKUP($B917,SERVIÇOS!$A:$F,2,0),IFERROR(VLOOKUP($B917,'COMPOSIÇÕES COMPLEMENTARES '!$C:$K,2,0),"")))</f>
        <v/>
      </c>
      <c r="D917" s="417" t="str">
        <f>IF($B917="","",IFERROR(VLOOKUP($B917,SERVIÇOS!$A:$F,3,0),IFERROR(VLOOKUP($B917,'COMPOSIÇÕES COMPLEMENTARES '!$C:$K,3,0),"")))</f>
        <v/>
      </c>
      <c r="E917" s="418"/>
      <c r="F917" s="419" t="str">
        <f>IF($B917="","",IFERROR(VLOOKUP($B917,SERVIÇOS!$A:$F,4,0),IFERROR(VLOOKUP($B917,'COMPOSIÇÕES COMPLEMENTARES '!$C:$K,6,0),"")))</f>
        <v/>
      </c>
      <c r="G917" s="419" t="str">
        <f>IF($B917="","",IFERROR(VLOOKUP($B917,SERVIÇOS!$A:$F,5,0),IFERROR(VLOOKUP($B917,'COMPOSIÇÕES COMPLEMENTARES '!$C:$K,7,0),"")))</f>
        <v/>
      </c>
      <c r="H917" s="419" t="str">
        <f t="shared" si="528"/>
        <v/>
      </c>
      <c r="I917" s="419" t="str">
        <f t="shared" si="530"/>
        <v/>
      </c>
      <c r="J917" s="419" t="str">
        <f t="shared" si="531"/>
        <v/>
      </c>
      <c r="K917" s="419" t="str">
        <f t="shared" si="532"/>
        <v/>
      </c>
      <c r="L917" s="714"/>
      <c r="N917" s="477"/>
      <c r="O917" s="478" t="str">
        <f t="shared" si="533"/>
        <v/>
      </c>
      <c r="P917" s="477"/>
      <c r="Q917" s="479" t="str">
        <f t="shared" si="534"/>
        <v/>
      </c>
      <c r="R917" s="477"/>
      <c r="S917" s="480" t="str">
        <f t="shared" si="535"/>
        <v/>
      </c>
      <c r="T917" s="481">
        <f>SUMIF($N$8:S$8,"QUANT.",N917:S917)</f>
        <v>0</v>
      </c>
      <c r="U917" s="482">
        <f t="shared" si="536"/>
        <v>0</v>
      </c>
      <c r="V917" s="494" t="str">
        <f t="shared" si="529"/>
        <v/>
      </c>
      <c r="W917" s="495">
        <f t="shared" si="537"/>
        <v>0</v>
      </c>
      <c r="X917" s="495" t="e">
        <f t="shared" si="538"/>
        <v>#VALUE!</v>
      </c>
    </row>
    <row r="918" spans="1:24">
      <c r="A918" s="414"/>
      <c r="B918" s="415"/>
      <c r="C918" s="416" t="str">
        <f>IF($B918="","",IFERROR(VLOOKUP($B918,SERVIÇOS!$A:$F,2,0),IFERROR(VLOOKUP($B918,'COMPOSIÇÕES COMPLEMENTARES '!$C:$K,2,0),"")))</f>
        <v/>
      </c>
      <c r="D918" s="417" t="str">
        <f>IF($B918="","",IFERROR(VLOOKUP($B918,SERVIÇOS!$A:$F,3,0),IFERROR(VLOOKUP($B918,'COMPOSIÇÕES COMPLEMENTARES '!$C:$K,3,0),"")))</f>
        <v/>
      </c>
      <c r="E918" s="418"/>
      <c r="F918" s="419" t="str">
        <f>IF($B918="","",IFERROR(VLOOKUP($B918,SERVIÇOS!$A:$F,4,0),IFERROR(VLOOKUP($B918,'COMPOSIÇÕES COMPLEMENTARES '!$C:$K,6,0),"")))</f>
        <v/>
      </c>
      <c r="G918" s="419" t="str">
        <f>IF($B918="","",IFERROR(VLOOKUP($B918,SERVIÇOS!$A:$F,5,0),IFERROR(VLOOKUP($B918,'COMPOSIÇÕES COMPLEMENTARES '!$C:$K,7,0),"")))</f>
        <v/>
      </c>
      <c r="H918" s="419" t="str">
        <f t="shared" si="528"/>
        <v/>
      </c>
      <c r="I918" s="419" t="str">
        <f t="shared" si="530"/>
        <v/>
      </c>
      <c r="J918" s="419" t="str">
        <f t="shared" si="531"/>
        <v/>
      </c>
      <c r="K918" s="419" t="str">
        <f t="shared" si="532"/>
        <v/>
      </c>
      <c r="L918" s="714"/>
      <c r="N918" s="477"/>
      <c r="O918" s="478" t="str">
        <f t="shared" si="533"/>
        <v/>
      </c>
      <c r="P918" s="477"/>
      <c r="Q918" s="479" t="str">
        <f t="shared" si="534"/>
        <v/>
      </c>
      <c r="R918" s="477"/>
      <c r="S918" s="480" t="str">
        <f t="shared" si="535"/>
        <v/>
      </c>
      <c r="T918" s="481">
        <f>SUMIF($N$8:S$8,"QUANT.",N918:S918)</f>
        <v>0</v>
      </c>
      <c r="U918" s="482">
        <f t="shared" si="536"/>
        <v>0</v>
      </c>
      <c r="V918" s="494" t="str">
        <f t="shared" si="529"/>
        <v/>
      </c>
      <c r="W918" s="495">
        <f t="shared" si="537"/>
        <v>0</v>
      </c>
      <c r="X918" s="495" t="e">
        <f t="shared" si="538"/>
        <v>#VALUE!</v>
      </c>
    </row>
    <row r="919" spans="1:24">
      <c r="A919" s="414"/>
      <c r="B919" s="415"/>
      <c r="C919" s="416" t="str">
        <f>IF($B919="","",IFERROR(VLOOKUP($B919,SERVIÇOS!$A:$F,2,0),IFERROR(VLOOKUP($B919,'COMPOSIÇÕES COMPLEMENTARES '!$C:$K,2,0),"")))</f>
        <v/>
      </c>
      <c r="D919" s="417" t="str">
        <f>IF($B919="","",IFERROR(VLOOKUP($B919,SERVIÇOS!$A:$F,3,0),IFERROR(VLOOKUP($B919,'COMPOSIÇÕES COMPLEMENTARES '!$C:$K,3,0),"")))</f>
        <v/>
      </c>
      <c r="E919" s="418"/>
      <c r="F919" s="419" t="str">
        <f>IF($B919="","",IFERROR(VLOOKUP($B919,SERVIÇOS!$A:$F,4,0),IFERROR(VLOOKUP($B919,'COMPOSIÇÕES COMPLEMENTARES '!$C:$K,6,0),"")))</f>
        <v/>
      </c>
      <c r="G919" s="419" t="str">
        <f>IF($B919="","",IFERROR(VLOOKUP($B919,SERVIÇOS!$A:$F,5,0),IFERROR(VLOOKUP($B919,'COMPOSIÇÕES COMPLEMENTARES '!$C:$K,7,0),"")))</f>
        <v/>
      </c>
      <c r="H919" s="419" t="str">
        <f t="shared" si="528"/>
        <v/>
      </c>
      <c r="I919" s="419" t="str">
        <f t="shared" si="530"/>
        <v/>
      </c>
      <c r="J919" s="419" t="str">
        <f t="shared" si="531"/>
        <v/>
      </c>
      <c r="K919" s="419" t="str">
        <f t="shared" si="532"/>
        <v/>
      </c>
      <c r="L919" s="714"/>
      <c r="N919" s="477"/>
      <c r="O919" s="478" t="str">
        <f t="shared" si="533"/>
        <v/>
      </c>
      <c r="P919" s="477"/>
      <c r="Q919" s="479" t="str">
        <f t="shared" si="534"/>
        <v/>
      </c>
      <c r="R919" s="477"/>
      <c r="S919" s="480" t="str">
        <f t="shared" si="535"/>
        <v/>
      </c>
      <c r="T919" s="481">
        <f>SUMIF($N$8:S$8,"QUANT.",N919:S919)</f>
        <v>0</v>
      </c>
      <c r="U919" s="482">
        <f t="shared" si="536"/>
        <v>0</v>
      </c>
      <c r="V919" s="494" t="str">
        <f t="shared" si="529"/>
        <v/>
      </c>
      <c r="W919" s="495">
        <f t="shared" si="537"/>
        <v>0</v>
      </c>
      <c r="X919" s="495" t="e">
        <f t="shared" si="538"/>
        <v>#VALUE!</v>
      </c>
    </row>
    <row r="920" spans="1:24">
      <c r="A920" s="414"/>
      <c r="B920" s="415"/>
      <c r="C920" s="416" t="str">
        <f>IF($B920="","",IFERROR(VLOOKUP($B920,SERVIÇOS!$A:$F,2,0),IFERROR(VLOOKUP($B920,'COMPOSIÇÕES COMPLEMENTARES '!$C:$K,2,0),"")))</f>
        <v/>
      </c>
      <c r="D920" s="417" t="str">
        <f>IF($B920="","",IFERROR(VLOOKUP($B920,SERVIÇOS!$A:$F,3,0),IFERROR(VLOOKUP($B920,'COMPOSIÇÕES COMPLEMENTARES '!$C:$K,3,0),"")))</f>
        <v/>
      </c>
      <c r="E920" s="418"/>
      <c r="F920" s="419" t="str">
        <f>IF($B920="","",IFERROR(VLOOKUP($B920,SERVIÇOS!$A:$F,4,0),IFERROR(VLOOKUP($B920,'COMPOSIÇÕES COMPLEMENTARES '!$C:$K,6,0),"")))</f>
        <v/>
      </c>
      <c r="G920" s="419" t="str">
        <f>IF($B920="","",IFERROR(VLOOKUP($B920,SERVIÇOS!$A:$F,5,0),IFERROR(VLOOKUP($B920,'COMPOSIÇÕES COMPLEMENTARES '!$C:$K,7,0),"")))</f>
        <v/>
      </c>
      <c r="H920" s="419" t="str">
        <f t="shared" si="528"/>
        <v/>
      </c>
      <c r="I920" s="419" t="str">
        <f t="shared" si="530"/>
        <v/>
      </c>
      <c r="J920" s="419" t="str">
        <f t="shared" si="531"/>
        <v/>
      </c>
      <c r="K920" s="419" t="str">
        <f t="shared" si="532"/>
        <v/>
      </c>
      <c r="L920" s="714"/>
      <c r="N920" s="477"/>
      <c r="O920" s="478" t="str">
        <f t="shared" si="533"/>
        <v/>
      </c>
      <c r="P920" s="477"/>
      <c r="Q920" s="479" t="str">
        <f t="shared" si="534"/>
        <v/>
      </c>
      <c r="R920" s="477"/>
      <c r="S920" s="480" t="str">
        <f t="shared" si="535"/>
        <v/>
      </c>
      <c r="T920" s="481">
        <f>SUMIF($N$8:S$8,"QUANT.",N920:S920)</f>
        <v>0</v>
      </c>
      <c r="U920" s="482">
        <f t="shared" si="536"/>
        <v>0</v>
      </c>
      <c r="V920" s="494" t="str">
        <f t="shared" si="529"/>
        <v/>
      </c>
      <c r="W920" s="495">
        <f t="shared" si="537"/>
        <v>0</v>
      </c>
      <c r="X920" s="495" t="e">
        <f t="shared" si="538"/>
        <v>#VALUE!</v>
      </c>
    </row>
    <row r="921" spans="1:24">
      <c r="A921" s="414"/>
      <c r="B921" s="415"/>
      <c r="C921" s="416" t="str">
        <f>IF($B921="","",IFERROR(VLOOKUP($B921,SERVIÇOS!$A:$F,2,0),IFERROR(VLOOKUP($B921,'COMPOSIÇÕES COMPLEMENTARES '!$C:$K,2,0),"")))</f>
        <v/>
      </c>
      <c r="D921" s="417" t="str">
        <f>IF($B921="","",IFERROR(VLOOKUP($B921,SERVIÇOS!$A:$F,3,0),IFERROR(VLOOKUP($B921,'COMPOSIÇÕES COMPLEMENTARES '!$C:$K,3,0),"")))</f>
        <v/>
      </c>
      <c r="E921" s="418"/>
      <c r="F921" s="419" t="str">
        <f>IF($B921="","",IFERROR(VLOOKUP($B921,SERVIÇOS!$A:$F,4,0),IFERROR(VLOOKUP($B921,'COMPOSIÇÕES COMPLEMENTARES '!$C:$K,6,0),"")))</f>
        <v/>
      </c>
      <c r="G921" s="419" t="str">
        <f>IF($B921="","",IFERROR(VLOOKUP($B921,SERVIÇOS!$A:$F,5,0),IFERROR(VLOOKUP($B921,'COMPOSIÇÕES COMPLEMENTARES '!$C:$K,7,0),"")))</f>
        <v/>
      </c>
      <c r="H921" s="419" t="str">
        <f t="shared" si="528"/>
        <v/>
      </c>
      <c r="I921" s="419" t="str">
        <f t="shared" si="530"/>
        <v/>
      </c>
      <c r="J921" s="419" t="str">
        <f t="shared" si="531"/>
        <v/>
      </c>
      <c r="K921" s="419" t="str">
        <f t="shared" si="532"/>
        <v/>
      </c>
      <c r="L921" s="714"/>
      <c r="N921" s="477"/>
      <c r="O921" s="478" t="str">
        <f t="shared" si="533"/>
        <v/>
      </c>
      <c r="P921" s="477"/>
      <c r="Q921" s="479" t="str">
        <f t="shared" si="534"/>
        <v/>
      </c>
      <c r="R921" s="477"/>
      <c r="S921" s="480" t="str">
        <f t="shared" si="535"/>
        <v/>
      </c>
      <c r="T921" s="481">
        <f>SUMIF($N$8:S$8,"QUANT.",N921:S921)</f>
        <v>0</v>
      </c>
      <c r="U921" s="482">
        <f t="shared" si="536"/>
        <v>0</v>
      </c>
      <c r="V921" s="494" t="str">
        <f t="shared" si="529"/>
        <v/>
      </c>
      <c r="W921" s="495">
        <f t="shared" si="537"/>
        <v>0</v>
      </c>
      <c r="X921" s="495" t="e">
        <f t="shared" si="538"/>
        <v>#VALUE!</v>
      </c>
    </row>
    <row r="922" spans="1:24">
      <c r="A922" s="414"/>
      <c r="B922" s="415"/>
      <c r="C922" s="416" t="str">
        <f>IF($B922="","",IFERROR(VLOOKUP($B922,SERVIÇOS!$A:$F,2,0),IFERROR(VLOOKUP($B922,'COMPOSIÇÕES COMPLEMENTARES '!$C:$K,2,0),"")))</f>
        <v/>
      </c>
      <c r="D922" s="417" t="str">
        <f>IF($B922="","",IFERROR(VLOOKUP($B922,SERVIÇOS!$A:$F,3,0),IFERROR(VLOOKUP($B922,'COMPOSIÇÕES COMPLEMENTARES '!$C:$K,3,0),"")))</f>
        <v/>
      </c>
      <c r="E922" s="418"/>
      <c r="F922" s="419" t="str">
        <f>IF($B922="","",IFERROR(VLOOKUP($B922,SERVIÇOS!$A:$F,4,0),IFERROR(VLOOKUP($B922,'COMPOSIÇÕES COMPLEMENTARES '!$C:$K,6,0),"")))</f>
        <v/>
      </c>
      <c r="G922" s="419" t="str">
        <f>IF($B922="","",IFERROR(VLOOKUP($B922,SERVIÇOS!$A:$F,5,0),IFERROR(VLOOKUP($B922,'COMPOSIÇÕES COMPLEMENTARES '!$C:$K,7,0),"")))</f>
        <v/>
      </c>
      <c r="H922" s="419" t="str">
        <f t="shared" si="528"/>
        <v/>
      </c>
      <c r="I922" s="419" t="str">
        <f t="shared" si="530"/>
        <v/>
      </c>
      <c r="J922" s="419" t="str">
        <f t="shared" si="531"/>
        <v/>
      </c>
      <c r="K922" s="419" t="str">
        <f t="shared" si="532"/>
        <v/>
      </c>
      <c r="L922" s="714"/>
      <c r="N922" s="477"/>
      <c r="O922" s="478" t="str">
        <f t="shared" si="533"/>
        <v/>
      </c>
      <c r="P922" s="477"/>
      <c r="Q922" s="479" t="str">
        <f t="shared" si="534"/>
        <v/>
      </c>
      <c r="R922" s="477"/>
      <c r="S922" s="480" t="str">
        <f t="shared" si="535"/>
        <v/>
      </c>
      <c r="T922" s="481">
        <f>SUMIF($N$8:S$8,"QUANT.",N922:S922)</f>
        <v>0</v>
      </c>
      <c r="U922" s="482">
        <f t="shared" si="536"/>
        <v>0</v>
      </c>
      <c r="V922" s="494" t="str">
        <f t="shared" si="529"/>
        <v/>
      </c>
      <c r="W922" s="495">
        <f t="shared" si="537"/>
        <v>0</v>
      </c>
      <c r="X922" s="495" t="e">
        <f t="shared" si="538"/>
        <v>#VALUE!</v>
      </c>
    </row>
    <row r="923" spans="1:24">
      <c r="A923" s="414"/>
      <c r="B923" s="415"/>
      <c r="C923" s="416" t="str">
        <f>IF($B923="","",IFERROR(VLOOKUP($B923,SERVIÇOS!$A:$F,2,0),IFERROR(VLOOKUP($B923,'COMPOSIÇÕES COMPLEMENTARES '!$C:$K,2,0),"")))</f>
        <v/>
      </c>
      <c r="D923" s="417" t="str">
        <f>IF($B923="","",IFERROR(VLOOKUP($B923,SERVIÇOS!$A:$F,3,0),IFERROR(VLOOKUP($B923,'COMPOSIÇÕES COMPLEMENTARES '!$C:$K,3,0),"")))</f>
        <v/>
      </c>
      <c r="E923" s="418"/>
      <c r="F923" s="419" t="str">
        <f>IF($B923="","",IFERROR(VLOOKUP($B923,SERVIÇOS!$A:$F,4,0),IFERROR(VLOOKUP($B923,'COMPOSIÇÕES COMPLEMENTARES '!$C:$K,6,0),"")))</f>
        <v/>
      </c>
      <c r="G923" s="419" t="str">
        <f>IF($B923="","",IFERROR(VLOOKUP($B923,SERVIÇOS!$A:$F,5,0),IFERROR(VLOOKUP($B923,'COMPOSIÇÕES COMPLEMENTARES '!$C:$K,7,0),"")))</f>
        <v/>
      </c>
      <c r="H923" s="419" t="str">
        <f t="shared" si="528"/>
        <v/>
      </c>
      <c r="I923" s="419" t="str">
        <f t="shared" si="530"/>
        <v/>
      </c>
      <c r="J923" s="419" t="str">
        <f t="shared" si="531"/>
        <v/>
      </c>
      <c r="K923" s="419" t="str">
        <f t="shared" si="532"/>
        <v/>
      </c>
      <c r="L923" s="714"/>
      <c r="N923" s="477"/>
      <c r="O923" s="478" t="str">
        <f t="shared" si="533"/>
        <v/>
      </c>
      <c r="P923" s="477"/>
      <c r="Q923" s="479" t="str">
        <f t="shared" si="534"/>
        <v/>
      </c>
      <c r="R923" s="477"/>
      <c r="S923" s="480" t="str">
        <f t="shared" si="535"/>
        <v/>
      </c>
      <c r="T923" s="481">
        <f>SUMIF($N$8:S$8,"QUANT.",N923:S923)</f>
        <v>0</v>
      </c>
      <c r="U923" s="482">
        <f t="shared" si="536"/>
        <v>0</v>
      </c>
      <c r="V923" s="494" t="str">
        <f t="shared" si="529"/>
        <v/>
      </c>
      <c r="W923" s="495">
        <f t="shared" si="537"/>
        <v>0</v>
      </c>
      <c r="X923" s="495" t="e">
        <f t="shared" si="538"/>
        <v>#VALUE!</v>
      </c>
    </row>
    <row r="924" spans="1:24">
      <c r="A924" s="414"/>
      <c r="B924" s="415"/>
      <c r="C924" s="416" t="str">
        <f>IF($B924="","",IFERROR(VLOOKUP($B924,SERVIÇOS!$A:$F,2,0),IFERROR(VLOOKUP($B924,'COMPOSIÇÕES COMPLEMENTARES '!$C:$K,2,0),"")))</f>
        <v/>
      </c>
      <c r="D924" s="417" t="str">
        <f>IF($B924="","",IFERROR(VLOOKUP($B924,SERVIÇOS!$A:$F,3,0),IFERROR(VLOOKUP($B924,'COMPOSIÇÕES COMPLEMENTARES '!$C:$K,3,0),"")))</f>
        <v/>
      </c>
      <c r="E924" s="418"/>
      <c r="F924" s="419" t="str">
        <f>IF($B924="","",IFERROR(VLOOKUP($B924,SERVIÇOS!$A:$F,4,0),IFERROR(VLOOKUP($B924,'COMPOSIÇÕES COMPLEMENTARES '!$C:$K,6,0),"")))</f>
        <v/>
      </c>
      <c r="G924" s="419" t="str">
        <f>IF($B924="","",IFERROR(VLOOKUP($B924,SERVIÇOS!$A:$F,5,0),IFERROR(VLOOKUP($B924,'COMPOSIÇÕES COMPLEMENTARES '!$C:$K,7,0),"")))</f>
        <v/>
      </c>
      <c r="H924" s="419" t="str">
        <f t="shared" si="528"/>
        <v/>
      </c>
      <c r="I924" s="419" t="str">
        <f t="shared" si="530"/>
        <v/>
      </c>
      <c r="J924" s="419" t="str">
        <f t="shared" si="531"/>
        <v/>
      </c>
      <c r="K924" s="419" t="str">
        <f t="shared" si="532"/>
        <v/>
      </c>
      <c r="L924" s="714"/>
      <c r="N924" s="477"/>
      <c r="O924" s="478" t="str">
        <f t="shared" si="533"/>
        <v/>
      </c>
      <c r="P924" s="477"/>
      <c r="Q924" s="479" t="str">
        <f t="shared" si="534"/>
        <v/>
      </c>
      <c r="R924" s="477"/>
      <c r="S924" s="480" t="str">
        <f t="shared" si="535"/>
        <v/>
      </c>
      <c r="T924" s="481">
        <f>SUMIF($N$8:S$8,"QUANT.",N924:S924)</f>
        <v>0</v>
      </c>
      <c r="U924" s="482">
        <f t="shared" si="536"/>
        <v>0</v>
      </c>
      <c r="V924" s="494" t="str">
        <f t="shared" si="529"/>
        <v/>
      </c>
      <c r="W924" s="495">
        <f t="shared" si="537"/>
        <v>0</v>
      </c>
      <c r="X924" s="495" t="e">
        <f t="shared" si="538"/>
        <v>#VALUE!</v>
      </c>
    </row>
    <row r="925" spans="1:24">
      <c r="A925" s="414"/>
      <c r="B925" s="415"/>
      <c r="C925" s="416" t="str">
        <f>IF($B925="","",IFERROR(VLOOKUP($B925,SERVIÇOS!$A:$F,2,0),IFERROR(VLOOKUP($B925,'COMPOSIÇÕES COMPLEMENTARES '!$C:$K,2,0),"")))</f>
        <v/>
      </c>
      <c r="D925" s="417" t="str">
        <f>IF($B925="","",IFERROR(VLOOKUP($B925,SERVIÇOS!$A:$F,3,0),IFERROR(VLOOKUP($B925,'COMPOSIÇÕES COMPLEMENTARES '!$C:$K,3,0),"")))</f>
        <v/>
      </c>
      <c r="E925" s="418"/>
      <c r="F925" s="419" t="str">
        <f>IF($B925="","",IFERROR(VLOOKUP($B925,SERVIÇOS!$A:$F,4,0),IFERROR(VLOOKUP($B925,'COMPOSIÇÕES COMPLEMENTARES '!$C:$K,6,0),"")))</f>
        <v/>
      </c>
      <c r="G925" s="419" t="str">
        <f>IF($B925="","",IFERROR(VLOOKUP($B925,SERVIÇOS!$A:$F,5,0),IFERROR(VLOOKUP($B925,'COMPOSIÇÕES COMPLEMENTARES '!$C:$K,7,0),"")))</f>
        <v/>
      </c>
      <c r="H925" s="419" t="str">
        <f t="shared" si="528"/>
        <v/>
      </c>
      <c r="I925" s="419" t="str">
        <f t="shared" si="530"/>
        <v/>
      </c>
      <c r="J925" s="419" t="str">
        <f t="shared" si="531"/>
        <v/>
      </c>
      <c r="K925" s="419" t="str">
        <f t="shared" si="532"/>
        <v/>
      </c>
      <c r="L925" s="714"/>
      <c r="N925" s="477"/>
      <c r="O925" s="478" t="str">
        <f t="shared" si="533"/>
        <v/>
      </c>
      <c r="P925" s="477"/>
      <c r="Q925" s="479" t="str">
        <f t="shared" si="534"/>
        <v/>
      </c>
      <c r="R925" s="477"/>
      <c r="S925" s="480" t="str">
        <f t="shared" si="535"/>
        <v/>
      </c>
      <c r="T925" s="481">
        <f>SUMIF($N$8:S$8,"QUANT.",N925:S925)</f>
        <v>0</v>
      </c>
      <c r="U925" s="482">
        <f t="shared" si="536"/>
        <v>0</v>
      </c>
      <c r="V925" s="494" t="str">
        <f t="shared" si="529"/>
        <v/>
      </c>
      <c r="W925" s="495">
        <f t="shared" si="537"/>
        <v>0</v>
      </c>
      <c r="X925" s="495" t="e">
        <f t="shared" si="538"/>
        <v>#VALUE!</v>
      </c>
    </row>
    <row r="926" spans="1:24">
      <c r="A926" s="414"/>
      <c r="B926" s="415"/>
      <c r="C926" s="416" t="str">
        <f>IF($B926="","",IFERROR(VLOOKUP($B926,SERVIÇOS!$A:$F,2,0),IFERROR(VLOOKUP($B926,'COMPOSIÇÕES COMPLEMENTARES '!$C:$K,2,0),"")))</f>
        <v/>
      </c>
      <c r="D926" s="417" t="str">
        <f>IF($B926="","",IFERROR(VLOOKUP($B926,SERVIÇOS!$A:$F,3,0),IFERROR(VLOOKUP($B926,'COMPOSIÇÕES COMPLEMENTARES '!$C:$K,3,0),"")))</f>
        <v/>
      </c>
      <c r="E926" s="418"/>
      <c r="F926" s="419" t="str">
        <f>IF($B926="","",IFERROR(VLOOKUP($B926,SERVIÇOS!$A:$F,4,0),IFERROR(VLOOKUP($B926,'COMPOSIÇÕES COMPLEMENTARES '!$C:$K,6,0),"")))</f>
        <v/>
      </c>
      <c r="G926" s="419" t="str">
        <f>IF($B926="","",IFERROR(VLOOKUP($B926,SERVIÇOS!$A:$F,5,0),IFERROR(VLOOKUP($B926,'COMPOSIÇÕES COMPLEMENTARES '!$C:$K,7,0),"")))</f>
        <v/>
      </c>
      <c r="H926" s="419" t="str">
        <f t="shared" si="528"/>
        <v/>
      </c>
      <c r="I926" s="419" t="str">
        <f t="shared" si="530"/>
        <v/>
      </c>
      <c r="J926" s="419" t="str">
        <f t="shared" si="531"/>
        <v/>
      </c>
      <c r="K926" s="419" t="str">
        <f t="shared" si="532"/>
        <v/>
      </c>
      <c r="L926" s="714"/>
      <c r="N926" s="477"/>
      <c r="O926" s="478" t="str">
        <f t="shared" si="533"/>
        <v/>
      </c>
      <c r="P926" s="477"/>
      <c r="Q926" s="479" t="str">
        <f t="shared" si="534"/>
        <v/>
      </c>
      <c r="R926" s="477"/>
      <c r="S926" s="480" t="str">
        <f t="shared" si="535"/>
        <v/>
      </c>
      <c r="T926" s="481">
        <f>SUMIF($N$8:S$8,"QUANT.",N926:S926)</f>
        <v>0</v>
      </c>
      <c r="U926" s="482">
        <f t="shared" si="536"/>
        <v>0</v>
      </c>
      <c r="V926" s="494" t="str">
        <f t="shared" si="529"/>
        <v/>
      </c>
      <c r="W926" s="495">
        <f t="shared" si="537"/>
        <v>0</v>
      </c>
      <c r="X926" s="495" t="e">
        <f t="shared" si="538"/>
        <v>#VALUE!</v>
      </c>
    </row>
    <row r="927" spans="1:24">
      <c r="A927" s="414"/>
      <c r="B927" s="415"/>
      <c r="C927" s="416" t="str">
        <f>IF($B927="","",IFERROR(VLOOKUP($B927,SERVIÇOS!$A:$F,2,0),IFERROR(VLOOKUP($B927,'COMPOSIÇÕES COMPLEMENTARES '!$C:$K,2,0),"")))</f>
        <v/>
      </c>
      <c r="D927" s="417" t="str">
        <f>IF($B927="","",IFERROR(VLOOKUP($B927,SERVIÇOS!$A:$F,3,0),IFERROR(VLOOKUP($B927,'COMPOSIÇÕES COMPLEMENTARES '!$C:$K,3,0),"")))</f>
        <v/>
      </c>
      <c r="E927" s="418"/>
      <c r="F927" s="419" t="str">
        <f>IF($B927="","",IFERROR(VLOOKUP($B927,SERVIÇOS!$A:$F,4,0),IFERROR(VLOOKUP($B927,'COMPOSIÇÕES COMPLEMENTARES '!$C:$K,6,0),"")))</f>
        <v/>
      </c>
      <c r="G927" s="419" t="str">
        <f>IF($B927="","",IFERROR(VLOOKUP($B927,SERVIÇOS!$A:$F,5,0),IFERROR(VLOOKUP($B927,'COMPOSIÇÕES COMPLEMENTARES '!$C:$K,7,0),"")))</f>
        <v/>
      </c>
      <c r="H927" s="419" t="str">
        <f t="shared" si="528"/>
        <v/>
      </c>
      <c r="I927" s="419" t="str">
        <f t="shared" si="530"/>
        <v/>
      </c>
      <c r="J927" s="419" t="str">
        <f t="shared" si="531"/>
        <v/>
      </c>
      <c r="K927" s="419" t="str">
        <f t="shared" si="532"/>
        <v/>
      </c>
      <c r="L927" s="714"/>
      <c r="N927" s="477"/>
      <c r="O927" s="478" t="str">
        <f t="shared" si="533"/>
        <v/>
      </c>
      <c r="P927" s="477"/>
      <c r="Q927" s="479" t="str">
        <f t="shared" si="534"/>
        <v/>
      </c>
      <c r="R927" s="477"/>
      <c r="S927" s="480" t="str">
        <f t="shared" si="535"/>
        <v/>
      </c>
      <c r="T927" s="481">
        <f>SUMIF($N$8:S$8,"QUANT.",N927:S927)</f>
        <v>0</v>
      </c>
      <c r="U927" s="482">
        <f t="shared" si="536"/>
        <v>0</v>
      </c>
      <c r="V927" s="494" t="str">
        <f t="shared" si="529"/>
        <v/>
      </c>
      <c r="W927" s="495">
        <f t="shared" si="537"/>
        <v>0</v>
      </c>
      <c r="X927" s="495" t="e">
        <f t="shared" si="538"/>
        <v>#VALUE!</v>
      </c>
    </row>
    <row r="928" spans="1:24">
      <c r="A928" s="414"/>
      <c r="B928" s="415"/>
      <c r="C928" s="416" t="str">
        <f>IF($B928="","",IFERROR(VLOOKUP($B928,SERVIÇOS!$A:$F,2,0),IFERROR(VLOOKUP($B928,'COMPOSIÇÕES COMPLEMENTARES '!$C:$K,2,0),"")))</f>
        <v/>
      </c>
      <c r="D928" s="417" t="str">
        <f>IF($B928="","",IFERROR(VLOOKUP($B928,SERVIÇOS!$A:$F,3,0),IFERROR(VLOOKUP($B928,'COMPOSIÇÕES COMPLEMENTARES '!$C:$K,3,0),"")))</f>
        <v/>
      </c>
      <c r="E928" s="418"/>
      <c r="F928" s="419" t="str">
        <f>IF($B928="","",IFERROR(VLOOKUP($B928,SERVIÇOS!$A:$F,4,0),IFERROR(VLOOKUP($B928,'COMPOSIÇÕES COMPLEMENTARES '!$C:$K,6,0),"")))</f>
        <v/>
      </c>
      <c r="G928" s="419" t="str">
        <f>IF($B928="","",IFERROR(VLOOKUP($B928,SERVIÇOS!$A:$F,5,0),IFERROR(VLOOKUP($B928,'COMPOSIÇÕES COMPLEMENTARES '!$C:$K,7,0),"")))</f>
        <v/>
      </c>
      <c r="H928" s="419" t="str">
        <f t="shared" si="528"/>
        <v/>
      </c>
      <c r="I928" s="419" t="str">
        <f t="shared" si="530"/>
        <v/>
      </c>
      <c r="J928" s="419" t="str">
        <f t="shared" si="531"/>
        <v/>
      </c>
      <c r="K928" s="419" t="str">
        <f t="shared" si="532"/>
        <v/>
      </c>
      <c r="L928" s="714"/>
      <c r="N928" s="477"/>
      <c r="O928" s="478" t="str">
        <f t="shared" si="533"/>
        <v/>
      </c>
      <c r="P928" s="477"/>
      <c r="Q928" s="479" t="str">
        <f t="shared" si="534"/>
        <v/>
      </c>
      <c r="R928" s="477"/>
      <c r="S928" s="480" t="str">
        <f t="shared" si="535"/>
        <v/>
      </c>
      <c r="T928" s="481">
        <f>SUMIF($N$8:S$8,"QUANT.",N928:S928)</f>
        <v>0</v>
      </c>
      <c r="U928" s="482">
        <f t="shared" si="536"/>
        <v>0</v>
      </c>
      <c r="V928" s="494" t="str">
        <f t="shared" si="529"/>
        <v/>
      </c>
      <c r="W928" s="495">
        <f t="shared" si="537"/>
        <v>0</v>
      </c>
      <c r="X928" s="495" t="e">
        <f t="shared" si="538"/>
        <v>#VALUE!</v>
      </c>
    </row>
    <row r="929" spans="1:24">
      <c r="A929" s="414"/>
      <c r="B929" s="415"/>
      <c r="C929" s="416" t="str">
        <f>IF($B929="","",IFERROR(VLOOKUP($B929,SERVIÇOS!$A:$F,2,0),IFERROR(VLOOKUP($B929,'COMPOSIÇÕES COMPLEMENTARES '!$C:$K,2,0),"")))</f>
        <v/>
      </c>
      <c r="D929" s="417" t="str">
        <f>IF($B929="","",IFERROR(VLOOKUP($B929,SERVIÇOS!$A:$F,3,0),IFERROR(VLOOKUP($B929,'COMPOSIÇÕES COMPLEMENTARES '!$C:$K,3,0),"")))</f>
        <v/>
      </c>
      <c r="E929" s="418"/>
      <c r="F929" s="419" t="str">
        <f>IF($B929="","",IFERROR(VLOOKUP($B929,SERVIÇOS!$A:$F,4,0),IFERROR(VLOOKUP($B929,'COMPOSIÇÕES COMPLEMENTARES '!$C:$K,6,0),"")))</f>
        <v/>
      </c>
      <c r="G929" s="419" t="str">
        <f>IF($B929="","",IFERROR(VLOOKUP($B929,SERVIÇOS!$A:$F,5,0),IFERROR(VLOOKUP($B929,'COMPOSIÇÕES COMPLEMENTARES '!$C:$K,7,0),"")))</f>
        <v/>
      </c>
      <c r="H929" s="419" t="str">
        <f t="shared" si="528"/>
        <v/>
      </c>
      <c r="I929" s="419" t="str">
        <f t="shared" si="530"/>
        <v/>
      </c>
      <c r="J929" s="419" t="str">
        <f t="shared" si="531"/>
        <v/>
      </c>
      <c r="K929" s="419" t="str">
        <f t="shared" si="532"/>
        <v/>
      </c>
      <c r="L929" s="714"/>
      <c r="N929" s="477"/>
      <c r="O929" s="478" t="str">
        <f t="shared" si="533"/>
        <v/>
      </c>
      <c r="P929" s="477"/>
      <c r="Q929" s="479" t="str">
        <f t="shared" si="534"/>
        <v/>
      </c>
      <c r="R929" s="477"/>
      <c r="S929" s="480" t="str">
        <f t="shared" si="535"/>
        <v/>
      </c>
      <c r="T929" s="481">
        <f>SUMIF($N$8:S$8,"QUANT.",N929:S929)</f>
        <v>0</v>
      </c>
      <c r="U929" s="482">
        <f t="shared" si="536"/>
        <v>0</v>
      </c>
      <c r="V929" s="494" t="str">
        <f t="shared" si="529"/>
        <v/>
      </c>
      <c r="W929" s="495">
        <f t="shared" si="537"/>
        <v>0</v>
      </c>
      <c r="X929" s="495" t="e">
        <f t="shared" si="538"/>
        <v>#VALUE!</v>
      </c>
    </row>
    <row r="930" spans="1:24">
      <c r="A930" s="414"/>
      <c r="B930" s="415"/>
      <c r="C930" s="416" t="str">
        <f>IF($B930="","",IFERROR(VLOOKUP($B930,SERVIÇOS!$A:$F,2,0),IFERROR(VLOOKUP($B930,'COMPOSIÇÕES COMPLEMENTARES '!$C:$K,2,0),"")))</f>
        <v/>
      </c>
      <c r="D930" s="417" t="str">
        <f>IF($B930="","",IFERROR(VLOOKUP($B930,SERVIÇOS!$A:$F,3,0),IFERROR(VLOOKUP($B930,'COMPOSIÇÕES COMPLEMENTARES '!$C:$K,3,0),"")))</f>
        <v/>
      </c>
      <c r="E930" s="418"/>
      <c r="F930" s="419" t="str">
        <f>IF($B930="","",IFERROR(VLOOKUP($B930,SERVIÇOS!$A:$F,4,0),IFERROR(VLOOKUP($B930,'COMPOSIÇÕES COMPLEMENTARES '!$C:$K,6,0),"")))</f>
        <v/>
      </c>
      <c r="G930" s="419" t="str">
        <f>IF($B930="","",IFERROR(VLOOKUP($B930,SERVIÇOS!$A:$F,5,0),IFERROR(VLOOKUP($B930,'COMPOSIÇÕES COMPLEMENTARES '!$C:$K,7,0),"")))</f>
        <v/>
      </c>
      <c r="H930" s="419" t="str">
        <f t="shared" si="528"/>
        <v/>
      </c>
      <c r="I930" s="419" t="str">
        <f t="shared" si="530"/>
        <v/>
      </c>
      <c r="J930" s="419" t="str">
        <f t="shared" si="531"/>
        <v/>
      </c>
      <c r="K930" s="419" t="str">
        <f t="shared" si="532"/>
        <v/>
      </c>
      <c r="L930" s="714"/>
      <c r="N930" s="477"/>
      <c r="O930" s="478" t="str">
        <f t="shared" si="533"/>
        <v/>
      </c>
      <c r="P930" s="477"/>
      <c r="Q930" s="479" t="str">
        <f t="shared" si="534"/>
        <v/>
      </c>
      <c r="R930" s="477"/>
      <c r="S930" s="480" t="str">
        <f t="shared" si="535"/>
        <v/>
      </c>
      <c r="T930" s="481">
        <f>SUMIF($N$8:S$8,"QUANT.",N930:S930)</f>
        <v>0</v>
      </c>
      <c r="U930" s="482">
        <f t="shared" si="536"/>
        <v>0</v>
      </c>
      <c r="V930" s="494" t="str">
        <f t="shared" si="529"/>
        <v/>
      </c>
      <c r="W930" s="495">
        <f t="shared" si="537"/>
        <v>0</v>
      </c>
      <c r="X930" s="495" t="e">
        <f t="shared" si="538"/>
        <v>#VALUE!</v>
      </c>
    </row>
    <row r="931" spans="1:24">
      <c r="A931" s="414"/>
      <c r="B931" s="415"/>
      <c r="C931" s="416" t="str">
        <f>IF($B931="","",IFERROR(VLOOKUP($B931,SERVIÇOS!$A:$F,2,0),IFERROR(VLOOKUP($B931,'COMPOSIÇÕES COMPLEMENTARES '!$C:$K,2,0),"")))</f>
        <v/>
      </c>
      <c r="D931" s="417" t="str">
        <f>IF($B931="","",IFERROR(VLOOKUP($B931,SERVIÇOS!$A:$F,3,0),IFERROR(VLOOKUP($B931,'COMPOSIÇÕES COMPLEMENTARES '!$C:$K,3,0),"")))</f>
        <v/>
      </c>
      <c r="E931" s="418"/>
      <c r="F931" s="419" t="str">
        <f>IF($B931="","",IFERROR(VLOOKUP($B931,SERVIÇOS!$A:$F,4,0),IFERROR(VLOOKUP($B931,'COMPOSIÇÕES COMPLEMENTARES '!$C:$K,6,0),"")))</f>
        <v/>
      </c>
      <c r="G931" s="419" t="str">
        <f>IF($B931="","",IFERROR(VLOOKUP($B931,SERVIÇOS!$A:$F,5,0),IFERROR(VLOOKUP($B931,'COMPOSIÇÕES COMPLEMENTARES '!$C:$K,7,0),"")))</f>
        <v/>
      </c>
      <c r="H931" s="419" t="str">
        <f t="shared" si="528"/>
        <v/>
      </c>
      <c r="I931" s="419" t="str">
        <f t="shared" si="530"/>
        <v/>
      </c>
      <c r="J931" s="419" t="str">
        <f t="shared" si="531"/>
        <v/>
      </c>
      <c r="K931" s="419" t="str">
        <f t="shared" si="532"/>
        <v/>
      </c>
      <c r="L931" s="714"/>
      <c r="N931" s="477"/>
      <c r="O931" s="478" t="str">
        <f t="shared" si="533"/>
        <v/>
      </c>
      <c r="P931" s="477"/>
      <c r="Q931" s="479" t="str">
        <f t="shared" si="534"/>
        <v/>
      </c>
      <c r="R931" s="477"/>
      <c r="S931" s="480" t="str">
        <f t="shared" si="535"/>
        <v/>
      </c>
      <c r="T931" s="481">
        <f>SUMIF($N$8:S$8,"QUANT.",N931:S931)</f>
        <v>0</v>
      </c>
      <c r="U931" s="482">
        <f t="shared" si="536"/>
        <v>0</v>
      </c>
      <c r="V931" s="494" t="str">
        <f t="shared" si="529"/>
        <v/>
      </c>
      <c r="W931" s="495">
        <f t="shared" si="537"/>
        <v>0</v>
      </c>
      <c r="X931" s="495" t="e">
        <f t="shared" si="538"/>
        <v>#VALUE!</v>
      </c>
    </row>
    <row r="932" spans="1:24">
      <c r="A932" s="414"/>
      <c r="B932" s="415"/>
      <c r="C932" s="416" t="str">
        <f>IF($B932="","",IFERROR(VLOOKUP($B932,SERVIÇOS!$A:$F,2,0),IFERROR(VLOOKUP($B932,'COMPOSIÇÕES COMPLEMENTARES '!$C:$K,2,0),"")))</f>
        <v/>
      </c>
      <c r="D932" s="417" t="str">
        <f>IF($B932="","",IFERROR(VLOOKUP($B932,SERVIÇOS!$A:$F,3,0),IFERROR(VLOOKUP($B932,'COMPOSIÇÕES COMPLEMENTARES '!$C:$K,3,0),"")))</f>
        <v/>
      </c>
      <c r="E932" s="418"/>
      <c r="F932" s="419" t="str">
        <f>IF($B932="","",IFERROR(VLOOKUP($B932,SERVIÇOS!$A:$F,4,0),IFERROR(VLOOKUP($B932,'COMPOSIÇÕES COMPLEMENTARES '!$C:$K,6,0),"")))</f>
        <v/>
      </c>
      <c r="G932" s="419" t="str">
        <f>IF($B932="","",IFERROR(VLOOKUP($B932,SERVIÇOS!$A:$F,5,0),IFERROR(VLOOKUP($B932,'COMPOSIÇÕES COMPLEMENTARES '!$C:$K,7,0),"")))</f>
        <v/>
      </c>
      <c r="H932" s="419" t="str">
        <f t="shared" si="528"/>
        <v/>
      </c>
      <c r="I932" s="419" t="str">
        <f t="shared" si="530"/>
        <v/>
      </c>
      <c r="J932" s="419" t="str">
        <f t="shared" si="531"/>
        <v/>
      </c>
      <c r="K932" s="419" t="str">
        <f t="shared" si="532"/>
        <v/>
      </c>
      <c r="L932" s="714"/>
      <c r="N932" s="477"/>
      <c r="O932" s="478" t="str">
        <f t="shared" si="533"/>
        <v/>
      </c>
      <c r="P932" s="477"/>
      <c r="Q932" s="479" t="str">
        <f t="shared" si="534"/>
        <v/>
      </c>
      <c r="R932" s="477"/>
      <c r="S932" s="480" t="str">
        <f t="shared" si="535"/>
        <v/>
      </c>
      <c r="T932" s="481">
        <f>SUMIF($N$8:S$8,"QUANT.",N932:S932)</f>
        <v>0</v>
      </c>
      <c r="U932" s="482">
        <f t="shared" si="536"/>
        <v>0</v>
      </c>
      <c r="V932" s="494" t="str">
        <f t="shared" si="529"/>
        <v/>
      </c>
      <c r="W932" s="495">
        <f t="shared" si="537"/>
        <v>0</v>
      </c>
      <c r="X932" s="495" t="e">
        <f t="shared" si="538"/>
        <v>#VALUE!</v>
      </c>
    </row>
    <row r="933" spans="1:24">
      <c r="A933" s="414"/>
      <c r="B933" s="415"/>
      <c r="C933" s="416" t="str">
        <f>IF($B933="","",IFERROR(VLOOKUP($B933,SERVIÇOS!$A:$F,2,0),IFERROR(VLOOKUP($B933,'COMPOSIÇÕES COMPLEMENTARES '!$C:$K,2,0),"")))</f>
        <v/>
      </c>
      <c r="D933" s="417" t="str">
        <f>IF($B933="","",IFERROR(VLOOKUP($B933,SERVIÇOS!$A:$F,3,0),IFERROR(VLOOKUP($B933,'COMPOSIÇÕES COMPLEMENTARES '!$C:$K,3,0),"")))</f>
        <v/>
      </c>
      <c r="E933" s="418"/>
      <c r="F933" s="419" t="str">
        <f>IF($B933="","",IFERROR(VLOOKUP($B933,SERVIÇOS!$A:$F,4,0),IFERROR(VLOOKUP($B933,'COMPOSIÇÕES COMPLEMENTARES '!$C:$K,6,0),"")))</f>
        <v/>
      </c>
      <c r="G933" s="419" t="str">
        <f>IF($B933="","",IFERROR(VLOOKUP($B933,SERVIÇOS!$A:$F,5,0),IFERROR(VLOOKUP($B933,'COMPOSIÇÕES COMPLEMENTARES '!$C:$K,7,0),"")))</f>
        <v/>
      </c>
      <c r="H933" s="419" t="str">
        <f t="shared" si="528"/>
        <v/>
      </c>
      <c r="I933" s="419" t="str">
        <f t="shared" si="530"/>
        <v/>
      </c>
      <c r="J933" s="419" t="str">
        <f t="shared" si="531"/>
        <v/>
      </c>
      <c r="K933" s="419" t="str">
        <f t="shared" si="532"/>
        <v/>
      </c>
      <c r="L933" s="714"/>
      <c r="N933" s="477"/>
      <c r="O933" s="478" t="str">
        <f t="shared" si="533"/>
        <v/>
      </c>
      <c r="P933" s="477"/>
      <c r="Q933" s="479" t="str">
        <f t="shared" si="534"/>
        <v/>
      </c>
      <c r="R933" s="477"/>
      <c r="S933" s="480" t="str">
        <f t="shared" si="535"/>
        <v/>
      </c>
      <c r="T933" s="481">
        <f>SUMIF($N$8:S$8,"QUANT.",N933:S933)</f>
        <v>0</v>
      </c>
      <c r="U933" s="482">
        <f t="shared" si="536"/>
        <v>0</v>
      </c>
      <c r="V933" s="494" t="str">
        <f t="shared" si="529"/>
        <v/>
      </c>
      <c r="W933" s="495">
        <f t="shared" si="537"/>
        <v>0</v>
      </c>
      <c r="X933" s="495" t="e">
        <f t="shared" si="538"/>
        <v>#VALUE!</v>
      </c>
    </row>
    <row r="934" spans="1:24">
      <c r="A934" s="414"/>
      <c r="B934" s="415"/>
      <c r="C934" s="416" t="str">
        <f>IF($B934="","",IFERROR(VLOOKUP($B934,SERVIÇOS!$A:$F,2,0),IFERROR(VLOOKUP($B934,'COMPOSIÇÕES COMPLEMENTARES '!$C:$K,2,0),"")))</f>
        <v/>
      </c>
      <c r="D934" s="417" t="str">
        <f>IF($B934="","",IFERROR(VLOOKUP($B934,SERVIÇOS!$A:$F,3,0),IFERROR(VLOOKUP($B934,'COMPOSIÇÕES COMPLEMENTARES '!$C:$K,3,0),"")))</f>
        <v/>
      </c>
      <c r="E934" s="418"/>
      <c r="F934" s="419" t="str">
        <f>IF($B934="","",IFERROR(VLOOKUP($B934,SERVIÇOS!$A:$F,4,0),IFERROR(VLOOKUP($B934,'COMPOSIÇÕES COMPLEMENTARES '!$C:$K,6,0),"")))</f>
        <v/>
      </c>
      <c r="G934" s="419" t="str">
        <f>IF($B934="","",IFERROR(VLOOKUP($B934,SERVIÇOS!$A:$F,5,0),IFERROR(VLOOKUP($B934,'COMPOSIÇÕES COMPLEMENTARES '!$C:$K,7,0),"")))</f>
        <v/>
      </c>
      <c r="H934" s="419" t="str">
        <f t="shared" si="528"/>
        <v/>
      </c>
      <c r="I934" s="419" t="str">
        <f t="shared" si="530"/>
        <v/>
      </c>
      <c r="J934" s="419" t="str">
        <f t="shared" si="531"/>
        <v/>
      </c>
      <c r="K934" s="419" t="str">
        <f t="shared" si="532"/>
        <v/>
      </c>
      <c r="L934" s="714"/>
      <c r="N934" s="477"/>
      <c r="O934" s="478" t="str">
        <f t="shared" si="533"/>
        <v/>
      </c>
      <c r="P934" s="477"/>
      <c r="Q934" s="479" t="str">
        <f t="shared" si="534"/>
        <v/>
      </c>
      <c r="R934" s="477"/>
      <c r="S934" s="480" t="str">
        <f t="shared" si="535"/>
        <v/>
      </c>
      <c r="T934" s="481">
        <f>SUMIF($N$8:S$8,"QUANT.",N934:S934)</f>
        <v>0</v>
      </c>
      <c r="U934" s="482">
        <f t="shared" si="536"/>
        <v>0</v>
      </c>
      <c r="V934" s="494" t="str">
        <f t="shared" si="529"/>
        <v/>
      </c>
      <c r="W934" s="495">
        <f t="shared" si="537"/>
        <v>0</v>
      </c>
      <c r="X934" s="495" t="e">
        <f t="shared" si="538"/>
        <v>#VALUE!</v>
      </c>
    </row>
    <row r="935" spans="1:24">
      <c r="A935" s="414"/>
      <c r="B935" s="415"/>
      <c r="C935" s="416" t="str">
        <f>IF($B935="","",IFERROR(VLOOKUP($B935,SERVIÇOS!$A:$F,2,0),IFERROR(VLOOKUP($B935,'COMPOSIÇÕES COMPLEMENTARES '!$C:$K,2,0),"")))</f>
        <v/>
      </c>
      <c r="D935" s="417" t="str">
        <f>IF($B935="","",IFERROR(VLOOKUP($B935,SERVIÇOS!$A:$F,3,0),IFERROR(VLOOKUP($B935,'COMPOSIÇÕES COMPLEMENTARES '!$C:$K,3,0),"")))</f>
        <v/>
      </c>
      <c r="E935" s="418"/>
      <c r="F935" s="419" t="str">
        <f>IF($B935="","",IFERROR(VLOOKUP($B935,SERVIÇOS!$A:$F,4,0),IFERROR(VLOOKUP($B935,'COMPOSIÇÕES COMPLEMENTARES '!$C:$K,6,0),"")))</f>
        <v/>
      </c>
      <c r="G935" s="419" t="str">
        <f>IF($B935="","",IFERROR(VLOOKUP($B935,SERVIÇOS!$A:$F,5,0),IFERROR(VLOOKUP($B935,'COMPOSIÇÕES COMPLEMENTARES '!$C:$K,7,0),"")))</f>
        <v/>
      </c>
      <c r="H935" s="419" t="str">
        <f t="shared" si="528"/>
        <v/>
      </c>
      <c r="I935" s="419" t="str">
        <f t="shared" si="530"/>
        <v/>
      </c>
      <c r="J935" s="419" t="str">
        <f t="shared" si="531"/>
        <v/>
      </c>
      <c r="K935" s="419" t="str">
        <f t="shared" si="532"/>
        <v/>
      </c>
      <c r="L935" s="714"/>
      <c r="N935" s="477"/>
      <c r="O935" s="478" t="str">
        <f t="shared" si="533"/>
        <v/>
      </c>
      <c r="P935" s="477"/>
      <c r="Q935" s="479" t="str">
        <f t="shared" si="534"/>
        <v/>
      </c>
      <c r="R935" s="477"/>
      <c r="S935" s="480" t="str">
        <f t="shared" si="535"/>
        <v/>
      </c>
      <c r="T935" s="481">
        <f>SUMIF($N$8:S$8,"QUANT.",N935:S935)</f>
        <v>0</v>
      </c>
      <c r="U935" s="482">
        <f t="shared" si="536"/>
        <v>0</v>
      </c>
      <c r="V935" s="494" t="str">
        <f t="shared" si="529"/>
        <v/>
      </c>
      <c r="W935" s="495">
        <f t="shared" si="537"/>
        <v>0</v>
      </c>
      <c r="X935" s="495" t="e">
        <f t="shared" si="538"/>
        <v>#VALUE!</v>
      </c>
    </row>
    <row r="936" spans="1:24">
      <c r="A936" s="414"/>
      <c r="B936" s="415"/>
      <c r="C936" s="416" t="str">
        <f>IF($B936="","",IFERROR(VLOOKUP($B936,SERVIÇOS!$A:$F,2,0),IFERROR(VLOOKUP($B936,'COMPOSIÇÕES COMPLEMENTARES '!$C:$K,2,0),"")))</f>
        <v/>
      </c>
      <c r="D936" s="417" t="str">
        <f>IF($B936="","",IFERROR(VLOOKUP($B936,SERVIÇOS!$A:$F,3,0),IFERROR(VLOOKUP($B936,'COMPOSIÇÕES COMPLEMENTARES '!$C:$K,3,0),"")))</f>
        <v/>
      </c>
      <c r="E936" s="418"/>
      <c r="F936" s="419" t="str">
        <f>IF($B936="","",IFERROR(VLOOKUP($B936,SERVIÇOS!$A:$F,4,0),IFERROR(VLOOKUP($B936,'COMPOSIÇÕES COMPLEMENTARES '!$C:$K,6,0),"")))</f>
        <v/>
      </c>
      <c r="G936" s="419" t="str">
        <f>IF($B936="","",IFERROR(VLOOKUP($B936,SERVIÇOS!$A:$F,5,0),IFERROR(VLOOKUP($B936,'COMPOSIÇÕES COMPLEMENTARES '!$C:$K,7,0),"")))</f>
        <v/>
      </c>
      <c r="H936" s="419" t="str">
        <f t="shared" si="528"/>
        <v/>
      </c>
      <c r="I936" s="419" t="str">
        <f t="shared" si="530"/>
        <v/>
      </c>
      <c r="J936" s="419" t="str">
        <f t="shared" si="531"/>
        <v/>
      </c>
      <c r="K936" s="419" t="str">
        <f t="shared" si="532"/>
        <v/>
      </c>
      <c r="L936" s="714"/>
      <c r="N936" s="477"/>
      <c r="O936" s="478" t="str">
        <f t="shared" si="533"/>
        <v/>
      </c>
      <c r="P936" s="477"/>
      <c r="Q936" s="479" t="str">
        <f t="shared" si="534"/>
        <v/>
      </c>
      <c r="R936" s="477"/>
      <c r="S936" s="480" t="str">
        <f t="shared" si="535"/>
        <v/>
      </c>
      <c r="T936" s="481">
        <f>SUMIF($N$8:S$8,"QUANT.",N936:S936)</f>
        <v>0</v>
      </c>
      <c r="U936" s="482">
        <f t="shared" si="536"/>
        <v>0</v>
      </c>
      <c r="V936" s="494" t="str">
        <f t="shared" si="529"/>
        <v/>
      </c>
      <c r="W936" s="495">
        <f t="shared" si="537"/>
        <v>0</v>
      </c>
      <c r="X936" s="495" t="e">
        <f t="shared" si="538"/>
        <v>#VALUE!</v>
      </c>
    </row>
    <row r="937" spans="1:24">
      <c r="A937" s="414"/>
      <c r="B937" s="415"/>
      <c r="C937" s="416" t="str">
        <f>IF($B937="","",IFERROR(VLOOKUP($B937,SERVIÇOS!$A:$F,2,0),IFERROR(VLOOKUP($B937,'COMPOSIÇÕES COMPLEMENTARES '!$C:$K,2,0),"")))</f>
        <v/>
      </c>
      <c r="D937" s="417" t="str">
        <f>IF($B937="","",IFERROR(VLOOKUP($B937,SERVIÇOS!$A:$F,3,0),IFERROR(VLOOKUP($B937,'COMPOSIÇÕES COMPLEMENTARES '!$C:$K,3,0),"")))</f>
        <v/>
      </c>
      <c r="E937" s="418"/>
      <c r="F937" s="419" t="str">
        <f>IF($B937="","",IFERROR(VLOOKUP($B937,SERVIÇOS!$A:$F,4,0),IFERROR(VLOOKUP($B937,'COMPOSIÇÕES COMPLEMENTARES '!$C:$K,6,0),"")))</f>
        <v/>
      </c>
      <c r="G937" s="419" t="str">
        <f>IF($B937="","",IFERROR(VLOOKUP($B937,SERVIÇOS!$A:$F,5,0),IFERROR(VLOOKUP($B937,'COMPOSIÇÕES COMPLEMENTARES '!$C:$K,7,0),"")))</f>
        <v/>
      </c>
      <c r="H937" s="419" t="str">
        <f t="shared" si="528"/>
        <v/>
      </c>
      <c r="I937" s="419" t="str">
        <f t="shared" si="530"/>
        <v/>
      </c>
      <c r="J937" s="419" t="str">
        <f t="shared" si="531"/>
        <v/>
      </c>
      <c r="K937" s="419" t="str">
        <f t="shared" si="532"/>
        <v/>
      </c>
      <c r="L937" s="714"/>
      <c r="N937" s="477"/>
      <c r="O937" s="478" t="str">
        <f t="shared" si="533"/>
        <v/>
      </c>
      <c r="P937" s="477"/>
      <c r="Q937" s="479" t="str">
        <f t="shared" si="534"/>
        <v/>
      </c>
      <c r="R937" s="477"/>
      <c r="S937" s="480" t="str">
        <f t="shared" si="535"/>
        <v/>
      </c>
      <c r="T937" s="481">
        <f>SUMIF($N$8:S$8,"QUANT.",N937:S937)</f>
        <v>0</v>
      </c>
      <c r="U937" s="482">
        <f t="shared" si="536"/>
        <v>0</v>
      </c>
      <c r="V937" s="494" t="str">
        <f t="shared" si="529"/>
        <v/>
      </c>
      <c r="W937" s="495">
        <f t="shared" si="537"/>
        <v>0</v>
      </c>
      <c r="X937" s="495" t="e">
        <f t="shared" si="538"/>
        <v>#VALUE!</v>
      </c>
    </row>
    <row r="938" spans="1:24">
      <c r="A938" s="414"/>
      <c r="B938" s="415"/>
      <c r="C938" s="416" t="str">
        <f>IF($B938="","",IFERROR(VLOOKUP($B938,SERVIÇOS!$A:$F,2,0),IFERROR(VLOOKUP($B938,'COMPOSIÇÕES COMPLEMENTARES '!$C:$K,2,0),"")))</f>
        <v/>
      </c>
      <c r="D938" s="417" t="str">
        <f>IF($B938="","",IFERROR(VLOOKUP($B938,SERVIÇOS!$A:$F,3,0),IFERROR(VLOOKUP($B938,'COMPOSIÇÕES COMPLEMENTARES '!$C:$K,3,0),"")))</f>
        <v/>
      </c>
      <c r="E938" s="418"/>
      <c r="F938" s="419" t="str">
        <f>IF($B938="","",IFERROR(VLOOKUP($B938,SERVIÇOS!$A:$F,4,0),IFERROR(VLOOKUP($B938,'COMPOSIÇÕES COMPLEMENTARES '!$C:$K,6,0),"")))</f>
        <v/>
      </c>
      <c r="G938" s="419" t="str">
        <f>IF($B938="","",IFERROR(VLOOKUP($B938,SERVIÇOS!$A:$F,5,0),IFERROR(VLOOKUP($B938,'COMPOSIÇÕES COMPLEMENTARES '!$C:$K,7,0),"")))</f>
        <v/>
      </c>
      <c r="H938" s="419" t="str">
        <f t="shared" si="528"/>
        <v/>
      </c>
      <c r="I938" s="419" t="str">
        <f t="shared" si="530"/>
        <v/>
      </c>
      <c r="J938" s="419" t="str">
        <f t="shared" si="531"/>
        <v/>
      </c>
      <c r="K938" s="419" t="str">
        <f t="shared" si="532"/>
        <v/>
      </c>
      <c r="L938" s="714"/>
      <c r="N938" s="477"/>
      <c r="O938" s="478" t="str">
        <f t="shared" si="533"/>
        <v/>
      </c>
      <c r="P938" s="477"/>
      <c r="Q938" s="479" t="str">
        <f t="shared" si="534"/>
        <v/>
      </c>
      <c r="R938" s="477"/>
      <c r="S938" s="480" t="str">
        <f t="shared" si="535"/>
        <v/>
      </c>
      <c r="T938" s="481">
        <f>SUMIF($N$8:S$8,"QUANT.",N938:S938)</f>
        <v>0</v>
      </c>
      <c r="U938" s="482">
        <f t="shared" si="536"/>
        <v>0</v>
      </c>
      <c r="V938" s="494" t="str">
        <f t="shared" si="529"/>
        <v/>
      </c>
      <c r="W938" s="495">
        <f t="shared" si="537"/>
        <v>0</v>
      </c>
      <c r="X938" s="495" t="e">
        <f t="shared" si="538"/>
        <v>#VALUE!</v>
      </c>
    </row>
    <row r="939" spans="1:24">
      <c r="A939" s="414"/>
      <c r="B939" s="415"/>
      <c r="C939" s="416" t="str">
        <f>IF($B939="","",IFERROR(VLOOKUP($B939,SERVIÇOS!$A:$F,2,0),IFERROR(VLOOKUP($B939,'COMPOSIÇÕES COMPLEMENTARES '!$C:$K,2,0),"")))</f>
        <v/>
      </c>
      <c r="D939" s="417" t="str">
        <f>IF($B939="","",IFERROR(VLOOKUP($B939,SERVIÇOS!$A:$F,3,0),IFERROR(VLOOKUP($B939,'COMPOSIÇÕES COMPLEMENTARES '!$C:$K,3,0),"")))</f>
        <v/>
      </c>
      <c r="E939" s="418"/>
      <c r="F939" s="419" t="str">
        <f>IF($B939="","",IFERROR(VLOOKUP($B939,SERVIÇOS!$A:$F,4,0),IFERROR(VLOOKUP($B939,'COMPOSIÇÕES COMPLEMENTARES '!$C:$K,6,0),"")))</f>
        <v/>
      </c>
      <c r="G939" s="419" t="str">
        <f>IF($B939="","",IFERROR(VLOOKUP($B939,SERVIÇOS!$A:$F,5,0),IFERROR(VLOOKUP($B939,'COMPOSIÇÕES COMPLEMENTARES '!$C:$K,7,0),"")))</f>
        <v/>
      </c>
      <c r="H939" s="419" t="str">
        <f t="shared" si="528"/>
        <v/>
      </c>
      <c r="I939" s="419" t="str">
        <f t="shared" si="530"/>
        <v/>
      </c>
      <c r="J939" s="419" t="str">
        <f t="shared" si="531"/>
        <v/>
      </c>
      <c r="K939" s="419" t="str">
        <f t="shared" si="532"/>
        <v/>
      </c>
      <c r="L939" s="714"/>
      <c r="N939" s="477"/>
      <c r="O939" s="478" t="str">
        <f t="shared" si="533"/>
        <v/>
      </c>
      <c r="P939" s="477"/>
      <c r="Q939" s="479" t="str">
        <f t="shared" si="534"/>
        <v/>
      </c>
      <c r="R939" s="477"/>
      <c r="S939" s="480" t="str">
        <f t="shared" si="535"/>
        <v/>
      </c>
      <c r="T939" s="481">
        <f>SUMIF($N$8:S$8,"QUANT.",N939:S939)</f>
        <v>0</v>
      </c>
      <c r="U939" s="482">
        <f t="shared" si="536"/>
        <v>0</v>
      </c>
      <c r="V939" s="494" t="str">
        <f t="shared" si="529"/>
        <v/>
      </c>
      <c r="W939" s="495">
        <f t="shared" si="537"/>
        <v>0</v>
      </c>
      <c r="X939" s="495" t="e">
        <f t="shared" si="538"/>
        <v>#VALUE!</v>
      </c>
    </row>
    <row r="940" spans="1:24">
      <c r="A940" s="414"/>
      <c r="B940" s="415"/>
      <c r="C940" s="416" t="str">
        <f>IF($B940="","",IFERROR(VLOOKUP($B940,SERVIÇOS!$A:$F,2,0),IFERROR(VLOOKUP($B940,'COMPOSIÇÕES COMPLEMENTARES '!$C:$K,2,0),"")))</f>
        <v/>
      </c>
      <c r="D940" s="417" t="str">
        <f>IF($B940="","",IFERROR(VLOOKUP($B940,SERVIÇOS!$A:$F,3,0),IFERROR(VLOOKUP($B940,'COMPOSIÇÕES COMPLEMENTARES '!$C:$K,3,0),"")))</f>
        <v/>
      </c>
      <c r="E940" s="418"/>
      <c r="F940" s="419" t="str">
        <f>IF($B940="","",IFERROR(VLOOKUP($B940,SERVIÇOS!$A:$F,4,0),IFERROR(VLOOKUP($B940,'COMPOSIÇÕES COMPLEMENTARES '!$C:$K,6,0),"")))</f>
        <v/>
      </c>
      <c r="G940" s="419" t="str">
        <f>IF($B940="","",IFERROR(VLOOKUP($B940,SERVIÇOS!$A:$F,5,0),IFERROR(VLOOKUP($B940,'COMPOSIÇÕES COMPLEMENTARES '!$C:$K,7,0),"")))</f>
        <v/>
      </c>
      <c r="H940" s="419" t="str">
        <f t="shared" si="528"/>
        <v/>
      </c>
      <c r="I940" s="419" t="str">
        <f t="shared" si="530"/>
        <v/>
      </c>
      <c r="J940" s="419" t="str">
        <f t="shared" si="531"/>
        <v/>
      </c>
      <c r="K940" s="419" t="str">
        <f t="shared" si="532"/>
        <v/>
      </c>
      <c r="L940" s="714"/>
      <c r="N940" s="477"/>
      <c r="O940" s="478" t="str">
        <f t="shared" si="533"/>
        <v/>
      </c>
      <c r="P940" s="477"/>
      <c r="Q940" s="479" t="str">
        <f t="shared" si="534"/>
        <v/>
      </c>
      <c r="R940" s="477"/>
      <c r="S940" s="480" t="str">
        <f t="shared" si="535"/>
        <v/>
      </c>
      <c r="T940" s="481">
        <f>SUMIF($N$8:S$8,"QUANT.",N940:S940)</f>
        <v>0</v>
      </c>
      <c r="U940" s="482">
        <f t="shared" si="536"/>
        <v>0</v>
      </c>
      <c r="V940" s="494" t="str">
        <f t="shared" si="529"/>
        <v/>
      </c>
      <c r="W940" s="495">
        <f t="shared" si="537"/>
        <v>0</v>
      </c>
      <c r="X940" s="495" t="e">
        <f t="shared" si="538"/>
        <v>#VALUE!</v>
      </c>
    </row>
    <row r="941" spans="1:24">
      <c r="A941" s="414"/>
      <c r="B941" s="415"/>
      <c r="C941" s="416" t="str">
        <f>IF($B941="","",IFERROR(VLOOKUP($B941,SERVIÇOS!$A:$F,2,0),IFERROR(VLOOKUP($B941,'COMPOSIÇÕES COMPLEMENTARES '!$C:$K,2,0),"")))</f>
        <v/>
      </c>
      <c r="D941" s="417" t="str">
        <f>IF($B941="","",IFERROR(VLOOKUP($B941,SERVIÇOS!$A:$F,3,0),IFERROR(VLOOKUP($B941,'COMPOSIÇÕES COMPLEMENTARES '!$C:$K,3,0),"")))</f>
        <v/>
      </c>
      <c r="E941" s="418"/>
      <c r="F941" s="419" t="str">
        <f>IF($B941="","",IFERROR(VLOOKUP($B941,SERVIÇOS!$A:$F,4,0),IFERROR(VLOOKUP($B941,'COMPOSIÇÕES COMPLEMENTARES '!$C:$K,6,0),"")))</f>
        <v/>
      </c>
      <c r="G941" s="419" t="str">
        <f>IF($B941="","",IFERROR(VLOOKUP($B941,SERVIÇOS!$A:$F,5,0),IFERROR(VLOOKUP($B941,'COMPOSIÇÕES COMPLEMENTARES '!$C:$K,7,0),"")))</f>
        <v/>
      </c>
      <c r="H941" s="419" t="str">
        <f t="shared" si="528"/>
        <v/>
      </c>
      <c r="I941" s="419" t="str">
        <f t="shared" si="530"/>
        <v/>
      </c>
      <c r="J941" s="419" t="str">
        <f t="shared" si="531"/>
        <v/>
      </c>
      <c r="K941" s="419" t="str">
        <f t="shared" si="532"/>
        <v/>
      </c>
      <c r="L941" s="714"/>
      <c r="N941" s="477"/>
      <c r="O941" s="478" t="str">
        <f t="shared" si="533"/>
        <v/>
      </c>
      <c r="P941" s="477"/>
      <c r="Q941" s="479" t="str">
        <f t="shared" si="534"/>
        <v/>
      </c>
      <c r="R941" s="477"/>
      <c r="S941" s="480" t="str">
        <f t="shared" si="535"/>
        <v/>
      </c>
      <c r="T941" s="481">
        <f>SUMIF($N$8:S$8,"QUANT.",N941:S941)</f>
        <v>0</v>
      </c>
      <c r="U941" s="482">
        <f t="shared" si="536"/>
        <v>0</v>
      </c>
      <c r="V941" s="494" t="str">
        <f t="shared" si="529"/>
        <v/>
      </c>
      <c r="W941" s="495">
        <f t="shared" si="537"/>
        <v>0</v>
      </c>
      <c r="X941" s="495" t="e">
        <f t="shared" si="538"/>
        <v>#VALUE!</v>
      </c>
    </row>
    <row r="942" spans="1:24">
      <c r="A942" s="414"/>
      <c r="B942" s="415"/>
      <c r="C942" s="416" t="str">
        <f>IF($B942="","",IFERROR(VLOOKUP($B942,SERVIÇOS!$A:$F,2,0),IFERROR(VLOOKUP($B942,'COMPOSIÇÕES COMPLEMENTARES '!$C:$K,2,0),"")))</f>
        <v/>
      </c>
      <c r="D942" s="417" t="str">
        <f>IF($B942="","",IFERROR(VLOOKUP($B942,SERVIÇOS!$A:$F,3,0),IFERROR(VLOOKUP($B942,'COMPOSIÇÕES COMPLEMENTARES '!$C:$K,3,0),"")))</f>
        <v/>
      </c>
      <c r="E942" s="418"/>
      <c r="F942" s="419" t="str">
        <f>IF($B942="","",IFERROR(VLOOKUP($B942,SERVIÇOS!$A:$F,4,0),IFERROR(VLOOKUP($B942,'COMPOSIÇÕES COMPLEMENTARES '!$C:$K,6,0),"")))</f>
        <v/>
      </c>
      <c r="G942" s="419" t="str">
        <f>IF($B942="","",IFERROR(VLOOKUP($B942,SERVIÇOS!$A:$F,5,0),IFERROR(VLOOKUP($B942,'COMPOSIÇÕES COMPLEMENTARES '!$C:$K,7,0),"")))</f>
        <v/>
      </c>
      <c r="H942" s="419" t="str">
        <f t="shared" si="528"/>
        <v/>
      </c>
      <c r="I942" s="419" t="str">
        <f t="shared" si="530"/>
        <v/>
      </c>
      <c r="J942" s="419" t="str">
        <f t="shared" si="531"/>
        <v/>
      </c>
      <c r="K942" s="419" t="str">
        <f t="shared" si="532"/>
        <v/>
      </c>
      <c r="L942" s="714"/>
      <c r="N942" s="477"/>
      <c r="O942" s="478" t="str">
        <f t="shared" si="533"/>
        <v/>
      </c>
      <c r="P942" s="477"/>
      <c r="Q942" s="479" t="str">
        <f t="shared" si="534"/>
        <v/>
      </c>
      <c r="R942" s="477"/>
      <c r="S942" s="480" t="str">
        <f t="shared" si="535"/>
        <v/>
      </c>
      <c r="T942" s="481">
        <f>SUMIF($N$8:S$8,"QUANT.",N942:S942)</f>
        <v>0</v>
      </c>
      <c r="U942" s="482">
        <f t="shared" si="536"/>
        <v>0</v>
      </c>
      <c r="V942" s="494" t="str">
        <f t="shared" si="529"/>
        <v/>
      </c>
      <c r="W942" s="495">
        <f t="shared" si="537"/>
        <v>0</v>
      </c>
      <c r="X942" s="495" t="e">
        <f t="shared" si="538"/>
        <v>#VALUE!</v>
      </c>
    </row>
    <row r="943" spans="1:24">
      <c r="A943" s="414"/>
      <c r="B943" s="415"/>
      <c r="C943" s="416" t="str">
        <f>IF($B943="","",IFERROR(VLOOKUP($B943,SERVIÇOS!$A:$F,2,0),IFERROR(VLOOKUP($B943,'COMPOSIÇÕES COMPLEMENTARES '!$C:$K,2,0),"")))</f>
        <v/>
      </c>
      <c r="D943" s="417" t="str">
        <f>IF($B943="","",IFERROR(VLOOKUP($B943,SERVIÇOS!$A:$F,3,0),IFERROR(VLOOKUP($B943,'COMPOSIÇÕES COMPLEMENTARES '!$C:$K,3,0),"")))</f>
        <v/>
      </c>
      <c r="E943" s="418"/>
      <c r="F943" s="419" t="str">
        <f>IF($B943="","",IFERROR(VLOOKUP($B943,SERVIÇOS!$A:$F,4,0),IFERROR(VLOOKUP($B943,'COMPOSIÇÕES COMPLEMENTARES '!$C:$K,6,0),"")))</f>
        <v/>
      </c>
      <c r="G943" s="419" t="str">
        <f>IF($B943="","",IFERROR(VLOOKUP($B943,SERVIÇOS!$A:$F,5,0),IFERROR(VLOOKUP($B943,'COMPOSIÇÕES COMPLEMENTARES '!$C:$K,7,0),"")))</f>
        <v/>
      </c>
      <c r="H943" s="419" t="str">
        <f t="shared" si="528"/>
        <v/>
      </c>
      <c r="I943" s="419" t="str">
        <f t="shared" si="530"/>
        <v/>
      </c>
      <c r="J943" s="419" t="str">
        <f t="shared" si="531"/>
        <v/>
      </c>
      <c r="K943" s="419" t="str">
        <f t="shared" si="532"/>
        <v/>
      </c>
      <c r="L943" s="714"/>
      <c r="N943" s="477"/>
      <c r="O943" s="478" t="str">
        <f t="shared" si="533"/>
        <v/>
      </c>
      <c r="P943" s="477"/>
      <c r="Q943" s="479" t="str">
        <f t="shared" si="534"/>
        <v/>
      </c>
      <c r="R943" s="477"/>
      <c r="S943" s="480" t="str">
        <f t="shared" si="535"/>
        <v/>
      </c>
      <c r="T943" s="481">
        <f>SUMIF($N$8:S$8,"QUANT.",N943:S943)</f>
        <v>0</v>
      </c>
      <c r="U943" s="482">
        <f t="shared" si="536"/>
        <v>0</v>
      </c>
      <c r="V943" s="494" t="str">
        <f t="shared" si="529"/>
        <v/>
      </c>
      <c r="W943" s="495">
        <f t="shared" si="537"/>
        <v>0</v>
      </c>
      <c r="X943" s="495" t="e">
        <f t="shared" si="538"/>
        <v>#VALUE!</v>
      </c>
    </row>
    <row r="944" spans="1:24">
      <c r="A944" s="414"/>
      <c r="B944" s="415"/>
      <c r="C944" s="416" t="str">
        <f>IF($B944="","",IFERROR(VLOOKUP($B944,SERVIÇOS!$A:$F,2,0),IFERROR(VLOOKUP($B944,'COMPOSIÇÕES COMPLEMENTARES '!$C:$K,2,0),"")))</f>
        <v/>
      </c>
      <c r="D944" s="417" t="str">
        <f>IF($B944="","",IFERROR(VLOOKUP($B944,SERVIÇOS!$A:$F,3,0),IFERROR(VLOOKUP($B944,'COMPOSIÇÕES COMPLEMENTARES '!$C:$K,3,0),"")))</f>
        <v/>
      </c>
      <c r="E944" s="418"/>
      <c r="F944" s="419" t="str">
        <f>IF($B944="","",IFERROR(VLOOKUP($B944,SERVIÇOS!$A:$F,4,0),IFERROR(VLOOKUP($B944,'COMPOSIÇÕES COMPLEMENTARES '!$C:$K,6,0),"")))</f>
        <v/>
      </c>
      <c r="G944" s="419" t="str">
        <f>IF($B944="","",IFERROR(VLOOKUP($B944,SERVIÇOS!$A:$F,5,0),IFERROR(VLOOKUP($B944,'COMPOSIÇÕES COMPLEMENTARES '!$C:$K,7,0),"")))</f>
        <v/>
      </c>
      <c r="H944" s="419" t="str">
        <f t="shared" si="528"/>
        <v/>
      </c>
      <c r="I944" s="419" t="str">
        <f t="shared" si="530"/>
        <v/>
      </c>
      <c r="J944" s="419" t="str">
        <f t="shared" si="531"/>
        <v/>
      </c>
      <c r="K944" s="419" t="str">
        <f t="shared" si="532"/>
        <v/>
      </c>
      <c r="L944" s="714"/>
      <c r="N944" s="477"/>
      <c r="O944" s="478" t="str">
        <f t="shared" si="533"/>
        <v/>
      </c>
      <c r="P944" s="477"/>
      <c r="Q944" s="479" t="str">
        <f t="shared" si="534"/>
        <v/>
      </c>
      <c r="R944" s="477"/>
      <c r="S944" s="480" t="str">
        <f t="shared" si="535"/>
        <v/>
      </c>
      <c r="T944" s="481">
        <f>SUMIF($N$8:S$8,"QUANT.",N944:S944)</f>
        <v>0</v>
      </c>
      <c r="U944" s="482">
        <f t="shared" si="536"/>
        <v>0</v>
      </c>
      <c r="V944" s="494" t="str">
        <f t="shared" si="529"/>
        <v/>
      </c>
      <c r="W944" s="495">
        <f t="shared" si="537"/>
        <v>0</v>
      </c>
      <c r="X944" s="495" t="e">
        <f t="shared" si="538"/>
        <v>#VALUE!</v>
      </c>
    </row>
    <row r="945" spans="1:24">
      <c r="A945" s="414"/>
      <c r="B945" s="415"/>
      <c r="C945" s="416" t="str">
        <f>IF($B945="","",IFERROR(VLOOKUP($B945,SERVIÇOS!$A:$F,2,0),IFERROR(VLOOKUP($B945,'COMPOSIÇÕES COMPLEMENTARES '!$C:$K,2,0),"")))</f>
        <v/>
      </c>
      <c r="D945" s="417" t="str">
        <f>IF($B945="","",IFERROR(VLOOKUP($B945,SERVIÇOS!$A:$F,3,0),IFERROR(VLOOKUP($B945,'COMPOSIÇÕES COMPLEMENTARES '!$C:$K,3,0),"")))</f>
        <v/>
      </c>
      <c r="E945" s="418"/>
      <c r="F945" s="419" t="str">
        <f>IF($B945="","",IFERROR(VLOOKUP($B945,SERVIÇOS!$A:$F,4,0),IFERROR(VLOOKUP($B945,'COMPOSIÇÕES COMPLEMENTARES '!$C:$K,6,0),"")))</f>
        <v/>
      </c>
      <c r="G945" s="419" t="str">
        <f>IF($B945="","",IFERROR(VLOOKUP($B945,SERVIÇOS!$A:$F,5,0),IFERROR(VLOOKUP($B945,'COMPOSIÇÕES COMPLEMENTARES '!$C:$K,7,0),"")))</f>
        <v/>
      </c>
      <c r="H945" s="419" t="str">
        <f t="shared" si="528"/>
        <v/>
      </c>
      <c r="I945" s="419" t="str">
        <f t="shared" si="530"/>
        <v/>
      </c>
      <c r="J945" s="419" t="str">
        <f t="shared" si="531"/>
        <v/>
      </c>
      <c r="K945" s="419" t="str">
        <f t="shared" si="532"/>
        <v/>
      </c>
      <c r="L945" s="714"/>
      <c r="N945" s="477"/>
      <c r="O945" s="478" t="str">
        <f t="shared" si="533"/>
        <v/>
      </c>
      <c r="P945" s="477"/>
      <c r="Q945" s="479" t="str">
        <f t="shared" si="534"/>
        <v/>
      </c>
      <c r="R945" s="477"/>
      <c r="S945" s="480" t="str">
        <f t="shared" si="535"/>
        <v/>
      </c>
      <c r="T945" s="481">
        <f>SUMIF($N$8:S$8,"QUANT.",N945:S945)</f>
        <v>0</v>
      </c>
      <c r="U945" s="482">
        <f t="shared" si="536"/>
        <v>0</v>
      </c>
      <c r="V945" s="494" t="str">
        <f t="shared" si="529"/>
        <v/>
      </c>
      <c r="W945" s="495">
        <f t="shared" si="537"/>
        <v>0</v>
      </c>
      <c r="X945" s="495" t="e">
        <f t="shared" si="538"/>
        <v>#VALUE!</v>
      </c>
    </row>
    <row r="946" spans="1:24">
      <c r="A946" s="414"/>
      <c r="B946" s="415"/>
      <c r="C946" s="416" t="str">
        <f>IF($B946="","",IFERROR(VLOOKUP($B946,SERVIÇOS!$A:$F,2,0),IFERROR(VLOOKUP($B946,'COMPOSIÇÕES COMPLEMENTARES '!$C:$K,2,0),"")))</f>
        <v/>
      </c>
      <c r="D946" s="417" t="str">
        <f>IF($B946="","",IFERROR(VLOOKUP($B946,SERVIÇOS!$A:$F,3,0),IFERROR(VLOOKUP($B946,'COMPOSIÇÕES COMPLEMENTARES '!$C:$K,3,0),"")))</f>
        <v/>
      </c>
      <c r="E946" s="418"/>
      <c r="F946" s="419" t="str">
        <f>IF($B946="","",IFERROR(VLOOKUP($B946,SERVIÇOS!$A:$F,4,0),IFERROR(VLOOKUP($B946,'COMPOSIÇÕES COMPLEMENTARES '!$C:$K,6,0),"")))</f>
        <v/>
      </c>
      <c r="G946" s="419" t="str">
        <f>IF($B946="","",IFERROR(VLOOKUP($B946,SERVIÇOS!$A:$F,5,0),IFERROR(VLOOKUP($B946,'COMPOSIÇÕES COMPLEMENTARES '!$C:$K,7,0),"")))</f>
        <v/>
      </c>
      <c r="H946" s="419" t="str">
        <f t="shared" si="528"/>
        <v/>
      </c>
      <c r="I946" s="419" t="str">
        <f t="shared" si="530"/>
        <v/>
      </c>
      <c r="J946" s="419" t="str">
        <f t="shared" si="531"/>
        <v/>
      </c>
      <c r="K946" s="419" t="str">
        <f t="shared" si="532"/>
        <v/>
      </c>
      <c r="L946" s="714"/>
      <c r="N946" s="477"/>
      <c r="O946" s="478" t="str">
        <f t="shared" si="533"/>
        <v/>
      </c>
      <c r="P946" s="477"/>
      <c r="Q946" s="479" t="str">
        <f t="shared" si="534"/>
        <v/>
      </c>
      <c r="R946" s="477"/>
      <c r="S946" s="480" t="str">
        <f t="shared" si="535"/>
        <v/>
      </c>
      <c r="T946" s="481">
        <f>SUMIF($N$8:S$8,"QUANT.",N946:S946)</f>
        <v>0</v>
      </c>
      <c r="U946" s="482">
        <f t="shared" si="536"/>
        <v>0</v>
      </c>
      <c r="V946" s="494" t="str">
        <f t="shared" si="529"/>
        <v/>
      </c>
      <c r="W946" s="495">
        <f t="shared" si="537"/>
        <v>0</v>
      </c>
      <c r="X946" s="495" t="e">
        <f t="shared" si="538"/>
        <v>#VALUE!</v>
      </c>
    </row>
    <row r="947" spans="1:24">
      <c r="A947" s="414"/>
      <c r="B947" s="415"/>
      <c r="C947" s="416" t="str">
        <f>IF($B947="","",IFERROR(VLOOKUP($B947,SERVIÇOS!$A:$F,2,0),IFERROR(VLOOKUP($B947,'COMPOSIÇÕES COMPLEMENTARES '!$C:$K,2,0),"")))</f>
        <v/>
      </c>
      <c r="D947" s="417" t="str">
        <f>IF($B947="","",IFERROR(VLOOKUP($B947,SERVIÇOS!$A:$F,3,0),IFERROR(VLOOKUP($B947,'COMPOSIÇÕES COMPLEMENTARES '!$C:$K,3,0),"")))</f>
        <v/>
      </c>
      <c r="E947" s="418"/>
      <c r="F947" s="419" t="str">
        <f>IF($B947="","",IFERROR(VLOOKUP($B947,SERVIÇOS!$A:$F,4,0),IFERROR(VLOOKUP($B947,'COMPOSIÇÕES COMPLEMENTARES '!$C:$K,6,0),"")))</f>
        <v/>
      </c>
      <c r="G947" s="419" t="str">
        <f>IF($B947="","",IFERROR(VLOOKUP($B947,SERVIÇOS!$A:$F,5,0),IFERROR(VLOOKUP($B947,'COMPOSIÇÕES COMPLEMENTARES '!$C:$K,7,0),"")))</f>
        <v/>
      </c>
      <c r="H947" s="419" t="str">
        <f t="shared" si="528"/>
        <v/>
      </c>
      <c r="I947" s="419" t="str">
        <f t="shared" si="530"/>
        <v/>
      </c>
      <c r="J947" s="419" t="str">
        <f t="shared" si="531"/>
        <v/>
      </c>
      <c r="K947" s="419" t="str">
        <f t="shared" si="532"/>
        <v/>
      </c>
      <c r="L947" s="714"/>
      <c r="N947" s="477"/>
      <c r="O947" s="478" t="str">
        <f t="shared" si="533"/>
        <v/>
      </c>
      <c r="P947" s="477"/>
      <c r="Q947" s="479" t="str">
        <f t="shared" si="534"/>
        <v/>
      </c>
      <c r="R947" s="477"/>
      <c r="S947" s="480" t="str">
        <f t="shared" si="535"/>
        <v/>
      </c>
      <c r="T947" s="481">
        <f>SUMIF($N$8:S$8,"QUANT.",N947:S947)</f>
        <v>0</v>
      </c>
      <c r="U947" s="482">
        <f t="shared" si="536"/>
        <v>0</v>
      </c>
      <c r="V947" s="494" t="str">
        <f t="shared" si="529"/>
        <v/>
      </c>
      <c r="W947" s="495">
        <f t="shared" si="537"/>
        <v>0</v>
      </c>
      <c r="X947" s="495" t="e">
        <f t="shared" si="538"/>
        <v>#VALUE!</v>
      </c>
    </row>
    <row r="948" spans="1:24">
      <c r="A948" s="414"/>
      <c r="B948" s="415"/>
      <c r="C948" s="416" t="str">
        <f>IF($B948="","",IFERROR(VLOOKUP($B948,SERVIÇOS!$A:$F,2,0),IFERROR(VLOOKUP($B948,'COMPOSIÇÕES COMPLEMENTARES '!$C:$K,2,0),"")))</f>
        <v/>
      </c>
      <c r="D948" s="417" t="str">
        <f>IF($B948="","",IFERROR(VLOOKUP($B948,SERVIÇOS!$A:$F,3,0),IFERROR(VLOOKUP($B948,'COMPOSIÇÕES COMPLEMENTARES '!$C:$K,3,0),"")))</f>
        <v/>
      </c>
      <c r="E948" s="418"/>
      <c r="F948" s="419" t="str">
        <f>IF($B948="","",IFERROR(VLOOKUP($B948,SERVIÇOS!$A:$F,4,0),IFERROR(VLOOKUP($B948,'COMPOSIÇÕES COMPLEMENTARES '!$C:$K,6,0),"")))</f>
        <v/>
      </c>
      <c r="G948" s="419" t="str">
        <f>IF($B948="","",IFERROR(VLOOKUP($B948,SERVIÇOS!$A:$F,5,0),IFERROR(VLOOKUP($B948,'COMPOSIÇÕES COMPLEMENTARES '!$C:$K,7,0),"")))</f>
        <v/>
      </c>
      <c r="H948" s="419" t="str">
        <f t="shared" si="528"/>
        <v/>
      </c>
      <c r="I948" s="419" t="str">
        <f t="shared" si="530"/>
        <v/>
      </c>
      <c r="J948" s="419" t="str">
        <f t="shared" si="531"/>
        <v/>
      </c>
      <c r="K948" s="419" t="str">
        <f t="shared" si="532"/>
        <v/>
      </c>
      <c r="L948" s="714"/>
      <c r="N948" s="477"/>
      <c r="O948" s="478" t="str">
        <f t="shared" si="533"/>
        <v/>
      </c>
      <c r="P948" s="477"/>
      <c r="Q948" s="479" t="str">
        <f t="shared" si="534"/>
        <v/>
      </c>
      <c r="R948" s="477"/>
      <c r="S948" s="480" t="str">
        <f t="shared" si="535"/>
        <v/>
      </c>
      <c r="T948" s="481">
        <f>SUMIF($N$8:S$8,"QUANT.",N948:S948)</f>
        <v>0</v>
      </c>
      <c r="U948" s="482">
        <f t="shared" si="536"/>
        <v>0</v>
      </c>
      <c r="V948" s="494" t="str">
        <f t="shared" si="529"/>
        <v/>
      </c>
      <c r="W948" s="495">
        <f t="shared" si="537"/>
        <v>0</v>
      </c>
      <c r="X948" s="495" t="e">
        <f t="shared" si="538"/>
        <v>#VALUE!</v>
      </c>
    </row>
    <row r="949" spans="1:24">
      <c r="A949" s="414"/>
      <c r="B949" s="415"/>
      <c r="C949" s="416" t="str">
        <f>IF($B949="","",IFERROR(VLOOKUP($B949,SERVIÇOS!$A:$F,2,0),IFERROR(VLOOKUP($B949,'COMPOSIÇÕES COMPLEMENTARES '!$C:$K,2,0),"")))</f>
        <v/>
      </c>
      <c r="D949" s="417" t="str">
        <f>IF($B949="","",IFERROR(VLOOKUP($B949,SERVIÇOS!$A:$F,3,0),IFERROR(VLOOKUP($B949,'COMPOSIÇÕES COMPLEMENTARES '!$C:$K,3,0),"")))</f>
        <v/>
      </c>
      <c r="E949" s="418"/>
      <c r="F949" s="419" t="str">
        <f>IF($B949="","",IFERROR(VLOOKUP($B949,SERVIÇOS!$A:$F,4,0),IFERROR(VLOOKUP($B949,'COMPOSIÇÕES COMPLEMENTARES '!$C:$K,6,0),"")))</f>
        <v/>
      </c>
      <c r="G949" s="419" t="str">
        <f>IF($B949="","",IFERROR(VLOOKUP($B949,SERVIÇOS!$A:$F,5,0),IFERROR(VLOOKUP($B949,'COMPOSIÇÕES COMPLEMENTARES '!$C:$K,7,0),"")))</f>
        <v/>
      </c>
      <c r="H949" s="419" t="str">
        <f t="shared" si="528"/>
        <v/>
      </c>
      <c r="I949" s="419" t="str">
        <f t="shared" si="530"/>
        <v/>
      </c>
      <c r="J949" s="419" t="str">
        <f t="shared" si="531"/>
        <v/>
      </c>
      <c r="K949" s="419" t="str">
        <f t="shared" si="532"/>
        <v/>
      </c>
      <c r="L949" s="714"/>
      <c r="N949" s="477"/>
      <c r="O949" s="478" t="str">
        <f t="shared" si="533"/>
        <v/>
      </c>
      <c r="P949" s="477"/>
      <c r="Q949" s="479" t="str">
        <f t="shared" si="534"/>
        <v/>
      </c>
      <c r="R949" s="477"/>
      <c r="S949" s="480" t="str">
        <f t="shared" si="535"/>
        <v/>
      </c>
      <c r="T949" s="481">
        <f>SUMIF($N$8:S$8,"QUANT.",N949:S949)</f>
        <v>0</v>
      </c>
      <c r="U949" s="482">
        <f t="shared" si="536"/>
        <v>0</v>
      </c>
      <c r="V949" s="494" t="str">
        <f t="shared" si="529"/>
        <v/>
      </c>
      <c r="W949" s="495">
        <f t="shared" si="537"/>
        <v>0</v>
      </c>
      <c r="X949" s="495" t="e">
        <f t="shared" si="538"/>
        <v>#VALUE!</v>
      </c>
    </row>
    <row r="950" spans="1:24">
      <c r="A950" s="414"/>
      <c r="B950" s="415"/>
      <c r="C950" s="416" t="str">
        <f>IF($B950="","",IFERROR(VLOOKUP($B950,SERVIÇOS!$A:$F,2,0),IFERROR(VLOOKUP($B950,'COMPOSIÇÕES COMPLEMENTARES '!$C:$K,2,0),"")))</f>
        <v/>
      </c>
      <c r="D950" s="417" t="str">
        <f>IF($B950="","",IFERROR(VLOOKUP($B950,SERVIÇOS!$A:$F,3,0),IFERROR(VLOOKUP($B950,'COMPOSIÇÕES COMPLEMENTARES '!$C:$K,3,0),"")))</f>
        <v/>
      </c>
      <c r="E950" s="418"/>
      <c r="F950" s="419" t="str">
        <f>IF($B950="","",IFERROR(VLOOKUP($B950,SERVIÇOS!$A:$F,4,0),IFERROR(VLOOKUP($B950,'COMPOSIÇÕES COMPLEMENTARES '!$C:$K,6,0),"")))</f>
        <v/>
      </c>
      <c r="G950" s="419" t="str">
        <f>IF($B950="","",IFERROR(VLOOKUP($B950,SERVIÇOS!$A:$F,5,0),IFERROR(VLOOKUP($B950,'COMPOSIÇÕES COMPLEMENTARES '!$C:$K,7,0),"")))</f>
        <v/>
      </c>
      <c r="H950" s="419" t="str">
        <f t="shared" si="528"/>
        <v/>
      </c>
      <c r="I950" s="419" t="str">
        <f t="shared" si="530"/>
        <v/>
      </c>
      <c r="J950" s="419" t="str">
        <f t="shared" si="531"/>
        <v/>
      </c>
      <c r="K950" s="419" t="str">
        <f t="shared" si="532"/>
        <v/>
      </c>
      <c r="L950" s="714"/>
      <c r="N950" s="477"/>
      <c r="O950" s="478" t="str">
        <f t="shared" si="533"/>
        <v/>
      </c>
      <c r="P950" s="477"/>
      <c r="Q950" s="479" t="str">
        <f t="shared" si="534"/>
        <v/>
      </c>
      <c r="R950" s="477"/>
      <c r="S950" s="480" t="str">
        <f t="shared" si="535"/>
        <v/>
      </c>
      <c r="T950" s="481">
        <f>SUMIF($N$8:S$8,"QUANT.",N950:S950)</f>
        <v>0</v>
      </c>
      <c r="U950" s="482">
        <f t="shared" si="536"/>
        <v>0</v>
      </c>
      <c r="V950" s="494" t="str">
        <f t="shared" si="529"/>
        <v/>
      </c>
      <c r="W950" s="495">
        <f t="shared" si="537"/>
        <v>0</v>
      </c>
      <c r="X950" s="495" t="e">
        <f t="shared" si="538"/>
        <v>#VALUE!</v>
      </c>
    </row>
    <row r="951" spans="1:24">
      <c r="A951" s="414"/>
      <c r="B951" s="415"/>
      <c r="C951" s="416" t="str">
        <f>IF($B951="","",IFERROR(VLOOKUP($B951,SERVIÇOS!$A:$F,2,0),IFERROR(VLOOKUP($B951,'COMPOSIÇÕES COMPLEMENTARES '!$C:$K,2,0),"")))</f>
        <v/>
      </c>
      <c r="D951" s="417" t="str">
        <f>IF($B951="","",IFERROR(VLOOKUP($B951,SERVIÇOS!$A:$F,3,0),IFERROR(VLOOKUP($B951,'COMPOSIÇÕES COMPLEMENTARES '!$C:$K,3,0),"")))</f>
        <v/>
      </c>
      <c r="E951" s="418"/>
      <c r="F951" s="419" t="str">
        <f>IF($B951="","",IFERROR(VLOOKUP($B951,SERVIÇOS!$A:$F,4,0),IFERROR(VLOOKUP($B951,'COMPOSIÇÕES COMPLEMENTARES '!$C:$K,6,0),"")))</f>
        <v/>
      </c>
      <c r="G951" s="419" t="str">
        <f>IF($B951="","",IFERROR(VLOOKUP($B951,SERVIÇOS!$A:$F,5,0),IFERROR(VLOOKUP($B951,'COMPOSIÇÕES COMPLEMENTARES '!$C:$K,7,0),"")))</f>
        <v/>
      </c>
      <c r="H951" s="419" t="str">
        <f t="shared" ref="H951:H1014" si="539">IF(E951="","",F951+G951)</f>
        <v/>
      </c>
      <c r="I951" s="419" t="str">
        <f t="shared" si="530"/>
        <v/>
      </c>
      <c r="J951" s="419" t="str">
        <f t="shared" si="531"/>
        <v/>
      </c>
      <c r="K951" s="419" t="str">
        <f t="shared" si="532"/>
        <v/>
      </c>
      <c r="L951" s="714"/>
      <c r="N951" s="477"/>
      <c r="O951" s="478" t="str">
        <f t="shared" si="533"/>
        <v/>
      </c>
      <c r="P951" s="477"/>
      <c r="Q951" s="479" t="str">
        <f t="shared" si="534"/>
        <v/>
      </c>
      <c r="R951" s="477"/>
      <c r="S951" s="480" t="str">
        <f t="shared" si="535"/>
        <v/>
      </c>
      <c r="T951" s="481">
        <f>SUMIF($N$8:S$8,"QUANT.",N951:S951)</f>
        <v>0</v>
      </c>
      <c r="U951" s="482">
        <f t="shared" si="536"/>
        <v>0</v>
      </c>
      <c r="V951" s="494" t="str">
        <f t="shared" ref="V951:V1014" si="540">IF(B951&lt;&gt;"",IF(U951=0,"MEDIR",IF(K951-U951=0,"OK",IF(K951-U951&gt;0,"MEDIR","ALERTA!"))),"")</f>
        <v/>
      </c>
      <c r="W951" s="495">
        <f t="shared" si="537"/>
        <v>0</v>
      </c>
      <c r="X951" s="495" t="e">
        <f t="shared" si="538"/>
        <v>#VALUE!</v>
      </c>
    </row>
    <row r="952" spans="1:24">
      <c r="A952" s="414"/>
      <c r="B952" s="415"/>
      <c r="C952" s="416" t="str">
        <f>IF($B952="","",IFERROR(VLOOKUP($B952,SERVIÇOS!$A:$F,2,0),IFERROR(VLOOKUP($B952,'COMPOSIÇÕES COMPLEMENTARES '!$C:$K,2,0),"")))</f>
        <v/>
      </c>
      <c r="D952" s="417" t="str">
        <f>IF($B952="","",IFERROR(VLOOKUP($B952,SERVIÇOS!$A:$F,3,0),IFERROR(VLOOKUP($B952,'COMPOSIÇÕES COMPLEMENTARES '!$C:$K,3,0),"")))</f>
        <v/>
      </c>
      <c r="E952" s="418"/>
      <c r="F952" s="419" t="str">
        <f>IF($B952="","",IFERROR(VLOOKUP($B952,SERVIÇOS!$A:$F,4,0),IFERROR(VLOOKUP($B952,'COMPOSIÇÕES COMPLEMENTARES '!$C:$K,6,0),"")))</f>
        <v/>
      </c>
      <c r="G952" s="419" t="str">
        <f>IF($B952="","",IFERROR(VLOOKUP($B952,SERVIÇOS!$A:$F,5,0),IFERROR(VLOOKUP($B952,'COMPOSIÇÕES COMPLEMENTARES '!$C:$K,7,0),"")))</f>
        <v/>
      </c>
      <c r="H952" s="419" t="str">
        <f t="shared" si="539"/>
        <v/>
      </c>
      <c r="I952" s="419" t="str">
        <f t="shared" ref="I952:I1015" si="541">IF(E952="","",TRUNC((E952*F952),2))</f>
        <v/>
      </c>
      <c r="J952" s="419" t="str">
        <f t="shared" ref="J952:J1015" si="542">IF(E952="","",TRUNC((E952*G952),2))</f>
        <v/>
      </c>
      <c r="K952" s="419" t="str">
        <f t="shared" ref="K952:K1015" si="543">IF(E952="","",TRUNC((E952*H952),2))</f>
        <v/>
      </c>
      <c r="L952" s="714"/>
      <c r="N952" s="477"/>
      <c r="O952" s="478" t="str">
        <f t="shared" ref="O952:O1015" si="544">IF(OR(N952="",$K952=""),"",(N952/$E952)*$K952)</f>
        <v/>
      </c>
      <c r="P952" s="477"/>
      <c r="Q952" s="479" t="str">
        <f t="shared" ref="Q952:Q1015" si="545">IF(OR(P952="",$K952=""),"",(P952/$E952)*$K952)</f>
        <v/>
      </c>
      <c r="R952" s="477"/>
      <c r="S952" s="480" t="str">
        <f t="shared" ref="S952:S1015" si="546">IF(OR(R952="",$K952=""),"",(R952/$E952)*$K952)</f>
        <v/>
      </c>
      <c r="T952" s="481">
        <f>SUMIF($N$8:S$8,"QUANT.",N952:S952)</f>
        <v>0</v>
      </c>
      <c r="U952" s="482">
        <f t="shared" ref="U952:U1015" si="547">SUMIF($N$8:$S$8,"CUSTO",N952:S952)</f>
        <v>0</v>
      </c>
      <c r="V952" s="494" t="str">
        <f t="shared" si="540"/>
        <v/>
      </c>
      <c r="W952" s="495">
        <f t="shared" ref="W952:W1015" si="548">IF(T952="",0,E952-T952)</f>
        <v>0</v>
      </c>
      <c r="X952" s="495" t="e">
        <f t="shared" ref="X952:X1015" si="549">IF(U952="",0,K952-U952)</f>
        <v>#VALUE!</v>
      </c>
    </row>
    <row r="953" spans="1:24">
      <c r="A953" s="414"/>
      <c r="B953" s="415"/>
      <c r="C953" s="416" t="str">
        <f>IF($B953="","",IFERROR(VLOOKUP($B953,SERVIÇOS!$A:$F,2,0),IFERROR(VLOOKUP($B953,'COMPOSIÇÕES COMPLEMENTARES '!$C:$K,2,0),"")))</f>
        <v/>
      </c>
      <c r="D953" s="417" t="str">
        <f>IF($B953="","",IFERROR(VLOOKUP($B953,SERVIÇOS!$A:$F,3,0),IFERROR(VLOOKUP($B953,'COMPOSIÇÕES COMPLEMENTARES '!$C:$K,3,0),"")))</f>
        <v/>
      </c>
      <c r="E953" s="418"/>
      <c r="F953" s="419" t="str">
        <f>IF($B953="","",IFERROR(VLOOKUP($B953,SERVIÇOS!$A:$F,4,0),IFERROR(VLOOKUP($B953,'COMPOSIÇÕES COMPLEMENTARES '!$C:$K,6,0),"")))</f>
        <v/>
      </c>
      <c r="G953" s="419" t="str">
        <f>IF($B953="","",IFERROR(VLOOKUP($B953,SERVIÇOS!$A:$F,5,0),IFERROR(VLOOKUP($B953,'COMPOSIÇÕES COMPLEMENTARES '!$C:$K,7,0),"")))</f>
        <v/>
      </c>
      <c r="H953" s="419" t="str">
        <f t="shared" si="539"/>
        <v/>
      </c>
      <c r="I953" s="419" t="str">
        <f t="shared" si="541"/>
        <v/>
      </c>
      <c r="J953" s="419" t="str">
        <f t="shared" si="542"/>
        <v/>
      </c>
      <c r="K953" s="419" t="str">
        <f t="shared" si="543"/>
        <v/>
      </c>
      <c r="L953" s="714"/>
      <c r="N953" s="477"/>
      <c r="O953" s="478" t="str">
        <f t="shared" si="544"/>
        <v/>
      </c>
      <c r="P953" s="477"/>
      <c r="Q953" s="479" t="str">
        <f t="shared" si="545"/>
        <v/>
      </c>
      <c r="R953" s="477"/>
      <c r="S953" s="480" t="str">
        <f t="shared" si="546"/>
        <v/>
      </c>
      <c r="T953" s="481">
        <f>SUMIF($N$8:S$8,"QUANT.",N953:S953)</f>
        <v>0</v>
      </c>
      <c r="U953" s="482">
        <f t="shared" si="547"/>
        <v>0</v>
      </c>
      <c r="V953" s="494" t="str">
        <f t="shared" si="540"/>
        <v/>
      </c>
      <c r="W953" s="495">
        <f t="shared" si="548"/>
        <v>0</v>
      </c>
      <c r="X953" s="495" t="e">
        <f t="shared" si="549"/>
        <v>#VALUE!</v>
      </c>
    </row>
    <row r="954" spans="1:24">
      <c r="A954" s="414"/>
      <c r="B954" s="415"/>
      <c r="C954" s="416" t="str">
        <f>IF($B954="","",IFERROR(VLOOKUP($B954,SERVIÇOS!$A:$F,2,0),IFERROR(VLOOKUP($B954,'COMPOSIÇÕES COMPLEMENTARES '!$C:$K,2,0),"")))</f>
        <v/>
      </c>
      <c r="D954" s="417" t="str">
        <f>IF($B954="","",IFERROR(VLOOKUP($B954,SERVIÇOS!$A:$F,3,0),IFERROR(VLOOKUP($B954,'COMPOSIÇÕES COMPLEMENTARES '!$C:$K,3,0),"")))</f>
        <v/>
      </c>
      <c r="E954" s="418"/>
      <c r="F954" s="419" t="str">
        <f>IF($B954="","",IFERROR(VLOOKUP($B954,SERVIÇOS!$A:$F,4,0),IFERROR(VLOOKUP($B954,'COMPOSIÇÕES COMPLEMENTARES '!$C:$K,6,0),"")))</f>
        <v/>
      </c>
      <c r="G954" s="419" t="str">
        <f>IF($B954="","",IFERROR(VLOOKUP($B954,SERVIÇOS!$A:$F,5,0),IFERROR(VLOOKUP($B954,'COMPOSIÇÕES COMPLEMENTARES '!$C:$K,7,0),"")))</f>
        <v/>
      </c>
      <c r="H954" s="419" t="str">
        <f t="shared" si="539"/>
        <v/>
      </c>
      <c r="I954" s="419" t="str">
        <f t="shared" si="541"/>
        <v/>
      </c>
      <c r="J954" s="419" t="str">
        <f t="shared" si="542"/>
        <v/>
      </c>
      <c r="K954" s="419" t="str">
        <f t="shared" si="543"/>
        <v/>
      </c>
      <c r="L954" s="714"/>
      <c r="N954" s="477"/>
      <c r="O954" s="478" t="str">
        <f t="shared" si="544"/>
        <v/>
      </c>
      <c r="P954" s="477"/>
      <c r="Q954" s="479" t="str">
        <f t="shared" si="545"/>
        <v/>
      </c>
      <c r="R954" s="477"/>
      <c r="S954" s="480" t="str">
        <f t="shared" si="546"/>
        <v/>
      </c>
      <c r="T954" s="481">
        <f>SUMIF($N$8:S$8,"QUANT.",N954:S954)</f>
        <v>0</v>
      </c>
      <c r="U954" s="482">
        <f t="shared" si="547"/>
        <v>0</v>
      </c>
      <c r="V954" s="494" t="str">
        <f t="shared" si="540"/>
        <v/>
      </c>
      <c r="W954" s="495">
        <f t="shared" si="548"/>
        <v>0</v>
      </c>
      <c r="X954" s="495" t="e">
        <f t="shared" si="549"/>
        <v>#VALUE!</v>
      </c>
    </row>
    <row r="955" spans="1:24">
      <c r="A955" s="414"/>
      <c r="B955" s="415"/>
      <c r="C955" s="416" t="str">
        <f>IF($B955="","",IFERROR(VLOOKUP($B955,SERVIÇOS!$A:$F,2,0),IFERROR(VLOOKUP($B955,'COMPOSIÇÕES COMPLEMENTARES '!$C:$K,2,0),"")))</f>
        <v/>
      </c>
      <c r="D955" s="417" t="str">
        <f>IF($B955="","",IFERROR(VLOOKUP($B955,SERVIÇOS!$A:$F,3,0),IFERROR(VLOOKUP($B955,'COMPOSIÇÕES COMPLEMENTARES '!$C:$K,3,0),"")))</f>
        <v/>
      </c>
      <c r="E955" s="418"/>
      <c r="F955" s="419" t="str">
        <f>IF($B955="","",IFERROR(VLOOKUP($B955,SERVIÇOS!$A:$F,4,0),IFERROR(VLOOKUP($B955,'COMPOSIÇÕES COMPLEMENTARES '!$C:$K,6,0),"")))</f>
        <v/>
      </c>
      <c r="G955" s="419" t="str">
        <f>IF($B955="","",IFERROR(VLOOKUP($B955,SERVIÇOS!$A:$F,5,0),IFERROR(VLOOKUP($B955,'COMPOSIÇÕES COMPLEMENTARES '!$C:$K,7,0),"")))</f>
        <v/>
      </c>
      <c r="H955" s="419" t="str">
        <f t="shared" si="539"/>
        <v/>
      </c>
      <c r="I955" s="419" t="str">
        <f t="shared" si="541"/>
        <v/>
      </c>
      <c r="J955" s="419" t="str">
        <f t="shared" si="542"/>
        <v/>
      </c>
      <c r="K955" s="419" t="str">
        <f t="shared" si="543"/>
        <v/>
      </c>
      <c r="L955" s="714"/>
      <c r="N955" s="477"/>
      <c r="O955" s="478" t="str">
        <f t="shared" si="544"/>
        <v/>
      </c>
      <c r="P955" s="477"/>
      <c r="Q955" s="479" t="str">
        <f t="shared" si="545"/>
        <v/>
      </c>
      <c r="R955" s="477"/>
      <c r="S955" s="480" t="str">
        <f t="shared" si="546"/>
        <v/>
      </c>
      <c r="T955" s="481">
        <f>SUMIF($N$8:S$8,"QUANT.",N955:S955)</f>
        <v>0</v>
      </c>
      <c r="U955" s="482">
        <f t="shared" si="547"/>
        <v>0</v>
      </c>
      <c r="V955" s="494" t="str">
        <f t="shared" si="540"/>
        <v/>
      </c>
      <c r="W955" s="495">
        <f t="shared" si="548"/>
        <v>0</v>
      </c>
      <c r="X955" s="495" t="e">
        <f t="shared" si="549"/>
        <v>#VALUE!</v>
      </c>
    </row>
    <row r="956" spans="1:24">
      <c r="A956" s="414"/>
      <c r="B956" s="415"/>
      <c r="C956" s="416" t="str">
        <f>IF($B956="","",IFERROR(VLOOKUP($B956,SERVIÇOS!$A:$F,2,0),IFERROR(VLOOKUP($B956,'COMPOSIÇÕES COMPLEMENTARES '!$C:$K,2,0),"")))</f>
        <v/>
      </c>
      <c r="D956" s="417" t="str">
        <f>IF($B956="","",IFERROR(VLOOKUP($B956,SERVIÇOS!$A:$F,3,0),IFERROR(VLOOKUP($B956,'COMPOSIÇÕES COMPLEMENTARES '!$C:$K,3,0),"")))</f>
        <v/>
      </c>
      <c r="E956" s="418"/>
      <c r="F956" s="419" t="str">
        <f>IF($B956="","",IFERROR(VLOOKUP($B956,SERVIÇOS!$A:$F,4,0),IFERROR(VLOOKUP($B956,'COMPOSIÇÕES COMPLEMENTARES '!$C:$K,6,0),"")))</f>
        <v/>
      </c>
      <c r="G956" s="419" t="str">
        <f>IF($B956="","",IFERROR(VLOOKUP($B956,SERVIÇOS!$A:$F,5,0),IFERROR(VLOOKUP($B956,'COMPOSIÇÕES COMPLEMENTARES '!$C:$K,7,0),"")))</f>
        <v/>
      </c>
      <c r="H956" s="419" t="str">
        <f t="shared" si="539"/>
        <v/>
      </c>
      <c r="I956" s="419" t="str">
        <f t="shared" si="541"/>
        <v/>
      </c>
      <c r="J956" s="419" t="str">
        <f t="shared" si="542"/>
        <v/>
      </c>
      <c r="K956" s="419" t="str">
        <f t="shared" si="543"/>
        <v/>
      </c>
      <c r="L956" s="714"/>
      <c r="N956" s="477"/>
      <c r="O956" s="478" t="str">
        <f t="shared" si="544"/>
        <v/>
      </c>
      <c r="P956" s="477"/>
      <c r="Q956" s="479" t="str">
        <f t="shared" si="545"/>
        <v/>
      </c>
      <c r="R956" s="477"/>
      <c r="S956" s="480" t="str">
        <f t="shared" si="546"/>
        <v/>
      </c>
      <c r="T956" s="481">
        <f>SUMIF($N$8:S$8,"QUANT.",N956:S956)</f>
        <v>0</v>
      </c>
      <c r="U956" s="482">
        <f t="shared" si="547"/>
        <v>0</v>
      </c>
      <c r="V956" s="494" t="str">
        <f t="shared" si="540"/>
        <v/>
      </c>
      <c r="W956" s="495">
        <f t="shared" si="548"/>
        <v>0</v>
      </c>
      <c r="X956" s="495" t="e">
        <f t="shared" si="549"/>
        <v>#VALUE!</v>
      </c>
    </row>
    <row r="957" spans="1:24">
      <c r="A957" s="414"/>
      <c r="B957" s="415"/>
      <c r="C957" s="416" t="str">
        <f>IF($B957="","",IFERROR(VLOOKUP($B957,SERVIÇOS!$A:$F,2,0),IFERROR(VLOOKUP($B957,'COMPOSIÇÕES COMPLEMENTARES '!$C:$K,2,0),"")))</f>
        <v/>
      </c>
      <c r="D957" s="417" t="str">
        <f>IF($B957="","",IFERROR(VLOOKUP($B957,SERVIÇOS!$A:$F,3,0),IFERROR(VLOOKUP($B957,'COMPOSIÇÕES COMPLEMENTARES '!$C:$K,3,0),"")))</f>
        <v/>
      </c>
      <c r="E957" s="418"/>
      <c r="F957" s="419" t="str">
        <f>IF($B957="","",IFERROR(VLOOKUP($B957,SERVIÇOS!$A:$F,4,0),IFERROR(VLOOKUP($B957,'COMPOSIÇÕES COMPLEMENTARES '!$C:$K,6,0),"")))</f>
        <v/>
      </c>
      <c r="G957" s="419" t="str">
        <f>IF($B957="","",IFERROR(VLOOKUP($B957,SERVIÇOS!$A:$F,5,0),IFERROR(VLOOKUP($B957,'COMPOSIÇÕES COMPLEMENTARES '!$C:$K,7,0),"")))</f>
        <v/>
      </c>
      <c r="H957" s="419" t="str">
        <f t="shared" si="539"/>
        <v/>
      </c>
      <c r="I957" s="419" t="str">
        <f t="shared" si="541"/>
        <v/>
      </c>
      <c r="J957" s="419" t="str">
        <f t="shared" si="542"/>
        <v/>
      </c>
      <c r="K957" s="419" t="str">
        <f t="shared" si="543"/>
        <v/>
      </c>
      <c r="L957" s="714"/>
      <c r="N957" s="477"/>
      <c r="O957" s="478" t="str">
        <f t="shared" si="544"/>
        <v/>
      </c>
      <c r="P957" s="477"/>
      <c r="Q957" s="479" t="str">
        <f t="shared" si="545"/>
        <v/>
      </c>
      <c r="R957" s="477"/>
      <c r="S957" s="480" t="str">
        <f t="shared" si="546"/>
        <v/>
      </c>
      <c r="T957" s="481">
        <f>SUMIF($N$8:S$8,"QUANT.",N957:S957)</f>
        <v>0</v>
      </c>
      <c r="U957" s="482">
        <f t="shared" si="547"/>
        <v>0</v>
      </c>
      <c r="V957" s="494" t="str">
        <f t="shared" si="540"/>
        <v/>
      </c>
      <c r="W957" s="495">
        <f t="shared" si="548"/>
        <v>0</v>
      </c>
      <c r="X957" s="495" t="e">
        <f t="shared" si="549"/>
        <v>#VALUE!</v>
      </c>
    </row>
    <row r="958" spans="1:24">
      <c r="A958" s="414"/>
      <c r="B958" s="415"/>
      <c r="C958" s="416" t="str">
        <f>IF($B958="","",IFERROR(VLOOKUP($B958,SERVIÇOS!$A:$F,2,0),IFERROR(VLOOKUP($B958,'COMPOSIÇÕES COMPLEMENTARES '!$C:$K,2,0),"")))</f>
        <v/>
      </c>
      <c r="D958" s="417" t="str">
        <f>IF($B958="","",IFERROR(VLOOKUP($B958,SERVIÇOS!$A:$F,3,0),IFERROR(VLOOKUP($B958,'COMPOSIÇÕES COMPLEMENTARES '!$C:$K,3,0),"")))</f>
        <v/>
      </c>
      <c r="E958" s="418"/>
      <c r="F958" s="419" t="str">
        <f>IF($B958="","",IFERROR(VLOOKUP($B958,SERVIÇOS!$A:$F,4,0),IFERROR(VLOOKUP($B958,'COMPOSIÇÕES COMPLEMENTARES '!$C:$K,6,0),"")))</f>
        <v/>
      </c>
      <c r="G958" s="419" t="str">
        <f>IF($B958="","",IFERROR(VLOOKUP($B958,SERVIÇOS!$A:$F,5,0),IFERROR(VLOOKUP($B958,'COMPOSIÇÕES COMPLEMENTARES '!$C:$K,7,0),"")))</f>
        <v/>
      </c>
      <c r="H958" s="419" t="str">
        <f t="shared" si="539"/>
        <v/>
      </c>
      <c r="I958" s="419" t="str">
        <f t="shared" si="541"/>
        <v/>
      </c>
      <c r="J958" s="419" t="str">
        <f t="shared" si="542"/>
        <v/>
      </c>
      <c r="K958" s="419" t="str">
        <f t="shared" si="543"/>
        <v/>
      </c>
      <c r="L958" s="714"/>
      <c r="N958" s="477"/>
      <c r="O958" s="478" t="str">
        <f t="shared" si="544"/>
        <v/>
      </c>
      <c r="P958" s="477"/>
      <c r="Q958" s="479" t="str">
        <f t="shared" si="545"/>
        <v/>
      </c>
      <c r="R958" s="477"/>
      <c r="S958" s="480" t="str">
        <f t="shared" si="546"/>
        <v/>
      </c>
      <c r="T958" s="481">
        <f>SUMIF($N$8:S$8,"QUANT.",N958:S958)</f>
        <v>0</v>
      </c>
      <c r="U958" s="482">
        <f t="shared" si="547"/>
        <v>0</v>
      </c>
      <c r="V958" s="494" t="str">
        <f t="shared" si="540"/>
        <v/>
      </c>
      <c r="W958" s="495">
        <f t="shared" si="548"/>
        <v>0</v>
      </c>
      <c r="X958" s="495" t="e">
        <f t="shared" si="549"/>
        <v>#VALUE!</v>
      </c>
    </row>
    <row r="959" spans="1:24">
      <c r="A959" s="414"/>
      <c r="B959" s="415"/>
      <c r="C959" s="416" t="str">
        <f>IF($B959="","",IFERROR(VLOOKUP($B959,SERVIÇOS!$A:$F,2,0),IFERROR(VLOOKUP($B959,'COMPOSIÇÕES COMPLEMENTARES '!$C:$K,2,0),"")))</f>
        <v/>
      </c>
      <c r="D959" s="417" t="str">
        <f>IF($B959="","",IFERROR(VLOOKUP($B959,SERVIÇOS!$A:$F,3,0),IFERROR(VLOOKUP($B959,'COMPOSIÇÕES COMPLEMENTARES '!$C:$K,3,0),"")))</f>
        <v/>
      </c>
      <c r="E959" s="418"/>
      <c r="F959" s="419" t="str">
        <f>IF($B959="","",IFERROR(VLOOKUP($B959,SERVIÇOS!$A:$F,4,0),IFERROR(VLOOKUP($B959,'COMPOSIÇÕES COMPLEMENTARES '!$C:$K,6,0),"")))</f>
        <v/>
      </c>
      <c r="G959" s="419" t="str">
        <f>IF($B959="","",IFERROR(VLOOKUP($B959,SERVIÇOS!$A:$F,5,0),IFERROR(VLOOKUP($B959,'COMPOSIÇÕES COMPLEMENTARES '!$C:$K,7,0),"")))</f>
        <v/>
      </c>
      <c r="H959" s="419" t="str">
        <f t="shared" si="539"/>
        <v/>
      </c>
      <c r="I959" s="419" t="str">
        <f t="shared" si="541"/>
        <v/>
      </c>
      <c r="J959" s="419" t="str">
        <f t="shared" si="542"/>
        <v/>
      </c>
      <c r="K959" s="419" t="str">
        <f t="shared" si="543"/>
        <v/>
      </c>
      <c r="L959" s="714"/>
      <c r="N959" s="477"/>
      <c r="O959" s="478" t="str">
        <f t="shared" si="544"/>
        <v/>
      </c>
      <c r="P959" s="477"/>
      <c r="Q959" s="479" t="str">
        <f t="shared" si="545"/>
        <v/>
      </c>
      <c r="R959" s="477"/>
      <c r="S959" s="480" t="str">
        <f t="shared" si="546"/>
        <v/>
      </c>
      <c r="T959" s="481">
        <f>SUMIF($N$8:S$8,"QUANT.",N959:S959)</f>
        <v>0</v>
      </c>
      <c r="U959" s="482">
        <f t="shared" si="547"/>
        <v>0</v>
      </c>
      <c r="V959" s="494" t="str">
        <f t="shared" si="540"/>
        <v/>
      </c>
      <c r="W959" s="495">
        <f t="shared" si="548"/>
        <v>0</v>
      </c>
      <c r="X959" s="495" t="e">
        <f t="shared" si="549"/>
        <v>#VALUE!</v>
      </c>
    </row>
    <row r="960" spans="1:24">
      <c r="A960" s="414"/>
      <c r="B960" s="415"/>
      <c r="C960" s="416" t="str">
        <f>IF($B960="","",IFERROR(VLOOKUP($B960,SERVIÇOS!$A:$F,2,0),IFERROR(VLOOKUP($B960,'COMPOSIÇÕES COMPLEMENTARES '!$C:$K,2,0),"")))</f>
        <v/>
      </c>
      <c r="D960" s="417" t="str">
        <f>IF($B960="","",IFERROR(VLOOKUP($B960,SERVIÇOS!$A:$F,3,0),IFERROR(VLOOKUP($B960,'COMPOSIÇÕES COMPLEMENTARES '!$C:$K,3,0),"")))</f>
        <v/>
      </c>
      <c r="E960" s="418"/>
      <c r="F960" s="419" t="str">
        <f>IF($B960="","",IFERROR(VLOOKUP($B960,SERVIÇOS!$A:$F,4,0),IFERROR(VLOOKUP($B960,'COMPOSIÇÕES COMPLEMENTARES '!$C:$K,6,0),"")))</f>
        <v/>
      </c>
      <c r="G960" s="419" t="str">
        <f>IF($B960="","",IFERROR(VLOOKUP($B960,SERVIÇOS!$A:$F,5,0),IFERROR(VLOOKUP($B960,'COMPOSIÇÕES COMPLEMENTARES '!$C:$K,7,0),"")))</f>
        <v/>
      </c>
      <c r="H960" s="419" t="str">
        <f t="shared" si="539"/>
        <v/>
      </c>
      <c r="I960" s="419" t="str">
        <f t="shared" si="541"/>
        <v/>
      </c>
      <c r="J960" s="419" t="str">
        <f t="shared" si="542"/>
        <v/>
      </c>
      <c r="K960" s="419" t="str">
        <f t="shared" si="543"/>
        <v/>
      </c>
      <c r="L960" s="714"/>
      <c r="N960" s="477"/>
      <c r="O960" s="478" t="str">
        <f t="shared" si="544"/>
        <v/>
      </c>
      <c r="P960" s="477"/>
      <c r="Q960" s="479" t="str">
        <f t="shared" si="545"/>
        <v/>
      </c>
      <c r="R960" s="477"/>
      <c r="S960" s="480" t="str">
        <f t="shared" si="546"/>
        <v/>
      </c>
      <c r="T960" s="481">
        <f>SUMIF($N$8:S$8,"QUANT.",N960:S960)</f>
        <v>0</v>
      </c>
      <c r="U960" s="482">
        <f t="shared" si="547"/>
        <v>0</v>
      </c>
      <c r="V960" s="494" t="str">
        <f t="shared" si="540"/>
        <v/>
      </c>
      <c r="W960" s="495">
        <f t="shared" si="548"/>
        <v>0</v>
      </c>
      <c r="X960" s="495" t="e">
        <f t="shared" si="549"/>
        <v>#VALUE!</v>
      </c>
    </row>
    <row r="961" spans="1:24">
      <c r="A961" s="414"/>
      <c r="B961" s="415"/>
      <c r="C961" s="416" t="str">
        <f>IF($B961="","",IFERROR(VLOOKUP($B961,SERVIÇOS!$A:$F,2,0),IFERROR(VLOOKUP($B961,'COMPOSIÇÕES COMPLEMENTARES '!$C:$K,2,0),"")))</f>
        <v/>
      </c>
      <c r="D961" s="417" t="str">
        <f>IF($B961="","",IFERROR(VLOOKUP($B961,SERVIÇOS!$A:$F,3,0),IFERROR(VLOOKUP($B961,'COMPOSIÇÕES COMPLEMENTARES '!$C:$K,3,0),"")))</f>
        <v/>
      </c>
      <c r="E961" s="418"/>
      <c r="F961" s="419" t="str">
        <f>IF($B961="","",IFERROR(VLOOKUP($B961,SERVIÇOS!$A:$F,4,0),IFERROR(VLOOKUP($B961,'COMPOSIÇÕES COMPLEMENTARES '!$C:$K,6,0),"")))</f>
        <v/>
      </c>
      <c r="G961" s="419" t="str">
        <f>IF($B961="","",IFERROR(VLOOKUP($B961,SERVIÇOS!$A:$F,5,0),IFERROR(VLOOKUP($B961,'COMPOSIÇÕES COMPLEMENTARES '!$C:$K,7,0),"")))</f>
        <v/>
      </c>
      <c r="H961" s="419" t="str">
        <f t="shared" si="539"/>
        <v/>
      </c>
      <c r="I961" s="419" t="str">
        <f t="shared" si="541"/>
        <v/>
      </c>
      <c r="J961" s="419" t="str">
        <f t="shared" si="542"/>
        <v/>
      </c>
      <c r="K961" s="419" t="str">
        <f t="shared" si="543"/>
        <v/>
      </c>
      <c r="L961" s="714"/>
      <c r="N961" s="477"/>
      <c r="O961" s="478" t="str">
        <f t="shared" si="544"/>
        <v/>
      </c>
      <c r="P961" s="477"/>
      <c r="Q961" s="479" t="str">
        <f t="shared" si="545"/>
        <v/>
      </c>
      <c r="R961" s="477"/>
      <c r="S961" s="480" t="str">
        <f t="shared" si="546"/>
        <v/>
      </c>
      <c r="T961" s="481">
        <f>SUMIF($N$8:S$8,"QUANT.",N961:S961)</f>
        <v>0</v>
      </c>
      <c r="U961" s="482">
        <f t="shared" si="547"/>
        <v>0</v>
      </c>
      <c r="V961" s="494" t="str">
        <f t="shared" si="540"/>
        <v/>
      </c>
      <c r="W961" s="495">
        <f t="shared" si="548"/>
        <v>0</v>
      </c>
      <c r="X961" s="495" t="e">
        <f t="shared" si="549"/>
        <v>#VALUE!</v>
      </c>
    </row>
    <row r="962" spans="1:24">
      <c r="A962" s="414"/>
      <c r="B962" s="415"/>
      <c r="C962" s="416" t="str">
        <f>IF($B962="","",IFERROR(VLOOKUP($B962,SERVIÇOS!$A:$F,2,0),IFERROR(VLOOKUP($B962,'COMPOSIÇÕES COMPLEMENTARES '!$C:$K,2,0),"")))</f>
        <v/>
      </c>
      <c r="D962" s="417" t="str">
        <f>IF($B962="","",IFERROR(VLOOKUP($B962,SERVIÇOS!$A:$F,3,0),IFERROR(VLOOKUP($B962,'COMPOSIÇÕES COMPLEMENTARES '!$C:$K,3,0),"")))</f>
        <v/>
      </c>
      <c r="E962" s="418"/>
      <c r="F962" s="419" t="str">
        <f>IF($B962="","",IFERROR(VLOOKUP($B962,SERVIÇOS!$A:$F,4,0),IFERROR(VLOOKUP($B962,'COMPOSIÇÕES COMPLEMENTARES '!$C:$K,6,0),"")))</f>
        <v/>
      </c>
      <c r="G962" s="419" t="str">
        <f>IF($B962="","",IFERROR(VLOOKUP($B962,SERVIÇOS!$A:$F,5,0),IFERROR(VLOOKUP($B962,'COMPOSIÇÕES COMPLEMENTARES '!$C:$K,7,0),"")))</f>
        <v/>
      </c>
      <c r="H962" s="419" t="str">
        <f t="shared" si="539"/>
        <v/>
      </c>
      <c r="I962" s="419" t="str">
        <f t="shared" si="541"/>
        <v/>
      </c>
      <c r="J962" s="419" t="str">
        <f t="shared" si="542"/>
        <v/>
      </c>
      <c r="K962" s="419" t="str">
        <f t="shared" si="543"/>
        <v/>
      </c>
      <c r="L962" s="714"/>
      <c r="N962" s="477"/>
      <c r="O962" s="478" t="str">
        <f t="shared" si="544"/>
        <v/>
      </c>
      <c r="P962" s="477"/>
      <c r="Q962" s="479" t="str">
        <f t="shared" si="545"/>
        <v/>
      </c>
      <c r="R962" s="477"/>
      <c r="S962" s="480" t="str">
        <f t="shared" si="546"/>
        <v/>
      </c>
      <c r="T962" s="481">
        <f>SUMIF($N$8:S$8,"QUANT.",N962:S962)</f>
        <v>0</v>
      </c>
      <c r="U962" s="482">
        <f t="shared" si="547"/>
        <v>0</v>
      </c>
      <c r="V962" s="494" t="str">
        <f t="shared" si="540"/>
        <v/>
      </c>
      <c r="W962" s="495">
        <f t="shared" si="548"/>
        <v>0</v>
      </c>
      <c r="X962" s="495" t="e">
        <f t="shared" si="549"/>
        <v>#VALUE!</v>
      </c>
    </row>
    <row r="963" spans="1:24">
      <c r="A963" s="414"/>
      <c r="B963" s="415"/>
      <c r="C963" s="416" t="str">
        <f>IF($B963="","",IFERROR(VLOOKUP($B963,SERVIÇOS!$A:$F,2,0),IFERROR(VLOOKUP($B963,'COMPOSIÇÕES COMPLEMENTARES '!$C:$K,2,0),"")))</f>
        <v/>
      </c>
      <c r="D963" s="417" t="str">
        <f>IF($B963="","",IFERROR(VLOOKUP($B963,SERVIÇOS!$A:$F,3,0),IFERROR(VLOOKUP($B963,'COMPOSIÇÕES COMPLEMENTARES '!$C:$K,3,0),"")))</f>
        <v/>
      </c>
      <c r="E963" s="418"/>
      <c r="F963" s="419" t="str">
        <f>IF($B963="","",IFERROR(VLOOKUP($B963,SERVIÇOS!$A:$F,4,0),IFERROR(VLOOKUP($B963,'COMPOSIÇÕES COMPLEMENTARES '!$C:$K,6,0),"")))</f>
        <v/>
      </c>
      <c r="G963" s="419" t="str">
        <f>IF($B963="","",IFERROR(VLOOKUP($B963,SERVIÇOS!$A:$F,5,0),IFERROR(VLOOKUP($B963,'COMPOSIÇÕES COMPLEMENTARES '!$C:$K,7,0),"")))</f>
        <v/>
      </c>
      <c r="H963" s="419" t="str">
        <f t="shared" si="539"/>
        <v/>
      </c>
      <c r="I963" s="419" t="str">
        <f t="shared" si="541"/>
        <v/>
      </c>
      <c r="J963" s="419" t="str">
        <f t="shared" si="542"/>
        <v/>
      </c>
      <c r="K963" s="419" t="str">
        <f t="shared" si="543"/>
        <v/>
      </c>
      <c r="L963" s="714"/>
      <c r="N963" s="477"/>
      <c r="O963" s="478" t="str">
        <f t="shared" si="544"/>
        <v/>
      </c>
      <c r="P963" s="477"/>
      <c r="Q963" s="479" t="str">
        <f t="shared" si="545"/>
        <v/>
      </c>
      <c r="R963" s="477"/>
      <c r="S963" s="480" t="str">
        <f t="shared" si="546"/>
        <v/>
      </c>
      <c r="T963" s="481">
        <f>SUMIF($N$8:S$8,"QUANT.",N963:S963)</f>
        <v>0</v>
      </c>
      <c r="U963" s="482">
        <f t="shared" si="547"/>
        <v>0</v>
      </c>
      <c r="V963" s="494" t="str">
        <f t="shared" si="540"/>
        <v/>
      </c>
      <c r="W963" s="495">
        <f t="shared" si="548"/>
        <v>0</v>
      </c>
      <c r="X963" s="495" t="e">
        <f t="shared" si="549"/>
        <v>#VALUE!</v>
      </c>
    </row>
    <row r="964" spans="1:24">
      <c r="A964" s="414"/>
      <c r="B964" s="415"/>
      <c r="C964" s="416" t="str">
        <f>IF($B964="","",IFERROR(VLOOKUP($B964,SERVIÇOS!$A:$F,2,0),IFERROR(VLOOKUP($B964,'COMPOSIÇÕES COMPLEMENTARES '!$C:$K,2,0),"")))</f>
        <v/>
      </c>
      <c r="D964" s="417" t="str">
        <f>IF($B964="","",IFERROR(VLOOKUP($B964,SERVIÇOS!$A:$F,3,0),IFERROR(VLOOKUP($B964,'COMPOSIÇÕES COMPLEMENTARES '!$C:$K,3,0),"")))</f>
        <v/>
      </c>
      <c r="E964" s="418"/>
      <c r="F964" s="419" t="str">
        <f>IF($B964="","",IFERROR(VLOOKUP($B964,SERVIÇOS!$A:$F,4,0),IFERROR(VLOOKUP($B964,'COMPOSIÇÕES COMPLEMENTARES '!$C:$K,6,0),"")))</f>
        <v/>
      </c>
      <c r="G964" s="419" t="str">
        <f>IF($B964="","",IFERROR(VLOOKUP($B964,SERVIÇOS!$A:$F,5,0),IFERROR(VLOOKUP($B964,'COMPOSIÇÕES COMPLEMENTARES '!$C:$K,7,0),"")))</f>
        <v/>
      </c>
      <c r="H964" s="419" t="str">
        <f t="shared" si="539"/>
        <v/>
      </c>
      <c r="I964" s="419" t="str">
        <f t="shared" si="541"/>
        <v/>
      </c>
      <c r="J964" s="419" t="str">
        <f t="shared" si="542"/>
        <v/>
      </c>
      <c r="K964" s="419" t="str">
        <f t="shared" si="543"/>
        <v/>
      </c>
      <c r="L964" s="714"/>
      <c r="N964" s="477"/>
      <c r="O964" s="478" t="str">
        <f t="shared" si="544"/>
        <v/>
      </c>
      <c r="P964" s="477"/>
      <c r="Q964" s="479" t="str">
        <f t="shared" si="545"/>
        <v/>
      </c>
      <c r="R964" s="477"/>
      <c r="S964" s="480" t="str">
        <f t="shared" si="546"/>
        <v/>
      </c>
      <c r="T964" s="481">
        <f>SUMIF($N$8:S$8,"QUANT.",N964:S964)</f>
        <v>0</v>
      </c>
      <c r="U964" s="482">
        <f t="shared" si="547"/>
        <v>0</v>
      </c>
      <c r="V964" s="494" t="str">
        <f t="shared" si="540"/>
        <v/>
      </c>
      <c r="W964" s="495">
        <f t="shared" si="548"/>
        <v>0</v>
      </c>
      <c r="X964" s="495" t="e">
        <f t="shared" si="549"/>
        <v>#VALUE!</v>
      </c>
    </row>
    <row r="965" spans="1:24">
      <c r="A965" s="414"/>
      <c r="B965" s="415"/>
      <c r="C965" s="416" t="str">
        <f>IF($B965="","",IFERROR(VLOOKUP($B965,SERVIÇOS!$A:$F,2,0),IFERROR(VLOOKUP($B965,'COMPOSIÇÕES COMPLEMENTARES '!$C:$K,2,0),"")))</f>
        <v/>
      </c>
      <c r="D965" s="417" t="str">
        <f>IF($B965="","",IFERROR(VLOOKUP($B965,SERVIÇOS!$A:$F,3,0),IFERROR(VLOOKUP($B965,'COMPOSIÇÕES COMPLEMENTARES '!$C:$K,3,0),"")))</f>
        <v/>
      </c>
      <c r="E965" s="418"/>
      <c r="F965" s="419" t="str">
        <f>IF($B965="","",IFERROR(VLOOKUP($B965,SERVIÇOS!$A:$F,4,0),IFERROR(VLOOKUP($B965,'COMPOSIÇÕES COMPLEMENTARES '!$C:$K,6,0),"")))</f>
        <v/>
      </c>
      <c r="G965" s="419" t="str">
        <f>IF($B965="","",IFERROR(VLOOKUP($B965,SERVIÇOS!$A:$F,5,0),IFERROR(VLOOKUP($B965,'COMPOSIÇÕES COMPLEMENTARES '!$C:$K,7,0),"")))</f>
        <v/>
      </c>
      <c r="H965" s="419" t="str">
        <f t="shared" si="539"/>
        <v/>
      </c>
      <c r="I965" s="419" t="str">
        <f t="shared" si="541"/>
        <v/>
      </c>
      <c r="J965" s="419" t="str">
        <f t="shared" si="542"/>
        <v/>
      </c>
      <c r="K965" s="419" t="str">
        <f t="shared" si="543"/>
        <v/>
      </c>
      <c r="L965" s="714"/>
      <c r="N965" s="477"/>
      <c r="O965" s="478" t="str">
        <f t="shared" si="544"/>
        <v/>
      </c>
      <c r="P965" s="477"/>
      <c r="Q965" s="479" t="str">
        <f t="shared" si="545"/>
        <v/>
      </c>
      <c r="R965" s="477"/>
      <c r="S965" s="480" t="str">
        <f t="shared" si="546"/>
        <v/>
      </c>
      <c r="T965" s="481">
        <f>SUMIF($N$8:S$8,"QUANT.",N965:S965)</f>
        <v>0</v>
      </c>
      <c r="U965" s="482">
        <f t="shared" si="547"/>
        <v>0</v>
      </c>
      <c r="V965" s="494" t="str">
        <f t="shared" si="540"/>
        <v/>
      </c>
      <c r="W965" s="495">
        <f t="shared" si="548"/>
        <v>0</v>
      </c>
      <c r="X965" s="495" t="e">
        <f t="shared" si="549"/>
        <v>#VALUE!</v>
      </c>
    </row>
    <row r="966" spans="1:24">
      <c r="A966" s="414"/>
      <c r="B966" s="415"/>
      <c r="C966" s="416" t="str">
        <f>IF($B966="","",IFERROR(VLOOKUP($B966,SERVIÇOS!$A:$F,2,0),IFERROR(VLOOKUP($B966,'COMPOSIÇÕES COMPLEMENTARES '!$C:$K,2,0),"")))</f>
        <v/>
      </c>
      <c r="D966" s="417" t="str">
        <f>IF($B966="","",IFERROR(VLOOKUP($B966,SERVIÇOS!$A:$F,3,0),IFERROR(VLOOKUP($B966,'COMPOSIÇÕES COMPLEMENTARES '!$C:$K,3,0),"")))</f>
        <v/>
      </c>
      <c r="E966" s="418"/>
      <c r="F966" s="419" t="str">
        <f>IF($B966="","",IFERROR(VLOOKUP($B966,SERVIÇOS!$A:$F,4,0),IFERROR(VLOOKUP($B966,'COMPOSIÇÕES COMPLEMENTARES '!$C:$K,6,0),"")))</f>
        <v/>
      </c>
      <c r="G966" s="419" t="str">
        <f>IF($B966="","",IFERROR(VLOOKUP($B966,SERVIÇOS!$A:$F,5,0),IFERROR(VLOOKUP($B966,'COMPOSIÇÕES COMPLEMENTARES '!$C:$K,7,0),"")))</f>
        <v/>
      </c>
      <c r="H966" s="419" t="str">
        <f t="shared" si="539"/>
        <v/>
      </c>
      <c r="I966" s="419" t="str">
        <f t="shared" si="541"/>
        <v/>
      </c>
      <c r="J966" s="419" t="str">
        <f t="shared" si="542"/>
        <v/>
      </c>
      <c r="K966" s="419" t="str">
        <f t="shared" si="543"/>
        <v/>
      </c>
      <c r="L966" s="714"/>
      <c r="N966" s="477"/>
      <c r="O966" s="478" t="str">
        <f t="shared" si="544"/>
        <v/>
      </c>
      <c r="P966" s="477"/>
      <c r="Q966" s="479" t="str">
        <f t="shared" si="545"/>
        <v/>
      </c>
      <c r="R966" s="477"/>
      <c r="S966" s="480" t="str">
        <f t="shared" si="546"/>
        <v/>
      </c>
      <c r="T966" s="481">
        <f>SUMIF($N$8:S$8,"QUANT.",N966:S966)</f>
        <v>0</v>
      </c>
      <c r="U966" s="482">
        <f t="shared" si="547"/>
        <v>0</v>
      </c>
      <c r="V966" s="494" t="str">
        <f t="shared" si="540"/>
        <v/>
      </c>
      <c r="W966" s="495">
        <f t="shared" si="548"/>
        <v>0</v>
      </c>
      <c r="X966" s="495" t="e">
        <f t="shared" si="549"/>
        <v>#VALUE!</v>
      </c>
    </row>
    <row r="967" spans="1:24">
      <c r="A967" s="414"/>
      <c r="B967" s="415"/>
      <c r="C967" s="416" t="str">
        <f>IF($B967="","",IFERROR(VLOOKUP($B967,SERVIÇOS!$A:$F,2,0),IFERROR(VLOOKUP($B967,'COMPOSIÇÕES COMPLEMENTARES '!$C:$K,2,0),"")))</f>
        <v/>
      </c>
      <c r="D967" s="417" t="str">
        <f>IF($B967="","",IFERROR(VLOOKUP($B967,SERVIÇOS!$A:$F,3,0),IFERROR(VLOOKUP($B967,'COMPOSIÇÕES COMPLEMENTARES '!$C:$K,3,0),"")))</f>
        <v/>
      </c>
      <c r="E967" s="418"/>
      <c r="F967" s="419" t="str">
        <f>IF($B967="","",IFERROR(VLOOKUP($B967,SERVIÇOS!$A:$F,4,0),IFERROR(VLOOKUP($B967,'COMPOSIÇÕES COMPLEMENTARES '!$C:$K,6,0),"")))</f>
        <v/>
      </c>
      <c r="G967" s="419" t="str">
        <f>IF($B967="","",IFERROR(VLOOKUP($B967,SERVIÇOS!$A:$F,5,0),IFERROR(VLOOKUP($B967,'COMPOSIÇÕES COMPLEMENTARES '!$C:$K,7,0),"")))</f>
        <v/>
      </c>
      <c r="H967" s="419" t="str">
        <f t="shared" si="539"/>
        <v/>
      </c>
      <c r="I967" s="419" t="str">
        <f t="shared" si="541"/>
        <v/>
      </c>
      <c r="J967" s="419" t="str">
        <f t="shared" si="542"/>
        <v/>
      </c>
      <c r="K967" s="419" t="str">
        <f t="shared" si="543"/>
        <v/>
      </c>
      <c r="L967" s="714"/>
      <c r="N967" s="477"/>
      <c r="O967" s="478" t="str">
        <f t="shared" si="544"/>
        <v/>
      </c>
      <c r="P967" s="477"/>
      <c r="Q967" s="479" t="str">
        <f t="shared" si="545"/>
        <v/>
      </c>
      <c r="R967" s="477"/>
      <c r="S967" s="480" t="str">
        <f t="shared" si="546"/>
        <v/>
      </c>
      <c r="T967" s="481">
        <f>SUMIF($N$8:S$8,"QUANT.",N967:S967)</f>
        <v>0</v>
      </c>
      <c r="U967" s="482">
        <f t="shared" si="547"/>
        <v>0</v>
      </c>
      <c r="V967" s="494" t="str">
        <f t="shared" si="540"/>
        <v/>
      </c>
      <c r="W967" s="495">
        <f t="shared" si="548"/>
        <v>0</v>
      </c>
      <c r="X967" s="495" t="e">
        <f t="shared" si="549"/>
        <v>#VALUE!</v>
      </c>
    </row>
    <row r="968" spans="1:24">
      <c r="A968" s="414"/>
      <c r="B968" s="415"/>
      <c r="C968" s="416" t="str">
        <f>IF($B968="","",IFERROR(VLOOKUP($B968,SERVIÇOS!$A:$F,2,0),IFERROR(VLOOKUP($B968,'COMPOSIÇÕES COMPLEMENTARES '!$C:$K,2,0),"")))</f>
        <v/>
      </c>
      <c r="D968" s="417" t="str">
        <f>IF($B968="","",IFERROR(VLOOKUP($B968,SERVIÇOS!$A:$F,3,0),IFERROR(VLOOKUP($B968,'COMPOSIÇÕES COMPLEMENTARES '!$C:$K,3,0),"")))</f>
        <v/>
      </c>
      <c r="E968" s="418"/>
      <c r="F968" s="419" t="str">
        <f>IF($B968="","",IFERROR(VLOOKUP($B968,SERVIÇOS!$A:$F,4,0),IFERROR(VLOOKUP($B968,'COMPOSIÇÕES COMPLEMENTARES '!$C:$K,6,0),"")))</f>
        <v/>
      </c>
      <c r="G968" s="419" t="str">
        <f>IF($B968="","",IFERROR(VLOOKUP($B968,SERVIÇOS!$A:$F,5,0),IFERROR(VLOOKUP($B968,'COMPOSIÇÕES COMPLEMENTARES '!$C:$K,7,0),"")))</f>
        <v/>
      </c>
      <c r="H968" s="419" t="str">
        <f t="shared" si="539"/>
        <v/>
      </c>
      <c r="I968" s="419" t="str">
        <f t="shared" si="541"/>
        <v/>
      </c>
      <c r="J968" s="419" t="str">
        <f t="shared" si="542"/>
        <v/>
      </c>
      <c r="K968" s="419" t="str">
        <f t="shared" si="543"/>
        <v/>
      </c>
      <c r="L968" s="714"/>
      <c r="N968" s="477"/>
      <c r="O968" s="478" t="str">
        <f t="shared" si="544"/>
        <v/>
      </c>
      <c r="P968" s="477"/>
      <c r="Q968" s="479" t="str">
        <f t="shared" si="545"/>
        <v/>
      </c>
      <c r="R968" s="477"/>
      <c r="S968" s="480" t="str">
        <f t="shared" si="546"/>
        <v/>
      </c>
      <c r="T968" s="481">
        <f>SUMIF($N$8:S$8,"QUANT.",N968:S968)</f>
        <v>0</v>
      </c>
      <c r="U968" s="482">
        <f t="shared" si="547"/>
        <v>0</v>
      </c>
      <c r="V968" s="494" t="str">
        <f t="shared" si="540"/>
        <v/>
      </c>
      <c r="W968" s="495">
        <f t="shared" si="548"/>
        <v>0</v>
      </c>
      <c r="X968" s="495" t="e">
        <f t="shared" si="549"/>
        <v>#VALUE!</v>
      </c>
    </row>
    <row r="969" spans="1:24">
      <c r="A969" s="414"/>
      <c r="B969" s="415"/>
      <c r="C969" s="416" t="str">
        <f>IF($B969="","",IFERROR(VLOOKUP($B969,SERVIÇOS!$A:$F,2,0),IFERROR(VLOOKUP($B969,'COMPOSIÇÕES COMPLEMENTARES '!$C:$K,2,0),"")))</f>
        <v/>
      </c>
      <c r="D969" s="417" t="str">
        <f>IF($B969="","",IFERROR(VLOOKUP($B969,SERVIÇOS!$A:$F,3,0),IFERROR(VLOOKUP($B969,'COMPOSIÇÕES COMPLEMENTARES '!$C:$K,3,0),"")))</f>
        <v/>
      </c>
      <c r="E969" s="418"/>
      <c r="F969" s="419" t="str">
        <f>IF($B969="","",IFERROR(VLOOKUP($B969,SERVIÇOS!$A:$F,4,0),IFERROR(VLOOKUP($B969,'COMPOSIÇÕES COMPLEMENTARES '!$C:$K,6,0),"")))</f>
        <v/>
      </c>
      <c r="G969" s="419" t="str">
        <f>IF($B969="","",IFERROR(VLOOKUP($B969,SERVIÇOS!$A:$F,5,0),IFERROR(VLOOKUP($B969,'COMPOSIÇÕES COMPLEMENTARES '!$C:$K,7,0),"")))</f>
        <v/>
      </c>
      <c r="H969" s="419" t="str">
        <f t="shared" si="539"/>
        <v/>
      </c>
      <c r="I969" s="419" t="str">
        <f t="shared" si="541"/>
        <v/>
      </c>
      <c r="J969" s="419" t="str">
        <f t="shared" si="542"/>
        <v/>
      </c>
      <c r="K969" s="419" t="str">
        <f t="shared" si="543"/>
        <v/>
      </c>
      <c r="L969" s="714"/>
      <c r="N969" s="477"/>
      <c r="O969" s="478" t="str">
        <f t="shared" si="544"/>
        <v/>
      </c>
      <c r="P969" s="477"/>
      <c r="Q969" s="479" t="str">
        <f t="shared" si="545"/>
        <v/>
      </c>
      <c r="R969" s="477"/>
      <c r="S969" s="480" t="str">
        <f t="shared" si="546"/>
        <v/>
      </c>
      <c r="T969" s="481">
        <f>SUMIF($N$8:S$8,"QUANT.",N969:S969)</f>
        <v>0</v>
      </c>
      <c r="U969" s="482">
        <f t="shared" si="547"/>
        <v>0</v>
      </c>
      <c r="V969" s="494" t="str">
        <f t="shared" si="540"/>
        <v/>
      </c>
      <c r="W969" s="495">
        <f t="shared" si="548"/>
        <v>0</v>
      </c>
      <c r="X969" s="495" t="e">
        <f t="shared" si="549"/>
        <v>#VALUE!</v>
      </c>
    </row>
    <row r="970" spans="1:24">
      <c r="A970" s="414"/>
      <c r="B970" s="415"/>
      <c r="C970" s="416" t="str">
        <f>IF($B970="","",IFERROR(VLOOKUP($B970,SERVIÇOS!$A:$F,2,0),IFERROR(VLOOKUP($B970,'COMPOSIÇÕES COMPLEMENTARES '!$C:$K,2,0),"")))</f>
        <v/>
      </c>
      <c r="D970" s="417" t="str">
        <f>IF($B970="","",IFERROR(VLOOKUP($B970,SERVIÇOS!$A:$F,3,0),IFERROR(VLOOKUP($B970,'COMPOSIÇÕES COMPLEMENTARES '!$C:$K,3,0),"")))</f>
        <v/>
      </c>
      <c r="E970" s="418"/>
      <c r="F970" s="419" t="str">
        <f>IF($B970="","",IFERROR(VLOOKUP($B970,SERVIÇOS!$A:$F,4,0),IFERROR(VLOOKUP($B970,'COMPOSIÇÕES COMPLEMENTARES '!$C:$K,6,0),"")))</f>
        <v/>
      </c>
      <c r="G970" s="419" t="str">
        <f>IF($B970="","",IFERROR(VLOOKUP($B970,SERVIÇOS!$A:$F,5,0),IFERROR(VLOOKUP($B970,'COMPOSIÇÕES COMPLEMENTARES '!$C:$K,7,0),"")))</f>
        <v/>
      </c>
      <c r="H970" s="419" t="str">
        <f t="shared" si="539"/>
        <v/>
      </c>
      <c r="I970" s="419" t="str">
        <f t="shared" si="541"/>
        <v/>
      </c>
      <c r="J970" s="419" t="str">
        <f t="shared" si="542"/>
        <v/>
      </c>
      <c r="K970" s="419" t="str">
        <f t="shared" si="543"/>
        <v/>
      </c>
      <c r="L970" s="714"/>
      <c r="N970" s="477"/>
      <c r="O970" s="478" t="str">
        <f t="shared" si="544"/>
        <v/>
      </c>
      <c r="P970" s="477"/>
      <c r="Q970" s="479" t="str">
        <f t="shared" si="545"/>
        <v/>
      </c>
      <c r="R970" s="477"/>
      <c r="S970" s="480" t="str">
        <f t="shared" si="546"/>
        <v/>
      </c>
      <c r="T970" s="481">
        <f>SUMIF($N$8:S$8,"QUANT.",N970:S970)</f>
        <v>0</v>
      </c>
      <c r="U970" s="482">
        <f t="shared" si="547"/>
        <v>0</v>
      </c>
      <c r="V970" s="494" t="str">
        <f t="shared" si="540"/>
        <v/>
      </c>
      <c r="W970" s="495">
        <f t="shared" si="548"/>
        <v>0</v>
      </c>
      <c r="X970" s="495" t="e">
        <f t="shared" si="549"/>
        <v>#VALUE!</v>
      </c>
    </row>
    <row r="971" spans="1:24">
      <c r="A971" s="414"/>
      <c r="B971" s="415"/>
      <c r="C971" s="416" t="str">
        <f>IF($B971="","",IFERROR(VLOOKUP($B971,SERVIÇOS!$A:$F,2,0),IFERROR(VLOOKUP($B971,'COMPOSIÇÕES COMPLEMENTARES '!$C:$K,2,0),"")))</f>
        <v/>
      </c>
      <c r="D971" s="417" t="str">
        <f>IF($B971="","",IFERROR(VLOOKUP($B971,SERVIÇOS!$A:$F,3,0),IFERROR(VLOOKUP($B971,'COMPOSIÇÕES COMPLEMENTARES '!$C:$K,3,0),"")))</f>
        <v/>
      </c>
      <c r="E971" s="418"/>
      <c r="F971" s="419" t="str">
        <f>IF($B971="","",IFERROR(VLOOKUP($B971,SERVIÇOS!$A:$F,4,0),IFERROR(VLOOKUP($B971,'COMPOSIÇÕES COMPLEMENTARES '!$C:$K,6,0),"")))</f>
        <v/>
      </c>
      <c r="G971" s="419" t="str">
        <f>IF($B971="","",IFERROR(VLOOKUP($B971,SERVIÇOS!$A:$F,5,0),IFERROR(VLOOKUP($B971,'COMPOSIÇÕES COMPLEMENTARES '!$C:$K,7,0),"")))</f>
        <v/>
      </c>
      <c r="H971" s="419" t="str">
        <f t="shared" si="539"/>
        <v/>
      </c>
      <c r="I971" s="419" t="str">
        <f t="shared" si="541"/>
        <v/>
      </c>
      <c r="J971" s="419" t="str">
        <f t="shared" si="542"/>
        <v/>
      </c>
      <c r="K971" s="419" t="str">
        <f t="shared" si="543"/>
        <v/>
      </c>
      <c r="L971" s="714"/>
      <c r="N971" s="477"/>
      <c r="O971" s="478" t="str">
        <f t="shared" si="544"/>
        <v/>
      </c>
      <c r="P971" s="477"/>
      <c r="Q971" s="479" t="str">
        <f t="shared" si="545"/>
        <v/>
      </c>
      <c r="R971" s="477"/>
      <c r="S971" s="480" t="str">
        <f t="shared" si="546"/>
        <v/>
      </c>
      <c r="T971" s="481">
        <f>SUMIF($N$8:S$8,"QUANT.",N971:S971)</f>
        <v>0</v>
      </c>
      <c r="U971" s="482">
        <f t="shared" si="547"/>
        <v>0</v>
      </c>
      <c r="V971" s="494" t="str">
        <f t="shared" si="540"/>
        <v/>
      </c>
      <c r="W971" s="495">
        <f t="shared" si="548"/>
        <v>0</v>
      </c>
      <c r="X971" s="495" t="e">
        <f t="shared" si="549"/>
        <v>#VALUE!</v>
      </c>
    </row>
    <row r="972" spans="1:24">
      <c r="A972" s="414"/>
      <c r="B972" s="415"/>
      <c r="C972" s="416" t="str">
        <f>IF($B972="","",IFERROR(VLOOKUP($B972,SERVIÇOS!$A:$F,2,0),IFERROR(VLOOKUP($B972,'COMPOSIÇÕES COMPLEMENTARES '!$C:$K,2,0),"")))</f>
        <v/>
      </c>
      <c r="D972" s="417" t="str">
        <f>IF($B972="","",IFERROR(VLOOKUP($B972,SERVIÇOS!$A:$F,3,0),IFERROR(VLOOKUP($B972,'COMPOSIÇÕES COMPLEMENTARES '!$C:$K,3,0),"")))</f>
        <v/>
      </c>
      <c r="E972" s="418"/>
      <c r="F972" s="419" t="str">
        <f>IF($B972="","",IFERROR(VLOOKUP($B972,SERVIÇOS!$A:$F,4,0),IFERROR(VLOOKUP($B972,'COMPOSIÇÕES COMPLEMENTARES '!$C:$K,6,0),"")))</f>
        <v/>
      </c>
      <c r="G972" s="419" t="str">
        <f>IF($B972="","",IFERROR(VLOOKUP($B972,SERVIÇOS!$A:$F,5,0),IFERROR(VLOOKUP($B972,'COMPOSIÇÕES COMPLEMENTARES '!$C:$K,7,0),"")))</f>
        <v/>
      </c>
      <c r="H972" s="419" t="str">
        <f t="shared" si="539"/>
        <v/>
      </c>
      <c r="I972" s="419" t="str">
        <f t="shared" si="541"/>
        <v/>
      </c>
      <c r="J972" s="419" t="str">
        <f t="shared" si="542"/>
        <v/>
      </c>
      <c r="K972" s="419" t="str">
        <f t="shared" si="543"/>
        <v/>
      </c>
      <c r="L972" s="714"/>
      <c r="N972" s="477"/>
      <c r="O972" s="478" t="str">
        <f t="shared" si="544"/>
        <v/>
      </c>
      <c r="P972" s="477"/>
      <c r="Q972" s="479" t="str">
        <f t="shared" si="545"/>
        <v/>
      </c>
      <c r="R972" s="477"/>
      <c r="S972" s="480" t="str">
        <f t="shared" si="546"/>
        <v/>
      </c>
      <c r="T972" s="481">
        <f>SUMIF($N$8:S$8,"QUANT.",N972:S972)</f>
        <v>0</v>
      </c>
      <c r="U972" s="482">
        <f t="shared" si="547"/>
        <v>0</v>
      </c>
      <c r="V972" s="494" t="str">
        <f t="shared" si="540"/>
        <v/>
      </c>
      <c r="W972" s="495">
        <f t="shared" si="548"/>
        <v>0</v>
      </c>
      <c r="X972" s="495" t="e">
        <f t="shared" si="549"/>
        <v>#VALUE!</v>
      </c>
    </row>
    <row r="973" spans="1:24">
      <c r="A973" s="414"/>
      <c r="B973" s="415"/>
      <c r="C973" s="416" t="str">
        <f>IF($B973="","",IFERROR(VLOOKUP($B973,SERVIÇOS!$A:$F,2,0),IFERROR(VLOOKUP($B973,'COMPOSIÇÕES COMPLEMENTARES '!$C:$K,2,0),"")))</f>
        <v/>
      </c>
      <c r="D973" s="417" t="str">
        <f>IF($B973="","",IFERROR(VLOOKUP($B973,SERVIÇOS!$A:$F,3,0),IFERROR(VLOOKUP($B973,'COMPOSIÇÕES COMPLEMENTARES '!$C:$K,3,0),"")))</f>
        <v/>
      </c>
      <c r="E973" s="418"/>
      <c r="F973" s="419" t="str">
        <f>IF($B973="","",IFERROR(VLOOKUP($B973,SERVIÇOS!$A:$F,4,0),IFERROR(VLOOKUP($B973,'COMPOSIÇÕES COMPLEMENTARES '!$C:$K,6,0),"")))</f>
        <v/>
      </c>
      <c r="G973" s="419" t="str">
        <f>IF($B973="","",IFERROR(VLOOKUP($B973,SERVIÇOS!$A:$F,5,0),IFERROR(VLOOKUP($B973,'COMPOSIÇÕES COMPLEMENTARES '!$C:$K,7,0),"")))</f>
        <v/>
      </c>
      <c r="H973" s="419" t="str">
        <f t="shared" si="539"/>
        <v/>
      </c>
      <c r="I973" s="419" t="str">
        <f t="shared" si="541"/>
        <v/>
      </c>
      <c r="J973" s="419" t="str">
        <f t="shared" si="542"/>
        <v/>
      </c>
      <c r="K973" s="419" t="str">
        <f t="shared" si="543"/>
        <v/>
      </c>
      <c r="L973" s="714"/>
      <c r="N973" s="477"/>
      <c r="O973" s="478" t="str">
        <f t="shared" si="544"/>
        <v/>
      </c>
      <c r="P973" s="477"/>
      <c r="Q973" s="479" t="str">
        <f t="shared" si="545"/>
        <v/>
      </c>
      <c r="R973" s="477"/>
      <c r="S973" s="480" t="str">
        <f t="shared" si="546"/>
        <v/>
      </c>
      <c r="T973" s="481">
        <f>SUMIF($N$8:S$8,"QUANT.",N973:S973)</f>
        <v>0</v>
      </c>
      <c r="U973" s="482">
        <f t="shared" si="547"/>
        <v>0</v>
      </c>
      <c r="V973" s="494" t="str">
        <f t="shared" si="540"/>
        <v/>
      </c>
      <c r="W973" s="495">
        <f t="shared" si="548"/>
        <v>0</v>
      </c>
      <c r="X973" s="495" t="e">
        <f t="shared" si="549"/>
        <v>#VALUE!</v>
      </c>
    </row>
    <row r="974" spans="1:24">
      <c r="A974" s="414"/>
      <c r="B974" s="415"/>
      <c r="C974" s="416" t="str">
        <f>IF($B974="","",IFERROR(VLOOKUP($B974,SERVIÇOS!$A:$F,2,0),IFERROR(VLOOKUP($B974,'COMPOSIÇÕES COMPLEMENTARES '!$C:$K,2,0),"")))</f>
        <v/>
      </c>
      <c r="D974" s="417" t="str">
        <f>IF($B974="","",IFERROR(VLOOKUP($B974,SERVIÇOS!$A:$F,3,0),IFERROR(VLOOKUP($B974,'COMPOSIÇÕES COMPLEMENTARES '!$C:$K,3,0),"")))</f>
        <v/>
      </c>
      <c r="E974" s="418"/>
      <c r="F974" s="419" t="str">
        <f>IF($B974="","",IFERROR(VLOOKUP($B974,SERVIÇOS!$A:$F,4,0),IFERROR(VLOOKUP($B974,'COMPOSIÇÕES COMPLEMENTARES '!$C:$K,6,0),"")))</f>
        <v/>
      </c>
      <c r="G974" s="419" t="str">
        <f>IF($B974="","",IFERROR(VLOOKUP($B974,SERVIÇOS!$A:$F,5,0),IFERROR(VLOOKUP($B974,'COMPOSIÇÕES COMPLEMENTARES '!$C:$K,7,0),"")))</f>
        <v/>
      </c>
      <c r="H974" s="419" t="str">
        <f t="shared" si="539"/>
        <v/>
      </c>
      <c r="I974" s="419" t="str">
        <f t="shared" si="541"/>
        <v/>
      </c>
      <c r="J974" s="419" t="str">
        <f t="shared" si="542"/>
        <v/>
      </c>
      <c r="K974" s="419" t="str">
        <f t="shared" si="543"/>
        <v/>
      </c>
      <c r="L974" s="714"/>
      <c r="N974" s="477"/>
      <c r="O974" s="478" t="str">
        <f t="shared" si="544"/>
        <v/>
      </c>
      <c r="P974" s="477"/>
      <c r="Q974" s="479" t="str">
        <f t="shared" si="545"/>
        <v/>
      </c>
      <c r="R974" s="477"/>
      <c r="S974" s="480" t="str">
        <f t="shared" si="546"/>
        <v/>
      </c>
      <c r="T974" s="481">
        <f>SUMIF($N$8:S$8,"QUANT.",N974:S974)</f>
        <v>0</v>
      </c>
      <c r="U974" s="482">
        <f t="shared" si="547"/>
        <v>0</v>
      </c>
      <c r="V974" s="494" t="str">
        <f t="shared" si="540"/>
        <v/>
      </c>
      <c r="W974" s="495">
        <f t="shared" si="548"/>
        <v>0</v>
      </c>
      <c r="X974" s="495" t="e">
        <f t="shared" si="549"/>
        <v>#VALUE!</v>
      </c>
    </row>
    <row r="975" spans="1:24">
      <c r="A975" s="414"/>
      <c r="B975" s="415"/>
      <c r="C975" s="416" t="str">
        <f>IF($B975="","",IFERROR(VLOOKUP($B975,SERVIÇOS!$A:$F,2,0),IFERROR(VLOOKUP($B975,'COMPOSIÇÕES COMPLEMENTARES '!$C:$K,2,0),"")))</f>
        <v/>
      </c>
      <c r="D975" s="417" t="str">
        <f>IF($B975="","",IFERROR(VLOOKUP($B975,SERVIÇOS!$A:$F,3,0),IFERROR(VLOOKUP($B975,'COMPOSIÇÕES COMPLEMENTARES '!$C:$K,3,0),"")))</f>
        <v/>
      </c>
      <c r="E975" s="418"/>
      <c r="F975" s="419" t="str">
        <f>IF($B975="","",IFERROR(VLOOKUP($B975,SERVIÇOS!$A:$F,4,0),IFERROR(VLOOKUP($B975,'COMPOSIÇÕES COMPLEMENTARES '!$C:$K,6,0),"")))</f>
        <v/>
      </c>
      <c r="G975" s="419" t="str">
        <f>IF($B975="","",IFERROR(VLOOKUP($B975,SERVIÇOS!$A:$F,5,0),IFERROR(VLOOKUP($B975,'COMPOSIÇÕES COMPLEMENTARES '!$C:$K,7,0),"")))</f>
        <v/>
      </c>
      <c r="H975" s="419" t="str">
        <f t="shared" si="539"/>
        <v/>
      </c>
      <c r="I975" s="419" t="str">
        <f t="shared" si="541"/>
        <v/>
      </c>
      <c r="J975" s="419" t="str">
        <f t="shared" si="542"/>
        <v/>
      </c>
      <c r="K975" s="419" t="str">
        <f t="shared" si="543"/>
        <v/>
      </c>
      <c r="L975" s="714"/>
      <c r="N975" s="477"/>
      <c r="O975" s="478" t="str">
        <f t="shared" si="544"/>
        <v/>
      </c>
      <c r="P975" s="477"/>
      <c r="Q975" s="479" t="str">
        <f t="shared" si="545"/>
        <v/>
      </c>
      <c r="R975" s="477"/>
      <c r="S975" s="480" t="str">
        <f t="shared" si="546"/>
        <v/>
      </c>
      <c r="T975" s="481">
        <f>SUMIF($N$8:S$8,"QUANT.",N975:S975)</f>
        <v>0</v>
      </c>
      <c r="U975" s="482">
        <f t="shared" si="547"/>
        <v>0</v>
      </c>
      <c r="V975" s="494" t="str">
        <f t="shared" si="540"/>
        <v/>
      </c>
      <c r="W975" s="495">
        <f t="shared" si="548"/>
        <v>0</v>
      </c>
      <c r="X975" s="495" t="e">
        <f t="shared" si="549"/>
        <v>#VALUE!</v>
      </c>
    </row>
    <row r="976" spans="1:24">
      <c r="A976" s="414"/>
      <c r="B976" s="415"/>
      <c r="C976" s="416" t="str">
        <f>IF($B976="","",IFERROR(VLOOKUP($B976,SERVIÇOS!$A:$F,2,0),IFERROR(VLOOKUP($B976,'COMPOSIÇÕES COMPLEMENTARES '!$C:$K,2,0),"")))</f>
        <v/>
      </c>
      <c r="D976" s="417" t="str">
        <f>IF($B976="","",IFERROR(VLOOKUP($B976,SERVIÇOS!$A:$F,3,0),IFERROR(VLOOKUP($B976,'COMPOSIÇÕES COMPLEMENTARES '!$C:$K,3,0),"")))</f>
        <v/>
      </c>
      <c r="E976" s="418"/>
      <c r="F976" s="419" t="str">
        <f>IF($B976="","",IFERROR(VLOOKUP($B976,SERVIÇOS!$A:$F,4,0),IFERROR(VLOOKUP($B976,'COMPOSIÇÕES COMPLEMENTARES '!$C:$K,6,0),"")))</f>
        <v/>
      </c>
      <c r="G976" s="419" t="str">
        <f>IF($B976="","",IFERROR(VLOOKUP($B976,SERVIÇOS!$A:$F,5,0),IFERROR(VLOOKUP($B976,'COMPOSIÇÕES COMPLEMENTARES '!$C:$K,7,0),"")))</f>
        <v/>
      </c>
      <c r="H976" s="419" t="str">
        <f t="shared" si="539"/>
        <v/>
      </c>
      <c r="I976" s="419" t="str">
        <f t="shared" si="541"/>
        <v/>
      </c>
      <c r="J976" s="419" t="str">
        <f t="shared" si="542"/>
        <v/>
      </c>
      <c r="K976" s="419" t="str">
        <f t="shared" si="543"/>
        <v/>
      </c>
      <c r="L976" s="714"/>
      <c r="N976" s="477"/>
      <c r="O976" s="478" t="str">
        <f t="shared" si="544"/>
        <v/>
      </c>
      <c r="P976" s="477"/>
      <c r="Q976" s="479" t="str">
        <f t="shared" si="545"/>
        <v/>
      </c>
      <c r="R976" s="477"/>
      <c r="S976" s="480" t="str">
        <f t="shared" si="546"/>
        <v/>
      </c>
      <c r="T976" s="481">
        <f>SUMIF($N$8:S$8,"QUANT.",N976:S976)</f>
        <v>0</v>
      </c>
      <c r="U976" s="482">
        <f t="shared" si="547"/>
        <v>0</v>
      </c>
      <c r="V976" s="494" t="str">
        <f t="shared" si="540"/>
        <v/>
      </c>
      <c r="W976" s="495">
        <f t="shared" si="548"/>
        <v>0</v>
      </c>
      <c r="X976" s="495" t="e">
        <f t="shared" si="549"/>
        <v>#VALUE!</v>
      </c>
    </row>
    <row r="977" spans="1:24">
      <c r="A977" s="414"/>
      <c r="B977" s="415"/>
      <c r="C977" s="416" t="str">
        <f>IF($B977="","",IFERROR(VLOOKUP($B977,SERVIÇOS!$A:$F,2,0),IFERROR(VLOOKUP($B977,'COMPOSIÇÕES COMPLEMENTARES '!$C:$K,2,0),"")))</f>
        <v/>
      </c>
      <c r="D977" s="417" t="str">
        <f>IF($B977="","",IFERROR(VLOOKUP($B977,SERVIÇOS!$A:$F,3,0),IFERROR(VLOOKUP($B977,'COMPOSIÇÕES COMPLEMENTARES '!$C:$K,3,0),"")))</f>
        <v/>
      </c>
      <c r="E977" s="418"/>
      <c r="F977" s="419" t="str">
        <f>IF($B977="","",IFERROR(VLOOKUP($B977,SERVIÇOS!$A:$F,4,0),IFERROR(VLOOKUP($B977,'COMPOSIÇÕES COMPLEMENTARES '!$C:$K,6,0),"")))</f>
        <v/>
      </c>
      <c r="G977" s="419" t="str">
        <f>IF($B977="","",IFERROR(VLOOKUP($B977,SERVIÇOS!$A:$F,5,0),IFERROR(VLOOKUP($B977,'COMPOSIÇÕES COMPLEMENTARES '!$C:$K,7,0),"")))</f>
        <v/>
      </c>
      <c r="H977" s="419" t="str">
        <f t="shared" si="539"/>
        <v/>
      </c>
      <c r="I977" s="419" t="str">
        <f t="shared" si="541"/>
        <v/>
      </c>
      <c r="J977" s="419" t="str">
        <f t="shared" si="542"/>
        <v/>
      </c>
      <c r="K977" s="419" t="str">
        <f t="shared" si="543"/>
        <v/>
      </c>
      <c r="L977" s="714"/>
      <c r="N977" s="477"/>
      <c r="O977" s="478" t="str">
        <f t="shared" si="544"/>
        <v/>
      </c>
      <c r="P977" s="477"/>
      <c r="Q977" s="479" t="str">
        <f t="shared" si="545"/>
        <v/>
      </c>
      <c r="R977" s="477"/>
      <c r="S977" s="480" t="str">
        <f t="shared" si="546"/>
        <v/>
      </c>
      <c r="T977" s="481">
        <f>SUMIF($N$8:S$8,"QUANT.",N977:S977)</f>
        <v>0</v>
      </c>
      <c r="U977" s="482">
        <f t="shared" si="547"/>
        <v>0</v>
      </c>
      <c r="V977" s="494" t="str">
        <f t="shared" si="540"/>
        <v/>
      </c>
      <c r="W977" s="495">
        <f t="shared" si="548"/>
        <v>0</v>
      </c>
      <c r="X977" s="495" t="e">
        <f t="shared" si="549"/>
        <v>#VALUE!</v>
      </c>
    </row>
    <row r="978" spans="1:24">
      <c r="A978" s="414"/>
      <c r="B978" s="415"/>
      <c r="C978" s="416" t="str">
        <f>IF($B978="","",IFERROR(VLOOKUP($B978,SERVIÇOS!$A:$F,2,0),IFERROR(VLOOKUP($B978,'COMPOSIÇÕES COMPLEMENTARES '!$C:$K,2,0),"")))</f>
        <v/>
      </c>
      <c r="D978" s="417" t="str">
        <f>IF($B978="","",IFERROR(VLOOKUP($B978,SERVIÇOS!$A:$F,3,0),IFERROR(VLOOKUP($B978,'COMPOSIÇÕES COMPLEMENTARES '!$C:$K,3,0),"")))</f>
        <v/>
      </c>
      <c r="E978" s="418"/>
      <c r="F978" s="419" t="str">
        <f>IF($B978="","",IFERROR(VLOOKUP($B978,SERVIÇOS!$A:$F,4,0),IFERROR(VLOOKUP($B978,'COMPOSIÇÕES COMPLEMENTARES '!$C:$K,6,0),"")))</f>
        <v/>
      </c>
      <c r="G978" s="419" t="str">
        <f>IF($B978="","",IFERROR(VLOOKUP($B978,SERVIÇOS!$A:$F,5,0),IFERROR(VLOOKUP($B978,'COMPOSIÇÕES COMPLEMENTARES '!$C:$K,7,0),"")))</f>
        <v/>
      </c>
      <c r="H978" s="419" t="str">
        <f t="shared" si="539"/>
        <v/>
      </c>
      <c r="I978" s="419" t="str">
        <f t="shared" si="541"/>
        <v/>
      </c>
      <c r="J978" s="419" t="str">
        <f t="shared" si="542"/>
        <v/>
      </c>
      <c r="K978" s="419" t="str">
        <f t="shared" si="543"/>
        <v/>
      </c>
      <c r="L978" s="714"/>
      <c r="N978" s="477"/>
      <c r="O978" s="478" t="str">
        <f t="shared" si="544"/>
        <v/>
      </c>
      <c r="P978" s="477"/>
      <c r="Q978" s="479" t="str">
        <f t="shared" si="545"/>
        <v/>
      </c>
      <c r="R978" s="477"/>
      <c r="S978" s="480" t="str">
        <f t="shared" si="546"/>
        <v/>
      </c>
      <c r="T978" s="481">
        <f>SUMIF($N$8:S$8,"QUANT.",N978:S978)</f>
        <v>0</v>
      </c>
      <c r="U978" s="482">
        <f t="shared" si="547"/>
        <v>0</v>
      </c>
      <c r="V978" s="494" t="str">
        <f t="shared" si="540"/>
        <v/>
      </c>
      <c r="W978" s="495">
        <f t="shared" si="548"/>
        <v>0</v>
      </c>
      <c r="X978" s="495" t="e">
        <f t="shared" si="549"/>
        <v>#VALUE!</v>
      </c>
    </row>
    <row r="979" spans="1:24">
      <c r="A979" s="414"/>
      <c r="B979" s="415"/>
      <c r="C979" s="416" t="str">
        <f>IF($B979="","",IFERROR(VLOOKUP($B979,SERVIÇOS!$A:$F,2,0),IFERROR(VLOOKUP($B979,'COMPOSIÇÕES COMPLEMENTARES '!$C:$K,2,0),"")))</f>
        <v/>
      </c>
      <c r="D979" s="417" t="str">
        <f>IF($B979="","",IFERROR(VLOOKUP($B979,SERVIÇOS!$A:$F,3,0),IFERROR(VLOOKUP($B979,'COMPOSIÇÕES COMPLEMENTARES '!$C:$K,3,0),"")))</f>
        <v/>
      </c>
      <c r="E979" s="418"/>
      <c r="F979" s="419" t="str">
        <f>IF($B979="","",IFERROR(VLOOKUP($B979,SERVIÇOS!$A:$F,4,0),IFERROR(VLOOKUP($B979,'COMPOSIÇÕES COMPLEMENTARES '!$C:$K,6,0),"")))</f>
        <v/>
      </c>
      <c r="G979" s="419" t="str">
        <f>IF($B979="","",IFERROR(VLOOKUP($B979,SERVIÇOS!$A:$F,5,0),IFERROR(VLOOKUP($B979,'COMPOSIÇÕES COMPLEMENTARES '!$C:$K,7,0),"")))</f>
        <v/>
      </c>
      <c r="H979" s="419" t="str">
        <f t="shared" si="539"/>
        <v/>
      </c>
      <c r="I979" s="419" t="str">
        <f t="shared" si="541"/>
        <v/>
      </c>
      <c r="J979" s="419" t="str">
        <f t="shared" si="542"/>
        <v/>
      </c>
      <c r="K979" s="419" t="str">
        <f t="shared" si="543"/>
        <v/>
      </c>
      <c r="L979" s="714"/>
      <c r="N979" s="477"/>
      <c r="O979" s="478" t="str">
        <f t="shared" si="544"/>
        <v/>
      </c>
      <c r="P979" s="477"/>
      <c r="Q979" s="479" t="str">
        <f t="shared" si="545"/>
        <v/>
      </c>
      <c r="R979" s="477"/>
      <c r="S979" s="480" t="str">
        <f t="shared" si="546"/>
        <v/>
      </c>
      <c r="T979" s="481">
        <f>SUMIF($N$8:S$8,"QUANT.",N979:S979)</f>
        <v>0</v>
      </c>
      <c r="U979" s="482">
        <f t="shared" si="547"/>
        <v>0</v>
      </c>
      <c r="V979" s="494" t="str">
        <f t="shared" si="540"/>
        <v/>
      </c>
      <c r="W979" s="495">
        <f t="shared" si="548"/>
        <v>0</v>
      </c>
      <c r="X979" s="495" t="e">
        <f t="shared" si="549"/>
        <v>#VALUE!</v>
      </c>
    </row>
    <row r="980" spans="1:24">
      <c r="A980" s="414"/>
      <c r="B980" s="415"/>
      <c r="C980" s="416" t="str">
        <f>IF($B980="","",IFERROR(VLOOKUP($B980,SERVIÇOS!$A:$F,2,0),IFERROR(VLOOKUP($B980,'COMPOSIÇÕES COMPLEMENTARES '!$C:$K,2,0),"")))</f>
        <v/>
      </c>
      <c r="D980" s="417" t="str">
        <f>IF($B980="","",IFERROR(VLOOKUP($B980,SERVIÇOS!$A:$F,3,0),IFERROR(VLOOKUP($B980,'COMPOSIÇÕES COMPLEMENTARES '!$C:$K,3,0),"")))</f>
        <v/>
      </c>
      <c r="E980" s="418"/>
      <c r="F980" s="419" t="str">
        <f>IF($B980="","",IFERROR(VLOOKUP($B980,SERVIÇOS!$A:$F,4,0),IFERROR(VLOOKUP($B980,'COMPOSIÇÕES COMPLEMENTARES '!$C:$K,6,0),"")))</f>
        <v/>
      </c>
      <c r="G980" s="419" t="str">
        <f>IF($B980="","",IFERROR(VLOOKUP($B980,SERVIÇOS!$A:$F,5,0),IFERROR(VLOOKUP($B980,'COMPOSIÇÕES COMPLEMENTARES '!$C:$K,7,0),"")))</f>
        <v/>
      </c>
      <c r="H980" s="419" t="str">
        <f t="shared" si="539"/>
        <v/>
      </c>
      <c r="I980" s="419" t="str">
        <f t="shared" si="541"/>
        <v/>
      </c>
      <c r="J980" s="419" t="str">
        <f t="shared" si="542"/>
        <v/>
      </c>
      <c r="K980" s="419" t="str">
        <f t="shared" si="543"/>
        <v/>
      </c>
      <c r="L980" s="714"/>
      <c r="N980" s="477"/>
      <c r="O980" s="478" t="str">
        <f t="shared" si="544"/>
        <v/>
      </c>
      <c r="P980" s="477"/>
      <c r="Q980" s="479" t="str">
        <f t="shared" si="545"/>
        <v/>
      </c>
      <c r="R980" s="477"/>
      <c r="S980" s="480" t="str">
        <f t="shared" si="546"/>
        <v/>
      </c>
      <c r="T980" s="481">
        <f>SUMIF($N$8:S$8,"QUANT.",N980:S980)</f>
        <v>0</v>
      </c>
      <c r="U980" s="482">
        <f t="shared" si="547"/>
        <v>0</v>
      </c>
      <c r="V980" s="494" t="str">
        <f t="shared" si="540"/>
        <v/>
      </c>
      <c r="W980" s="495">
        <f t="shared" si="548"/>
        <v>0</v>
      </c>
      <c r="X980" s="495" t="e">
        <f t="shared" si="549"/>
        <v>#VALUE!</v>
      </c>
    </row>
    <row r="981" spans="1:24">
      <c r="A981" s="414"/>
      <c r="B981" s="415"/>
      <c r="C981" s="416" t="str">
        <f>IF($B981="","",IFERROR(VLOOKUP($B981,SERVIÇOS!$A:$F,2,0),IFERROR(VLOOKUP($B981,'COMPOSIÇÕES COMPLEMENTARES '!$C:$K,2,0),"")))</f>
        <v/>
      </c>
      <c r="D981" s="417" t="str">
        <f>IF($B981="","",IFERROR(VLOOKUP($B981,SERVIÇOS!$A:$F,3,0),IFERROR(VLOOKUP($B981,'COMPOSIÇÕES COMPLEMENTARES '!$C:$K,3,0),"")))</f>
        <v/>
      </c>
      <c r="E981" s="418"/>
      <c r="F981" s="419" t="str">
        <f>IF($B981="","",IFERROR(VLOOKUP($B981,SERVIÇOS!$A:$F,4,0),IFERROR(VLOOKUP($B981,'COMPOSIÇÕES COMPLEMENTARES '!$C:$K,6,0),"")))</f>
        <v/>
      </c>
      <c r="G981" s="419" t="str">
        <f>IF($B981="","",IFERROR(VLOOKUP($B981,SERVIÇOS!$A:$F,5,0),IFERROR(VLOOKUP($B981,'COMPOSIÇÕES COMPLEMENTARES '!$C:$K,7,0),"")))</f>
        <v/>
      </c>
      <c r="H981" s="419" t="str">
        <f t="shared" si="539"/>
        <v/>
      </c>
      <c r="I981" s="419" t="str">
        <f t="shared" si="541"/>
        <v/>
      </c>
      <c r="J981" s="419" t="str">
        <f t="shared" si="542"/>
        <v/>
      </c>
      <c r="K981" s="419" t="str">
        <f t="shared" si="543"/>
        <v/>
      </c>
      <c r="L981" s="714"/>
      <c r="N981" s="477"/>
      <c r="O981" s="478" t="str">
        <f t="shared" si="544"/>
        <v/>
      </c>
      <c r="P981" s="477"/>
      <c r="Q981" s="479" t="str">
        <f t="shared" si="545"/>
        <v/>
      </c>
      <c r="R981" s="477"/>
      <c r="S981" s="480" t="str">
        <f t="shared" si="546"/>
        <v/>
      </c>
      <c r="T981" s="481">
        <f>SUMIF($N$8:S$8,"QUANT.",N981:S981)</f>
        <v>0</v>
      </c>
      <c r="U981" s="482">
        <f t="shared" si="547"/>
        <v>0</v>
      </c>
      <c r="V981" s="494" t="str">
        <f t="shared" si="540"/>
        <v/>
      </c>
      <c r="W981" s="495">
        <f t="shared" si="548"/>
        <v>0</v>
      </c>
      <c r="X981" s="495" t="e">
        <f t="shared" si="549"/>
        <v>#VALUE!</v>
      </c>
    </row>
    <row r="982" spans="1:24">
      <c r="A982" s="414"/>
      <c r="B982" s="415"/>
      <c r="C982" s="416" t="str">
        <f>IF($B982="","",IFERROR(VLOOKUP($B982,SERVIÇOS!$A:$F,2,0),IFERROR(VLOOKUP($B982,'COMPOSIÇÕES COMPLEMENTARES '!$C:$K,2,0),"")))</f>
        <v/>
      </c>
      <c r="D982" s="417" t="str">
        <f>IF($B982="","",IFERROR(VLOOKUP($B982,SERVIÇOS!$A:$F,3,0),IFERROR(VLOOKUP($B982,'COMPOSIÇÕES COMPLEMENTARES '!$C:$K,3,0),"")))</f>
        <v/>
      </c>
      <c r="E982" s="418"/>
      <c r="F982" s="419" t="str">
        <f>IF($B982="","",IFERROR(VLOOKUP($B982,SERVIÇOS!$A:$F,4,0),IFERROR(VLOOKUP($B982,'COMPOSIÇÕES COMPLEMENTARES '!$C:$K,6,0),"")))</f>
        <v/>
      </c>
      <c r="G982" s="419" t="str">
        <f>IF($B982="","",IFERROR(VLOOKUP($B982,SERVIÇOS!$A:$F,5,0),IFERROR(VLOOKUP($B982,'COMPOSIÇÕES COMPLEMENTARES '!$C:$K,7,0),"")))</f>
        <v/>
      </c>
      <c r="H982" s="419" t="str">
        <f t="shared" si="539"/>
        <v/>
      </c>
      <c r="I982" s="419" t="str">
        <f t="shared" si="541"/>
        <v/>
      </c>
      <c r="J982" s="419" t="str">
        <f t="shared" si="542"/>
        <v/>
      </c>
      <c r="K982" s="419" t="str">
        <f t="shared" si="543"/>
        <v/>
      </c>
      <c r="L982" s="714"/>
      <c r="N982" s="477"/>
      <c r="O982" s="478" t="str">
        <f t="shared" si="544"/>
        <v/>
      </c>
      <c r="P982" s="477"/>
      <c r="Q982" s="479" t="str">
        <f t="shared" si="545"/>
        <v/>
      </c>
      <c r="R982" s="477"/>
      <c r="S982" s="480" t="str">
        <f t="shared" si="546"/>
        <v/>
      </c>
      <c r="T982" s="481">
        <f>SUMIF($N$8:S$8,"QUANT.",N982:S982)</f>
        <v>0</v>
      </c>
      <c r="U982" s="482">
        <f t="shared" si="547"/>
        <v>0</v>
      </c>
      <c r="V982" s="494" t="str">
        <f t="shared" si="540"/>
        <v/>
      </c>
      <c r="W982" s="495">
        <f t="shared" si="548"/>
        <v>0</v>
      </c>
      <c r="X982" s="495" t="e">
        <f t="shared" si="549"/>
        <v>#VALUE!</v>
      </c>
    </row>
    <row r="983" spans="1:24">
      <c r="A983" s="414"/>
      <c r="B983" s="415"/>
      <c r="C983" s="416" t="str">
        <f>IF($B983="","",IFERROR(VLOOKUP($B983,SERVIÇOS!$A:$F,2,0),IFERROR(VLOOKUP($B983,'COMPOSIÇÕES COMPLEMENTARES '!$C:$K,2,0),"")))</f>
        <v/>
      </c>
      <c r="D983" s="417" t="str">
        <f>IF($B983="","",IFERROR(VLOOKUP($B983,SERVIÇOS!$A:$F,3,0),IFERROR(VLOOKUP($B983,'COMPOSIÇÕES COMPLEMENTARES '!$C:$K,3,0),"")))</f>
        <v/>
      </c>
      <c r="E983" s="418"/>
      <c r="F983" s="419" t="str">
        <f>IF($B983="","",IFERROR(VLOOKUP($B983,SERVIÇOS!$A:$F,4,0),IFERROR(VLOOKUP($B983,'COMPOSIÇÕES COMPLEMENTARES '!$C:$K,6,0),"")))</f>
        <v/>
      </c>
      <c r="G983" s="419" t="str">
        <f>IF($B983="","",IFERROR(VLOOKUP($B983,SERVIÇOS!$A:$F,5,0),IFERROR(VLOOKUP($B983,'COMPOSIÇÕES COMPLEMENTARES '!$C:$K,7,0),"")))</f>
        <v/>
      </c>
      <c r="H983" s="419" t="str">
        <f t="shared" si="539"/>
        <v/>
      </c>
      <c r="I983" s="419" t="str">
        <f t="shared" si="541"/>
        <v/>
      </c>
      <c r="J983" s="419" t="str">
        <f t="shared" si="542"/>
        <v/>
      </c>
      <c r="K983" s="419" t="str">
        <f t="shared" si="543"/>
        <v/>
      </c>
      <c r="L983" s="714"/>
      <c r="N983" s="477"/>
      <c r="O983" s="478" t="str">
        <f t="shared" si="544"/>
        <v/>
      </c>
      <c r="P983" s="477"/>
      <c r="Q983" s="479" t="str">
        <f t="shared" si="545"/>
        <v/>
      </c>
      <c r="R983" s="477"/>
      <c r="S983" s="480" t="str">
        <f t="shared" si="546"/>
        <v/>
      </c>
      <c r="T983" s="481">
        <f>SUMIF($N$8:S$8,"QUANT.",N983:S983)</f>
        <v>0</v>
      </c>
      <c r="U983" s="482">
        <f t="shared" si="547"/>
        <v>0</v>
      </c>
      <c r="V983" s="494" t="str">
        <f t="shared" si="540"/>
        <v/>
      </c>
      <c r="W983" s="495">
        <f t="shared" si="548"/>
        <v>0</v>
      </c>
      <c r="X983" s="495" t="e">
        <f t="shared" si="549"/>
        <v>#VALUE!</v>
      </c>
    </row>
    <row r="984" spans="1:24">
      <c r="A984" s="414"/>
      <c r="B984" s="415"/>
      <c r="C984" s="416" t="str">
        <f>IF($B984="","",IFERROR(VLOOKUP($B984,SERVIÇOS!$A:$F,2,0),IFERROR(VLOOKUP($B984,'COMPOSIÇÕES COMPLEMENTARES '!$C:$K,2,0),"")))</f>
        <v/>
      </c>
      <c r="D984" s="417" t="str">
        <f>IF($B984="","",IFERROR(VLOOKUP($B984,SERVIÇOS!$A:$F,3,0),IFERROR(VLOOKUP($B984,'COMPOSIÇÕES COMPLEMENTARES '!$C:$K,3,0),"")))</f>
        <v/>
      </c>
      <c r="E984" s="418"/>
      <c r="F984" s="419" t="str">
        <f>IF($B984="","",IFERROR(VLOOKUP($B984,SERVIÇOS!$A:$F,4,0),IFERROR(VLOOKUP($B984,'COMPOSIÇÕES COMPLEMENTARES '!$C:$K,6,0),"")))</f>
        <v/>
      </c>
      <c r="G984" s="419" t="str">
        <f>IF($B984="","",IFERROR(VLOOKUP($B984,SERVIÇOS!$A:$F,5,0),IFERROR(VLOOKUP($B984,'COMPOSIÇÕES COMPLEMENTARES '!$C:$K,7,0),"")))</f>
        <v/>
      </c>
      <c r="H984" s="419" t="str">
        <f t="shared" si="539"/>
        <v/>
      </c>
      <c r="I984" s="419" t="str">
        <f t="shared" si="541"/>
        <v/>
      </c>
      <c r="J984" s="419" t="str">
        <f t="shared" si="542"/>
        <v/>
      </c>
      <c r="K984" s="419" t="str">
        <f t="shared" si="543"/>
        <v/>
      </c>
      <c r="L984" s="714"/>
      <c r="N984" s="477"/>
      <c r="O984" s="478" t="str">
        <f t="shared" si="544"/>
        <v/>
      </c>
      <c r="P984" s="477"/>
      <c r="Q984" s="479" t="str">
        <f t="shared" si="545"/>
        <v/>
      </c>
      <c r="R984" s="477"/>
      <c r="S984" s="480" t="str">
        <f t="shared" si="546"/>
        <v/>
      </c>
      <c r="T984" s="481">
        <f>SUMIF($N$8:S$8,"QUANT.",N984:S984)</f>
        <v>0</v>
      </c>
      <c r="U984" s="482">
        <f t="shared" si="547"/>
        <v>0</v>
      </c>
      <c r="V984" s="494" t="str">
        <f t="shared" si="540"/>
        <v/>
      </c>
      <c r="W984" s="495">
        <f t="shared" si="548"/>
        <v>0</v>
      </c>
      <c r="X984" s="495" t="e">
        <f t="shared" si="549"/>
        <v>#VALUE!</v>
      </c>
    </row>
    <row r="985" spans="1:24">
      <c r="A985" s="414"/>
      <c r="B985" s="415"/>
      <c r="C985" s="416" t="str">
        <f>IF($B985="","",IFERROR(VLOOKUP($B985,SERVIÇOS!$A:$F,2,0),IFERROR(VLOOKUP($B985,'COMPOSIÇÕES COMPLEMENTARES '!$C:$K,2,0),"")))</f>
        <v/>
      </c>
      <c r="D985" s="417" t="str">
        <f>IF($B985="","",IFERROR(VLOOKUP($B985,SERVIÇOS!$A:$F,3,0),IFERROR(VLOOKUP($B985,'COMPOSIÇÕES COMPLEMENTARES '!$C:$K,3,0),"")))</f>
        <v/>
      </c>
      <c r="E985" s="418"/>
      <c r="F985" s="419" t="str">
        <f>IF($B985="","",IFERROR(VLOOKUP($B985,SERVIÇOS!$A:$F,4,0),IFERROR(VLOOKUP($B985,'COMPOSIÇÕES COMPLEMENTARES '!$C:$K,6,0),"")))</f>
        <v/>
      </c>
      <c r="G985" s="419" t="str">
        <f>IF($B985="","",IFERROR(VLOOKUP($B985,SERVIÇOS!$A:$F,5,0),IFERROR(VLOOKUP($B985,'COMPOSIÇÕES COMPLEMENTARES '!$C:$K,7,0),"")))</f>
        <v/>
      </c>
      <c r="H985" s="419" t="str">
        <f t="shared" si="539"/>
        <v/>
      </c>
      <c r="I985" s="419" t="str">
        <f t="shared" si="541"/>
        <v/>
      </c>
      <c r="J985" s="419" t="str">
        <f t="shared" si="542"/>
        <v/>
      </c>
      <c r="K985" s="419" t="str">
        <f t="shared" si="543"/>
        <v/>
      </c>
      <c r="L985" s="714"/>
      <c r="N985" s="477"/>
      <c r="O985" s="478" t="str">
        <f t="shared" si="544"/>
        <v/>
      </c>
      <c r="P985" s="477"/>
      <c r="Q985" s="479" t="str">
        <f t="shared" si="545"/>
        <v/>
      </c>
      <c r="R985" s="477"/>
      <c r="S985" s="480" t="str">
        <f t="shared" si="546"/>
        <v/>
      </c>
      <c r="T985" s="481">
        <f>SUMIF($N$8:S$8,"QUANT.",N985:S985)</f>
        <v>0</v>
      </c>
      <c r="U985" s="482">
        <f t="shared" si="547"/>
        <v>0</v>
      </c>
      <c r="V985" s="494" t="str">
        <f t="shared" si="540"/>
        <v/>
      </c>
      <c r="W985" s="495">
        <f t="shared" si="548"/>
        <v>0</v>
      </c>
      <c r="X985" s="495" t="e">
        <f t="shared" si="549"/>
        <v>#VALUE!</v>
      </c>
    </row>
    <row r="986" spans="1:24">
      <c r="A986" s="414"/>
      <c r="B986" s="415"/>
      <c r="C986" s="416" t="str">
        <f>IF($B986="","",IFERROR(VLOOKUP($B986,SERVIÇOS!$A:$F,2,0),IFERROR(VLOOKUP($B986,'COMPOSIÇÕES COMPLEMENTARES '!$C:$K,2,0),"")))</f>
        <v/>
      </c>
      <c r="D986" s="417" t="str">
        <f>IF($B986="","",IFERROR(VLOOKUP($B986,SERVIÇOS!$A:$F,3,0),IFERROR(VLOOKUP($B986,'COMPOSIÇÕES COMPLEMENTARES '!$C:$K,3,0),"")))</f>
        <v/>
      </c>
      <c r="E986" s="418"/>
      <c r="F986" s="419" t="str">
        <f>IF($B986="","",IFERROR(VLOOKUP($B986,SERVIÇOS!$A:$F,4,0),IFERROR(VLOOKUP($B986,'COMPOSIÇÕES COMPLEMENTARES '!$C:$K,6,0),"")))</f>
        <v/>
      </c>
      <c r="G986" s="419" t="str">
        <f>IF($B986="","",IFERROR(VLOOKUP($B986,SERVIÇOS!$A:$F,5,0),IFERROR(VLOOKUP($B986,'COMPOSIÇÕES COMPLEMENTARES '!$C:$K,7,0),"")))</f>
        <v/>
      </c>
      <c r="H986" s="419" t="str">
        <f t="shared" si="539"/>
        <v/>
      </c>
      <c r="I986" s="419" t="str">
        <f t="shared" si="541"/>
        <v/>
      </c>
      <c r="J986" s="419" t="str">
        <f t="shared" si="542"/>
        <v/>
      </c>
      <c r="K986" s="419" t="str">
        <f t="shared" si="543"/>
        <v/>
      </c>
      <c r="L986" s="714"/>
      <c r="N986" s="477"/>
      <c r="O986" s="478" t="str">
        <f t="shared" si="544"/>
        <v/>
      </c>
      <c r="P986" s="477"/>
      <c r="Q986" s="479" t="str">
        <f t="shared" si="545"/>
        <v/>
      </c>
      <c r="R986" s="477"/>
      <c r="S986" s="480" t="str">
        <f t="shared" si="546"/>
        <v/>
      </c>
      <c r="T986" s="481">
        <f>SUMIF($N$8:S$8,"QUANT.",N986:S986)</f>
        <v>0</v>
      </c>
      <c r="U986" s="482">
        <f t="shared" si="547"/>
        <v>0</v>
      </c>
      <c r="V986" s="494" t="str">
        <f t="shared" si="540"/>
        <v/>
      </c>
      <c r="W986" s="495">
        <f t="shared" si="548"/>
        <v>0</v>
      </c>
      <c r="X986" s="495" t="e">
        <f t="shared" si="549"/>
        <v>#VALUE!</v>
      </c>
    </row>
    <row r="987" spans="1:24">
      <c r="A987" s="414"/>
      <c r="B987" s="415"/>
      <c r="C987" s="416" t="str">
        <f>IF($B987="","",IFERROR(VLOOKUP($B987,SERVIÇOS!$A:$F,2,0),IFERROR(VLOOKUP($B987,'COMPOSIÇÕES COMPLEMENTARES '!$C:$K,2,0),"")))</f>
        <v/>
      </c>
      <c r="D987" s="417" t="str">
        <f>IF($B987="","",IFERROR(VLOOKUP($B987,SERVIÇOS!$A:$F,3,0),IFERROR(VLOOKUP($B987,'COMPOSIÇÕES COMPLEMENTARES '!$C:$K,3,0),"")))</f>
        <v/>
      </c>
      <c r="E987" s="418"/>
      <c r="F987" s="419" t="str">
        <f>IF($B987="","",IFERROR(VLOOKUP($B987,SERVIÇOS!$A:$F,4,0),IFERROR(VLOOKUP($B987,'COMPOSIÇÕES COMPLEMENTARES '!$C:$K,6,0),"")))</f>
        <v/>
      </c>
      <c r="G987" s="419" t="str">
        <f>IF($B987="","",IFERROR(VLOOKUP($B987,SERVIÇOS!$A:$F,5,0),IFERROR(VLOOKUP($B987,'COMPOSIÇÕES COMPLEMENTARES '!$C:$K,7,0),"")))</f>
        <v/>
      </c>
      <c r="H987" s="419" t="str">
        <f t="shared" si="539"/>
        <v/>
      </c>
      <c r="I987" s="419" t="str">
        <f t="shared" si="541"/>
        <v/>
      </c>
      <c r="J987" s="419" t="str">
        <f t="shared" si="542"/>
        <v/>
      </c>
      <c r="K987" s="419" t="str">
        <f t="shared" si="543"/>
        <v/>
      </c>
      <c r="L987" s="714"/>
      <c r="N987" s="477"/>
      <c r="O987" s="478" t="str">
        <f t="shared" si="544"/>
        <v/>
      </c>
      <c r="P987" s="477"/>
      <c r="Q987" s="479" t="str">
        <f t="shared" si="545"/>
        <v/>
      </c>
      <c r="R987" s="477"/>
      <c r="S987" s="480" t="str">
        <f t="shared" si="546"/>
        <v/>
      </c>
      <c r="T987" s="481">
        <f>SUMIF($N$8:S$8,"QUANT.",N987:S987)</f>
        <v>0</v>
      </c>
      <c r="U987" s="482">
        <f t="shared" si="547"/>
        <v>0</v>
      </c>
      <c r="V987" s="494" t="str">
        <f t="shared" si="540"/>
        <v/>
      </c>
      <c r="W987" s="495">
        <f t="shared" si="548"/>
        <v>0</v>
      </c>
      <c r="X987" s="495" t="e">
        <f t="shared" si="549"/>
        <v>#VALUE!</v>
      </c>
    </row>
    <row r="988" spans="1:24">
      <c r="A988" s="414"/>
      <c r="B988" s="415"/>
      <c r="C988" s="416" t="str">
        <f>IF($B988="","",IFERROR(VLOOKUP($B988,SERVIÇOS!$A:$F,2,0),IFERROR(VLOOKUP($B988,'COMPOSIÇÕES COMPLEMENTARES '!$C:$K,2,0),"")))</f>
        <v/>
      </c>
      <c r="D988" s="417" t="str">
        <f>IF($B988="","",IFERROR(VLOOKUP($B988,SERVIÇOS!$A:$F,3,0),IFERROR(VLOOKUP($B988,'COMPOSIÇÕES COMPLEMENTARES '!$C:$K,3,0),"")))</f>
        <v/>
      </c>
      <c r="E988" s="418"/>
      <c r="F988" s="419" t="str">
        <f>IF($B988="","",IFERROR(VLOOKUP($B988,SERVIÇOS!$A:$F,4,0),IFERROR(VLOOKUP($B988,'COMPOSIÇÕES COMPLEMENTARES '!$C:$K,6,0),"")))</f>
        <v/>
      </c>
      <c r="G988" s="419" t="str">
        <f>IF($B988="","",IFERROR(VLOOKUP($B988,SERVIÇOS!$A:$F,5,0),IFERROR(VLOOKUP($B988,'COMPOSIÇÕES COMPLEMENTARES '!$C:$K,7,0),"")))</f>
        <v/>
      </c>
      <c r="H988" s="419" t="str">
        <f t="shared" si="539"/>
        <v/>
      </c>
      <c r="I988" s="419" t="str">
        <f t="shared" si="541"/>
        <v/>
      </c>
      <c r="J988" s="419" t="str">
        <f t="shared" si="542"/>
        <v/>
      </c>
      <c r="K988" s="419" t="str">
        <f t="shared" si="543"/>
        <v/>
      </c>
      <c r="L988" s="714"/>
      <c r="N988" s="477"/>
      <c r="O988" s="478" t="str">
        <f t="shared" si="544"/>
        <v/>
      </c>
      <c r="P988" s="477"/>
      <c r="Q988" s="479" t="str">
        <f t="shared" si="545"/>
        <v/>
      </c>
      <c r="R988" s="477"/>
      <c r="S988" s="480" t="str">
        <f t="shared" si="546"/>
        <v/>
      </c>
      <c r="T988" s="481">
        <f>SUMIF($N$8:S$8,"QUANT.",N988:S988)</f>
        <v>0</v>
      </c>
      <c r="U988" s="482">
        <f t="shared" si="547"/>
        <v>0</v>
      </c>
      <c r="V988" s="494" t="str">
        <f t="shared" si="540"/>
        <v/>
      </c>
      <c r="W988" s="495">
        <f t="shared" si="548"/>
        <v>0</v>
      </c>
      <c r="X988" s="495" t="e">
        <f t="shared" si="549"/>
        <v>#VALUE!</v>
      </c>
    </row>
    <row r="989" spans="1:24">
      <c r="A989" s="414"/>
      <c r="B989" s="415"/>
      <c r="C989" s="416" t="str">
        <f>IF($B989="","",IFERROR(VLOOKUP($B989,SERVIÇOS!$A:$F,2,0),IFERROR(VLOOKUP($B989,'COMPOSIÇÕES COMPLEMENTARES '!$C:$K,2,0),"")))</f>
        <v/>
      </c>
      <c r="D989" s="417" t="str">
        <f>IF($B989="","",IFERROR(VLOOKUP($B989,SERVIÇOS!$A:$F,3,0),IFERROR(VLOOKUP($B989,'COMPOSIÇÕES COMPLEMENTARES '!$C:$K,3,0),"")))</f>
        <v/>
      </c>
      <c r="E989" s="418"/>
      <c r="F989" s="419" t="str">
        <f>IF($B989="","",IFERROR(VLOOKUP($B989,SERVIÇOS!$A:$F,4,0),IFERROR(VLOOKUP($B989,'COMPOSIÇÕES COMPLEMENTARES '!$C:$K,6,0),"")))</f>
        <v/>
      </c>
      <c r="G989" s="419" t="str">
        <f>IF($B989="","",IFERROR(VLOOKUP($B989,SERVIÇOS!$A:$F,5,0),IFERROR(VLOOKUP($B989,'COMPOSIÇÕES COMPLEMENTARES '!$C:$K,7,0),"")))</f>
        <v/>
      </c>
      <c r="H989" s="419" t="str">
        <f t="shared" si="539"/>
        <v/>
      </c>
      <c r="I989" s="419" t="str">
        <f t="shared" si="541"/>
        <v/>
      </c>
      <c r="J989" s="419" t="str">
        <f t="shared" si="542"/>
        <v/>
      </c>
      <c r="K989" s="419" t="str">
        <f t="shared" si="543"/>
        <v/>
      </c>
      <c r="L989" s="714"/>
      <c r="N989" s="477"/>
      <c r="O989" s="478" t="str">
        <f t="shared" si="544"/>
        <v/>
      </c>
      <c r="P989" s="477"/>
      <c r="Q989" s="479" t="str">
        <f t="shared" si="545"/>
        <v/>
      </c>
      <c r="R989" s="477"/>
      <c r="S989" s="480" t="str">
        <f t="shared" si="546"/>
        <v/>
      </c>
      <c r="T989" s="481">
        <f>SUMIF($N$8:S$8,"QUANT.",N989:S989)</f>
        <v>0</v>
      </c>
      <c r="U989" s="482">
        <f t="shared" si="547"/>
        <v>0</v>
      </c>
      <c r="V989" s="494" t="str">
        <f t="shared" si="540"/>
        <v/>
      </c>
      <c r="W989" s="495">
        <f t="shared" si="548"/>
        <v>0</v>
      </c>
      <c r="X989" s="495" t="e">
        <f t="shared" si="549"/>
        <v>#VALUE!</v>
      </c>
    </row>
    <row r="990" spans="1:24">
      <c r="A990" s="414"/>
      <c r="B990" s="415"/>
      <c r="C990" s="416" t="str">
        <f>IF($B990="","",IFERROR(VLOOKUP($B990,SERVIÇOS!$A:$F,2,0),IFERROR(VLOOKUP($B990,'COMPOSIÇÕES COMPLEMENTARES '!$C:$K,2,0),"")))</f>
        <v/>
      </c>
      <c r="D990" s="417" t="str">
        <f>IF($B990="","",IFERROR(VLOOKUP($B990,SERVIÇOS!$A:$F,3,0),IFERROR(VLOOKUP($B990,'COMPOSIÇÕES COMPLEMENTARES '!$C:$K,3,0),"")))</f>
        <v/>
      </c>
      <c r="E990" s="418"/>
      <c r="F990" s="419" t="str">
        <f>IF($B990="","",IFERROR(VLOOKUP($B990,SERVIÇOS!$A:$F,4,0),IFERROR(VLOOKUP($B990,'COMPOSIÇÕES COMPLEMENTARES '!$C:$K,6,0),"")))</f>
        <v/>
      </c>
      <c r="G990" s="419" t="str">
        <f>IF($B990="","",IFERROR(VLOOKUP($B990,SERVIÇOS!$A:$F,5,0),IFERROR(VLOOKUP($B990,'COMPOSIÇÕES COMPLEMENTARES '!$C:$K,7,0),"")))</f>
        <v/>
      </c>
      <c r="H990" s="419" t="str">
        <f t="shared" si="539"/>
        <v/>
      </c>
      <c r="I990" s="419" t="str">
        <f t="shared" si="541"/>
        <v/>
      </c>
      <c r="J990" s="419" t="str">
        <f t="shared" si="542"/>
        <v/>
      </c>
      <c r="K990" s="419" t="str">
        <f t="shared" si="543"/>
        <v/>
      </c>
      <c r="L990" s="714"/>
      <c r="N990" s="477"/>
      <c r="O990" s="478" t="str">
        <f t="shared" si="544"/>
        <v/>
      </c>
      <c r="P990" s="477"/>
      <c r="Q990" s="479" t="str">
        <f t="shared" si="545"/>
        <v/>
      </c>
      <c r="R990" s="477"/>
      <c r="S990" s="480" t="str">
        <f t="shared" si="546"/>
        <v/>
      </c>
      <c r="T990" s="481">
        <f>SUMIF($N$8:S$8,"QUANT.",N990:S990)</f>
        <v>0</v>
      </c>
      <c r="U990" s="482">
        <f t="shared" si="547"/>
        <v>0</v>
      </c>
      <c r="V990" s="494" t="str">
        <f t="shared" si="540"/>
        <v/>
      </c>
      <c r="W990" s="495">
        <f t="shared" si="548"/>
        <v>0</v>
      </c>
      <c r="X990" s="495" t="e">
        <f t="shared" si="549"/>
        <v>#VALUE!</v>
      </c>
    </row>
    <row r="991" spans="1:24">
      <c r="A991" s="414"/>
      <c r="B991" s="415"/>
      <c r="C991" s="416" t="str">
        <f>IF($B991="","",IFERROR(VLOOKUP($B991,SERVIÇOS!$A:$F,2,0),IFERROR(VLOOKUP($B991,'COMPOSIÇÕES COMPLEMENTARES '!$C:$K,2,0),"")))</f>
        <v/>
      </c>
      <c r="D991" s="417" t="str">
        <f>IF($B991="","",IFERROR(VLOOKUP($B991,SERVIÇOS!$A:$F,3,0),IFERROR(VLOOKUP($B991,'COMPOSIÇÕES COMPLEMENTARES '!$C:$K,3,0),"")))</f>
        <v/>
      </c>
      <c r="E991" s="418"/>
      <c r="F991" s="419" t="str">
        <f>IF($B991="","",IFERROR(VLOOKUP($B991,SERVIÇOS!$A:$F,4,0),IFERROR(VLOOKUP($B991,'COMPOSIÇÕES COMPLEMENTARES '!$C:$K,6,0),"")))</f>
        <v/>
      </c>
      <c r="G991" s="419" t="str">
        <f>IF($B991="","",IFERROR(VLOOKUP($B991,SERVIÇOS!$A:$F,5,0),IFERROR(VLOOKUP($B991,'COMPOSIÇÕES COMPLEMENTARES '!$C:$K,7,0),"")))</f>
        <v/>
      </c>
      <c r="H991" s="419" t="str">
        <f t="shared" si="539"/>
        <v/>
      </c>
      <c r="I991" s="419" t="str">
        <f t="shared" si="541"/>
        <v/>
      </c>
      <c r="J991" s="419" t="str">
        <f t="shared" si="542"/>
        <v/>
      </c>
      <c r="K991" s="419" t="str">
        <f t="shared" si="543"/>
        <v/>
      </c>
      <c r="L991" s="714"/>
      <c r="N991" s="477"/>
      <c r="O991" s="478" t="str">
        <f t="shared" si="544"/>
        <v/>
      </c>
      <c r="P991" s="477"/>
      <c r="Q991" s="479" t="str">
        <f t="shared" si="545"/>
        <v/>
      </c>
      <c r="R991" s="477"/>
      <c r="S991" s="480" t="str">
        <f t="shared" si="546"/>
        <v/>
      </c>
      <c r="T991" s="481">
        <f>SUMIF($N$8:S$8,"QUANT.",N991:S991)</f>
        <v>0</v>
      </c>
      <c r="U991" s="482">
        <f t="shared" si="547"/>
        <v>0</v>
      </c>
      <c r="V991" s="494" t="str">
        <f t="shared" si="540"/>
        <v/>
      </c>
      <c r="W991" s="495">
        <f t="shared" si="548"/>
        <v>0</v>
      </c>
      <c r="X991" s="495" t="e">
        <f t="shared" si="549"/>
        <v>#VALUE!</v>
      </c>
    </row>
    <row r="992" spans="1:24">
      <c r="A992" s="414"/>
      <c r="B992" s="415"/>
      <c r="C992" s="416" t="str">
        <f>IF($B992="","",IFERROR(VLOOKUP($B992,SERVIÇOS!$A:$F,2,0),IFERROR(VLOOKUP($B992,'COMPOSIÇÕES COMPLEMENTARES '!$C:$K,2,0),"")))</f>
        <v/>
      </c>
      <c r="D992" s="417" t="str">
        <f>IF($B992="","",IFERROR(VLOOKUP($B992,SERVIÇOS!$A:$F,3,0),IFERROR(VLOOKUP($B992,'COMPOSIÇÕES COMPLEMENTARES '!$C:$K,3,0),"")))</f>
        <v/>
      </c>
      <c r="E992" s="418"/>
      <c r="F992" s="419" t="str">
        <f>IF($B992="","",IFERROR(VLOOKUP($B992,SERVIÇOS!$A:$F,4,0),IFERROR(VLOOKUP($B992,'COMPOSIÇÕES COMPLEMENTARES '!$C:$K,6,0),"")))</f>
        <v/>
      </c>
      <c r="G992" s="419" t="str">
        <f>IF($B992="","",IFERROR(VLOOKUP($B992,SERVIÇOS!$A:$F,5,0),IFERROR(VLOOKUP($B992,'COMPOSIÇÕES COMPLEMENTARES '!$C:$K,7,0),"")))</f>
        <v/>
      </c>
      <c r="H992" s="419" t="str">
        <f t="shared" si="539"/>
        <v/>
      </c>
      <c r="I992" s="419" t="str">
        <f t="shared" si="541"/>
        <v/>
      </c>
      <c r="J992" s="419" t="str">
        <f t="shared" si="542"/>
        <v/>
      </c>
      <c r="K992" s="419" t="str">
        <f t="shared" si="543"/>
        <v/>
      </c>
      <c r="L992" s="714"/>
      <c r="N992" s="477"/>
      <c r="O992" s="478" t="str">
        <f t="shared" si="544"/>
        <v/>
      </c>
      <c r="P992" s="477"/>
      <c r="Q992" s="479" t="str">
        <f t="shared" si="545"/>
        <v/>
      </c>
      <c r="R992" s="477"/>
      <c r="S992" s="480" t="str">
        <f t="shared" si="546"/>
        <v/>
      </c>
      <c r="T992" s="481">
        <f>SUMIF($N$8:S$8,"QUANT.",N992:S992)</f>
        <v>0</v>
      </c>
      <c r="U992" s="482">
        <f t="shared" si="547"/>
        <v>0</v>
      </c>
      <c r="V992" s="494" t="str">
        <f t="shared" si="540"/>
        <v/>
      </c>
      <c r="W992" s="495">
        <f t="shared" si="548"/>
        <v>0</v>
      </c>
      <c r="X992" s="495" t="e">
        <f t="shared" si="549"/>
        <v>#VALUE!</v>
      </c>
    </row>
    <row r="993" spans="1:24">
      <c r="A993" s="414"/>
      <c r="B993" s="415"/>
      <c r="C993" s="416" t="str">
        <f>IF($B993="","",IFERROR(VLOOKUP($B993,SERVIÇOS!$A:$F,2,0),IFERROR(VLOOKUP($B993,'COMPOSIÇÕES COMPLEMENTARES '!$C:$K,2,0),"")))</f>
        <v/>
      </c>
      <c r="D993" s="417" t="str">
        <f>IF($B993="","",IFERROR(VLOOKUP($B993,SERVIÇOS!$A:$F,3,0),IFERROR(VLOOKUP($B993,'COMPOSIÇÕES COMPLEMENTARES '!$C:$K,3,0),"")))</f>
        <v/>
      </c>
      <c r="E993" s="418"/>
      <c r="F993" s="419" t="str">
        <f>IF($B993="","",IFERROR(VLOOKUP($B993,SERVIÇOS!$A:$F,4,0),IFERROR(VLOOKUP($B993,'COMPOSIÇÕES COMPLEMENTARES '!$C:$K,6,0),"")))</f>
        <v/>
      </c>
      <c r="G993" s="419" t="str">
        <f>IF($B993="","",IFERROR(VLOOKUP($B993,SERVIÇOS!$A:$F,5,0),IFERROR(VLOOKUP($B993,'COMPOSIÇÕES COMPLEMENTARES '!$C:$K,7,0),"")))</f>
        <v/>
      </c>
      <c r="H993" s="419" t="str">
        <f t="shared" si="539"/>
        <v/>
      </c>
      <c r="I993" s="419" t="str">
        <f t="shared" si="541"/>
        <v/>
      </c>
      <c r="J993" s="419" t="str">
        <f t="shared" si="542"/>
        <v/>
      </c>
      <c r="K993" s="419" t="str">
        <f t="shared" si="543"/>
        <v/>
      </c>
      <c r="L993" s="714"/>
      <c r="N993" s="477"/>
      <c r="O993" s="478" t="str">
        <f t="shared" si="544"/>
        <v/>
      </c>
      <c r="P993" s="477"/>
      <c r="Q993" s="479" t="str">
        <f t="shared" si="545"/>
        <v/>
      </c>
      <c r="R993" s="477"/>
      <c r="S993" s="480" t="str">
        <f t="shared" si="546"/>
        <v/>
      </c>
      <c r="T993" s="481">
        <f>SUMIF($N$8:S$8,"QUANT.",N993:S993)</f>
        <v>0</v>
      </c>
      <c r="U993" s="482">
        <f t="shared" si="547"/>
        <v>0</v>
      </c>
      <c r="V993" s="494" t="str">
        <f t="shared" si="540"/>
        <v/>
      </c>
      <c r="W993" s="495">
        <f t="shared" si="548"/>
        <v>0</v>
      </c>
      <c r="X993" s="495" t="e">
        <f t="shared" si="549"/>
        <v>#VALUE!</v>
      </c>
    </row>
    <row r="994" spans="1:24">
      <c r="A994" s="414"/>
      <c r="B994" s="415"/>
      <c r="C994" s="416" t="str">
        <f>IF($B994="","",IFERROR(VLOOKUP($B994,SERVIÇOS!$A:$F,2,0),IFERROR(VLOOKUP($B994,'COMPOSIÇÕES COMPLEMENTARES '!$C:$K,2,0),"")))</f>
        <v/>
      </c>
      <c r="D994" s="417" t="str">
        <f>IF($B994="","",IFERROR(VLOOKUP($B994,SERVIÇOS!$A:$F,3,0),IFERROR(VLOOKUP($B994,'COMPOSIÇÕES COMPLEMENTARES '!$C:$K,3,0),"")))</f>
        <v/>
      </c>
      <c r="E994" s="418"/>
      <c r="F994" s="419" t="str">
        <f>IF($B994="","",IFERROR(VLOOKUP($B994,SERVIÇOS!$A:$F,4,0),IFERROR(VLOOKUP($B994,'COMPOSIÇÕES COMPLEMENTARES '!$C:$K,6,0),"")))</f>
        <v/>
      </c>
      <c r="G994" s="419" t="str">
        <f>IF($B994="","",IFERROR(VLOOKUP($B994,SERVIÇOS!$A:$F,5,0),IFERROR(VLOOKUP($B994,'COMPOSIÇÕES COMPLEMENTARES '!$C:$K,7,0),"")))</f>
        <v/>
      </c>
      <c r="H994" s="419" t="str">
        <f t="shared" si="539"/>
        <v/>
      </c>
      <c r="I994" s="419" t="str">
        <f t="shared" si="541"/>
        <v/>
      </c>
      <c r="J994" s="419" t="str">
        <f t="shared" si="542"/>
        <v/>
      </c>
      <c r="K994" s="419" t="str">
        <f t="shared" si="543"/>
        <v/>
      </c>
      <c r="L994" s="714"/>
      <c r="N994" s="477"/>
      <c r="O994" s="478" t="str">
        <f t="shared" si="544"/>
        <v/>
      </c>
      <c r="P994" s="477"/>
      <c r="Q994" s="479" t="str">
        <f t="shared" si="545"/>
        <v/>
      </c>
      <c r="R994" s="477"/>
      <c r="S994" s="480" t="str">
        <f t="shared" si="546"/>
        <v/>
      </c>
      <c r="T994" s="481">
        <f>SUMIF($N$8:S$8,"QUANT.",N994:S994)</f>
        <v>0</v>
      </c>
      <c r="U994" s="482">
        <f t="shared" si="547"/>
        <v>0</v>
      </c>
      <c r="V994" s="494" t="str">
        <f t="shared" si="540"/>
        <v/>
      </c>
      <c r="W994" s="495">
        <f t="shared" si="548"/>
        <v>0</v>
      </c>
      <c r="X994" s="495" t="e">
        <f t="shared" si="549"/>
        <v>#VALUE!</v>
      </c>
    </row>
    <row r="995" spans="1:24">
      <c r="A995" s="414"/>
      <c r="B995" s="415"/>
      <c r="C995" s="416" t="str">
        <f>IF($B995="","",IFERROR(VLOOKUP($B995,SERVIÇOS!$A:$F,2,0),IFERROR(VLOOKUP($B995,'COMPOSIÇÕES COMPLEMENTARES '!$C:$K,2,0),"")))</f>
        <v/>
      </c>
      <c r="D995" s="417" t="str">
        <f>IF($B995="","",IFERROR(VLOOKUP($B995,SERVIÇOS!$A:$F,3,0),IFERROR(VLOOKUP($B995,'COMPOSIÇÕES COMPLEMENTARES '!$C:$K,3,0),"")))</f>
        <v/>
      </c>
      <c r="E995" s="418"/>
      <c r="F995" s="419" t="str">
        <f>IF($B995="","",IFERROR(VLOOKUP($B995,SERVIÇOS!$A:$F,4,0),IFERROR(VLOOKUP($B995,'COMPOSIÇÕES COMPLEMENTARES '!$C:$K,6,0),"")))</f>
        <v/>
      </c>
      <c r="G995" s="419" t="str">
        <f>IF($B995="","",IFERROR(VLOOKUP($B995,SERVIÇOS!$A:$F,5,0),IFERROR(VLOOKUP($B995,'COMPOSIÇÕES COMPLEMENTARES '!$C:$K,7,0),"")))</f>
        <v/>
      </c>
      <c r="H995" s="419" t="str">
        <f t="shared" si="539"/>
        <v/>
      </c>
      <c r="I995" s="419" t="str">
        <f t="shared" si="541"/>
        <v/>
      </c>
      <c r="J995" s="419" t="str">
        <f t="shared" si="542"/>
        <v/>
      </c>
      <c r="K995" s="419" t="str">
        <f t="shared" si="543"/>
        <v/>
      </c>
      <c r="L995" s="714"/>
      <c r="N995" s="477"/>
      <c r="O995" s="478" t="str">
        <f t="shared" si="544"/>
        <v/>
      </c>
      <c r="P995" s="477"/>
      <c r="Q995" s="479" t="str">
        <f t="shared" si="545"/>
        <v/>
      </c>
      <c r="R995" s="477"/>
      <c r="S995" s="480" t="str">
        <f t="shared" si="546"/>
        <v/>
      </c>
      <c r="T995" s="481">
        <f>SUMIF($N$8:S$8,"QUANT.",N995:S995)</f>
        <v>0</v>
      </c>
      <c r="U995" s="482">
        <f t="shared" si="547"/>
        <v>0</v>
      </c>
      <c r="V995" s="494" t="str">
        <f t="shared" si="540"/>
        <v/>
      </c>
      <c r="W995" s="495">
        <f t="shared" si="548"/>
        <v>0</v>
      </c>
      <c r="X995" s="495" t="e">
        <f t="shared" si="549"/>
        <v>#VALUE!</v>
      </c>
    </row>
    <row r="996" spans="1:24">
      <c r="A996" s="414"/>
      <c r="B996" s="415"/>
      <c r="C996" s="416" t="str">
        <f>IF($B996="","",IFERROR(VLOOKUP($B996,SERVIÇOS!$A:$F,2,0),IFERROR(VLOOKUP($B996,'COMPOSIÇÕES COMPLEMENTARES '!$C:$K,2,0),"")))</f>
        <v/>
      </c>
      <c r="D996" s="417" t="str">
        <f>IF($B996="","",IFERROR(VLOOKUP($B996,SERVIÇOS!$A:$F,3,0),IFERROR(VLOOKUP($B996,'COMPOSIÇÕES COMPLEMENTARES '!$C:$K,3,0),"")))</f>
        <v/>
      </c>
      <c r="E996" s="418"/>
      <c r="F996" s="419" t="str">
        <f>IF($B996="","",IFERROR(VLOOKUP($B996,SERVIÇOS!$A:$F,4,0),IFERROR(VLOOKUP($B996,'COMPOSIÇÕES COMPLEMENTARES '!$C:$K,6,0),"")))</f>
        <v/>
      </c>
      <c r="G996" s="419" t="str">
        <f>IF($B996="","",IFERROR(VLOOKUP($B996,SERVIÇOS!$A:$F,5,0),IFERROR(VLOOKUP($B996,'COMPOSIÇÕES COMPLEMENTARES '!$C:$K,7,0),"")))</f>
        <v/>
      </c>
      <c r="H996" s="419" t="str">
        <f t="shared" si="539"/>
        <v/>
      </c>
      <c r="I996" s="419" t="str">
        <f t="shared" si="541"/>
        <v/>
      </c>
      <c r="J996" s="419" t="str">
        <f t="shared" si="542"/>
        <v/>
      </c>
      <c r="K996" s="419" t="str">
        <f t="shared" si="543"/>
        <v/>
      </c>
      <c r="L996" s="714"/>
      <c r="N996" s="477"/>
      <c r="O996" s="478" t="str">
        <f t="shared" si="544"/>
        <v/>
      </c>
      <c r="P996" s="477"/>
      <c r="Q996" s="479" t="str">
        <f t="shared" si="545"/>
        <v/>
      </c>
      <c r="R996" s="477"/>
      <c r="S996" s="480" t="str">
        <f t="shared" si="546"/>
        <v/>
      </c>
      <c r="T996" s="481">
        <f>SUMIF($N$8:S$8,"QUANT.",N996:S996)</f>
        <v>0</v>
      </c>
      <c r="U996" s="482">
        <f t="shared" si="547"/>
        <v>0</v>
      </c>
      <c r="V996" s="494" t="str">
        <f t="shared" si="540"/>
        <v/>
      </c>
      <c r="W996" s="495">
        <f t="shared" si="548"/>
        <v>0</v>
      </c>
      <c r="X996" s="495" t="e">
        <f t="shared" si="549"/>
        <v>#VALUE!</v>
      </c>
    </row>
    <row r="997" spans="1:24">
      <c r="A997" s="414"/>
      <c r="B997" s="415"/>
      <c r="C997" s="416" t="str">
        <f>IF($B997="","",IFERROR(VLOOKUP($B997,SERVIÇOS!$A:$F,2,0),IFERROR(VLOOKUP($B997,'COMPOSIÇÕES COMPLEMENTARES '!$C:$K,2,0),"")))</f>
        <v/>
      </c>
      <c r="D997" s="417" t="str">
        <f>IF($B997="","",IFERROR(VLOOKUP($B997,SERVIÇOS!$A:$F,3,0),IFERROR(VLOOKUP($B997,'COMPOSIÇÕES COMPLEMENTARES '!$C:$K,3,0),"")))</f>
        <v/>
      </c>
      <c r="E997" s="418"/>
      <c r="F997" s="419" t="str">
        <f>IF($B997="","",IFERROR(VLOOKUP($B997,SERVIÇOS!$A:$F,4,0),IFERROR(VLOOKUP($B997,'COMPOSIÇÕES COMPLEMENTARES '!$C:$K,6,0),"")))</f>
        <v/>
      </c>
      <c r="G997" s="419" t="str">
        <f>IF($B997="","",IFERROR(VLOOKUP($B997,SERVIÇOS!$A:$F,5,0),IFERROR(VLOOKUP($B997,'COMPOSIÇÕES COMPLEMENTARES '!$C:$K,7,0),"")))</f>
        <v/>
      </c>
      <c r="H997" s="419" t="str">
        <f t="shared" si="539"/>
        <v/>
      </c>
      <c r="I997" s="419" t="str">
        <f t="shared" si="541"/>
        <v/>
      </c>
      <c r="J997" s="419" t="str">
        <f t="shared" si="542"/>
        <v/>
      </c>
      <c r="K997" s="419" t="str">
        <f t="shared" si="543"/>
        <v/>
      </c>
      <c r="L997" s="714"/>
      <c r="N997" s="477"/>
      <c r="O997" s="478" t="str">
        <f t="shared" si="544"/>
        <v/>
      </c>
      <c r="P997" s="477"/>
      <c r="Q997" s="479" t="str">
        <f t="shared" si="545"/>
        <v/>
      </c>
      <c r="R997" s="477"/>
      <c r="S997" s="480" t="str">
        <f t="shared" si="546"/>
        <v/>
      </c>
      <c r="T997" s="481">
        <f>SUMIF($N$8:S$8,"QUANT.",N997:S997)</f>
        <v>0</v>
      </c>
      <c r="U997" s="482">
        <f t="shared" si="547"/>
        <v>0</v>
      </c>
      <c r="V997" s="494" t="str">
        <f t="shared" si="540"/>
        <v/>
      </c>
      <c r="W997" s="495">
        <f t="shared" si="548"/>
        <v>0</v>
      </c>
      <c r="X997" s="495" t="e">
        <f t="shared" si="549"/>
        <v>#VALUE!</v>
      </c>
    </row>
    <row r="998" spans="1:24">
      <c r="A998" s="414"/>
      <c r="B998" s="415"/>
      <c r="C998" s="416" t="str">
        <f>IF($B998="","",IFERROR(VLOOKUP($B998,SERVIÇOS!$A:$F,2,0),IFERROR(VLOOKUP($B998,'COMPOSIÇÕES COMPLEMENTARES '!$C:$K,2,0),"")))</f>
        <v/>
      </c>
      <c r="D998" s="417" t="str">
        <f>IF($B998="","",IFERROR(VLOOKUP($B998,SERVIÇOS!$A:$F,3,0),IFERROR(VLOOKUP($B998,'COMPOSIÇÕES COMPLEMENTARES '!$C:$K,3,0),"")))</f>
        <v/>
      </c>
      <c r="E998" s="418"/>
      <c r="F998" s="419" t="str">
        <f>IF($B998="","",IFERROR(VLOOKUP($B998,SERVIÇOS!$A:$F,4,0),IFERROR(VLOOKUP($B998,'COMPOSIÇÕES COMPLEMENTARES '!$C:$K,6,0),"")))</f>
        <v/>
      </c>
      <c r="G998" s="419" t="str">
        <f>IF($B998="","",IFERROR(VLOOKUP($B998,SERVIÇOS!$A:$F,5,0),IFERROR(VLOOKUP($B998,'COMPOSIÇÕES COMPLEMENTARES '!$C:$K,7,0),"")))</f>
        <v/>
      </c>
      <c r="H998" s="419" t="str">
        <f t="shared" si="539"/>
        <v/>
      </c>
      <c r="I998" s="419" t="str">
        <f t="shared" si="541"/>
        <v/>
      </c>
      <c r="J998" s="419" t="str">
        <f t="shared" si="542"/>
        <v/>
      </c>
      <c r="K998" s="419" t="str">
        <f t="shared" si="543"/>
        <v/>
      </c>
      <c r="L998" s="714"/>
      <c r="N998" s="477"/>
      <c r="O998" s="478" t="str">
        <f t="shared" si="544"/>
        <v/>
      </c>
      <c r="P998" s="477"/>
      <c r="Q998" s="479" t="str">
        <f t="shared" si="545"/>
        <v/>
      </c>
      <c r="R998" s="477"/>
      <c r="S998" s="480" t="str">
        <f t="shared" si="546"/>
        <v/>
      </c>
      <c r="T998" s="481">
        <f>SUMIF($N$8:S$8,"QUANT.",N998:S998)</f>
        <v>0</v>
      </c>
      <c r="U998" s="482">
        <f t="shared" si="547"/>
        <v>0</v>
      </c>
      <c r="V998" s="494" t="str">
        <f t="shared" si="540"/>
        <v/>
      </c>
      <c r="W998" s="495">
        <f t="shared" si="548"/>
        <v>0</v>
      </c>
      <c r="X998" s="495" t="e">
        <f t="shared" si="549"/>
        <v>#VALUE!</v>
      </c>
    </row>
    <row r="999" spans="1:24">
      <c r="A999" s="414"/>
      <c r="B999" s="415"/>
      <c r="C999" s="416" t="str">
        <f>IF($B999="","",IFERROR(VLOOKUP($B999,SERVIÇOS!$A:$F,2,0),IFERROR(VLOOKUP($B999,'COMPOSIÇÕES COMPLEMENTARES '!$C:$K,2,0),"")))</f>
        <v/>
      </c>
      <c r="D999" s="417" t="str">
        <f>IF($B999="","",IFERROR(VLOOKUP($B999,SERVIÇOS!$A:$F,3,0),IFERROR(VLOOKUP($B999,'COMPOSIÇÕES COMPLEMENTARES '!$C:$K,3,0),"")))</f>
        <v/>
      </c>
      <c r="E999" s="418"/>
      <c r="F999" s="419" t="str">
        <f>IF($B999="","",IFERROR(VLOOKUP($B999,SERVIÇOS!$A:$F,4,0),IFERROR(VLOOKUP($B999,'COMPOSIÇÕES COMPLEMENTARES '!$C:$K,6,0),"")))</f>
        <v/>
      </c>
      <c r="G999" s="419" t="str">
        <f>IF($B999="","",IFERROR(VLOOKUP($B999,SERVIÇOS!$A:$F,5,0),IFERROR(VLOOKUP($B999,'COMPOSIÇÕES COMPLEMENTARES '!$C:$K,7,0),"")))</f>
        <v/>
      </c>
      <c r="H999" s="419" t="str">
        <f t="shared" si="539"/>
        <v/>
      </c>
      <c r="I999" s="419" t="str">
        <f t="shared" si="541"/>
        <v/>
      </c>
      <c r="J999" s="419" t="str">
        <f t="shared" si="542"/>
        <v/>
      </c>
      <c r="K999" s="419" t="str">
        <f t="shared" si="543"/>
        <v/>
      </c>
      <c r="L999" s="714"/>
      <c r="N999" s="477"/>
      <c r="O999" s="478" t="str">
        <f t="shared" si="544"/>
        <v/>
      </c>
      <c r="P999" s="477"/>
      <c r="Q999" s="479" t="str">
        <f t="shared" si="545"/>
        <v/>
      </c>
      <c r="R999" s="477"/>
      <c r="S999" s="480" t="str">
        <f t="shared" si="546"/>
        <v/>
      </c>
      <c r="T999" s="481">
        <f>SUMIF($N$8:S$8,"QUANT.",N999:S999)</f>
        <v>0</v>
      </c>
      <c r="U999" s="482">
        <f t="shared" si="547"/>
        <v>0</v>
      </c>
      <c r="V999" s="494" t="str">
        <f t="shared" si="540"/>
        <v/>
      </c>
      <c r="W999" s="495">
        <f t="shared" si="548"/>
        <v>0</v>
      </c>
      <c r="X999" s="495" t="e">
        <f t="shared" si="549"/>
        <v>#VALUE!</v>
      </c>
    </row>
    <row r="1000" spans="1:24">
      <c r="A1000" s="414"/>
      <c r="B1000" s="415"/>
      <c r="C1000" s="416" t="str">
        <f>IF($B1000="","",IFERROR(VLOOKUP($B1000,SERVIÇOS!$A:$F,2,0),IFERROR(VLOOKUP($B1000,'COMPOSIÇÕES COMPLEMENTARES '!$C:$K,2,0),"")))</f>
        <v/>
      </c>
      <c r="D1000" s="417" t="str">
        <f>IF($B1000="","",IFERROR(VLOOKUP($B1000,SERVIÇOS!$A:$F,3,0),IFERROR(VLOOKUP($B1000,'COMPOSIÇÕES COMPLEMENTARES '!$C:$K,3,0),"")))</f>
        <v/>
      </c>
      <c r="E1000" s="418"/>
      <c r="F1000" s="419" t="str">
        <f>IF($B1000="","",IFERROR(VLOOKUP($B1000,SERVIÇOS!$A:$F,4,0),IFERROR(VLOOKUP($B1000,'COMPOSIÇÕES COMPLEMENTARES '!$C:$K,6,0),"")))</f>
        <v/>
      </c>
      <c r="G1000" s="419" t="str">
        <f>IF($B1000="","",IFERROR(VLOOKUP($B1000,SERVIÇOS!$A:$F,5,0),IFERROR(VLOOKUP($B1000,'COMPOSIÇÕES COMPLEMENTARES '!$C:$K,7,0),"")))</f>
        <v/>
      </c>
      <c r="H1000" s="419" t="str">
        <f t="shared" si="539"/>
        <v/>
      </c>
      <c r="I1000" s="419" t="str">
        <f t="shared" si="541"/>
        <v/>
      </c>
      <c r="J1000" s="419" t="str">
        <f t="shared" si="542"/>
        <v/>
      </c>
      <c r="K1000" s="419" t="str">
        <f t="shared" si="543"/>
        <v/>
      </c>
      <c r="L1000" s="714"/>
      <c r="N1000" s="477"/>
      <c r="O1000" s="478" t="str">
        <f t="shared" si="544"/>
        <v/>
      </c>
      <c r="P1000" s="477"/>
      <c r="Q1000" s="479" t="str">
        <f t="shared" si="545"/>
        <v/>
      </c>
      <c r="R1000" s="477"/>
      <c r="S1000" s="480" t="str">
        <f t="shared" si="546"/>
        <v/>
      </c>
      <c r="T1000" s="481">
        <f>SUMIF($N$8:S$8,"QUANT.",N1000:S1000)</f>
        <v>0</v>
      </c>
      <c r="U1000" s="482">
        <f t="shared" si="547"/>
        <v>0</v>
      </c>
      <c r="V1000" s="494" t="str">
        <f t="shared" si="540"/>
        <v/>
      </c>
      <c r="W1000" s="495">
        <f t="shared" si="548"/>
        <v>0</v>
      </c>
      <c r="X1000" s="495" t="e">
        <f t="shared" si="549"/>
        <v>#VALUE!</v>
      </c>
    </row>
    <row r="1001" spans="1:24">
      <c r="A1001" s="414"/>
      <c r="B1001" s="415"/>
      <c r="C1001" s="416" t="str">
        <f>IF($B1001="","",IFERROR(VLOOKUP($B1001,SERVIÇOS!$A:$F,2,0),IFERROR(VLOOKUP($B1001,'COMPOSIÇÕES COMPLEMENTARES '!$C:$K,2,0),"")))</f>
        <v/>
      </c>
      <c r="D1001" s="417" t="str">
        <f>IF($B1001="","",IFERROR(VLOOKUP($B1001,SERVIÇOS!$A:$F,3,0),IFERROR(VLOOKUP($B1001,'COMPOSIÇÕES COMPLEMENTARES '!$C:$K,3,0),"")))</f>
        <v/>
      </c>
      <c r="E1001" s="418"/>
      <c r="F1001" s="419" t="str">
        <f>IF($B1001="","",IFERROR(VLOOKUP($B1001,SERVIÇOS!$A:$F,4,0),IFERROR(VLOOKUP($B1001,'COMPOSIÇÕES COMPLEMENTARES '!$C:$K,6,0),"")))</f>
        <v/>
      </c>
      <c r="G1001" s="419" t="str">
        <f>IF($B1001="","",IFERROR(VLOOKUP($B1001,SERVIÇOS!$A:$F,5,0),IFERROR(VLOOKUP($B1001,'COMPOSIÇÕES COMPLEMENTARES '!$C:$K,7,0),"")))</f>
        <v/>
      </c>
      <c r="H1001" s="419" t="str">
        <f t="shared" si="539"/>
        <v/>
      </c>
      <c r="I1001" s="419" t="str">
        <f t="shared" si="541"/>
        <v/>
      </c>
      <c r="J1001" s="419" t="str">
        <f t="shared" si="542"/>
        <v/>
      </c>
      <c r="K1001" s="419" t="str">
        <f t="shared" si="543"/>
        <v/>
      </c>
      <c r="L1001" s="714"/>
      <c r="N1001" s="477"/>
      <c r="O1001" s="478" t="str">
        <f t="shared" si="544"/>
        <v/>
      </c>
      <c r="P1001" s="477"/>
      <c r="Q1001" s="479" t="str">
        <f t="shared" si="545"/>
        <v/>
      </c>
      <c r="R1001" s="477"/>
      <c r="S1001" s="480" t="str">
        <f t="shared" si="546"/>
        <v/>
      </c>
      <c r="T1001" s="481">
        <f>SUMIF($N$8:S$8,"QUANT.",N1001:S1001)</f>
        <v>0</v>
      </c>
      <c r="U1001" s="482">
        <f t="shared" si="547"/>
        <v>0</v>
      </c>
      <c r="V1001" s="494" t="str">
        <f t="shared" si="540"/>
        <v/>
      </c>
      <c r="W1001" s="495">
        <f t="shared" si="548"/>
        <v>0</v>
      </c>
      <c r="X1001" s="495" t="e">
        <f t="shared" si="549"/>
        <v>#VALUE!</v>
      </c>
    </row>
    <row r="1002" spans="1:24">
      <c r="A1002" s="414"/>
      <c r="B1002" s="415"/>
      <c r="C1002" s="416" t="str">
        <f>IF($B1002="","",IFERROR(VLOOKUP($B1002,SERVIÇOS!$A:$F,2,0),IFERROR(VLOOKUP($B1002,'COMPOSIÇÕES COMPLEMENTARES '!$C:$K,2,0),"")))</f>
        <v/>
      </c>
      <c r="D1002" s="417" t="str">
        <f>IF($B1002="","",IFERROR(VLOOKUP($B1002,SERVIÇOS!$A:$F,3,0),IFERROR(VLOOKUP($B1002,'COMPOSIÇÕES COMPLEMENTARES '!$C:$K,3,0),"")))</f>
        <v/>
      </c>
      <c r="E1002" s="418"/>
      <c r="F1002" s="419" t="str">
        <f>IF($B1002="","",IFERROR(VLOOKUP($B1002,SERVIÇOS!$A:$F,4,0),IFERROR(VLOOKUP($B1002,'COMPOSIÇÕES COMPLEMENTARES '!$C:$K,6,0),"")))</f>
        <v/>
      </c>
      <c r="G1002" s="419" t="str">
        <f>IF($B1002="","",IFERROR(VLOOKUP($B1002,SERVIÇOS!$A:$F,5,0),IFERROR(VLOOKUP($B1002,'COMPOSIÇÕES COMPLEMENTARES '!$C:$K,7,0),"")))</f>
        <v/>
      </c>
      <c r="H1002" s="419" t="str">
        <f t="shared" si="539"/>
        <v/>
      </c>
      <c r="I1002" s="419" t="str">
        <f t="shared" si="541"/>
        <v/>
      </c>
      <c r="J1002" s="419" t="str">
        <f t="shared" si="542"/>
        <v/>
      </c>
      <c r="K1002" s="419" t="str">
        <f t="shared" si="543"/>
        <v/>
      </c>
      <c r="L1002" s="714"/>
      <c r="N1002" s="477"/>
      <c r="O1002" s="478" t="str">
        <f t="shared" si="544"/>
        <v/>
      </c>
      <c r="P1002" s="477"/>
      <c r="Q1002" s="479" t="str">
        <f t="shared" si="545"/>
        <v/>
      </c>
      <c r="R1002" s="477"/>
      <c r="S1002" s="480" t="str">
        <f t="shared" si="546"/>
        <v/>
      </c>
      <c r="T1002" s="481">
        <f>SUMIF($N$8:S$8,"QUANT.",N1002:S1002)</f>
        <v>0</v>
      </c>
      <c r="U1002" s="482">
        <f t="shared" si="547"/>
        <v>0</v>
      </c>
      <c r="V1002" s="494" t="str">
        <f t="shared" si="540"/>
        <v/>
      </c>
      <c r="W1002" s="495">
        <f t="shared" si="548"/>
        <v>0</v>
      </c>
      <c r="X1002" s="495" t="e">
        <f t="shared" si="549"/>
        <v>#VALUE!</v>
      </c>
    </row>
    <row r="1003" spans="1:24">
      <c r="A1003" s="414"/>
      <c r="B1003" s="415"/>
      <c r="C1003" s="416" t="str">
        <f>IF($B1003="","",IFERROR(VLOOKUP($B1003,SERVIÇOS!$A:$F,2,0),IFERROR(VLOOKUP($B1003,'COMPOSIÇÕES COMPLEMENTARES '!$C:$K,2,0),"")))</f>
        <v/>
      </c>
      <c r="D1003" s="417" t="str">
        <f>IF($B1003="","",IFERROR(VLOOKUP($B1003,SERVIÇOS!$A:$F,3,0),IFERROR(VLOOKUP($B1003,'COMPOSIÇÕES COMPLEMENTARES '!$C:$K,3,0),"")))</f>
        <v/>
      </c>
      <c r="E1003" s="418"/>
      <c r="F1003" s="419" t="str">
        <f>IF($B1003="","",IFERROR(VLOOKUP($B1003,SERVIÇOS!$A:$F,4,0),IFERROR(VLOOKUP($B1003,'COMPOSIÇÕES COMPLEMENTARES '!$C:$K,6,0),"")))</f>
        <v/>
      </c>
      <c r="G1003" s="419" t="str">
        <f>IF($B1003="","",IFERROR(VLOOKUP($B1003,SERVIÇOS!$A:$F,5,0),IFERROR(VLOOKUP($B1003,'COMPOSIÇÕES COMPLEMENTARES '!$C:$K,7,0),"")))</f>
        <v/>
      </c>
      <c r="H1003" s="419" t="str">
        <f t="shared" si="539"/>
        <v/>
      </c>
      <c r="I1003" s="419" t="str">
        <f t="shared" si="541"/>
        <v/>
      </c>
      <c r="J1003" s="419" t="str">
        <f t="shared" si="542"/>
        <v/>
      </c>
      <c r="K1003" s="419" t="str">
        <f t="shared" si="543"/>
        <v/>
      </c>
      <c r="L1003" s="714"/>
      <c r="N1003" s="477"/>
      <c r="O1003" s="478" t="str">
        <f t="shared" si="544"/>
        <v/>
      </c>
      <c r="P1003" s="477"/>
      <c r="Q1003" s="479" t="str">
        <f t="shared" si="545"/>
        <v/>
      </c>
      <c r="R1003" s="477"/>
      <c r="S1003" s="480" t="str">
        <f t="shared" si="546"/>
        <v/>
      </c>
      <c r="T1003" s="481">
        <f>SUMIF($N$8:S$8,"QUANT.",N1003:S1003)</f>
        <v>0</v>
      </c>
      <c r="U1003" s="482">
        <f t="shared" si="547"/>
        <v>0</v>
      </c>
      <c r="V1003" s="494" t="str">
        <f t="shared" si="540"/>
        <v/>
      </c>
      <c r="W1003" s="495">
        <f t="shared" si="548"/>
        <v>0</v>
      </c>
      <c r="X1003" s="495" t="e">
        <f t="shared" si="549"/>
        <v>#VALUE!</v>
      </c>
    </row>
    <row r="1004" spans="1:24">
      <c r="A1004" s="414"/>
      <c r="B1004" s="415"/>
      <c r="C1004" s="416" t="str">
        <f>IF($B1004="","",IFERROR(VLOOKUP($B1004,SERVIÇOS!$A:$F,2,0),IFERROR(VLOOKUP($B1004,'COMPOSIÇÕES COMPLEMENTARES '!$C:$K,2,0),"")))</f>
        <v/>
      </c>
      <c r="D1004" s="417" t="str">
        <f>IF($B1004="","",IFERROR(VLOOKUP($B1004,SERVIÇOS!$A:$F,3,0),IFERROR(VLOOKUP($B1004,'COMPOSIÇÕES COMPLEMENTARES '!$C:$K,3,0),"")))</f>
        <v/>
      </c>
      <c r="E1004" s="418"/>
      <c r="F1004" s="419" t="str">
        <f>IF($B1004="","",IFERROR(VLOOKUP($B1004,SERVIÇOS!$A:$F,4,0),IFERROR(VLOOKUP($B1004,'COMPOSIÇÕES COMPLEMENTARES '!$C:$K,6,0),"")))</f>
        <v/>
      </c>
      <c r="G1004" s="419" t="str">
        <f>IF($B1004="","",IFERROR(VLOOKUP($B1004,SERVIÇOS!$A:$F,5,0),IFERROR(VLOOKUP($B1004,'COMPOSIÇÕES COMPLEMENTARES '!$C:$K,7,0),"")))</f>
        <v/>
      </c>
      <c r="H1004" s="419" t="str">
        <f t="shared" si="539"/>
        <v/>
      </c>
      <c r="I1004" s="419" t="str">
        <f t="shared" si="541"/>
        <v/>
      </c>
      <c r="J1004" s="419" t="str">
        <f t="shared" si="542"/>
        <v/>
      </c>
      <c r="K1004" s="419" t="str">
        <f t="shared" si="543"/>
        <v/>
      </c>
      <c r="L1004" s="714"/>
      <c r="N1004" s="477"/>
      <c r="O1004" s="478" t="str">
        <f t="shared" si="544"/>
        <v/>
      </c>
      <c r="P1004" s="477"/>
      <c r="Q1004" s="479" t="str">
        <f t="shared" si="545"/>
        <v/>
      </c>
      <c r="R1004" s="477"/>
      <c r="S1004" s="480" t="str">
        <f t="shared" si="546"/>
        <v/>
      </c>
      <c r="T1004" s="481">
        <f>SUMIF($N$8:S$8,"QUANT.",N1004:S1004)</f>
        <v>0</v>
      </c>
      <c r="U1004" s="482">
        <f t="shared" si="547"/>
        <v>0</v>
      </c>
      <c r="V1004" s="494" t="str">
        <f t="shared" si="540"/>
        <v/>
      </c>
      <c r="W1004" s="495">
        <f t="shared" si="548"/>
        <v>0</v>
      </c>
      <c r="X1004" s="495" t="e">
        <f t="shared" si="549"/>
        <v>#VALUE!</v>
      </c>
    </row>
    <row r="1005" spans="1:24">
      <c r="A1005" s="414"/>
      <c r="B1005" s="415"/>
      <c r="C1005" s="416" t="str">
        <f>IF($B1005="","",IFERROR(VLOOKUP($B1005,SERVIÇOS!$A:$F,2,0),IFERROR(VLOOKUP($B1005,'COMPOSIÇÕES COMPLEMENTARES '!$C:$K,2,0),"")))</f>
        <v/>
      </c>
      <c r="D1005" s="417" t="str">
        <f>IF($B1005="","",IFERROR(VLOOKUP($B1005,SERVIÇOS!$A:$F,3,0),IFERROR(VLOOKUP($B1005,'COMPOSIÇÕES COMPLEMENTARES '!$C:$K,3,0),"")))</f>
        <v/>
      </c>
      <c r="E1005" s="418"/>
      <c r="F1005" s="419" t="str">
        <f>IF($B1005="","",IFERROR(VLOOKUP($B1005,SERVIÇOS!$A:$F,4,0),IFERROR(VLOOKUP($B1005,'COMPOSIÇÕES COMPLEMENTARES '!$C:$K,6,0),"")))</f>
        <v/>
      </c>
      <c r="G1005" s="419" t="str">
        <f>IF($B1005="","",IFERROR(VLOOKUP($B1005,SERVIÇOS!$A:$F,5,0),IFERROR(VLOOKUP($B1005,'COMPOSIÇÕES COMPLEMENTARES '!$C:$K,7,0),"")))</f>
        <v/>
      </c>
      <c r="H1005" s="419" t="str">
        <f t="shared" si="539"/>
        <v/>
      </c>
      <c r="I1005" s="419" t="str">
        <f t="shared" si="541"/>
        <v/>
      </c>
      <c r="J1005" s="419" t="str">
        <f t="shared" si="542"/>
        <v/>
      </c>
      <c r="K1005" s="419" t="str">
        <f t="shared" si="543"/>
        <v/>
      </c>
      <c r="L1005" s="714"/>
      <c r="N1005" s="477"/>
      <c r="O1005" s="478" t="str">
        <f t="shared" si="544"/>
        <v/>
      </c>
      <c r="P1005" s="477"/>
      <c r="Q1005" s="479" t="str">
        <f t="shared" si="545"/>
        <v/>
      </c>
      <c r="R1005" s="477"/>
      <c r="S1005" s="480" t="str">
        <f t="shared" si="546"/>
        <v/>
      </c>
      <c r="T1005" s="481">
        <f>SUMIF($N$8:S$8,"QUANT.",N1005:S1005)</f>
        <v>0</v>
      </c>
      <c r="U1005" s="482">
        <f t="shared" si="547"/>
        <v>0</v>
      </c>
      <c r="V1005" s="494" t="str">
        <f t="shared" si="540"/>
        <v/>
      </c>
      <c r="W1005" s="495">
        <f t="shared" si="548"/>
        <v>0</v>
      </c>
      <c r="X1005" s="495" t="e">
        <f t="shared" si="549"/>
        <v>#VALUE!</v>
      </c>
    </row>
    <row r="1006" spans="1:24">
      <c r="A1006" s="414"/>
      <c r="B1006" s="415"/>
      <c r="C1006" s="416" t="str">
        <f>IF($B1006="","",IFERROR(VLOOKUP($B1006,SERVIÇOS!$A:$F,2,0),IFERROR(VLOOKUP($B1006,'COMPOSIÇÕES COMPLEMENTARES '!$C:$K,2,0),"")))</f>
        <v/>
      </c>
      <c r="D1006" s="417" t="str">
        <f>IF($B1006="","",IFERROR(VLOOKUP($B1006,SERVIÇOS!$A:$F,3,0),IFERROR(VLOOKUP($B1006,'COMPOSIÇÕES COMPLEMENTARES '!$C:$K,3,0),"")))</f>
        <v/>
      </c>
      <c r="E1006" s="418"/>
      <c r="F1006" s="419" t="str">
        <f>IF($B1006="","",IFERROR(VLOOKUP($B1006,SERVIÇOS!$A:$F,4,0),IFERROR(VLOOKUP($B1006,'COMPOSIÇÕES COMPLEMENTARES '!$C:$K,6,0),"")))</f>
        <v/>
      </c>
      <c r="G1006" s="419" t="str">
        <f>IF($B1006="","",IFERROR(VLOOKUP($B1006,SERVIÇOS!$A:$F,5,0),IFERROR(VLOOKUP($B1006,'COMPOSIÇÕES COMPLEMENTARES '!$C:$K,7,0),"")))</f>
        <v/>
      </c>
      <c r="H1006" s="419" t="str">
        <f t="shared" si="539"/>
        <v/>
      </c>
      <c r="I1006" s="419" t="str">
        <f t="shared" si="541"/>
        <v/>
      </c>
      <c r="J1006" s="419" t="str">
        <f t="shared" si="542"/>
        <v/>
      </c>
      <c r="K1006" s="419" t="str">
        <f t="shared" si="543"/>
        <v/>
      </c>
      <c r="L1006" s="714"/>
      <c r="N1006" s="477"/>
      <c r="O1006" s="478" t="str">
        <f t="shared" si="544"/>
        <v/>
      </c>
      <c r="P1006" s="477"/>
      <c r="Q1006" s="479" t="str">
        <f t="shared" si="545"/>
        <v/>
      </c>
      <c r="R1006" s="477"/>
      <c r="S1006" s="480" t="str">
        <f t="shared" si="546"/>
        <v/>
      </c>
      <c r="T1006" s="481">
        <f>SUMIF($N$8:S$8,"QUANT.",N1006:S1006)</f>
        <v>0</v>
      </c>
      <c r="U1006" s="482">
        <f t="shared" si="547"/>
        <v>0</v>
      </c>
      <c r="V1006" s="494" t="str">
        <f t="shared" si="540"/>
        <v/>
      </c>
      <c r="W1006" s="495">
        <f t="shared" si="548"/>
        <v>0</v>
      </c>
      <c r="X1006" s="495" t="e">
        <f t="shared" si="549"/>
        <v>#VALUE!</v>
      </c>
    </row>
    <row r="1007" spans="1:24">
      <c r="A1007" s="414"/>
      <c r="B1007" s="415"/>
      <c r="C1007" s="416" t="str">
        <f>IF($B1007="","",IFERROR(VLOOKUP($B1007,SERVIÇOS!$A:$F,2,0),IFERROR(VLOOKUP($B1007,'COMPOSIÇÕES COMPLEMENTARES '!$C:$K,2,0),"")))</f>
        <v/>
      </c>
      <c r="D1007" s="417" t="str">
        <f>IF($B1007="","",IFERROR(VLOOKUP($B1007,SERVIÇOS!$A:$F,3,0),IFERROR(VLOOKUP($B1007,'COMPOSIÇÕES COMPLEMENTARES '!$C:$K,3,0),"")))</f>
        <v/>
      </c>
      <c r="E1007" s="418"/>
      <c r="F1007" s="419" t="str">
        <f>IF($B1007="","",IFERROR(VLOOKUP($B1007,SERVIÇOS!$A:$F,4,0),IFERROR(VLOOKUP($B1007,'COMPOSIÇÕES COMPLEMENTARES '!$C:$K,6,0),"")))</f>
        <v/>
      </c>
      <c r="G1007" s="419" t="str">
        <f>IF($B1007="","",IFERROR(VLOOKUP($B1007,SERVIÇOS!$A:$F,5,0),IFERROR(VLOOKUP($B1007,'COMPOSIÇÕES COMPLEMENTARES '!$C:$K,7,0),"")))</f>
        <v/>
      </c>
      <c r="H1007" s="419" t="str">
        <f t="shared" si="539"/>
        <v/>
      </c>
      <c r="I1007" s="419" t="str">
        <f t="shared" si="541"/>
        <v/>
      </c>
      <c r="J1007" s="419" t="str">
        <f t="shared" si="542"/>
        <v/>
      </c>
      <c r="K1007" s="419" t="str">
        <f t="shared" si="543"/>
        <v/>
      </c>
      <c r="L1007" s="714"/>
      <c r="N1007" s="477"/>
      <c r="O1007" s="478" t="str">
        <f t="shared" si="544"/>
        <v/>
      </c>
      <c r="P1007" s="477"/>
      <c r="Q1007" s="479" t="str">
        <f t="shared" si="545"/>
        <v/>
      </c>
      <c r="R1007" s="477"/>
      <c r="S1007" s="480" t="str">
        <f t="shared" si="546"/>
        <v/>
      </c>
      <c r="T1007" s="481">
        <f>SUMIF($N$8:S$8,"QUANT.",N1007:S1007)</f>
        <v>0</v>
      </c>
      <c r="U1007" s="482">
        <f t="shared" si="547"/>
        <v>0</v>
      </c>
      <c r="V1007" s="494" t="str">
        <f t="shared" si="540"/>
        <v/>
      </c>
      <c r="W1007" s="495">
        <f t="shared" si="548"/>
        <v>0</v>
      </c>
      <c r="X1007" s="495" t="e">
        <f t="shared" si="549"/>
        <v>#VALUE!</v>
      </c>
    </row>
    <row r="1008" spans="1:24">
      <c r="A1008" s="414"/>
      <c r="B1008" s="415"/>
      <c r="C1008" s="416" t="str">
        <f>IF($B1008="","",IFERROR(VLOOKUP($B1008,SERVIÇOS!$A:$F,2,0),IFERROR(VLOOKUP($B1008,'COMPOSIÇÕES COMPLEMENTARES '!$C:$K,2,0),"")))</f>
        <v/>
      </c>
      <c r="D1008" s="417" t="str">
        <f>IF($B1008="","",IFERROR(VLOOKUP($B1008,SERVIÇOS!$A:$F,3,0),IFERROR(VLOOKUP($B1008,'COMPOSIÇÕES COMPLEMENTARES '!$C:$K,3,0),"")))</f>
        <v/>
      </c>
      <c r="E1008" s="418"/>
      <c r="F1008" s="419" t="str">
        <f>IF($B1008="","",IFERROR(VLOOKUP($B1008,SERVIÇOS!$A:$F,4,0),IFERROR(VLOOKUP($B1008,'COMPOSIÇÕES COMPLEMENTARES '!$C:$K,6,0),"")))</f>
        <v/>
      </c>
      <c r="G1008" s="419" t="str">
        <f>IF($B1008="","",IFERROR(VLOOKUP($B1008,SERVIÇOS!$A:$F,5,0),IFERROR(VLOOKUP($B1008,'COMPOSIÇÕES COMPLEMENTARES '!$C:$K,7,0),"")))</f>
        <v/>
      </c>
      <c r="H1008" s="419" t="str">
        <f t="shared" si="539"/>
        <v/>
      </c>
      <c r="I1008" s="419" t="str">
        <f t="shared" si="541"/>
        <v/>
      </c>
      <c r="J1008" s="419" t="str">
        <f t="shared" si="542"/>
        <v/>
      </c>
      <c r="K1008" s="419" t="str">
        <f t="shared" si="543"/>
        <v/>
      </c>
      <c r="L1008" s="714"/>
      <c r="N1008" s="477"/>
      <c r="O1008" s="478" t="str">
        <f t="shared" si="544"/>
        <v/>
      </c>
      <c r="P1008" s="477"/>
      <c r="Q1008" s="479" t="str">
        <f t="shared" si="545"/>
        <v/>
      </c>
      <c r="R1008" s="477"/>
      <c r="S1008" s="480" t="str">
        <f t="shared" si="546"/>
        <v/>
      </c>
      <c r="T1008" s="481">
        <f>SUMIF($N$8:S$8,"QUANT.",N1008:S1008)</f>
        <v>0</v>
      </c>
      <c r="U1008" s="482">
        <f t="shared" si="547"/>
        <v>0</v>
      </c>
      <c r="V1008" s="494" t="str">
        <f t="shared" si="540"/>
        <v/>
      </c>
      <c r="W1008" s="495">
        <f t="shared" si="548"/>
        <v>0</v>
      </c>
      <c r="X1008" s="495" t="e">
        <f t="shared" si="549"/>
        <v>#VALUE!</v>
      </c>
    </row>
    <row r="1009" spans="1:24">
      <c r="A1009" s="414"/>
      <c r="B1009" s="415"/>
      <c r="C1009" s="416" t="str">
        <f>IF($B1009="","",IFERROR(VLOOKUP($B1009,SERVIÇOS!$A:$F,2,0),IFERROR(VLOOKUP($B1009,'COMPOSIÇÕES COMPLEMENTARES '!$C:$K,2,0),"")))</f>
        <v/>
      </c>
      <c r="D1009" s="417" t="str">
        <f>IF($B1009="","",IFERROR(VLOOKUP($B1009,SERVIÇOS!$A:$F,3,0),IFERROR(VLOOKUP($B1009,'COMPOSIÇÕES COMPLEMENTARES '!$C:$K,3,0),"")))</f>
        <v/>
      </c>
      <c r="E1009" s="418"/>
      <c r="F1009" s="419" t="str">
        <f>IF($B1009="","",IFERROR(VLOOKUP($B1009,SERVIÇOS!$A:$F,4,0),IFERROR(VLOOKUP($B1009,'COMPOSIÇÕES COMPLEMENTARES '!$C:$K,6,0),"")))</f>
        <v/>
      </c>
      <c r="G1009" s="419" t="str">
        <f>IF($B1009="","",IFERROR(VLOOKUP($B1009,SERVIÇOS!$A:$F,5,0),IFERROR(VLOOKUP($B1009,'COMPOSIÇÕES COMPLEMENTARES '!$C:$K,7,0),"")))</f>
        <v/>
      </c>
      <c r="H1009" s="419" t="str">
        <f t="shared" si="539"/>
        <v/>
      </c>
      <c r="I1009" s="419" t="str">
        <f t="shared" si="541"/>
        <v/>
      </c>
      <c r="J1009" s="419" t="str">
        <f t="shared" si="542"/>
        <v/>
      </c>
      <c r="K1009" s="419" t="str">
        <f t="shared" si="543"/>
        <v/>
      </c>
      <c r="L1009" s="714"/>
      <c r="N1009" s="477"/>
      <c r="O1009" s="478" t="str">
        <f t="shared" si="544"/>
        <v/>
      </c>
      <c r="P1009" s="477"/>
      <c r="Q1009" s="479" t="str">
        <f t="shared" si="545"/>
        <v/>
      </c>
      <c r="R1009" s="477"/>
      <c r="S1009" s="480" t="str">
        <f t="shared" si="546"/>
        <v/>
      </c>
      <c r="T1009" s="481">
        <f>SUMIF($N$8:S$8,"QUANT.",N1009:S1009)</f>
        <v>0</v>
      </c>
      <c r="U1009" s="482">
        <f t="shared" si="547"/>
        <v>0</v>
      </c>
      <c r="V1009" s="494" t="str">
        <f t="shared" si="540"/>
        <v/>
      </c>
      <c r="W1009" s="495">
        <f t="shared" si="548"/>
        <v>0</v>
      </c>
      <c r="X1009" s="495" t="e">
        <f t="shared" si="549"/>
        <v>#VALUE!</v>
      </c>
    </row>
    <row r="1010" spans="1:24">
      <c r="A1010" s="414"/>
      <c r="B1010" s="415"/>
      <c r="C1010" s="416" t="str">
        <f>IF($B1010="","",IFERROR(VLOOKUP($B1010,SERVIÇOS!$A:$F,2,0),IFERROR(VLOOKUP($B1010,'COMPOSIÇÕES COMPLEMENTARES '!$C:$K,2,0),"")))</f>
        <v/>
      </c>
      <c r="D1010" s="417" t="str">
        <f>IF($B1010="","",IFERROR(VLOOKUP($B1010,SERVIÇOS!$A:$F,3,0),IFERROR(VLOOKUP($B1010,'COMPOSIÇÕES COMPLEMENTARES '!$C:$K,3,0),"")))</f>
        <v/>
      </c>
      <c r="E1010" s="418"/>
      <c r="F1010" s="419" t="str">
        <f>IF($B1010="","",IFERROR(VLOOKUP($B1010,SERVIÇOS!$A:$F,4,0),IFERROR(VLOOKUP($B1010,'COMPOSIÇÕES COMPLEMENTARES '!$C:$K,6,0),"")))</f>
        <v/>
      </c>
      <c r="G1010" s="419" t="str">
        <f>IF($B1010="","",IFERROR(VLOOKUP($B1010,SERVIÇOS!$A:$F,5,0),IFERROR(VLOOKUP($B1010,'COMPOSIÇÕES COMPLEMENTARES '!$C:$K,7,0),"")))</f>
        <v/>
      </c>
      <c r="H1010" s="419" t="str">
        <f t="shared" si="539"/>
        <v/>
      </c>
      <c r="I1010" s="419" t="str">
        <f t="shared" si="541"/>
        <v/>
      </c>
      <c r="J1010" s="419" t="str">
        <f t="shared" si="542"/>
        <v/>
      </c>
      <c r="K1010" s="419" t="str">
        <f t="shared" si="543"/>
        <v/>
      </c>
      <c r="L1010" s="714"/>
      <c r="N1010" s="477"/>
      <c r="O1010" s="478" t="str">
        <f t="shared" si="544"/>
        <v/>
      </c>
      <c r="P1010" s="477"/>
      <c r="Q1010" s="479" t="str">
        <f t="shared" si="545"/>
        <v/>
      </c>
      <c r="R1010" s="477"/>
      <c r="S1010" s="480" t="str">
        <f t="shared" si="546"/>
        <v/>
      </c>
      <c r="T1010" s="481">
        <f>SUMIF($N$8:S$8,"QUANT.",N1010:S1010)</f>
        <v>0</v>
      </c>
      <c r="U1010" s="482">
        <f t="shared" si="547"/>
        <v>0</v>
      </c>
      <c r="V1010" s="494" t="str">
        <f t="shared" si="540"/>
        <v/>
      </c>
      <c r="W1010" s="495">
        <f t="shared" si="548"/>
        <v>0</v>
      </c>
      <c r="X1010" s="495" t="e">
        <f t="shared" si="549"/>
        <v>#VALUE!</v>
      </c>
    </row>
    <row r="1011" spans="1:24">
      <c r="A1011" s="414"/>
      <c r="B1011" s="415"/>
      <c r="C1011" s="416" t="str">
        <f>IF($B1011="","",IFERROR(VLOOKUP($B1011,SERVIÇOS!$A:$F,2,0),IFERROR(VLOOKUP($B1011,'COMPOSIÇÕES COMPLEMENTARES '!$C:$K,2,0),"")))</f>
        <v/>
      </c>
      <c r="D1011" s="417" t="str">
        <f>IF($B1011="","",IFERROR(VLOOKUP($B1011,SERVIÇOS!$A:$F,3,0),IFERROR(VLOOKUP($B1011,'COMPOSIÇÕES COMPLEMENTARES '!$C:$K,3,0),"")))</f>
        <v/>
      </c>
      <c r="E1011" s="418"/>
      <c r="F1011" s="419" t="str">
        <f>IF($B1011="","",IFERROR(VLOOKUP($B1011,SERVIÇOS!$A:$F,4,0),IFERROR(VLOOKUP($B1011,'COMPOSIÇÕES COMPLEMENTARES '!$C:$K,6,0),"")))</f>
        <v/>
      </c>
      <c r="G1011" s="419" t="str">
        <f>IF($B1011="","",IFERROR(VLOOKUP($B1011,SERVIÇOS!$A:$F,5,0),IFERROR(VLOOKUP($B1011,'COMPOSIÇÕES COMPLEMENTARES '!$C:$K,7,0),"")))</f>
        <v/>
      </c>
      <c r="H1011" s="419" t="str">
        <f t="shared" si="539"/>
        <v/>
      </c>
      <c r="I1011" s="419" t="str">
        <f t="shared" si="541"/>
        <v/>
      </c>
      <c r="J1011" s="419" t="str">
        <f t="shared" si="542"/>
        <v/>
      </c>
      <c r="K1011" s="419" t="str">
        <f t="shared" si="543"/>
        <v/>
      </c>
      <c r="L1011" s="714"/>
      <c r="N1011" s="477"/>
      <c r="O1011" s="478" t="str">
        <f t="shared" si="544"/>
        <v/>
      </c>
      <c r="P1011" s="477"/>
      <c r="Q1011" s="479" t="str">
        <f t="shared" si="545"/>
        <v/>
      </c>
      <c r="R1011" s="477"/>
      <c r="S1011" s="480" t="str">
        <f t="shared" si="546"/>
        <v/>
      </c>
      <c r="T1011" s="481">
        <f>SUMIF($N$8:S$8,"QUANT.",N1011:S1011)</f>
        <v>0</v>
      </c>
      <c r="U1011" s="482">
        <f t="shared" si="547"/>
        <v>0</v>
      </c>
      <c r="V1011" s="494" t="str">
        <f t="shared" si="540"/>
        <v/>
      </c>
      <c r="W1011" s="495">
        <f t="shared" si="548"/>
        <v>0</v>
      </c>
      <c r="X1011" s="495" t="e">
        <f t="shared" si="549"/>
        <v>#VALUE!</v>
      </c>
    </row>
    <row r="1012" spans="1:24">
      <c r="A1012" s="414"/>
      <c r="B1012" s="415"/>
      <c r="C1012" s="416" t="str">
        <f>IF($B1012="","",IFERROR(VLOOKUP($B1012,SERVIÇOS!$A:$F,2,0),IFERROR(VLOOKUP($B1012,'COMPOSIÇÕES COMPLEMENTARES '!$C:$K,2,0),"")))</f>
        <v/>
      </c>
      <c r="D1012" s="417" t="str">
        <f>IF($B1012="","",IFERROR(VLOOKUP($B1012,SERVIÇOS!$A:$F,3,0),IFERROR(VLOOKUP($B1012,'COMPOSIÇÕES COMPLEMENTARES '!$C:$K,3,0),"")))</f>
        <v/>
      </c>
      <c r="E1012" s="418"/>
      <c r="F1012" s="419" t="str">
        <f>IF($B1012="","",IFERROR(VLOOKUP($B1012,SERVIÇOS!$A:$F,4,0),IFERROR(VLOOKUP($B1012,'COMPOSIÇÕES COMPLEMENTARES '!$C:$K,6,0),"")))</f>
        <v/>
      </c>
      <c r="G1012" s="419" t="str">
        <f>IF($B1012="","",IFERROR(VLOOKUP($B1012,SERVIÇOS!$A:$F,5,0),IFERROR(VLOOKUP($B1012,'COMPOSIÇÕES COMPLEMENTARES '!$C:$K,7,0),"")))</f>
        <v/>
      </c>
      <c r="H1012" s="419" t="str">
        <f t="shared" si="539"/>
        <v/>
      </c>
      <c r="I1012" s="419" t="str">
        <f t="shared" si="541"/>
        <v/>
      </c>
      <c r="J1012" s="419" t="str">
        <f t="shared" si="542"/>
        <v/>
      </c>
      <c r="K1012" s="419" t="str">
        <f t="shared" si="543"/>
        <v/>
      </c>
      <c r="L1012" s="714"/>
      <c r="N1012" s="477"/>
      <c r="O1012" s="478" t="str">
        <f t="shared" si="544"/>
        <v/>
      </c>
      <c r="P1012" s="477"/>
      <c r="Q1012" s="479" t="str">
        <f t="shared" si="545"/>
        <v/>
      </c>
      <c r="R1012" s="477"/>
      <c r="S1012" s="480" t="str">
        <f t="shared" si="546"/>
        <v/>
      </c>
      <c r="T1012" s="481">
        <f>SUMIF($N$8:S$8,"QUANT.",N1012:S1012)</f>
        <v>0</v>
      </c>
      <c r="U1012" s="482">
        <f t="shared" si="547"/>
        <v>0</v>
      </c>
      <c r="V1012" s="494" t="str">
        <f t="shared" si="540"/>
        <v/>
      </c>
      <c r="W1012" s="495">
        <f t="shared" si="548"/>
        <v>0</v>
      </c>
      <c r="X1012" s="495" t="e">
        <f t="shared" si="549"/>
        <v>#VALUE!</v>
      </c>
    </row>
    <row r="1013" spans="1:24">
      <c r="A1013" s="414"/>
      <c r="B1013" s="415"/>
      <c r="C1013" s="416" t="str">
        <f>IF($B1013="","",IFERROR(VLOOKUP($B1013,SERVIÇOS!$A:$F,2,0),IFERROR(VLOOKUP($B1013,'COMPOSIÇÕES COMPLEMENTARES '!$C:$K,2,0),"")))</f>
        <v/>
      </c>
      <c r="D1013" s="417" t="str">
        <f>IF($B1013="","",IFERROR(VLOOKUP($B1013,SERVIÇOS!$A:$F,3,0),IFERROR(VLOOKUP($B1013,'COMPOSIÇÕES COMPLEMENTARES '!$C:$K,3,0),"")))</f>
        <v/>
      </c>
      <c r="E1013" s="418"/>
      <c r="F1013" s="419" t="str">
        <f>IF($B1013="","",IFERROR(VLOOKUP($B1013,SERVIÇOS!$A:$F,4,0),IFERROR(VLOOKUP($B1013,'COMPOSIÇÕES COMPLEMENTARES '!$C:$K,6,0),"")))</f>
        <v/>
      </c>
      <c r="G1013" s="419" t="str">
        <f>IF($B1013="","",IFERROR(VLOOKUP($B1013,SERVIÇOS!$A:$F,5,0),IFERROR(VLOOKUP($B1013,'COMPOSIÇÕES COMPLEMENTARES '!$C:$K,7,0),"")))</f>
        <v/>
      </c>
      <c r="H1013" s="419" t="str">
        <f t="shared" si="539"/>
        <v/>
      </c>
      <c r="I1013" s="419" t="str">
        <f t="shared" si="541"/>
        <v/>
      </c>
      <c r="J1013" s="419" t="str">
        <f t="shared" si="542"/>
        <v/>
      </c>
      <c r="K1013" s="419" t="str">
        <f t="shared" si="543"/>
        <v/>
      </c>
      <c r="L1013" s="714"/>
      <c r="N1013" s="477"/>
      <c r="O1013" s="478" t="str">
        <f t="shared" si="544"/>
        <v/>
      </c>
      <c r="P1013" s="477"/>
      <c r="Q1013" s="479" t="str">
        <f t="shared" si="545"/>
        <v/>
      </c>
      <c r="R1013" s="477"/>
      <c r="S1013" s="480" t="str">
        <f t="shared" si="546"/>
        <v/>
      </c>
      <c r="T1013" s="481">
        <f>SUMIF($N$8:S$8,"QUANT.",N1013:S1013)</f>
        <v>0</v>
      </c>
      <c r="U1013" s="482">
        <f t="shared" si="547"/>
        <v>0</v>
      </c>
      <c r="V1013" s="494" t="str">
        <f t="shared" si="540"/>
        <v/>
      </c>
      <c r="W1013" s="495">
        <f t="shared" si="548"/>
        <v>0</v>
      </c>
      <c r="X1013" s="495" t="e">
        <f t="shared" si="549"/>
        <v>#VALUE!</v>
      </c>
    </row>
    <row r="1014" spans="1:24">
      <c r="A1014" s="414"/>
      <c r="B1014" s="415"/>
      <c r="C1014" s="416" t="str">
        <f>IF($B1014="","",IFERROR(VLOOKUP($B1014,SERVIÇOS!$A:$F,2,0),IFERROR(VLOOKUP($B1014,'COMPOSIÇÕES COMPLEMENTARES '!$C:$K,2,0),"")))</f>
        <v/>
      </c>
      <c r="D1014" s="417" t="str">
        <f>IF($B1014="","",IFERROR(VLOOKUP($B1014,SERVIÇOS!$A:$F,3,0),IFERROR(VLOOKUP($B1014,'COMPOSIÇÕES COMPLEMENTARES '!$C:$K,3,0),"")))</f>
        <v/>
      </c>
      <c r="E1014" s="418"/>
      <c r="F1014" s="419" t="str">
        <f>IF($B1014="","",IFERROR(VLOOKUP($B1014,SERVIÇOS!$A:$F,4,0),IFERROR(VLOOKUP($B1014,'COMPOSIÇÕES COMPLEMENTARES '!$C:$K,6,0),"")))</f>
        <v/>
      </c>
      <c r="G1014" s="419" t="str">
        <f>IF($B1014="","",IFERROR(VLOOKUP($B1014,SERVIÇOS!$A:$F,5,0),IFERROR(VLOOKUP($B1014,'COMPOSIÇÕES COMPLEMENTARES '!$C:$K,7,0),"")))</f>
        <v/>
      </c>
      <c r="H1014" s="419" t="str">
        <f t="shared" si="539"/>
        <v/>
      </c>
      <c r="I1014" s="419" t="str">
        <f t="shared" si="541"/>
        <v/>
      </c>
      <c r="J1014" s="419" t="str">
        <f t="shared" si="542"/>
        <v/>
      </c>
      <c r="K1014" s="419" t="str">
        <f t="shared" si="543"/>
        <v/>
      </c>
      <c r="L1014" s="714"/>
      <c r="N1014" s="477"/>
      <c r="O1014" s="478" t="str">
        <f t="shared" si="544"/>
        <v/>
      </c>
      <c r="P1014" s="477"/>
      <c r="Q1014" s="479" t="str">
        <f t="shared" si="545"/>
        <v/>
      </c>
      <c r="R1014" s="477"/>
      <c r="S1014" s="480" t="str">
        <f t="shared" si="546"/>
        <v/>
      </c>
      <c r="T1014" s="481">
        <f>SUMIF($N$8:S$8,"QUANT.",N1014:S1014)</f>
        <v>0</v>
      </c>
      <c r="U1014" s="482">
        <f t="shared" si="547"/>
        <v>0</v>
      </c>
      <c r="V1014" s="494" t="str">
        <f t="shared" si="540"/>
        <v/>
      </c>
      <c r="W1014" s="495">
        <f t="shared" si="548"/>
        <v>0</v>
      </c>
      <c r="X1014" s="495" t="e">
        <f t="shared" si="549"/>
        <v>#VALUE!</v>
      </c>
    </row>
    <row r="1015" spans="1:24">
      <c r="A1015" s="414"/>
      <c r="B1015" s="415"/>
      <c r="C1015" s="416" t="str">
        <f>IF($B1015="","",IFERROR(VLOOKUP($B1015,SERVIÇOS!$A:$F,2,0),IFERROR(VLOOKUP($B1015,'COMPOSIÇÕES COMPLEMENTARES '!$C:$K,2,0),"")))</f>
        <v/>
      </c>
      <c r="D1015" s="417" t="str">
        <f>IF($B1015="","",IFERROR(VLOOKUP($B1015,SERVIÇOS!$A:$F,3,0),IFERROR(VLOOKUP($B1015,'COMPOSIÇÕES COMPLEMENTARES '!$C:$K,3,0),"")))</f>
        <v/>
      </c>
      <c r="E1015" s="418"/>
      <c r="F1015" s="419" t="str">
        <f>IF($B1015="","",IFERROR(VLOOKUP($B1015,SERVIÇOS!$A:$F,4,0),IFERROR(VLOOKUP($B1015,'COMPOSIÇÕES COMPLEMENTARES '!$C:$K,6,0),"")))</f>
        <v/>
      </c>
      <c r="G1015" s="419" t="str">
        <f>IF($B1015="","",IFERROR(VLOOKUP($B1015,SERVIÇOS!$A:$F,5,0),IFERROR(VLOOKUP($B1015,'COMPOSIÇÕES COMPLEMENTARES '!$C:$K,7,0),"")))</f>
        <v/>
      </c>
      <c r="H1015" s="419" t="str">
        <f t="shared" ref="H1015:H1078" si="550">IF(E1015="","",F1015+G1015)</f>
        <v/>
      </c>
      <c r="I1015" s="419" t="str">
        <f t="shared" si="541"/>
        <v/>
      </c>
      <c r="J1015" s="419" t="str">
        <f t="shared" si="542"/>
        <v/>
      </c>
      <c r="K1015" s="419" t="str">
        <f t="shared" si="543"/>
        <v/>
      </c>
      <c r="L1015" s="714"/>
      <c r="N1015" s="477"/>
      <c r="O1015" s="478" t="str">
        <f t="shared" si="544"/>
        <v/>
      </c>
      <c r="P1015" s="477"/>
      <c r="Q1015" s="479" t="str">
        <f t="shared" si="545"/>
        <v/>
      </c>
      <c r="R1015" s="477"/>
      <c r="S1015" s="480" t="str">
        <f t="shared" si="546"/>
        <v/>
      </c>
      <c r="T1015" s="481">
        <f>SUMIF($N$8:S$8,"QUANT.",N1015:S1015)</f>
        <v>0</v>
      </c>
      <c r="U1015" s="482">
        <f t="shared" si="547"/>
        <v>0</v>
      </c>
      <c r="V1015" s="494" t="str">
        <f t="shared" ref="V1015:V1078" si="551">IF(B1015&lt;&gt;"",IF(U1015=0,"MEDIR",IF(K1015-U1015=0,"OK",IF(K1015-U1015&gt;0,"MEDIR","ALERTA!"))),"")</f>
        <v/>
      </c>
      <c r="W1015" s="495">
        <f t="shared" si="548"/>
        <v>0</v>
      </c>
      <c r="X1015" s="495" t="e">
        <f t="shared" si="549"/>
        <v>#VALUE!</v>
      </c>
    </row>
    <row r="1016" spans="1:24">
      <c r="A1016" s="414"/>
      <c r="B1016" s="415"/>
      <c r="C1016" s="416" t="str">
        <f>IF($B1016="","",IFERROR(VLOOKUP($B1016,SERVIÇOS!$A:$F,2,0),IFERROR(VLOOKUP($B1016,'COMPOSIÇÕES COMPLEMENTARES '!$C:$K,2,0),"")))</f>
        <v/>
      </c>
      <c r="D1016" s="417" t="str">
        <f>IF($B1016="","",IFERROR(VLOOKUP($B1016,SERVIÇOS!$A:$F,3,0),IFERROR(VLOOKUP($B1016,'COMPOSIÇÕES COMPLEMENTARES '!$C:$K,3,0),"")))</f>
        <v/>
      </c>
      <c r="E1016" s="418"/>
      <c r="F1016" s="419" t="str">
        <f>IF($B1016="","",IFERROR(VLOOKUP($B1016,SERVIÇOS!$A:$F,4,0),IFERROR(VLOOKUP($B1016,'COMPOSIÇÕES COMPLEMENTARES '!$C:$K,6,0),"")))</f>
        <v/>
      </c>
      <c r="G1016" s="419" t="str">
        <f>IF($B1016="","",IFERROR(VLOOKUP($B1016,SERVIÇOS!$A:$F,5,0),IFERROR(VLOOKUP($B1016,'COMPOSIÇÕES COMPLEMENTARES '!$C:$K,7,0),"")))</f>
        <v/>
      </c>
      <c r="H1016" s="419" t="str">
        <f t="shared" si="550"/>
        <v/>
      </c>
      <c r="I1016" s="419" t="str">
        <f t="shared" ref="I1016:I1079" si="552">IF(E1016="","",TRUNC((E1016*F1016),2))</f>
        <v/>
      </c>
      <c r="J1016" s="419" t="str">
        <f t="shared" ref="J1016:J1079" si="553">IF(E1016="","",TRUNC((E1016*G1016),2))</f>
        <v/>
      </c>
      <c r="K1016" s="419" t="str">
        <f t="shared" ref="K1016:K1079" si="554">IF(E1016="","",TRUNC((E1016*H1016),2))</f>
        <v/>
      </c>
      <c r="L1016" s="714"/>
      <c r="N1016" s="477"/>
      <c r="O1016" s="478" t="str">
        <f t="shared" ref="O1016:O1079" si="555">IF(OR(N1016="",$K1016=""),"",(N1016/$E1016)*$K1016)</f>
        <v/>
      </c>
      <c r="P1016" s="477"/>
      <c r="Q1016" s="479" t="str">
        <f t="shared" ref="Q1016:Q1079" si="556">IF(OR(P1016="",$K1016=""),"",(P1016/$E1016)*$K1016)</f>
        <v/>
      </c>
      <c r="R1016" s="477"/>
      <c r="S1016" s="480" t="str">
        <f t="shared" ref="S1016:S1079" si="557">IF(OR(R1016="",$K1016=""),"",(R1016/$E1016)*$K1016)</f>
        <v/>
      </c>
      <c r="T1016" s="481">
        <f>SUMIF($N$8:S$8,"QUANT.",N1016:S1016)</f>
        <v>0</v>
      </c>
      <c r="U1016" s="482">
        <f t="shared" ref="U1016:U1079" si="558">SUMIF($N$8:$S$8,"CUSTO",N1016:S1016)</f>
        <v>0</v>
      </c>
      <c r="V1016" s="494" t="str">
        <f t="shared" si="551"/>
        <v/>
      </c>
      <c r="W1016" s="495">
        <f t="shared" ref="W1016:W1079" si="559">IF(T1016="",0,E1016-T1016)</f>
        <v>0</v>
      </c>
      <c r="X1016" s="495" t="e">
        <f t="shared" ref="X1016:X1079" si="560">IF(U1016="",0,K1016-U1016)</f>
        <v>#VALUE!</v>
      </c>
    </row>
    <row r="1017" spans="1:24">
      <c r="A1017" s="414"/>
      <c r="B1017" s="415"/>
      <c r="C1017" s="416" t="str">
        <f>IF($B1017="","",IFERROR(VLOOKUP($B1017,SERVIÇOS!$A:$F,2,0),IFERROR(VLOOKUP($B1017,'COMPOSIÇÕES COMPLEMENTARES '!$C:$K,2,0),"")))</f>
        <v/>
      </c>
      <c r="D1017" s="417" t="str">
        <f>IF($B1017="","",IFERROR(VLOOKUP($B1017,SERVIÇOS!$A:$F,3,0),IFERROR(VLOOKUP($B1017,'COMPOSIÇÕES COMPLEMENTARES '!$C:$K,3,0),"")))</f>
        <v/>
      </c>
      <c r="E1017" s="418"/>
      <c r="F1017" s="419" t="str">
        <f>IF($B1017="","",IFERROR(VLOOKUP($B1017,SERVIÇOS!$A:$F,4,0),IFERROR(VLOOKUP($B1017,'COMPOSIÇÕES COMPLEMENTARES '!$C:$K,6,0),"")))</f>
        <v/>
      </c>
      <c r="G1017" s="419" t="str">
        <f>IF($B1017="","",IFERROR(VLOOKUP($B1017,SERVIÇOS!$A:$F,5,0),IFERROR(VLOOKUP($B1017,'COMPOSIÇÕES COMPLEMENTARES '!$C:$K,7,0),"")))</f>
        <v/>
      </c>
      <c r="H1017" s="419" t="str">
        <f t="shared" si="550"/>
        <v/>
      </c>
      <c r="I1017" s="419" t="str">
        <f t="shared" si="552"/>
        <v/>
      </c>
      <c r="J1017" s="419" t="str">
        <f t="shared" si="553"/>
        <v/>
      </c>
      <c r="K1017" s="419" t="str">
        <f t="shared" si="554"/>
        <v/>
      </c>
      <c r="L1017" s="714"/>
      <c r="N1017" s="477"/>
      <c r="O1017" s="478" t="str">
        <f t="shared" si="555"/>
        <v/>
      </c>
      <c r="P1017" s="477"/>
      <c r="Q1017" s="479" t="str">
        <f t="shared" si="556"/>
        <v/>
      </c>
      <c r="R1017" s="477"/>
      <c r="S1017" s="480" t="str">
        <f t="shared" si="557"/>
        <v/>
      </c>
      <c r="T1017" s="481">
        <f>SUMIF($N$8:S$8,"QUANT.",N1017:S1017)</f>
        <v>0</v>
      </c>
      <c r="U1017" s="482">
        <f t="shared" si="558"/>
        <v>0</v>
      </c>
      <c r="V1017" s="494" t="str">
        <f t="shared" si="551"/>
        <v/>
      </c>
      <c r="W1017" s="495">
        <f t="shared" si="559"/>
        <v>0</v>
      </c>
      <c r="X1017" s="495" t="e">
        <f t="shared" si="560"/>
        <v>#VALUE!</v>
      </c>
    </row>
    <row r="1018" spans="1:24">
      <c r="A1018" s="414"/>
      <c r="B1018" s="415"/>
      <c r="C1018" s="416" t="str">
        <f>IF($B1018="","",IFERROR(VLOOKUP($B1018,SERVIÇOS!$A:$F,2,0),IFERROR(VLOOKUP($B1018,'COMPOSIÇÕES COMPLEMENTARES '!$C:$K,2,0),"")))</f>
        <v/>
      </c>
      <c r="D1018" s="417" t="str">
        <f>IF($B1018="","",IFERROR(VLOOKUP($B1018,SERVIÇOS!$A:$F,3,0),IFERROR(VLOOKUP($B1018,'COMPOSIÇÕES COMPLEMENTARES '!$C:$K,3,0),"")))</f>
        <v/>
      </c>
      <c r="E1018" s="418"/>
      <c r="F1018" s="419" t="str">
        <f>IF($B1018="","",IFERROR(VLOOKUP($B1018,SERVIÇOS!$A:$F,4,0),IFERROR(VLOOKUP($B1018,'COMPOSIÇÕES COMPLEMENTARES '!$C:$K,6,0),"")))</f>
        <v/>
      </c>
      <c r="G1018" s="419" t="str">
        <f>IF($B1018="","",IFERROR(VLOOKUP($B1018,SERVIÇOS!$A:$F,5,0),IFERROR(VLOOKUP($B1018,'COMPOSIÇÕES COMPLEMENTARES '!$C:$K,7,0),"")))</f>
        <v/>
      </c>
      <c r="H1018" s="419" t="str">
        <f t="shared" si="550"/>
        <v/>
      </c>
      <c r="I1018" s="419" t="str">
        <f t="shared" si="552"/>
        <v/>
      </c>
      <c r="J1018" s="419" t="str">
        <f t="shared" si="553"/>
        <v/>
      </c>
      <c r="K1018" s="419" t="str">
        <f t="shared" si="554"/>
        <v/>
      </c>
      <c r="L1018" s="714"/>
      <c r="N1018" s="477"/>
      <c r="O1018" s="478" t="str">
        <f t="shared" si="555"/>
        <v/>
      </c>
      <c r="P1018" s="477"/>
      <c r="Q1018" s="479" t="str">
        <f t="shared" si="556"/>
        <v/>
      </c>
      <c r="R1018" s="477"/>
      <c r="S1018" s="480" t="str">
        <f t="shared" si="557"/>
        <v/>
      </c>
      <c r="T1018" s="481">
        <f>SUMIF($N$8:S$8,"QUANT.",N1018:S1018)</f>
        <v>0</v>
      </c>
      <c r="U1018" s="482">
        <f t="shared" si="558"/>
        <v>0</v>
      </c>
      <c r="V1018" s="494" t="str">
        <f t="shared" si="551"/>
        <v/>
      </c>
      <c r="W1018" s="495">
        <f t="shared" si="559"/>
        <v>0</v>
      </c>
      <c r="X1018" s="495" t="e">
        <f t="shared" si="560"/>
        <v>#VALUE!</v>
      </c>
    </row>
    <row r="1019" spans="1:24">
      <c r="A1019" s="414"/>
      <c r="B1019" s="415"/>
      <c r="C1019" s="416" t="str">
        <f>IF($B1019="","",IFERROR(VLOOKUP($B1019,SERVIÇOS!$A:$F,2,0),IFERROR(VLOOKUP($B1019,'COMPOSIÇÕES COMPLEMENTARES '!$C:$K,2,0),"")))</f>
        <v/>
      </c>
      <c r="D1019" s="417" t="str">
        <f>IF($B1019="","",IFERROR(VLOOKUP($B1019,SERVIÇOS!$A:$F,3,0),IFERROR(VLOOKUP($B1019,'COMPOSIÇÕES COMPLEMENTARES '!$C:$K,3,0),"")))</f>
        <v/>
      </c>
      <c r="E1019" s="418"/>
      <c r="F1019" s="419" t="str">
        <f>IF($B1019="","",IFERROR(VLOOKUP($B1019,SERVIÇOS!$A:$F,4,0),IFERROR(VLOOKUP($B1019,'COMPOSIÇÕES COMPLEMENTARES '!$C:$K,6,0),"")))</f>
        <v/>
      </c>
      <c r="G1019" s="419" t="str">
        <f>IF($B1019="","",IFERROR(VLOOKUP($B1019,SERVIÇOS!$A:$F,5,0),IFERROR(VLOOKUP($B1019,'COMPOSIÇÕES COMPLEMENTARES '!$C:$K,7,0),"")))</f>
        <v/>
      </c>
      <c r="H1019" s="419" t="str">
        <f t="shared" si="550"/>
        <v/>
      </c>
      <c r="I1019" s="419" t="str">
        <f t="shared" si="552"/>
        <v/>
      </c>
      <c r="J1019" s="419" t="str">
        <f t="shared" si="553"/>
        <v/>
      </c>
      <c r="K1019" s="419" t="str">
        <f t="shared" si="554"/>
        <v/>
      </c>
      <c r="L1019" s="714"/>
      <c r="N1019" s="477"/>
      <c r="O1019" s="478" t="str">
        <f t="shared" si="555"/>
        <v/>
      </c>
      <c r="P1019" s="477"/>
      <c r="Q1019" s="479" t="str">
        <f t="shared" si="556"/>
        <v/>
      </c>
      <c r="R1019" s="477"/>
      <c r="S1019" s="480" t="str">
        <f t="shared" si="557"/>
        <v/>
      </c>
      <c r="T1019" s="481">
        <f>SUMIF($N$8:S$8,"QUANT.",N1019:S1019)</f>
        <v>0</v>
      </c>
      <c r="U1019" s="482">
        <f t="shared" si="558"/>
        <v>0</v>
      </c>
      <c r="V1019" s="494" t="str">
        <f t="shared" si="551"/>
        <v/>
      </c>
      <c r="W1019" s="495">
        <f t="shared" si="559"/>
        <v>0</v>
      </c>
      <c r="X1019" s="495" t="e">
        <f t="shared" si="560"/>
        <v>#VALUE!</v>
      </c>
    </row>
    <row r="1020" spans="1:24">
      <c r="A1020" s="414"/>
      <c r="B1020" s="415"/>
      <c r="C1020" s="416" t="str">
        <f>IF($B1020="","",IFERROR(VLOOKUP($B1020,SERVIÇOS!$A:$F,2,0),IFERROR(VLOOKUP($B1020,'COMPOSIÇÕES COMPLEMENTARES '!$C:$K,2,0),"")))</f>
        <v/>
      </c>
      <c r="D1020" s="417" t="str">
        <f>IF($B1020="","",IFERROR(VLOOKUP($B1020,SERVIÇOS!$A:$F,3,0),IFERROR(VLOOKUP($B1020,'COMPOSIÇÕES COMPLEMENTARES '!$C:$K,3,0),"")))</f>
        <v/>
      </c>
      <c r="E1020" s="418"/>
      <c r="F1020" s="419" t="str">
        <f>IF($B1020="","",IFERROR(VLOOKUP($B1020,SERVIÇOS!$A:$F,4,0),IFERROR(VLOOKUP($B1020,'COMPOSIÇÕES COMPLEMENTARES '!$C:$K,6,0),"")))</f>
        <v/>
      </c>
      <c r="G1020" s="419" t="str">
        <f>IF($B1020="","",IFERROR(VLOOKUP($B1020,SERVIÇOS!$A:$F,5,0),IFERROR(VLOOKUP($B1020,'COMPOSIÇÕES COMPLEMENTARES '!$C:$K,7,0),"")))</f>
        <v/>
      </c>
      <c r="H1020" s="419" t="str">
        <f t="shared" si="550"/>
        <v/>
      </c>
      <c r="I1020" s="419" t="str">
        <f t="shared" si="552"/>
        <v/>
      </c>
      <c r="J1020" s="419" t="str">
        <f t="shared" si="553"/>
        <v/>
      </c>
      <c r="K1020" s="419" t="str">
        <f t="shared" si="554"/>
        <v/>
      </c>
      <c r="L1020" s="714"/>
      <c r="N1020" s="477"/>
      <c r="O1020" s="478" t="str">
        <f t="shared" si="555"/>
        <v/>
      </c>
      <c r="P1020" s="477"/>
      <c r="Q1020" s="479" t="str">
        <f t="shared" si="556"/>
        <v/>
      </c>
      <c r="R1020" s="477"/>
      <c r="S1020" s="480" t="str">
        <f t="shared" si="557"/>
        <v/>
      </c>
      <c r="T1020" s="481">
        <f>SUMIF($N$8:S$8,"QUANT.",N1020:S1020)</f>
        <v>0</v>
      </c>
      <c r="U1020" s="482">
        <f t="shared" si="558"/>
        <v>0</v>
      </c>
      <c r="V1020" s="494" t="str">
        <f t="shared" si="551"/>
        <v/>
      </c>
      <c r="W1020" s="495">
        <f t="shared" si="559"/>
        <v>0</v>
      </c>
      <c r="X1020" s="495" t="e">
        <f t="shared" si="560"/>
        <v>#VALUE!</v>
      </c>
    </row>
    <row r="1021" spans="1:24">
      <c r="A1021" s="414"/>
      <c r="B1021" s="415"/>
      <c r="C1021" s="416" t="str">
        <f>IF($B1021="","",IFERROR(VLOOKUP($B1021,SERVIÇOS!$A:$F,2,0),IFERROR(VLOOKUP($B1021,'COMPOSIÇÕES COMPLEMENTARES '!$C:$K,2,0),"")))</f>
        <v/>
      </c>
      <c r="D1021" s="417" t="str">
        <f>IF($B1021="","",IFERROR(VLOOKUP($B1021,SERVIÇOS!$A:$F,3,0),IFERROR(VLOOKUP($B1021,'COMPOSIÇÕES COMPLEMENTARES '!$C:$K,3,0),"")))</f>
        <v/>
      </c>
      <c r="E1021" s="418"/>
      <c r="F1021" s="419" t="str">
        <f>IF($B1021="","",IFERROR(VLOOKUP($B1021,SERVIÇOS!$A:$F,4,0),IFERROR(VLOOKUP($B1021,'COMPOSIÇÕES COMPLEMENTARES '!$C:$K,6,0),"")))</f>
        <v/>
      </c>
      <c r="G1021" s="419" t="str">
        <f>IF($B1021="","",IFERROR(VLOOKUP($B1021,SERVIÇOS!$A:$F,5,0),IFERROR(VLOOKUP($B1021,'COMPOSIÇÕES COMPLEMENTARES '!$C:$K,7,0),"")))</f>
        <v/>
      </c>
      <c r="H1021" s="419" t="str">
        <f t="shared" si="550"/>
        <v/>
      </c>
      <c r="I1021" s="419" t="str">
        <f t="shared" si="552"/>
        <v/>
      </c>
      <c r="J1021" s="419" t="str">
        <f t="shared" si="553"/>
        <v/>
      </c>
      <c r="K1021" s="419" t="str">
        <f t="shared" si="554"/>
        <v/>
      </c>
      <c r="L1021" s="714"/>
      <c r="N1021" s="477"/>
      <c r="O1021" s="478" t="str">
        <f t="shared" si="555"/>
        <v/>
      </c>
      <c r="P1021" s="477"/>
      <c r="Q1021" s="479" t="str">
        <f t="shared" si="556"/>
        <v/>
      </c>
      <c r="R1021" s="477"/>
      <c r="S1021" s="480" t="str">
        <f t="shared" si="557"/>
        <v/>
      </c>
      <c r="T1021" s="481">
        <f>SUMIF($N$8:S$8,"QUANT.",N1021:S1021)</f>
        <v>0</v>
      </c>
      <c r="U1021" s="482">
        <f t="shared" si="558"/>
        <v>0</v>
      </c>
      <c r="V1021" s="494" t="str">
        <f t="shared" si="551"/>
        <v/>
      </c>
      <c r="W1021" s="495">
        <f t="shared" si="559"/>
        <v>0</v>
      </c>
      <c r="X1021" s="495" t="e">
        <f t="shared" si="560"/>
        <v>#VALUE!</v>
      </c>
    </row>
    <row r="1022" spans="1:24">
      <c r="A1022" s="414"/>
      <c r="B1022" s="415"/>
      <c r="C1022" s="416" t="str">
        <f>IF($B1022="","",IFERROR(VLOOKUP($B1022,SERVIÇOS!$A:$F,2,0),IFERROR(VLOOKUP($B1022,'COMPOSIÇÕES COMPLEMENTARES '!$C:$K,2,0),"")))</f>
        <v/>
      </c>
      <c r="D1022" s="417" t="str">
        <f>IF($B1022="","",IFERROR(VLOOKUP($B1022,SERVIÇOS!$A:$F,3,0),IFERROR(VLOOKUP($B1022,'COMPOSIÇÕES COMPLEMENTARES '!$C:$K,3,0),"")))</f>
        <v/>
      </c>
      <c r="E1022" s="418"/>
      <c r="F1022" s="419" t="str">
        <f>IF($B1022="","",IFERROR(VLOOKUP($B1022,SERVIÇOS!$A:$F,4,0),IFERROR(VLOOKUP($B1022,'COMPOSIÇÕES COMPLEMENTARES '!$C:$K,6,0),"")))</f>
        <v/>
      </c>
      <c r="G1022" s="419" t="str">
        <f>IF($B1022="","",IFERROR(VLOOKUP($B1022,SERVIÇOS!$A:$F,5,0),IFERROR(VLOOKUP($B1022,'COMPOSIÇÕES COMPLEMENTARES '!$C:$K,7,0),"")))</f>
        <v/>
      </c>
      <c r="H1022" s="419" t="str">
        <f t="shared" si="550"/>
        <v/>
      </c>
      <c r="I1022" s="419" t="str">
        <f t="shared" si="552"/>
        <v/>
      </c>
      <c r="J1022" s="419" t="str">
        <f t="shared" si="553"/>
        <v/>
      </c>
      <c r="K1022" s="419" t="str">
        <f t="shared" si="554"/>
        <v/>
      </c>
      <c r="L1022" s="714"/>
      <c r="N1022" s="477"/>
      <c r="O1022" s="478" t="str">
        <f t="shared" si="555"/>
        <v/>
      </c>
      <c r="P1022" s="477"/>
      <c r="Q1022" s="479" t="str">
        <f t="shared" si="556"/>
        <v/>
      </c>
      <c r="R1022" s="477"/>
      <c r="S1022" s="480" t="str">
        <f t="shared" si="557"/>
        <v/>
      </c>
      <c r="T1022" s="481">
        <f>SUMIF($N$8:S$8,"QUANT.",N1022:S1022)</f>
        <v>0</v>
      </c>
      <c r="U1022" s="482">
        <f t="shared" si="558"/>
        <v>0</v>
      </c>
      <c r="V1022" s="494" t="str">
        <f t="shared" si="551"/>
        <v/>
      </c>
      <c r="W1022" s="495">
        <f t="shared" si="559"/>
        <v>0</v>
      </c>
      <c r="X1022" s="495" t="e">
        <f t="shared" si="560"/>
        <v>#VALUE!</v>
      </c>
    </row>
    <row r="1023" spans="1:24">
      <c r="A1023" s="414"/>
      <c r="B1023" s="415"/>
      <c r="C1023" s="416" t="str">
        <f>IF($B1023="","",IFERROR(VLOOKUP($B1023,SERVIÇOS!$A:$F,2,0),IFERROR(VLOOKUP($B1023,'COMPOSIÇÕES COMPLEMENTARES '!$C:$K,2,0),"")))</f>
        <v/>
      </c>
      <c r="D1023" s="417" t="str">
        <f>IF($B1023="","",IFERROR(VLOOKUP($B1023,SERVIÇOS!$A:$F,3,0),IFERROR(VLOOKUP($B1023,'COMPOSIÇÕES COMPLEMENTARES '!$C:$K,3,0),"")))</f>
        <v/>
      </c>
      <c r="E1023" s="418"/>
      <c r="F1023" s="419" t="str">
        <f>IF($B1023="","",IFERROR(VLOOKUP($B1023,SERVIÇOS!$A:$F,4,0),IFERROR(VLOOKUP($B1023,'COMPOSIÇÕES COMPLEMENTARES '!$C:$K,6,0),"")))</f>
        <v/>
      </c>
      <c r="G1023" s="419" t="str">
        <f>IF($B1023="","",IFERROR(VLOOKUP($B1023,SERVIÇOS!$A:$F,5,0),IFERROR(VLOOKUP($B1023,'COMPOSIÇÕES COMPLEMENTARES '!$C:$K,7,0),"")))</f>
        <v/>
      </c>
      <c r="H1023" s="419" t="str">
        <f t="shared" si="550"/>
        <v/>
      </c>
      <c r="I1023" s="419" t="str">
        <f t="shared" si="552"/>
        <v/>
      </c>
      <c r="J1023" s="419" t="str">
        <f t="shared" si="553"/>
        <v/>
      </c>
      <c r="K1023" s="419" t="str">
        <f t="shared" si="554"/>
        <v/>
      </c>
      <c r="L1023" s="714"/>
      <c r="N1023" s="477"/>
      <c r="O1023" s="478" t="str">
        <f t="shared" si="555"/>
        <v/>
      </c>
      <c r="P1023" s="477"/>
      <c r="Q1023" s="479" t="str">
        <f t="shared" si="556"/>
        <v/>
      </c>
      <c r="R1023" s="477"/>
      <c r="S1023" s="480" t="str">
        <f t="shared" si="557"/>
        <v/>
      </c>
      <c r="T1023" s="481">
        <f>SUMIF($N$8:S$8,"QUANT.",N1023:S1023)</f>
        <v>0</v>
      </c>
      <c r="U1023" s="482">
        <f t="shared" si="558"/>
        <v>0</v>
      </c>
      <c r="V1023" s="494" t="str">
        <f t="shared" si="551"/>
        <v/>
      </c>
      <c r="W1023" s="495">
        <f t="shared" si="559"/>
        <v>0</v>
      </c>
      <c r="X1023" s="495" t="e">
        <f t="shared" si="560"/>
        <v>#VALUE!</v>
      </c>
    </row>
    <row r="1024" spans="1:24">
      <c r="A1024" s="414"/>
      <c r="B1024" s="415"/>
      <c r="C1024" s="416" t="str">
        <f>IF($B1024="","",IFERROR(VLOOKUP($B1024,SERVIÇOS!$A:$F,2,0),IFERROR(VLOOKUP($B1024,'COMPOSIÇÕES COMPLEMENTARES '!$C:$K,2,0),"")))</f>
        <v/>
      </c>
      <c r="D1024" s="417" t="str">
        <f>IF($B1024="","",IFERROR(VLOOKUP($B1024,SERVIÇOS!$A:$F,3,0),IFERROR(VLOOKUP($B1024,'COMPOSIÇÕES COMPLEMENTARES '!$C:$K,3,0),"")))</f>
        <v/>
      </c>
      <c r="E1024" s="418"/>
      <c r="F1024" s="419" t="str">
        <f>IF($B1024="","",IFERROR(VLOOKUP($B1024,SERVIÇOS!$A:$F,4,0),IFERROR(VLOOKUP($B1024,'COMPOSIÇÕES COMPLEMENTARES '!$C:$K,6,0),"")))</f>
        <v/>
      </c>
      <c r="G1024" s="419" t="str">
        <f>IF($B1024="","",IFERROR(VLOOKUP($B1024,SERVIÇOS!$A:$F,5,0),IFERROR(VLOOKUP($B1024,'COMPOSIÇÕES COMPLEMENTARES '!$C:$K,7,0),"")))</f>
        <v/>
      </c>
      <c r="H1024" s="419" t="str">
        <f t="shared" si="550"/>
        <v/>
      </c>
      <c r="I1024" s="419" t="str">
        <f t="shared" si="552"/>
        <v/>
      </c>
      <c r="J1024" s="419" t="str">
        <f t="shared" si="553"/>
        <v/>
      </c>
      <c r="K1024" s="419" t="str">
        <f t="shared" si="554"/>
        <v/>
      </c>
      <c r="L1024" s="714"/>
      <c r="N1024" s="477"/>
      <c r="O1024" s="478" t="str">
        <f t="shared" si="555"/>
        <v/>
      </c>
      <c r="P1024" s="477"/>
      <c r="Q1024" s="479" t="str">
        <f t="shared" si="556"/>
        <v/>
      </c>
      <c r="R1024" s="477"/>
      <c r="S1024" s="480" t="str">
        <f t="shared" si="557"/>
        <v/>
      </c>
      <c r="T1024" s="481">
        <f>SUMIF($N$8:S$8,"QUANT.",N1024:S1024)</f>
        <v>0</v>
      </c>
      <c r="U1024" s="482">
        <f t="shared" si="558"/>
        <v>0</v>
      </c>
      <c r="V1024" s="494" t="str">
        <f t="shared" si="551"/>
        <v/>
      </c>
      <c r="W1024" s="495">
        <f t="shared" si="559"/>
        <v>0</v>
      </c>
      <c r="X1024" s="495" t="e">
        <f t="shared" si="560"/>
        <v>#VALUE!</v>
      </c>
    </row>
    <row r="1025" spans="1:24">
      <c r="A1025" s="414"/>
      <c r="B1025" s="415"/>
      <c r="C1025" s="416" t="str">
        <f>IF($B1025="","",IFERROR(VLOOKUP($B1025,SERVIÇOS!$A:$F,2,0),IFERROR(VLOOKUP($B1025,'COMPOSIÇÕES COMPLEMENTARES '!$C:$K,2,0),"")))</f>
        <v/>
      </c>
      <c r="D1025" s="417" t="str">
        <f>IF($B1025="","",IFERROR(VLOOKUP($B1025,SERVIÇOS!$A:$F,3,0),IFERROR(VLOOKUP($B1025,'COMPOSIÇÕES COMPLEMENTARES '!$C:$K,3,0),"")))</f>
        <v/>
      </c>
      <c r="E1025" s="418"/>
      <c r="F1025" s="419" t="str">
        <f>IF($B1025="","",IFERROR(VLOOKUP($B1025,SERVIÇOS!$A:$F,4,0),IFERROR(VLOOKUP($B1025,'COMPOSIÇÕES COMPLEMENTARES '!$C:$K,6,0),"")))</f>
        <v/>
      </c>
      <c r="G1025" s="419" t="str">
        <f>IF($B1025="","",IFERROR(VLOOKUP($B1025,SERVIÇOS!$A:$F,5,0),IFERROR(VLOOKUP($B1025,'COMPOSIÇÕES COMPLEMENTARES '!$C:$K,7,0),"")))</f>
        <v/>
      </c>
      <c r="H1025" s="419" t="str">
        <f t="shared" si="550"/>
        <v/>
      </c>
      <c r="I1025" s="419" t="str">
        <f t="shared" si="552"/>
        <v/>
      </c>
      <c r="J1025" s="419" t="str">
        <f t="shared" si="553"/>
        <v/>
      </c>
      <c r="K1025" s="419" t="str">
        <f t="shared" si="554"/>
        <v/>
      </c>
      <c r="L1025" s="714"/>
      <c r="N1025" s="477"/>
      <c r="O1025" s="478" t="str">
        <f t="shared" si="555"/>
        <v/>
      </c>
      <c r="P1025" s="477"/>
      <c r="Q1025" s="479" t="str">
        <f t="shared" si="556"/>
        <v/>
      </c>
      <c r="R1025" s="477"/>
      <c r="S1025" s="480" t="str">
        <f t="shared" si="557"/>
        <v/>
      </c>
      <c r="T1025" s="481">
        <f>SUMIF($N$8:S$8,"QUANT.",N1025:S1025)</f>
        <v>0</v>
      </c>
      <c r="U1025" s="482">
        <f t="shared" si="558"/>
        <v>0</v>
      </c>
      <c r="V1025" s="494" t="str">
        <f t="shared" si="551"/>
        <v/>
      </c>
      <c r="W1025" s="495">
        <f t="shared" si="559"/>
        <v>0</v>
      </c>
      <c r="X1025" s="495" t="e">
        <f t="shared" si="560"/>
        <v>#VALUE!</v>
      </c>
    </row>
    <row r="1026" spans="1:24">
      <c r="A1026" s="414"/>
      <c r="B1026" s="415"/>
      <c r="C1026" s="416" t="str">
        <f>IF($B1026="","",IFERROR(VLOOKUP($B1026,SERVIÇOS!$A:$F,2,0),IFERROR(VLOOKUP($B1026,'COMPOSIÇÕES COMPLEMENTARES '!$C:$K,2,0),"")))</f>
        <v/>
      </c>
      <c r="D1026" s="417" t="str">
        <f>IF($B1026="","",IFERROR(VLOOKUP($B1026,SERVIÇOS!$A:$F,3,0),IFERROR(VLOOKUP($B1026,'COMPOSIÇÕES COMPLEMENTARES '!$C:$K,3,0),"")))</f>
        <v/>
      </c>
      <c r="E1026" s="418"/>
      <c r="F1026" s="419" t="str">
        <f>IF($B1026="","",IFERROR(VLOOKUP($B1026,SERVIÇOS!$A:$F,4,0),IFERROR(VLOOKUP($B1026,'COMPOSIÇÕES COMPLEMENTARES '!$C:$K,6,0),"")))</f>
        <v/>
      </c>
      <c r="G1026" s="419" t="str">
        <f>IF($B1026="","",IFERROR(VLOOKUP($B1026,SERVIÇOS!$A:$F,5,0),IFERROR(VLOOKUP($B1026,'COMPOSIÇÕES COMPLEMENTARES '!$C:$K,7,0),"")))</f>
        <v/>
      </c>
      <c r="H1026" s="419" t="str">
        <f t="shared" si="550"/>
        <v/>
      </c>
      <c r="I1026" s="419" t="str">
        <f t="shared" si="552"/>
        <v/>
      </c>
      <c r="J1026" s="419" t="str">
        <f t="shared" si="553"/>
        <v/>
      </c>
      <c r="K1026" s="419" t="str">
        <f t="shared" si="554"/>
        <v/>
      </c>
      <c r="L1026" s="714"/>
      <c r="N1026" s="477"/>
      <c r="O1026" s="478" t="str">
        <f t="shared" si="555"/>
        <v/>
      </c>
      <c r="P1026" s="477"/>
      <c r="Q1026" s="479" t="str">
        <f t="shared" si="556"/>
        <v/>
      </c>
      <c r="R1026" s="477"/>
      <c r="S1026" s="480" t="str">
        <f t="shared" si="557"/>
        <v/>
      </c>
      <c r="T1026" s="481">
        <f>SUMIF($N$8:S$8,"QUANT.",N1026:S1026)</f>
        <v>0</v>
      </c>
      <c r="U1026" s="482">
        <f t="shared" si="558"/>
        <v>0</v>
      </c>
      <c r="V1026" s="494" t="str">
        <f t="shared" si="551"/>
        <v/>
      </c>
      <c r="W1026" s="495">
        <f t="shared" si="559"/>
        <v>0</v>
      </c>
      <c r="X1026" s="495" t="e">
        <f t="shared" si="560"/>
        <v>#VALUE!</v>
      </c>
    </row>
    <row r="1027" spans="1:24">
      <c r="A1027" s="414"/>
      <c r="B1027" s="415"/>
      <c r="C1027" s="416" t="str">
        <f>IF($B1027="","",IFERROR(VLOOKUP($B1027,SERVIÇOS!$A:$F,2,0),IFERROR(VLOOKUP($B1027,'COMPOSIÇÕES COMPLEMENTARES '!$C:$K,2,0),"")))</f>
        <v/>
      </c>
      <c r="D1027" s="417" t="str">
        <f>IF($B1027="","",IFERROR(VLOOKUP($B1027,SERVIÇOS!$A:$F,3,0),IFERROR(VLOOKUP($B1027,'COMPOSIÇÕES COMPLEMENTARES '!$C:$K,3,0),"")))</f>
        <v/>
      </c>
      <c r="E1027" s="418"/>
      <c r="F1027" s="419" t="str">
        <f>IF($B1027="","",IFERROR(VLOOKUP($B1027,SERVIÇOS!$A:$F,4,0),IFERROR(VLOOKUP($B1027,'COMPOSIÇÕES COMPLEMENTARES '!$C:$K,6,0),"")))</f>
        <v/>
      </c>
      <c r="G1027" s="419" t="str">
        <f>IF($B1027="","",IFERROR(VLOOKUP($B1027,SERVIÇOS!$A:$F,5,0),IFERROR(VLOOKUP($B1027,'COMPOSIÇÕES COMPLEMENTARES '!$C:$K,7,0),"")))</f>
        <v/>
      </c>
      <c r="H1027" s="419" t="str">
        <f t="shared" si="550"/>
        <v/>
      </c>
      <c r="I1027" s="419" t="str">
        <f t="shared" si="552"/>
        <v/>
      </c>
      <c r="J1027" s="419" t="str">
        <f t="shared" si="553"/>
        <v/>
      </c>
      <c r="K1027" s="419" t="str">
        <f t="shared" si="554"/>
        <v/>
      </c>
      <c r="L1027" s="714"/>
      <c r="N1027" s="477"/>
      <c r="O1027" s="478" t="str">
        <f t="shared" si="555"/>
        <v/>
      </c>
      <c r="P1027" s="477"/>
      <c r="Q1027" s="479" t="str">
        <f t="shared" si="556"/>
        <v/>
      </c>
      <c r="R1027" s="477"/>
      <c r="S1027" s="480" t="str">
        <f t="shared" si="557"/>
        <v/>
      </c>
      <c r="T1027" s="481">
        <f>SUMIF($N$8:S$8,"QUANT.",N1027:S1027)</f>
        <v>0</v>
      </c>
      <c r="U1027" s="482">
        <f t="shared" si="558"/>
        <v>0</v>
      </c>
      <c r="V1027" s="494" t="str">
        <f t="shared" si="551"/>
        <v/>
      </c>
      <c r="W1027" s="495">
        <f t="shared" si="559"/>
        <v>0</v>
      </c>
      <c r="X1027" s="495" t="e">
        <f t="shared" si="560"/>
        <v>#VALUE!</v>
      </c>
    </row>
    <row r="1028" spans="1:24">
      <c r="A1028" s="414"/>
      <c r="B1028" s="415"/>
      <c r="C1028" s="416" t="str">
        <f>IF($B1028="","",IFERROR(VLOOKUP($B1028,SERVIÇOS!$A:$F,2,0),IFERROR(VLOOKUP($B1028,'COMPOSIÇÕES COMPLEMENTARES '!$C:$K,2,0),"")))</f>
        <v/>
      </c>
      <c r="D1028" s="417" t="str">
        <f>IF($B1028="","",IFERROR(VLOOKUP($B1028,SERVIÇOS!$A:$F,3,0),IFERROR(VLOOKUP($B1028,'COMPOSIÇÕES COMPLEMENTARES '!$C:$K,3,0),"")))</f>
        <v/>
      </c>
      <c r="E1028" s="418"/>
      <c r="F1028" s="419" t="str">
        <f>IF($B1028="","",IFERROR(VLOOKUP($B1028,SERVIÇOS!$A:$F,4,0),IFERROR(VLOOKUP($B1028,'COMPOSIÇÕES COMPLEMENTARES '!$C:$K,6,0),"")))</f>
        <v/>
      </c>
      <c r="G1028" s="419" t="str">
        <f>IF($B1028="","",IFERROR(VLOOKUP($B1028,SERVIÇOS!$A:$F,5,0),IFERROR(VLOOKUP($B1028,'COMPOSIÇÕES COMPLEMENTARES '!$C:$K,7,0),"")))</f>
        <v/>
      </c>
      <c r="H1028" s="419" t="str">
        <f t="shared" si="550"/>
        <v/>
      </c>
      <c r="I1028" s="419" t="str">
        <f t="shared" si="552"/>
        <v/>
      </c>
      <c r="J1028" s="419" t="str">
        <f t="shared" si="553"/>
        <v/>
      </c>
      <c r="K1028" s="419" t="str">
        <f t="shared" si="554"/>
        <v/>
      </c>
      <c r="L1028" s="714"/>
      <c r="N1028" s="477"/>
      <c r="O1028" s="478" t="str">
        <f t="shared" si="555"/>
        <v/>
      </c>
      <c r="P1028" s="477"/>
      <c r="Q1028" s="479" t="str">
        <f t="shared" si="556"/>
        <v/>
      </c>
      <c r="R1028" s="477"/>
      <c r="S1028" s="480" t="str">
        <f t="shared" si="557"/>
        <v/>
      </c>
      <c r="T1028" s="481">
        <f>SUMIF($N$8:S$8,"QUANT.",N1028:S1028)</f>
        <v>0</v>
      </c>
      <c r="U1028" s="482">
        <f t="shared" si="558"/>
        <v>0</v>
      </c>
      <c r="V1028" s="494" t="str">
        <f t="shared" si="551"/>
        <v/>
      </c>
      <c r="W1028" s="495">
        <f t="shared" si="559"/>
        <v>0</v>
      </c>
      <c r="X1028" s="495" t="e">
        <f t="shared" si="560"/>
        <v>#VALUE!</v>
      </c>
    </row>
    <row r="1029" spans="1:24">
      <c r="A1029" s="414"/>
      <c r="B1029" s="415"/>
      <c r="C1029" s="416" t="str">
        <f>IF($B1029="","",IFERROR(VLOOKUP($B1029,SERVIÇOS!$A:$F,2,0),IFERROR(VLOOKUP($B1029,'COMPOSIÇÕES COMPLEMENTARES '!$C:$K,2,0),"")))</f>
        <v/>
      </c>
      <c r="D1029" s="417" t="str">
        <f>IF($B1029="","",IFERROR(VLOOKUP($B1029,SERVIÇOS!$A:$F,3,0),IFERROR(VLOOKUP($B1029,'COMPOSIÇÕES COMPLEMENTARES '!$C:$K,3,0),"")))</f>
        <v/>
      </c>
      <c r="E1029" s="418"/>
      <c r="F1029" s="419" t="str">
        <f>IF($B1029="","",IFERROR(VLOOKUP($B1029,SERVIÇOS!$A:$F,4,0),IFERROR(VLOOKUP($B1029,'COMPOSIÇÕES COMPLEMENTARES '!$C:$K,6,0),"")))</f>
        <v/>
      </c>
      <c r="G1029" s="419" t="str">
        <f>IF($B1029="","",IFERROR(VLOOKUP($B1029,SERVIÇOS!$A:$F,5,0),IFERROR(VLOOKUP($B1029,'COMPOSIÇÕES COMPLEMENTARES '!$C:$K,7,0),"")))</f>
        <v/>
      </c>
      <c r="H1029" s="419" t="str">
        <f t="shared" si="550"/>
        <v/>
      </c>
      <c r="I1029" s="419" t="str">
        <f t="shared" si="552"/>
        <v/>
      </c>
      <c r="J1029" s="419" t="str">
        <f t="shared" si="553"/>
        <v/>
      </c>
      <c r="K1029" s="419" t="str">
        <f t="shared" si="554"/>
        <v/>
      </c>
      <c r="L1029" s="714"/>
      <c r="N1029" s="477"/>
      <c r="O1029" s="478" t="str">
        <f t="shared" si="555"/>
        <v/>
      </c>
      <c r="P1029" s="477"/>
      <c r="Q1029" s="479" t="str">
        <f t="shared" si="556"/>
        <v/>
      </c>
      <c r="R1029" s="477"/>
      <c r="S1029" s="480" t="str">
        <f t="shared" si="557"/>
        <v/>
      </c>
      <c r="T1029" s="481">
        <f>SUMIF($N$8:S$8,"QUANT.",N1029:S1029)</f>
        <v>0</v>
      </c>
      <c r="U1029" s="482">
        <f t="shared" si="558"/>
        <v>0</v>
      </c>
      <c r="V1029" s="494" t="str">
        <f t="shared" si="551"/>
        <v/>
      </c>
      <c r="W1029" s="495">
        <f t="shared" si="559"/>
        <v>0</v>
      </c>
      <c r="X1029" s="495" t="e">
        <f t="shared" si="560"/>
        <v>#VALUE!</v>
      </c>
    </row>
    <row r="1030" spans="1:24">
      <c r="A1030" s="414"/>
      <c r="B1030" s="415"/>
      <c r="C1030" s="416" t="str">
        <f>IF($B1030="","",IFERROR(VLOOKUP($B1030,SERVIÇOS!$A:$F,2,0),IFERROR(VLOOKUP($B1030,'COMPOSIÇÕES COMPLEMENTARES '!$C:$K,2,0),"")))</f>
        <v/>
      </c>
      <c r="D1030" s="417" t="str">
        <f>IF($B1030="","",IFERROR(VLOOKUP($B1030,SERVIÇOS!$A:$F,3,0),IFERROR(VLOOKUP($B1030,'COMPOSIÇÕES COMPLEMENTARES '!$C:$K,3,0),"")))</f>
        <v/>
      </c>
      <c r="E1030" s="418"/>
      <c r="F1030" s="419" t="str">
        <f>IF($B1030="","",IFERROR(VLOOKUP($B1030,SERVIÇOS!$A:$F,4,0),IFERROR(VLOOKUP($B1030,'COMPOSIÇÕES COMPLEMENTARES '!$C:$K,6,0),"")))</f>
        <v/>
      </c>
      <c r="G1030" s="419" t="str">
        <f>IF($B1030="","",IFERROR(VLOOKUP($B1030,SERVIÇOS!$A:$F,5,0),IFERROR(VLOOKUP($B1030,'COMPOSIÇÕES COMPLEMENTARES '!$C:$K,7,0),"")))</f>
        <v/>
      </c>
      <c r="H1030" s="419" t="str">
        <f t="shared" si="550"/>
        <v/>
      </c>
      <c r="I1030" s="419" t="str">
        <f t="shared" si="552"/>
        <v/>
      </c>
      <c r="J1030" s="419" t="str">
        <f t="shared" si="553"/>
        <v/>
      </c>
      <c r="K1030" s="419" t="str">
        <f t="shared" si="554"/>
        <v/>
      </c>
      <c r="L1030" s="714"/>
      <c r="N1030" s="477"/>
      <c r="O1030" s="478" t="str">
        <f t="shared" si="555"/>
        <v/>
      </c>
      <c r="P1030" s="477"/>
      <c r="Q1030" s="479" t="str">
        <f t="shared" si="556"/>
        <v/>
      </c>
      <c r="R1030" s="477"/>
      <c r="S1030" s="480" t="str">
        <f t="shared" si="557"/>
        <v/>
      </c>
      <c r="T1030" s="481">
        <f>SUMIF($N$8:S$8,"QUANT.",N1030:S1030)</f>
        <v>0</v>
      </c>
      <c r="U1030" s="482">
        <f t="shared" si="558"/>
        <v>0</v>
      </c>
      <c r="V1030" s="494" t="str">
        <f t="shared" si="551"/>
        <v/>
      </c>
      <c r="W1030" s="495">
        <f t="shared" si="559"/>
        <v>0</v>
      </c>
      <c r="X1030" s="495" t="e">
        <f t="shared" si="560"/>
        <v>#VALUE!</v>
      </c>
    </row>
    <row r="1031" spans="1:24">
      <c r="A1031" s="414"/>
      <c r="B1031" s="415"/>
      <c r="C1031" s="416" t="str">
        <f>IF($B1031="","",IFERROR(VLOOKUP($B1031,SERVIÇOS!$A:$F,2,0),IFERROR(VLOOKUP($B1031,'COMPOSIÇÕES COMPLEMENTARES '!$C:$K,2,0),"")))</f>
        <v/>
      </c>
      <c r="D1031" s="417" t="str">
        <f>IF($B1031="","",IFERROR(VLOOKUP($B1031,SERVIÇOS!$A:$F,3,0),IFERROR(VLOOKUP($B1031,'COMPOSIÇÕES COMPLEMENTARES '!$C:$K,3,0),"")))</f>
        <v/>
      </c>
      <c r="E1031" s="418"/>
      <c r="F1031" s="419" t="str">
        <f>IF($B1031="","",IFERROR(VLOOKUP($B1031,SERVIÇOS!$A:$F,4,0),IFERROR(VLOOKUP($B1031,'COMPOSIÇÕES COMPLEMENTARES '!$C:$K,6,0),"")))</f>
        <v/>
      </c>
      <c r="G1031" s="419" t="str">
        <f>IF($B1031="","",IFERROR(VLOOKUP($B1031,SERVIÇOS!$A:$F,5,0),IFERROR(VLOOKUP($B1031,'COMPOSIÇÕES COMPLEMENTARES '!$C:$K,7,0),"")))</f>
        <v/>
      </c>
      <c r="H1031" s="419" t="str">
        <f t="shared" si="550"/>
        <v/>
      </c>
      <c r="I1031" s="419" t="str">
        <f t="shared" si="552"/>
        <v/>
      </c>
      <c r="J1031" s="419" t="str">
        <f t="shared" si="553"/>
        <v/>
      </c>
      <c r="K1031" s="419" t="str">
        <f t="shared" si="554"/>
        <v/>
      </c>
      <c r="L1031" s="714"/>
      <c r="N1031" s="477"/>
      <c r="O1031" s="478" t="str">
        <f t="shared" si="555"/>
        <v/>
      </c>
      <c r="P1031" s="477"/>
      <c r="Q1031" s="479" t="str">
        <f t="shared" si="556"/>
        <v/>
      </c>
      <c r="R1031" s="477"/>
      <c r="S1031" s="480" t="str">
        <f t="shared" si="557"/>
        <v/>
      </c>
      <c r="T1031" s="481">
        <f>SUMIF($N$8:S$8,"QUANT.",N1031:S1031)</f>
        <v>0</v>
      </c>
      <c r="U1031" s="482">
        <f t="shared" si="558"/>
        <v>0</v>
      </c>
      <c r="V1031" s="494" t="str">
        <f t="shared" si="551"/>
        <v/>
      </c>
      <c r="W1031" s="495">
        <f t="shared" si="559"/>
        <v>0</v>
      </c>
      <c r="X1031" s="495" t="e">
        <f t="shared" si="560"/>
        <v>#VALUE!</v>
      </c>
    </row>
    <row r="1032" spans="1:24">
      <c r="A1032" s="414"/>
      <c r="B1032" s="415"/>
      <c r="C1032" s="416" t="str">
        <f>IF($B1032="","",IFERROR(VLOOKUP($B1032,SERVIÇOS!$A:$F,2,0),IFERROR(VLOOKUP($B1032,'COMPOSIÇÕES COMPLEMENTARES '!$C:$K,2,0),"")))</f>
        <v/>
      </c>
      <c r="D1032" s="417" t="str">
        <f>IF($B1032="","",IFERROR(VLOOKUP($B1032,SERVIÇOS!$A:$F,3,0),IFERROR(VLOOKUP($B1032,'COMPOSIÇÕES COMPLEMENTARES '!$C:$K,3,0),"")))</f>
        <v/>
      </c>
      <c r="E1032" s="418"/>
      <c r="F1032" s="419" t="str">
        <f>IF($B1032="","",IFERROR(VLOOKUP($B1032,SERVIÇOS!$A:$F,4,0),IFERROR(VLOOKUP($B1032,'COMPOSIÇÕES COMPLEMENTARES '!$C:$K,6,0),"")))</f>
        <v/>
      </c>
      <c r="G1032" s="419" t="str">
        <f>IF($B1032="","",IFERROR(VLOOKUP($B1032,SERVIÇOS!$A:$F,5,0),IFERROR(VLOOKUP($B1032,'COMPOSIÇÕES COMPLEMENTARES '!$C:$K,7,0),"")))</f>
        <v/>
      </c>
      <c r="H1032" s="419" t="str">
        <f t="shared" si="550"/>
        <v/>
      </c>
      <c r="I1032" s="419" t="str">
        <f t="shared" si="552"/>
        <v/>
      </c>
      <c r="J1032" s="419" t="str">
        <f t="shared" si="553"/>
        <v/>
      </c>
      <c r="K1032" s="419" t="str">
        <f t="shared" si="554"/>
        <v/>
      </c>
      <c r="L1032" s="714"/>
      <c r="N1032" s="477"/>
      <c r="O1032" s="478" t="str">
        <f t="shared" si="555"/>
        <v/>
      </c>
      <c r="P1032" s="477"/>
      <c r="Q1032" s="479" t="str">
        <f t="shared" si="556"/>
        <v/>
      </c>
      <c r="R1032" s="477"/>
      <c r="S1032" s="480" t="str">
        <f t="shared" si="557"/>
        <v/>
      </c>
      <c r="T1032" s="481">
        <f>SUMIF($N$8:S$8,"QUANT.",N1032:S1032)</f>
        <v>0</v>
      </c>
      <c r="U1032" s="482">
        <f t="shared" si="558"/>
        <v>0</v>
      </c>
      <c r="V1032" s="494" t="str">
        <f t="shared" si="551"/>
        <v/>
      </c>
      <c r="W1032" s="495">
        <f t="shared" si="559"/>
        <v>0</v>
      </c>
      <c r="X1032" s="495" t="e">
        <f t="shared" si="560"/>
        <v>#VALUE!</v>
      </c>
    </row>
    <row r="1033" spans="1:24">
      <c r="A1033" s="414"/>
      <c r="B1033" s="415"/>
      <c r="C1033" s="416" t="str">
        <f>IF($B1033="","",IFERROR(VLOOKUP($B1033,SERVIÇOS!$A:$F,2,0),IFERROR(VLOOKUP($B1033,'COMPOSIÇÕES COMPLEMENTARES '!$C:$K,2,0),"")))</f>
        <v/>
      </c>
      <c r="D1033" s="417" t="str">
        <f>IF($B1033="","",IFERROR(VLOOKUP($B1033,SERVIÇOS!$A:$F,3,0),IFERROR(VLOOKUP($B1033,'COMPOSIÇÕES COMPLEMENTARES '!$C:$K,3,0),"")))</f>
        <v/>
      </c>
      <c r="E1033" s="418"/>
      <c r="F1033" s="419" t="str">
        <f>IF($B1033="","",IFERROR(VLOOKUP($B1033,SERVIÇOS!$A:$F,4,0),IFERROR(VLOOKUP($B1033,'COMPOSIÇÕES COMPLEMENTARES '!$C:$K,6,0),"")))</f>
        <v/>
      </c>
      <c r="G1033" s="419" t="str">
        <f>IF($B1033="","",IFERROR(VLOOKUP($B1033,SERVIÇOS!$A:$F,5,0),IFERROR(VLOOKUP($B1033,'COMPOSIÇÕES COMPLEMENTARES '!$C:$K,7,0),"")))</f>
        <v/>
      </c>
      <c r="H1033" s="419" t="str">
        <f t="shared" si="550"/>
        <v/>
      </c>
      <c r="I1033" s="419" t="str">
        <f t="shared" si="552"/>
        <v/>
      </c>
      <c r="J1033" s="419" t="str">
        <f t="shared" si="553"/>
        <v/>
      </c>
      <c r="K1033" s="419" t="str">
        <f t="shared" si="554"/>
        <v/>
      </c>
      <c r="L1033" s="714"/>
      <c r="N1033" s="477"/>
      <c r="O1033" s="478" t="str">
        <f t="shared" si="555"/>
        <v/>
      </c>
      <c r="P1033" s="477"/>
      <c r="Q1033" s="479" t="str">
        <f t="shared" si="556"/>
        <v/>
      </c>
      <c r="R1033" s="477"/>
      <c r="S1033" s="480" t="str">
        <f t="shared" si="557"/>
        <v/>
      </c>
      <c r="T1033" s="481">
        <f>SUMIF($N$8:S$8,"QUANT.",N1033:S1033)</f>
        <v>0</v>
      </c>
      <c r="U1033" s="482">
        <f t="shared" si="558"/>
        <v>0</v>
      </c>
      <c r="V1033" s="494" t="str">
        <f t="shared" si="551"/>
        <v/>
      </c>
      <c r="W1033" s="495">
        <f t="shared" si="559"/>
        <v>0</v>
      </c>
      <c r="X1033" s="495" t="e">
        <f t="shared" si="560"/>
        <v>#VALUE!</v>
      </c>
    </row>
    <row r="1034" spans="1:24">
      <c r="A1034" s="414"/>
      <c r="B1034" s="415"/>
      <c r="C1034" s="416" t="str">
        <f>IF($B1034="","",IFERROR(VLOOKUP($B1034,SERVIÇOS!$A:$F,2,0),IFERROR(VLOOKUP($B1034,'COMPOSIÇÕES COMPLEMENTARES '!$C:$K,2,0),"")))</f>
        <v/>
      </c>
      <c r="D1034" s="417" t="str">
        <f>IF($B1034="","",IFERROR(VLOOKUP($B1034,SERVIÇOS!$A:$F,3,0),IFERROR(VLOOKUP($B1034,'COMPOSIÇÕES COMPLEMENTARES '!$C:$K,3,0),"")))</f>
        <v/>
      </c>
      <c r="E1034" s="418"/>
      <c r="F1034" s="419" t="str">
        <f>IF($B1034="","",IFERROR(VLOOKUP($B1034,SERVIÇOS!$A:$F,4,0),IFERROR(VLOOKUP($B1034,'COMPOSIÇÕES COMPLEMENTARES '!$C:$K,6,0),"")))</f>
        <v/>
      </c>
      <c r="G1034" s="419" t="str">
        <f>IF($B1034="","",IFERROR(VLOOKUP($B1034,SERVIÇOS!$A:$F,5,0),IFERROR(VLOOKUP($B1034,'COMPOSIÇÕES COMPLEMENTARES '!$C:$K,7,0),"")))</f>
        <v/>
      </c>
      <c r="H1034" s="419" t="str">
        <f t="shared" si="550"/>
        <v/>
      </c>
      <c r="I1034" s="419" t="str">
        <f t="shared" si="552"/>
        <v/>
      </c>
      <c r="J1034" s="419" t="str">
        <f t="shared" si="553"/>
        <v/>
      </c>
      <c r="K1034" s="419" t="str">
        <f t="shared" si="554"/>
        <v/>
      </c>
      <c r="L1034" s="714"/>
      <c r="N1034" s="477"/>
      <c r="O1034" s="478" t="str">
        <f t="shared" si="555"/>
        <v/>
      </c>
      <c r="P1034" s="477"/>
      <c r="Q1034" s="479" t="str">
        <f t="shared" si="556"/>
        <v/>
      </c>
      <c r="R1034" s="477"/>
      <c r="S1034" s="480" t="str">
        <f t="shared" si="557"/>
        <v/>
      </c>
      <c r="T1034" s="481">
        <f>SUMIF($N$8:S$8,"QUANT.",N1034:S1034)</f>
        <v>0</v>
      </c>
      <c r="U1034" s="482">
        <f t="shared" si="558"/>
        <v>0</v>
      </c>
      <c r="V1034" s="494" t="str">
        <f t="shared" si="551"/>
        <v/>
      </c>
      <c r="W1034" s="495">
        <f t="shared" si="559"/>
        <v>0</v>
      </c>
      <c r="X1034" s="495" t="e">
        <f t="shared" si="560"/>
        <v>#VALUE!</v>
      </c>
    </row>
    <row r="1035" spans="1:24">
      <c r="A1035" s="414"/>
      <c r="B1035" s="415"/>
      <c r="C1035" s="416" t="str">
        <f>IF($B1035="","",IFERROR(VLOOKUP($B1035,SERVIÇOS!$A:$F,2,0),IFERROR(VLOOKUP($B1035,'COMPOSIÇÕES COMPLEMENTARES '!$C:$K,2,0),"")))</f>
        <v/>
      </c>
      <c r="D1035" s="417" t="str">
        <f>IF($B1035="","",IFERROR(VLOOKUP($B1035,SERVIÇOS!$A:$F,3,0),IFERROR(VLOOKUP($B1035,'COMPOSIÇÕES COMPLEMENTARES '!$C:$K,3,0),"")))</f>
        <v/>
      </c>
      <c r="E1035" s="418"/>
      <c r="F1035" s="419" t="str">
        <f>IF($B1035="","",IFERROR(VLOOKUP($B1035,SERVIÇOS!$A:$F,4,0),IFERROR(VLOOKUP($B1035,'COMPOSIÇÕES COMPLEMENTARES '!$C:$K,6,0),"")))</f>
        <v/>
      </c>
      <c r="G1035" s="419" t="str">
        <f>IF($B1035="","",IFERROR(VLOOKUP($B1035,SERVIÇOS!$A:$F,5,0),IFERROR(VLOOKUP($B1035,'COMPOSIÇÕES COMPLEMENTARES '!$C:$K,7,0),"")))</f>
        <v/>
      </c>
      <c r="H1035" s="419" t="str">
        <f t="shared" si="550"/>
        <v/>
      </c>
      <c r="I1035" s="419" t="str">
        <f t="shared" si="552"/>
        <v/>
      </c>
      <c r="J1035" s="419" t="str">
        <f t="shared" si="553"/>
        <v/>
      </c>
      <c r="K1035" s="419" t="str">
        <f t="shared" si="554"/>
        <v/>
      </c>
      <c r="L1035" s="714"/>
      <c r="N1035" s="477"/>
      <c r="O1035" s="478" t="str">
        <f t="shared" si="555"/>
        <v/>
      </c>
      <c r="P1035" s="477"/>
      <c r="Q1035" s="479" t="str">
        <f t="shared" si="556"/>
        <v/>
      </c>
      <c r="R1035" s="477"/>
      <c r="S1035" s="480" t="str">
        <f t="shared" si="557"/>
        <v/>
      </c>
      <c r="T1035" s="481">
        <f>SUMIF($N$8:S$8,"QUANT.",N1035:S1035)</f>
        <v>0</v>
      </c>
      <c r="U1035" s="482">
        <f t="shared" si="558"/>
        <v>0</v>
      </c>
      <c r="V1035" s="494" t="str">
        <f t="shared" si="551"/>
        <v/>
      </c>
      <c r="W1035" s="495">
        <f t="shared" si="559"/>
        <v>0</v>
      </c>
      <c r="X1035" s="495" t="e">
        <f t="shared" si="560"/>
        <v>#VALUE!</v>
      </c>
    </row>
    <row r="1036" spans="1:24">
      <c r="A1036" s="414"/>
      <c r="B1036" s="415"/>
      <c r="C1036" s="416" t="str">
        <f>IF($B1036="","",IFERROR(VLOOKUP($B1036,SERVIÇOS!$A:$F,2,0),IFERROR(VLOOKUP($B1036,'COMPOSIÇÕES COMPLEMENTARES '!$C:$K,2,0),"")))</f>
        <v/>
      </c>
      <c r="D1036" s="417" t="str">
        <f>IF($B1036="","",IFERROR(VLOOKUP($B1036,SERVIÇOS!$A:$F,3,0),IFERROR(VLOOKUP($B1036,'COMPOSIÇÕES COMPLEMENTARES '!$C:$K,3,0),"")))</f>
        <v/>
      </c>
      <c r="E1036" s="418"/>
      <c r="F1036" s="419" t="str">
        <f>IF($B1036="","",IFERROR(VLOOKUP($B1036,SERVIÇOS!$A:$F,4,0),IFERROR(VLOOKUP($B1036,'COMPOSIÇÕES COMPLEMENTARES '!$C:$K,6,0),"")))</f>
        <v/>
      </c>
      <c r="G1036" s="419" t="str">
        <f>IF($B1036="","",IFERROR(VLOOKUP($B1036,SERVIÇOS!$A:$F,5,0),IFERROR(VLOOKUP($B1036,'COMPOSIÇÕES COMPLEMENTARES '!$C:$K,7,0),"")))</f>
        <v/>
      </c>
      <c r="H1036" s="419" t="str">
        <f t="shared" si="550"/>
        <v/>
      </c>
      <c r="I1036" s="419" t="str">
        <f t="shared" si="552"/>
        <v/>
      </c>
      <c r="J1036" s="419" t="str">
        <f t="shared" si="553"/>
        <v/>
      </c>
      <c r="K1036" s="419" t="str">
        <f t="shared" si="554"/>
        <v/>
      </c>
      <c r="L1036" s="714"/>
      <c r="N1036" s="477"/>
      <c r="O1036" s="478" t="str">
        <f t="shared" si="555"/>
        <v/>
      </c>
      <c r="P1036" s="477"/>
      <c r="Q1036" s="479" t="str">
        <f t="shared" si="556"/>
        <v/>
      </c>
      <c r="R1036" s="477"/>
      <c r="S1036" s="480" t="str">
        <f t="shared" si="557"/>
        <v/>
      </c>
      <c r="T1036" s="481">
        <f>SUMIF($N$8:S$8,"QUANT.",N1036:S1036)</f>
        <v>0</v>
      </c>
      <c r="U1036" s="482">
        <f t="shared" si="558"/>
        <v>0</v>
      </c>
      <c r="V1036" s="494" t="str">
        <f t="shared" si="551"/>
        <v/>
      </c>
      <c r="W1036" s="495">
        <f t="shared" si="559"/>
        <v>0</v>
      </c>
      <c r="X1036" s="495" t="e">
        <f t="shared" si="560"/>
        <v>#VALUE!</v>
      </c>
    </row>
    <row r="1037" spans="1:24">
      <c r="A1037" s="414"/>
      <c r="B1037" s="415"/>
      <c r="C1037" s="416" t="str">
        <f>IF($B1037="","",IFERROR(VLOOKUP($B1037,SERVIÇOS!$A:$F,2,0),IFERROR(VLOOKUP($B1037,'COMPOSIÇÕES COMPLEMENTARES '!$C:$K,2,0),"")))</f>
        <v/>
      </c>
      <c r="D1037" s="417" t="str">
        <f>IF($B1037="","",IFERROR(VLOOKUP($B1037,SERVIÇOS!$A:$F,3,0),IFERROR(VLOOKUP($B1037,'COMPOSIÇÕES COMPLEMENTARES '!$C:$K,3,0),"")))</f>
        <v/>
      </c>
      <c r="E1037" s="418"/>
      <c r="F1037" s="419" t="str">
        <f>IF($B1037="","",IFERROR(VLOOKUP($B1037,SERVIÇOS!$A:$F,4,0),IFERROR(VLOOKUP($B1037,'COMPOSIÇÕES COMPLEMENTARES '!$C:$K,6,0),"")))</f>
        <v/>
      </c>
      <c r="G1037" s="419" t="str">
        <f>IF($B1037="","",IFERROR(VLOOKUP($B1037,SERVIÇOS!$A:$F,5,0),IFERROR(VLOOKUP($B1037,'COMPOSIÇÕES COMPLEMENTARES '!$C:$K,7,0),"")))</f>
        <v/>
      </c>
      <c r="H1037" s="419" t="str">
        <f t="shared" si="550"/>
        <v/>
      </c>
      <c r="I1037" s="419" t="str">
        <f t="shared" si="552"/>
        <v/>
      </c>
      <c r="J1037" s="419" t="str">
        <f t="shared" si="553"/>
        <v/>
      </c>
      <c r="K1037" s="419" t="str">
        <f t="shared" si="554"/>
        <v/>
      </c>
      <c r="L1037" s="714"/>
      <c r="N1037" s="477"/>
      <c r="O1037" s="478" t="str">
        <f t="shared" si="555"/>
        <v/>
      </c>
      <c r="P1037" s="477"/>
      <c r="Q1037" s="479" t="str">
        <f t="shared" si="556"/>
        <v/>
      </c>
      <c r="R1037" s="477"/>
      <c r="S1037" s="480" t="str">
        <f t="shared" si="557"/>
        <v/>
      </c>
      <c r="T1037" s="481">
        <f>SUMIF($N$8:S$8,"QUANT.",N1037:S1037)</f>
        <v>0</v>
      </c>
      <c r="U1037" s="482">
        <f t="shared" si="558"/>
        <v>0</v>
      </c>
      <c r="V1037" s="494" t="str">
        <f t="shared" si="551"/>
        <v/>
      </c>
      <c r="W1037" s="495">
        <f t="shared" si="559"/>
        <v>0</v>
      </c>
      <c r="X1037" s="495" t="e">
        <f t="shared" si="560"/>
        <v>#VALUE!</v>
      </c>
    </row>
    <row r="1038" spans="1:24">
      <c r="A1038" s="414"/>
      <c r="B1038" s="415"/>
      <c r="C1038" s="416" t="str">
        <f>IF($B1038="","",IFERROR(VLOOKUP($B1038,SERVIÇOS!$A:$F,2,0),IFERROR(VLOOKUP($B1038,'COMPOSIÇÕES COMPLEMENTARES '!$C:$K,2,0),"")))</f>
        <v/>
      </c>
      <c r="D1038" s="417" t="str">
        <f>IF($B1038="","",IFERROR(VLOOKUP($B1038,SERVIÇOS!$A:$F,3,0),IFERROR(VLOOKUP($B1038,'COMPOSIÇÕES COMPLEMENTARES '!$C:$K,3,0),"")))</f>
        <v/>
      </c>
      <c r="E1038" s="418"/>
      <c r="F1038" s="419" t="str">
        <f>IF($B1038="","",IFERROR(VLOOKUP($B1038,SERVIÇOS!$A:$F,4,0),IFERROR(VLOOKUP($B1038,'COMPOSIÇÕES COMPLEMENTARES '!$C:$K,6,0),"")))</f>
        <v/>
      </c>
      <c r="G1038" s="419" t="str">
        <f>IF($B1038="","",IFERROR(VLOOKUP($B1038,SERVIÇOS!$A:$F,5,0),IFERROR(VLOOKUP($B1038,'COMPOSIÇÕES COMPLEMENTARES '!$C:$K,7,0),"")))</f>
        <v/>
      </c>
      <c r="H1038" s="419" t="str">
        <f t="shared" si="550"/>
        <v/>
      </c>
      <c r="I1038" s="419" t="str">
        <f t="shared" si="552"/>
        <v/>
      </c>
      <c r="J1038" s="419" t="str">
        <f t="shared" si="553"/>
        <v/>
      </c>
      <c r="K1038" s="419" t="str">
        <f t="shared" si="554"/>
        <v/>
      </c>
      <c r="L1038" s="714"/>
      <c r="N1038" s="477"/>
      <c r="O1038" s="478" t="str">
        <f t="shared" si="555"/>
        <v/>
      </c>
      <c r="P1038" s="477"/>
      <c r="Q1038" s="479" t="str">
        <f t="shared" si="556"/>
        <v/>
      </c>
      <c r="R1038" s="477"/>
      <c r="S1038" s="480" t="str">
        <f t="shared" si="557"/>
        <v/>
      </c>
      <c r="T1038" s="481">
        <f>SUMIF($N$8:S$8,"QUANT.",N1038:S1038)</f>
        <v>0</v>
      </c>
      <c r="U1038" s="482">
        <f t="shared" si="558"/>
        <v>0</v>
      </c>
      <c r="V1038" s="494" t="str">
        <f t="shared" si="551"/>
        <v/>
      </c>
      <c r="W1038" s="495">
        <f t="shared" si="559"/>
        <v>0</v>
      </c>
      <c r="X1038" s="495" t="e">
        <f t="shared" si="560"/>
        <v>#VALUE!</v>
      </c>
    </row>
    <row r="1039" spans="1:24">
      <c r="A1039" s="414"/>
      <c r="B1039" s="415"/>
      <c r="C1039" s="416" t="str">
        <f>IF($B1039="","",IFERROR(VLOOKUP($B1039,SERVIÇOS!$A:$F,2,0),IFERROR(VLOOKUP($B1039,'COMPOSIÇÕES COMPLEMENTARES '!$C:$K,2,0),"")))</f>
        <v/>
      </c>
      <c r="D1039" s="417" t="str">
        <f>IF($B1039="","",IFERROR(VLOOKUP($B1039,SERVIÇOS!$A:$F,3,0),IFERROR(VLOOKUP($B1039,'COMPOSIÇÕES COMPLEMENTARES '!$C:$K,3,0),"")))</f>
        <v/>
      </c>
      <c r="E1039" s="418"/>
      <c r="F1039" s="419" t="str">
        <f>IF($B1039="","",IFERROR(VLOOKUP($B1039,SERVIÇOS!$A:$F,4,0),IFERROR(VLOOKUP($B1039,'COMPOSIÇÕES COMPLEMENTARES '!$C:$K,6,0),"")))</f>
        <v/>
      </c>
      <c r="G1039" s="419" t="str">
        <f>IF($B1039="","",IFERROR(VLOOKUP($B1039,SERVIÇOS!$A:$F,5,0),IFERROR(VLOOKUP($B1039,'COMPOSIÇÕES COMPLEMENTARES '!$C:$K,7,0),"")))</f>
        <v/>
      </c>
      <c r="H1039" s="419" t="str">
        <f t="shared" si="550"/>
        <v/>
      </c>
      <c r="I1039" s="419" t="str">
        <f t="shared" si="552"/>
        <v/>
      </c>
      <c r="J1039" s="419" t="str">
        <f t="shared" si="553"/>
        <v/>
      </c>
      <c r="K1039" s="419" t="str">
        <f t="shared" si="554"/>
        <v/>
      </c>
      <c r="L1039" s="714"/>
      <c r="N1039" s="477"/>
      <c r="O1039" s="478" t="str">
        <f t="shared" si="555"/>
        <v/>
      </c>
      <c r="P1039" s="477"/>
      <c r="Q1039" s="479" t="str">
        <f t="shared" si="556"/>
        <v/>
      </c>
      <c r="R1039" s="477"/>
      <c r="S1039" s="480" t="str">
        <f t="shared" si="557"/>
        <v/>
      </c>
      <c r="T1039" s="481">
        <f>SUMIF($N$8:S$8,"QUANT.",N1039:S1039)</f>
        <v>0</v>
      </c>
      <c r="U1039" s="482">
        <f t="shared" si="558"/>
        <v>0</v>
      </c>
      <c r="V1039" s="494" t="str">
        <f t="shared" si="551"/>
        <v/>
      </c>
      <c r="W1039" s="495">
        <f t="shared" si="559"/>
        <v>0</v>
      </c>
      <c r="X1039" s="495" t="e">
        <f t="shared" si="560"/>
        <v>#VALUE!</v>
      </c>
    </row>
    <row r="1040" spans="1:24">
      <c r="A1040" s="414"/>
      <c r="B1040" s="415"/>
      <c r="C1040" s="416" t="str">
        <f>IF($B1040="","",IFERROR(VLOOKUP($B1040,SERVIÇOS!$A:$F,2,0),IFERROR(VLOOKUP($B1040,'COMPOSIÇÕES COMPLEMENTARES '!$C:$K,2,0),"")))</f>
        <v/>
      </c>
      <c r="D1040" s="417" t="str">
        <f>IF($B1040="","",IFERROR(VLOOKUP($B1040,SERVIÇOS!$A:$F,3,0),IFERROR(VLOOKUP($B1040,'COMPOSIÇÕES COMPLEMENTARES '!$C:$K,3,0),"")))</f>
        <v/>
      </c>
      <c r="E1040" s="418"/>
      <c r="F1040" s="419" t="str">
        <f>IF($B1040="","",IFERROR(VLOOKUP($B1040,SERVIÇOS!$A:$F,4,0),IFERROR(VLOOKUP($B1040,'COMPOSIÇÕES COMPLEMENTARES '!$C:$K,6,0),"")))</f>
        <v/>
      </c>
      <c r="G1040" s="419" t="str">
        <f>IF($B1040="","",IFERROR(VLOOKUP($B1040,SERVIÇOS!$A:$F,5,0),IFERROR(VLOOKUP($B1040,'COMPOSIÇÕES COMPLEMENTARES '!$C:$K,7,0),"")))</f>
        <v/>
      </c>
      <c r="H1040" s="419" t="str">
        <f t="shared" si="550"/>
        <v/>
      </c>
      <c r="I1040" s="419" t="str">
        <f t="shared" si="552"/>
        <v/>
      </c>
      <c r="J1040" s="419" t="str">
        <f t="shared" si="553"/>
        <v/>
      </c>
      <c r="K1040" s="419" t="str">
        <f t="shared" si="554"/>
        <v/>
      </c>
      <c r="L1040" s="714"/>
      <c r="N1040" s="477"/>
      <c r="O1040" s="478" t="str">
        <f t="shared" si="555"/>
        <v/>
      </c>
      <c r="P1040" s="477"/>
      <c r="Q1040" s="479" t="str">
        <f t="shared" si="556"/>
        <v/>
      </c>
      <c r="R1040" s="477"/>
      <c r="S1040" s="480" t="str">
        <f t="shared" si="557"/>
        <v/>
      </c>
      <c r="T1040" s="481">
        <f>SUMIF($N$8:S$8,"QUANT.",N1040:S1040)</f>
        <v>0</v>
      </c>
      <c r="U1040" s="482">
        <f t="shared" si="558"/>
        <v>0</v>
      </c>
      <c r="V1040" s="494" t="str">
        <f t="shared" si="551"/>
        <v/>
      </c>
      <c r="W1040" s="495">
        <f t="shared" si="559"/>
        <v>0</v>
      </c>
      <c r="X1040" s="495" t="e">
        <f t="shared" si="560"/>
        <v>#VALUE!</v>
      </c>
    </row>
    <row r="1041" spans="1:24">
      <c r="A1041" s="414"/>
      <c r="B1041" s="415"/>
      <c r="C1041" s="416" t="str">
        <f>IF($B1041="","",IFERROR(VLOOKUP($B1041,SERVIÇOS!$A:$F,2,0),IFERROR(VLOOKUP($B1041,'COMPOSIÇÕES COMPLEMENTARES '!$C:$K,2,0),"")))</f>
        <v/>
      </c>
      <c r="D1041" s="417" t="str">
        <f>IF($B1041="","",IFERROR(VLOOKUP($B1041,SERVIÇOS!$A:$F,3,0),IFERROR(VLOOKUP($B1041,'COMPOSIÇÕES COMPLEMENTARES '!$C:$K,3,0),"")))</f>
        <v/>
      </c>
      <c r="E1041" s="418"/>
      <c r="F1041" s="419" t="str">
        <f>IF($B1041="","",IFERROR(VLOOKUP($B1041,SERVIÇOS!$A:$F,4,0),IFERROR(VLOOKUP($B1041,'COMPOSIÇÕES COMPLEMENTARES '!$C:$K,6,0),"")))</f>
        <v/>
      </c>
      <c r="G1041" s="419" t="str">
        <f>IF($B1041="","",IFERROR(VLOOKUP($B1041,SERVIÇOS!$A:$F,5,0),IFERROR(VLOOKUP($B1041,'COMPOSIÇÕES COMPLEMENTARES '!$C:$K,7,0),"")))</f>
        <v/>
      </c>
      <c r="H1041" s="419" t="str">
        <f t="shared" si="550"/>
        <v/>
      </c>
      <c r="I1041" s="419" t="str">
        <f t="shared" si="552"/>
        <v/>
      </c>
      <c r="J1041" s="419" t="str">
        <f t="shared" si="553"/>
        <v/>
      </c>
      <c r="K1041" s="419" t="str">
        <f t="shared" si="554"/>
        <v/>
      </c>
      <c r="L1041" s="714"/>
      <c r="N1041" s="477"/>
      <c r="O1041" s="478" t="str">
        <f t="shared" si="555"/>
        <v/>
      </c>
      <c r="P1041" s="477"/>
      <c r="Q1041" s="479" t="str">
        <f t="shared" si="556"/>
        <v/>
      </c>
      <c r="R1041" s="477"/>
      <c r="S1041" s="480" t="str">
        <f t="shared" si="557"/>
        <v/>
      </c>
      <c r="T1041" s="481">
        <f>SUMIF($N$8:S$8,"QUANT.",N1041:S1041)</f>
        <v>0</v>
      </c>
      <c r="U1041" s="482">
        <f t="shared" si="558"/>
        <v>0</v>
      </c>
      <c r="V1041" s="494" t="str">
        <f t="shared" si="551"/>
        <v/>
      </c>
      <c r="W1041" s="495">
        <f t="shared" si="559"/>
        <v>0</v>
      </c>
      <c r="X1041" s="495" t="e">
        <f t="shared" si="560"/>
        <v>#VALUE!</v>
      </c>
    </row>
    <row r="1042" spans="1:24">
      <c r="A1042" s="414"/>
      <c r="B1042" s="415"/>
      <c r="C1042" s="416" t="str">
        <f>IF($B1042="","",IFERROR(VLOOKUP($B1042,SERVIÇOS!$A:$F,2,0),IFERROR(VLOOKUP($B1042,'COMPOSIÇÕES COMPLEMENTARES '!$C:$K,2,0),"")))</f>
        <v/>
      </c>
      <c r="D1042" s="417" t="str">
        <f>IF($B1042="","",IFERROR(VLOOKUP($B1042,SERVIÇOS!$A:$F,3,0),IFERROR(VLOOKUP($B1042,'COMPOSIÇÕES COMPLEMENTARES '!$C:$K,3,0),"")))</f>
        <v/>
      </c>
      <c r="E1042" s="418"/>
      <c r="F1042" s="419" t="str">
        <f>IF($B1042="","",IFERROR(VLOOKUP($B1042,SERVIÇOS!$A:$F,4,0),IFERROR(VLOOKUP($B1042,'COMPOSIÇÕES COMPLEMENTARES '!$C:$K,6,0),"")))</f>
        <v/>
      </c>
      <c r="G1042" s="419" t="str">
        <f>IF($B1042="","",IFERROR(VLOOKUP($B1042,SERVIÇOS!$A:$F,5,0),IFERROR(VLOOKUP($B1042,'COMPOSIÇÕES COMPLEMENTARES '!$C:$K,7,0),"")))</f>
        <v/>
      </c>
      <c r="H1042" s="419" t="str">
        <f t="shared" si="550"/>
        <v/>
      </c>
      <c r="I1042" s="419" t="str">
        <f t="shared" si="552"/>
        <v/>
      </c>
      <c r="J1042" s="419" t="str">
        <f t="shared" si="553"/>
        <v/>
      </c>
      <c r="K1042" s="419" t="str">
        <f t="shared" si="554"/>
        <v/>
      </c>
      <c r="L1042" s="714"/>
      <c r="N1042" s="477"/>
      <c r="O1042" s="478" t="str">
        <f t="shared" si="555"/>
        <v/>
      </c>
      <c r="P1042" s="477"/>
      <c r="Q1042" s="479" t="str">
        <f t="shared" si="556"/>
        <v/>
      </c>
      <c r="R1042" s="477"/>
      <c r="S1042" s="480" t="str">
        <f t="shared" si="557"/>
        <v/>
      </c>
      <c r="T1042" s="481">
        <f>SUMIF($N$8:S$8,"QUANT.",N1042:S1042)</f>
        <v>0</v>
      </c>
      <c r="U1042" s="482">
        <f t="shared" si="558"/>
        <v>0</v>
      </c>
      <c r="V1042" s="494" t="str">
        <f t="shared" si="551"/>
        <v/>
      </c>
      <c r="W1042" s="495">
        <f t="shared" si="559"/>
        <v>0</v>
      </c>
      <c r="X1042" s="495" t="e">
        <f t="shared" si="560"/>
        <v>#VALUE!</v>
      </c>
    </row>
    <row r="1043" spans="1:24">
      <c r="A1043" s="414"/>
      <c r="B1043" s="415"/>
      <c r="C1043" s="416" t="str">
        <f>IF($B1043="","",IFERROR(VLOOKUP($B1043,SERVIÇOS!$A:$F,2,0),IFERROR(VLOOKUP($B1043,'COMPOSIÇÕES COMPLEMENTARES '!$C:$K,2,0),"")))</f>
        <v/>
      </c>
      <c r="D1043" s="417" t="str">
        <f>IF($B1043="","",IFERROR(VLOOKUP($B1043,SERVIÇOS!$A:$F,3,0),IFERROR(VLOOKUP($B1043,'COMPOSIÇÕES COMPLEMENTARES '!$C:$K,3,0),"")))</f>
        <v/>
      </c>
      <c r="E1043" s="418"/>
      <c r="F1043" s="419" t="str">
        <f>IF($B1043="","",IFERROR(VLOOKUP($B1043,SERVIÇOS!$A:$F,4,0),IFERROR(VLOOKUP($B1043,'COMPOSIÇÕES COMPLEMENTARES '!$C:$K,6,0),"")))</f>
        <v/>
      </c>
      <c r="G1043" s="419" t="str">
        <f>IF($B1043="","",IFERROR(VLOOKUP($B1043,SERVIÇOS!$A:$F,5,0),IFERROR(VLOOKUP($B1043,'COMPOSIÇÕES COMPLEMENTARES '!$C:$K,7,0),"")))</f>
        <v/>
      </c>
      <c r="H1043" s="419" t="str">
        <f t="shared" si="550"/>
        <v/>
      </c>
      <c r="I1043" s="419" t="str">
        <f t="shared" si="552"/>
        <v/>
      </c>
      <c r="J1043" s="419" t="str">
        <f t="shared" si="553"/>
        <v/>
      </c>
      <c r="K1043" s="419" t="str">
        <f t="shared" si="554"/>
        <v/>
      </c>
      <c r="L1043" s="714"/>
      <c r="N1043" s="477"/>
      <c r="O1043" s="478" t="str">
        <f t="shared" si="555"/>
        <v/>
      </c>
      <c r="P1043" s="477"/>
      <c r="Q1043" s="479" t="str">
        <f t="shared" si="556"/>
        <v/>
      </c>
      <c r="R1043" s="477"/>
      <c r="S1043" s="480" t="str">
        <f t="shared" si="557"/>
        <v/>
      </c>
      <c r="T1043" s="481">
        <f>SUMIF($N$8:S$8,"QUANT.",N1043:S1043)</f>
        <v>0</v>
      </c>
      <c r="U1043" s="482">
        <f t="shared" si="558"/>
        <v>0</v>
      </c>
      <c r="V1043" s="494" t="str">
        <f t="shared" si="551"/>
        <v/>
      </c>
      <c r="W1043" s="495">
        <f t="shared" si="559"/>
        <v>0</v>
      </c>
      <c r="X1043" s="495" t="e">
        <f t="shared" si="560"/>
        <v>#VALUE!</v>
      </c>
    </row>
    <row r="1044" spans="1:24">
      <c r="A1044" s="414"/>
      <c r="B1044" s="415"/>
      <c r="C1044" s="416" t="str">
        <f>IF($B1044="","",IFERROR(VLOOKUP($B1044,SERVIÇOS!$A:$F,2,0),IFERROR(VLOOKUP($B1044,'COMPOSIÇÕES COMPLEMENTARES '!$C:$K,2,0),"")))</f>
        <v/>
      </c>
      <c r="D1044" s="417" t="str">
        <f>IF($B1044="","",IFERROR(VLOOKUP($B1044,SERVIÇOS!$A:$F,3,0),IFERROR(VLOOKUP($B1044,'COMPOSIÇÕES COMPLEMENTARES '!$C:$K,3,0),"")))</f>
        <v/>
      </c>
      <c r="E1044" s="418"/>
      <c r="F1044" s="419" t="str">
        <f>IF($B1044="","",IFERROR(VLOOKUP($B1044,SERVIÇOS!$A:$F,4,0),IFERROR(VLOOKUP($B1044,'COMPOSIÇÕES COMPLEMENTARES '!$C:$K,6,0),"")))</f>
        <v/>
      </c>
      <c r="G1044" s="419" t="str">
        <f>IF($B1044="","",IFERROR(VLOOKUP($B1044,SERVIÇOS!$A:$F,5,0),IFERROR(VLOOKUP($B1044,'COMPOSIÇÕES COMPLEMENTARES '!$C:$K,7,0),"")))</f>
        <v/>
      </c>
      <c r="H1044" s="419" t="str">
        <f t="shared" si="550"/>
        <v/>
      </c>
      <c r="I1044" s="419" t="str">
        <f t="shared" si="552"/>
        <v/>
      </c>
      <c r="J1044" s="419" t="str">
        <f t="shared" si="553"/>
        <v/>
      </c>
      <c r="K1044" s="419" t="str">
        <f t="shared" si="554"/>
        <v/>
      </c>
      <c r="L1044" s="714"/>
      <c r="N1044" s="477"/>
      <c r="O1044" s="478" t="str">
        <f t="shared" si="555"/>
        <v/>
      </c>
      <c r="P1044" s="477"/>
      <c r="Q1044" s="479" t="str">
        <f t="shared" si="556"/>
        <v/>
      </c>
      <c r="R1044" s="477"/>
      <c r="S1044" s="480" t="str">
        <f t="shared" si="557"/>
        <v/>
      </c>
      <c r="T1044" s="481">
        <f>SUMIF($N$8:S$8,"QUANT.",N1044:S1044)</f>
        <v>0</v>
      </c>
      <c r="U1044" s="482">
        <f t="shared" si="558"/>
        <v>0</v>
      </c>
      <c r="V1044" s="494" t="str">
        <f t="shared" si="551"/>
        <v/>
      </c>
      <c r="W1044" s="495">
        <f t="shared" si="559"/>
        <v>0</v>
      </c>
      <c r="X1044" s="495" t="e">
        <f t="shared" si="560"/>
        <v>#VALUE!</v>
      </c>
    </row>
    <row r="1045" spans="1:24">
      <c r="A1045" s="414"/>
      <c r="B1045" s="415"/>
      <c r="C1045" s="416" t="str">
        <f>IF($B1045="","",IFERROR(VLOOKUP($B1045,SERVIÇOS!$A:$F,2,0),IFERROR(VLOOKUP($B1045,'COMPOSIÇÕES COMPLEMENTARES '!$C:$K,2,0),"")))</f>
        <v/>
      </c>
      <c r="D1045" s="417" t="str">
        <f>IF($B1045="","",IFERROR(VLOOKUP($B1045,SERVIÇOS!$A:$F,3,0),IFERROR(VLOOKUP($B1045,'COMPOSIÇÕES COMPLEMENTARES '!$C:$K,3,0),"")))</f>
        <v/>
      </c>
      <c r="E1045" s="418"/>
      <c r="F1045" s="419" t="str">
        <f>IF($B1045="","",IFERROR(VLOOKUP($B1045,SERVIÇOS!$A:$F,4,0),IFERROR(VLOOKUP($B1045,'COMPOSIÇÕES COMPLEMENTARES '!$C:$K,6,0),"")))</f>
        <v/>
      </c>
      <c r="G1045" s="419" t="str">
        <f>IF($B1045="","",IFERROR(VLOOKUP($B1045,SERVIÇOS!$A:$F,5,0),IFERROR(VLOOKUP($B1045,'COMPOSIÇÕES COMPLEMENTARES '!$C:$K,7,0),"")))</f>
        <v/>
      </c>
      <c r="H1045" s="419" t="str">
        <f t="shared" si="550"/>
        <v/>
      </c>
      <c r="I1045" s="419" t="str">
        <f t="shared" si="552"/>
        <v/>
      </c>
      <c r="J1045" s="419" t="str">
        <f t="shared" si="553"/>
        <v/>
      </c>
      <c r="K1045" s="419" t="str">
        <f t="shared" si="554"/>
        <v/>
      </c>
      <c r="L1045" s="714"/>
      <c r="N1045" s="477"/>
      <c r="O1045" s="478" t="str">
        <f t="shared" si="555"/>
        <v/>
      </c>
      <c r="P1045" s="477"/>
      <c r="Q1045" s="479" t="str">
        <f t="shared" si="556"/>
        <v/>
      </c>
      <c r="R1045" s="477"/>
      <c r="S1045" s="480" t="str">
        <f t="shared" si="557"/>
        <v/>
      </c>
      <c r="T1045" s="481">
        <f>SUMIF($N$8:S$8,"QUANT.",N1045:S1045)</f>
        <v>0</v>
      </c>
      <c r="U1045" s="482">
        <f t="shared" si="558"/>
        <v>0</v>
      </c>
      <c r="V1045" s="494" t="str">
        <f t="shared" si="551"/>
        <v/>
      </c>
      <c r="W1045" s="495">
        <f t="shared" si="559"/>
        <v>0</v>
      </c>
      <c r="X1045" s="495" t="e">
        <f t="shared" si="560"/>
        <v>#VALUE!</v>
      </c>
    </row>
    <row r="1046" spans="1:24">
      <c r="A1046" s="414"/>
      <c r="B1046" s="415"/>
      <c r="C1046" s="416" t="str">
        <f>IF($B1046="","",IFERROR(VLOOKUP($B1046,SERVIÇOS!$A:$F,2,0),IFERROR(VLOOKUP($B1046,'COMPOSIÇÕES COMPLEMENTARES '!$C:$K,2,0),"")))</f>
        <v/>
      </c>
      <c r="D1046" s="417" t="str">
        <f>IF($B1046="","",IFERROR(VLOOKUP($B1046,SERVIÇOS!$A:$F,3,0),IFERROR(VLOOKUP($B1046,'COMPOSIÇÕES COMPLEMENTARES '!$C:$K,3,0),"")))</f>
        <v/>
      </c>
      <c r="E1046" s="418"/>
      <c r="F1046" s="419" t="str">
        <f>IF($B1046="","",IFERROR(VLOOKUP($B1046,SERVIÇOS!$A:$F,4,0),IFERROR(VLOOKUP($B1046,'COMPOSIÇÕES COMPLEMENTARES '!$C:$K,6,0),"")))</f>
        <v/>
      </c>
      <c r="G1046" s="419" t="str">
        <f>IF($B1046="","",IFERROR(VLOOKUP($B1046,SERVIÇOS!$A:$F,5,0),IFERROR(VLOOKUP($B1046,'COMPOSIÇÕES COMPLEMENTARES '!$C:$K,7,0),"")))</f>
        <v/>
      </c>
      <c r="H1046" s="419" t="str">
        <f t="shared" si="550"/>
        <v/>
      </c>
      <c r="I1046" s="419" t="str">
        <f t="shared" si="552"/>
        <v/>
      </c>
      <c r="J1046" s="419" t="str">
        <f t="shared" si="553"/>
        <v/>
      </c>
      <c r="K1046" s="419" t="str">
        <f t="shared" si="554"/>
        <v/>
      </c>
      <c r="L1046" s="714"/>
      <c r="N1046" s="477"/>
      <c r="O1046" s="478" t="str">
        <f t="shared" si="555"/>
        <v/>
      </c>
      <c r="P1046" s="477"/>
      <c r="Q1046" s="479" t="str">
        <f t="shared" si="556"/>
        <v/>
      </c>
      <c r="R1046" s="477"/>
      <c r="S1046" s="480" t="str">
        <f t="shared" si="557"/>
        <v/>
      </c>
      <c r="T1046" s="481">
        <f>SUMIF($N$8:S$8,"QUANT.",N1046:S1046)</f>
        <v>0</v>
      </c>
      <c r="U1046" s="482">
        <f t="shared" si="558"/>
        <v>0</v>
      </c>
      <c r="V1046" s="494" t="str">
        <f t="shared" si="551"/>
        <v/>
      </c>
      <c r="W1046" s="495">
        <f t="shared" si="559"/>
        <v>0</v>
      </c>
      <c r="X1046" s="495" t="e">
        <f t="shared" si="560"/>
        <v>#VALUE!</v>
      </c>
    </row>
    <row r="1047" spans="1:24">
      <c r="A1047" s="414"/>
      <c r="B1047" s="415"/>
      <c r="C1047" s="416" t="str">
        <f>IF($B1047="","",IFERROR(VLOOKUP($B1047,SERVIÇOS!$A:$F,2,0),IFERROR(VLOOKUP($B1047,'COMPOSIÇÕES COMPLEMENTARES '!$C:$K,2,0),"")))</f>
        <v/>
      </c>
      <c r="D1047" s="417" t="str">
        <f>IF($B1047="","",IFERROR(VLOOKUP($B1047,SERVIÇOS!$A:$F,3,0),IFERROR(VLOOKUP($B1047,'COMPOSIÇÕES COMPLEMENTARES '!$C:$K,3,0),"")))</f>
        <v/>
      </c>
      <c r="E1047" s="418"/>
      <c r="F1047" s="419" t="str">
        <f>IF($B1047="","",IFERROR(VLOOKUP($B1047,SERVIÇOS!$A:$F,4,0),IFERROR(VLOOKUP($B1047,'COMPOSIÇÕES COMPLEMENTARES '!$C:$K,6,0),"")))</f>
        <v/>
      </c>
      <c r="G1047" s="419" t="str">
        <f>IF($B1047="","",IFERROR(VLOOKUP($B1047,SERVIÇOS!$A:$F,5,0),IFERROR(VLOOKUP($B1047,'COMPOSIÇÕES COMPLEMENTARES '!$C:$K,7,0),"")))</f>
        <v/>
      </c>
      <c r="H1047" s="419" t="str">
        <f t="shared" si="550"/>
        <v/>
      </c>
      <c r="I1047" s="419" t="str">
        <f t="shared" si="552"/>
        <v/>
      </c>
      <c r="J1047" s="419" t="str">
        <f t="shared" si="553"/>
        <v/>
      </c>
      <c r="K1047" s="419" t="str">
        <f t="shared" si="554"/>
        <v/>
      </c>
      <c r="L1047" s="714"/>
      <c r="N1047" s="477"/>
      <c r="O1047" s="478" t="str">
        <f t="shared" si="555"/>
        <v/>
      </c>
      <c r="P1047" s="477"/>
      <c r="Q1047" s="479" t="str">
        <f t="shared" si="556"/>
        <v/>
      </c>
      <c r="R1047" s="477"/>
      <c r="S1047" s="480" t="str">
        <f t="shared" si="557"/>
        <v/>
      </c>
      <c r="T1047" s="481">
        <f>SUMIF($N$8:S$8,"QUANT.",N1047:S1047)</f>
        <v>0</v>
      </c>
      <c r="U1047" s="482">
        <f t="shared" si="558"/>
        <v>0</v>
      </c>
      <c r="V1047" s="494" t="str">
        <f t="shared" si="551"/>
        <v/>
      </c>
      <c r="W1047" s="495">
        <f t="shared" si="559"/>
        <v>0</v>
      </c>
      <c r="X1047" s="495" t="e">
        <f t="shared" si="560"/>
        <v>#VALUE!</v>
      </c>
    </row>
    <row r="1048" spans="1:24">
      <c r="A1048" s="414"/>
      <c r="B1048" s="415"/>
      <c r="C1048" s="416" t="str">
        <f>IF($B1048="","",IFERROR(VLOOKUP($B1048,SERVIÇOS!$A:$F,2,0),IFERROR(VLOOKUP($B1048,'COMPOSIÇÕES COMPLEMENTARES '!$C:$K,2,0),"")))</f>
        <v/>
      </c>
      <c r="D1048" s="417" t="str">
        <f>IF($B1048="","",IFERROR(VLOOKUP($B1048,SERVIÇOS!$A:$F,3,0),IFERROR(VLOOKUP($B1048,'COMPOSIÇÕES COMPLEMENTARES '!$C:$K,3,0),"")))</f>
        <v/>
      </c>
      <c r="E1048" s="418"/>
      <c r="F1048" s="419" t="str">
        <f>IF($B1048="","",IFERROR(VLOOKUP($B1048,SERVIÇOS!$A:$F,4,0),IFERROR(VLOOKUP($B1048,'COMPOSIÇÕES COMPLEMENTARES '!$C:$K,6,0),"")))</f>
        <v/>
      </c>
      <c r="G1048" s="419" t="str">
        <f>IF($B1048="","",IFERROR(VLOOKUP($B1048,SERVIÇOS!$A:$F,5,0),IFERROR(VLOOKUP($B1048,'COMPOSIÇÕES COMPLEMENTARES '!$C:$K,7,0),"")))</f>
        <v/>
      </c>
      <c r="H1048" s="419" t="str">
        <f t="shared" si="550"/>
        <v/>
      </c>
      <c r="I1048" s="419" t="str">
        <f t="shared" si="552"/>
        <v/>
      </c>
      <c r="J1048" s="419" t="str">
        <f t="shared" si="553"/>
        <v/>
      </c>
      <c r="K1048" s="419" t="str">
        <f t="shared" si="554"/>
        <v/>
      </c>
      <c r="L1048" s="714"/>
      <c r="N1048" s="477"/>
      <c r="O1048" s="478" t="str">
        <f t="shared" si="555"/>
        <v/>
      </c>
      <c r="P1048" s="477"/>
      <c r="Q1048" s="479" t="str">
        <f t="shared" si="556"/>
        <v/>
      </c>
      <c r="R1048" s="477"/>
      <c r="S1048" s="480" t="str">
        <f t="shared" si="557"/>
        <v/>
      </c>
      <c r="T1048" s="481">
        <f>SUMIF($N$8:S$8,"QUANT.",N1048:S1048)</f>
        <v>0</v>
      </c>
      <c r="U1048" s="482">
        <f t="shared" si="558"/>
        <v>0</v>
      </c>
      <c r="V1048" s="494" t="str">
        <f t="shared" si="551"/>
        <v/>
      </c>
      <c r="W1048" s="495">
        <f t="shared" si="559"/>
        <v>0</v>
      </c>
      <c r="X1048" s="495" t="e">
        <f t="shared" si="560"/>
        <v>#VALUE!</v>
      </c>
    </row>
    <row r="1049" spans="1:24">
      <c r="A1049" s="414"/>
      <c r="B1049" s="415"/>
      <c r="C1049" s="416" t="str">
        <f>IF($B1049="","",IFERROR(VLOOKUP($B1049,SERVIÇOS!$A:$F,2,0),IFERROR(VLOOKUP($B1049,'COMPOSIÇÕES COMPLEMENTARES '!$C:$K,2,0),"")))</f>
        <v/>
      </c>
      <c r="D1049" s="417" t="str">
        <f>IF($B1049="","",IFERROR(VLOOKUP($B1049,SERVIÇOS!$A:$F,3,0),IFERROR(VLOOKUP($B1049,'COMPOSIÇÕES COMPLEMENTARES '!$C:$K,3,0),"")))</f>
        <v/>
      </c>
      <c r="E1049" s="418"/>
      <c r="F1049" s="419" t="str">
        <f>IF($B1049="","",IFERROR(VLOOKUP($B1049,SERVIÇOS!$A:$F,4,0),IFERROR(VLOOKUP($B1049,'COMPOSIÇÕES COMPLEMENTARES '!$C:$K,6,0),"")))</f>
        <v/>
      </c>
      <c r="G1049" s="419" t="str">
        <f>IF($B1049="","",IFERROR(VLOOKUP($B1049,SERVIÇOS!$A:$F,5,0),IFERROR(VLOOKUP($B1049,'COMPOSIÇÕES COMPLEMENTARES '!$C:$K,7,0),"")))</f>
        <v/>
      </c>
      <c r="H1049" s="419" t="str">
        <f t="shared" si="550"/>
        <v/>
      </c>
      <c r="I1049" s="419" t="str">
        <f t="shared" si="552"/>
        <v/>
      </c>
      <c r="J1049" s="419" t="str">
        <f t="shared" si="553"/>
        <v/>
      </c>
      <c r="K1049" s="419" t="str">
        <f t="shared" si="554"/>
        <v/>
      </c>
      <c r="L1049" s="714"/>
      <c r="N1049" s="477"/>
      <c r="O1049" s="478" t="str">
        <f t="shared" si="555"/>
        <v/>
      </c>
      <c r="P1049" s="477"/>
      <c r="Q1049" s="479" t="str">
        <f t="shared" si="556"/>
        <v/>
      </c>
      <c r="R1049" s="477"/>
      <c r="S1049" s="480" t="str">
        <f t="shared" si="557"/>
        <v/>
      </c>
      <c r="T1049" s="481">
        <f>SUMIF($N$8:S$8,"QUANT.",N1049:S1049)</f>
        <v>0</v>
      </c>
      <c r="U1049" s="482">
        <f t="shared" si="558"/>
        <v>0</v>
      </c>
      <c r="V1049" s="494" t="str">
        <f t="shared" si="551"/>
        <v/>
      </c>
      <c r="W1049" s="495">
        <f t="shared" si="559"/>
        <v>0</v>
      </c>
      <c r="X1049" s="495" t="e">
        <f t="shared" si="560"/>
        <v>#VALUE!</v>
      </c>
    </row>
    <row r="1050" spans="1:24">
      <c r="A1050" s="414"/>
      <c r="B1050" s="415"/>
      <c r="C1050" s="416" t="str">
        <f>IF($B1050="","",IFERROR(VLOOKUP($B1050,SERVIÇOS!$A:$F,2,0),IFERROR(VLOOKUP($B1050,'COMPOSIÇÕES COMPLEMENTARES '!$C:$K,2,0),"")))</f>
        <v/>
      </c>
      <c r="D1050" s="417" t="str">
        <f>IF($B1050="","",IFERROR(VLOOKUP($B1050,SERVIÇOS!$A:$F,3,0),IFERROR(VLOOKUP($B1050,'COMPOSIÇÕES COMPLEMENTARES '!$C:$K,3,0),"")))</f>
        <v/>
      </c>
      <c r="E1050" s="418"/>
      <c r="F1050" s="419" t="str">
        <f>IF($B1050="","",IFERROR(VLOOKUP($B1050,SERVIÇOS!$A:$F,4,0),IFERROR(VLOOKUP($B1050,'COMPOSIÇÕES COMPLEMENTARES '!$C:$K,6,0),"")))</f>
        <v/>
      </c>
      <c r="G1050" s="419" t="str">
        <f>IF($B1050="","",IFERROR(VLOOKUP($B1050,SERVIÇOS!$A:$F,5,0),IFERROR(VLOOKUP($B1050,'COMPOSIÇÕES COMPLEMENTARES '!$C:$K,7,0),"")))</f>
        <v/>
      </c>
      <c r="H1050" s="419" t="str">
        <f t="shared" si="550"/>
        <v/>
      </c>
      <c r="I1050" s="419" t="str">
        <f t="shared" si="552"/>
        <v/>
      </c>
      <c r="J1050" s="419" t="str">
        <f t="shared" si="553"/>
        <v/>
      </c>
      <c r="K1050" s="419" t="str">
        <f t="shared" si="554"/>
        <v/>
      </c>
      <c r="L1050" s="714"/>
      <c r="N1050" s="477"/>
      <c r="O1050" s="478" t="str">
        <f t="shared" si="555"/>
        <v/>
      </c>
      <c r="P1050" s="477"/>
      <c r="Q1050" s="479" t="str">
        <f t="shared" si="556"/>
        <v/>
      </c>
      <c r="R1050" s="477"/>
      <c r="S1050" s="480" t="str">
        <f t="shared" si="557"/>
        <v/>
      </c>
      <c r="T1050" s="481">
        <f>SUMIF($N$8:S$8,"QUANT.",N1050:S1050)</f>
        <v>0</v>
      </c>
      <c r="U1050" s="482">
        <f t="shared" si="558"/>
        <v>0</v>
      </c>
      <c r="V1050" s="494" t="str">
        <f t="shared" si="551"/>
        <v/>
      </c>
      <c r="W1050" s="495">
        <f t="shared" si="559"/>
        <v>0</v>
      </c>
      <c r="X1050" s="495" t="e">
        <f t="shared" si="560"/>
        <v>#VALUE!</v>
      </c>
    </row>
    <row r="1051" spans="1:24">
      <c r="A1051" s="414"/>
      <c r="B1051" s="415"/>
      <c r="C1051" s="416" t="str">
        <f>IF($B1051="","",IFERROR(VLOOKUP($B1051,SERVIÇOS!$A:$F,2,0),IFERROR(VLOOKUP($B1051,'COMPOSIÇÕES COMPLEMENTARES '!$C:$K,2,0),"")))</f>
        <v/>
      </c>
      <c r="D1051" s="417" t="str">
        <f>IF($B1051="","",IFERROR(VLOOKUP($B1051,SERVIÇOS!$A:$F,3,0),IFERROR(VLOOKUP($B1051,'COMPOSIÇÕES COMPLEMENTARES '!$C:$K,3,0),"")))</f>
        <v/>
      </c>
      <c r="E1051" s="418"/>
      <c r="F1051" s="419" t="str">
        <f>IF($B1051="","",IFERROR(VLOOKUP($B1051,SERVIÇOS!$A:$F,4,0),IFERROR(VLOOKUP($B1051,'COMPOSIÇÕES COMPLEMENTARES '!$C:$K,6,0),"")))</f>
        <v/>
      </c>
      <c r="G1051" s="419" t="str">
        <f>IF($B1051="","",IFERROR(VLOOKUP($B1051,SERVIÇOS!$A:$F,5,0),IFERROR(VLOOKUP($B1051,'COMPOSIÇÕES COMPLEMENTARES '!$C:$K,7,0),"")))</f>
        <v/>
      </c>
      <c r="H1051" s="419" t="str">
        <f t="shared" si="550"/>
        <v/>
      </c>
      <c r="I1051" s="419" t="str">
        <f t="shared" si="552"/>
        <v/>
      </c>
      <c r="J1051" s="419" t="str">
        <f t="shared" si="553"/>
        <v/>
      </c>
      <c r="K1051" s="419" t="str">
        <f t="shared" si="554"/>
        <v/>
      </c>
      <c r="L1051" s="714"/>
      <c r="N1051" s="477"/>
      <c r="O1051" s="478" t="str">
        <f t="shared" si="555"/>
        <v/>
      </c>
      <c r="P1051" s="477"/>
      <c r="Q1051" s="479" t="str">
        <f t="shared" si="556"/>
        <v/>
      </c>
      <c r="R1051" s="477"/>
      <c r="S1051" s="480" t="str">
        <f t="shared" si="557"/>
        <v/>
      </c>
      <c r="T1051" s="481">
        <f>SUMIF($N$8:S$8,"QUANT.",N1051:S1051)</f>
        <v>0</v>
      </c>
      <c r="U1051" s="482">
        <f t="shared" si="558"/>
        <v>0</v>
      </c>
      <c r="V1051" s="494" t="str">
        <f t="shared" si="551"/>
        <v/>
      </c>
      <c r="W1051" s="495">
        <f t="shared" si="559"/>
        <v>0</v>
      </c>
      <c r="X1051" s="495" t="e">
        <f t="shared" si="560"/>
        <v>#VALUE!</v>
      </c>
    </row>
    <row r="1052" spans="1:24">
      <c r="A1052" s="414"/>
      <c r="B1052" s="415"/>
      <c r="C1052" s="416" t="str">
        <f>IF($B1052="","",IFERROR(VLOOKUP($B1052,SERVIÇOS!$A:$F,2,0),IFERROR(VLOOKUP($B1052,'COMPOSIÇÕES COMPLEMENTARES '!$C:$K,2,0),"")))</f>
        <v/>
      </c>
      <c r="D1052" s="417" t="str">
        <f>IF($B1052="","",IFERROR(VLOOKUP($B1052,SERVIÇOS!$A:$F,3,0),IFERROR(VLOOKUP($B1052,'COMPOSIÇÕES COMPLEMENTARES '!$C:$K,3,0),"")))</f>
        <v/>
      </c>
      <c r="E1052" s="418"/>
      <c r="F1052" s="419" t="str">
        <f>IF($B1052="","",IFERROR(VLOOKUP($B1052,SERVIÇOS!$A:$F,4,0),IFERROR(VLOOKUP($B1052,'COMPOSIÇÕES COMPLEMENTARES '!$C:$K,6,0),"")))</f>
        <v/>
      </c>
      <c r="G1052" s="419" t="str">
        <f>IF($B1052="","",IFERROR(VLOOKUP($B1052,SERVIÇOS!$A:$F,5,0),IFERROR(VLOOKUP($B1052,'COMPOSIÇÕES COMPLEMENTARES '!$C:$K,7,0),"")))</f>
        <v/>
      </c>
      <c r="H1052" s="419" t="str">
        <f t="shared" si="550"/>
        <v/>
      </c>
      <c r="I1052" s="419" t="str">
        <f t="shared" si="552"/>
        <v/>
      </c>
      <c r="J1052" s="419" t="str">
        <f t="shared" si="553"/>
        <v/>
      </c>
      <c r="K1052" s="419" t="str">
        <f t="shared" si="554"/>
        <v/>
      </c>
      <c r="L1052" s="714"/>
      <c r="N1052" s="477"/>
      <c r="O1052" s="478" t="str">
        <f t="shared" si="555"/>
        <v/>
      </c>
      <c r="P1052" s="477"/>
      <c r="Q1052" s="479" t="str">
        <f t="shared" si="556"/>
        <v/>
      </c>
      <c r="R1052" s="477"/>
      <c r="S1052" s="480" t="str">
        <f t="shared" si="557"/>
        <v/>
      </c>
      <c r="T1052" s="481">
        <f>SUMIF($N$8:S$8,"QUANT.",N1052:S1052)</f>
        <v>0</v>
      </c>
      <c r="U1052" s="482">
        <f t="shared" si="558"/>
        <v>0</v>
      </c>
      <c r="V1052" s="494" t="str">
        <f t="shared" si="551"/>
        <v/>
      </c>
      <c r="W1052" s="495">
        <f t="shared" si="559"/>
        <v>0</v>
      </c>
      <c r="X1052" s="495" t="e">
        <f t="shared" si="560"/>
        <v>#VALUE!</v>
      </c>
    </row>
    <row r="1053" spans="1:24">
      <c r="A1053" s="414"/>
      <c r="B1053" s="415"/>
      <c r="C1053" s="416" t="str">
        <f>IF($B1053="","",IFERROR(VLOOKUP($B1053,SERVIÇOS!$A:$F,2,0),IFERROR(VLOOKUP($B1053,'COMPOSIÇÕES COMPLEMENTARES '!$C:$K,2,0),"")))</f>
        <v/>
      </c>
      <c r="D1053" s="417" t="str">
        <f>IF($B1053="","",IFERROR(VLOOKUP($B1053,SERVIÇOS!$A:$F,3,0),IFERROR(VLOOKUP($B1053,'COMPOSIÇÕES COMPLEMENTARES '!$C:$K,3,0),"")))</f>
        <v/>
      </c>
      <c r="E1053" s="418"/>
      <c r="F1053" s="419" t="str">
        <f>IF($B1053="","",IFERROR(VLOOKUP($B1053,SERVIÇOS!$A:$F,4,0),IFERROR(VLOOKUP($B1053,'COMPOSIÇÕES COMPLEMENTARES '!$C:$K,6,0),"")))</f>
        <v/>
      </c>
      <c r="G1053" s="419" t="str">
        <f>IF($B1053="","",IFERROR(VLOOKUP($B1053,SERVIÇOS!$A:$F,5,0),IFERROR(VLOOKUP($B1053,'COMPOSIÇÕES COMPLEMENTARES '!$C:$K,7,0),"")))</f>
        <v/>
      </c>
      <c r="H1053" s="419" t="str">
        <f t="shared" si="550"/>
        <v/>
      </c>
      <c r="I1053" s="419" t="str">
        <f t="shared" si="552"/>
        <v/>
      </c>
      <c r="J1053" s="419" t="str">
        <f t="shared" si="553"/>
        <v/>
      </c>
      <c r="K1053" s="419" t="str">
        <f t="shared" si="554"/>
        <v/>
      </c>
      <c r="L1053" s="714"/>
      <c r="N1053" s="477"/>
      <c r="O1053" s="478" t="str">
        <f t="shared" si="555"/>
        <v/>
      </c>
      <c r="P1053" s="477"/>
      <c r="Q1053" s="479" t="str">
        <f t="shared" si="556"/>
        <v/>
      </c>
      <c r="R1053" s="477"/>
      <c r="S1053" s="480" t="str">
        <f t="shared" si="557"/>
        <v/>
      </c>
      <c r="T1053" s="481">
        <f>SUMIF($N$8:S$8,"QUANT.",N1053:S1053)</f>
        <v>0</v>
      </c>
      <c r="U1053" s="482">
        <f t="shared" si="558"/>
        <v>0</v>
      </c>
      <c r="V1053" s="494" t="str">
        <f t="shared" si="551"/>
        <v/>
      </c>
      <c r="W1053" s="495">
        <f t="shared" si="559"/>
        <v>0</v>
      </c>
      <c r="X1053" s="495" t="e">
        <f t="shared" si="560"/>
        <v>#VALUE!</v>
      </c>
    </row>
    <row r="1054" spans="1:24">
      <c r="A1054" s="414"/>
      <c r="B1054" s="415"/>
      <c r="C1054" s="416" t="str">
        <f>IF($B1054="","",IFERROR(VLOOKUP($B1054,SERVIÇOS!$A:$F,2,0),IFERROR(VLOOKUP($B1054,'COMPOSIÇÕES COMPLEMENTARES '!$C:$K,2,0),"")))</f>
        <v/>
      </c>
      <c r="D1054" s="417" t="str">
        <f>IF($B1054="","",IFERROR(VLOOKUP($B1054,SERVIÇOS!$A:$F,3,0),IFERROR(VLOOKUP($B1054,'COMPOSIÇÕES COMPLEMENTARES '!$C:$K,3,0),"")))</f>
        <v/>
      </c>
      <c r="E1054" s="418"/>
      <c r="F1054" s="419" t="str">
        <f>IF($B1054="","",IFERROR(VLOOKUP($B1054,SERVIÇOS!$A:$F,4,0),IFERROR(VLOOKUP($B1054,'COMPOSIÇÕES COMPLEMENTARES '!$C:$K,6,0),"")))</f>
        <v/>
      </c>
      <c r="G1054" s="419" t="str">
        <f>IF($B1054="","",IFERROR(VLOOKUP($B1054,SERVIÇOS!$A:$F,5,0),IFERROR(VLOOKUP($B1054,'COMPOSIÇÕES COMPLEMENTARES '!$C:$K,7,0),"")))</f>
        <v/>
      </c>
      <c r="H1054" s="419" t="str">
        <f t="shared" si="550"/>
        <v/>
      </c>
      <c r="I1054" s="419" t="str">
        <f t="shared" si="552"/>
        <v/>
      </c>
      <c r="J1054" s="419" t="str">
        <f t="shared" si="553"/>
        <v/>
      </c>
      <c r="K1054" s="419" t="str">
        <f t="shared" si="554"/>
        <v/>
      </c>
      <c r="L1054" s="714"/>
      <c r="N1054" s="477"/>
      <c r="O1054" s="478" t="str">
        <f t="shared" si="555"/>
        <v/>
      </c>
      <c r="P1054" s="477"/>
      <c r="Q1054" s="479" t="str">
        <f t="shared" si="556"/>
        <v/>
      </c>
      <c r="R1054" s="477"/>
      <c r="S1054" s="480" t="str">
        <f t="shared" si="557"/>
        <v/>
      </c>
      <c r="T1054" s="481">
        <f>SUMIF($N$8:S$8,"QUANT.",N1054:S1054)</f>
        <v>0</v>
      </c>
      <c r="U1054" s="482">
        <f t="shared" si="558"/>
        <v>0</v>
      </c>
      <c r="V1054" s="494" t="str">
        <f t="shared" si="551"/>
        <v/>
      </c>
      <c r="W1054" s="495">
        <f t="shared" si="559"/>
        <v>0</v>
      </c>
      <c r="X1054" s="495" t="e">
        <f t="shared" si="560"/>
        <v>#VALUE!</v>
      </c>
    </row>
    <row r="1055" spans="1:24">
      <c r="A1055" s="414"/>
      <c r="B1055" s="415"/>
      <c r="C1055" s="416" t="str">
        <f>IF($B1055="","",IFERROR(VLOOKUP($B1055,SERVIÇOS!$A:$F,2,0),IFERROR(VLOOKUP($B1055,'COMPOSIÇÕES COMPLEMENTARES '!$C:$K,2,0),"")))</f>
        <v/>
      </c>
      <c r="D1055" s="417" t="str">
        <f>IF($B1055="","",IFERROR(VLOOKUP($B1055,SERVIÇOS!$A:$F,3,0),IFERROR(VLOOKUP($B1055,'COMPOSIÇÕES COMPLEMENTARES '!$C:$K,3,0),"")))</f>
        <v/>
      </c>
      <c r="E1055" s="418"/>
      <c r="F1055" s="419" t="str">
        <f>IF($B1055="","",IFERROR(VLOOKUP($B1055,SERVIÇOS!$A:$F,4,0),IFERROR(VLOOKUP($B1055,'COMPOSIÇÕES COMPLEMENTARES '!$C:$K,6,0),"")))</f>
        <v/>
      </c>
      <c r="G1055" s="419" t="str">
        <f>IF($B1055="","",IFERROR(VLOOKUP($B1055,SERVIÇOS!$A:$F,5,0),IFERROR(VLOOKUP($B1055,'COMPOSIÇÕES COMPLEMENTARES '!$C:$K,7,0),"")))</f>
        <v/>
      </c>
      <c r="H1055" s="419" t="str">
        <f t="shared" si="550"/>
        <v/>
      </c>
      <c r="I1055" s="419" t="str">
        <f t="shared" si="552"/>
        <v/>
      </c>
      <c r="J1055" s="419" t="str">
        <f t="shared" si="553"/>
        <v/>
      </c>
      <c r="K1055" s="419" t="str">
        <f t="shared" si="554"/>
        <v/>
      </c>
      <c r="L1055" s="714"/>
      <c r="N1055" s="477"/>
      <c r="O1055" s="478" t="str">
        <f t="shared" si="555"/>
        <v/>
      </c>
      <c r="P1055" s="477"/>
      <c r="Q1055" s="479" t="str">
        <f t="shared" si="556"/>
        <v/>
      </c>
      <c r="R1055" s="477"/>
      <c r="S1055" s="480" t="str">
        <f t="shared" si="557"/>
        <v/>
      </c>
      <c r="T1055" s="481">
        <f>SUMIF($N$8:S$8,"QUANT.",N1055:S1055)</f>
        <v>0</v>
      </c>
      <c r="U1055" s="482">
        <f t="shared" si="558"/>
        <v>0</v>
      </c>
      <c r="V1055" s="494" t="str">
        <f t="shared" si="551"/>
        <v/>
      </c>
      <c r="W1055" s="495">
        <f t="shared" si="559"/>
        <v>0</v>
      </c>
      <c r="X1055" s="495" t="e">
        <f t="shared" si="560"/>
        <v>#VALUE!</v>
      </c>
    </row>
    <row r="1056" spans="1:24">
      <c r="A1056" s="414"/>
      <c r="B1056" s="415"/>
      <c r="C1056" s="416" t="str">
        <f>IF($B1056="","",IFERROR(VLOOKUP($B1056,SERVIÇOS!$A:$F,2,0),IFERROR(VLOOKUP($B1056,'COMPOSIÇÕES COMPLEMENTARES '!$C:$K,2,0),"")))</f>
        <v/>
      </c>
      <c r="D1056" s="417" t="str">
        <f>IF($B1056="","",IFERROR(VLOOKUP($B1056,SERVIÇOS!$A:$F,3,0),IFERROR(VLOOKUP($B1056,'COMPOSIÇÕES COMPLEMENTARES '!$C:$K,3,0),"")))</f>
        <v/>
      </c>
      <c r="E1056" s="418"/>
      <c r="F1056" s="419" t="str">
        <f>IF($B1056="","",IFERROR(VLOOKUP($B1056,SERVIÇOS!$A:$F,4,0),IFERROR(VLOOKUP($B1056,'COMPOSIÇÕES COMPLEMENTARES '!$C:$K,6,0),"")))</f>
        <v/>
      </c>
      <c r="G1056" s="419" t="str">
        <f>IF($B1056="","",IFERROR(VLOOKUP($B1056,SERVIÇOS!$A:$F,5,0),IFERROR(VLOOKUP($B1056,'COMPOSIÇÕES COMPLEMENTARES '!$C:$K,7,0),"")))</f>
        <v/>
      </c>
      <c r="H1056" s="419" t="str">
        <f t="shared" si="550"/>
        <v/>
      </c>
      <c r="I1056" s="419" t="str">
        <f t="shared" si="552"/>
        <v/>
      </c>
      <c r="J1056" s="419" t="str">
        <f t="shared" si="553"/>
        <v/>
      </c>
      <c r="K1056" s="419" t="str">
        <f t="shared" si="554"/>
        <v/>
      </c>
      <c r="L1056" s="714"/>
      <c r="N1056" s="477"/>
      <c r="O1056" s="478" t="str">
        <f t="shared" si="555"/>
        <v/>
      </c>
      <c r="P1056" s="477"/>
      <c r="Q1056" s="479" t="str">
        <f t="shared" si="556"/>
        <v/>
      </c>
      <c r="R1056" s="477"/>
      <c r="S1056" s="480" t="str">
        <f t="shared" si="557"/>
        <v/>
      </c>
      <c r="T1056" s="481">
        <f>SUMIF($N$8:S$8,"QUANT.",N1056:S1056)</f>
        <v>0</v>
      </c>
      <c r="U1056" s="482">
        <f t="shared" si="558"/>
        <v>0</v>
      </c>
      <c r="V1056" s="494" t="str">
        <f t="shared" si="551"/>
        <v/>
      </c>
      <c r="W1056" s="495">
        <f t="shared" si="559"/>
        <v>0</v>
      </c>
      <c r="X1056" s="495" t="e">
        <f t="shared" si="560"/>
        <v>#VALUE!</v>
      </c>
    </row>
    <row r="1057" spans="1:24">
      <c r="A1057" s="414"/>
      <c r="B1057" s="415"/>
      <c r="C1057" s="416" t="str">
        <f>IF($B1057="","",IFERROR(VLOOKUP($B1057,SERVIÇOS!$A:$F,2,0),IFERROR(VLOOKUP($B1057,'COMPOSIÇÕES COMPLEMENTARES '!$C:$K,2,0),"")))</f>
        <v/>
      </c>
      <c r="D1057" s="417" t="str">
        <f>IF($B1057="","",IFERROR(VLOOKUP($B1057,SERVIÇOS!$A:$F,3,0),IFERROR(VLOOKUP($B1057,'COMPOSIÇÕES COMPLEMENTARES '!$C:$K,3,0),"")))</f>
        <v/>
      </c>
      <c r="E1057" s="418"/>
      <c r="F1057" s="419" t="str">
        <f>IF($B1057="","",IFERROR(VLOOKUP($B1057,SERVIÇOS!$A:$F,4,0),IFERROR(VLOOKUP($B1057,'COMPOSIÇÕES COMPLEMENTARES '!$C:$K,6,0),"")))</f>
        <v/>
      </c>
      <c r="G1057" s="419" t="str">
        <f>IF($B1057="","",IFERROR(VLOOKUP($B1057,SERVIÇOS!$A:$F,5,0),IFERROR(VLOOKUP($B1057,'COMPOSIÇÕES COMPLEMENTARES '!$C:$K,7,0),"")))</f>
        <v/>
      </c>
      <c r="H1057" s="419" t="str">
        <f t="shared" si="550"/>
        <v/>
      </c>
      <c r="I1057" s="419" t="str">
        <f t="shared" si="552"/>
        <v/>
      </c>
      <c r="J1057" s="419" t="str">
        <f t="shared" si="553"/>
        <v/>
      </c>
      <c r="K1057" s="419" t="str">
        <f t="shared" si="554"/>
        <v/>
      </c>
      <c r="L1057" s="714"/>
      <c r="N1057" s="477"/>
      <c r="O1057" s="478" t="str">
        <f t="shared" si="555"/>
        <v/>
      </c>
      <c r="P1057" s="477"/>
      <c r="Q1057" s="479" t="str">
        <f t="shared" si="556"/>
        <v/>
      </c>
      <c r="R1057" s="477"/>
      <c r="S1057" s="480" t="str">
        <f t="shared" si="557"/>
        <v/>
      </c>
      <c r="T1057" s="481">
        <f>SUMIF($N$8:S$8,"QUANT.",N1057:S1057)</f>
        <v>0</v>
      </c>
      <c r="U1057" s="482">
        <f t="shared" si="558"/>
        <v>0</v>
      </c>
      <c r="V1057" s="494" t="str">
        <f t="shared" si="551"/>
        <v/>
      </c>
      <c r="W1057" s="495">
        <f t="shared" si="559"/>
        <v>0</v>
      </c>
      <c r="X1057" s="495" t="e">
        <f t="shared" si="560"/>
        <v>#VALUE!</v>
      </c>
    </row>
    <row r="1058" spans="1:24">
      <c r="A1058" s="414"/>
      <c r="B1058" s="415"/>
      <c r="C1058" s="416" t="str">
        <f>IF($B1058="","",IFERROR(VLOOKUP($B1058,SERVIÇOS!$A:$F,2,0),IFERROR(VLOOKUP($B1058,'COMPOSIÇÕES COMPLEMENTARES '!$C:$K,2,0),"")))</f>
        <v/>
      </c>
      <c r="D1058" s="417" t="str">
        <f>IF($B1058="","",IFERROR(VLOOKUP($B1058,SERVIÇOS!$A:$F,3,0),IFERROR(VLOOKUP($B1058,'COMPOSIÇÕES COMPLEMENTARES '!$C:$K,3,0),"")))</f>
        <v/>
      </c>
      <c r="E1058" s="418"/>
      <c r="F1058" s="419" t="str">
        <f>IF($B1058="","",IFERROR(VLOOKUP($B1058,SERVIÇOS!$A:$F,4,0),IFERROR(VLOOKUP($B1058,'COMPOSIÇÕES COMPLEMENTARES '!$C:$K,6,0),"")))</f>
        <v/>
      </c>
      <c r="G1058" s="419" t="str">
        <f>IF($B1058="","",IFERROR(VLOOKUP($B1058,SERVIÇOS!$A:$F,5,0),IFERROR(VLOOKUP($B1058,'COMPOSIÇÕES COMPLEMENTARES '!$C:$K,7,0),"")))</f>
        <v/>
      </c>
      <c r="H1058" s="419" t="str">
        <f t="shared" si="550"/>
        <v/>
      </c>
      <c r="I1058" s="419" t="str">
        <f t="shared" si="552"/>
        <v/>
      </c>
      <c r="J1058" s="419" t="str">
        <f t="shared" si="553"/>
        <v/>
      </c>
      <c r="K1058" s="419" t="str">
        <f t="shared" si="554"/>
        <v/>
      </c>
      <c r="L1058" s="714"/>
      <c r="N1058" s="477"/>
      <c r="O1058" s="478" t="str">
        <f t="shared" si="555"/>
        <v/>
      </c>
      <c r="P1058" s="477"/>
      <c r="Q1058" s="479" t="str">
        <f t="shared" si="556"/>
        <v/>
      </c>
      <c r="R1058" s="477"/>
      <c r="S1058" s="480" t="str">
        <f t="shared" si="557"/>
        <v/>
      </c>
      <c r="T1058" s="481">
        <f>SUMIF($N$8:S$8,"QUANT.",N1058:S1058)</f>
        <v>0</v>
      </c>
      <c r="U1058" s="482">
        <f t="shared" si="558"/>
        <v>0</v>
      </c>
      <c r="V1058" s="494" t="str">
        <f t="shared" si="551"/>
        <v/>
      </c>
      <c r="W1058" s="495">
        <f t="shared" si="559"/>
        <v>0</v>
      </c>
      <c r="X1058" s="495" t="e">
        <f t="shared" si="560"/>
        <v>#VALUE!</v>
      </c>
    </row>
    <row r="1059" spans="1:24">
      <c r="A1059" s="414"/>
      <c r="B1059" s="415"/>
      <c r="C1059" s="416" t="str">
        <f>IF($B1059="","",IFERROR(VLOOKUP($B1059,SERVIÇOS!$A:$F,2,0),IFERROR(VLOOKUP($B1059,'COMPOSIÇÕES COMPLEMENTARES '!$C:$K,2,0),"")))</f>
        <v/>
      </c>
      <c r="D1059" s="417" t="str">
        <f>IF($B1059="","",IFERROR(VLOOKUP($B1059,SERVIÇOS!$A:$F,3,0),IFERROR(VLOOKUP($B1059,'COMPOSIÇÕES COMPLEMENTARES '!$C:$K,3,0),"")))</f>
        <v/>
      </c>
      <c r="E1059" s="418"/>
      <c r="F1059" s="419" t="str">
        <f>IF($B1059="","",IFERROR(VLOOKUP($B1059,SERVIÇOS!$A:$F,4,0),IFERROR(VLOOKUP($B1059,'COMPOSIÇÕES COMPLEMENTARES '!$C:$K,6,0),"")))</f>
        <v/>
      </c>
      <c r="G1059" s="419" t="str">
        <f>IF($B1059="","",IFERROR(VLOOKUP($B1059,SERVIÇOS!$A:$F,5,0),IFERROR(VLOOKUP($B1059,'COMPOSIÇÕES COMPLEMENTARES '!$C:$K,7,0),"")))</f>
        <v/>
      </c>
      <c r="H1059" s="419" t="str">
        <f t="shared" si="550"/>
        <v/>
      </c>
      <c r="I1059" s="419" t="str">
        <f t="shared" si="552"/>
        <v/>
      </c>
      <c r="J1059" s="419" t="str">
        <f t="shared" si="553"/>
        <v/>
      </c>
      <c r="K1059" s="419" t="str">
        <f t="shared" si="554"/>
        <v/>
      </c>
      <c r="L1059" s="714"/>
      <c r="N1059" s="477"/>
      <c r="O1059" s="478" t="str">
        <f t="shared" si="555"/>
        <v/>
      </c>
      <c r="P1059" s="477"/>
      <c r="Q1059" s="479" t="str">
        <f t="shared" si="556"/>
        <v/>
      </c>
      <c r="R1059" s="477"/>
      <c r="S1059" s="480" t="str">
        <f t="shared" si="557"/>
        <v/>
      </c>
      <c r="T1059" s="481">
        <f>SUMIF($N$8:S$8,"QUANT.",N1059:S1059)</f>
        <v>0</v>
      </c>
      <c r="U1059" s="482">
        <f t="shared" si="558"/>
        <v>0</v>
      </c>
      <c r="V1059" s="494" t="str">
        <f t="shared" si="551"/>
        <v/>
      </c>
      <c r="W1059" s="495">
        <f t="shared" si="559"/>
        <v>0</v>
      </c>
      <c r="X1059" s="495" t="e">
        <f t="shared" si="560"/>
        <v>#VALUE!</v>
      </c>
    </row>
    <row r="1060" spans="1:24">
      <c r="A1060" s="414"/>
      <c r="B1060" s="415"/>
      <c r="C1060" s="416" t="str">
        <f>IF($B1060="","",IFERROR(VLOOKUP($B1060,SERVIÇOS!$A:$F,2,0),IFERROR(VLOOKUP($B1060,'COMPOSIÇÕES COMPLEMENTARES '!$C:$K,2,0),"")))</f>
        <v/>
      </c>
      <c r="D1060" s="417" t="str">
        <f>IF($B1060="","",IFERROR(VLOOKUP($B1060,SERVIÇOS!$A:$F,3,0),IFERROR(VLOOKUP($B1060,'COMPOSIÇÕES COMPLEMENTARES '!$C:$K,3,0),"")))</f>
        <v/>
      </c>
      <c r="E1060" s="418"/>
      <c r="F1060" s="419" t="str">
        <f>IF($B1060="","",IFERROR(VLOOKUP($B1060,SERVIÇOS!$A:$F,4,0),IFERROR(VLOOKUP($B1060,'COMPOSIÇÕES COMPLEMENTARES '!$C:$K,6,0),"")))</f>
        <v/>
      </c>
      <c r="G1060" s="419" t="str">
        <f>IF($B1060="","",IFERROR(VLOOKUP($B1060,SERVIÇOS!$A:$F,5,0),IFERROR(VLOOKUP($B1060,'COMPOSIÇÕES COMPLEMENTARES '!$C:$K,7,0),"")))</f>
        <v/>
      </c>
      <c r="H1060" s="419" t="str">
        <f t="shared" si="550"/>
        <v/>
      </c>
      <c r="I1060" s="419" t="str">
        <f t="shared" si="552"/>
        <v/>
      </c>
      <c r="J1060" s="419" t="str">
        <f t="shared" si="553"/>
        <v/>
      </c>
      <c r="K1060" s="419" t="str">
        <f t="shared" si="554"/>
        <v/>
      </c>
      <c r="L1060" s="714"/>
      <c r="N1060" s="477"/>
      <c r="O1060" s="478" t="str">
        <f t="shared" si="555"/>
        <v/>
      </c>
      <c r="P1060" s="477"/>
      <c r="Q1060" s="479" t="str">
        <f t="shared" si="556"/>
        <v/>
      </c>
      <c r="R1060" s="477"/>
      <c r="S1060" s="480" t="str">
        <f t="shared" si="557"/>
        <v/>
      </c>
      <c r="T1060" s="481">
        <f>SUMIF($N$8:S$8,"QUANT.",N1060:S1060)</f>
        <v>0</v>
      </c>
      <c r="U1060" s="482">
        <f t="shared" si="558"/>
        <v>0</v>
      </c>
      <c r="V1060" s="494" t="str">
        <f t="shared" si="551"/>
        <v/>
      </c>
      <c r="W1060" s="495">
        <f t="shared" si="559"/>
        <v>0</v>
      </c>
      <c r="X1060" s="495" t="e">
        <f t="shared" si="560"/>
        <v>#VALUE!</v>
      </c>
    </row>
    <row r="1061" spans="1:24">
      <c r="A1061" s="414"/>
      <c r="B1061" s="415"/>
      <c r="C1061" s="416" t="str">
        <f>IF($B1061="","",IFERROR(VLOOKUP($B1061,SERVIÇOS!$A:$F,2,0),IFERROR(VLOOKUP($B1061,'COMPOSIÇÕES COMPLEMENTARES '!$C:$K,2,0),"")))</f>
        <v/>
      </c>
      <c r="D1061" s="417" t="str">
        <f>IF($B1061="","",IFERROR(VLOOKUP($B1061,SERVIÇOS!$A:$F,3,0),IFERROR(VLOOKUP($B1061,'COMPOSIÇÕES COMPLEMENTARES '!$C:$K,3,0),"")))</f>
        <v/>
      </c>
      <c r="E1061" s="418"/>
      <c r="F1061" s="419" t="str">
        <f>IF($B1061="","",IFERROR(VLOOKUP($B1061,SERVIÇOS!$A:$F,4,0),IFERROR(VLOOKUP($B1061,'COMPOSIÇÕES COMPLEMENTARES '!$C:$K,6,0),"")))</f>
        <v/>
      </c>
      <c r="G1061" s="419" t="str">
        <f>IF($B1061="","",IFERROR(VLOOKUP($B1061,SERVIÇOS!$A:$F,5,0),IFERROR(VLOOKUP($B1061,'COMPOSIÇÕES COMPLEMENTARES '!$C:$K,7,0),"")))</f>
        <v/>
      </c>
      <c r="H1061" s="419" t="str">
        <f t="shared" si="550"/>
        <v/>
      </c>
      <c r="I1061" s="419" t="str">
        <f t="shared" si="552"/>
        <v/>
      </c>
      <c r="J1061" s="419" t="str">
        <f t="shared" si="553"/>
        <v/>
      </c>
      <c r="K1061" s="419" t="str">
        <f t="shared" si="554"/>
        <v/>
      </c>
      <c r="L1061" s="714"/>
      <c r="N1061" s="477"/>
      <c r="O1061" s="478" t="str">
        <f t="shared" si="555"/>
        <v/>
      </c>
      <c r="P1061" s="477"/>
      <c r="Q1061" s="479" t="str">
        <f t="shared" si="556"/>
        <v/>
      </c>
      <c r="R1061" s="477"/>
      <c r="S1061" s="480" t="str">
        <f t="shared" si="557"/>
        <v/>
      </c>
      <c r="T1061" s="481">
        <f>SUMIF($N$8:S$8,"QUANT.",N1061:S1061)</f>
        <v>0</v>
      </c>
      <c r="U1061" s="482">
        <f t="shared" si="558"/>
        <v>0</v>
      </c>
      <c r="V1061" s="494" t="str">
        <f t="shared" si="551"/>
        <v/>
      </c>
      <c r="W1061" s="495">
        <f t="shared" si="559"/>
        <v>0</v>
      </c>
      <c r="X1061" s="495" t="e">
        <f t="shared" si="560"/>
        <v>#VALUE!</v>
      </c>
    </row>
    <row r="1062" spans="1:24">
      <c r="A1062" s="414"/>
      <c r="B1062" s="415"/>
      <c r="C1062" s="416" t="str">
        <f>IF($B1062="","",IFERROR(VLOOKUP($B1062,SERVIÇOS!$A:$F,2,0),IFERROR(VLOOKUP($B1062,'COMPOSIÇÕES COMPLEMENTARES '!$C:$K,2,0),"")))</f>
        <v/>
      </c>
      <c r="D1062" s="417" t="str">
        <f>IF($B1062="","",IFERROR(VLOOKUP($B1062,SERVIÇOS!$A:$F,3,0),IFERROR(VLOOKUP($B1062,'COMPOSIÇÕES COMPLEMENTARES '!$C:$K,3,0),"")))</f>
        <v/>
      </c>
      <c r="E1062" s="418"/>
      <c r="F1062" s="419" t="str">
        <f>IF($B1062="","",IFERROR(VLOOKUP($B1062,SERVIÇOS!$A:$F,4,0),IFERROR(VLOOKUP($B1062,'COMPOSIÇÕES COMPLEMENTARES '!$C:$K,6,0),"")))</f>
        <v/>
      </c>
      <c r="G1062" s="419" t="str">
        <f>IF($B1062="","",IFERROR(VLOOKUP($B1062,SERVIÇOS!$A:$F,5,0),IFERROR(VLOOKUP($B1062,'COMPOSIÇÕES COMPLEMENTARES '!$C:$K,7,0),"")))</f>
        <v/>
      </c>
      <c r="H1062" s="419" t="str">
        <f t="shared" si="550"/>
        <v/>
      </c>
      <c r="I1062" s="419" t="str">
        <f t="shared" si="552"/>
        <v/>
      </c>
      <c r="J1062" s="419" t="str">
        <f t="shared" si="553"/>
        <v/>
      </c>
      <c r="K1062" s="419" t="str">
        <f t="shared" si="554"/>
        <v/>
      </c>
      <c r="L1062" s="714"/>
      <c r="N1062" s="477"/>
      <c r="O1062" s="478" t="str">
        <f t="shared" si="555"/>
        <v/>
      </c>
      <c r="P1062" s="477"/>
      <c r="Q1062" s="479" t="str">
        <f t="shared" si="556"/>
        <v/>
      </c>
      <c r="R1062" s="477"/>
      <c r="S1062" s="480" t="str">
        <f t="shared" si="557"/>
        <v/>
      </c>
      <c r="T1062" s="481">
        <f>SUMIF($N$8:S$8,"QUANT.",N1062:S1062)</f>
        <v>0</v>
      </c>
      <c r="U1062" s="482">
        <f t="shared" si="558"/>
        <v>0</v>
      </c>
      <c r="V1062" s="494" t="str">
        <f t="shared" si="551"/>
        <v/>
      </c>
      <c r="W1062" s="495">
        <f t="shared" si="559"/>
        <v>0</v>
      </c>
      <c r="X1062" s="495" t="e">
        <f t="shared" si="560"/>
        <v>#VALUE!</v>
      </c>
    </row>
    <row r="1063" spans="1:24">
      <c r="A1063" s="414"/>
      <c r="B1063" s="415"/>
      <c r="C1063" s="416" t="str">
        <f>IF($B1063="","",IFERROR(VLOOKUP($B1063,SERVIÇOS!$A:$F,2,0),IFERROR(VLOOKUP($B1063,'COMPOSIÇÕES COMPLEMENTARES '!$C:$K,2,0),"")))</f>
        <v/>
      </c>
      <c r="D1063" s="417" t="str">
        <f>IF($B1063="","",IFERROR(VLOOKUP($B1063,SERVIÇOS!$A:$F,3,0),IFERROR(VLOOKUP($B1063,'COMPOSIÇÕES COMPLEMENTARES '!$C:$K,3,0),"")))</f>
        <v/>
      </c>
      <c r="E1063" s="418"/>
      <c r="F1063" s="419" t="str">
        <f>IF($B1063="","",IFERROR(VLOOKUP($B1063,SERVIÇOS!$A:$F,4,0),IFERROR(VLOOKUP($B1063,'COMPOSIÇÕES COMPLEMENTARES '!$C:$K,6,0),"")))</f>
        <v/>
      </c>
      <c r="G1063" s="419" t="str">
        <f>IF($B1063="","",IFERROR(VLOOKUP($B1063,SERVIÇOS!$A:$F,5,0),IFERROR(VLOOKUP($B1063,'COMPOSIÇÕES COMPLEMENTARES '!$C:$K,7,0),"")))</f>
        <v/>
      </c>
      <c r="H1063" s="419" t="str">
        <f t="shared" si="550"/>
        <v/>
      </c>
      <c r="I1063" s="419" t="str">
        <f t="shared" si="552"/>
        <v/>
      </c>
      <c r="J1063" s="419" t="str">
        <f t="shared" si="553"/>
        <v/>
      </c>
      <c r="K1063" s="419" t="str">
        <f t="shared" si="554"/>
        <v/>
      </c>
      <c r="L1063" s="714"/>
      <c r="N1063" s="477"/>
      <c r="O1063" s="478" t="str">
        <f t="shared" si="555"/>
        <v/>
      </c>
      <c r="P1063" s="477"/>
      <c r="Q1063" s="479" t="str">
        <f t="shared" si="556"/>
        <v/>
      </c>
      <c r="R1063" s="477"/>
      <c r="S1063" s="480" t="str">
        <f t="shared" si="557"/>
        <v/>
      </c>
      <c r="T1063" s="481">
        <f>SUMIF($N$8:S$8,"QUANT.",N1063:S1063)</f>
        <v>0</v>
      </c>
      <c r="U1063" s="482">
        <f t="shared" si="558"/>
        <v>0</v>
      </c>
      <c r="V1063" s="494" t="str">
        <f t="shared" si="551"/>
        <v/>
      </c>
      <c r="W1063" s="495">
        <f t="shared" si="559"/>
        <v>0</v>
      </c>
      <c r="X1063" s="495" t="e">
        <f t="shared" si="560"/>
        <v>#VALUE!</v>
      </c>
    </row>
    <row r="1064" spans="1:24">
      <c r="A1064" s="414"/>
      <c r="B1064" s="415"/>
      <c r="C1064" s="416" t="str">
        <f>IF($B1064="","",IFERROR(VLOOKUP($B1064,SERVIÇOS!$A:$F,2,0),IFERROR(VLOOKUP($B1064,'COMPOSIÇÕES COMPLEMENTARES '!$C:$K,2,0),"")))</f>
        <v/>
      </c>
      <c r="D1064" s="417" t="str">
        <f>IF($B1064="","",IFERROR(VLOOKUP($B1064,SERVIÇOS!$A:$F,3,0),IFERROR(VLOOKUP($B1064,'COMPOSIÇÕES COMPLEMENTARES '!$C:$K,3,0),"")))</f>
        <v/>
      </c>
      <c r="E1064" s="418"/>
      <c r="F1064" s="419" t="str">
        <f>IF($B1064="","",IFERROR(VLOOKUP($B1064,SERVIÇOS!$A:$F,4,0),IFERROR(VLOOKUP($B1064,'COMPOSIÇÕES COMPLEMENTARES '!$C:$K,6,0),"")))</f>
        <v/>
      </c>
      <c r="G1064" s="419" t="str">
        <f>IF($B1064="","",IFERROR(VLOOKUP($B1064,SERVIÇOS!$A:$F,5,0),IFERROR(VLOOKUP($B1064,'COMPOSIÇÕES COMPLEMENTARES '!$C:$K,7,0),"")))</f>
        <v/>
      </c>
      <c r="H1064" s="419" t="str">
        <f t="shared" si="550"/>
        <v/>
      </c>
      <c r="I1064" s="419" t="str">
        <f t="shared" si="552"/>
        <v/>
      </c>
      <c r="J1064" s="419" t="str">
        <f t="shared" si="553"/>
        <v/>
      </c>
      <c r="K1064" s="419" t="str">
        <f t="shared" si="554"/>
        <v/>
      </c>
      <c r="L1064" s="714"/>
      <c r="N1064" s="477"/>
      <c r="O1064" s="478" t="str">
        <f t="shared" si="555"/>
        <v/>
      </c>
      <c r="P1064" s="477"/>
      <c r="Q1064" s="479" t="str">
        <f t="shared" si="556"/>
        <v/>
      </c>
      <c r="R1064" s="477"/>
      <c r="S1064" s="480" t="str">
        <f t="shared" si="557"/>
        <v/>
      </c>
      <c r="T1064" s="481">
        <f>SUMIF($N$8:S$8,"QUANT.",N1064:S1064)</f>
        <v>0</v>
      </c>
      <c r="U1064" s="482">
        <f t="shared" si="558"/>
        <v>0</v>
      </c>
      <c r="V1064" s="494" t="str">
        <f t="shared" si="551"/>
        <v/>
      </c>
      <c r="W1064" s="495">
        <f t="shared" si="559"/>
        <v>0</v>
      </c>
      <c r="X1064" s="495" t="e">
        <f t="shared" si="560"/>
        <v>#VALUE!</v>
      </c>
    </row>
    <row r="1065" spans="1:24">
      <c r="A1065" s="414"/>
      <c r="B1065" s="415"/>
      <c r="C1065" s="416" t="str">
        <f>IF($B1065="","",IFERROR(VLOOKUP($B1065,SERVIÇOS!$A:$F,2,0),IFERROR(VLOOKUP($B1065,'COMPOSIÇÕES COMPLEMENTARES '!$C:$K,2,0),"")))</f>
        <v/>
      </c>
      <c r="D1065" s="417" t="str">
        <f>IF($B1065="","",IFERROR(VLOOKUP($B1065,SERVIÇOS!$A:$F,3,0),IFERROR(VLOOKUP($B1065,'COMPOSIÇÕES COMPLEMENTARES '!$C:$K,3,0),"")))</f>
        <v/>
      </c>
      <c r="E1065" s="418"/>
      <c r="F1065" s="419" t="str">
        <f>IF($B1065="","",IFERROR(VLOOKUP($B1065,SERVIÇOS!$A:$F,4,0),IFERROR(VLOOKUP($B1065,'COMPOSIÇÕES COMPLEMENTARES '!$C:$K,6,0),"")))</f>
        <v/>
      </c>
      <c r="G1065" s="419" t="str">
        <f>IF($B1065="","",IFERROR(VLOOKUP($B1065,SERVIÇOS!$A:$F,5,0),IFERROR(VLOOKUP($B1065,'COMPOSIÇÕES COMPLEMENTARES '!$C:$K,7,0),"")))</f>
        <v/>
      </c>
      <c r="H1065" s="419" t="str">
        <f t="shared" si="550"/>
        <v/>
      </c>
      <c r="I1065" s="419" t="str">
        <f t="shared" si="552"/>
        <v/>
      </c>
      <c r="J1065" s="419" t="str">
        <f t="shared" si="553"/>
        <v/>
      </c>
      <c r="K1065" s="419" t="str">
        <f t="shared" si="554"/>
        <v/>
      </c>
      <c r="L1065" s="714"/>
      <c r="N1065" s="477"/>
      <c r="O1065" s="478" t="str">
        <f t="shared" si="555"/>
        <v/>
      </c>
      <c r="P1065" s="477"/>
      <c r="Q1065" s="479" t="str">
        <f t="shared" si="556"/>
        <v/>
      </c>
      <c r="R1065" s="477"/>
      <c r="S1065" s="480" t="str">
        <f t="shared" si="557"/>
        <v/>
      </c>
      <c r="T1065" s="481">
        <f>SUMIF($N$8:S$8,"QUANT.",N1065:S1065)</f>
        <v>0</v>
      </c>
      <c r="U1065" s="482">
        <f t="shared" si="558"/>
        <v>0</v>
      </c>
      <c r="V1065" s="494" t="str">
        <f t="shared" si="551"/>
        <v/>
      </c>
      <c r="W1065" s="495">
        <f t="shared" si="559"/>
        <v>0</v>
      </c>
      <c r="X1065" s="495" t="e">
        <f t="shared" si="560"/>
        <v>#VALUE!</v>
      </c>
    </row>
    <row r="1066" spans="1:24">
      <c r="A1066" s="414"/>
      <c r="B1066" s="415"/>
      <c r="C1066" s="416" t="str">
        <f>IF($B1066="","",IFERROR(VLOOKUP($B1066,SERVIÇOS!$A:$F,2,0),IFERROR(VLOOKUP($B1066,'COMPOSIÇÕES COMPLEMENTARES '!$C:$K,2,0),"")))</f>
        <v/>
      </c>
      <c r="D1066" s="417" t="str">
        <f>IF($B1066="","",IFERROR(VLOOKUP($B1066,SERVIÇOS!$A:$F,3,0),IFERROR(VLOOKUP($B1066,'COMPOSIÇÕES COMPLEMENTARES '!$C:$K,3,0),"")))</f>
        <v/>
      </c>
      <c r="E1066" s="418"/>
      <c r="F1066" s="419" t="str">
        <f>IF($B1066="","",IFERROR(VLOOKUP($B1066,SERVIÇOS!$A:$F,4,0),IFERROR(VLOOKUP($B1066,'COMPOSIÇÕES COMPLEMENTARES '!$C:$K,6,0),"")))</f>
        <v/>
      </c>
      <c r="G1066" s="419" t="str">
        <f>IF($B1066="","",IFERROR(VLOOKUP($B1066,SERVIÇOS!$A:$F,5,0),IFERROR(VLOOKUP($B1066,'COMPOSIÇÕES COMPLEMENTARES '!$C:$K,7,0),"")))</f>
        <v/>
      </c>
      <c r="H1066" s="419" t="str">
        <f t="shared" si="550"/>
        <v/>
      </c>
      <c r="I1066" s="419" t="str">
        <f t="shared" si="552"/>
        <v/>
      </c>
      <c r="J1066" s="419" t="str">
        <f t="shared" si="553"/>
        <v/>
      </c>
      <c r="K1066" s="419" t="str">
        <f t="shared" si="554"/>
        <v/>
      </c>
      <c r="L1066" s="714"/>
      <c r="N1066" s="477"/>
      <c r="O1066" s="478" t="str">
        <f t="shared" si="555"/>
        <v/>
      </c>
      <c r="P1066" s="477"/>
      <c r="Q1066" s="479" t="str">
        <f t="shared" si="556"/>
        <v/>
      </c>
      <c r="R1066" s="477"/>
      <c r="S1066" s="480" t="str">
        <f t="shared" si="557"/>
        <v/>
      </c>
      <c r="T1066" s="481">
        <f>SUMIF($N$8:S$8,"QUANT.",N1066:S1066)</f>
        <v>0</v>
      </c>
      <c r="U1066" s="482">
        <f t="shared" si="558"/>
        <v>0</v>
      </c>
      <c r="V1066" s="494" t="str">
        <f t="shared" si="551"/>
        <v/>
      </c>
      <c r="W1066" s="495">
        <f t="shared" si="559"/>
        <v>0</v>
      </c>
      <c r="X1066" s="495" t="e">
        <f t="shared" si="560"/>
        <v>#VALUE!</v>
      </c>
    </row>
    <row r="1067" spans="1:24">
      <c r="A1067" s="414"/>
      <c r="B1067" s="415"/>
      <c r="C1067" s="416" t="str">
        <f>IF($B1067="","",IFERROR(VLOOKUP($B1067,SERVIÇOS!$A:$F,2,0),IFERROR(VLOOKUP($B1067,'COMPOSIÇÕES COMPLEMENTARES '!$C:$K,2,0),"")))</f>
        <v/>
      </c>
      <c r="D1067" s="417" t="str">
        <f>IF($B1067="","",IFERROR(VLOOKUP($B1067,SERVIÇOS!$A:$F,3,0),IFERROR(VLOOKUP($B1067,'COMPOSIÇÕES COMPLEMENTARES '!$C:$K,3,0),"")))</f>
        <v/>
      </c>
      <c r="E1067" s="418"/>
      <c r="F1067" s="419" t="str">
        <f>IF($B1067="","",IFERROR(VLOOKUP($B1067,SERVIÇOS!$A:$F,4,0),IFERROR(VLOOKUP($B1067,'COMPOSIÇÕES COMPLEMENTARES '!$C:$K,6,0),"")))</f>
        <v/>
      </c>
      <c r="G1067" s="419" t="str">
        <f>IF($B1067="","",IFERROR(VLOOKUP($B1067,SERVIÇOS!$A:$F,5,0),IFERROR(VLOOKUP($B1067,'COMPOSIÇÕES COMPLEMENTARES '!$C:$K,7,0),"")))</f>
        <v/>
      </c>
      <c r="H1067" s="419" t="str">
        <f t="shared" si="550"/>
        <v/>
      </c>
      <c r="I1067" s="419" t="str">
        <f t="shared" si="552"/>
        <v/>
      </c>
      <c r="J1067" s="419" t="str">
        <f t="shared" si="553"/>
        <v/>
      </c>
      <c r="K1067" s="419" t="str">
        <f t="shared" si="554"/>
        <v/>
      </c>
      <c r="L1067" s="714"/>
      <c r="N1067" s="477"/>
      <c r="O1067" s="478" t="str">
        <f t="shared" si="555"/>
        <v/>
      </c>
      <c r="P1067" s="477"/>
      <c r="Q1067" s="479" t="str">
        <f t="shared" si="556"/>
        <v/>
      </c>
      <c r="R1067" s="477"/>
      <c r="S1067" s="480" t="str">
        <f t="shared" si="557"/>
        <v/>
      </c>
      <c r="T1067" s="481">
        <f>SUMIF($N$8:S$8,"QUANT.",N1067:S1067)</f>
        <v>0</v>
      </c>
      <c r="U1067" s="482">
        <f t="shared" si="558"/>
        <v>0</v>
      </c>
      <c r="V1067" s="494" t="str">
        <f t="shared" si="551"/>
        <v/>
      </c>
      <c r="W1067" s="495">
        <f t="shared" si="559"/>
        <v>0</v>
      </c>
      <c r="X1067" s="495" t="e">
        <f t="shared" si="560"/>
        <v>#VALUE!</v>
      </c>
    </row>
    <row r="1068" spans="1:24">
      <c r="A1068" s="414"/>
      <c r="B1068" s="415"/>
      <c r="C1068" s="416" t="str">
        <f>IF($B1068="","",IFERROR(VLOOKUP($B1068,SERVIÇOS!$A:$F,2,0),IFERROR(VLOOKUP($B1068,'COMPOSIÇÕES COMPLEMENTARES '!$C:$K,2,0),"")))</f>
        <v/>
      </c>
      <c r="D1068" s="417" t="str">
        <f>IF($B1068="","",IFERROR(VLOOKUP($B1068,SERVIÇOS!$A:$F,3,0),IFERROR(VLOOKUP($B1068,'COMPOSIÇÕES COMPLEMENTARES '!$C:$K,3,0),"")))</f>
        <v/>
      </c>
      <c r="E1068" s="418"/>
      <c r="F1068" s="419" t="str">
        <f>IF($B1068="","",IFERROR(VLOOKUP($B1068,SERVIÇOS!$A:$F,4,0),IFERROR(VLOOKUP($B1068,'COMPOSIÇÕES COMPLEMENTARES '!$C:$K,6,0),"")))</f>
        <v/>
      </c>
      <c r="G1068" s="419" t="str">
        <f>IF($B1068="","",IFERROR(VLOOKUP($B1068,SERVIÇOS!$A:$F,5,0),IFERROR(VLOOKUP($B1068,'COMPOSIÇÕES COMPLEMENTARES '!$C:$K,7,0),"")))</f>
        <v/>
      </c>
      <c r="H1068" s="419" t="str">
        <f t="shared" si="550"/>
        <v/>
      </c>
      <c r="I1068" s="419" t="str">
        <f t="shared" si="552"/>
        <v/>
      </c>
      <c r="J1068" s="419" t="str">
        <f t="shared" si="553"/>
        <v/>
      </c>
      <c r="K1068" s="419" t="str">
        <f t="shared" si="554"/>
        <v/>
      </c>
      <c r="L1068" s="714"/>
      <c r="N1068" s="477"/>
      <c r="O1068" s="478" t="str">
        <f t="shared" si="555"/>
        <v/>
      </c>
      <c r="P1068" s="477"/>
      <c r="Q1068" s="479" t="str">
        <f t="shared" si="556"/>
        <v/>
      </c>
      <c r="R1068" s="477"/>
      <c r="S1068" s="480" t="str">
        <f t="shared" si="557"/>
        <v/>
      </c>
      <c r="T1068" s="481">
        <f>SUMIF($N$8:S$8,"QUANT.",N1068:S1068)</f>
        <v>0</v>
      </c>
      <c r="U1068" s="482">
        <f t="shared" si="558"/>
        <v>0</v>
      </c>
      <c r="V1068" s="494" t="str">
        <f t="shared" si="551"/>
        <v/>
      </c>
      <c r="W1068" s="495">
        <f t="shared" si="559"/>
        <v>0</v>
      </c>
      <c r="X1068" s="495" t="e">
        <f t="shared" si="560"/>
        <v>#VALUE!</v>
      </c>
    </row>
    <row r="1069" spans="1:24">
      <c r="A1069" s="414"/>
      <c r="B1069" s="415"/>
      <c r="C1069" s="416" t="str">
        <f>IF($B1069="","",IFERROR(VLOOKUP($B1069,SERVIÇOS!$A:$F,2,0),IFERROR(VLOOKUP($B1069,'COMPOSIÇÕES COMPLEMENTARES '!$C:$K,2,0),"")))</f>
        <v/>
      </c>
      <c r="D1069" s="417" t="str">
        <f>IF($B1069="","",IFERROR(VLOOKUP($B1069,SERVIÇOS!$A:$F,3,0),IFERROR(VLOOKUP($B1069,'COMPOSIÇÕES COMPLEMENTARES '!$C:$K,3,0),"")))</f>
        <v/>
      </c>
      <c r="E1069" s="418"/>
      <c r="F1069" s="419" t="str">
        <f>IF($B1069="","",IFERROR(VLOOKUP($B1069,SERVIÇOS!$A:$F,4,0),IFERROR(VLOOKUP($B1069,'COMPOSIÇÕES COMPLEMENTARES '!$C:$K,6,0),"")))</f>
        <v/>
      </c>
      <c r="G1069" s="419" t="str">
        <f>IF($B1069="","",IFERROR(VLOOKUP($B1069,SERVIÇOS!$A:$F,5,0),IFERROR(VLOOKUP($B1069,'COMPOSIÇÕES COMPLEMENTARES '!$C:$K,7,0),"")))</f>
        <v/>
      </c>
      <c r="H1069" s="419" t="str">
        <f t="shared" si="550"/>
        <v/>
      </c>
      <c r="I1069" s="419" t="str">
        <f t="shared" si="552"/>
        <v/>
      </c>
      <c r="J1069" s="419" t="str">
        <f t="shared" si="553"/>
        <v/>
      </c>
      <c r="K1069" s="419" t="str">
        <f t="shared" si="554"/>
        <v/>
      </c>
      <c r="L1069" s="714"/>
      <c r="N1069" s="477"/>
      <c r="O1069" s="478" t="str">
        <f t="shared" si="555"/>
        <v/>
      </c>
      <c r="P1069" s="477"/>
      <c r="Q1069" s="479" t="str">
        <f t="shared" si="556"/>
        <v/>
      </c>
      <c r="R1069" s="477"/>
      <c r="S1069" s="480" t="str">
        <f t="shared" si="557"/>
        <v/>
      </c>
      <c r="T1069" s="481">
        <f>SUMIF($N$8:S$8,"QUANT.",N1069:S1069)</f>
        <v>0</v>
      </c>
      <c r="U1069" s="482">
        <f t="shared" si="558"/>
        <v>0</v>
      </c>
      <c r="V1069" s="494" t="str">
        <f t="shared" si="551"/>
        <v/>
      </c>
      <c r="W1069" s="495">
        <f t="shared" si="559"/>
        <v>0</v>
      </c>
      <c r="X1069" s="495" t="e">
        <f t="shared" si="560"/>
        <v>#VALUE!</v>
      </c>
    </row>
    <row r="1070" spans="1:24">
      <c r="A1070" s="414"/>
      <c r="B1070" s="415"/>
      <c r="C1070" s="416" t="str">
        <f>IF($B1070="","",IFERROR(VLOOKUP($B1070,SERVIÇOS!$A:$F,2,0),IFERROR(VLOOKUP($B1070,'COMPOSIÇÕES COMPLEMENTARES '!$C:$K,2,0),"")))</f>
        <v/>
      </c>
      <c r="D1070" s="417" t="str">
        <f>IF($B1070="","",IFERROR(VLOOKUP($B1070,SERVIÇOS!$A:$F,3,0),IFERROR(VLOOKUP($B1070,'COMPOSIÇÕES COMPLEMENTARES '!$C:$K,3,0),"")))</f>
        <v/>
      </c>
      <c r="E1070" s="418"/>
      <c r="F1070" s="419" t="str">
        <f>IF($B1070="","",IFERROR(VLOOKUP($B1070,SERVIÇOS!$A:$F,4,0),IFERROR(VLOOKUP($B1070,'COMPOSIÇÕES COMPLEMENTARES '!$C:$K,6,0),"")))</f>
        <v/>
      </c>
      <c r="G1070" s="419" t="str">
        <f>IF($B1070="","",IFERROR(VLOOKUP($B1070,SERVIÇOS!$A:$F,5,0),IFERROR(VLOOKUP($B1070,'COMPOSIÇÕES COMPLEMENTARES '!$C:$K,7,0),"")))</f>
        <v/>
      </c>
      <c r="H1070" s="419" t="str">
        <f t="shared" si="550"/>
        <v/>
      </c>
      <c r="I1070" s="419" t="str">
        <f t="shared" si="552"/>
        <v/>
      </c>
      <c r="J1070" s="419" t="str">
        <f t="shared" si="553"/>
        <v/>
      </c>
      <c r="K1070" s="419" t="str">
        <f t="shared" si="554"/>
        <v/>
      </c>
      <c r="L1070" s="714"/>
      <c r="N1070" s="477"/>
      <c r="O1070" s="478" t="str">
        <f t="shared" si="555"/>
        <v/>
      </c>
      <c r="P1070" s="477"/>
      <c r="Q1070" s="479" t="str">
        <f t="shared" si="556"/>
        <v/>
      </c>
      <c r="R1070" s="477"/>
      <c r="S1070" s="480" t="str">
        <f t="shared" si="557"/>
        <v/>
      </c>
      <c r="T1070" s="481">
        <f>SUMIF($N$8:S$8,"QUANT.",N1070:S1070)</f>
        <v>0</v>
      </c>
      <c r="U1070" s="482">
        <f t="shared" si="558"/>
        <v>0</v>
      </c>
      <c r="V1070" s="494" t="str">
        <f t="shared" si="551"/>
        <v/>
      </c>
      <c r="W1070" s="495">
        <f t="shared" si="559"/>
        <v>0</v>
      </c>
      <c r="X1070" s="495" t="e">
        <f t="shared" si="560"/>
        <v>#VALUE!</v>
      </c>
    </row>
    <row r="1071" spans="1:24">
      <c r="A1071" s="414"/>
      <c r="B1071" s="415"/>
      <c r="C1071" s="416" t="str">
        <f>IF($B1071="","",IFERROR(VLOOKUP($B1071,SERVIÇOS!$A:$F,2,0),IFERROR(VLOOKUP($B1071,'COMPOSIÇÕES COMPLEMENTARES '!$C:$K,2,0),"")))</f>
        <v/>
      </c>
      <c r="D1071" s="417" t="str">
        <f>IF($B1071="","",IFERROR(VLOOKUP($B1071,SERVIÇOS!$A:$F,3,0),IFERROR(VLOOKUP($B1071,'COMPOSIÇÕES COMPLEMENTARES '!$C:$K,3,0),"")))</f>
        <v/>
      </c>
      <c r="E1071" s="418"/>
      <c r="F1071" s="419" t="str">
        <f>IF($B1071="","",IFERROR(VLOOKUP($B1071,SERVIÇOS!$A:$F,4,0),IFERROR(VLOOKUP($B1071,'COMPOSIÇÕES COMPLEMENTARES '!$C:$K,6,0),"")))</f>
        <v/>
      </c>
      <c r="G1071" s="419" t="str">
        <f>IF($B1071="","",IFERROR(VLOOKUP($B1071,SERVIÇOS!$A:$F,5,0),IFERROR(VLOOKUP($B1071,'COMPOSIÇÕES COMPLEMENTARES '!$C:$K,7,0),"")))</f>
        <v/>
      </c>
      <c r="H1071" s="419" t="str">
        <f t="shared" si="550"/>
        <v/>
      </c>
      <c r="I1071" s="419" t="str">
        <f t="shared" si="552"/>
        <v/>
      </c>
      <c r="J1071" s="419" t="str">
        <f t="shared" si="553"/>
        <v/>
      </c>
      <c r="K1071" s="419" t="str">
        <f t="shared" si="554"/>
        <v/>
      </c>
      <c r="L1071" s="714"/>
      <c r="N1071" s="477"/>
      <c r="O1071" s="478" t="str">
        <f t="shared" si="555"/>
        <v/>
      </c>
      <c r="P1071" s="477"/>
      <c r="Q1071" s="479" t="str">
        <f t="shared" si="556"/>
        <v/>
      </c>
      <c r="R1071" s="477"/>
      <c r="S1071" s="480" t="str">
        <f t="shared" si="557"/>
        <v/>
      </c>
      <c r="T1071" s="481">
        <f>SUMIF($N$8:S$8,"QUANT.",N1071:S1071)</f>
        <v>0</v>
      </c>
      <c r="U1071" s="482">
        <f t="shared" si="558"/>
        <v>0</v>
      </c>
      <c r="V1071" s="494" t="str">
        <f t="shared" si="551"/>
        <v/>
      </c>
      <c r="W1071" s="495">
        <f t="shared" si="559"/>
        <v>0</v>
      </c>
      <c r="X1071" s="495" t="e">
        <f t="shared" si="560"/>
        <v>#VALUE!</v>
      </c>
    </row>
    <row r="1072" spans="1:24">
      <c r="A1072" s="414"/>
      <c r="B1072" s="415"/>
      <c r="C1072" s="416" t="str">
        <f>IF($B1072="","",IFERROR(VLOOKUP($B1072,SERVIÇOS!$A:$F,2,0),IFERROR(VLOOKUP($B1072,'COMPOSIÇÕES COMPLEMENTARES '!$C:$K,2,0),"")))</f>
        <v/>
      </c>
      <c r="D1072" s="417" t="str">
        <f>IF($B1072="","",IFERROR(VLOOKUP($B1072,SERVIÇOS!$A:$F,3,0),IFERROR(VLOOKUP($B1072,'COMPOSIÇÕES COMPLEMENTARES '!$C:$K,3,0),"")))</f>
        <v/>
      </c>
      <c r="E1072" s="418"/>
      <c r="F1072" s="419" t="str">
        <f>IF($B1072="","",IFERROR(VLOOKUP($B1072,SERVIÇOS!$A:$F,4,0),IFERROR(VLOOKUP($B1072,'COMPOSIÇÕES COMPLEMENTARES '!$C:$K,6,0),"")))</f>
        <v/>
      </c>
      <c r="G1072" s="419" t="str">
        <f>IF($B1072="","",IFERROR(VLOOKUP($B1072,SERVIÇOS!$A:$F,5,0),IFERROR(VLOOKUP($B1072,'COMPOSIÇÕES COMPLEMENTARES '!$C:$K,7,0),"")))</f>
        <v/>
      </c>
      <c r="H1072" s="419" t="str">
        <f t="shared" si="550"/>
        <v/>
      </c>
      <c r="I1072" s="419" t="str">
        <f t="shared" si="552"/>
        <v/>
      </c>
      <c r="J1072" s="419" t="str">
        <f t="shared" si="553"/>
        <v/>
      </c>
      <c r="K1072" s="419" t="str">
        <f t="shared" si="554"/>
        <v/>
      </c>
      <c r="L1072" s="714"/>
      <c r="N1072" s="477"/>
      <c r="O1072" s="478" t="str">
        <f t="shared" si="555"/>
        <v/>
      </c>
      <c r="P1072" s="477"/>
      <c r="Q1072" s="479" t="str">
        <f t="shared" si="556"/>
        <v/>
      </c>
      <c r="R1072" s="477"/>
      <c r="S1072" s="480" t="str">
        <f t="shared" si="557"/>
        <v/>
      </c>
      <c r="T1072" s="481">
        <f>SUMIF($N$8:S$8,"QUANT.",N1072:S1072)</f>
        <v>0</v>
      </c>
      <c r="U1072" s="482">
        <f t="shared" si="558"/>
        <v>0</v>
      </c>
      <c r="V1072" s="494" t="str">
        <f t="shared" si="551"/>
        <v/>
      </c>
      <c r="W1072" s="495">
        <f t="shared" si="559"/>
        <v>0</v>
      </c>
      <c r="X1072" s="495" t="e">
        <f t="shared" si="560"/>
        <v>#VALUE!</v>
      </c>
    </row>
    <row r="1073" spans="1:24">
      <c r="A1073" s="414"/>
      <c r="B1073" s="415"/>
      <c r="C1073" s="416" t="str">
        <f>IF($B1073="","",IFERROR(VLOOKUP($B1073,SERVIÇOS!$A:$F,2,0),IFERROR(VLOOKUP($B1073,'COMPOSIÇÕES COMPLEMENTARES '!$C:$K,2,0),"")))</f>
        <v/>
      </c>
      <c r="D1073" s="417" t="str">
        <f>IF($B1073="","",IFERROR(VLOOKUP($B1073,SERVIÇOS!$A:$F,3,0),IFERROR(VLOOKUP($B1073,'COMPOSIÇÕES COMPLEMENTARES '!$C:$K,3,0),"")))</f>
        <v/>
      </c>
      <c r="E1073" s="418"/>
      <c r="F1073" s="419" t="str">
        <f>IF($B1073="","",IFERROR(VLOOKUP($B1073,SERVIÇOS!$A:$F,4,0),IFERROR(VLOOKUP($B1073,'COMPOSIÇÕES COMPLEMENTARES '!$C:$K,6,0),"")))</f>
        <v/>
      </c>
      <c r="G1073" s="419" t="str">
        <f>IF($B1073="","",IFERROR(VLOOKUP($B1073,SERVIÇOS!$A:$F,5,0),IFERROR(VLOOKUP($B1073,'COMPOSIÇÕES COMPLEMENTARES '!$C:$K,7,0),"")))</f>
        <v/>
      </c>
      <c r="H1073" s="419" t="str">
        <f t="shared" si="550"/>
        <v/>
      </c>
      <c r="I1073" s="419" t="str">
        <f t="shared" si="552"/>
        <v/>
      </c>
      <c r="J1073" s="419" t="str">
        <f t="shared" si="553"/>
        <v/>
      </c>
      <c r="K1073" s="419" t="str">
        <f t="shared" si="554"/>
        <v/>
      </c>
      <c r="L1073" s="714"/>
      <c r="N1073" s="477"/>
      <c r="O1073" s="478" t="str">
        <f t="shared" si="555"/>
        <v/>
      </c>
      <c r="P1073" s="477"/>
      <c r="Q1073" s="479" t="str">
        <f t="shared" si="556"/>
        <v/>
      </c>
      <c r="R1073" s="477"/>
      <c r="S1073" s="480" t="str">
        <f t="shared" si="557"/>
        <v/>
      </c>
      <c r="T1073" s="481">
        <f>SUMIF($N$8:S$8,"QUANT.",N1073:S1073)</f>
        <v>0</v>
      </c>
      <c r="U1073" s="482">
        <f t="shared" si="558"/>
        <v>0</v>
      </c>
      <c r="V1073" s="494" t="str">
        <f t="shared" si="551"/>
        <v/>
      </c>
      <c r="W1073" s="495">
        <f t="shared" si="559"/>
        <v>0</v>
      </c>
      <c r="X1073" s="495" t="e">
        <f t="shared" si="560"/>
        <v>#VALUE!</v>
      </c>
    </row>
    <row r="1074" spans="1:24">
      <c r="A1074" s="414"/>
      <c r="B1074" s="415"/>
      <c r="C1074" s="416" t="str">
        <f>IF($B1074="","",IFERROR(VLOOKUP($B1074,SERVIÇOS!$A:$F,2,0),IFERROR(VLOOKUP($B1074,'COMPOSIÇÕES COMPLEMENTARES '!$C:$K,2,0),"")))</f>
        <v/>
      </c>
      <c r="D1074" s="417" t="str">
        <f>IF($B1074="","",IFERROR(VLOOKUP($B1074,SERVIÇOS!$A:$F,3,0),IFERROR(VLOOKUP($B1074,'COMPOSIÇÕES COMPLEMENTARES '!$C:$K,3,0),"")))</f>
        <v/>
      </c>
      <c r="E1074" s="418"/>
      <c r="F1074" s="419" t="str">
        <f>IF($B1074="","",IFERROR(VLOOKUP($B1074,SERVIÇOS!$A:$F,4,0),IFERROR(VLOOKUP($B1074,'COMPOSIÇÕES COMPLEMENTARES '!$C:$K,6,0),"")))</f>
        <v/>
      </c>
      <c r="G1074" s="419" t="str">
        <f>IF($B1074="","",IFERROR(VLOOKUP($B1074,SERVIÇOS!$A:$F,5,0),IFERROR(VLOOKUP($B1074,'COMPOSIÇÕES COMPLEMENTARES '!$C:$K,7,0),"")))</f>
        <v/>
      </c>
      <c r="H1074" s="419" t="str">
        <f t="shared" si="550"/>
        <v/>
      </c>
      <c r="I1074" s="419" t="str">
        <f t="shared" si="552"/>
        <v/>
      </c>
      <c r="J1074" s="419" t="str">
        <f t="shared" si="553"/>
        <v/>
      </c>
      <c r="K1074" s="419" t="str">
        <f t="shared" si="554"/>
        <v/>
      </c>
      <c r="L1074" s="714"/>
      <c r="N1074" s="477"/>
      <c r="O1074" s="478" t="str">
        <f t="shared" si="555"/>
        <v/>
      </c>
      <c r="P1074" s="477"/>
      <c r="Q1074" s="479" t="str">
        <f t="shared" si="556"/>
        <v/>
      </c>
      <c r="R1074" s="477"/>
      <c r="S1074" s="480" t="str">
        <f t="shared" si="557"/>
        <v/>
      </c>
      <c r="T1074" s="481">
        <f>SUMIF($N$8:S$8,"QUANT.",N1074:S1074)</f>
        <v>0</v>
      </c>
      <c r="U1074" s="482">
        <f t="shared" si="558"/>
        <v>0</v>
      </c>
      <c r="V1074" s="494" t="str">
        <f t="shared" si="551"/>
        <v/>
      </c>
      <c r="W1074" s="495">
        <f t="shared" si="559"/>
        <v>0</v>
      </c>
      <c r="X1074" s="495" t="e">
        <f t="shared" si="560"/>
        <v>#VALUE!</v>
      </c>
    </row>
    <row r="1075" spans="1:24">
      <c r="A1075" s="414"/>
      <c r="B1075" s="415"/>
      <c r="C1075" s="416" t="str">
        <f>IF($B1075="","",IFERROR(VLOOKUP($B1075,SERVIÇOS!$A:$F,2,0),IFERROR(VLOOKUP($B1075,'COMPOSIÇÕES COMPLEMENTARES '!$C:$K,2,0),"")))</f>
        <v/>
      </c>
      <c r="D1075" s="417" t="str">
        <f>IF($B1075="","",IFERROR(VLOOKUP($B1075,SERVIÇOS!$A:$F,3,0),IFERROR(VLOOKUP($B1075,'COMPOSIÇÕES COMPLEMENTARES '!$C:$K,3,0),"")))</f>
        <v/>
      </c>
      <c r="E1075" s="418"/>
      <c r="F1075" s="419" t="str">
        <f>IF($B1075="","",IFERROR(VLOOKUP($B1075,SERVIÇOS!$A:$F,4,0),IFERROR(VLOOKUP($B1075,'COMPOSIÇÕES COMPLEMENTARES '!$C:$K,6,0),"")))</f>
        <v/>
      </c>
      <c r="G1075" s="419" t="str">
        <f>IF($B1075="","",IFERROR(VLOOKUP($B1075,SERVIÇOS!$A:$F,5,0),IFERROR(VLOOKUP($B1075,'COMPOSIÇÕES COMPLEMENTARES '!$C:$K,7,0),"")))</f>
        <v/>
      </c>
      <c r="H1075" s="419" t="str">
        <f t="shared" si="550"/>
        <v/>
      </c>
      <c r="I1075" s="419" t="str">
        <f t="shared" si="552"/>
        <v/>
      </c>
      <c r="J1075" s="419" t="str">
        <f t="shared" si="553"/>
        <v/>
      </c>
      <c r="K1075" s="419" t="str">
        <f t="shared" si="554"/>
        <v/>
      </c>
      <c r="L1075" s="714"/>
      <c r="N1075" s="477"/>
      <c r="O1075" s="478" t="str">
        <f t="shared" si="555"/>
        <v/>
      </c>
      <c r="P1075" s="477"/>
      <c r="Q1075" s="479" t="str">
        <f t="shared" si="556"/>
        <v/>
      </c>
      <c r="R1075" s="477"/>
      <c r="S1075" s="480" t="str">
        <f t="shared" si="557"/>
        <v/>
      </c>
      <c r="T1075" s="481">
        <f>SUMIF($N$8:S$8,"QUANT.",N1075:S1075)</f>
        <v>0</v>
      </c>
      <c r="U1075" s="482">
        <f t="shared" si="558"/>
        <v>0</v>
      </c>
      <c r="V1075" s="494" t="str">
        <f t="shared" si="551"/>
        <v/>
      </c>
      <c r="W1075" s="495">
        <f t="shared" si="559"/>
        <v>0</v>
      </c>
      <c r="X1075" s="495" t="e">
        <f t="shared" si="560"/>
        <v>#VALUE!</v>
      </c>
    </row>
    <row r="1076" spans="1:24">
      <c r="A1076" s="414"/>
      <c r="B1076" s="415"/>
      <c r="C1076" s="416" t="str">
        <f>IF($B1076="","",IFERROR(VLOOKUP($B1076,SERVIÇOS!$A:$F,2,0),IFERROR(VLOOKUP($B1076,'COMPOSIÇÕES COMPLEMENTARES '!$C:$K,2,0),"")))</f>
        <v/>
      </c>
      <c r="D1076" s="417" t="str">
        <f>IF($B1076="","",IFERROR(VLOOKUP($B1076,SERVIÇOS!$A:$F,3,0),IFERROR(VLOOKUP($B1076,'COMPOSIÇÕES COMPLEMENTARES '!$C:$K,3,0),"")))</f>
        <v/>
      </c>
      <c r="E1076" s="418"/>
      <c r="F1076" s="419" t="str">
        <f>IF($B1076="","",IFERROR(VLOOKUP($B1076,SERVIÇOS!$A:$F,4,0),IFERROR(VLOOKUP($B1076,'COMPOSIÇÕES COMPLEMENTARES '!$C:$K,6,0),"")))</f>
        <v/>
      </c>
      <c r="G1076" s="419" t="str">
        <f>IF($B1076="","",IFERROR(VLOOKUP($B1076,SERVIÇOS!$A:$F,5,0),IFERROR(VLOOKUP($B1076,'COMPOSIÇÕES COMPLEMENTARES '!$C:$K,7,0),"")))</f>
        <v/>
      </c>
      <c r="H1076" s="419" t="str">
        <f t="shared" si="550"/>
        <v/>
      </c>
      <c r="I1076" s="419" t="str">
        <f t="shared" si="552"/>
        <v/>
      </c>
      <c r="J1076" s="419" t="str">
        <f t="shared" si="553"/>
        <v/>
      </c>
      <c r="K1076" s="419" t="str">
        <f t="shared" si="554"/>
        <v/>
      </c>
      <c r="L1076" s="714"/>
      <c r="N1076" s="477"/>
      <c r="O1076" s="478" t="str">
        <f t="shared" si="555"/>
        <v/>
      </c>
      <c r="P1076" s="477"/>
      <c r="Q1076" s="479" t="str">
        <f t="shared" si="556"/>
        <v/>
      </c>
      <c r="R1076" s="477"/>
      <c r="S1076" s="480" t="str">
        <f t="shared" si="557"/>
        <v/>
      </c>
      <c r="T1076" s="481">
        <f>SUMIF($N$8:S$8,"QUANT.",N1076:S1076)</f>
        <v>0</v>
      </c>
      <c r="U1076" s="482">
        <f t="shared" si="558"/>
        <v>0</v>
      </c>
      <c r="V1076" s="494" t="str">
        <f t="shared" si="551"/>
        <v/>
      </c>
      <c r="W1076" s="495">
        <f t="shared" si="559"/>
        <v>0</v>
      </c>
      <c r="X1076" s="495" t="e">
        <f t="shared" si="560"/>
        <v>#VALUE!</v>
      </c>
    </row>
    <row r="1077" spans="1:24">
      <c r="A1077" s="414"/>
      <c r="B1077" s="415"/>
      <c r="C1077" s="416" t="str">
        <f>IF($B1077="","",IFERROR(VLOOKUP($B1077,SERVIÇOS!$A:$F,2,0),IFERROR(VLOOKUP($B1077,'COMPOSIÇÕES COMPLEMENTARES '!$C:$K,2,0),"")))</f>
        <v/>
      </c>
      <c r="D1077" s="417" t="str">
        <f>IF($B1077="","",IFERROR(VLOOKUP($B1077,SERVIÇOS!$A:$F,3,0),IFERROR(VLOOKUP($B1077,'COMPOSIÇÕES COMPLEMENTARES '!$C:$K,3,0),"")))</f>
        <v/>
      </c>
      <c r="E1077" s="418"/>
      <c r="F1077" s="419" t="str">
        <f>IF($B1077="","",IFERROR(VLOOKUP($B1077,SERVIÇOS!$A:$F,4,0),IFERROR(VLOOKUP($B1077,'COMPOSIÇÕES COMPLEMENTARES '!$C:$K,6,0),"")))</f>
        <v/>
      </c>
      <c r="G1077" s="419" t="str">
        <f>IF($B1077="","",IFERROR(VLOOKUP($B1077,SERVIÇOS!$A:$F,5,0),IFERROR(VLOOKUP($B1077,'COMPOSIÇÕES COMPLEMENTARES '!$C:$K,7,0),"")))</f>
        <v/>
      </c>
      <c r="H1077" s="419" t="str">
        <f t="shared" si="550"/>
        <v/>
      </c>
      <c r="I1077" s="419" t="str">
        <f t="shared" si="552"/>
        <v/>
      </c>
      <c r="J1077" s="419" t="str">
        <f t="shared" si="553"/>
        <v/>
      </c>
      <c r="K1077" s="419" t="str">
        <f t="shared" si="554"/>
        <v/>
      </c>
      <c r="L1077" s="714"/>
      <c r="N1077" s="477"/>
      <c r="O1077" s="478" t="str">
        <f t="shared" si="555"/>
        <v/>
      </c>
      <c r="P1077" s="477"/>
      <c r="Q1077" s="479" t="str">
        <f t="shared" si="556"/>
        <v/>
      </c>
      <c r="R1077" s="477"/>
      <c r="S1077" s="480" t="str">
        <f t="shared" si="557"/>
        <v/>
      </c>
      <c r="T1077" s="481">
        <f>SUMIF($N$8:S$8,"QUANT.",N1077:S1077)</f>
        <v>0</v>
      </c>
      <c r="U1077" s="482">
        <f t="shared" si="558"/>
        <v>0</v>
      </c>
      <c r="V1077" s="494" t="str">
        <f t="shared" si="551"/>
        <v/>
      </c>
      <c r="W1077" s="495">
        <f t="shared" si="559"/>
        <v>0</v>
      </c>
      <c r="X1077" s="495" t="e">
        <f t="shared" si="560"/>
        <v>#VALUE!</v>
      </c>
    </row>
    <row r="1078" spans="1:24">
      <c r="A1078" s="414"/>
      <c r="B1078" s="415"/>
      <c r="C1078" s="416" t="str">
        <f>IF($B1078="","",IFERROR(VLOOKUP($B1078,SERVIÇOS!$A:$F,2,0),IFERROR(VLOOKUP($B1078,'COMPOSIÇÕES COMPLEMENTARES '!$C:$K,2,0),"")))</f>
        <v/>
      </c>
      <c r="D1078" s="417" t="str">
        <f>IF($B1078="","",IFERROR(VLOOKUP($B1078,SERVIÇOS!$A:$F,3,0),IFERROR(VLOOKUP($B1078,'COMPOSIÇÕES COMPLEMENTARES '!$C:$K,3,0),"")))</f>
        <v/>
      </c>
      <c r="E1078" s="418"/>
      <c r="F1078" s="419" t="str">
        <f>IF($B1078="","",IFERROR(VLOOKUP($B1078,SERVIÇOS!$A:$F,4,0),IFERROR(VLOOKUP($B1078,'COMPOSIÇÕES COMPLEMENTARES '!$C:$K,6,0),"")))</f>
        <v/>
      </c>
      <c r="G1078" s="419" t="str">
        <f>IF($B1078="","",IFERROR(VLOOKUP($B1078,SERVIÇOS!$A:$F,5,0),IFERROR(VLOOKUP($B1078,'COMPOSIÇÕES COMPLEMENTARES '!$C:$K,7,0),"")))</f>
        <v/>
      </c>
      <c r="H1078" s="419" t="str">
        <f t="shared" si="550"/>
        <v/>
      </c>
      <c r="I1078" s="419" t="str">
        <f t="shared" si="552"/>
        <v/>
      </c>
      <c r="J1078" s="419" t="str">
        <f t="shared" si="553"/>
        <v/>
      </c>
      <c r="K1078" s="419" t="str">
        <f t="shared" si="554"/>
        <v/>
      </c>
      <c r="L1078" s="714"/>
      <c r="N1078" s="477"/>
      <c r="O1078" s="478" t="str">
        <f t="shared" si="555"/>
        <v/>
      </c>
      <c r="P1078" s="477"/>
      <c r="Q1078" s="479" t="str">
        <f t="shared" si="556"/>
        <v/>
      </c>
      <c r="R1078" s="477"/>
      <c r="S1078" s="480" t="str">
        <f t="shared" si="557"/>
        <v/>
      </c>
      <c r="T1078" s="481">
        <f>SUMIF($N$8:S$8,"QUANT.",N1078:S1078)</f>
        <v>0</v>
      </c>
      <c r="U1078" s="482">
        <f t="shared" si="558"/>
        <v>0</v>
      </c>
      <c r="V1078" s="494" t="str">
        <f t="shared" si="551"/>
        <v/>
      </c>
      <c r="W1078" s="495">
        <f t="shared" si="559"/>
        <v>0</v>
      </c>
      <c r="X1078" s="495" t="e">
        <f t="shared" si="560"/>
        <v>#VALUE!</v>
      </c>
    </row>
    <row r="1079" spans="1:24">
      <c r="A1079" s="414"/>
      <c r="B1079" s="415"/>
      <c r="C1079" s="416" t="str">
        <f>IF($B1079="","",IFERROR(VLOOKUP($B1079,SERVIÇOS!$A:$F,2,0),IFERROR(VLOOKUP($B1079,'COMPOSIÇÕES COMPLEMENTARES '!$C:$K,2,0),"")))</f>
        <v/>
      </c>
      <c r="D1079" s="417" t="str">
        <f>IF($B1079="","",IFERROR(VLOOKUP($B1079,SERVIÇOS!$A:$F,3,0),IFERROR(VLOOKUP($B1079,'COMPOSIÇÕES COMPLEMENTARES '!$C:$K,3,0),"")))</f>
        <v/>
      </c>
      <c r="E1079" s="418"/>
      <c r="F1079" s="419" t="str">
        <f>IF($B1079="","",IFERROR(VLOOKUP($B1079,SERVIÇOS!$A:$F,4,0),IFERROR(VLOOKUP($B1079,'COMPOSIÇÕES COMPLEMENTARES '!$C:$K,6,0),"")))</f>
        <v/>
      </c>
      <c r="G1079" s="419" t="str">
        <f>IF($B1079="","",IFERROR(VLOOKUP($B1079,SERVIÇOS!$A:$F,5,0),IFERROR(VLOOKUP($B1079,'COMPOSIÇÕES COMPLEMENTARES '!$C:$K,7,0),"")))</f>
        <v/>
      </c>
      <c r="H1079" s="419" t="str">
        <f t="shared" ref="H1079:H1142" si="561">IF(E1079="","",F1079+G1079)</f>
        <v/>
      </c>
      <c r="I1079" s="419" t="str">
        <f t="shared" si="552"/>
        <v/>
      </c>
      <c r="J1079" s="419" t="str">
        <f t="shared" si="553"/>
        <v/>
      </c>
      <c r="K1079" s="419" t="str">
        <f t="shared" si="554"/>
        <v/>
      </c>
      <c r="L1079" s="714"/>
      <c r="N1079" s="477"/>
      <c r="O1079" s="478" t="str">
        <f t="shared" si="555"/>
        <v/>
      </c>
      <c r="P1079" s="477"/>
      <c r="Q1079" s="479" t="str">
        <f t="shared" si="556"/>
        <v/>
      </c>
      <c r="R1079" s="477"/>
      <c r="S1079" s="480" t="str">
        <f t="shared" si="557"/>
        <v/>
      </c>
      <c r="T1079" s="481">
        <f>SUMIF($N$8:S$8,"QUANT.",N1079:S1079)</f>
        <v>0</v>
      </c>
      <c r="U1079" s="482">
        <f t="shared" si="558"/>
        <v>0</v>
      </c>
      <c r="V1079" s="494" t="str">
        <f t="shared" ref="V1079:V1142" si="562">IF(B1079&lt;&gt;"",IF(U1079=0,"MEDIR",IF(K1079-U1079=0,"OK",IF(K1079-U1079&gt;0,"MEDIR","ALERTA!"))),"")</f>
        <v/>
      </c>
      <c r="W1079" s="495">
        <f t="shared" si="559"/>
        <v>0</v>
      </c>
      <c r="X1079" s="495" t="e">
        <f t="shared" si="560"/>
        <v>#VALUE!</v>
      </c>
    </row>
    <row r="1080" spans="1:24">
      <c r="A1080" s="414"/>
      <c r="B1080" s="415"/>
      <c r="C1080" s="416" t="str">
        <f>IF($B1080="","",IFERROR(VLOOKUP($B1080,SERVIÇOS!$A:$F,2,0),IFERROR(VLOOKUP($B1080,'COMPOSIÇÕES COMPLEMENTARES '!$C:$K,2,0),"")))</f>
        <v/>
      </c>
      <c r="D1080" s="417" t="str">
        <f>IF($B1080="","",IFERROR(VLOOKUP($B1080,SERVIÇOS!$A:$F,3,0),IFERROR(VLOOKUP($B1080,'COMPOSIÇÕES COMPLEMENTARES '!$C:$K,3,0),"")))</f>
        <v/>
      </c>
      <c r="E1080" s="418"/>
      <c r="F1080" s="419" t="str">
        <f>IF($B1080="","",IFERROR(VLOOKUP($B1080,SERVIÇOS!$A:$F,4,0),IFERROR(VLOOKUP($B1080,'COMPOSIÇÕES COMPLEMENTARES '!$C:$K,6,0),"")))</f>
        <v/>
      </c>
      <c r="G1080" s="419" t="str">
        <f>IF($B1080="","",IFERROR(VLOOKUP($B1080,SERVIÇOS!$A:$F,5,0),IFERROR(VLOOKUP($B1080,'COMPOSIÇÕES COMPLEMENTARES '!$C:$K,7,0),"")))</f>
        <v/>
      </c>
      <c r="H1080" s="419" t="str">
        <f t="shared" si="561"/>
        <v/>
      </c>
      <c r="I1080" s="419" t="str">
        <f t="shared" ref="I1080:I1143" si="563">IF(E1080="","",TRUNC((E1080*F1080),2))</f>
        <v/>
      </c>
      <c r="J1080" s="419" t="str">
        <f t="shared" ref="J1080:J1143" si="564">IF(E1080="","",TRUNC((E1080*G1080),2))</f>
        <v/>
      </c>
      <c r="K1080" s="419" t="str">
        <f t="shared" ref="K1080:K1143" si="565">IF(E1080="","",TRUNC((E1080*H1080),2))</f>
        <v/>
      </c>
      <c r="L1080" s="714"/>
      <c r="N1080" s="477"/>
      <c r="O1080" s="478" t="str">
        <f t="shared" ref="O1080:O1143" si="566">IF(OR(N1080="",$K1080=""),"",(N1080/$E1080)*$K1080)</f>
        <v/>
      </c>
      <c r="P1080" s="477"/>
      <c r="Q1080" s="479" t="str">
        <f t="shared" ref="Q1080:Q1143" si="567">IF(OR(P1080="",$K1080=""),"",(P1080/$E1080)*$K1080)</f>
        <v/>
      </c>
      <c r="R1080" s="477"/>
      <c r="S1080" s="480" t="str">
        <f t="shared" ref="S1080:S1143" si="568">IF(OR(R1080="",$K1080=""),"",(R1080/$E1080)*$K1080)</f>
        <v/>
      </c>
      <c r="T1080" s="481">
        <f>SUMIF($N$8:S$8,"QUANT.",N1080:S1080)</f>
        <v>0</v>
      </c>
      <c r="U1080" s="482">
        <f t="shared" ref="U1080:U1143" si="569">SUMIF($N$8:$S$8,"CUSTO",N1080:S1080)</f>
        <v>0</v>
      </c>
      <c r="V1080" s="494" t="str">
        <f t="shared" si="562"/>
        <v/>
      </c>
      <c r="W1080" s="495">
        <f t="shared" ref="W1080:W1143" si="570">IF(T1080="",0,E1080-T1080)</f>
        <v>0</v>
      </c>
      <c r="X1080" s="495" t="e">
        <f t="shared" ref="X1080:X1143" si="571">IF(U1080="",0,K1080-U1080)</f>
        <v>#VALUE!</v>
      </c>
    </row>
    <row r="1081" spans="1:24">
      <c r="A1081" s="414"/>
      <c r="B1081" s="415"/>
      <c r="C1081" s="416" t="str">
        <f>IF($B1081="","",IFERROR(VLOOKUP($B1081,SERVIÇOS!$A:$F,2,0),IFERROR(VLOOKUP($B1081,'COMPOSIÇÕES COMPLEMENTARES '!$C:$K,2,0),"")))</f>
        <v/>
      </c>
      <c r="D1081" s="417" t="str">
        <f>IF($B1081="","",IFERROR(VLOOKUP($B1081,SERVIÇOS!$A:$F,3,0),IFERROR(VLOOKUP($B1081,'COMPOSIÇÕES COMPLEMENTARES '!$C:$K,3,0),"")))</f>
        <v/>
      </c>
      <c r="E1081" s="418"/>
      <c r="F1081" s="419" t="str">
        <f>IF($B1081="","",IFERROR(VLOOKUP($B1081,SERVIÇOS!$A:$F,4,0),IFERROR(VLOOKUP($B1081,'COMPOSIÇÕES COMPLEMENTARES '!$C:$K,6,0),"")))</f>
        <v/>
      </c>
      <c r="G1081" s="419" t="str">
        <f>IF($B1081="","",IFERROR(VLOOKUP($B1081,SERVIÇOS!$A:$F,5,0),IFERROR(VLOOKUP($B1081,'COMPOSIÇÕES COMPLEMENTARES '!$C:$K,7,0),"")))</f>
        <v/>
      </c>
      <c r="H1081" s="419" t="str">
        <f t="shared" si="561"/>
        <v/>
      </c>
      <c r="I1081" s="419" t="str">
        <f t="shared" si="563"/>
        <v/>
      </c>
      <c r="J1081" s="419" t="str">
        <f t="shared" si="564"/>
        <v/>
      </c>
      <c r="K1081" s="419" t="str">
        <f t="shared" si="565"/>
        <v/>
      </c>
      <c r="L1081" s="714"/>
      <c r="N1081" s="477"/>
      <c r="O1081" s="478" t="str">
        <f t="shared" si="566"/>
        <v/>
      </c>
      <c r="P1081" s="477"/>
      <c r="Q1081" s="479" t="str">
        <f t="shared" si="567"/>
        <v/>
      </c>
      <c r="R1081" s="477"/>
      <c r="S1081" s="480" t="str">
        <f t="shared" si="568"/>
        <v/>
      </c>
      <c r="T1081" s="481">
        <f>SUMIF($N$8:S$8,"QUANT.",N1081:S1081)</f>
        <v>0</v>
      </c>
      <c r="U1081" s="482">
        <f t="shared" si="569"/>
        <v>0</v>
      </c>
      <c r="V1081" s="494" t="str">
        <f t="shared" si="562"/>
        <v/>
      </c>
      <c r="W1081" s="495">
        <f t="shared" si="570"/>
        <v>0</v>
      </c>
      <c r="X1081" s="495" t="e">
        <f t="shared" si="571"/>
        <v>#VALUE!</v>
      </c>
    </row>
    <row r="1082" spans="1:24">
      <c r="A1082" s="414"/>
      <c r="B1082" s="415"/>
      <c r="C1082" s="416" t="str">
        <f>IF($B1082="","",IFERROR(VLOOKUP($B1082,SERVIÇOS!$A:$F,2,0),IFERROR(VLOOKUP($B1082,'COMPOSIÇÕES COMPLEMENTARES '!$C:$K,2,0),"")))</f>
        <v/>
      </c>
      <c r="D1082" s="417" t="str">
        <f>IF($B1082="","",IFERROR(VLOOKUP($B1082,SERVIÇOS!$A:$F,3,0),IFERROR(VLOOKUP($B1082,'COMPOSIÇÕES COMPLEMENTARES '!$C:$K,3,0),"")))</f>
        <v/>
      </c>
      <c r="E1082" s="418"/>
      <c r="F1082" s="419" t="str">
        <f>IF($B1082="","",IFERROR(VLOOKUP($B1082,SERVIÇOS!$A:$F,4,0),IFERROR(VLOOKUP($B1082,'COMPOSIÇÕES COMPLEMENTARES '!$C:$K,6,0),"")))</f>
        <v/>
      </c>
      <c r="G1082" s="419" t="str">
        <f>IF($B1082="","",IFERROR(VLOOKUP($B1082,SERVIÇOS!$A:$F,5,0),IFERROR(VLOOKUP($B1082,'COMPOSIÇÕES COMPLEMENTARES '!$C:$K,7,0),"")))</f>
        <v/>
      </c>
      <c r="H1082" s="419" t="str">
        <f t="shared" si="561"/>
        <v/>
      </c>
      <c r="I1082" s="419" t="str">
        <f t="shared" si="563"/>
        <v/>
      </c>
      <c r="J1082" s="419" t="str">
        <f t="shared" si="564"/>
        <v/>
      </c>
      <c r="K1082" s="419" t="str">
        <f t="shared" si="565"/>
        <v/>
      </c>
      <c r="L1082" s="714"/>
      <c r="N1082" s="477"/>
      <c r="O1082" s="478" t="str">
        <f t="shared" si="566"/>
        <v/>
      </c>
      <c r="P1082" s="477"/>
      <c r="Q1082" s="479" t="str">
        <f t="shared" si="567"/>
        <v/>
      </c>
      <c r="R1082" s="477"/>
      <c r="S1082" s="480" t="str">
        <f t="shared" si="568"/>
        <v/>
      </c>
      <c r="T1082" s="481">
        <f>SUMIF($N$8:S$8,"QUANT.",N1082:S1082)</f>
        <v>0</v>
      </c>
      <c r="U1082" s="482">
        <f t="shared" si="569"/>
        <v>0</v>
      </c>
      <c r="V1082" s="494" t="str">
        <f t="shared" si="562"/>
        <v/>
      </c>
      <c r="W1082" s="495">
        <f t="shared" si="570"/>
        <v>0</v>
      </c>
      <c r="X1082" s="495" t="e">
        <f t="shared" si="571"/>
        <v>#VALUE!</v>
      </c>
    </row>
    <row r="1083" spans="1:24">
      <c r="A1083" s="414"/>
      <c r="B1083" s="415"/>
      <c r="C1083" s="416" t="str">
        <f>IF($B1083="","",IFERROR(VLOOKUP($B1083,SERVIÇOS!$A:$F,2,0),IFERROR(VLOOKUP($B1083,'COMPOSIÇÕES COMPLEMENTARES '!$C:$K,2,0),"")))</f>
        <v/>
      </c>
      <c r="D1083" s="417" t="str">
        <f>IF($B1083="","",IFERROR(VLOOKUP($B1083,SERVIÇOS!$A:$F,3,0),IFERROR(VLOOKUP($B1083,'COMPOSIÇÕES COMPLEMENTARES '!$C:$K,3,0),"")))</f>
        <v/>
      </c>
      <c r="E1083" s="418"/>
      <c r="F1083" s="419" t="str">
        <f>IF($B1083="","",IFERROR(VLOOKUP($B1083,SERVIÇOS!$A:$F,4,0),IFERROR(VLOOKUP($B1083,'COMPOSIÇÕES COMPLEMENTARES '!$C:$K,6,0),"")))</f>
        <v/>
      </c>
      <c r="G1083" s="419" t="str">
        <f>IF($B1083="","",IFERROR(VLOOKUP($B1083,SERVIÇOS!$A:$F,5,0),IFERROR(VLOOKUP($B1083,'COMPOSIÇÕES COMPLEMENTARES '!$C:$K,7,0),"")))</f>
        <v/>
      </c>
      <c r="H1083" s="419" t="str">
        <f t="shared" si="561"/>
        <v/>
      </c>
      <c r="I1083" s="419" t="str">
        <f t="shared" si="563"/>
        <v/>
      </c>
      <c r="J1083" s="419" t="str">
        <f t="shared" si="564"/>
        <v/>
      </c>
      <c r="K1083" s="419" t="str">
        <f t="shared" si="565"/>
        <v/>
      </c>
      <c r="L1083" s="714"/>
      <c r="N1083" s="477"/>
      <c r="O1083" s="478" t="str">
        <f t="shared" si="566"/>
        <v/>
      </c>
      <c r="P1083" s="477"/>
      <c r="Q1083" s="479" t="str">
        <f t="shared" si="567"/>
        <v/>
      </c>
      <c r="R1083" s="477"/>
      <c r="S1083" s="480" t="str">
        <f t="shared" si="568"/>
        <v/>
      </c>
      <c r="T1083" s="481">
        <f>SUMIF($N$8:S$8,"QUANT.",N1083:S1083)</f>
        <v>0</v>
      </c>
      <c r="U1083" s="482">
        <f t="shared" si="569"/>
        <v>0</v>
      </c>
      <c r="V1083" s="494" t="str">
        <f t="shared" si="562"/>
        <v/>
      </c>
      <c r="W1083" s="495">
        <f t="shared" si="570"/>
        <v>0</v>
      </c>
      <c r="X1083" s="495" t="e">
        <f t="shared" si="571"/>
        <v>#VALUE!</v>
      </c>
    </row>
    <row r="1084" spans="1:24">
      <c r="A1084" s="414"/>
      <c r="B1084" s="415"/>
      <c r="C1084" s="416" t="str">
        <f>IF($B1084="","",IFERROR(VLOOKUP($B1084,SERVIÇOS!$A:$F,2,0),IFERROR(VLOOKUP($B1084,'COMPOSIÇÕES COMPLEMENTARES '!$C:$K,2,0),"")))</f>
        <v/>
      </c>
      <c r="D1084" s="417" t="str">
        <f>IF($B1084="","",IFERROR(VLOOKUP($B1084,SERVIÇOS!$A:$F,3,0),IFERROR(VLOOKUP($B1084,'COMPOSIÇÕES COMPLEMENTARES '!$C:$K,3,0),"")))</f>
        <v/>
      </c>
      <c r="E1084" s="418"/>
      <c r="F1084" s="419" t="str">
        <f>IF($B1084="","",IFERROR(VLOOKUP($B1084,SERVIÇOS!$A:$F,4,0),IFERROR(VLOOKUP($B1084,'COMPOSIÇÕES COMPLEMENTARES '!$C:$K,6,0),"")))</f>
        <v/>
      </c>
      <c r="G1084" s="419" t="str">
        <f>IF($B1084="","",IFERROR(VLOOKUP($B1084,SERVIÇOS!$A:$F,5,0),IFERROR(VLOOKUP($B1084,'COMPOSIÇÕES COMPLEMENTARES '!$C:$K,7,0),"")))</f>
        <v/>
      </c>
      <c r="H1084" s="419" t="str">
        <f t="shared" si="561"/>
        <v/>
      </c>
      <c r="I1084" s="419" t="str">
        <f t="shared" si="563"/>
        <v/>
      </c>
      <c r="J1084" s="419" t="str">
        <f t="shared" si="564"/>
        <v/>
      </c>
      <c r="K1084" s="419" t="str">
        <f t="shared" si="565"/>
        <v/>
      </c>
      <c r="L1084" s="714"/>
      <c r="N1084" s="477"/>
      <c r="O1084" s="478" t="str">
        <f t="shared" si="566"/>
        <v/>
      </c>
      <c r="P1084" s="477"/>
      <c r="Q1084" s="479" t="str">
        <f t="shared" si="567"/>
        <v/>
      </c>
      <c r="R1084" s="477"/>
      <c r="S1084" s="480" t="str">
        <f t="shared" si="568"/>
        <v/>
      </c>
      <c r="T1084" s="481">
        <f>SUMIF($N$8:S$8,"QUANT.",N1084:S1084)</f>
        <v>0</v>
      </c>
      <c r="U1084" s="482">
        <f t="shared" si="569"/>
        <v>0</v>
      </c>
      <c r="V1084" s="494" t="str">
        <f t="shared" si="562"/>
        <v/>
      </c>
      <c r="W1084" s="495">
        <f t="shared" si="570"/>
        <v>0</v>
      </c>
      <c r="X1084" s="495" t="e">
        <f t="shared" si="571"/>
        <v>#VALUE!</v>
      </c>
    </row>
    <row r="1085" spans="1:24">
      <c r="A1085" s="414"/>
      <c r="B1085" s="415"/>
      <c r="C1085" s="416" t="str">
        <f>IF($B1085="","",IFERROR(VLOOKUP($B1085,SERVIÇOS!$A:$F,2,0),IFERROR(VLOOKUP($B1085,'COMPOSIÇÕES COMPLEMENTARES '!$C:$K,2,0),"")))</f>
        <v/>
      </c>
      <c r="D1085" s="417" t="str">
        <f>IF($B1085="","",IFERROR(VLOOKUP($B1085,SERVIÇOS!$A:$F,3,0),IFERROR(VLOOKUP($B1085,'COMPOSIÇÕES COMPLEMENTARES '!$C:$K,3,0),"")))</f>
        <v/>
      </c>
      <c r="E1085" s="418"/>
      <c r="F1085" s="419" t="str">
        <f>IF($B1085="","",IFERROR(VLOOKUP($B1085,SERVIÇOS!$A:$F,4,0),IFERROR(VLOOKUP($B1085,'COMPOSIÇÕES COMPLEMENTARES '!$C:$K,6,0),"")))</f>
        <v/>
      </c>
      <c r="G1085" s="419" t="str">
        <f>IF($B1085="","",IFERROR(VLOOKUP($B1085,SERVIÇOS!$A:$F,5,0),IFERROR(VLOOKUP($B1085,'COMPOSIÇÕES COMPLEMENTARES '!$C:$K,7,0),"")))</f>
        <v/>
      </c>
      <c r="H1085" s="419" t="str">
        <f t="shared" si="561"/>
        <v/>
      </c>
      <c r="I1085" s="419" t="str">
        <f t="shared" si="563"/>
        <v/>
      </c>
      <c r="J1085" s="419" t="str">
        <f t="shared" si="564"/>
        <v/>
      </c>
      <c r="K1085" s="419" t="str">
        <f t="shared" si="565"/>
        <v/>
      </c>
      <c r="L1085" s="714"/>
      <c r="N1085" s="477"/>
      <c r="O1085" s="478" t="str">
        <f t="shared" si="566"/>
        <v/>
      </c>
      <c r="P1085" s="477"/>
      <c r="Q1085" s="479" t="str">
        <f t="shared" si="567"/>
        <v/>
      </c>
      <c r="R1085" s="477"/>
      <c r="S1085" s="480" t="str">
        <f t="shared" si="568"/>
        <v/>
      </c>
      <c r="T1085" s="481">
        <f>SUMIF($N$8:S$8,"QUANT.",N1085:S1085)</f>
        <v>0</v>
      </c>
      <c r="U1085" s="482">
        <f t="shared" si="569"/>
        <v>0</v>
      </c>
      <c r="V1085" s="494" t="str">
        <f t="shared" si="562"/>
        <v/>
      </c>
      <c r="W1085" s="495">
        <f t="shared" si="570"/>
        <v>0</v>
      </c>
      <c r="X1085" s="495" t="e">
        <f t="shared" si="571"/>
        <v>#VALUE!</v>
      </c>
    </row>
    <row r="1086" spans="1:24">
      <c r="A1086" s="414"/>
      <c r="B1086" s="415"/>
      <c r="C1086" s="416" t="str">
        <f>IF($B1086="","",IFERROR(VLOOKUP($B1086,SERVIÇOS!$A:$F,2,0),IFERROR(VLOOKUP($B1086,'COMPOSIÇÕES COMPLEMENTARES '!$C:$K,2,0),"")))</f>
        <v/>
      </c>
      <c r="D1086" s="417" t="str">
        <f>IF($B1086="","",IFERROR(VLOOKUP($B1086,SERVIÇOS!$A:$F,3,0),IFERROR(VLOOKUP($B1086,'COMPOSIÇÕES COMPLEMENTARES '!$C:$K,3,0),"")))</f>
        <v/>
      </c>
      <c r="E1086" s="418"/>
      <c r="F1086" s="419" t="str">
        <f>IF($B1086="","",IFERROR(VLOOKUP($B1086,SERVIÇOS!$A:$F,4,0),IFERROR(VLOOKUP($B1086,'COMPOSIÇÕES COMPLEMENTARES '!$C:$K,6,0),"")))</f>
        <v/>
      </c>
      <c r="G1086" s="419" t="str">
        <f>IF($B1086="","",IFERROR(VLOOKUP($B1086,SERVIÇOS!$A:$F,5,0),IFERROR(VLOOKUP($B1086,'COMPOSIÇÕES COMPLEMENTARES '!$C:$K,7,0),"")))</f>
        <v/>
      </c>
      <c r="H1086" s="419" t="str">
        <f t="shared" si="561"/>
        <v/>
      </c>
      <c r="I1086" s="419" t="str">
        <f t="shared" si="563"/>
        <v/>
      </c>
      <c r="J1086" s="419" t="str">
        <f t="shared" si="564"/>
        <v/>
      </c>
      <c r="K1086" s="419" t="str">
        <f t="shared" si="565"/>
        <v/>
      </c>
      <c r="L1086" s="714"/>
      <c r="N1086" s="477"/>
      <c r="O1086" s="478" t="str">
        <f t="shared" si="566"/>
        <v/>
      </c>
      <c r="P1086" s="477"/>
      <c r="Q1086" s="479" t="str">
        <f t="shared" si="567"/>
        <v/>
      </c>
      <c r="R1086" s="477"/>
      <c r="S1086" s="480" t="str">
        <f t="shared" si="568"/>
        <v/>
      </c>
      <c r="T1086" s="481">
        <f>SUMIF($N$8:S$8,"QUANT.",N1086:S1086)</f>
        <v>0</v>
      </c>
      <c r="U1086" s="482">
        <f t="shared" si="569"/>
        <v>0</v>
      </c>
      <c r="V1086" s="494" t="str">
        <f t="shared" si="562"/>
        <v/>
      </c>
      <c r="W1086" s="495">
        <f t="shared" si="570"/>
        <v>0</v>
      </c>
      <c r="X1086" s="495" t="e">
        <f t="shared" si="571"/>
        <v>#VALUE!</v>
      </c>
    </row>
    <row r="1087" spans="1:24">
      <c r="A1087" s="414"/>
      <c r="B1087" s="415"/>
      <c r="C1087" s="416" t="str">
        <f>IF($B1087="","",IFERROR(VLOOKUP($B1087,SERVIÇOS!$A:$F,2,0),IFERROR(VLOOKUP($B1087,'COMPOSIÇÕES COMPLEMENTARES '!$C:$K,2,0),"")))</f>
        <v/>
      </c>
      <c r="D1087" s="417" t="str">
        <f>IF($B1087="","",IFERROR(VLOOKUP($B1087,SERVIÇOS!$A:$F,3,0),IFERROR(VLOOKUP($B1087,'COMPOSIÇÕES COMPLEMENTARES '!$C:$K,3,0),"")))</f>
        <v/>
      </c>
      <c r="E1087" s="418"/>
      <c r="F1087" s="419" t="str">
        <f>IF($B1087="","",IFERROR(VLOOKUP($B1087,SERVIÇOS!$A:$F,4,0),IFERROR(VLOOKUP($B1087,'COMPOSIÇÕES COMPLEMENTARES '!$C:$K,6,0),"")))</f>
        <v/>
      </c>
      <c r="G1087" s="419" t="str">
        <f>IF($B1087="","",IFERROR(VLOOKUP($B1087,SERVIÇOS!$A:$F,5,0),IFERROR(VLOOKUP($B1087,'COMPOSIÇÕES COMPLEMENTARES '!$C:$K,7,0),"")))</f>
        <v/>
      </c>
      <c r="H1087" s="419" t="str">
        <f t="shared" si="561"/>
        <v/>
      </c>
      <c r="I1087" s="419" t="str">
        <f t="shared" si="563"/>
        <v/>
      </c>
      <c r="J1087" s="419" t="str">
        <f t="shared" si="564"/>
        <v/>
      </c>
      <c r="K1087" s="419" t="str">
        <f t="shared" si="565"/>
        <v/>
      </c>
      <c r="L1087" s="714"/>
      <c r="N1087" s="477"/>
      <c r="O1087" s="478" t="str">
        <f t="shared" si="566"/>
        <v/>
      </c>
      <c r="P1087" s="477"/>
      <c r="Q1087" s="479" t="str">
        <f t="shared" si="567"/>
        <v/>
      </c>
      <c r="R1087" s="477"/>
      <c r="S1087" s="480" t="str">
        <f t="shared" si="568"/>
        <v/>
      </c>
      <c r="T1087" s="481">
        <f>SUMIF($N$8:S$8,"QUANT.",N1087:S1087)</f>
        <v>0</v>
      </c>
      <c r="U1087" s="482">
        <f t="shared" si="569"/>
        <v>0</v>
      </c>
      <c r="V1087" s="494" t="str">
        <f t="shared" si="562"/>
        <v/>
      </c>
      <c r="W1087" s="495">
        <f t="shared" si="570"/>
        <v>0</v>
      </c>
      <c r="X1087" s="495" t="e">
        <f t="shared" si="571"/>
        <v>#VALUE!</v>
      </c>
    </row>
    <row r="1088" spans="1:24">
      <c r="A1088" s="414"/>
      <c r="B1088" s="415"/>
      <c r="C1088" s="416" t="str">
        <f>IF($B1088="","",IFERROR(VLOOKUP($B1088,SERVIÇOS!$A:$F,2,0),IFERROR(VLOOKUP($B1088,'COMPOSIÇÕES COMPLEMENTARES '!$C:$K,2,0),"")))</f>
        <v/>
      </c>
      <c r="D1088" s="417" t="str">
        <f>IF($B1088="","",IFERROR(VLOOKUP($B1088,SERVIÇOS!$A:$F,3,0),IFERROR(VLOOKUP($B1088,'COMPOSIÇÕES COMPLEMENTARES '!$C:$K,3,0),"")))</f>
        <v/>
      </c>
      <c r="E1088" s="418"/>
      <c r="F1088" s="419" t="str">
        <f>IF($B1088="","",IFERROR(VLOOKUP($B1088,SERVIÇOS!$A:$F,4,0),IFERROR(VLOOKUP($B1088,'COMPOSIÇÕES COMPLEMENTARES '!$C:$K,6,0),"")))</f>
        <v/>
      </c>
      <c r="G1088" s="419" t="str">
        <f>IF($B1088="","",IFERROR(VLOOKUP($B1088,SERVIÇOS!$A:$F,5,0),IFERROR(VLOOKUP($B1088,'COMPOSIÇÕES COMPLEMENTARES '!$C:$K,7,0),"")))</f>
        <v/>
      </c>
      <c r="H1088" s="419" t="str">
        <f t="shared" si="561"/>
        <v/>
      </c>
      <c r="I1088" s="419" t="str">
        <f t="shared" si="563"/>
        <v/>
      </c>
      <c r="J1088" s="419" t="str">
        <f t="shared" si="564"/>
        <v/>
      </c>
      <c r="K1088" s="419" t="str">
        <f t="shared" si="565"/>
        <v/>
      </c>
      <c r="L1088" s="714"/>
      <c r="N1088" s="477"/>
      <c r="O1088" s="478" t="str">
        <f t="shared" si="566"/>
        <v/>
      </c>
      <c r="P1088" s="477"/>
      <c r="Q1088" s="479" t="str">
        <f t="shared" si="567"/>
        <v/>
      </c>
      <c r="R1088" s="477"/>
      <c r="S1088" s="480" t="str">
        <f t="shared" si="568"/>
        <v/>
      </c>
      <c r="T1088" s="481">
        <f>SUMIF($N$8:S$8,"QUANT.",N1088:S1088)</f>
        <v>0</v>
      </c>
      <c r="U1088" s="482">
        <f t="shared" si="569"/>
        <v>0</v>
      </c>
      <c r="V1088" s="494" t="str">
        <f t="shared" si="562"/>
        <v/>
      </c>
      <c r="W1088" s="495">
        <f t="shared" si="570"/>
        <v>0</v>
      </c>
      <c r="X1088" s="495" t="e">
        <f t="shared" si="571"/>
        <v>#VALUE!</v>
      </c>
    </row>
    <row r="1089" spans="1:24">
      <c r="A1089" s="414"/>
      <c r="B1089" s="415"/>
      <c r="C1089" s="416" t="str">
        <f>IF($B1089="","",IFERROR(VLOOKUP($B1089,SERVIÇOS!$A:$F,2,0),IFERROR(VLOOKUP($B1089,'COMPOSIÇÕES COMPLEMENTARES '!$C:$K,2,0),"")))</f>
        <v/>
      </c>
      <c r="D1089" s="417" t="str">
        <f>IF($B1089="","",IFERROR(VLOOKUP($B1089,SERVIÇOS!$A:$F,3,0),IFERROR(VLOOKUP($B1089,'COMPOSIÇÕES COMPLEMENTARES '!$C:$K,3,0),"")))</f>
        <v/>
      </c>
      <c r="E1089" s="418"/>
      <c r="F1089" s="419" t="str">
        <f>IF($B1089="","",IFERROR(VLOOKUP($B1089,SERVIÇOS!$A:$F,4,0),IFERROR(VLOOKUP($B1089,'COMPOSIÇÕES COMPLEMENTARES '!$C:$K,6,0),"")))</f>
        <v/>
      </c>
      <c r="G1089" s="419" t="str">
        <f>IF($B1089="","",IFERROR(VLOOKUP($B1089,SERVIÇOS!$A:$F,5,0),IFERROR(VLOOKUP($B1089,'COMPOSIÇÕES COMPLEMENTARES '!$C:$K,7,0),"")))</f>
        <v/>
      </c>
      <c r="H1089" s="419" t="str">
        <f t="shared" si="561"/>
        <v/>
      </c>
      <c r="I1089" s="419" t="str">
        <f t="shared" si="563"/>
        <v/>
      </c>
      <c r="J1089" s="419" t="str">
        <f t="shared" si="564"/>
        <v/>
      </c>
      <c r="K1089" s="419" t="str">
        <f t="shared" si="565"/>
        <v/>
      </c>
      <c r="L1089" s="714"/>
      <c r="N1089" s="477"/>
      <c r="O1089" s="478" t="str">
        <f t="shared" si="566"/>
        <v/>
      </c>
      <c r="P1089" s="477"/>
      <c r="Q1089" s="479" t="str">
        <f t="shared" si="567"/>
        <v/>
      </c>
      <c r="R1089" s="477"/>
      <c r="S1089" s="480" t="str">
        <f t="shared" si="568"/>
        <v/>
      </c>
      <c r="T1089" s="481">
        <f>SUMIF($N$8:S$8,"QUANT.",N1089:S1089)</f>
        <v>0</v>
      </c>
      <c r="U1089" s="482">
        <f t="shared" si="569"/>
        <v>0</v>
      </c>
      <c r="V1089" s="494" t="str">
        <f t="shared" si="562"/>
        <v/>
      </c>
      <c r="W1089" s="495">
        <f t="shared" si="570"/>
        <v>0</v>
      </c>
      <c r="X1089" s="495" t="e">
        <f t="shared" si="571"/>
        <v>#VALUE!</v>
      </c>
    </row>
    <row r="1090" spans="1:24">
      <c r="A1090" s="414"/>
      <c r="B1090" s="415"/>
      <c r="C1090" s="416" t="str">
        <f>IF($B1090="","",IFERROR(VLOOKUP($B1090,SERVIÇOS!$A:$F,2,0),IFERROR(VLOOKUP($B1090,'COMPOSIÇÕES COMPLEMENTARES '!$C:$K,2,0),"")))</f>
        <v/>
      </c>
      <c r="D1090" s="417" t="str">
        <f>IF($B1090="","",IFERROR(VLOOKUP($B1090,SERVIÇOS!$A:$F,3,0),IFERROR(VLOOKUP($B1090,'COMPOSIÇÕES COMPLEMENTARES '!$C:$K,3,0),"")))</f>
        <v/>
      </c>
      <c r="E1090" s="418"/>
      <c r="F1090" s="419" t="str">
        <f>IF($B1090="","",IFERROR(VLOOKUP($B1090,SERVIÇOS!$A:$F,4,0),IFERROR(VLOOKUP($B1090,'COMPOSIÇÕES COMPLEMENTARES '!$C:$K,6,0),"")))</f>
        <v/>
      </c>
      <c r="G1090" s="419" t="str">
        <f>IF($B1090="","",IFERROR(VLOOKUP($B1090,SERVIÇOS!$A:$F,5,0),IFERROR(VLOOKUP($B1090,'COMPOSIÇÕES COMPLEMENTARES '!$C:$K,7,0),"")))</f>
        <v/>
      </c>
      <c r="H1090" s="419" t="str">
        <f t="shared" si="561"/>
        <v/>
      </c>
      <c r="I1090" s="419" t="str">
        <f t="shared" si="563"/>
        <v/>
      </c>
      <c r="J1090" s="419" t="str">
        <f t="shared" si="564"/>
        <v/>
      </c>
      <c r="K1090" s="419" t="str">
        <f t="shared" si="565"/>
        <v/>
      </c>
      <c r="L1090" s="714"/>
      <c r="N1090" s="477"/>
      <c r="O1090" s="478" t="str">
        <f t="shared" si="566"/>
        <v/>
      </c>
      <c r="P1090" s="477"/>
      <c r="Q1090" s="479" t="str">
        <f t="shared" si="567"/>
        <v/>
      </c>
      <c r="R1090" s="477"/>
      <c r="S1090" s="480" t="str">
        <f t="shared" si="568"/>
        <v/>
      </c>
      <c r="T1090" s="481">
        <f>SUMIF($N$8:S$8,"QUANT.",N1090:S1090)</f>
        <v>0</v>
      </c>
      <c r="U1090" s="482">
        <f t="shared" si="569"/>
        <v>0</v>
      </c>
      <c r="V1090" s="494" t="str">
        <f t="shared" si="562"/>
        <v/>
      </c>
      <c r="W1090" s="495">
        <f t="shared" si="570"/>
        <v>0</v>
      </c>
      <c r="X1090" s="495" t="e">
        <f t="shared" si="571"/>
        <v>#VALUE!</v>
      </c>
    </row>
    <row r="1091" spans="1:24">
      <c r="A1091" s="414"/>
      <c r="B1091" s="415"/>
      <c r="C1091" s="416" t="str">
        <f>IF($B1091="","",IFERROR(VLOOKUP($B1091,SERVIÇOS!$A:$F,2,0),IFERROR(VLOOKUP($B1091,'COMPOSIÇÕES COMPLEMENTARES '!$C:$K,2,0),"")))</f>
        <v/>
      </c>
      <c r="D1091" s="417" t="str">
        <f>IF($B1091="","",IFERROR(VLOOKUP($B1091,SERVIÇOS!$A:$F,3,0),IFERROR(VLOOKUP($B1091,'COMPOSIÇÕES COMPLEMENTARES '!$C:$K,3,0),"")))</f>
        <v/>
      </c>
      <c r="E1091" s="418"/>
      <c r="F1091" s="419" t="str">
        <f>IF($B1091="","",IFERROR(VLOOKUP($B1091,SERVIÇOS!$A:$F,4,0),IFERROR(VLOOKUP($B1091,'COMPOSIÇÕES COMPLEMENTARES '!$C:$K,6,0),"")))</f>
        <v/>
      </c>
      <c r="G1091" s="419" t="str">
        <f>IF($B1091="","",IFERROR(VLOOKUP($B1091,SERVIÇOS!$A:$F,5,0),IFERROR(VLOOKUP($B1091,'COMPOSIÇÕES COMPLEMENTARES '!$C:$K,7,0),"")))</f>
        <v/>
      </c>
      <c r="H1091" s="419" t="str">
        <f t="shared" si="561"/>
        <v/>
      </c>
      <c r="I1091" s="419" t="str">
        <f t="shared" si="563"/>
        <v/>
      </c>
      <c r="J1091" s="419" t="str">
        <f t="shared" si="564"/>
        <v/>
      </c>
      <c r="K1091" s="419" t="str">
        <f t="shared" si="565"/>
        <v/>
      </c>
      <c r="L1091" s="714"/>
      <c r="N1091" s="477"/>
      <c r="O1091" s="478" t="str">
        <f t="shared" si="566"/>
        <v/>
      </c>
      <c r="P1091" s="477"/>
      <c r="Q1091" s="479" t="str">
        <f t="shared" si="567"/>
        <v/>
      </c>
      <c r="R1091" s="477"/>
      <c r="S1091" s="480" t="str">
        <f t="shared" si="568"/>
        <v/>
      </c>
      <c r="T1091" s="481">
        <f>SUMIF($N$8:S$8,"QUANT.",N1091:S1091)</f>
        <v>0</v>
      </c>
      <c r="U1091" s="482">
        <f t="shared" si="569"/>
        <v>0</v>
      </c>
      <c r="V1091" s="494" t="str">
        <f t="shared" si="562"/>
        <v/>
      </c>
      <c r="W1091" s="495">
        <f t="shared" si="570"/>
        <v>0</v>
      </c>
      <c r="X1091" s="495" t="e">
        <f t="shared" si="571"/>
        <v>#VALUE!</v>
      </c>
    </row>
    <row r="1092" spans="1:24">
      <c r="A1092" s="414"/>
      <c r="B1092" s="415"/>
      <c r="C1092" s="416" t="str">
        <f>IF($B1092="","",IFERROR(VLOOKUP($B1092,SERVIÇOS!$A:$F,2,0),IFERROR(VLOOKUP($B1092,'COMPOSIÇÕES COMPLEMENTARES '!$C:$K,2,0),"")))</f>
        <v/>
      </c>
      <c r="D1092" s="417" t="str">
        <f>IF($B1092="","",IFERROR(VLOOKUP($B1092,SERVIÇOS!$A:$F,3,0),IFERROR(VLOOKUP($B1092,'COMPOSIÇÕES COMPLEMENTARES '!$C:$K,3,0),"")))</f>
        <v/>
      </c>
      <c r="E1092" s="418"/>
      <c r="F1092" s="419" t="str">
        <f>IF($B1092="","",IFERROR(VLOOKUP($B1092,SERVIÇOS!$A:$F,4,0),IFERROR(VLOOKUP($B1092,'COMPOSIÇÕES COMPLEMENTARES '!$C:$K,6,0),"")))</f>
        <v/>
      </c>
      <c r="G1092" s="419" t="str">
        <f>IF($B1092="","",IFERROR(VLOOKUP($B1092,SERVIÇOS!$A:$F,5,0),IFERROR(VLOOKUP($B1092,'COMPOSIÇÕES COMPLEMENTARES '!$C:$K,7,0),"")))</f>
        <v/>
      </c>
      <c r="H1092" s="419" t="str">
        <f t="shared" si="561"/>
        <v/>
      </c>
      <c r="I1092" s="419" t="str">
        <f t="shared" si="563"/>
        <v/>
      </c>
      <c r="J1092" s="419" t="str">
        <f t="shared" si="564"/>
        <v/>
      </c>
      <c r="K1092" s="419" t="str">
        <f t="shared" si="565"/>
        <v/>
      </c>
      <c r="L1092" s="714"/>
      <c r="N1092" s="477"/>
      <c r="O1092" s="478" t="str">
        <f t="shared" si="566"/>
        <v/>
      </c>
      <c r="P1092" s="477"/>
      <c r="Q1092" s="479" t="str">
        <f t="shared" si="567"/>
        <v/>
      </c>
      <c r="R1092" s="477"/>
      <c r="S1092" s="480" t="str">
        <f t="shared" si="568"/>
        <v/>
      </c>
      <c r="T1092" s="481">
        <f>SUMIF($N$8:S$8,"QUANT.",N1092:S1092)</f>
        <v>0</v>
      </c>
      <c r="U1092" s="482">
        <f t="shared" si="569"/>
        <v>0</v>
      </c>
      <c r="V1092" s="494" t="str">
        <f t="shared" si="562"/>
        <v/>
      </c>
      <c r="W1092" s="495">
        <f t="shared" si="570"/>
        <v>0</v>
      </c>
      <c r="X1092" s="495" t="e">
        <f t="shared" si="571"/>
        <v>#VALUE!</v>
      </c>
    </row>
    <row r="1093" spans="1:24">
      <c r="A1093" s="414"/>
      <c r="B1093" s="415"/>
      <c r="C1093" s="416" t="str">
        <f>IF($B1093="","",IFERROR(VLOOKUP($B1093,SERVIÇOS!$A:$F,2,0),IFERROR(VLOOKUP($B1093,'COMPOSIÇÕES COMPLEMENTARES '!$C:$K,2,0),"")))</f>
        <v/>
      </c>
      <c r="D1093" s="417" t="str">
        <f>IF($B1093="","",IFERROR(VLOOKUP($B1093,SERVIÇOS!$A:$F,3,0),IFERROR(VLOOKUP($B1093,'COMPOSIÇÕES COMPLEMENTARES '!$C:$K,3,0),"")))</f>
        <v/>
      </c>
      <c r="E1093" s="418"/>
      <c r="F1093" s="419" t="str">
        <f>IF($B1093="","",IFERROR(VLOOKUP($B1093,SERVIÇOS!$A:$F,4,0),IFERROR(VLOOKUP($B1093,'COMPOSIÇÕES COMPLEMENTARES '!$C:$K,6,0),"")))</f>
        <v/>
      </c>
      <c r="G1093" s="419" t="str">
        <f>IF($B1093="","",IFERROR(VLOOKUP($B1093,SERVIÇOS!$A:$F,5,0),IFERROR(VLOOKUP($B1093,'COMPOSIÇÕES COMPLEMENTARES '!$C:$K,7,0),"")))</f>
        <v/>
      </c>
      <c r="H1093" s="419" t="str">
        <f t="shared" si="561"/>
        <v/>
      </c>
      <c r="I1093" s="419" t="str">
        <f t="shared" si="563"/>
        <v/>
      </c>
      <c r="J1093" s="419" t="str">
        <f t="shared" si="564"/>
        <v/>
      </c>
      <c r="K1093" s="419" t="str">
        <f t="shared" si="565"/>
        <v/>
      </c>
      <c r="L1093" s="714"/>
      <c r="N1093" s="477"/>
      <c r="O1093" s="478" t="str">
        <f t="shared" si="566"/>
        <v/>
      </c>
      <c r="P1093" s="477"/>
      <c r="Q1093" s="479" t="str">
        <f t="shared" si="567"/>
        <v/>
      </c>
      <c r="R1093" s="477"/>
      <c r="S1093" s="480" t="str">
        <f t="shared" si="568"/>
        <v/>
      </c>
      <c r="T1093" s="481">
        <f>SUMIF($N$8:S$8,"QUANT.",N1093:S1093)</f>
        <v>0</v>
      </c>
      <c r="U1093" s="482">
        <f t="shared" si="569"/>
        <v>0</v>
      </c>
      <c r="V1093" s="494" t="str">
        <f t="shared" si="562"/>
        <v/>
      </c>
      <c r="W1093" s="495">
        <f t="shared" si="570"/>
        <v>0</v>
      </c>
      <c r="X1093" s="495" t="e">
        <f t="shared" si="571"/>
        <v>#VALUE!</v>
      </c>
    </row>
    <row r="1094" spans="1:24">
      <c r="A1094" s="414"/>
      <c r="B1094" s="415"/>
      <c r="C1094" s="416" t="str">
        <f>IF($B1094="","",IFERROR(VLOOKUP($B1094,SERVIÇOS!$A:$F,2,0),IFERROR(VLOOKUP($B1094,'COMPOSIÇÕES COMPLEMENTARES '!$C:$K,2,0),"")))</f>
        <v/>
      </c>
      <c r="D1094" s="417" t="str">
        <f>IF($B1094="","",IFERROR(VLOOKUP($B1094,SERVIÇOS!$A:$F,3,0),IFERROR(VLOOKUP($B1094,'COMPOSIÇÕES COMPLEMENTARES '!$C:$K,3,0),"")))</f>
        <v/>
      </c>
      <c r="E1094" s="418"/>
      <c r="F1094" s="419" t="str">
        <f>IF($B1094="","",IFERROR(VLOOKUP($B1094,SERVIÇOS!$A:$F,4,0),IFERROR(VLOOKUP($B1094,'COMPOSIÇÕES COMPLEMENTARES '!$C:$K,6,0),"")))</f>
        <v/>
      </c>
      <c r="G1094" s="419" t="str">
        <f>IF($B1094="","",IFERROR(VLOOKUP($B1094,SERVIÇOS!$A:$F,5,0),IFERROR(VLOOKUP($B1094,'COMPOSIÇÕES COMPLEMENTARES '!$C:$K,7,0),"")))</f>
        <v/>
      </c>
      <c r="H1094" s="419" t="str">
        <f t="shared" si="561"/>
        <v/>
      </c>
      <c r="I1094" s="419" t="str">
        <f t="shared" si="563"/>
        <v/>
      </c>
      <c r="J1094" s="419" t="str">
        <f t="shared" si="564"/>
        <v/>
      </c>
      <c r="K1094" s="419" t="str">
        <f t="shared" si="565"/>
        <v/>
      </c>
      <c r="L1094" s="714"/>
      <c r="N1094" s="477"/>
      <c r="O1094" s="478" t="str">
        <f t="shared" si="566"/>
        <v/>
      </c>
      <c r="P1094" s="477"/>
      <c r="Q1094" s="479" t="str">
        <f t="shared" si="567"/>
        <v/>
      </c>
      <c r="R1094" s="477"/>
      <c r="S1094" s="480" t="str">
        <f t="shared" si="568"/>
        <v/>
      </c>
      <c r="T1094" s="481">
        <f>SUMIF($N$8:S$8,"QUANT.",N1094:S1094)</f>
        <v>0</v>
      </c>
      <c r="U1094" s="482">
        <f t="shared" si="569"/>
        <v>0</v>
      </c>
      <c r="V1094" s="494" t="str">
        <f t="shared" si="562"/>
        <v/>
      </c>
      <c r="W1094" s="495">
        <f t="shared" si="570"/>
        <v>0</v>
      </c>
      <c r="X1094" s="495" t="e">
        <f t="shared" si="571"/>
        <v>#VALUE!</v>
      </c>
    </row>
    <row r="1095" spans="1:24">
      <c r="A1095" s="414"/>
      <c r="B1095" s="415"/>
      <c r="C1095" s="416" t="str">
        <f>IF($B1095="","",IFERROR(VLOOKUP($B1095,SERVIÇOS!$A:$F,2,0),IFERROR(VLOOKUP($B1095,'COMPOSIÇÕES COMPLEMENTARES '!$C:$K,2,0),"")))</f>
        <v/>
      </c>
      <c r="D1095" s="417" t="str">
        <f>IF($B1095="","",IFERROR(VLOOKUP($B1095,SERVIÇOS!$A:$F,3,0),IFERROR(VLOOKUP($B1095,'COMPOSIÇÕES COMPLEMENTARES '!$C:$K,3,0),"")))</f>
        <v/>
      </c>
      <c r="E1095" s="418"/>
      <c r="F1095" s="419" t="str">
        <f>IF($B1095="","",IFERROR(VLOOKUP($B1095,SERVIÇOS!$A:$F,4,0),IFERROR(VLOOKUP($B1095,'COMPOSIÇÕES COMPLEMENTARES '!$C:$K,6,0),"")))</f>
        <v/>
      </c>
      <c r="G1095" s="419" t="str">
        <f>IF($B1095="","",IFERROR(VLOOKUP($B1095,SERVIÇOS!$A:$F,5,0),IFERROR(VLOOKUP($B1095,'COMPOSIÇÕES COMPLEMENTARES '!$C:$K,7,0),"")))</f>
        <v/>
      </c>
      <c r="H1095" s="419" t="str">
        <f t="shared" si="561"/>
        <v/>
      </c>
      <c r="I1095" s="419" t="str">
        <f t="shared" si="563"/>
        <v/>
      </c>
      <c r="J1095" s="419" t="str">
        <f t="shared" si="564"/>
        <v/>
      </c>
      <c r="K1095" s="419" t="str">
        <f t="shared" si="565"/>
        <v/>
      </c>
      <c r="L1095" s="714"/>
      <c r="N1095" s="477"/>
      <c r="O1095" s="478" t="str">
        <f t="shared" si="566"/>
        <v/>
      </c>
      <c r="P1095" s="477"/>
      <c r="Q1095" s="479" t="str">
        <f t="shared" si="567"/>
        <v/>
      </c>
      <c r="R1095" s="477"/>
      <c r="S1095" s="480" t="str">
        <f t="shared" si="568"/>
        <v/>
      </c>
      <c r="T1095" s="481">
        <f>SUMIF($N$8:S$8,"QUANT.",N1095:S1095)</f>
        <v>0</v>
      </c>
      <c r="U1095" s="482">
        <f t="shared" si="569"/>
        <v>0</v>
      </c>
      <c r="V1095" s="494" t="str">
        <f t="shared" si="562"/>
        <v/>
      </c>
      <c r="W1095" s="495">
        <f t="shared" si="570"/>
        <v>0</v>
      </c>
      <c r="X1095" s="495" t="e">
        <f t="shared" si="571"/>
        <v>#VALUE!</v>
      </c>
    </row>
    <row r="1096" spans="1:24">
      <c r="A1096" s="414"/>
      <c r="B1096" s="415"/>
      <c r="C1096" s="416" t="str">
        <f>IF($B1096="","",IFERROR(VLOOKUP($B1096,SERVIÇOS!$A:$F,2,0),IFERROR(VLOOKUP($B1096,'COMPOSIÇÕES COMPLEMENTARES '!$C:$K,2,0),"")))</f>
        <v/>
      </c>
      <c r="D1096" s="417" t="str">
        <f>IF($B1096="","",IFERROR(VLOOKUP($B1096,SERVIÇOS!$A:$F,3,0),IFERROR(VLOOKUP($B1096,'COMPOSIÇÕES COMPLEMENTARES '!$C:$K,3,0),"")))</f>
        <v/>
      </c>
      <c r="E1096" s="418"/>
      <c r="F1096" s="419" t="str">
        <f>IF($B1096="","",IFERROR(VLOOKUP($B1096,SERVIÇOS!$A:$F,4,0),IFERROR(VLOOKUP($B1096,'COMPOSIÇÕES COMPLEMENTARES '!$C:$K,6,0),"")))</f>
        <v/>
      </c>
      <c r="G1096" s="419" t="str">
        <f>IF($B1096="","",IFERROR(VLOOKUP($B1096,SERVIÇOS!$A:$F,5,0),IFERROR(VLOOKUP($B1096,'COMPOSIÇÕES COMPLEMENTARES '!$C:$K,7,0),"")))</f>
        <v/>
      </c>
      <c r="H1096" s="419" t="str">
        <f t="shared" si="561"/>
        <v/>
      </c>
      <c r="I1096" s="419" t="str">
        <f t="shared" si="563"/>
        <v/>
      </c>
      <c r="J1096" s="419" t="str">
        <f t="shared" si="564"/>
        <v/>
      </c>
      <c r="K1096" s="419" t="str">
        <f t="shared" si="565"/>
        <v/>
      </c>
      <c r="L1096" s="714"/>
      <c r="N1096" s="477"/>
      <c r="O1096" s="478" t="str">
        <f t="shared" si="566"/>
        <v/>
      </c>
      <c r="P1096" s="477"/>
      <c r="Q1096" s="479" t="str">
        <f t="shared" si="567"/>
        <v/>
      </c>
      <c r="R1096" s="477"/>
      <c r="S1096" s="480" t="str">
        <f t="shared" si="568"/>
        <v/>
      </c>
      <c r="T1096" s="481">
        <f>SUMIF($N$8:S$8,"QUANT.",N1096:S1096)</f>
        <v>0</v>
      </c>
      <c r="U1096" s="482">
        <f t="shared" si="569"/>
        <v>0</v>
      </c>
      <c r="V1096" s="494" t="str">
        <f t="shared" si="562"/>
        <v/>
      </c>
      <c r="W1096" s="495">
        <f t="shared" si="570"/>
        <v>0</v>
      </c>
      <c r="X1096" s="495" t="e">
        <f t="shared" si="571"/>
        <v>#VALUE!</v>
      </c>
    </row>
    <row r="1097" spans="1:24">
      <c r="A1097" s="414"/>
      <c r="B1097" s="415"/>
      <c r="C1097" s="416" t="str">
        <f>IF($B1097="","",IFERROR(VLOOKUP($B1097,SERVIÇOS!$A:$F,2,0),IFERROR(VLOOKUP($B1097,'COMPOSIÇÕES COMPLEMENTARES '!$C:$K,2,0),"")))</f>
        <v/>
      </c>
      <c r="D1097" s="417" t="str">
        <f>IF($B1097="","",IFERROR(VLOOKUP($B1097,SERVIÇOS!$A:$F,3,0),IFERROR(VLOOKUP($B1097,'COMPOSIÇÕES COMPLEMENTARES '!$C:$K,3,0),"")))</f>
        <v/>
      </c>
      <c r="E1097" s="418"/>
      <c r="F1097" s="419" t="str">
        <f>IF($B1097="","",IFERROR(VLOOKUP($B1097,SERVIÇOS!$A:$F,4,0),IFERROR(VLOOKUP($B1097,'COMPOSIÇÕES COMPLEMENTARES '!$C:$K,6,0),"")))</f>
        <v/>
      </c>
      <c r="G1097" s="419" t="str">
        <f>IF($B1097="","",IFERROR(VLOOKUP($B1097,SERVIÇOS!$A:$F,5,0),IFERROR(VLOOKUP($B1097,'COMPOSIÇÕES COMPLEMENTARES '!$C:$K,7,0),"")))</f>
        <v/>
      </c>
      <c r="H1097" s="419" t="str">
        <f t="shared" si="561"/>
        <v/>
      </c>
      <c r="I1097" s="419" t="str">
        <f t="shared" si="563"/>
        <v/>
      </c>
      <c r="J1097" s="419" t="str">
        <f t="shared" si="564"/>
        <v/>
      </c>
      <c r="K1097" s="419" t="str">
        <f t="shared" si="565"/>
        <v/>
      </c>
      <c r="L1097" s="714"/>
      <c r="N1097" s="477"/>
      <c r="O1097" s="478" t="str">
        <f t="shared" si="566"/>
        <v/>
      </c>
      <c r="P1097" s="477"/>
      <c r="Q1097" s="479" t="str">
        <f t="shared" si="567"/>
        <v/>
      </c>
      <c r="R1097" s="477"/>
      <c r="S1097" s="480" t="str">
        <f t="shared" si="568"/>
        <v/>
      </c>
      <c r="T1097" s="481">
        <f>SUMIF($N$8:S$8,"QUANT.",N1097:S1097)</f>
        <v>0</v>
      </c>
      <c r="U1097" s="482">
        <f t="shared" si="569"/>
        <v>0</v>
      </c>
      <c r="V1097" s="494" t="str">
        <f t="shared" si="562"/>
        <v/>
      </c>
      <c r="W1097" s="495">
        <f t="shared" si="570"/>
        <v>0</v>
      </c>
      <c r="X1097" s="495" t="e">
        <f t="shared" si="571"/>
        <v>#VALUE!</v>
      </c>
    </row>
    <row r="1098" spans="1:24">
      <c r="A1098" s="414"/>
      <c r="B1098" s="415"/>
      <c r="C1098" s="416" t="str">
        <f>IF($B1098="","",IFERROR(VLOOKUP($B1098,SERVIÇOS!$A:$F,2,0),IFERROR(VLOOKUP($B1098,'COMPOSIÇÕES COMPLEMENTARES '!$C:$K,2,0),"")))</f>
        <v/>
      </c>
      <c r="D1098" s="417" t="str">
        <f>IF($B1098="","",IFERROR(VLOOKUP($B1098,SERVIÇOS!$A:$F,3,0),IFERROR(VLOOKUP($B1098,'COMPOSIÇÕES COMPLEMENTARES '!$C:$K,3,0),"")))</f>
        <v/>
      </c>
      <c r="E1098" s="418"/>
      <c r="F1098" s="419" t="str">
        <f>IF($B1098="","",IFERROR(VLOOKUP($B1098,SERVIÇOS!$A:$F,4,0),IFERROR(VLOOKUP($B1098,'COMPOSIÇÕES COMPLEMENTARES '!$C:$K,6,0),"")))</f>
        <v/>
      </c>
      <c r="G1098" s="419" t="str">
        <f>IF($B1098="","",IFERROR(VLOOKUP($B1098,SERVIÇOS!$A:$F,5,0),IFERROR(VLOOKUP($B1098,'COMPOSIÇÕES COMPLEMENTARES '!$C:$K,7,0),"")))</f>
        <v/>
      </c>
      <c r="H1098" s="419" t="str">
        <f t="shared" si="561"/>
        <v/>
      </c>
      <c r="I1098" s="419" t="str">
        <f t="shared" si="563"/>
        <v/>
      </c>
      <c r="J1098" s="419" t="str">
        <f t="shared" si="564"/>
        <v/>
      </c>
      <c r="K1098" s="419" t="str">
        <f t="shared" si="565"/>
        <v/>
      </c>
      <c r="L1098" s="714"/>
      <c r="N1098" s="477"/>
      <c r="O1098" s="478" t="str">
        <f t="shared" si="566"/>
        <v/>
      </c>
      <c r="P1098" s="477"/>
      <c r="Q1098" s="479" t="str">
        <f t="shared" si="567"/>
        <v/>
      </c>
      <c r="R1098" s="477"/>
      <c r="S1098" s="480" t="str">
        <f t="shared" si="568"/>
        <v/>
      </c>
      <c r="T1098" s="481">
        <f>SUMIF($N$8:S$8,"QUANT.",N1098:S1098)</f>
        <v>0</v>
      </c>
      <c r="U1098" s="482">
        <f t="shared" si="569"/>
        <v>0</v>
      </c>
      <c r="V1098" s="494" t="str">
        <f t="shared" si="562"/>
        <v/>
      </c>
      <c r="W1098" s="495">
        <f t="shared" si="570"/>
        <v>0</v>
      </c>
      <c r="X1098" s="495" t="e">
        <f t="shared" si="571"/>
        <v>#VALUE!</v>
      </c>
    </row>
    <row r="1099" spans="1:24">
      <c r="A1099" s="414"/>
      <c r="B1099" s="415"/>
      <c r="C1099" s="416" t="str">
        <f>IF($B1099="","",IFERROR(VLOOKUP($B1099,SERVIÇOS!$A:$F,2,0),IFERROR(VLOOKUP($B1099,'COMPOSIÇÕES COMPLEMENTARES '!$C:$K,2,0),"")))</f>
        <v/>
      </c>
      <c r="D1099" s="417" t="str">
        <f>IF($B1099="","",IFERROR(VLOOKUP($B1099,SERVIÇOS!$A:$F,3,0),IFERROR(VLOOKUP($B1099,'COMPOSIÇÕES COMPLEMENTARES '!$C:$K,3,0),"")))</f>
        <v/>
      </c>
      <c r="E1099" s="418"/>
      <c r="F1099" s="419" t="str">
        <f>IF($B1099="","",IFERROR(VLOOKUP($B1099,SERVIÇOS!$A:$F,4,0),IFERROR(VLOOKUP($B1099,'COMPOSIÇÕES COMPLEMENTARES '!$C:$K,6,0),"")))</f>
        <v/>
      </c>
      <c r="G1099" s="419" t="str">
        <f>IF($B1099="","",IFERROR(VLOOKUP($B1099,SERVIÇOS!$A:$F,5,0),IFERROR(VLOOKUP($B1099,'COMPOSIÇÕES COMPLEMENTARES '!$C:$K,7,0),"")))</f>
        <v/>
      </c>
      <c r="H1099" s="419" t="str">
        <f t="shared" si="561"/>
        <v/>
      </c>
      <c r="I1099" s="419" t="str">
        <f t="shared" si="563"/>
        <v/>
      </c>
      <c r="J1099" s="419" t="str">
        <f t="shared" si="564"/>
        <v/>
      </c>
      <c r="K1099" s="419" t="str">
        <f t="shared" si="565"/>
        <v/>
      </c>
      <c r="L1099" s="714"/>
      <c r="N1099" s="477"/>
      <c r="O1099" s="478" t="str">
        <f t="shared" si="566"/>
        <v/>
      </c>
      <c r="P1099" s="477"/>
      <c r="Q1099" s="479" t="str">
        <f t="shared" si="567"/>
        <v/>
      </c>
      <c r="R1099" s="477"/>
      <c r="S1099" s="480" t="str">
        <f t="shared" si="568"/>
        <v/>
      </c>
      <c r="T1099" s="481">
        <f>SUMIF($N$8:S$8,"QUANT.",N1099:S1099)</f>
        <v>0</v>
      </c>
      <c r="U1099" s="482">
        <f t="shared" si="569"/>
        <v>0</v>
      </c>
      <c r="V1099" s="494" t="str">
        <f t="shared" si="562"/>
        <v/>
      </c>
      <c r="W1099" s="495">
        <f t="shared" si="570"/>
        <v>0</v>
      </c>
      <c r="X1099" s="495" t="e">
        <f t="shared" si="571"/>
        <v>#VALUE!</v>
      </c>
    </row>
    <row r="1100" spans="1:24">
      <c r="A1100" s="414"/>
      <c r="B1100" s="415"/>
      <c r="C1100" s="416" t="str">
        <f>IF($B1100="","",IFERROR(VLOOKUP($B1100,SERVIÇOS!$A:$F,2,0),IFERROR(VLOOKUP($B1100,'COMPOSIÇÕES COMPLEMENTARES '!$C:$K,2,0),"")))</f>
        <v/>
      </c>
      <c r="D1100" s="417" t="str">
        <f>IF($B1100="","",IFERROR(VLOOKUP($B1100,SERVIÇOS!$A:$F,3,0),IFERROR(VLOOKUP($B1100,'COMPOSIÇÕES COMPLEMENTARES '!$C:$K,3,0),"")))</f>
        <v/>
      </c>
      <c r="E1100" s="418"/>
      <c r="F1100" s="419" t="str">
        <f>IF($B1100="","",IFERROR(VLOOKUP($B1100,SERVIÇOS!$A:$F,4,0),IFERROR(VLOOKUP($B1100,'COMPOSIÇÕES COMPLEMENTARES '!$C:$K,6,0),"")))</f>
        <v/>
      </c>
      <c r="G1100" s="419" t="str">
        <f>IF($B1100="","",IFERROR(VLOOKUP($B1100,SERVIÇOS!$A:$F,5,0),IFERROR(VLOOKUP($B1100,'COMPOSIÇÕES COMPLEMENTARES '!$C:$K,7,0),"")))</f>
        <v/>
      </c>
      <c r="H1100" s="419" t="str">
        <f t="shared" si="561"/>
        <v/>
      </c>
      <c r="I1100" s="419" t="str">
        <f t="shared" si="563"/>
        <v/>
      </c>
      <c r="J1100" s="419" t="str">
        <f t="shared" si="564"/>
        <v/>
      </c>
      <c r="K1100" s="419" t="str">
        <f t="shared" si="565"/>
        <v/>
      </c>
      <c r="L1100" s="714"/>
      <c r="N1100" s="477"/>
      <c r="O1100" s="478" t="str">
        <f t="shared" si="566"/>
        <v/>
      </c>
      <c r="P1100" s="477"/>
      <c r="Q1100" s="479" t="str">
        <f t="shared" si="567"/>
        <v/>
      </c>
      <c r="R1100" s="477"/>
      <c r="S1100" s="480" t="str">
        <f t="shared" si="568"/>
        <v/>
      </c>
      <c r="T1100" s="481">
        <f>SUMIF($N$8:S$8,"QUANT.",N1100:S1100)</f>
        <v>0</v>
      </c>
      <c r="U1100" s="482">
        <f t="shared" si="569"/>
        <v>0</v>
      </c>
      <c r="V1100" s="494" t="str">
        <f t="shared" si="562"/>
        <v/>
      </c>
      <c r="W1100" s="495">
        <f t="shared" si="570"/>
        <v>0</v>
      </c>
      <c r="X1100" s="495" t="e">
        <f t="shared" si="571"/>
        <v>#VALUE!</v>
      </c>
    </row>
    <row r="1101" spans="1:24">
      <c r="A1101" s="414"/>
      <c r="B1101" s="415"/>
      <c r="C1101" s="416" t="str">
        <f>IF($B1101="","",IFERROR(VLOOKUP($B1101,SERVIÇOS!$A:$F,2,0),IFERROR(VLOOKUP($B1101,'COMPOSIÇÕES COMPLEMENTARES '!$C:$K,2,0),"")))</f>
        <v/>
      </c>
      <c r="D1101" s="417" t="str">
        <f>IF($B1101="","",IFERROR(VLOOKUP($B1101,SERVIÇOS!$A:$F,3,0),IFERROR(VLOOKUP($B1101,'COMPOSIÇÕES COMPLEMENTARES '!$C:$K,3,0),"")))</f>
        <v/>
      </c>
      <c r="E1101" s="418"/>
      <c r="F1101" s="419" t="str">
        <f>IF($B1101="","",IFERROR(VLOOKUP($B1101,SERVIÇOS!$A:$F,4,0),IFERROR(VLOOKUP($B1101,'COMPOSIÇÕES COMPLEMENTARES '!$C:$K,6,0),"")))</f>
        <v/>
      </c>
      <c r="G1101" s="419" t="str">
        <f>IF($B1101="","",IFERROR(VLOOKUP($B1101,SERVIÇOS!$A:$F,5,0),IFERROR(VLOOKUP($B1101,'COMPOSIÇÕES COMPLEMENTARES '!$C:$K,7,0),"")))</f>
        <v/>
      </c>
      <c r="H1101" s="419" t="str">
        <f t="shared" si="561"/>
        <v/>
      </c>
      <c r="I1101" s="419" t="str">
        <f t="shared" si="563"/>
        <v/>
      </c>
      <c r="J1101" s="419" t="str">
        <f t="shared" si="564"/>
        <v/>
      </c>
      <c r="K1101" s="419" t="str">
        <f t="shared" si="565"/>
        <v/>
      </c>
      <c r="L1101" s="714"/>
      <c r="N1101" s="477"/>
      <c r="O1101" s="478" t="str">
        <f t="shared" si="566"/>
        <v/>
      </c>
      <c r="P1101" s="477"/>
      <c r="Q1101" s="479" t="str">
        <f t="shared" si="567"/>
        <v/>
      </c>
      <c r="R1101" s="477"/>
      <c r="S1101" s="480" t="str">
        <f t="shared" si="568"/>
        <v/>
      </c>
      <c r="T1101" s="481">
        <f>SUMIF($N$8:S$8,"QUANT.",N1101:S1101)</f>
        <v>0</v>
      </c>
      <c r="U1101" s="482">
        <f t="shared" si="569"/>
        <v>0</v>
      </c>
      <c r="V1101" s="494" t="str">
        <f t="shared" si="562"/>
        <v/>
      </c>
      <c r="W1101" s="495">
        <f t="shared" si="570"/>
        <v>0</v>
      </c>
      <c r="X1101" s="495" t="e">
        <f t="shared" si="571"/>
        <v>#VALUE!</v>
      </c>
    </row>
    <row r="1102" spans="1:24">
      <c r="A1102" s="414"/>
      <c r="B1102" s="415"/>
      <c r="C1102" s="416" t="str">
        <f>IF($B1102="","",IFERROR(VLOOKUP($B1102,SERVIÇOS!$A:$F,2,0),IFERROR(VLOOKUP($B1102,'COMPOSIÇÕES COMPLEMENTARES '!$C:$K,2,0),"")))</f>
        <v/>
      </c>
      <c r="D1102" s="417" t="str">
        <f>IF($B1102="","",IFERROR(VLOOKUP($B1102,SERVIÇOS!$A:$F,3,0),IFERROR(VLOOKUP($B1102,'COMPOSIÇÕES COMPLEMENTARES '!$C:$K,3,0),"")))</f>
        <v/>
      </c>
      <c r="E1102" s="418"/>
      <c r="F1102" s="419" t="str">
        <f>IF($B1102="","",IFERROR(VLOOKUP($B1102,SERVIÇOS!$A:$F,4,0),IFERROR(VLOOKUP($B1102,'COMPOSIÇÕES COMPLEMENTARES '!$C:$K,6,0),"")))</f>
        <v/>
      </c>
      <c r="G1102" s="419" t="str">
        <f>IF($B1102="","",IFERROR(VLOOKUP($B1102,SERVIÇOS!$A:$F,5,0),IFERROR(VLOOKUP($B1102,'COMPOSIÇÕES COMPLEMENTARES '!$C:$K,7,0),"")))</f>
        <v/>
      </c>
      <c r="H1102" s="419" t="str">
        <f t="shared" si="561"/>
        <v/>
      </c>
      <c r="I1102" s="419" t="str">
        <f t="shared" si="563"/>
        <v/>
      </c>
      <c r="J1102" s="419" t="str">
        <f t="shared" si="564"/>
        <v/>
      </c>
      <c r="K1102" s="419" t="str">
        <f t="shared" si="565"/>
        <v/>
      </c>
      <c r="L1102" s="714"/>
      <c r="N1102" s="477"/>
      <c r="O1102" s="478" t="str">
        <f t="shared" si="566"/>
        <v/>
      </c>
      <c r="P1102" s="477"/>
      <c r="Q1102" s="479" t="str">
        <f t="shared" si="567"/>
        <v/>
      </c>
      <c r="R1102" s="477"/>
      <c r="S1102" s="480" t="str">
        <f t="shared" si="568"/>
        <v/>
      </c>
      <c r="T1102" s="481">
        <f>SUMIF($N$8:S$8,"QUANT.",N1102:S1102)</f>
        <v>0</v>
      </c>
      <c r="U1102" s="482">
        <f t="shared" si="569"/>
        <v>0</v>
      </c>
      <c r="V1102" s="494" t="str">
        <f t="shared" si="562"/>
        <v/>
      </c>
      <c r="W1102" s="495">
        <f t="shared" si="570"/>
        <v>0</v>
      </c>
      <c r="X1102" s="495" t="e">
        <f t="shared" si="571"/>
        <v>#VALUE!</v>
      </c>
    </row>
    <row r="1103" spans="1:24">
      <c r="A1103" s="414"/>
      <c r="B1103" s="415"/>
      <c r="C1103" s="416" t="str">
        <f>IF($B1103="","",IFERROR(VLOOKUP($B1103,SERVIÇOS!$A:$F,2,0),IFERROR(VLOOKUP($B1103,'COMPOSIÇÕES COMPLEMENTARES '!$C:$K,2,0),"")))</f>
        <v/>
      </c>
      <c r="D1103" s="417" t="str">
        <f>IF($B1103="","",IFERROR(VLOOKUP($B1103,SERVIÇOS!$A:$F,3,0),IFERROR(VLOOKUP($B1103,'COMPOSIÇÕES COMPLEMENTARES '!$C:$K,3,0),"")))</f>
        <v/>
      </c>
      <c r="E1103" s="418"/>
      <c r="F1103" s="419" t="str">
        <f>IF($B1103="","",IFERROR(VLOOKUP($B1103,SERVIÇOS!$A:$F,4,0),IFERROR(VLOOKUP($B1103,'COMPOSIÇÕES COMPLEMENTARES '!$C:$K,6,0),"")))</f>
        <v/>
      </c>
      <c r="G1103" s="419" t="str">
        <f>IF($B1103="","",IFERROR(VLOOKUP($B1103,SERVIÇOS!$A:$F,5,0),IFERROR(VLOOKUP($B1103,'COMPOSIÇÕES COMPLEMENTARES '!$C:$K,7,0),"")))</f>
        <v/>
      </c>
      <c r="H1103" s="419" t="str">
        <f t="shared" si="561"/>
        <v/>
      </c>
      <c r="I1103" s="419" t="str">
        <f t="shared" si="563"/>
        <v/>
      </c>
      <c r="J1103" s="419" t="str">
        <f t="shared" si="564"/>
        <v/>
      </c>
      <c r="K1103" s="419" t="str">
        <f t="shared" si="565"/>
        <v/>
      </c>
      <c r="L1103" s="714"/>
      <c r="N1103" s="477"/>
      <c r="O1103" s="478" t="str">
        <f t="shared" si="566"/>
        <v/>
      </c>
      <c r="P1103" s="477"/>
      <c r="Q1103" s="479" t="str">
        <f t="shared" si="567"/>
        <v/>
      </c>
      <c r="R1103" s="477"/>
      <c r="S1103" s="480" t="str">
        <f t="shared" si="568"/>
        <v/>
      </c>
      <c r="T1103" s="481">
        <f>SUMIF($N$8:S$8,"QUANT.",N1103:S1103)</f>
        <v>0</v>
      </c>
      <c r="U1103" s="482">
        <f t="shared" si="569"/>
        <v>0</v>
      </c>
      <c r="V1103" s="494" t="str">
        <f t="shared" si="562"/>
        <v/>
      </c>
      <c r="W1103" s="495">
        <f t="shared" si="570"/>
        <v>0</v>
      </c>
      <c r="X1103" s="495" t="e">
        <f t="shared" si="571"/>
        <v>#VALUE!</v>
      </c>
    </row>
    <row r="1104" spans="1:24">
      <c r="A1104" s="414"/>
      <c r="B1104" s="415"/>
      <c r="C1104" s="416" t="str">
        <f>IF($B1104="","",IFERROR(VLOOKUP($B1104,SERVIÇOS!$A:$F,2,0),IFERROR(VLOOKUP($B1104,'COMPOSIÇÕES COMPLEMENTARES '!$C:$K,2,0),"")))</f>
        <v/>
      </c>
      <c r="D1104" s="417" t="str">
        <f>IF($B1104="","",IFERROR(VLOOKUP($B1104,SERVIÇOS!$A:$F,3,0),IFERROR(VLOOKUP($B1104,'COMPOSIÇÕES COMPLEMENTARES '!$C:$K,3,0),"")))</f>
        <v/>
      </c>
      <c r="E1104" s="418"/>
      <c r="F1104" s="419" t="str">
        <f>IF($B1104="","",IFERROR(VLOOKUP($B1104,SERVIÇOS!$A:$F,4,0),IFERROR(VLOOKUP($B1104,'COMPOSIÇÕES COMPLEMENTARES '!$C:$K,6,0),"")))</f>
        <v/>
      </c>
      <c r="G1104" s="419" t="str">
        <f>IF($B1104="","",IFERROR(VLOOKUP($B1104,SERVIÇOS!$A:$F,5,0),IFERROR(VLOOKUP($B1104,'COMPOSIÇÕES COMPLEMENTARES '!$C:$K,7,0),"")))</f>
        <v/>
      </c>
      <c r="H1104" s="419" t="str">
        <f t="shared" si="561"/>
        <v/>
      </c>
      <c r="I1104" s="419" t="str">
        <f t="shared" si="563"/>
        <v/>
      </c>
      <c r="J1104" s="419" t="str">
        <f t="shared" si="564"/>
        <v/>
      </c>
      <c r="K1104" s="419" t="str">
        <f t="shared" si="565"/>
        <v/>
      </c>
      <c r="L1104" s="714"/>
      <c r="N1104" s="477"/>
      <c r="O1104" s="478" t="str">
        <f t="shared" si="566"/>
        <v/>
      </c>
      <c r="P1104" s="477"/>
      <c r="Q1104" s="479" t="str">
        <f t="shared" si="567"/>
        <v/>
      </c>
      <c r="R1104" s="477"/>
      <c r="S1104" s="480" t="str">
        <f t="shared" si="568"/>
        <v/>
      </c>
      <c r="T1104" s="481">
        <f>SUMIF($N$8:S$8,"QUANT.",N1104:S1104)</f>
        <v>0</v>
      </c>
      <c r="U1104" s="482">
        <f t="shared" si="569"/>
        <v>0</v>
      </c>
      <c r="V1104" s="494" t="str">
        <f t="shared" si="562"/>
        <v/>
      </c>
      <c r="W1104" s="495">
        <f t="shared" si="570"/>
        <v>0</v>
      </c>
      <c r="X1104" s="495" t="e">
        <f t="shared" si="571"/>
        <v>#VALUE!</v>
      </c>
    </row>
    <row r="1105" spans="1:24">
      <c r="A1105" s="414"/>
      <c r="B1105" s="415"/>
      <c r="C1105" s="416" t="str">
        <f>IF($B1105="","",IFERROR(VLOOKUP($B1105,SERVIÇOS!$A:$F,2,0),IFERROR(VLOOKUP($B1105,'COMPOSIÇÕES COMPLEMENTARES '!$C:$K,2,0),"")))</f>
        <v/>
      </c>
      <c r="D1105" s="417" t="str">
        <f>IF($B1105="","",IFERROR(VLOOKUP($B1105,SERVIÇOS!$A:$F,3,0),IFERROR(VLOOKUP($B1105,'COMPOSIÇÕES COMPLEMENTARES '!$C:$K,3,0),"")))</f>
        <v/>
      </c>
      <c r="E1105" s="418"/>
      <c r="F1105" s="419" t="str">
        <f>IF($B1105="","",IFERROR(VLOOKUP($B1105,SERVIÇOS!$A:$F,4,0),IFERROR(VLOOKUP($B1105,'COMPOSIÇÕES COMPLEMENTARES '!$C:$K,6,0),"")))</f>
        <v/>
      </c>
      <c r="G1105" s="419" t="str">
        <f>IF($B1105="","",IFERROR(VLOOKUP($B1105,SERVIÇOS!$A:$F,5,0),IFERROR(VLOOKUP($B1105,'COMPOSIÇÕES COMPLEMENTARES '!$C:$K,7,0),"")))</f>
        <v/>
      </c>
      <c r="H1105" s="419" t="str">
        <f t="shared" si="561"/>
        <v/>
      </c>
      <c r="I1105" s="419" t="str">
        <f t="shared" si="563"/>
        <v/>
      </c>
      <c r="J1105" s="419" t="str">
        <f t="shared" si="564"/>
        <v/>
      </c>
      <c r="K1105" s="419" t="str">
        <f t="shared" si="565"/>
        <v/>
      </c>
      <c r="L1105" s="714"/>
      <c r="N1105" s="477"/>
      <c r="O1105" s="478" t="str">
        <f t="shared" si="566"/>
        <v/>
      </c>
      <c r="P1105" s="477"/>
      <c r="Q1105" s="479" t="str">
        <f t="shared" si="567"/>
        <v/>
      </c>
      <c r="R1105" s="477"/>
      <c r="S1105" s="480" t="str">
        <f t="shared" si="568"/>
        <v/>
      </c>
      <c r="T1105" s="481">
        <f>SUMIF($N$8:S$8,"QUANT.",N1105:S1105)</f>
        <v>0</v>
      </c>
      <c r="U1105" s="482">
        <f t="shared" si="569"/>
        <v>0</v>
      </c>
      <c r="V1105" s="494" t="str">
        <f t="shared" si="562"/>
        <v/>
      </c>
      <c r="W1105" s="495">
        <f t="shared" si="570"/>
        <v>0</v>
      </c>
      <c r="X1105" s="495" t="e">
        <f t="shared" si="571"/>
        <v>#VALUE!</v>
      </c>
    </row>
    <row r="1106" spans="1:24">
      <c r="A1106" s="414"/>
      <c r="B1106" s="415"/>
      <c r="C1106" s="416" t="str">
        <f>IF($B1106="","",IFERROR(VLOOKUP($B1106,SERVIÇOS!$A:$F,2,0),IFERROR(VLOOKUP($B1106,'COMPOSIÇÕES COMPLEMENTARES '!$C:$K,2,0),"")))</f>
        <v/>
      </c>
      <c r="D1106" s="417" t="str">
        <f>IF($B1106="","",IFERROR(VLOOKUP($B1106,SERVIÇOS!$A:$F,3,0),IFERROR(VLOOKUP($B1106,'COMPOSIÇÕES COMPLEMENTARES '!$C:$K,3,0),"")))</f>
        <v/>
      </c>
      <c r="E1106" s="418"/>
      <c r="F1106" s="419" t="str">
        <f>IF($B1106="","",IFERROR(VLOOKUP($B1106,SERVIÇOS!$A:$F,4,0),IFERROR(VLOOKUP($B1106,'COMPOSIÇÕES COMPLEMENTARES '!$C:$K,6,0),"")))</f>
        <v/>
      </c>
      <c r="G1106" s="419" t="str">
        <f>IF($B1106="","",IFERROR(VLOOKUP($B1106,SERVIÇOS!$A:$F,5,0),IFERROR(VLOOKUP($B1106,'COMPOSIÇÕES COMPLEMENTARES '!$C:$K,7,0),"")))</f>
        <v/>
      </c>
      <c r="H1106" s="419" t="str">
        <f t="shared" si="561"/>
        <v/>
      </c>
      <c r="I1106" s="419" t="str">
        <f t="shared" si="563"/>
        <v/>
      </c>
      <c r="J1106" s="419" t="str">
        <f t="shared" si="564"/>
        <v/>
      </c>
      <c r="K1106" s="419" t="str">
        <f t="shared" si="565"/>
        <v/>
      </c>
      <c r="L1106" s="714"/>
      <c r="N1106" s="477"/>
      <c r="O1106" s="478" t="str">
        <f t="shared" si="566"/>
        <v/>
      </c>
      <c r="P1106" s="477"/>
      <c r="Q1106" s="479" t="str">
        <f t="shared" si="567"/>
        <v/>
      </c>
      <c r="R1106" s="477"/>
      <c r="S1106" s="480" t="str">
        <f t="shared" si="568"/>
        <v/>
      </c>
      <c r="T1106" s="481">
        <f>SUMIF($N$8:S$8,"QUANT.",N1106:S1106)</f>
        <v>0</v>
      </c>
      <c r="U1106" s="482">
        <f t="shared" si="569"/>
        <v>0</v>
      </c>
      <c r="V1106" s="494" t="str">
        <f t="shared" si="562"/>
        <v/>
      </c>
      <c r="W1106" s="495">
        <f t="shared" si="570"/>
        <v>0</v>
      </c>
      <c r="X1106" s="495" t="e">
        <f t="shared" si="571"/>
        <v>#VALUE!</v>
      </c>
    </row>
    <row r="1107" spans="1:24">
      <c r="A1107" s="414"/>
      <c r="B1107" s="415"/>
      <c r="C1107" s="416" t="str">
        <f>IF($B1107="","",IFERROR(VLOOKUP($B1107,SERVIÇOS!$A:$F,2,0),IFERROR(VLOOKUP($B1107,'COMPOSIÇÕES COMPLEMENTARES '!$C:$K,2,0),"")))</f>
        <v/>
      </c>
      <c r="D1107" s="417" t="str">
        <f>IF($B1107="","",IFERROR(VLOOKUP($B1107,SERVIÇOS!$A:$F,3,0),IFERROR(VLOOKUP($B1107,'COMPOSIÇÕES COMPLEMENTARES '!$C:$K,3,0),"")))</f>
        <v/>
      </c>
      <c r="E1107" s="418"/>
      <c r="F1107" s="419" t="str">
        <f>IF($B1107="","",IFERROR(VLOOKUP($B1107,SERVIÇOS!$A:$F,4,0),IFERROR(VLOOKUP($B1107,'COMPOSIÇÕES COMPLEMENTARES '!$C:$K,6,0),"")))</f>
        <v/>
      </c>
      <c r="G1107" s="419" t="str">
        <f>IF($B1107="","",IFERROR(VLOOKUP($B1107,SERVIÇOS!$A:$F,5,0),IFERROR(VLOOKUP($B1107,'COMPOSIÇÕES COMPLEMENTARES '!$C:$K,7,0),"")))</f>
        <v/>
      </c>
      <c r="H1107" s="419" t="str">
        <f t="shared" si="561"/>
        <v/>
      </c>
      <c r="I1107" s="419" t="str">
        <f t="shared" si="563"/>
        <v/>
      </c>
      <c r="J1107" s="419" t="str">
        <f t="shared" si="564"/>
        <v/>
      </c>
      <c r="K1107" s="419" t="str">
        <f t="shared" si="565"/>
        <v/>
      </c>
      <c r="L1107" s="714"/>
      <c r="N1107" s="477"/>
      <c r="O1107" s="478" t="str">
        <f t="shared" si="566"/>
        <v/>
      </c>
      <c r="P1107" s="477"/>
      <c r="Q1107" s="479" t="str">
        <f t="shared" si="567"/>
        <v/>
      </c>
      <c r="R1107" s="477"/>
      <c r="S1107" s="480" t="str">
        <f t="shared" si="568"/>
        <v/>
      </c>
      <c r="T1107" s="481">
        <f>SUMIF($N$8:S$8,"QUANT.",N1107:S1107)</f>
        <v>0</v>
      </c>
      <c r="U1107" s="482">
        <f t="shared" si="569"/>
        <v>0</v>
      </c>
      <c r="V1107" s="494" t="str">
        <f t="shared" si="562"/>
        <v/>
      </c>
      <c r="W1107" s="495">
        <f t="shared" si="570"/>
        <v>0</v>
      </c>
      <c r="X1107" s="495" t="e">
        <f t="shared" si="571"/>
        <v>#VALUE!</v>
      </c>
    </row>
    <row r="1108" spans="1:24">
      <c r="A1108" s="414"/>
      <c r="B1108" s="415"/>
      <c r="C1108" s="416" t="str">
        <f>IF($B1108="","",IFERROR(VLOOKUP($B1108,SERVIÇOS!$A:$F,2,0),IFERROR(VLOOKUP($B1108,'COMPOSIÇÕES COMPLEMENTARES '!$C:$K,2,0),"")))</f>
        <v/>
      </c>
      <c r="D1108" s="417" t="str">
        <f>IF($B1108="","",IFERROR(VLOOKUP($B1108,SERVIÇOS!$A:$F,3,0),IFERROR(VLOOKUP($B1108,'COMPOSIÇÕES COMPLEMENTARES '!$C:$K,3,0),"")))</f>
        <v/>
      </c>
      <c r="E1108" s="418"/>
      <c r="F1108" s="419" t="str">
        <f>IF($B1108="","",IFERROR(VLOOKUP($B1108,SERVIÇOS!$A:$F,4,0),IFERROR(VLOOKUP($B1108,'COMPOSIÇÕES COMPLEMENTARES '!$C:$K,6,0),"")))</f>
        <v/>
      </c>
      <c r="G1108" s="419" t="str">
        <f>IF($B1108="","",IFERROR(VLOOKUP($B1108,SERVIÇOS!$A:$F,5,0),IFERROR(VLOOKUP($B1108,'COMPOSIÇÕES COMPLEMENTARES '!$C:$K,7,0),"")))</f>
        <v/>
      </c>
      <c r="H1108" s="419" t="str">
        <f t="shared" si="561"/>
        <v/>
      </c>
      <c r="I1108" s="419" t="str">
        <f t="shared" si="563"/>
        <v/>
      </c>
      <c r="J1108" s="419" t="str">
        <f t="shared" si="564"/>
        <v/>
      </c>
      <c r="K1108" s="419" t="str">
        <f t="shared" si="565"/>
        <v/>
      </c>
      <c r="L1108" s="714"/>
      <c r="N1108" s="477"/>
      <c r="O1108" s="478" t="str">
        <f t="shared" si="566"/>
        <v/>
      </c>
      <c r="P1108" s="477"/>
      <c r="Q1108" s="479" t="str">
        <f t="shared" si="567"/>
        <v/>
      </c>
      <c r="R1108" s="477"/>
      <c r="S1108" s="480" t="str">
        <f t="shared" si="568"/>
        <v/>
      </c>
      <c r="T1108" s="481">
        <f>SUMIF($N$8:S$8,"QUANT.",N1108:S1108)</f>
        <v>0</v>
      </c>
      <c r="U1108" s="482">
        <f t="shared" si="569"/>
        <v>0</v>
      </c>
      <c r="V1108" s="494" t="str">
        <f t="shared" si="562"/>
        <v/>
      </c>
      <c r="W1108" s="495">
        <f t="shared" si="570"/>
        <v>0</v>
      </c>
      <c r="X1108" s="495" t="e">
        <f t="shared" si="571"/>
        <v>#VALUE!</v>
      </c>
    </row>
    <row r="1109" spans="1:24">
      <c r="A1109" s="414"/>
      <c r="B1109" s="415"/>
      <c r="C1109" s="416" t="str">
        <f>IF($B1109="","",IFERROR(VLOOKUP($B1109,SERVIÇOS!$A:$F,2,0),IFERROR(VLOOKUP($B1109,'COMPOSIÇÕES COMPLEMENTARES '!$C:$K,2,0),"")))</f>
        <v/>
      </c>
      <c r="D1109" s="417" t="str">
        <f>IF($B1109="","",IFERROR(VLOOKUP($B1109,SERVIÇOS!$A:$F,3,0),IFERROR(VLOOKUP($B1109,'COMPOSIÇÕES COMPLEMENTARES '!$C:$K,3,0),"")))</f>
        <v/>
      </c>
      <c r="E1109" s="418"/>
      <c r="F1109" s="419" t="str">
        <f>IF($B1109="","",IFERROR(VLOOKUP($B1109,SERVIÇOS!$A:$F,4,0),IFERROR(VLOOKUP($B1109,'COMPOSIÇÕES COMPLEMENTARES '!$C:$K,6,0),"")))</f>
        <v/>
      </c>
      <c r="G1109" s="419" t="str">
        <f>IF($B1109="","",IFERROR(VLOOKUP($B1109,SERVIÇOS!$A:$F,5,0),IFERROR(VLOOKUP($B1109,'COMPOSIÇÕES COMPLEMENTARES '!$C:$K,7,0),"")))</f>
        <v/>
      </c>
      <c r="H1109" s="419" t="str">
        <f t="shared" si="561"/>
        <v/>
      </c>
      <c r="I1109" s="419" t="str">
        <f t="shared" si="563"/>
        <v/>
      </c>
      <c r="J1109" s="419" t="str">
        <f t="shared" si="564"/>
        <v/>
      </c>
      <c r="K1109" s="419" t="str">
        <f t="shared" si="565"/>
        <v/>
      </c>
      <c r="L1109" s="714"/>
      <c r="N1109" s="477"/>
      <c r="O1109" s="478" t="str">
        <f t="shared" si="566"/>
        <v/>
      </c>
      <c r="P1109" s="477"/>
      <c r="Q1109" s="479" t="str">
        <f t="shared" si="567"/>
        <v/>
      </c>
      <c r="R1109" s="477"/>
      <c r="S1109" s="480" t="str">
        <f t="shared" si="568"/>
        <v/>
      </c>
      <c r="T1109" s="481">
        <f>SUMIF($N$8:S$8,"QUANT.",N1109:S1109)</f>
        <v>0</v>
      </c>
      <c r="U1109" s="482">
        <f t="shared" si="569"/>
        <v>0</v>
      </c>
      <c r="V1109" s="494" t="str">
        <f t="shared" si="562"/>
        <v/>
      </c>
      <c r="W1109" s="495">
        <f t="shared" si="570"/>
        <v>0</v>
      </c>
      <c r="X1109" s="495" t="e">
        <f t="shared" si="571"/>
        <v>#VALUE!</v>
      </c>
    </row>
    <row r="1110" spans="1:24">
      <c r="A1110" s="414"/>
      <c r="B1110" s="415"/>
      <c r="C1110" s="416" t="str">
        <f>IF($B1110="","",IFERROR(VLOOKUP($B1110,SERVIÇOS!$A:$F,2,0),IFERROR(VLOOKUP($B1110,'COMPOSIÇÕES COMPLEMENTARES '!$C:$K,2,0),"")))</f>
        <v/>
      </c>
      <c r="D1110" s="417" t="str">
        <f>IF($B1110="","",IFERROR(VLOOKUP($B1110,SERVIÇOS!$A:$F,3,0),IFERROR(VLOOKUP($B1110,'COMPOSIÇÕES COMPLEMENTARES '!$C:$K,3,0),"")))</f>
        <v/>
      </c>
      <c r="E1110" s="418"/>
      <c r="F1110" s="419" t="str">
        <f>IF($B1110="","",IFERROR(VLOOKUP($B1110,SERVIÇOS!$A:$F,4,0),IFERROR(VLOOKUP($B1110,'COMPOSIÇÕES COMPLEMENTARES '!$C:$K,6,0),"")))</f>
        <v/>
      </c>
      <c r="G1110" s="419" t="str">
        <f>IF($B1110="","",IFERROR(VLOOKUP($B1110,SERVIÇOS!$A:$F,5,0),IFERROR(VLOOKUP($B1110,'COMPOSIÇÕES COMPLEMENTARES '!$C:$K,7,0),"")))</f>
        <v/>
      </c>
      <c r="H1110" s="419" t="str">
        <f t="shared" si="561"/>
        <v/>
      </c>
      <c r="I1110" s="419" t="str">
        <f t="shared" si="563"/>
        <v/>
      </c>
      <c r="J1110" s="419" t="str">
        <f t="shared" si="564"/>
        <v/>
      </c>
      <c r="K1110" s="419" t="str">
        <f t="shared" si="565"/>
        <v/>
      </c>
      <c r="L1110" s="714"/>
      <c r="N1110" s="477"/>
      <c r="O1110" s="478" t="str">
        <f t="shared" si="566"/>
        <v/>
      </c>
      <c r="P1110" s="477"/>
      <c r="Q1110" s="479" t="str">
        <f t="shared" si="567"/>
        <v/>
      </c>
      <c r="R1110" s="477"/>
      <c r="S1110" s="480" t="str">
        <f t="shared" si="568"/>
        <v/>
      </c>
      <c r="T1110" s="481">
        <f>SUMIF($N$8:S$8,"QUANT.",N1110:S1110)</f>
        <v>0</v>
      </c>
      <c r="U1110" s="482">
        <f t="shared" si="569"/>
        <v>0</v>
      </c>
      <c r="V1110" s="494" t="str">
        <f t="shared" si="562"/>
        <v/>
      </c>
      <c r="W1110" s="495">
        <f t="shared" si="570"/>
        <v>0</v>
      </c>
      <c r="X1110" s="495" t="e">
        <f t="shared" si="571"/>
        <v>#VALUE!</v>
      </c>
    </row>
    <row r="1111" spans="1:24">
      <c r="A1111" s="414"/>
      <c r="B1111" s="415"/>
      <c r="C1111" s="416" t="str">
        <f>IF($B1111="","",IFERROR(VLOOKUP($B1111,SERVIÇOS!$A:$F,2,0),IFERROR(VLOOKUP($B1111,'COMPOSIÇÕES COMPLEMENTARES '!$C:$K,2,0),"")))</f>
        <v/>
      </c>
      <c r="D1111" s="417" t="str">
        <f>IF($B1111="","",IFERROR(VLOOKUP($B1111,SERVIÇOS!$A:$F,3,0),IFERROR(VLOOKUP($B1111,'COMPOSIÇÕES COMPLEMENTARES '!$C:$K,3,0),"")))</f>
        <v/>
      </c>
      <c r="E1111" s="418"/>
      <c r="F1111" s="419" t="str">
        <f>IF($B1111="","",IFERROR(VLOOKUP($B1111,SERVIÇOS!$A:$F,4,0),IFERROR(VLOOKUP($B1111,'COMPOSIÇÕES COMPLEMENTARES '!$C:$K,6,0),"")))</f>
        <v/>
      </c>
      <c r="G1111" s="419" t="str">
        <f>IF($B1111="","",IFERROR(VLOOKUP($B1111,SERVIÇOS!$A:$F,5,0),IFERROR(VLOOKUP($B1111,'COMPOSIÇÕES COMPLEMENTARES '!$C:$K,7,0),"")))</f>
        <v/>
      </c>
      <c r="H1111" s="419" t="str">
        <f t="shared" si="561"/>
        <v/>
      </c>
      <c r="I1111" s="419" t="str">
        <f t="shared" si="563"/>
        <v/>
      </c>
      <c r="J1111" s="419" t="str">
        <f t="shared" si="564"/>
        <v/>
      </c>
      <c r="K1111" s="419" t="str">
        <f t="shared" si="565"/>
        <v/>
      </c>
      <c r="L1111" s="714"/>
      <c r="N1111" s="477"/>
      <c r="O1111" s="478" t="str">
        <f t="shared" si="566"/>
        <v/>
      </c>
      <c r="P1111" s="477"/>
      <c r="Q1111" s="479" t="str">
        <f t="shared" si="567"/>
        <v/>
      </c>
      <c r="R1111" s="477"/>
      <c r="S1111" s="480" t="str">
        <f t="shared" si="568"/>
        <v/>
      </c>
      <c r="T1111" s="481">
        <f>SUMIF($N$8:S$8,"QUANT.",N1111:S1111)</f>
        <v>0</v>
      </c>
      <c r="U1111" s="482">
        <f t="shared" si="569"/>
        <v>0</v>
      </c>
      <c r="V1111" s="494" t="str">
        <f t="shared" si="562"/>
        <v/>
      </c>
      <c r="W1111" s="495">
        <f t="shared" si="570"/>
        <v>0</v>
      </c>
      <c r="X1111" s="495" t="e">
        <f t="shared" si="571"/>
        <v>#VALUE!</v>
      </c>
    </row>
    <row r="1112" spans="1:24">
      <c r="A1112" s="414"/>
      <c r="B1112" s="415"/>
      <c r="C1112" s="416" t="str">
        <f>IF($B1112="","",IFERROR(VLOOKUP($B1112,SERVIÇOS!$A:$F,2,0),IFERROR(VLOOKUP($B1112,'COMPOSIÇÕES COMPLEMENTARES '!$C:$K,2,0),"")))</f>
        <v/>
      </c>
      <c r="D1112" s="417" t="str">
        <f>IF($B1112="","",IFERROR(VLOOKUP($B1112,SERVIÇOS!$A:$F,3,0),IFERROR(VLOOKUP($B1112,'COMPOSIÇÕES COMPLEMENTARES '!$C:$K,3,0),"")))</f>
        <v/>
      </c>
      <c r="E1112" s="418"/>
      <c r="F1112" s="419" t="str">
        <f>IF($B1112="","",IFERROR(VLOOKUP($B1112,SERVIÇOS!$A:$F,4,0),IFERROR(VLOOKUP($B1112,'COMPOSIÇÕES COMPLEMENTARES '!$C:$K,6,0),"")))</f>
        <v/>
      </c>
      <c r="G1112" s="419" t="str">
        <f>IF($B1112="","",IFERROR(VLOOKUP($B1112,SERVIÇOS!$A:$F,5,0),IFERROR(VLOOKUP($B1112,'COMPOSIÇÕES COMPLEMENTARES '!$C:$K,7,0),"")))</f>
        <v/>
      </c>
      <c r="H1112" s="419" t="str">
        <f t="shared" si="561"/>
        <v/>
      </c>
      <c r="I1112" s="419" t="str">
        <f t="shared" si="563"/>
        <v/>
      </c>
      <c r="J1112" s="419" t="str">
        <f t="shared" si="564"/>
        <v/>
      </c>
      <c r="K1112" s="419" t="str">
        <f t="shared" si="565"/>
        <v/>
      </c>
      <c r="L1112" s="714"/>
      <c r="N1112" s="477"/>
      <c r="O1112" s="478" t="str">
        <f t="shared" si="566"/>
        <v/>
      </c>
      <c r="P1112" s="477"/>
      <c r="Q1112" s="479" t="str">
        <f t="shared" si="567"/>
        <v/>
      </c>
      <c r="R1112" s="477"/>
      <c r="S1112" s="480" t="str">
        <f t="shared" si="568"/>
        <v/>
      </c>
      <c r="T1112" s="481">
        <f>SUMIF($N$8:S$8,"QUANT.",N1112:S1112)</f>
        <v>0</v>
      </c>
      <c r="U1112" s="482">
        <f t="shared" si="569"/>
        <v>0</v>
      </c>
      <c r="V1112" s="494" t="str">
        <f t="shared" si="562"/>
        <v/>
      </c>
      <c r="W1112" s="495">
        <f t="shared" si="570"/>
        <v>0</v>
      </c>
      <c r="X1112" s="495" t="e">
        <f t="shared" si="571"/>
        <v>#VALUE!</v>
      </c>
    </row>
    <row r="1113" spans="1:24">
      <c r="A1113" s="414"/>
      <c r="B1113" s="415"/>
      <c r="C1113" s="416" t="str">
        <f>IF($B1113="","",IFERROR(VLOOKUP($B1113,SERVIÇOS!$A:$F,2,0),IFERROR(VLOOKUP($B1113,'COMPOSIÇÕES COMPLEMENTARES '!$C:$K,2,0),"")))</f>
        <v/>
      </c>
      <c r="D1113" s="417" t="str">
        <f>IF($B1113="","",IFERROR(VLOOKUP($B1113,SERVIÇOS!$A:$F,3,0),IFERROR(VLOOKUP($B1113,'COMPOSIÇÕES COMPLEMENTARES '!$C:$K,3,0),"")))</f>
        <v/>
      </c>
      <c r="E1113" s="418"/>
      <c r="F1113" s="419" t="str">
        <f>IF($B1113="","",IFERROR(VLOOKUP($B1113,SERVIÇOS!$A:$F,4,0),IFERROR(VLOOKUP($B1113,'COMPOSIÇÕES COMPLEMENTARES '!$C:$K,6,0),"")))</f>
        <v/>
      </c>
      <c r="G1113" s="419" t="str">
        <f>IF($B1113="","",IFERROR(VLOOKUP($B1113,SERVIÇOS!$A:$F,5,0),IFERROR(VLOOKUP($B1113,'COMPOSIÇÕES COMPLEMENTARES '!$C:$K,7,0),"")))</f>
        <v/>
      </c>
      <c r="H1113" s="419" t="str">
        <f t="shared" si="561"/>
        <v/>
      </c>
      <c r="I1113" s="419" t="str">
        <f t="shared" si="563"/>
        <v/>
      </c>
      <c r="J1113" s="419" t="str">
        <f t="shared" si="564"/>
        <v/>
      </c>
      <c r="K1113" s="419" t="str">
        <f t="shared" si="565"/>
        <v/>
      </c>
      <c r="L1113" s="714"/>
      <c r="N1113" s="477"/>
      <c r="O1113" s="478" t="str">
        <f t="shared" si="566"/>
        <v/>
      </c>
      <c r="P1113" s="477"/>
      <c r="Q1113" s="479" t="str">
        <f t="shared" si="567"/>
        <v/>
      </c>
      <c r="R1113" s="477"/>
      <c r="S1113" s="480" t="str">
        <f t="shared" si="568"/>
        <v/>
      </c>
      <c r="T1113" s="481">
        <f>SUMIF($N$8:S$8,"QUANT.",N1113:S1113)</f>
        <v>0</v>
      </c>
      <c r="U1113" s="482">
        <f t="shared" si="569"/>
        <v>0</v>
      </c>
      <c r="V1113" s="494" t="str">
        <f t="shared" si="562"/>
        <v/>
      </c>
      <c r="W1113" s="495">
        <f t="shared" si="570"/>
        <v>0</v>
      </c>
      <c r="X1113" s="495" t="e">
        <f t="shared" si="571"/>
        <v>#VALUE!</v>
      </c>
    </row>
    <row r="1114" spans="1:24">
      <c r="A1114" s="414"/>
      <c r="B1114" s="415"/>
      <c r="C1114" s="416" t="str">
        <f>IF($B1114="","",IFERROR(VLOOKUP($B1114,SERVIÇOS!$A:$F,2,0),IFERROR(VLOOKUP($B1114,'COMPOSIÇÕES COMPLEMENTARES '!$C:$K,2,0),"")))</f>
        <v/>
      </c>
      <c r="D1114" s="417" t="str">
        <f>IF($B1114="","",IFERROR(VLOOKUP($B1114,SERVIÇOS!$A:$F,3,0),IFERROR(VLOOKUP($B1114,'COMPOSIÇÕES COMPLEMENTARES '!$C:$K,3,0),"")))</f>
        <v/>
      </c>
      <c r="E1114" s="418"/>
      <c r="F1114" s="419" t="str">
        <f>IF($B1114="","",IFERROR(VLOOKUP($B1114,SERVIÇOS!$A:$F,4,0),IFERROR(VLOOKUP($B1114,'COMPOSIÇÕES COMPLEMENTARES '!$C:$K,6,0),"")))</f>
        <v/>
      </c>
      <c r="G1114" s="419" t="str">
        <f>IF($B1114="","",IFERROR(VLOOKUP($B1114,SERVIÇOS!$A:$F,5,0),IFERROR(VLOOKUP($B1114,'COMPOSIÇÕES COMPLEMENTARES '!$C:$K,7,0),"")))</f>
        <v/>
      </c>
      <c r="H1114" s="419" t="str">
        <f t="shared" si="561"/>
        <v/>
      </c>
      <c r="I1114" s="419" t="str">
        <f t="shared" si="563"/>
        <v/>
      </c>
      <c r="J1114" s="419" t="str">
        <f t="shared" si="564"/>
        <v/>
      </c>
      <c r="K1114" s="419" t="str">
        <f t="shared" si="565"/>
        <v/>
      </c>
      <c r="L1114" s="714"/>
      <c r="N1114" s="477"/>
      <c r="O1114" s="478" t="str">
        <f t="shared" si="566"/>
        <v/>
      </c>
      <c r="P1114" s="477"/>
      <c r="Q1114" s="479" t="str">
        <f t="shared" si="567"/>
        <v/>
      </c>
      <c r="R1114" s="477"/>
      <c r="S1114" s="480" t="str">
        <f t="shared" si="568"/>
        <v/>
      </c>
      <c r="T1114" s="481">
        <f>SUMIF($N$8:S$8,"QUANT.",N1114:S1114)</f>
        <v>0</v>
      </c>
      <c r="U1114" s="482">
        <f t="shared" si="569"/>
        <v>0</v>
      </c>
      <c r="V1114" s="494" t="str">
        <f t="shared" si="562"/>
        <v/>
      </c>
      <c r="W1114" s="495">
        <f t="shared" si="570"/>
        <v>0</v>
      </c>
      <c r="X1114" s="495" t="e">
        <f t="shared" si="571"/>
        <v>#VALUE!</v>
      </c>
    </row>
    <row r="1115" spans="1:24">
      <c r="A1115" s="414"/>
      <c r="B1115" s="415"/>
      <c r="C1115" s="416" t="str">
        <f>IF($B1115="","",IFERROR(VLOOKUP($B1115,SERVIÇOS!$A:$F,2,0),IFERROR(VLOOKUP($B1115,'COMPOSIÇÕES COMPLEMENTARES '!$C:$K,2,0),"")))</f>
        <v/>
      </c>
      <c r="D1115" s="417" t="str">
        <f>IF($B1115="","",IFERROR(VLOOKUP($B1115,SERVIÇOS!$A:$F,3,0),IFERROR(VLOOKUP($B1115,'COMPOSIÇÕES COMPLEMENTARES '!$C:$K,3,0),"")))</f>
        <v/>
      </c>
      <c r="E1115" s="418"/>
      <c r="F1115" s="419" t="str">
        <f>IF($B1115="","",IFERROR(VLOOKUP($B1115,SERVIÇOS!$A:$F,4,0),IFERROR(VLOOKUP($B1115,'COMPOSIÇÕES COMPLEMENTARES '!$C:$K,6,0),"")))</f>
        <v/>
      </c>
      <c r="G1115" s="419" t="str">
        <f>IF($B1115="","",IFERROR(VLOOKUP($B1115,SERVIÇOS!$A:$F,5,0),IFERROR(VLOOKUP($B1115,'COMPOSIÇÕES COMPLEMENTARES '!$C:$K,7,0),"")))</f>
        <v/>
      </c>
      <c r="H1115" s="419" t="str">
        <f t="shared" si="561"/>
        <v/>
      </c>
      <c r="I1115" s="419" t="str">
        <f t="shared" si="563"/>
        <v/>
      </c>
      <c r="J1115" s="419" t="str">
        <f t="shared" si="564"/>
        <v/>
      </c>
      <c r="K1115" s="419" t="str">
        <f t="shared" si="565"/>
        <v/>
      </c>
      <c r="L1115" s="714"/>
      <c r="N1115" s="477"/>
      <c r="O1115" s="478" t="str">
        <f t="shared" si="566"/>
        <v/>
      </c>
      <c r="P1115" s="477"/>
      <c r="Q1115" s="479" t="str">
        <f t="shared" si="567"/>
        <v/>
      </c>
      <c r="R1115" s="477"/>
      <c r="S1115" s="480" t="str">
        <f t="shared" si="568"/>
        <v/>
      </c>
      <c r="T1115" s="481">
        <f>SUMIF($N$8:S$8,"QUANT.",N1115:S1115)</f>
        <v>0</v>
      </c>
      <c r="U1115" s="482">
        <f t="shared" si="569"/>
        <v>0</v>
      </c>
      <c r="V1115" s="494" t="str">
        <f t="shared" si="562"/>
        <v/>
      </c>
      <c r="W1115" s="495">
        <f t="shared" si="570"/>
        <v>0</v>
      </c>
      <c r="X1115" s="495" t="e">
        <f t="shared" si="571"/>
        <v>#VALUE!</v>
      </c>
    </row>
    <row r="1116" spans="1:24">
      <c r="A1116" s="414"/>
      <c r="B1116" s="415"/>
      <c r="C1116" s="416" t="str">
        <f>IF($B1116="","",IFERROR(VLOOKUP($B1116,SERVIÇOS!$A:$F,2,0),IFERROR(VLOOKUP($B1116,'COMPOSIÇÕES COMPLEMENTARES '!$C:$K,2,0),"")))</f>
        <v/>
      </c>
      <c r="D1116" s="417" t="str">
        <f>IF($B1116="","",IFERROR(VLOOKUP($B1116,SERVIÇOS!$A:$F,3,0),IFERROR(VLOOKUP($B1116,'COMPOSIÇÕES COMPLEMENTARES '!$C:$K,3,0),"")))</f>
        <v/>
      </c>
      <c r="E1116" s="418"/>
      <c r="F1116" s="419" t="str">
        <f>IF($B1116="","",IFERROR(VLOOKUP($B1116,SERVIÇOS!$A:$F,4,0),IFERROR(VLOOKUP($B1116,'COMPOSIÇÕES COMPLEMENTARES '!$C:$K,6,0),"")))</f>
        <v/>
      </c>
      <c r="G1116" s="419" t="str">
        <f>IF($B1116="","",IFERROR(VLOOKUP($B1116,SERVIÇOS!$A:$F,5,0),IFERROR(VLOOKUP($B1116,'COMPOSIÇÕES COMPLEMENTARES '!$C:$K,7,0),"")))</f>
        <v/>
      </c>
      <c r="H1116" s="419" t="str">
        <f t="shared" si="561"/>
        <v/>
      </c>
      <c r="I1116" s="419" t="str">
        <f t="shared" si="563"/>
        <v/>
      </c>
      <c r="J1116" s="419" t="str">
        <f t="shared" si="564"/>
        <v/>
      </c>
      <c r="K1116" s="419" t="str">
        <f t="shared" si="565"/>
        <v/>
      </c>
      <c r="L1116" s="714"/>
      <c r="N1116" s="477"/>
      <c r="O1116" s="478" t="str">
        <f t="shared" si="566"/>
        <v/>
      </c>
      <c r="P1116" s="477"/>
      <c r="Q1116" s="479" t="str">
        <f t="shared" si="567"/>
        <v/>
      </c>
      <c r="R1116" s="477"/>
      <c r="S1116" s="480" t="str">
        <f t="shared" si="568"/>
        <v/>
      </c>
      <c r="T1116" s="481">
        <f>SUMIF($N$8:S$8,"QUANT.",N1116:S1116)</f>
        <v>0</v>
      </c>
      <c r="U1116" s="482">
        <f t="shared" si="569"/>
        <v>0</v>
      </c>
      <c r="V1116" s="494" t="str">
        <f t="shared" si="562"/>
        <v/>
      </c>
      <c r="W1116" s="495">
        <f t="shared" si="570"/>
        <v>0</v>
      </c>
      <c r="X1116" s="495" t="e">
        <f t="shared" si="571"/>
        <v>#VALUE!</v>
      </c>
    </row>
    <row r="1117" spans="1:24">
      <c r="A1117" s="414"/>
      <c r="B1117" s="415"/>
      <c r="C1117" s="416" t="str">
        <f>IF($B1117="","",IFERROR(VLOOKUP($B1117,SERVIÇOS!$A:$F,2,0),IFERROR(VLOOKUP($B1117,'COMPOSIÇÕES COMPLEMENTARES '!$C:$K,2,0),"")))</f>
        <v/>
      </c>
      <c r="D1117" s="417" t="str">
        <f>IF($B1117="","",IFERROR(VLOOKUP($B1117,SERVIÇOS!$A:$F,3,0),IFERROR(VLOOKUP($B1117,'COMPOSIÇÕES COMPLEMENTARES '!$C:$K,3,0),"")))</f>
        <v/>
      </c>
      <c r="E1117" s="418"/>
      <c r="F1117" s="419" t="str">
        <f>IF($B1117="","",IFERROR(VLOOKUP($B1117,SERVIÇOS!$A:$F,4,0),IFERROR(VLOOKUP($B1117,'COMPOSIÇÕES COMPLEMENTARES '!$C:$K,6,0),"")))</f>
        <v/>
      </c>
      <c r="G1117" s="419" t="str">
        <f>IF($B1117="","",IFERROR(VLOOKUP($B1117,SERVIÇOS!$A:$F,5,0),IFERROR(VLOOKUP($B1117,'COMPOSIÇÕES COMPLEMENTARES '!$C:$K,7,0),"")))</f>
        <v/>
      </c>
      <c r="H1117" s="419" t="str">
        <f t="shared" si="561"/>
        <v/>
      </c>
      <c r="I1117" s="419" t="str">
        <f t="shared" si="563"/>
        <v/>
      </c>
      <c r="J1117" s="419" t="str">
        <f t="shared" si="564"/>
        <v/>
      </c>
      <c r="K1117" s="419" t="str">
        <f t="shared" si="565"/>
        <v/>
      </c>
      <c r="L1117" s="714"/>
      <c r="N1117" s="477"/>
      <c r="O1117" s="478" t="str">
        <f t="shared" si="566"/>
        <v/>
      </c>
      <c r="P1117" s="477"/>
      <c r="Q1117" s="479" t="str">
        <f t="shared" si="567"/>
        <v/>
      </c>
      <c r="R1117" s="477"/>
      <c r="S1117" s="480" t="str">
        <f t="shared" si="568"/>
        <v/>
      </c>
      <c r="T1117" s="481">
        <f>SUMIF($N$8:S$8,"QUANT.",N1117:S1117)</f>
        <v>0</v>
      </c>
      <c r="U1117" s="482">
        <f t="shared" si="569"/>
        <v>0</v>
      </c>
      <c r="V1117" s="494" t="str">
        <f t="shared" si="562"/>
        <v/>
      </c>
      <c r="W1117" s="495">
        <f t="shared" si="570"/>
        <v>0</v>
      </c>
      <c r="X1117" s="495" t="e">
        <f t="shared" si="571"/>
        <v>#VALUE!</v>
      </c>
    </row>
    <row r="1118" spans="1:24">
      <c r="A1118" s="414"/>
      <c r="B1118" s="415"/>
      <c r="C1118" s="416" t="str">
        <f>IF($B1118="","",IFERROR(VLOOKUP($B1118,SERVIÇOS!$A:$F,2,0),IFERROR(VLOOKUP($B1118,'COMPOSIÇÕES COMPLEMENTARES '!$C:$K,2,0),"")))</f>
        <v/>
      </c>
      <c r="D1118" s="417" t="str">
        <f>IF($B1118="","",IFERROR(VLOOKUP($B1118,SERVIÇOS!$A:$F,3,0),IFERROR(VLOOKUP($B1118,'COMPOSIÇÕES COMPLEMENTARES '!$C:$K,3,0),"")))</f>
        <v/>
      </c>
      <c r="E1118" s="418"/>
      <c r="F1118" s="419" t="str">
        <f>IF($B1118="","",IFERROR(VLOOKUP($B1118,SERVIÇOS!$A:$F,4,0),IFERROR(VLOOKUP($B1118,'COMPOSIÇÕES COMPLEMENTARES '!$C:$K,6,0),"")))</f>
        <v/>
      </c>
      <c r="G1118" s="419" t="str">
        <f>IF($B1118="","",IFERROR(VLOOKUP($B1118,SERVIÇOS!$A:$F,5,0),IFERROR(VLOOKUP($B1118,'COMPOSIÇÕES COMPLEMENTARES '!$C:$K,7,0),"")))</f>
        <v/>
      </c>
      <c r="H1118" s="419" t="str">
        <f t="shared" si="561"/>
        <v/>
      </c>
      <c r="I1118" s="419" t="str">
        <f t="shared" si="563"/>
        <v/>
      </c>
      <c r="J1118" s="419" t="str">
        <f t="shared" si="564"/>
        <v/>
      </c>
      <c r="K1118" s="419" t="str">
        <f t="shared" si="565"/>
        <v/>
      </c>
      <c r="L1118" s="714"/>
      <c r="N1118" s="477"/>
      <c r="O1118" s="478" t="str">
        <f t="shared" si="566"/>
        <v/>
      </c>
      <c r="P1118" s="477"/>
      <c r="Q1118" s="479" t="str">
        <f t="shared" si="567"/>
        <v/>
      </c>
      <c r="R1118" s="477"/>
      <c r="S1118" s="480" t="str">
        <f t="shared" si="568"/>
        <v/>
      </c>
      <c r="T1118" s="481">
        <f>SUMIF($N$8:S$8,"QUANT.",N1118:S1118)</f>
        <v>0</v>
      </c>
      <c r="U1118" s="482">
        <f t="shared" si="569"/>
        <v>0</v>
      </c>
      <c r="V1118" s="494" t="str">
        <f t="shared" si="562"/>
        <v/>
      </c>
      <c r="W1118" s="495">
        <f t="shared" si="570"/>
        <v>0</v>
      </c>
      <c r="X1118" s="495" t="e">
        <f t="shared" si="571"/>
        <v>#VALUE!</v>
      </c>
    </row>
    <row r="1119" spans="1:24">
      <c r="A1119" s="414"/>
      <c r="B1119" s="415"/>
      <c r="C1119" s="416" t="str">
        <f>IF($B1119="","",IFERROR(VLOOKUP($B1119,SERVIÇOS!$A:$F,2,0),IFERROR(VLOOKUP($B1119,'COMPOSIÇÕES COMPLEMENTARES '!$C:$K,2,0),"")))</f>
        <v/>
      </c>
      <c r="D1119" s="417" t="str">
        <f>IF($B1119="","",IFERROR(VLOOKUP($B1119,SERVIÇOS!$A:$F,3,0),IFERROR(VLOOKUP($B1119,'COMPOSIÇÕES COMPLEMENTARES '!$C:$K,3,0),"")))</f>
        <v/>
      </c>
      <c r="E1119" s="418"/>
      <c r="F1119" s="419" t="str">
        <f>IF($B1119="","",IFERROR(VLOOKUP($B1119,SERVIÇOS!$A:$F,4,0),IFERROR(VLOOKUP($B1119,'COMPOSIÇÕES COMPLEMENTARES '!$C:$K,6,0),"")))</f>
        <v/>
      </c>
      <c r="G1119" s="419" t="str">
        <f>IF($B1119="","",IFERROR(VLOOKUP($B1119,SERVIÇOS!$A:$F,5,0),IFERROR(VLOOKUP($B1119,'COMPOSIÇÕES COMPLEMENTARES '!$C:$K,7,0),"")))</f>
        <v/>
      </c>
      <c r="H1119" s="419" t="str">
        <f t="shared" si="561"/>
        <v/>
      </c>
      <c r="I1119" s="419" t="str">
        <f t="shared" si="563"/>
        <v/>
      </c>
      <c r="J1119" s="419" t="str">
        <f t="shared" si="564"/>
        <v/>
      </c>
      <c r="K1119" s="419" t="str">
        <f t="shared" si="565"/>
        <v/>
      </c>
      <c r="L1119" s="714"/>
      <c r="N1119" s="477"/>
      <c r="O1119" s="478" t="str">
        <f t="shared" si="566"/>
        <v/>
      </c>
      <c r="P1119" s="477"/>
      <c r="Q1119" s="479" t="str">
        <f t="shared" si="567"/>
        <v/>
      </c>
      <c r="R1119" s="477"/>
      <c r="S1119" s="480" t="str">
        <f t="shared" si="568"/>
        <v/>
      </c>
      <c r="T1119" s="481">
        <f>SUMIF($N$8:S$8,"QUANT.",N1119:S1119)</f>
        <v>0</v>
      </c>
      <c r="U1119" s="482">
        <f t="shared" si="569"/>
        <v>0</v>
      </c>
      <c r="V1119" s="494" t="str">
        <f t="shared" si="562"/>
        <v/>
      </c>
      <c r="W1119" s="495">
        <f t="shared" si="570"/>
        <v>0</v>
      </c>
      <c r="X1119" s="495" t="e">
        <f t="shared" si="571"/>
        <v>#VALUE!</v>
      </c>
    </row>
    <row r="1120" spans="1:24">
      <c r="A1120" s="414"/>
      <c r="B1120" s="415"/>
      <c r="C1120" s="416" t="str">
        <f>IF($B1120="","",IFERROR(VLOOKUP($B1120,SERVIÇOS!$A:$F,2,0),IFERROR(VLOOKUP($B1120,'COMPOSIÇÕES COMPLEMENTARES '!$C:$K,2,0),"")))</f>
        <v/>
      </c>
      <c r="D1120" s="417" t="str">
        <f>IF($B1120="","",IFERROR(VLOOKUP($B1120,SERVIÇOS!$A:$F,3,0),IFERROR(VLOOKUP($B1120,'COMPOSIÇÕES COMPLEMENTARES '!$C:$K,3,0),"")))</f>
        <v/>
      </c>
      <c r="E1120" s="418"/>
      <c r="F1120" s="419" t="str">
        <f>IF($B1120="","",IFERROR(VLOOKUP($B1120,SERVIÇOS!$A:$F,4,0),IFERROR(VLOOKUP($B1120,'COMPOSIÇÕES COMPLEMENTARES '!$C:$K,6,0),"")))</f>
        <v/>
      </c>
      <c r="G1120" s="419" t="str">
        <f>IF($B1120="","",IFERROR(VLOOKUP($B1120,SERVIÇOS!$A:$F,5,0),IFERROR(VLOOKUP($B1120,'COMPOSIÇÕES COMPLEMENTARES '!$C:$K,7,0),"")))</f>
        <v/>
      </c>
      <c r="H1120" s="419" t="str">
        <f t="shared" si="561"/>
        <v/>
      </c>
      <c r="I1120" s="419" t="str">
        <f t="shared" si="563"/>
        <v/>
      </c>
      <c r="J1120" s="419" t="str">
        <f t="shared" si="564"/>
        <v/>
      </c>
      <c r="K1120" s="419" t="str">
        <f t="shared" si="565"/>
        <v/>
      </c>
      <c r="L1120" s="714"/>
      <c r="N1120" s="477"/>
      <c r="O1120" s="478" t="str">
        <f t="shared" si="566"/>
        <v/>
      </c>
      <c r="P1120" s="477"/>
      <c r="Q1120" s="479" t="str">
        <f t="shared" si="567"/>
        <v/>
      </c>
      <c r="R1120" s="477"/>
      <c r="S1120" s="480" t="str">
        <f t="shared" si="568"/>
        <v/>
      </c>
      <c r="T1120" s="481">
        <f>SUMIF($N$8:S$8,"QUANT.",N1120:S1120)</f>
        <v>0</v>
      </c>
      <c r="U1120" s="482">
        <f t="shared" si="569"/>
        <v>0</v>
      </c>
      <c r="V1120" s="494" t="str">
        <f t="shared" si="562"/>
        <v/>
      </c>
      <c r="W1120" s="495">
        <f t="shared" si="570"/>
        <v>0</v>
      </c>
      <c r="X1120" s="495" t="e">
        <f t="shared" si="571"/>
        <v>#VALUE!</v>
      </c>
    </row>
    <row r="1121" spans="1:24">
      <c r="A1121" s="414"/>
      <c r="B1121" s="415"/>
      <c r="C1121" s="416" t="str">
        <f>IF($B1121="","",IFERROR(VLOOKUP($B1121,SERVIÇOS!$A:$F,2,0),IFERROR(VLOOKUP($B1121,'COMPOSIÇÕES COMPLEMENTARES '!$C:$K,2,0),"")))</f>
        <v/>
      </c>
      <c r="D1121" s="417" t="str">
        <f>IF($B1121="","",IFERROR(VLOOKUP($B1121,SERVIÇOS!$A:$F,3,0),IFERROR(VLOOKUP($B1121,'COMPOSIÇÕES COMPLEMENTARES '!$C:$K,3,0),"")))</f>
        <v/>
      </c>
      <c r="E1121" s="418"/>
      <c r="F1121" s="419" t="str">
        <f>IF($B1121="","",IFERROR(VLOOKUP($B1121,SERVIÇOS!$A:$F,4,0),IFERROR(VLOOKUP($B1121,'COMPOSIÇÕES COMPLEMENTARES '!$C:$K,6,0),"")))</f>
        <v/>
      </c>
      <c r="G1121" s="419" t="str">
        <f>IF($B1121="","",IFERROR(VLOOKUP($B1121,SERVIÇOS!$A:$F,5,0),IFERROR(VLOOKUP($B1121,'COMPOSIÇÕES COMPLEMENTARES '!$C:$K,7,0),"")))</f>
        <v/>
      </c>
      <c r="H1121" s="419" t="str">
        <f t="shared" si="561"/>
        <v/>
      </c>
      <c r="I1121" s="419" t="str">
        <f t="shared" si="563"/>
        <v/>
      </c>
      <c r="J1121" s="419" t="str">
        <f t="shared" si="564"/>
        <v/>
      </c>
      <c r="K1121" s="419" t="str">
        <f t="shared" si="565"/>
        <v/>
      </c>
      <c r="L1121" s="714"/>
      <c r="N1121" s="477"/>
      <c r="O1121" s="478" t="str">
        <f t="shared" si="566"/>
        <v/>
      </c>
      <c r="P1121" s="477"/>
      <c r="Q1121" s="479" t="str">
        <f t="shared" si="567"/>
        <v/>
      </c>
      <c r="R1121" s="477"/>
      <c r="S1121" s="480" t="str">
        <f t="shared" si="568"/>
        <v/>
      </c>
      <c r="T1121" s="481">
        <f>SUMIF($N$8:S$8,"QUANT.",N1121:S1121)</f>
        <v>0</v>
      </c>
      <c r="U1121" s="482">
        <f t="shared" si="569"/>
        <v>0</v>
      </c>
      <c r="V1121" s="494" t="str">
        <f t="shared" si="562"/>
        <v/>
      </c>
      <c r="W1121" s="495">
        <f t="shared" si="570"/>
        <v>0</v>
      </c>
      <c r="X1121" s="495" t="e">
        <f t="shared" si="571"/>
        <v>#VALUE!</v>
      </c>
    </row>
    <row r="1122" spans="1:24">
      <c r="A1122" s="414"/>
      <c r="B1122" s="415"/>
      <c r="C1122" s="416" t="str">
        <f>IF($B1122="","",IFERROR(VLOOKUP($B1122,SERVIÇOS!$A:$F,2,0),IFERROR(VLOOKUP($B1122,'COMPOSIÇÕES COMPLEMENTARES '!$C:$K,2,0),"")))</f>
        <v/>
      </c>
      <c r="D1122" s="417" t="str">
        <f>IF($B1122="","",IFERROR(VLOOKUP($B1122,SERVIÇOS!$A:$F,3,0),IFERROR(VLOOKUP($B1122,'COMPOSIÇÕES COMPLEMENTARES '!$C:$K,3,0),"")))</f>
        <v/>
      </c>
      <c r="E1122" s="418"/>
      <c r="F1122" s="419" t="str">
        <f>IF($B1122="","",IFERROR(VLOOKUP($B1122,SERVIÇOS!$A:$F,4,0),IFERROR(VLOOKUP($B1122,'COMPOSIÇÕES COMPLEMENTARES '!$C:$K,6,0),"")))</f>
        <v/>
      </c>
      <c r="G1122" s="419" t="str">
        <f>IF($B1122="","",IFERROR(VLOOKUP($B1122,SERVIÇOS!$A:$F,5,0),IFERROR(VLOOKUP($B1122,'COMPOSIÇÕES COMPLEMENTARES '!$C:$K,7,0),"")))</f>
        <v/>
      </c>
      <c r="H1122" s="419" t="str">
        <f t="shared" si="561"/>
        <v/>
      </c>
      <c r="I1122" s="419" t="str">
        <f t="shared" si="563"/>
        <v/>
      </c>
      <c r="J1122" s="419" t="str">
        <f t="shared" si="564"/>
        <v/>
      </c>
      <c r="K1122" s="419" t="str">
        <f t="shared" si="565"/>
        <v/>
      </c>
      <c r="L1122" s="714"/>
      <c r="N1122" s="477"/>
      <c r="O1122" s="478" t="str">
        <f t="shared" si="566"/>
        <v/>
      </c>
      <c r="P1122" s="477"/>
      <c r="Q1122" s="479" t="str">
        <f t="shared" si="567"/>
        <v/>
      </c>
      <c r="R1122" s="477"/>
      <c r="S1122" s="480" t="str">
        <f t="shared" si="568"/>
        <v/>
      </c>
      <c r="T1122" s="481">
        <f>SUMIF($N$8:S$8,"QUANT.",N1122:S1122)</f>
        <v>0</v>
      </c>
      <c r="U1122" s="482">
        <f t="shared" si="569"/>
        <v>0</v>
      </c>
      <c r="V1122" s="494" t="str">
        <f t="shared" si="562"/>
        <v/>
      </c>
      <c r="W1122" s="495">
        <f t="shared" si="570"/>
        <v>0</v>
      </c>
      <c r="X1122" s="495" t="e">
        <f t="shared" si="571"/>
        <v>#VALUE!</v>
      </c>
    </row>
    <row r="1123" spans="1:24">
      <c r="A1123" s="414"/>
      <c r="B1123" s="415"/>
      <c r="C1123" s="416" t="str">
        <f>IF($B1123="","",IFERROR(VLOOKUP($B1123,SERVIÇOS!$A:$F,2,0),IFERROR(VLOOKUP($B1123,'COMPOSIÇÕES COMPLEMENTARES '!$C:$K,2,0),"")))</f>
        <v/>
      </c>
      <c r="D1123" s="417" t="str">
        <f>IF($B1123="","",IFERROR(VLOOKUP($B1123,SERVIÇOS!$A:$F,3,0),IFERROR(VLOOKUP($B1123,'COMPOSIÇÕES COMPLEMENTARES '!$C:$K,3,0),"")))</f>
        <v/>
      </c>
      <c r="E1123" s="418"/>
      <c r="F1123" s="419" t="str">
        <f>IF($B1123="","",IFERROR(VLOOKUP($B1123,SERVIÇOS!$A:$F,4,0),IFERROR(VLOOKUP($B1123,'COMPOSIÇÕES COMPLEMENTARES '!$C:$K,6,0),"")))</f>
        <v/>
      </c>
      <c r="G1123" s="419" t="str">
        <f>IF($B1123="","",IFERROR(VLOOKUP($B1123,SERVIÇOS!$A:$F,5,0),IFERROR(VLOOKUP($B1123,'COMPOSIÇÕES COMPLEMENTARES '!$C:$K,7,0),"")))</f>
        <v/>
      </c>
      <c r="H1123" s="419" t="str">
        <f t="shared" si="561"/>
        <v/>
      </c>
      <c r="I1123" s="419" t="str">
        <f t="shared" si="563"/>
        <v/>
      </c>
      <c r="J1123" s="419" t="str">
        <f t="shared" si="564"/>
        <v/>
      </c>
      <c r="K1123" s="419" t="str">
        <f t="shared" si="565"/>
        <v/>
      </c>
      <c r="L1123" s="714"/>
      <c r="N1123" s="477"/>
      <c r="O1123" s="478" t="str">
        <f t="shared" si="566"/>
        <v/>
      </c>
      <c r="P1123" s="477"/>
      <c r="Q1123" s="479" t="str">
        <f t="shared" si="567"/>
        <v/>
      </c>
      <c r="R1123" s="477"/>
      <c r="S1123" s="480" t="str">
        <f t="shared" si="568"/>
        <v/>
      </c>
      <c r="T1123" s="481">
        <f>SUMIF($N$8:S$8,"QUANT.",N1123:S1123)</f>
        <v>0</v>
      </c>
      <c r="U1123" s="482">
        <f t="shared" si="569"/>
        <v>0</v>
      </c>
      <c r="V1123" s="494" t="str">
        <f t="shared" si="562"/>
        <v/>
      </c>
      <c r="W1123" s="495">
        <f t="shared" si="570"/>
        <v>0</v>
      </c>
      <c r="X1123" s="495" t="e">
        <f t="shared" si="571"/>
        <v>#VALUE!</v>
      </c>
    </row>
    <row r="1124" spans="1:24">
      <c r="A1124" s="414"/>
      <c r="B1124" s="415"/>
      <c r="C1124" s="416" t="str">
        <f>IF($B1124="","",IFERROR(VLOOKUP($B1124,SERVIÇOS!$A:$F,2,0),IFERROR(VLOOKUP($B1124,'COMPOSIÇÕES COMPLEMENTARES '!$C:$K,2,0),"")))</f>
        <v/>
      </c>
      <c r="D1124" s="417" t="str">
        <f>IF($B1124="","",IFERROR(VLOOKUP($B1124,SERVIÇOS!$A:$F,3,0),IFERROR(VLOOKUP($B1124,'COMPOSIÇÕES COMPLEMENTARES '!$C:$K,3,0),"")))</f>
        <v/>
      </c>
      <c r="E1124" s="418"/>
      <c r="F1124" s="419" t="str">
        <f>IF($B1124="","",IFERROR(VLOOKUP($B1124,SERVIÇOS!$A:$F,4,0),IFERROR(VLOOKUP($B1124,'COMPOSIÇÕES COMPLEMENTARES '!$C:$K,6,0),"")))</f>
        <v/>
      </c>
      <c r="G1124" s="419" t="str">
        <f>IF($B1124="","",IFERROR(VLOOKUP($B1124,SERVIÇOS!$A:$F,5,0),IFERROR(VLOOKUP($B1124,'COMPOSIÇÕES COMPLEMENTARES '!$C:$K,7,0),"")))</f>
        <v/>
      </c>
      <c r="H1124" s="419" t="str">
        <f t="shared" si="561"/>
        <v/>
      </c>
      <c r="I1124" s="419" t="str">
        <f t="shared" si="563"/>
        <v/>
      </c>
      <c r="J1124" s="419" t="str">
        <f t="shared" si="564"/>
        <v/>
      </c>
      <c r="K1124" s="419" t="str">
        <f t="shared" si="565"/>
        <v/>
      </c>
      <c r="L1124" s="714"/>
      <c r="N1124" s="477"/>
      <c r="O1124" s="478" t="str">
        <f t="shared" si="566"/>
        <v/>
      </c>
      <c r="P1124" s="477"/>
      <c r="Q1124" s="479" t="str">
        <f t="shared" si="567"/>
        <v/>
      </c>
      <c r="R1124" s="477"/>
      <c r="S1124" s="480" t="str">
        <f t="shared" si="568"/>
        <v/>
      </c>
      <c r="T1124" s="481">
        <f>SUMIF($N$8:S$8,"QUANT.",N1124:S1124)</f>
        <v>0</v>
      </c>
      <c r="U1124" s="482">
        <f t="shared" si="569"/>
        <v>0</v>
      </c>
      <c r="V1124" s="494" t="str">
        <f t="shared" si="562"/>
        <v/>
      </c>
      <c r="W1124" s="495">
        <f t="shared" si="570"/>
        <v>0</v>
      </c>
      <c r="X1124" s="495" t="e">
        <f t="shared" si="571"/>
        <v>#VALUE!</v>
      </c>
    </row>
    <row r="1125" spans="1:24">
      <c r="A1125" s="414"/>
      <c r="B1125" s="415"/>
      <c r="C1125" s="416" t="str">
        <f>IF($B1125="","",IFERROR(VLOOKUP($B1125,SERVIÇOS!$A:$F,2,0),IFERROR(VLOOKUP($B1125,'COMPOSIÇÕES COMPLEMENTARES '!$C:$K,2,0),"")))</f>
        <v/>
      </c>
      <c r="D1125" s="417" t="str">
        <f>IF($B1125="","",IFERROR(VLOOKUP($B1125,SERVIÇOS!$A:$F,3,0),IFERROR(VLOOKUP($B1125,'COMPOSIÇÕES COMPLEMENTARES '!$C:$K,3,0),"")))</f>
        <v/>
      </c>
      <c r="E1125" s="418"/>
      <c r="F1125" s="419" t="str">
        <f>IF($B1125="","",IFERROR(VLOOKUP($B1125,SERVIÇOS!$A:$F,4,0),IFERROR(VLOOKUP($B1125,'COMPOSIÇÕES COMPLEMENTARES '!$C:$K,6,0),"")))</f>
        <v/>
      </c>
      <c r="G1125" s="419" t="str">
        <f>IF($B1125="","",IFERROR(VLOOKUP($B1125,SERVIÇOS!$A:$F,5,0),IFERROR(VLOOKUP($B1125,'COMPOSIÇÕES COMPLEMENTARES '!$C:$K,7,0),"")))</f>
        <v/>
      </c>
      <c r="H1125" s="419" t="str">
        <f t="shared" si="561"/>
        <v/>
      </c>
      <c r="I1125" s="419" t="str">
        <f t="shared" si="563"/>
        <v/>
      </c>
      <c r="J1125" s="419" t="str">
        <f t="shared" si="564"/>
        <v/>
      </c>
      <c r="K1125" s="419" t="str">
        <f t="shared" si="565"/>
        <v/>
      </c>
      <c r="L1125" s="714"/>
      <c r="N1125" s="477"/>
      <c r="O1125" s="478" t="str">
        <f t="shared" si="566"/>
        <v/>
      </c>
      <c r="P1125" s="477"/>
      <c r="Q1125" s="479" t="str">
        <f t="shared" si="567"/>
        <v/>
      </c>
      <c r="R1125" s="477"/>
      <c r="S1125" s="480" t="str">
        <f t="shared" si="568"/>
        <v/>
      </c>
      <c r="T1125" s="481">
        <f>SUMIF($N$8:S$8,"QUANT.",N1125:S1125)</f>
        <v>0</v>
      </c>
      <c r="U1125" s="482">
        <f t="shared" si="569"/>
        <v>0</v>
      </c>
      <c r="V1125" s="494" t="str">
        <f t="shared" si="562"/>
        <v/>
      </c>
      <c r="W1125" s="495">
        <f t="shared" si="570"/>
        <v>0</v>
      </c>
      <c r="X1125" s="495" t="e">
        <f t="shared" si="571"/>
        <v>#VALUE!</v>
      </c>
    </row>
    <row r="1126" spans="1:24">
      <c r="A1126" s="414"/>
      <c r="B1126" s="415"/>
      <c r="C1126" s="416" t="str">
        <f>IF($B1126="","",IFERROR(VLOOKUP($B1126,SERVIÇOS!$A:$F,2,0),IFERROR(VLOOKUP($B1126,'COMPOSIÇÕES COMPLEMENTARES '!$C:$K,2,0),"")))</f>
        <v/>
      </c>
      <c r="D1126" s="417" t="str">
        <f>IF($B1126="","",IFERROR(VLOOKUP($B1126,SERVIÇOS!$A:$F,3,0),IFERROR(VLOOKUP($B1126,'COMPOSIÇÕES COMPLEMENTARES '!$C:$K,3,0),"")))</f>
        <v/>
      </c>
      <c r="E1126" s="418"/>
      <c r="F1126" s="419" t="str">
        <f>IF($B1126="","",IFERROR(VLOOKUP($B1126,SERVIÇOS!$A:$F,4,0),IFERROR(VLOOKUP($B1126,'COMPOSIÇÕES COMPLEMENTARES '!$C:$K,6,0),"")))</f>
        <v/>
      </c>
      <c r="G1126" s="419" t="str">
        <f>IF($B1126="","",IFERROR(VLOOKUP($B1126,SERVIÇOS!$A:$F,5,0),IFERROR(VLOOKUP($B1126,'COMPOSIÇÕES COMPLEMENTARES '!$C:$K,7,0),"")))</f>
        <v/>
      </c>
      <c r="H1126" s="419" t="str">
        <f t="shared" si="561"/>
        <v/>
      </c>
      <c r="I1126" s="419" t="str">
        <f t="shared" si="563"/>
        <v/>
      </c>
      <c r="J1126" s="419" t="str">
        <f t="shared" si="564"/>
        <v/>
      </c>
      <c r="K1126" s="419" t="str">
        <f t="shared" si="565"/>
        <v/>
      </c>
      <c r="L1126" s="714"/>
      <c r="N1126" s="477"/>
      <c r="O1126" s="478" t="str">
        <f t="shared" si="566"/>
        <v/>
      </c>
      <c r="P1126" s="477"/>
      <c r="Q1126" s="479" t="str">
        <f t="shared" si="567"/>
        <v/>
      </c>
      <c r="R1126" s="477"/>
      <c r="S1126" s="480" t="str">
        <f t="shared" si="568"/>
        <v/>
      </c>
      <c r="T1126" s="481">
        <f>SUMIF($N$8:S$8,"QUANT.",N1126:S1126)</f>
        <v>0</v>
      </c>
      <c r="U1126" s="482">
        <f t="shared" si="569"/>
        <v>0</v>
      </c>
      <c r="V1126" s="494" t="str">
        <f t="shared" si="562"/>
        <v/>
      </c>
      <c r="W1126" s="495">
        <f t="shared" si="570"/>
        <v>0</v>
      </c>
      <c r="X1126" s="495" t="e">
        <f t="shared" si="571"/>
        <v>#VALUE!</v>
      </c>
    </row>
    <row r="1127" spans="1:24">
      <c r="A1127" s="414"/>
      <c r="B1127" s="415"/>
      <c r="C1127" s="416" t="str">
        <f>IF($B1127="","",IFERROR(VLOOKUP($B1127,SERVIÇOS!$A:$F,2,0),IFERROR(VLOOKUP($B1127,'COMPOSIÇÕES COMPLEMENTARES '!$C:$K,2,0),"")))</f>
        <v/>
      </c>
      <c r="D1127" s="417" t="str">
        <f>IF($B1127="","",IFERROR(VLOOKUP($B1127,SERVIÇOS!$A:$F,3,0),IFERROR(VLOOKUP($B1127,'COMPOSIÇÕES COMPLEMENTARES '!$C:$K,3,0),"")))</f>
        <v/>
      </c>
      <c r="E1127" s="418"/>
      <c r="F1127" s="419" t="str">
        <f>IF($B1127="","",IFERROR(VLOOKUP($B1127,SERVIÇOS!$A:$F,4,0),IFERROR(VLOOKUP($B1127,'COMPOSIÇÕES COMPLEMENTARES '!$C:$K,6,0),"")))</f>
        <v/>
      </c>
      <c r="G1127" s="419" t="str">
        <f>IF($B1127="","",IFERROR(VLOOKUP($B1127,SERVIÇOS!$A:$F,5,0),IFERROR(VLOOKUP($B1127,'COMPOSIÇÕES COMPLEMENTARES '!$C:$K,7,0),"")))</f>
        <v/>
      </c>
      <c r="H1127" s="419" t="str">
        <f t="shared" si="561"/>
        <v/>
      </c>
      <c r="I1127" s="419" t="str">
        <f t="shared" si="563"/>
        <v/>
      </c>
      <c r="J1127" s="419" t="str">
        <f t="shared" si="564"/>
        <v/>
      </c>
      <c r="K1127" s="419" t="str">
        <f t="shared" si="565"/>
        <v/>
      </c>
      <c r="L1127" s="714"/>
      <c r="N1127" s="477"/>
      <c r="O1127" s="478" t="str">
        <f t="shared" si="566"/>
        <v/>
      </c>
      <c r="P1127" s="477"/>
      <c r="Q1127" s="479" t="str">
        <f t="shared" si="567"/>
        <v/>
      </c>
      <c r="R1127" s="477"/>
      <c r="S1127" s="480" t="str">
        <f t="shared" si="568"/>
        <v/>
      </c>
      <c r="T1127" s="481">
        <f>SUMIF($N$8:S$8,"QUANT.",N1127:S1127)</f>
        <v>0</v>
      </c>
      <c r="U1127" s="482">
        <f t="shared" si="569"/>
        <v>0</v>
      </c>
      <c r="V1127" s="494" t="str">
        <f t="shared" si="562"/>
        <v/>
      </c>
      <c r="W1127" s="495">
        <f t="shared" si="570"/>
        <v>0</v>
      </c>
      <c r="X1127" s="495" t="e">
        <f t="shared" si="571"/>
        <v>#VALUE!</v>
      </c>
    </row>
    <row r="1128" spans="1:24">
      <c r="A1128" s="414"/>
      <c r="B1128" s="415"/>
      <c r="C1128" s="416" t="str">
        <f>IF($B1128="","",IFERROR(VLOOKUP($B1128,SERVIÇOS!$A:$F,2,0),IFERROR(VLOOKUP($B1128,'COMPOSIÇÕES COMPLEMENTARES '!$C:$K,2,0),"")))</f>
        <v/>
      </c>
      <c r="D1128" s="417" t="str">
        <f>IF($B1128="","",IFERROR(VLOOKUP($B1128,SERVIÇOS!$A:$F,3,0),IFERROR(VLOOKUP($B1128,'COMPOSIÇÕES COMPLEMENTARES '!$C:$K,3,0),"")))</f>
        <v/>
      </c>
      <c r="E1128" s="418"/>
      <c r="F1128" s="419" t="str">
        <f>IF($B1128="","",IFERROR(VLOOKUP($B1128,SERVIÇOS!$A:$F,4,0),IFERROR(VLOOKUP($B1128,'COMPOSIÇÕES COMPLEMENTARES '!$C:$K,6,0),"")))</f>
        <v/>
      </c>
      <c r="G1128" s="419" t="str">
        <f>IF($B1128="","",IFERROR(VLOOKUP($B1128,SERVIÇOS!$A:$F,5,0),IFERROR(VLOOKUP($B1128,'COMPOSIÇÕES COMPLEMENTARES '!$C:$K,7,0),"")))</f>
        <v/>
      </c>
      <c r="H1128" s="419" t="str">
        <f t="shared" si="561"/>
        <v/>
      </c>
      <c r="I1128" s="419" t="str">
        <f t="shared" si="563"/>
        <v/>
      </c>
      <c r="J1128" s="419" t="str">
        <f t="shared" si="564"/>
        <v/>
      </c>
      <c r="K1128" s="419" t="str">
        <f t="shared" si="565"/>
        <v/>
      </c>
      <c r="L1128" s="714"/>
      <c r="N1128" s="477"/>
      <c r="O1128" s="478" t="str">
        <f t="shared" si="566"/>
        <v/>
      </c>
      <c r="P1128" s="477"/>
      <c r="Q1128" s="479" t="str">
        <f t="shared" si="567"/>
        <v/>
      </c>
      <c r="R1128" s="477"/>
      <c r="S1128" s="480" t="str">
        <f t="shared" si="568"/>
        <v/>
      </c>
      <c r="T1128" s="481">
        <f>SUMIF($N$8:S$8,"QUANT.",N1128:S1128)</f>
        <v>0</v>
      </c>
      <c r="U1128" s="482">
        <f t="shared" si="569"/>
        <v>0</v>
      </c>
      <c r="V1128" s="494" t="str">
        <f t="shared" si="562"/>
        <v/>
      </c>
      <c r="W1128" s="495">
        <f t="shared" si="570"/>
        <v>0</v>
      </c>
      <c r="X1128" s="495" t="e">
        <f t="shared" si="571"/>
        <v>#VALUE!</v>
      </c>
    </row>
    <row r="1129" spans="1:24">
      <c r="A1129" s="414"/>
      <c r="B1129" s="415"/>
      <c r="C1129" s="416" t="str">
        <f>IF($B1129="","",IFERROR(VLOOKUP($B1129,SERVIÇOS!$A:$F,2,0),IFERROR(VLOOKUP($B1129,'COMPOSIÇÕES COMPLEMENTARES '!$C:$K,2,0),"")))</f>
        <v/>
      </c>
      <c r="D1129" s="417" t="str">
        <f>IF($B1129="","",IFERROR(VLOOKUP($B1129,SERVIÇOS!$A:$F,3,0),IFERROR(VLOOKUP($B1129,'COMPOSIÇÕES COMPLEMENTARES '!$C:$K,3,0),"")))</f>
        <v/>
      </c>
      <c r="E1129" s="418"/>
      <c r="F1129" s="419" t="str">
        <f>IF($B1129="","",IFERROR(VLOOKUP($B1129,SERVIÇOS!$A:$F,4,0),IFERROR(VLOOKUP($B1129,'COMPOSIÇÕES COMPLEMENTARES '!$C:$K,6,0),"")))</f>
        <v/>
      </c>
      <c r="G1129" s="419" t="str">
        <f>IF($B1129="","",IFERROR(VLOOKUP($B1129,SERVIÇOS!$A:$F,5,0),IFERROR(VLOOKUP($B1129,'COMPOSIÇÕES COMPLEMENTARES '!$C:$K,7,0),"")))</f>
        <v/>
      </c>
      <c r="H1129" s="419" t="str">
        <f t="shared" si="561"/>
        <v/>
      </c>
      <c r="I1129" s="419" t="str">
        <f t="shared" si="563"/>
        <v/>
      </c>
      <c r="J1129" s="419" t="str">
        <f t="shared" si="564"/>
        <v/>
      </c>
      <c r="K1129" s="419" t="str">
        <f t="shared" si="565"/>
        <v/>
      </c>
      <c r="L1129" s="714"/>
      <c r="N1129" s="477"/>
      <c r="O1129" s="478" t="str">
        <f t="shared" si="566"/>
        <v/>
      </c>
      <c r="P1129" s="477"/>
      <c r="Q1129" s="479" t="str">
        <f t="shared" si="567"/>
        <v/>
      </c>
      <c r="R1129" s="477"/>
      <c r="S1129" s="480" t="str">
        <f t="shared" si="568"/>
        <v/>
      </c>
      <c r="T1129" s="481">
        <f>SUMIF($N$8:S$8,"QUANT.",N1129:S1129)</f>
        <v>0</v>
      </c>
      <c r="U1129" s="482">
        <f t="shared" si="569"/>
        <v>0</v>
      </c>
      <c r="V1129" s="494" t="str">
        <f t="shared" si="562"/>
        <v/>
      </c>
      <c r="W1129" s="495">
        <f t="shared" si="570"/>
        <v>0</v>
      </c>
      <c r="X1129" s="495" t="e">
        <f t="shared" si="571"/>
        <v>#VALUE!</v>
      </c>
    </row>
    <row r="1130" spans="1:24">
      <c r="A1130" s="414"/>
      <c r="B1130" s="415"/>
      <c r="C1130" s="416" t="str">
        <f>IF($B1130="","",IFERROR(VLOOKUP($B1130,SERVIÇOS!$A:$F,2,0),IFERROR(VLOOKUP($B1130,'COMPOSIÇÕES COMPLEMENTARES '!$C:$K,2,0),"")))</f>
        <v/>
      </c>
      <c r="D1130" s="417" t="str">
        <f>IF($B1130="","",IFERROR(VLOOKUP($B1130,SERVIÇOS!$A:$F,3,0),IFERROR(VLOOKUP($B1130,'COMPOSIÇÕES COMPLEMENTARES '!$C:$K,3,0),"")))</f>
        <v/>
      </c>
      <c r="E1130" s="418"/>
      <c r="F1130" s="419" t="str">
        <f>IF($B1130="","",IFERROR(VLOOKUP($B1130,SERVIÇOS!$A:$F,4,0),IFERROR(VLOOKUP($B1130,'COMPOSIÇÕES COMPLEMENTARES '!$C:$K,6,0),"")))</f>
        <v/>
      </c>
      <c r="G1130" s="419" t="str">
        <f>IF($B1130="","",IFERROR(VLOOKUP($B1130,SERVIÇOS!$A:$F,5,0),IFERROR(VLOOKUP($B1130,'COMPOSIÇÕES COMPLEMENTARES '!$C:$K,7,0),"")))</f>
        <v/>
      </c>
      <c r="H1130" s="419" t="str">
        <f t="shared" si="561"/>
        <v/>
      </c>
      <c r="I1130" s="419" t="str">
        <f t="shared" si="563"/>
        <v/>
      </c>
      <c r="J1130" s="419" t="str">
        <f t="shared" si="564"/>
        <v/>
      </c>
      <c r="K1130" s="419" t="str">
        <f t="shared" si="565"/>
        <v/>
      </c>
      <c r="L1130" s="714"/>
      <c r="N1130" s="477"/>
      <c r="O1130" s="478" t="str">
        <f t="shared" si="566"/>
        <v/>
      </c>
      <c r="P1130" s="477"/>
      <c r="Q1130" s="479" t="str">
        <f t="shared" si="567"/>
        <v/>
      </c>
      <c r="R1130" s="477"/>
      <c r="S1130" s="480" t="str">
        <f t="shared" si="568"/>
        <v/>
      </c>
      <c r="T1130" s="481">
        <f>SUMIF($N$8:S$8,"QUANT.",N1130:S1130)</f>
        <v>0</v>
      </c>
      <c r="U1130" s="482">
        <f t="shared" si="569"/>
        <v>0</v>
      </c>
      <c r="V1130" s="494" t="str">
        <f t="shared" si="562"/>
        <v/>
      </c>
      <c r="W1130" s="495">
        <f t="shared" si="570"/>
        <v>0</v>
      </c>
      <c r="X1130" s="495" t="e">
        <f t="shared" si="571"/>
        <v>#VALUE!</v>
      </c>
    </row>
    <row r="1131" spans="1:24">
      <c r="A1131" s="414"/>
      <c r="B1131" s="415"/>
      <c r="C1131" s="416" t="str">
        <f>IF($B1131="","",IFERROR(VLOOKUP($B1131,SERVIÇOS!$A:$F,2,0),IFERROR(VLOOKUP($B1131,'COMPOSIÇÕES COMPLEMENTARES '!$C:$K,2,0),"")))</f>
        <v/>
      </c>
      <c r="D1131" s="417" t="str">
        <f>IF($B1131="","",IFERROR(VLOOKUP($B1131,SERVIÇOS!$A:$F,3,0),IFERROR(VLOOKUP($B1131,'COMPOSIÇÕES COMPLEMENTARES '!$C:$K,3,0),"")))</f>
        <v/>
      </c>
      <c r="E1131" s="418"/>
      <c r="F1131" s="419" t="str">
        <f>IF($B1131="","",IFERROR(VLOOKUP($B1131,SERVIÇOS!$A:$F,4,0),IFERROR(VLOOKUP($B1131,'COMPOSIÇÕES COMPLEMENTARES '!$C:$K,6,0),"")))</f>
        <v/>
      </c>
      <c r="G1131" s="419" t="str">
        <f>IF($B1131="","",IFERROR(VLOOKUP($B1131,SERVIÇOS!$A:$F,5,0),IFERROR(VLOOKUP($B1131,'COMPOSIÇÕES COMPLEMENTARES '!$C:$K,7,0),"")))</f>
        <v/>
      </c>
      <c r="H1131" s="419" t="str">
        <f t="shared" si="561"/>
        <v/>
      </c>
      <c r="I1131" s="419" t="str">
        <f t="shared" si="563"/>
        <v/>
      </c>
      <c r="J1131" s="419" t="str">
        <f t="shared" si="564"/>
        <v/>
      </c>
      <c r="K1131" s="419" t="str">
        <f t="shared" si="565"/>
        <v/>
      </c>
      <c r="L1131" s="714"/>
      <c r="N1131" s="477"/>
      <c r="O1131" s="478" t="str">
        <f t="shared" si="566"/>
        <v/>
      </c>
      <c r="P1131" s="477"/>
      <c r="Q1131" s="479" t="str">
        <f t="shared" si="567"/>
        <v/>
      </c>
      <c r="R1131" s="477"/>
      <c r="S1131" s="480" t="str">
        <f t="shared" si="568"/>
        <v/>
      </c>
      <c r="T1131" s="481">
        <f>SUMIF($N$8:S$8,"QUANT.",N1131:S1131)</f>
        <v>0</v>
      </c>
      <c r="U1131" s="482">
        <f t="shared" si="569"/>
        <v>0</v>
      </c>
      <c r="V1131" s="494" t="str">
        <f t="shared" si="562"/>
        <v/>
      </c>
      <c r="W1131" s="495">
        <f t="shared" si="570"/>
        <v>0</v>
      </c>
      <c r="X1131" s="495" t="e">
        <f t="shared" si="571"/>
        <v>#VALUE!</v>
      </c>
    </row>
    <row r="1132" spans="1:24">
      <c r="A1132" s="414"/>
      <c r="B1132" s="415"/>
      <c r="C1132" s="416" t="str">
        <f>IF($B1132="","",IFERROR(VLOOKUP($B1132,SERVIÇOS!$A:$F,2,0),IFERROR(VLOOKUP($B1132,'COMPOSIÇÕES COMPLEMENTARES '!$C:$K,2,0),"")))</f>
        <v/>
      </c>
      <c r="D1132" s="417" t="str">
        <f>IF($B1132="","",IFERROR(VLOOKUP($B1132,SERVIÇOS!$A:$F,3,0),IFERROR(VLOOKUP($B1132,'COMPOSIÇÕES COMPLEMENTARES '!$C:$K,3,0),"")))</f>
        <v/>
      </c>
      <c r="E1132" s="418"/>
      <c r="F1132" s="419" t="str">
        <f>IF($B1132="","",IFERROR(VLOOKUP($B1132,SERVIÇOS!$A:$F,4,0),IFERROR(VLOOKUP($B1132,'COMPOSIÇÕES COMPLEMENTARES '!$C:$K,6,0),"")))</f>
        <v/>
      </c>
      <c r="G1132" s="419" t="str">
        <f>IF($B1132="","",IFERROR(VLOOKUP($B1132,SERVIÇOS!$A:$F,5,0),IFERROR(VLOOKUP($B1132,'COMPOSIÇÕES COMPLEMENTARES '!$C:$K,7,0),"")))</f>
        <v/>
      </c>
      <c r="H1132" s="419" t="str">
        <f t="shared" si="561"/>
        <v/>
      </c>
      <c r="I1132" s="419" t="str">
        <f t="shared" si="563"/>
        <v/>
      </c>
      <c r="J1132" s="419" t="str">
        <f t="shared" si="564"/>
        <v/>
      </c>
      <c r="K1132" s="419" t="str">
        <f t="shared" si="565"/>
        <v/>
      </c>
      <c r="L1132" s="714"/>
      <c r="N1132" s="477"/>
      <c r="O1132" s="478" t="str">
        <f t="shared" si="566"/>
        <v/>
      </c>
      <c r="P1132" s="477"/>
      <c r="Q1132" s="479" t="str">
        <f t="shared" si="567"/>
        <v/>
      </c>
      <c r="R1132" s="477"/>
      <c r="S1132" s="480" t="str">
        <f t="shared" si="568"/>
        <v/>
      </c>
      <c r="T1132" s="481">
        <f>SUMIF($N$8:S$8,"QUANT.",N1132:S1132)</f>
        <v>0</v>
      </c>
      <c r="U1132" s="482">
        <f t="shared" si="569"/>
        <v>0</v>
      </c>
      <c r="V1132" s="494" t="str">
        <f t="shared" si="562"/>
        <v/>
      </c>
      <c r="W1132" s="495">
        <f t="shared" si="570"/>
        <v>0</v>
      </c>
      <c r="X1132" s="495" t="e">
        <f t="shared" si="571"/>
        <v>#VALUE!</v>
      </c>
    </row>
    <row r="1133" spans="1:24">
      <c r="A1133" s="414"/>
      <c r="B1133" s="415"/>
      <c r="C1133" s="416" t="str">
        <f>IF($B1133="","",IFERROR(VLOOKUP($B1133,SERVIÇOS!$A:$F,2,0),IFERROR(VLOOKUP($B1133,'COMPOSIÇÕES COMPLEMENTARES '!$C:$K,2,0),"")))</f>
        <v/>
      </c>
      <c r="D1133" s="417" t="str">
        <f>IF($B1133="","",IFERROR(VLOOKUP($B1133,SERVIÇOS!$A:$F,3,0),IFERROR(VLOOKUP($B1133,'COMPOSIÇÕES COMPLEMENTARES '!$C:$K,3,0),"")))</f>
        <v/>
      </c>
      <c r="E1133" s="418"/>
      <c r="F1133" s="419" t="str">
        <f>IF($B1133="","",IFERROR(VLOOKUP($B1133,SERVIÇOS!$A:$F,4,0),IFERROR(VLOOKUP($B1133,'COMPOSIÇÕES COMPLEMENTARES '!$C:$K,6,0),"")))</f>
        <v/>
      </c>
      <c r="G1133" s="419" t="str">
        <f>IF($B1133="","",IFERROR(VLOOKUP($B1133,SERVIÇOS!$A:$F,5,0),IFERROR(VLOOKUP($B1133,'COMPOSIÇÕES COMPLEMENTARES '!$C:$K,7,0),"")))</f>
        <v/>
      </c>
      <c r="H1133" s="419" t="str">
        <f t="shared" si="561"/>
        <v/>
      </c>
      <c r="I1133" s="419" t="str">
        <f t="shared" si="563"/>
        <v/>
      </c>
      <c r="J1133" s="419" t="str">
        <f t="shared" si="564"/>
        <v/>
      </c>
      <c r="K1133" s="419" t="str">
        <f t="shared" si="565"/>
        <v/>
      </c>
      <c r="L1133" s="714"/>
      <c r="N1133" s="477"/>
      <c r="O1133" s="478" t="str">
        <f t="shared" si="566"/>
        <v/>
      </c>
      <c r="P1133" s="477"/>
      <c r="Q1133" s="479" t="str">
        <f t="shared" si="567"/>
        <v/>
      </c>
      <c r="R1133" s="477"/>
      <c r="S1133" s="480" t="str">
        <f t="shared" si="568"/>
        <v/>
      </c>
      <c r="T1133" s="481">
        <f>SUMIF($N$8:S$8,"QUANT.",N1133:S1133)</f>
        <v>0</v>
      </c>
      <c r="U1133" s="482">
        <f t="shared" si="569"/>
        <v>0</v>
      </c>
      <c r="V1133" s="494" t="str">
        <f t="shared" si="562"/>
        <v/>
      </c>
      <c r="W1133" s="495">
        <f t="shared" si="570"/>
        <v>0</v>
      </c>
      <c r="X1133" s="495" t="e">
        <f t="shared" si="571"/>
        <v>#VALUE!</v>
      </c>
    </row>
    <row r="1134" spans="1:24">
      <c r="A1134" s="414"/>
      <c r="B1134" s="415"/>
      <c r="C1134" s="416" t="str">
        <f>IF($B1134="","",IFERROR(VLOOKUP($B1134,SERVIÇOS!$A:$F,2,0),IFERROR(VLOOKUP($B1134,'COMPOSIÇÕES COMPLEMENTARES '!$C:$K,2,0),"")))</f>
        <v/>
      </c>
      <c r="D1134" s="417" t="str">
        <f>IF($B1134="","",IFERROR(VLOOKUP($B1134,SERVIÇOS!$A:$F,3,0),IFERROR(VLOOKUP($B1134,'COMPOSIÇÕES COMPLEMENTARES '!$C:$K,3,0),"")))</f>
        <v/>
      </c>
      <c r="E1134" s="418"/>
      <c r="F1134" s="419" t="str">
        <f>IF($B1134="","",IFERROR(VLOOKUP($B1134,SERVIÇOS!$A:$F,4,0),IFERROR(VLOOKUP($B1134,'COMPOSIÇÕES COMPLEMENTARES '!$C:$K,6,0),"")))</f>
        <v/>
      </c>
      <c r="G1134" s="419" t="str">
        <f>IF($B1134="","",IFERROR(VLOOKUP($B1134,SERVIÇOS!$A:$F,5,0),IFERROR(VLOOKUP($B1134,'COMPOSIÇÕES COMPLEMENTARES '!$C:$K,7,0),"")))</f>
        <v/>
      </c>
      <c r="H1134" s="419" t="str">
        <f t="shared" si="561"/>
        <v/>
      </c>
      <c r="I1134" s="419" t="str">
        <f t="shared" si="563"/>
        <v/>
      </c>
      <c r="J1134" s="419" t="str">
        <f t="shared" si="564"/>
        <v/>
      </c>
      <c r="K1134" s="419" t="str">
        <f t="shared" si="565"/>
        <v/>
      </c>
      <c r="L1134" s="714"/>
      <c r="N1134" s="477"/>
      <c r="O1134" s="478" t="str">
        <f t="shared" si="566"/>
        <v/>
      </c>
      <c r="P1134" s="477"/>
      <c r="Q1134" s="479" t="str">
        <f t="shared" si="567"/>
        <v/>
      </c>
      <c r="R1134" s="477"/>
      <c r="S1134" s="480" t="str">
        <f t="shared" si="568"/>
        <v/>
      </c>
      <c r="T1134" s="481">
        <f>SUMIF($N$8:S$8,"QUANT.",N1134:S1134)</f>
        <v>0</v>
      </c>
      <c r="U1134" s="482">
        <f t="shared" si="569"/>
        <v>0</v>
      </c>
      <c r="V1134" s="494" t="str">
        <f t="shared" si="562"/>
        <v/>
      </c>
      <c r="W1134" s="495">
        <f t="shared" si="570"/>
        <v>0</v>
      </c>
      <c r="X1134" s="495" t="e">
        <f t="shared" si="571"/>
        <v>#VALUE!</v>
      </c>
    </row>
    <row r="1135" spans="1:24">
      <c r="A1135" s="414"/>
      <c r="B1135" s="415"/>
      <c r="C1135" s="416" t="str">
        <f>IF($B1135="","",IFERROR(VLOOKUP($B1135,SERVIÇOS!$A:$F,2,0),IFERROR(VLOOKUP($B1135,'COMPOSIÇÕES COMPLEMENTARES '!$C:$K,2,0),"")))</f>
        <v/>
      </c>
      <c r="D1135" s="417" t="str">
        <f>IF($B1135="","",IFERROR(VLOOKUP($B1135,SERVIÇOS!$A:$F,3,0),IFERROR(VLOOKUP($B1135,'COMPOSIÇÕES COMPLEMENTARES '!$C:$K,3,0),"")))</f>
        <v/>
      </c>
      <c r="E1135" s="418"/>
      <c r="F1135" s="419" t="str">
        <f>IF($B1135="","",IFERROR(VLOOKUP($B1135,SERVIÇOS!$A:$F,4,0),IFERROR(VLOOKUP($B1135,'COMPOSIÇÕES COMPLEMENTARES '!$C:$K,6,0),"")))</f>
        <v/>
      </c>
      <c r="G1135" s="419" t="str">
        <f>IF($B1135="","",IFERROR(VLOOKUP($B1135,SERVIÇOS!$A:$F,5,0),IFERROR(VLOOKUP($B1135,'COMPOSIÇÕES COMPLEMENTARES '!$C:$K,7,0),"")))</f>
        <v/>
      </c>
      <c r="H1135" s="419" t="str">
        <f t="shared" si="561"/>
        <v/>
      </c>
      <c r="I1135" s="419" t="str">
        <f t="shared" si="563"/>
        <v/>
      </c>
      <c r="J1135" s="419" t="str">
        <f t="shared" si="564"/>
        <v/>
      </c>
      <c r="K1135" s="419" t="str">
        <f t="shared" si="565"/>
        <v/>
      </c>
      <c r="L1135" s="714"/>
      <c r="N1135" s="477"/>
      <c r="O1135" s="478" t="str">
        <f t="shared" si="566"/>
        <v/>
      </c>
      <c r="P1135" s="477"/>
      <c r="Q1135" s="479" t="str">
        <f t="shared" si="567"/>
        <v/>
      </c>
      <c r="R1135" s="477"/>
      <c r="S1135" s="480" t="str">
        <f t="shared" si="568"/>
        <v/>
      </c>
      <c r="T1135" s="481">
        <f>SUMIF($N$8:S$8,"QUANT.",N1135:S1135)</f>
        <v>0</v>
      </c>
      <c r="U1135" s="482">
        <f t="shared" si="569"/>
        <v>0</v>
      </c>
      <c r="V1135" s="494" t="str">
        <f t="shared" si="562"/>
        <v/>
      </c>
      <c r="W1135" s="495">
        <f t="shared" si="570"/>
        <v>0</v>
      </c>
      <c r="X1135" s="495" t="e">
        <f t="shared" si="571"/>
        <v>#VALUE!</v>
      </c>
    </row>
    <row r="1136" spans="1:24">
      <c r="A1136" s="414"/>
      <c r="B1136" s="415"/>
      <c r="C1136" s="416" t="str">
        <f>IF($B1136="","",IFERROR(VLOOKUP($B1136,SERVIÇOS!$A:$F,2,0),IFERROR(VLOOKUP($B1136,'COMPOSIÇÕES COMPLEMENTARES '!$C:$K,2,0),"")))</f>
        <v/>
      </c>
      <c r="D1136" s="417" t="str">
        <f>IF($B1136="","",IFERROR(VLOOKUP($B1136,SERVIÇOS!$A:$F,3,0),IFERROR(VLOOKUP($B1136,'COMPOSIÇÕES COMPLEMENTARES '!$C:$K,3,0),"")))</f>
        <v/>
      </c>
      <c r="E1136" s="418"/>
      <c r="F1136" s="419" t="str">
        <f>IF($B1136="","",IFERROR(VLOOKUP($B1136,SERVIÇOS!$A:$F,4,0),IFERROR(VLOOKUP($B1136,'COMPOSIÇÕES COMPLEMENTARES '!$C:$K,6,0),"")))</f>
        <v/>
      </c>
      <c r="G1136" s="419" t="str">
        <f>IF($B1136="","",IFERROR(VLOOKUP($B1136,SERVIÇOS!$A:$F,5,0),IFERROR(VLOOKUP($B1136,'COMPOSIÇÕES COMPLEMENTARES '!$C:$K,7,0),"")))</f>
        <v/>
      </c>
      <c r="H1136" s="419" t="str">
        <f t="shared" si="561"/>
        <v/>
      </c>
      <c r="I1136" s="419" t="str">
        <f t="shared" si="563"/>
        <v/>
      </c>
      <c r="J1136" s="419" t="str">
        <f t="shared" si="564"/>
        <v/>
      </c>
      <c r="K1136" s="419" t="str">
        <f t="shared" si="565"/>
        <v/>
      </c>
      <c r="L1136" s="714"/>
      <c r="N1136" s="477"/>
      <c r="O1136" s="478" t="str">
        <f t="shared" si="566"/>
        <v/>
      </c>
      <c r="P1136" s="477"/>
      <c r="Q1136" s="479" t="str">
        <f t="shared" si="567"/>
        <v/>
      </c>
      <c r="R1136" s="477"/>
      <c r="S1136" s="480" t="str">
        <f t="shared" si="568"/>
        <v/>
      </c>
      <c r="T1136" s="481">
        <f>SUMIF($N$8:S$8,"QUANT.",N1136:S1136)</f>
        <v>0</v>
      </c>
      <c r="U1136" s="482">
        <f t="shared" si="569"/>
        <v>0</v>
      </c>
      <c r="V1136" s="494" t="str">
        <f t="shared" si="562"/>
        <v/>
      </c>
      <c r="W1136" s="495">
        <f t="shared" si="570"/>
        <v>0</v>
      </c>
      <c r="X1136" s="495" t="e">
        <f t="shared" si="571"/>
        <v>#VALUE!</v>
      </c>
    </row>
    <row r="1137" spans="1:24">
      <c r="A1137" s="414"/>
      <c r="B1137" s="415"/>
      <c r="C1137" s="416" t="str">
        <f>IF($B1137="","",IFERROR(VLOOKUP($B1137,SERVIÇOS!$A:$F,2,0),IFERROR(VLOOKUP($B1137,'COMPOSIÇÕES COMPLEMENTARES '!$C:$K,2,0),"")))</f>
        <v/>
      </c>
      <c r="D1137" s="417" t="str">
        <f>IF($B1137="","",IFERROR(VLOOKUP($B1137,SERVIÇOS!$A:$F,3,0),IFERROR(VLOOKUP($B1137,'COMPOSIÇÕES COMPLEMENTARES '!$C:$K,3,0),"")))</f>
        <v/>
      </c>
      <c r="E1137" s="418"/>
      <c r="F1137" s="419" t="str">
        <f>IF($B1137="","",IFERROR(VLOOKUP($B1137,SERVIÇOS!$A:$F,4,0),IFERROR(VLOOKUP($B1137,'COMPOSIÇÕES COMPLEMENTARES '!$C:$K,6,0),"")))</f>
        <v/>
      </c>
      <c r="G1137" s="419" t="str">
        <f>IF($B1137="","",IFERROR(VLOOKUP($B1137,SERVIÇOS!$A:$F,5,0),IFERROR(VLOOKUP($B1137,'COMPOSIÇÕES COMPLEMENTARES '!$C:$K,7,0),"")))</f>
        <v/>
      </c>
      <c r="H1137" s="419" t="str">
        <f t="shared" si="561"/>
        <v/>
      </c>
      <c r="I1137" s="419" t="str">
        <f t="shared" si="563"/>
        <v/>
      </c>
      <c r="J1137" s="419" t="str">
        <f t="shared" si="564"/>
        <v/>
      </c>
      <c r="K1137" s="419" t="str">
        <f t="shared" si="565"/>
        <v/>
      </c>
      <c r="L1137" s="714"/>
      <c r="N1137" s="477"/>
      <c r="O1137" s="478" t="str">
        <f t="shared" si="566"/>
        <v/>
      </c>
      <c r="P1137" s="477"/>
      <c r="Q1137" s="479" t="str">
        <f t="shared" si="567"/>
        <v/>
      </c>
      <c r="R1137" s="477"/>
      <c r="S1137" s="480" t="str">
        <f t="shared" si="568"/>
        <v/>
      </c>
      <c r="T1137" s="481">
        <f>SUMIF($N$8:S$8,"QUANT.",N1137:S1137)</f>
        <v>0</v>
      </c>
      <c r="U1137" s="482">
        <f t="shared" si="569"/>
        <v>0</v>
      </c>
      <c r="V1137" s="494" t="str">
        <f t="shared" si="562"/>
        <v/>
      </c>
      <c r="W1137" s="495">
        <f t="shared" si="570"/>
        <v>0</v>
      </c>
      <c r="X1137" s="495" t="e">
        <f t="shared" si="571"/>
        <v>#VALUE!</v>
      </c>
    </row>
    <row r="1138" spans="1:24">
      <c r="A1138" s="414"/>
      <c r="B1138" s="415"/>
      <c r="C1138" s="416" t="str">
        <f>IF($B1138="","",IFERROR(VLOOKUP($B1138,SERVIÇOS!$A:$F,2,0),IFERROR(VLOOKUP($B1138,'COMPOSIÇÕES COMPLEMENTARES '!$C:$K,2,0),"")))</f>
        <v/>
      </c>
      <c r="D1138" s="417" t="str">
        <f>IF($B1138="","",IFERROR(VLOOKUP($B1138,SERVIÇOS!$A:$F,3,0),IFERROR(VLOOKUP($B1138,'COMPOSIÇÕES COMPLEMENTARES '!$C:$K,3,0),"")))</f>
        <v/>
      </c>
      <c r="E1138" s="418"/>
      <c r="F1138" s="419" t="str">
        <f>IF($B1138="","",IFERROR(VLOOKUP($B1138,SERVIÇOS!$A:$F,4,0),IFERROR(VLOOKUP($B1138,'COMPOSIÇÕES COMPLEMENTARES '!$C:$K,6,0),"")))</f>
        <v/>
      </c>
      <c r="G1138" s="419" t="str">
        <f>IF($B1138="","",IFERROR(VLOOKUP($B1138,SERVIÇOS!$A:$F,5,0),IFERROR(VLOOKUP($B1138,'COMPOSIÇÕES COMPLEMENTARES '!$C:$K,7,0),"")))</f>
        <v/>
      </c>
      <c r="H1138" s="419" t="str">
        <f t="shared" si="561"/>
        <v/>
      </c>
      <c r="I1138" s="419" t="str">
        <f t="shared" si="563"/>
        <v/>
      </c>
      <c r="J1138" s="419" t="str">
        <f t="shared" si="564"/>
        <v/>
      </c>
      <c r="K1138" s="419" t="str">
        <f t="shared" si="565"/>
        <v/>
      </c>
      <c r="L1138" s="714"/>
      <c r="N1138" s="477"/>
      <c r="O1138" s="478" t="str">
        <f t="shared" si="566"/>
        <v/>
      </c>
      <c r="P1138" s="477"/>
      <c r="Q1138" s="479" t="str">
        <f t="shared" si="567"/>
        <v/>
      </c>
      <c r="R1138" s="477"/>
      <c r="S1138" s="480" t="str">
        <f t="shared" si="568"/>
        <v/>
      </c>
      <c r="T1138" s="481">
        <f>SUMIF($N$8:S$8,"QUANT.",N1138:S1138)</f>
        <v>0</v>
      </c>
      <c r="U1138" s="482">
        <f t="shared" si="569"/>
        <v>0</v>
      </c>
      <c r="V1138" s="494" t="str">
        <f t="shared" si="562"/>
        <v/>
      </c>
      <c r="W1138" s="495">
        <f t="shared" si="570"/>
        <v>0</v>
      </c>
      <c r="X1138" s="495" t="e">
        <f t="shared" si="571"/>
        <v>#VALUE!</v>
      </c>
    </row>
    <row r="1139" spans="1:24">
      <c r="A1139" s="414"/>
      <c r="B1139" s="415"/>
      <c r="C1139" s="416" t="str">
        <f>IF($B1139="","",IFERROR(VLOOKUP($B1139,SERVIÇOS!$A:$F,2,0),IFERROR(VLOOKUP($B1139,'COMPOSIÇÕES COMPLEMENTARES '!$C:$K,2,0),"")))</f>
        <v/>
      </c>
      <c r="D1139" s="417" t="str">
        <f>IF($B1139="","",IFERROR(VLOOKUP($B1139,SERVIÇOS!$A:$F,3,0),IFERROR(VLOOKUP($B1139,'COMPOSIÇÕES COMPLEMENTARES '!$C:$K,3,0),"")))</f>
        <v/>
      </c>
      <c r="E1139" s="418"/>
      <c r="F1139" s="419" t="str">
        <f>IF($B1139="","",IFERROR(VLOOKUP($B1139,SERVIÇOS!$A:$F,4,0),IFERROR(VLOOKUP($B1139,'COMPOSIÇÕES COMPLEMENTARES '!$C:$K,6,0),"")))</f>
        <v/>
      </c>
      <c r="G1139" s="419" t="str">
        <f>IF($B1139="","",IFERROR(VLOOKUP($B1139,SERVIÇOS!$A:$F,5,0),IFERROR(VLOOKUP($B1139,'COMPOSIÇÕES COMPLEMENTARES '!$C:$K,7,0),"")))</f>
        <v/>
      </c>
      <c r="H1139" s="419" t="str">
        <f t="shared" si="561"/>
        <v/>
      </c>
      <c r="I1139" s="419" t="str">
        <f t="shared" si="563"/>
        <v/>
      </c>
      <c r="J1139" s="419" t="str">
        <f t="shared" si="564"/>
        <v/>
      </c>
      <c r="K1139" s="419" t="str">
        <f t="shared" si="565"/>
        <v/>
      </c>
      <c r="L1139" s="714"/>
      <c r="N1139" s="477"/>
      <c r="O1139" s="478" t="str">
        <f t="shared" si="566"/>
        <v/>
      </c>
      <c r="P1139" s="477"/>
      <c r="Q1139" s="479" t="str">
        <f t="shared" si="567"/>
        <v/>
      </c>
      <c r="R1139" s="477"/>
      <c r="S1139" s="480" t="str">
        <f t="shared" si="568"/>
        <v/>
      </c>
      <c r="T1139" s="481">
        <f>SUMIF($N$8:S$8,"QUANT.",N1139:S1139)</f>
        <v>0</v>
      </c>
      <c r="U1139" s="482">
        <f t="shared" si="569"/>
        <v>0</v>
      </c>
      <c r="V1139" s="494" t="str">
        <f t="shared" si="562"/>
        <v/>
      </c>
      <c r="W1139" s="495">
        <f t="shared" si="570"/>
        <v>0</v>
      </c>
      <c r="X1139" s="495" t="e">
        <f t="shared" si="571"/>
        <v>#VALUE!</v>
      </c>
    </row>
    <row r="1140" spans="1:24">
      <c r="A1140" s="414"/>
      <c r="B1140" s="415"/>
      <c r="C1140" s="416" t="str">
        <f>IF($B1140="","",IFERROR(VLOOKUP($B1140,SERVIÇOS!$A:$F,2,0),IFERROR(VLOOKUP($B1140,'COMPOSIÇÕES COMPLEMENTARES '!$C:$K,2,0),"")))</f>
        <v/>
      </c>
      <c r="D1140" s="417" t="str">
        <f>IF($B1140="","",IFERROR(VLOOKUP($B1140,SERVIÇOS!$A:$F,3,0),IFERROR(VLOOKUP($B1140,'COMPOSIÇÕES COMPLEMENTARES '!$C:$K,3,0),"")))</f>
        <v/>
      </c>
      <c r="E1140" s="418"/>
      <c r="F1140" s="419" t="str">
        <f>IF($B1140="","",IFERROR(VLOOKUP($B1140,SERVIÇOS!$A:$F,4,0),IFERROR(VLOOKUP($B1140,'COMPOSIÇÕES COMPLEMENTARES '!$C:$K,6,0),"")))</f>
        <v/>
      </c>
      <c r="G1140" s="419" t="str">
        <f>IF($B1140="","",IFERROR(VLOOKUP($B1140,SERVIÇOS!$A:$F,5,0),IFERROR(VLOOKUP($B1140,'COMPOSIÇÕES COMPLEMENTARES '!$C:$K,7,0),"")))</f>
        <v/>
      </c>
      <c r="H1140" s="419" t="str">
        <f t="shared" si="561"/>
        <v/>
      </c>
      <c r="I1140" s="419" t="str">
        <f t="shared" si="563"/>
        <v/>
      </c>
      <c r="J1140" s="419" t="str">
        <f t="shared" si="564"/>
        <v/>
      </c>
      <c r="K1140" s="419" t="str">
        <f t="shared" si="565"/>
        <v/>
      </c>
      <c r="L1140" s="714"/>
      <c r="N1140" s="477"/>
      <c r="O1140" s="478" t="str">
        <f t="shared" si="566"/>
        <v/>
      </c>
      <c r="P1140" s="477"/>
      <c r="Q1140" s="479" t="str">
        <f t="shared" si="567"/>
        <v/>
      </c>
      <c r="R1140" s="477"/>
      <c r="S1140" s="480" t="str">
        <f t="shared" si="568"/>
        <v/>
      </c>
      <c r="T1140" s="481">
        <f>SUMIF($N$8:S$8,"QUANT.",N1140:S1140)</f>
        <v>0</v>
      </c>
      <c r="U1140" s="482">
        <f t="shared" si="569"/>
        <v>0</v>
      </c>
      <c r="V1140" s="494" t="str">
        <f t="shared" si="562"/>
        <v/>
      </c>
      <c r="W1140" s="495">
        <f t="shared" si="570"/>
        <v>0</v>
      </c>
      <c r="X1140" s="495" t="e">
        <f t="shared" si="571"/>
        <v>#VALUE!</v>
      </c>
    </row>
    <row r="1141" spans="1:24">
      <c r="A1141" s="414"/>
      <c r="B1141" s="415"/>
      <c r="C1141" s="416" t="str">
        <f>IF($B1141="","",IFERROR(VLOOKUP($B1141,SERVIÇOS!$A:$F,2,0),IFERROR(VLOOKUP($B1141,'COMPOSIÇÕES COMPLEMENTARES '!$C:$K,2,0),"")))</f>
        <v/>
      </c>
      <c r="D1141" s="417" t="str">
        <f>IF($B1141="","",IFERROR(VLOOKUP($B1141,SERVIÇOS!$A:$F,3,0),IFERROR(VLOOKUP($B1141,'COMPOSIÇÕES COMPLEMENTARES '!$C:$K,3,0),"")))</f>
        <v/>
      </c>
      <c r="E1141" s="418"/>
      <c r="F1141" s="419" t="str">
        <f>IF($B1141="","",IFERROR(VLOOKUP($B1141,SERVIÇOS!$A:$F,4,0),IFERROR(VLOOKUP($B1141,'COMPOSIÇÕES COMPLEMENTARES '!$C:$K,6,0),"")))</f>
        <v/>
      </c>
      <c r="G1141" s="419" t="str">
        <f>IF($B1141="","",IFERROR(VLOOKUP($B1141,SERVIÇOS!$A:$F,5,0),IFERROR(VLOOKUP($B1141,'COMPOSIÇÕES COMPLEMENTARES '!$C:$K,7,0),"")))</f>
        <v/>
      </c>
      <c r="H1141" s="419" t="str">
        <f t="shared" si="561"/>
        <v/>
      </c>
      <c r="I1141" s="419" t="str">
        <f t="shared" si="563"/>
        <v/>
      </c>
      <c r="J1141" s="419" t="str">
        <f t="shared" si="564"/>
        <v/>
      </c>
      <c r="K1141" s="419" t="str">
        <f t="shared" si="565"/>
        <v/>
      </c>
      <c r="L1141" s="714"/>
      <c r="N1141" s="477"/>
      <c r="O1141" s="478" t="str">
        <f t="shared" si="566"/>
        <v/>
      </c>
      <c r="P1141" s="477"/>
      <c r="Q1141" s="479" t="str">
        <f t="shared" si="567"/>
        <v/>
      </c>
      <c r="R1141" s="477"/>
      <c r="S1141" s="480" t="str">
        <f t="shared" si="568"/>
        <v/>
      </c>
      <c r="T1141" s="481">
        <f>SUMIF($N$8:S$8,"QUANT.",N1141:S1141)</f>
        <v>0</v>
      </c>
      <c r="U1141" s="482">
        <f t="shared" si="569"/>
        <v>0</v>
      </c>
      <c r="V1141" s="494" t="str">
        <f t="shared" si="562"/>
        <v/>
      </c>
      <c r="W1141" s="495">
        <f t="shared" si="570"/>
        <v>0</v>
      </c>
      <c r="X1141" s="495" t="e">
        <f t="shared" si="571"/>
        <v>#VALUE!</v>
      </c>
    </row>
    <row r="1142" spans="1:24">
      <c r="A1142" s="414"/>
      <c r="B1142" s="415"/>
      <c r="C1142" s="416" t="str">
        <f>IF($B1142="","",IFERROR(VLOOKUP($B1142,SERVIÇOS!$A:$F,2,0),IFERROR(VLOOKUP($B1142,'COMPOSIÇÕES COMPLEMENTARES '!$C:$K,2,0),"")))</f>
        <v/>
      </c>
      <c r="D1142" s="417" t="str">
        <f>IF($B1142="","",IFERROR(VLOOKUP($B1142,SERVIÇOS!$A:$F,3,0),IFERROR(VLOOKUP($B1142,'COMPOSIÇÕES COMPLEMENTARES '!$C:$K,3,0),"")))</f>
        <v/>
      </c>
      <c r="E1142" s="418"/>
      <c r="F1142" s="419" t="str">
        <f>IF($B1142="","",IFERROR(VLOOKUP($B1142,SERVIÇOS!$A:$F,4,0),IFERROR(VLOOKUP($B1142,'COMPOSIÇÕES COMPLEMENTARES '!$C:$K,6,0),"")))</f>
        <v/>
      </c>
      <c r="G1142" s="419" t="str">
        <f>IF($B1142="","",IFERROR(VLOOKUP($B1142,SERVIÇOS!$A:$F,5,0),IFERROR(VLOOKUP($B1142,'COMPOSIÇÕES COMPLEMENTARES '!$C:$K,7,0),"")))</f>
        <v/>
      </c>
      <c r="H1142" s="419" t="str">
        <f t="shared" si="561"/>
        <v/>
      </c>
      <c r="I1142" s="419" t="str">
        <f t="shared" si="563"/>
        <v/>
      </c>
      <c r="J1142" s="419" t="str">
        <f t="shared" si="564"/>
        <v/>
      </c>
      <c r="K1142" s="419" t="str">
        <f t="shared" si="565"/>
        <v/>
      </c>
      <c r="L1142" s="714"/>
      <c r="N1142" s="477"/>
      <c r="O1142" s="478" t="str">
        <f t="shared" si="566"/>
        <v/>
      </c>
      <c r="P1142" s="477"/>
      <c r="Q1142" s="479" t="str">
        <f t="shared" si="567"/>
        <v/>
      </c>
      <c r="R1142" s="477"/>
      <c r="S1142" s="480" t="str">
        <f t="shared" si="568"/>
        <v/>
      </c>
      <c r="T1142" s="481">
        <f>SUMIF($N$8:S$8,"QUANT.",N1142:S1142)</f>
        <v>0</v>
      </c>
      <c r="U1142" s="482">
        <f t="shared" si="569"/>
        <v>0</v>
      </c>
      <c r="V1142" s="494" t="str">
        <f t="shared" si="562"/>
        <v/>
      </c>
      <c r="W1142" s="495">
        <f t="shared" si="570"/>
        <v>0</v>
      </c>
      <c r="X1142" s="495" t="e">
        <f t="shared" si="571"/>
        <v>#VALUE!</v>
      </c>
    </row>
    <row r="1143" spans="1:24">
      <c r="A1143" s="414"/>
      <c r="B1143" s="415"/>
      <c r="C1143" s="416" t="str">
        <f>IF($B1143="","",IFERROR(VLOOKUP($B1143,SERVIÇOS!$A:$F,2,0),IFERROR(VLOOKUP($B1143,'COMPOSIÇÕES COMPLEMENTARES '!$C:$K,2,0),"")))</f>
        <v/>
      </c>
      <c r="D1143" s="417" t="str">
        <f>IF($B1143="","",IFERROR(VLOOKUP($B1143,SERVIÇOS!$A:$F,3,0),IFERROR(VLOOKUP($B1143,'COMPOSIÇÕES COMPLEMENTARES '!$C:$K,3,0),"")))</f>
        <v/>
      </c>
      <c r="E1143" s="418"/>
      <c r="F1143" s="419" t="str">
        <f>IF($B1143="","",IFERROR(VLOOKUP($B1143,SERVIÇOS!$A:$F,4,0),IFERROR(VLOOKUP($B1143,'COMPOSIÇÕES COMPLEMENTARES '!$C:$K,6,0),"")))</f>
        <v/>
      </c>
      <c r="G1143" s="419" t="str">
        <f>IF($B1143="","",IFERROR(VLOOKUP($B1143,SERVIÇOS!$A:$F,5,0),IFERROR(VLOOKUP($B1143,'COMPOSIÇÕES COMPLEMENTARES '!$C:$K,7,0),"")))</f>
        <v/>
      </c>
      <c r="H1143" s="419" t="str">
        <f t="shared" ref="H1143:H1206" si="572">IF(E1143="","",F1143+G1143)</f>
        <v/>
      </c>
      <c r="I1143" s="419" t="str">
        <f t="shared" si="563"/>
        <v/>
      </c>
      <c r="J1143" s="419" t="str">
        <f t="shared" si="564"/>
        <v/>
      </c>
      <c r="K1143" s="419" t="str">
        <f t="shared" si="565"/>
        <v/>
      </c>
      <c r="L1143" s="714"/>
      <c r="N1143" s="477"/>
      <c r="O1143" s="478" t="str">
        <f t="shared" si="566"/>
        <v/>
      </c>
      <c r="P1143" s="477"/>
      <c r="Q1143" s="479" t="str">
        <f t="shared" si="567"/>
        <v/>
      </c>
      <c r="R1143" s="477"/>
      <c r="S1143" s="480" t="str">
        <f t="shared" si="568"/>
        <v/>
      </c>
      <c r="T1143" s="481">
        <f>SUMIF($N$8:S$8,"QUANT.",N1143:S1143)</f>
        <v>0</v>
      </c>
      <c r="U1143" s="482">
        <f t="shared" si="569"/>
        <v>0</v>
      </c>
      <c r="V1143" s="494" t="str">
        <f t="shared" ref="V1143:V1206" si="573">IF(B1143&lt;&gt;"",IF(U1143=0,"MEDIR",IF(K1143-U1143=0,"OK",IF(K1143-U1143&gt;0,"MEDIR","ALERTA!"))),"")</f>
        <v/>
      </c>
      <c r="W1143" s="495">
        <f t="shared" si="570"/>
        <v>0</v>
      </c>
      <c r="X1143" s="495" t="e">
        <f t="shared" si="571"/>
        <v>#VALUE!</v>
      </c>
    </row>
    <row r="1144" spans="1:24">
      <c r="A1144" s="414"/>
      <c r="B1144" s="415"/>
      <c r="C1144" s="416" t="str">
        <f>IF($B1144="","",IFERROR(VLOOKUP($B1144,SERVIÇOS!$A:$F,2,0),IFERROR(VLOOKUP($B1144,'COMPOSIÇÕES COMPLEMENTARES '!$C:$K,2,0),"")))</f>
        <v/>
      </c>
      <c r="D1144" s="417" t="str">
        <f>IF($B1144="","",IFERROR(VLOOKUP($B1144,SERVIÇOS!$A:$F,3,0),IFERROR(VLOOKUP($B1144,'COMPOSIÇÕES COMPLEMENTARES '!$C:$K,3,0),"")))</f>
        <v/>
      </c>
      <c r="E1144" s="418"/>
      <c r="F1144" s="419" t="str">
        <f>IF($B1144="","",IFERROR(VLOOKUP($B1144,SERVIÇOS!$A:$F,4,0),IFERROR(VLOOKUP($B1144,'COMPOSIÇÕES COMPLEMENTARES '!$C:$K,6,0),"")))</f>
        <v/>
      </c>
      <c r="G1144" s="419" t="str">
        <f>IF($B1144="","",IFERROR(VLOOKUP($B1144,SERVIÇOS!$A:$F,5,0),IFERROR(VLOOKUP($B1144,'COMPOSIÇÕES COMPLEMENTARES '!$C:$K,7,0),"")))</f>
        <v/>
      </c>
      <c r="H1144" s="419" t="str">
        <f t="shared" si="572"/>
        <v/>
      </c>
      <c r="I1144" s="419" t="str">
        <f t="shared" ref="I1144:I1207" si="574">IF(E1144="","",TRUNC((E1144*F1144),2))</f>
        <v/>
      </c>
      <c r="J1144" s="419" t="str">
        <f t="shared" ref="J1144:J1207" si="575">IF(E1144="","",TRUNC((E1144*G1144),2))</f>
        <v/>
      </c>
      <c r="K1144" s="419" t="str">
        <f t="shared" ref="K1144:K1207" si="576">IF(E1144="","",TRUNC((E1144*H1144),2))</f>
        <v/>
      </c>
      <c r="L1144" s="714"/>
      <c r="N1144" s="477"/>
      <c r="O1144" s="478" t="str">
        <f t="shared" ref="O1144:O1207" si="577">IF(OR(N1144="",$K1144=""),"",(N1144/$E1144)*$K1144)</f>
        <v/>
      </c>
      <c r="P1144" s="477"/>
      <c r="Q1144" s="479" t="str">
        <f t="shared" ref="Q1144:Q1207" si="578">IF(OR(P1144="",$K1144=""),"",(P1144/$E1144)*$K1144)</f>
        <v/>
      </c>
      <c r="R1144" s="477"/>
      <c r="S1144" s="480" t="str">
        <f t="shared" ref="S1144:S1207" si="579">IF(OR(R1144="",$K1144=""),"",(R1144/$E1144)*$K1144)</f>
        <v/>
      </c>
      <c r="T1144" s="481">
        <f>SUMIF($N$8:S$8,"QUANT.",N1144:S1144)</f>
        <v>0</v>
      </c>
      <c r="U1144" s="482">
        <f t="shared" ref="U1144:U1207" si="580">SUMIF($N$8:$S$8,"CUSTO",N1144:S1144)</f>
        <v>0</v>
      </c>
      <c r="V1144" s="494" t="str">
        <f t="shared" si="573"/>
        <v/>
      </c>
      <c r="W1144" s="495">
        <f t="shared" ref="W1144:W1207" si="581">IF(T1144="",0,E1144-T1144)</f>
        <v>0</v>
      </c>
      <c r="X1144" s="495" t="e">
        <f t="shared" ref="X1144:X1207" si="582">IF(U1144="",0,K1144-U1144)</f>
        <v>#VALUE!</v>
      </c>
    </row>
    <row r="1145" spans="1:24">
      <c r="A1145" s="414"/>
      <c r="B1145" s="415"/>
      <c r="C1145" s="416" t="str">
        <f>IF($B1145="","",IFERROR(VLOOKUP($B1145,SERVIÇOS!$A:$F,2,0),IFERROR(VLOOKUP($B1145,'COMPOSIÇÕES COMPLEMENTARES '!$C:$K,2,0),"")))</f>
        <v/>
      </c>
      <c r="D1145" s="417" t="str">
        <f>IF($B1145="","",IFERROR(VLOOKUP($B1145,SERVIÇOS!$A:$F,3,0),IFERROR(VLOOKUP($B1145,'COMPOSIÇÕES COMPLEMENTARES '!$C:$K,3,0),"")))</f>
        <v/>
      </c>
      <c r="E1145" s="418"/>
      <c r="F1145" s="419" t="str">
        <f>IF($B1145="","",IFERROR(VLOOKUP($B1145,SERVIÇOS!$A:$F,4,0),IFERROR(VLOOKUP($B1145,'COMPOSIÇÕES COMPLEMENTARES '!$C:$K,6,0),"")))</f>
        <v/>
      </c>
      <c r="G1145" s="419" t="str">
        <f>IF($B1145="","",IFERROR(VLOOKUP($B1145,SERVIÇOS!$A:$F,5,0),IFERROR(VLOOKUP($B1145,'COMPOSIÇÕES COMPLEMENTARES '!$C:$K,7,0),"")))</f>
        <v/>
      </c>
      <c r="H1145" s="419" t="str">
        <f t="shared" si="572"/>
        <v/>
      </c>
      <c r="I1145" s="419" t="str">
        <f t="shared" si="574"/>
        <v/>
      </c>
      <c r="J1145" s="419" t="str">
        <f t="shared" si="575"/>
        <v/>
      </c>
      <c r="K1145" s="419" t="str">
        <f t="shared" si="576"/>
        <v/>
      </c>
      <c r="L1145" s="714"/>
      <c r="N1145" s="477"/>
      <c r="O1145" s="478" t="str">
        <f t="shared" si="577"/>
        <v/>
      </c>
      <c r="P1145" s="477"/>
      <c r="Q1145" s="479" t="str">
        <f t="shared" si="578"/>
        <v/>
      </c>
      <c r="R1145" s="477"/>
      <c r="S1145" s="480" t="str">
        <f t="shared" si="579"/>
        <v/>
      </c>
      <c r="T1145" s="481">
        <f>SUMIF($N$8:S$8,"QUANT.",N1145:S1145)</f>
        <v>0</v>
      </c>
      <c r="U1145" s="482">
        <f t="shared" si="580"/>
        <v>0</v>
      </c>
      <c r="V1145" s="494" t="str">
        <f t="shared" si="573"/>
        <v/>
      </c>
      <c r="W1145" s="495">
        <f t="shared" si="581"/>
        <v>0</v>
      </c>
      <c r="X1145" s="495" t="e">
        <f t="shared" si="582"/>
        <v>#VALUE!</v>
      </c>
    </row>
    <row r="1146" spans="1:24">
      <c r="A1146" s="414"/>
      <c r="B1146" s="415"/>
      <c r="C1146" s="416" t="str">
        <f>IF($B1146="","",IFERROR(VLOOKUP($B1146,SERVIÇOS!$A:$F,2,0),IFERROR(VLOOKUP($B1146,'COMPOSIÇÕES COMPLEMENTARES '!$C:$K,2,0),"")))</f>
        <v/>
      </c>
      <c r="D1146" s="417" t="str">
        <f>IF($B1146="","",IFERROR(VLOOKUP($B1146,SERVIÇOS!$A:$F,3,0),IFERROR(VLOOKUP($B1146,'COMPOSIÇÕES COMPLEMENTARES '!$C:$K,3,0),"")))</f>
        <v/>
      </c>
      <c r="E1146" s="418"/>
      <c r="F1146" s="419" t="str">
        <f>IF($B1146="","",IFERROR(VLOOKUP($B1146,SERVIÇOS!$A:$F,4,0),IFERROR(VLOOKUP($B1146,'COMPOSIÇÕES COMPLEMENTARES '!$C:$K,6,0),"")))</f>
        <v/>
      </c>
      <c r="G1146" s="419" t="str">
        <f>IF($B1146="","",IFERROR(VLOOKUP($B1146,SERVIÇOS!$A:$F,5,0),IFERROR(VLOOKUP($B1146,'COMPOSIÇÕES COMPLEMENTARES '!$C:$K,7,0),"")))</f>
        <v/>
      </c>
      <c r="H1146" s="419" t="str">
        <f t="shared" si="572"/>
        <v/>
      </c>
      <c r="I1146" s="419" t="str">
        <f t="shared" si="574"/>
        <v/>
      </c>
      <c r="J1146" s="419" t="str">
        <f t="shared" si="575"/>
        <v/>
      </c>
      <c r="K1146" s="419" t="str">
        <f t="shared" si="576"/>
        <v/>
      </c>
      <c r="L1146" s="714"/>
      <c r="N1146" s="477"/>
      <c r="O1146" s="478" t="str">
        <f t="shared" si="577"/>
        <v/>
      </c>
      <c r="P1146" s="477"/>
      <c r="Q1146" s="479" t="str">
        <f t="shared" si="578"/>
        <v/>
      </c>
      <c r="R1146" s="477"/>
      <c r="S1146" s="480" t="str">
        <f t="shared" si="579"/>
        <v/>
      </c>
      <c r="T1146" s="481">
        <f>SUMIF($N$8:S$8,"QUANT.",N1146:S1146)</f>
        <v>0</v>
      </c>
      <c r="U1146" s="482">
        <f t="shared" si="580"/>
        <v>0</v>
      </c>
      <c r="V1146" s="494" t="str">
        <f t="shared" si="573"/>
        <v/>
      </c>
      <c r="W1146" s="495">
        <f t="shared" si="581"/>
        <v>0</v>
      </c>
      <c r="X1146" s="495" t="e">
        <f t="shared" si="582"/>
        <v>#VALUE!</v>
      </c>
    </row>
    <row r="1147" spans="1:24">
      <c r="A1147" s="414"/>
      <c r="B1147" s="415"/>
      <c r="C1147" s="416" t="str">
        <f>IF($B1147="","",IFERROR(VLOOKUP($B1147,SERVIÇOS!$A:$F,2,0),IFERROR(VLOOKUP($B1147,'COMPOSIÇÕES COMPLEMENTARES '!$C:$K,2,0),"")))</f>
        <v/>
      </c>
      <c r="D1147" s="417" t="str">
        <f>IF($B1147="","",IFERROR(VLOOKUP($B1147,SERVIÇOS!$A:$F,3,0),IFERROR(VLOOKUP($B1147,'COMPOSIÇÕES COMPLEMENTARES '!$C:$K,3,0),"")))</f>
        <v/>
      </c>
      <c r="E1147" s="418"/>
      <c r="F1147" s="419" t="str">
        <f>IF($B1147="","",IFERROR(VLOOKUP($B1147,SERVIÇOS!$A:$F,4,0),IFERROR(VLOOKUP($B1147,'COMPOSIÇÕES COMPLEMENTARES '!$C:$K,6,0),"")))</f>
        <v/>
      </c>
      <c r="G1147" s="419" t="str">
        <f>IF($B1147="","",IFERROR(VLOOKUP($B1147,SERVIÇOS!$A:$F,5,0),IFERROR(VLOOKUP($B1147,'COMPOSIÇÕES COMPLEMENTARES '!$C:$K,7,0),"")))</f>
        <v/>
      </c>
      <c r="H1147" s="419" t="str">
        <f t="shared" si="572"/>
        <v/>
      </c>
      <c r="I1147" s="419" t="str">
        <f t="shared" si="574"/>
        <v/>
      </c>
      <c r="J1147" s="419" t="str">
        <f t="shared" si="575"/>
        <v/>
      </c>
      <c r="K1147" s="419" t="str">
        <f t="shared" si="576"/>
        <v/>
      </c>
      <c r="L1147" s="714"/>
      <c r="N1147" s="477"/>
      <c r="O1147" s="478" t="str">
        <f t="shared" si="577"/>
        <v/>
      </c>
      <c r="P1147" s="477"/>
      <c r="Q1147" s="479" t="str">
        <f t="shared" si="578"/>
        <v/>
      </c>
      <c r="R1147" s="477"/>
      <c r="S1147" s="480" t="str">
        <f t="shared" si="579"/>
        <v/>
      </c>
      <c r="T1147" s="481">
        <f>SUMIF($N$8:S$8,"QUANT.",N1147:S1147)</f>
        <v>0</v>
      </c>
      <c r="U1147" s="482">
        <f t="shared" si="580"/>
        <v>0</v>
      </c>
      <c r="V1147" s="494" t="str">
        <f t="shared" si="573"/>
        <v/>
      </c>
      <c r="W1147" s="495">
        <f t="shared" si="581"/>
        <v>0</v>
      </c>
      <c r="X1147" s="495" t="e">
        <f t="shared" si="582"/>
        <v>#VALUE!</v>
      </c>
    </row>
    <row r="1148" spans="1:24">
      <c r="A1148" s="414"/>
      <c r="B1148" s="415"/>
      <c r="C1148" s="416" t="str">
        <f>IF($B1148="","",IFERROR(VLOOKUP($B1148,SERVIÇOS!$A:$F,2,0),IFERROR(VLOOKUP($B1148,'COMPOSIÇÕES COMPLEMENTARES '!$C:$K,2,0),"")))</f>
        <v/>
      </c>
      <c r="D1148" s="417" t="str">
        <f>IF($B1148="","",IFERROR(VLOOKUP($B1148,SERVIÇOS!$A:$F,3,0),IFERROR(VLOOKUP($B1148,'COMPOSIÇÕES COMPLEMENTARES '!$C:$K,3,0),"")))</f>
        <v/>
      </c>
      <c r="E1148" s="418"/>
      <c r="F1148" s="419" t="str">
        <f>IF($B1148="","",IFERROR(VLOOKUP($B1148,SERVIÇOS!$A:$F,4,0),IFERROR(VLOOKUP($B1148,'COMPOSIÇÕES COMPLEMENTARES '!$C:$K,6,0),"")))</f>
        <v/>
      </c>
      <c r="G1148" s="419" t="str">
        <f>IF($B1148="","",IFERROR(VLOOKUP($B1148,SERVIÇOS!$A:$F,5,0),IFERROR(VLOOKUP($B1148,'COMPOSIÇÕES COMPLEMENTARES '!$C:$K,7,0),"")))</f>
        <v/>
      </c>
      <c r="H1148" s="419" t="str">
        <f t="shared" si="572"/>
        <v/>
      </c>
      <c r="I1148" s="419" t="str">
        <f t="shared" si="574"/>
        <v/>
      </c>
      <c r="J1148" s="419" t="str">
        <f t="shared" si="575"/>
        <v/>
      </c>
      <c r="K1148" s="419" t="str">
        <f t="shared" si="576"/>
        <v/>
      </c>
      <c r="L1148" s="714"/>
      <c r="N1148" s="477"/>
      <c r="O1148" s="478" t="str">
        <f t="shared" si="577"/>
        <v/>
      </c>
      <c r="P1148" s="477"/>
      <c r="Q1148" s="479" t="str">
        <f t="shared" si="578"/>
        <v/>
      </c>
      <c r="R1148" s="477"/>
      <c r="S1148" s="480" t="str">
        <f t="shared" si="579"/>
        <v/>
      </c>
      <c r="T1148" s="481">
        <f>SUMIF($N$8:S$8,"QUANT.",N1148:S1148)</f>
        <v>0</v>
      </c>
      <c r="U1148" s="482">
        <f t="shared" si="580"/>
        <v>0</v>
      </c>
      <c r="V1148" s="494" t="str">
        <f t="shared" si="573"/>
        <v/>
      </c>
      <c r="W1148" s="495">
        <f t="shared" si="581"/>
        <v>0</v>
      </c>
      <c r="X1148" s="495" t="e">
        <f t="shared" si="582"/>
        <v>#VALUE!</v>
      </c>
    </row>
    <row r="1149" spans="1:24">
      <c r="A1149" s="414"/>
      <c r="B1149" s="415"/>
      <c r="C1149" s="416" t="str">
        <f>IF($B1149="","",IFERROR(VLOOKUP($B1149,SERVIÇOS!$A:$F,2,0),IFERROR(VLOOKUP($B1149,'COMPOSIÇÕES COMPLEMENTARES '!$C:$K,2,0),"")))</f>
        <v/>
      </c>
      <c r="D1149" s="417" t="str">
        <f>IF($B1149="","",IFERROR(VLOOKUP($B1149,SERVIÇOS!$A:$F,3,0),IFERROR(VLOOKUP($B1149,'COMPOSIÇÕES COMPLEMENTARES '!$C:$K,3,0),"")))</f>
        <v/>
      </c>
      <c r="E1149" s="418"/>
      <c r="F1149" s="419" t="str">
        <f>IF($B1149="","",IFERROR(VLOOKUP($B1149,SERVIÇOS!$A:$F,4,0),IFERROR(VLOOKUP($B1149,'COMPOSIÇÕES COMPLEMENTARES '!$C:$K,6,0),"")))</f>
        <v/>
      </c>
      <c r="G1149" s="419" t="str">
        <f>IF($B1149="","",IFERROR(VLOOKUP($B1149,SERVIÇOS!$A:$F,5,0),IFERROR(VLOOKUP($B1149,'COMPOSIÇÕES COMPLEMENTARES '!$C:$K,7,0),"")))</f>
        <v/>
      </c>
      <c r="H1149" s="419" t="str">
        <f t="shared" si="572"/>
        <v/>
      </c>
      <c r="I1149" s="419" t="str">
        <f t="shared" si="574"/>
        <v/>
      </c>
      <c r="J1149" s="419" t="str">
        <f t="shared" si="575"/>
        <v/>
      </c>
      <c r="K1149" s="419" t="str">
        <f t="shared" si="576"/>
        <v/>
      </c>
      <c r="L1149" s="714"/>
      <c r="N1149" s="477"/>
      <c r="O1149" s="478" t="str">
        <f t="shared" si="577"/>
        <v/>
      </c>
      <c r="P1149" s="477"/>
      <c r="Q1149" s="479" t="str">
        <f t="shared" si="578"/>
        <v/>
      </c>
      <c r="R1149" s="477"/>
      <c r="S1149" s="480" t="str">
        <f t="shared" si="579"/>
        <v/>
      </c>
      <c r="T1149" s="481">
        <f>SUMIF($N$8:S$8,"QUANT.",N1149:S1149)</f>
        <v>0</v>
      </c>
      <c r="U1149" s="482">
        <f t="shared" si="580"/>
        <v>0</v>
      </c>
      <c r="V1149" s="494" t="str">
        <f t="shared" si="573"/>
        <v/>
      </c>
      <c r="W1149" s="495">
        <f t="shared" si="581"/>
        <v>0</v>
      </c>
      <c r="X1149" s="495" t="e">
        <f t="shared" si="582"/>
        <v>#VALUE!</v>
      </c>
    </row>
    <row r="1150" spans="1:24">
      <c r="A1150" s="414"/>
      <c r="B1150" s="415"/>
      <c r="C1150" s="416" t="str">
        <f>IF($B1150="","",IFERROR(VLOOKUP($B1150,SERVIÇOS!$A:$F,2,0),IFERROR(VLOOKUP($B1150,'COMPOSIÇÕES COMPLEMENTARES '!$C:$K,2,0),"")))</f>
        <v/>
      </c>
      <c r="D1150" s="417" t="str">
        <f>IF($B1150="","",IFERROR(VLOOKUP($B1150,SERVIÇOS!$A:$F,3,0),IFERROR(VLOOKUP($B1150,'COMPOSIÇÕES COMPLEMENTARES '!$C:$K,3,0),"")))</f>
        <v/>
      </c>
      <c r="E1150" s="418"/>
      <c r="F1150" s="419" t="str">
        <f>IF($B1150="","",IFERROR(VLOOKUP($B1150,SERVIÇOS!$A:$F,4,0),IFERROR(VLOOKUP($B1150,'COMPOSIÇÕES COMPLEMENTARES '!$C:$K,6,0),"")))</f>
        <v/>
      </c>
      <c r="G1150" s="419" t="str">
        <f>IF($B1150="","",IFERROR(VLOOKUP($B1150,SERVIÇOS!$A:$F,5,0),IFERROR(VLOOKUP($B1150,'COMPOSIÇÕES COMPLEMENTARES '!$C:$K,7,0),"")))</f>
        <v/>
      </c>
      <c r="H1150" s="419" t="str">
        <f t="shared" si="572"/>
        <v/>
      </c>
      <c r="I1150" s="419" t="str">
        <f t="shared" si="574"/>
        <v/>
      </c>
      <c r="J1150" s="419" t="str">
        <f t="shared" si="575"/>
        <v/>
      </c>
      <c r="K1150" s="419" t="str">
        <f t="shared" si="576"/>
        <v/>
      </c>
      <c r="L1150" s="714"/>
      <c r="N1150" s="477"/>
      <c r="O1150" s="478" t="str">
        <f t="shared" si="577"/>
        <v/>
      </c>
      <c r="P1150" s="477"/>
      <c r="Q1150" s="479" t="str">
        <f t="shared" si="578"/>
        <v/>
      </c>
      <c r="R1150" s="477"/>
      <c r="S1150" s="480" t="str">
        <f t="shared" si="579"/>
        <v/>
      </c>
      <c r="T1150" s="481">
        <f>SUMIF($N$8:S$8,"QUANT.",N1150:S1150)</f>
        <v>0</v>
      </c>
      <c r="U1150" s="482">
        <f t="shared" si="580"/>
        <v>0</v>
      </c>
      <c r="V1150" s="494" t="str">
        <f t="shared" si="573"/>
        <v/>
      </c>
      <c r="W1150" s="495">
        <f t="shared" si="581"/>
        <v>0</v>
      </c>
      <c r="X1150" s="495" t="e">
        <f t="shared" si="582"/>
        <v>#VALUE!</v>
      </c>
    </row>
    <row r="1151" spans="1:24">
      <c r="A1151" s="414"/>
      <c r="B1151" s="415"/>
      <c r="C1151" s="416" t="str">
        <f>IF($B1151="","",IFERROR(VLOOKUP($B1151,SERVIÇOS!$A:$F,2,0),IFERROR(VLOOKUP($B1151,'COMPOSIÇÕES COMPLEMENTARES '!$C:$K,2,0),"")))</f>
        <v/>
      </c>
      <c r="D1151" s="417" t="str">
        <f>IF($B1151="","",IFERROR(VLOOKUP($B1151,SERVIÇOS!$A:$F,3,0),IFERROR(VLOOKUP($B1151,'COMPOSIÇÕES COMPLEMENTARES '!$C:$K,3,0),"")))</f>
        <v/>
      </c>
      <c r="E1151" s="418"/>
      <c r="F1151" s="419" t="str">
        <f>IF($B1151="","",IFERROR(VLOOKUP($B1151,SERVIÇOS!$A:$F,4,0),IFERROR(VLOOKUP($B1151,'COMPOSIÇÕES COMPLEMENTARES '!$C:$K,6,0),"")))</f>
        <v/>
      </c>
      <c r="G1151" s="419" t="str">
        <f>IF($B1151="","",IFERROR(VLOOKUP($B1151,SERVIÇOS!$A:$F,5,0),IFERROR(VLOOKUP($B1151,'COMPOSIÇÕES COMPLEMENTARES '!$C:$K,7,0),"")))</f>
        <v/>
      </c>
      <c r="H1151" s="419" t="str">
        <f t="shared" si="572"/>
        <v/>
      </c>
      <c r="I1151" s="419" t="str">
        <f t="shared" si="574"/>
        <v/>
      </c>
      <c r="J1151" s="419" t="str">
        <f t="shared" si="575"/>
        <v/>
      </c>
      <c r="K1151" s="419" t="str">
        <f t="shared" si="576"/>
        <v/>
      </c>
      <c r="L1151" s="714"/>
      <c r="N1151" s="477"/>
      <c r="O1151" s="478" t="str">
        <f t="shared" si="577"/>
        <v/>
      </c>
      <c r="P1151" s="477"/>
      <c r="Q1151" s="479" t="str">
        <f t="shared" si="578"/>
        <v/>
      </c>
      <c r="R1151" s="477"/>
      <c r="S1151" s="480" t="str">
        <f t="shared" si="579"/>
        <v/>
      </c>
      <c r="T1151" s="481">
        <f>SUMIF($N$8:S$8,"QUANT.",N1151:S1151)</f>
        <v>0</v>
      </c>
      <c r="U1151" s="482">
        <f t="shared" si="580"/>
        <v>0</v>
      </c>
      <c r="V1151" s="494" t="str">
        <f t="shared" si="573"/>
        <v/>
      </c>
      <c r="W1151" s="495">
        <f t="shared" si="581"/>
        <v>0</v>
      </c>
      <c r="X1151" s="495" t="e">
        <f t="shared" si="582"/>
        <v>#VALUE!</v>
      </c>
    </row>
    <row r="1152" spans="1:24">
      <c r="A1152" s="414"/>
      <c r="B1152" s="415"/>
      <c r="C1152" s="416" t="str">
        <f>IF($B1152="","",IFERROR(VLOOKUP($B1152,SERVIÇOS!$A:$F,2,0),IFERROR(VLOOKUP($B1152,'COMPOSIÇÕES COMPLEMENTARES '!$C:$K,2,0),"")))</f>
        <v/>
      </c>
      <c r="D1152" s="417" t="str">
        <f>IF($B1152="","",IFERROR(VLOOKUP($B1152,SERVIÇOS!$A:$F,3,0),IFERROR(VLOOKUP($B1152,'COMPOSIÇÕES COMPLEMENTARES '!$C:$K,3,0),"")))</f>
        <v/>
      </c>
      <c r="E1152" s="418"/>
      <c r="F1152" s="419" t="str">
        <f>IF($B1152="","",IFERROR(VLOOKUP($B1152,SERVIÇOS!$A:$F,4,0),IFERROR(VLOOKUP($B1152,'COMPOSIÇÕES COMPLEMENTARES '!$C:$K,6,0),"")))</f>
        <v/>
      </c>
      <c r="G1152" s="419" t="str">
        <f>IF($B1152="","",IFERROR(VLOOKUP($B1152,SERVIÇOS!$A:$F,5,0),IFERROR(VLOOKUP($B1152,'COMPOSIÇÕES COMPLEMENTARES '!$C:$K,7,0),"")))</f>
        <v/>
      </c>
      <c r="H1152" s="419" t="str">
        <f t="shared" si="572"/>
        <v/>
      </c>
      <c r="I1152" s="419" t="str">
        <f t="shared" si="574"/>
        <v/>
      </c>
      <c r="J1152" s="419" t="str">
        <f t="shared" si="575"/>
        <v/>
      </c>
      <c r="K1152" s="419" t="str">
        <f t="shared" si="576"/>
        <v/>
      </c>
      <c r="L1152" s="714"/>
      <c r="N1152" s="477"/>
      <c r="O1152" s="478" t="str">
        <f t="shared" si="577"/>
        <v/>
      </c>
      <c r="P1152" s="477"/>
      <c r="Q1152" s="479" t="str">
        <f t="shared" si="578"/>
        <v/>
      </c>
      <c r="R1152" s="477"/>
      <c r="S1152" s="480" t="str">
        <f t="shared" si="579"/>
        <v/>
      </c>
      <c r="T1152" s="481">
        <f>SUMIF($N$8:S$8,"QUANT.",N1152:S1152)</f>
        <v>0</v>
      </c>
      <c r="U1152" s="482">
        <f t="shared" si="580"/>
        <v>0</v>
      </c>
      <c r="V1152" s="494" t="str">
        <f t="shared" si="573"/>
        <v/>
      </c>
      <c r="W1152" s="495">
        <f t="shared" si="581"/>
        <v>0</v>
      </c>
      <c r="X1152" s="495" t="e">
        <f t="shared" si="582"/>
        <v>#VALUE!</v>
      </c>
    </row>
    <row r="1153" spans="1:24">
      <c r="A1153" s="414"/>
      <c r="B1153" s="415"/>
      <c r="C1153" s="416" t="str">
        <f>IF($B1153="","",IFERROR(VLOOKUP($B1153,SERVIÇOS!$A:$F,2,0),IFERROR(VLOOKUP($B1153,'COMPOSIÇÕES COMPLEMENTARES '!$C:$K,2,0),"")))</f>
        <v/>
      </c>
      <c r="D1153" s="417" t="str">
        <f>IF($B1153="","",IFERROR(VLOOKUP($B1153,SERVIÇOS!$A:$F,3,0),IFERROR(VLOOKUP($B1153,'COMPOSIÇÕES COMPLEMENTARES '!$C:$K,3,0),"")))</f>
        <v/>
      </c>
      <c r="E1153" s="418"/>
      <c r="F1153" s="419" t="str">
        <f>IF($B1153="","",IFERROR(VLOOKUP($B1153,SERVIÇOS!$A:$F,4,0),IFERROR(VLOOKUP($B1153,'COMPOSIÇÕES COMPLEMENTARES '!$C:$K,6,0),"")))</f>
        <v/>
      </c>
      <c r="G1153" s="419" t="str">
        <f>IF($B1153="","",IFERROR(VLOOKUP($B1153,SERVIÇOS!$A:$F,5,0),IFERROR(VLOOKUP($B1153,'COMPOSIÇÕES COMPLEMENTARES '!$C:$K,7,0),"")))</f>
        <v/>
      </c>
      <c r="H1153" s="419" t="str">
        <f t="shared" si="572"/>
        <v/>
      </c>
      <c r="I1153" s="419" t="str">
        <f t="shared" si="574"/>
        <v/>
      </c>
      <c r="J1153" s="419" t="str">
        <f t="shared" si="575"/>
        <v/>
      </c>
      <c r="K1153" s="419" t="str">
        <f t="shared" si="576"/>
        <v/>
      </c>
      <c r="L1153" s="714"/>
      <c r="N1153" s="477"/>
      <c r="O1153" s="478" t="str">
        <f t="shared" si="577"/>
        <v/>
      </c>
      <c r="P1153" s="477"/>
      <c r="Q1153" s="479" t="str">
        <f t="shared" si="578"/>
        <v/>
      </c>
      <c r="R1153" s="477"/>
      <c r="S1153" s="480" t="str">
        <f t="shared" si="579"/>
        <v/>
      </c>
      <c r="T1153" s="481">
        <f>SUMIF($N$8:S$8,"QUANT.",N1153:S1153)</f>
        <v>0</v>
      </c>
      <c r="U1153" s="482">
        <f t="shared" si="580"/>
        <v>0</v>
      </c>
      <c r="V1153" s="494" t="str">
        <f t="shared" si="573"/>
        <v/>
      </c>
      <c r="W1153" s="495">
        <f t="shared" si="581"/>
        <v>0</v>
      </c>
      <c r="X1153" s="495" t="e">
        <f t="shared" si="582"/>
        <v>#VALUE!</v>
      </c>
    </row>
    <row r="1154" spans="1:24">
      <c r="A1154" s="414"/>
      <c r="B1154" s="415"/>
      <c r="C1154" s="416" t="str">
        <f>IF($B1154="","",IFERROR(VLOOKUP($B1154,SERVIÇOS!$A:$F,2,0),IFERROR(VLOOKUP($B1154,'COMPOSIÇÕES COMPLEMENTARES '!$C:$K,2,0),"")))</f>
        <v/>
      </c>
      <c r="D1154" s="417" t="str">
        <f>IF($B1154="","",IFERROR(VLOOKUP($B1154,SERVIÇOS!$A:$F,3,0),IFERROR(VLOOKUP($B1154,'COMPOSIÇÕES COMPLEMENTARES '!$C:$K,3,0),"")))</f>
        <v/>
      </c>
      <c r="E1154" s="418"/>
      <c r="F1154" s="419" t="str">
        <f>IF($B1154="","",IFERROR(VLOOKUP($B1154,SERVIÇOS!$A:$F,4,0),IFERROR(VLOOKUP($B1154,'COMPOSIÇÕES COMPLEMENTARES '!$C:$K,6,0),"")))</f>
        <v/>
      </c>
      <c r="G1154" s="419" t="str">
        <f>IF($B1154="","",IFERROR(VLOOKUP($B1154,SERVIÇOS!$A:$F,5,0),IFERROR(VLOOKUP($B1154,'COMPOSIÇÕES COMPLEMENTARES '!$C:$K,7,0),"")))</f>
        <v/>
      </c>
      <c r="H1154" s="419" t="str">
        <f t="shared" si="572"/>
        <v/>
      </c>
      <c r="I1154" s="419" t="str">
        <f t="shared" si="574"/>
        <v/>
      </c>
      <c r="J1154" s="419" t="str">
        <f t="shared" si="575"/>
        <v/>
      </c>
      <c r="K1154" s="419" t="str">
        <f t="shared" si="576"/>
        <v/>
      </c>
      <c r="L1154" s="714"/>
      <c r="N1154" s="477"/>
      <c r="O1154" s="478" t="str">
        <f t="shared" si="577"/>
        <v/>
      </c>
      <c r="P1154" s="477"/>
      <c r="Q1154" s="479" t="str">
        <f t="shared" si="578"/>
        <v/>
      </c>
      <c r="R1154" s="477"/>
      <c r="S1154" s="480" t="str">
        <f t="shared" si="579"/>
        <v/>
      </c>
      <c r="T1154" s="481">
        <f>SUMIF($N$8:S$8,"QUANT.",N1154:S1154)</f>
        <v>0</v>
      </c>
      <c r="U1154" s="482">
        <f t="shared" si="580"/>
        <v>0</v>
      </c>
      <c r="V1154" s="494" t="str">
        <f t="shared" si="573"/>
        <v/>
      </c>
      <c r="W1154" s="495">
        <f t="shared" si="581"/>
        <v>0</v>
      </c>
      <c r="X1154" s="495" t="e">
        <f t="shared" si="582"/>
        <v>#VALUE!</v>
      </c>
    </row>
    <row r="1155" spans="1:24">
      <c r="A1155" s="414"/>
      <c r="B1155" s="415"/>
      <c r="C1155" s="416" t="str">
        <f>IF($B1155="","",IFERROR(VLOOKUP($B1155,SERVIÇOS!$A:$F,2,0),IFERROR(VLOOKUP($B1155,'COMPOSIÇÕES COMPLEMENTARES '!$C:$K,2,0),"")))</f>
        <v/>
      </c>
      <c r="D1155" s="417" t="str">
        <f>IF($B1155="","",IFERROR(VLOOKUP($B1155,SERVIÇOS!$A:$F,3,0),IFERROR(VLOOKUP($B1155,'COMPOSIÇÕES COMPLEMENTARES '!$C:$K,3,0),"")))</f>
        <v/>
      </c>
      <c r="E1155" s="418"/>
      <c r="F1155" s="419" t="str">
        <f>IF($B1155="","",IFERROR(VLOOKUP($B1155,SERVIÇOS!$A:$F,4,0),IFERROR(VLOOKUP($B1155,'COMPOSIÇÕES COMPLEMENTARES '!$C:$K,6,0),"")))</f>
        <v/>
      </c>
      <c r="G1155" s="419" t="str">
        <f>IF($B1155="","",IFERROR(VLOOKUP($B1155,SERVIÇOS!$A:$F,5,0),IFERROR(VLOOKUP($B1155,'COMPOSIÇÕES COMPLEMENTARES '!$C:$K,7,0),"")))</f>
        <v/>
      </c>
      <c r="H1155" s="419" t="str">
        <f t="shared" si="572"/>
        <v/>
      </c>
      <c r="I1155" s="419" t="str">
        <f t="shared" si="574"/>
        <v/>
      </c>
      <c r="J1155" s="419" t="str">
        <f t="shared" si="575"/>
        <v/>
      </c>
      <c r="K1155" s="419" t="str">
        <f t="shared" si="576"/>
        <v/>
      </c>
      <c r="L1155" s="714"/>
      <c r="N1155" s="477"/>
      <c r="O1155" s="478" t="str">
        <f t="shared" si="577"/>
        <v/>
      </c>
      <c r="P1155" s="477"/>
      <c r="Q1155" s="479" t="str">
        <f t="shared" si="578"/>
        <v/>
      </c>
      <c r="R1155" s="477"/>
      <c r="S1155" s="480" t="str">
        <f t="shared" si="579"/>
        <v/>
      </c>
      <c r="T1155" s="481">
        <f>SUMIF($N$8:S$8,"QUANT.",N1155:S1155)</f>
        <v>0</v>
      </c>
      <c r="U1155" s="482">
        <f t="shared" si="580"/>
        <v>0</v>
      </c>
      <c r="V1155" s="494" t="str">
        <f t="shared" si="573"/>
        <v/>
      </c>
      <c r="W1155" s="495">
        <f t="shared" si="581"/>
        <v>0</v>
      </c>
      <c r="X1155" s="495" t="e">
        <f t="shared" si="582"/>
        <v>#VALUE!</v>
      </c>
    </row>
    <row r="1156" spans="1:24">
      <c r="A1156" s="414"/>
      <c r="B1156" s="415"/>
      <c r="C1156" s="416" t="str">
        <f>IF($B1156="","",IFERROR(VLOOKUP($B1156,SERVIÇOS!$A:$F,2,0),IFERROR(VLOOKUP($B1156,'COMPOSIÇÕES COMPLEMENTARES '!$C:$K,2,0),"")))</f>
        <v/>
      </c>
      <c r="D1156" s="417" t="str">
        <f>IF($B1156="","",IFERROR(VLOOKUP($B1156,SERVIÇOS!$A:$F,3,0),IFERROR(VLOOKUP($B1156,'COMPOSIÇÕES COMPLEMENTARES '!$C:$K,3,0),"")))</f>
        <v/>
      </c>
      <c r="E1156" s="418"/>
      <c r="F1156" s="419" t="str">
        <f>IF($B1156="","",IFERROR(VLOOKUP($B1156,SERVIÇOS!$A:$F,4,0),IFERROR(VLOOKUP($B1156,'COMPOSIÇÕES COMPLEMENTARES '!$C:$K,6,0),"")))</f>
        <v/>
      </c>
      <c r="G1156" s="419" t="str">
        <f>IF($B1156="","",IFERROR(VLOOKUP($B1156,SERVIÇOS!$A:$F,5,0),IFERROR(VLOOKUP($B1156,'COMPOSIÇÕES COMPLEMENTARES '!$C:$K,7,0),"")))</f>
        <v/>
      </c>
      <c r="H1156" s="419" t="str">
        <f t="shared" si="572"/>
        <v/>
      </c>
      <c r="I1156" s="419" t="str">
        <f t="shared" si="574"/>
        <v/>
      </c>
      <c r="J1156" s="419" t="str">
        <f t="shared" si="575"/>
        <v/>
      </c>
      <c r="K1156" s="419" t="str">
        <f t="shared" si="576"/>
        <v/>
      </c>
      <c r="L1156" s="714"/>
      <c r="N1156" s="477"/>
      <c r="O1156" s="478" t="str">
        <f t="shared" si="577"/>
        <v/>
      </c>
      <c r="P1156" s="477"/>
      <c r="Q1156" s="479" t="str">
        <f t="shared" si="578"/>
        <v/>
      </c>
      <c r="R1156" s="477"/>
      <c r="S1156" s="480" t="str">
        <f t="shared" si="579"/>
        <v/>
      </c>
      <c r="T1156" s="481">
        <f>SUMIF($N$8:S$8,"QUANT.",N1156:S1156)</f>
        <v>0</v>
      </c>
      <c r="U1156" s="482">
        <f t="shared" si="580"/>
        <v>0</v>
      </c>
      <c r="V1156" s="494" t="str">
        <f t="shared" si="573"/>
        <v/>
      </c>
      <c r="W1156" s="495">
        <f t="shared" si="581"/>
        <v>0</v>
      </c>
      <c r="X1156" s="495" t="e">
        <f t="shared" si="582"/>
        <v>#VALUE!</v>
      </c>
    </row>
    <row r="1157" spans="1:24">
      <c r="A1157" s="414"/>
      <c r="B1157" s="415"/>
      <c r="C1157" s="416" t="str">
        <f>IF($B1157="","",IFERROR(VLOOKUP($B1157,SERVIÇOS!$A:$F,2,0),IFERROR(VLOOKUP($B1157,'COMPOSIÇÕES COMPLEMENTARES '!$C:$K,2,0),"")))</f>
        <v/>
      </c>
      <c r="D1157" s="417" t="str">
        <f>IF($B1157="","",IFERROR(VLOOKUP($B1157,SERVIÇOS!$A:$F,3,0),IFERROR(VLOOKUP($B1157,'COMPOSIÇÕES COMPLEMENTARES '!$C:$K,3,0),"")))</f>
        <v/>
      </c>
      <c r="E1157" s="418"/>
      <c r="F1157" s="419" t="str">
        <f>IF($B1157="","",IFERROR(VLOOKUP($B1157,SERVIÇOS!$A:$F,4,0),IFERROR(VLOOKUP($B1157,'COMPOSIÇÕES COMPLEMENTARES '!$C:$K,6,0),"")))</f>
        <v/>
      </c>
      <c r="G1157" s="419" t="str">
        <f>IF($B1157="","",IFERROR(VLOOKUP($B1157,SERVIÇOS!$A:$F,5,0),IFERROR(VLOOKUP($B1157,'COMPOSIÇÕES COMPLEMENTARES '!$C:$K,7,0),"")))</f>
        <v/>
      </c>
      <c r="H1157" s="419" t="str">
        <f t="shared" si="572"/>
        <v/>
      </c>
      <c r="I1157" s="419" t="str">
        <f t="shared" si="574"/>
        <v/>
      </c>
      <c r="J1157" s="419" t="str">
        <f t="shared" si="575"/>
        <v/>
      </c>
      <c r="K1157" s="419" t="str">
        <f t="shared" si="576"/>
        <v/>
      </c>
      <c r="L1157" s="714"/>
      <c r="N1157" s="477"/>
      <c r="O1157" s="478" t="str">
        <f t="shared" si="577"/>
        <v/>
      </c>
      <c r="P1157" s="477"/>
      <c r="Q1157" s="479" t="str">
        <f t="shared" si="578"/>
        <v/>
      </c>
      <c r="R1157" s="477"/>
      <c r="S1157" s="480" t="str">
        <f t="shared" si="579"/>
        <v/>
      </c>
      <c r="T1157" s="481">
        <f>SUMIF($N$8:S$8,"QUANT.",N1157:S1157)</f>
        <v>0</v>
      </c>
      <c r="U1157" s="482">
        <f t="shared" si="580"/>
        <v>0</v>
      </c>
      <c r="V1157" s="494" t="str">
        <f t="shared" si="573"/>
        <v/>
      </c>
      <c r="W1157" s="495">
        <f t="shared" si="581"/>
        <v>0</v>
      </c>
      <c r="X1157" s="495" t="e">
        <f t="shared" si="582"/>
        <v>#VALUE!</v>
      </c>
    </row>
    <row r="1158" spans="1:24">
      <c r="A1158" s="414"/>
      <c r="B1158" s="415"/>
      <c r="C1158" s="416" t="str">
        <f>IF($B1158="","",IFERROR(VLOOKUP($B1158,SERVIÇOS!$A:$F,2,0),IFERROR(VLOOKUP($B1158,'COMPOSIÇÕES COMPLEMENTARES '!$C:$K,2,0),"")))</f>
        <v/>
      </c>
      <c r="D1158" s="417" t="str">
        <f>IF($B1158="","",IFERROR(VLOOKUP($B1158,SERVIÇOS!$A:$F,3,0),IFERROR(VLOOKUP($B1158,'COMPOSIÇÕES COMPLEMENTARES '!$C:$K,3,0),"")))</f>
        <v/>
      </c>
      <c r="E1158" s="418"/>
      <c r="F1158" s="419" t="str">
        <f>IF($B1158="","",IFERROR(VLOOKUP($B1158,SERVIÇOS!$A:$F,4,0),IFERROR(VLOOKUP($B1158,'COMPOSIÇÕES COMPLEMENTARES '!$C:$K,6,0),"")))</f>
        <v/>
      </c>
      <c r="G1158" s="419" t="str">
        <f>IF($B1158="","",IFERROR(VLOOKUP($B1158,SERVIÇOS!$A:$F,5,0),IFERROR(VLOOKUP($B1158,'COMPOSIÇÕES COMPLEMENTARES '!$C:$K,7,0),"")))</f>
        <v/>
      </c>
      <c r="H1158" s="419" t="str">
        <f t="shared" si="572"/>
        <v/>
      </c>
      <c r="I1158" s="419" t="str">
        <f t="shared" si="574"/>
        <v/>
      </c>
      <c r="J1158" s="419" t="str">
        <f t="shared" si="575"/>
        <v/>
      </c>
      <c r="K1158" s="419" t="str">
        <f t="shared" si="576"/>
        <v/>
      </c>
      <c r="L1158" s="714"/>
      <c r="N1158" s="477"/>
      <c r="O1158" s="478" t="str">
        <f t="shared" si="577"/>
        <v/>
      </c>
      <c r="P1158" s="477"/>
      <c r="Q1158" s="479" t="str">
        <f t="shared" si="578"/>
        <v/>
      </c>
      <c r="R1158" s="477"/>
      <c r="S1158" s="480" t="str">
        <f t="shared" si="579"/>
        <v/>
      </c>
      <c r="T1158" s="481">
        <f>SUMIF($N$8:S$8,"QUANT.",N1158:S1158)</f>
        <v>0</v>
      </c>
      <c r="U1158" s="482">
        <f t="shared" si="580"/>
        <v>0</v>
      </c>
      <c r="V1158" s="494" t="str">
        <f t="shared" si="573"/>
        <v/>
      </c>
      <c r="W1158" s="495">
        <f t="shared" si="581"/>
        <v>0</v>
      </c>
      <c r="X1158" s="495" t="e">
        <f t="shared" si="582"/>
        <v>#VALUE!</v>
      </c>
    </row>
    <row r="1159" spans="1:24">
      <c r="A1159" s="414"/>
      <c r="B1159" s="415"/>
      <c r="C1159" s="416" t="str">
        <f>IF($B1159="","",IFERROR(VLOOKUP($B1159,SERVIÇOS!$A:$F,2,0),IFERROR(VLOOKUP($B1159,'COMPOSIÇÕES COMPLEMENTARES '!$C:$K,2,0),"")))</f>
        <v/>
      </c>
      <c r="D1159" s="417" t="str">
        <f>IF($B1159="","",IFERROR(VLOOKUP($B1159,SERVIÇOS!$A:$F,3,0),IFERROR(VLOOKUP($B1159,'COMPOSIÇÕES COMPLEMENTARES '!$C:$K,3,0),"")))</f>
        <v/>
      </c>
      <c r="E1159" s="418"/>
      <c r="F1159" s="419" t="str">
        <f>IF($B1159="","",IFERROR(VLOOKUP($B1159,SERVIÇOS!$A:$F,4,0),IFERROR(VLOOKUP($B1159,'COMPOSIÇÕES COMPLEMENTARES '!$C:$K,6,0),"")))</f>
        <v/>
      </c>
      <c r="G1159" s="419" t="str">
        <f>IF($B1159="","",IFERROR(VLOOKUP($B1159,SERVIÇOS!$A:$F,5,0),IFERROR(VLOOKUP($B1159,'COMPOSIÇÕES COMPLEMENTARES '!$C:$K,7,0),"")))</f>
        <v/>
      </c>
      <c r="H1159" s="419" t="str">
        <f t="shared" si="572"/>
        <v/>
      </c>
      <c r="I1159" s="419" t="str">
        <f t="shared" si="574"/>
        <v/>
      </c>
      <c r="J1159" s="419" t="str">
        <f t="shared" si="575"/>
        <v/>
      </c>
      <c r="K1159" s="419" t="str">
        <f t="shared" si="576"/>
        <v/>
      </c>
      <c r="L1159" s="714"/>
      <c r="N1159" s="477"/>
      <c r="O1159" s="478" t="str">
        <f t="shared" si="577"/>
        <v/>
      </c>
      <c r="P1159" s="477"/>
      <c r="Q1159" s="479" t="str">
        <f t="shared" si="578"/>
        <v/>
      </c>
      <c r="R1159" s="477"/>
      <c r="S1159" s="480" t="str">
        <f t="shared" si="579"/>
        <v/>
      </c>
      <c r="T1159" s="481">
        <f>SUMIF($N$8:S$8,"QUANT.",N1159:S1159)</f>
        <v>0</v>
      </c>
      <c r="U1159" s="482">
        <f t="shared" si="580"/>
        <v>0</v>
      </c>
      <c r="V1159" s="494" t="str">
        <f t="shared" si="573"/>
        <v/>
      </c>
      <c r="W1159" s="495">
        <f t="shared" si="581"/>
        <v>0</v>
      </c>
      <c r="X1159" s="495" t="e">
        <f t="shared" si="582"/>
        <v>#VALUE!</v>
      </c>
    </row>
    <row r="1160" spans="1:24">
      <c r="A1160" s="414"/>
      <c r="B1160" s="415"/>
      <c r="C1160" s="416" t="str">
        <f>IF($B1160="","",IFERROR(VLOOKUP($B1160,SERVIÇOS!$A:$F,2,0),IFERROR(VLOOKUP($B1160,'COMPOSIÇÕES COMPLEMENTARES '!$C:$K,2,0),"")))</f>
        <v/>
      </c>
      <c r="D1160" s="417" t="str">
        <f>IF($B1160="","",IFERROR(VLOOKUP($B1160,SERVIÇOS!$A:$F,3,0),IFERROR(VLOOKUP($B1160,'COMPOSIÇÕES COMPLEMENTARES '!$C:$K,3,0),"")))</f>
        <v/>
      </c>
      <c r="E1160" s="418"/>
      <c r="F1160" s="419" t="str">
        <f>IF($B1160="","",IFERROR(VLOOKUP($B1160,SERVIÇOS!$A:$F,4,0),IFERROR(VLOOKUP($B1160,'COMPOSIÇÕES COMPLEMENTARES '!$C:$K,6,0),"")))</f>
        <v/>
      </c>
      <c r="G1160" s="419" t="str">
        <f>IF($B1160="","",IFERROR(VLOOKUP($B1160,SERVIÇOS!$A:$F,5,0),IFERROR(VLOOKUP($B1160,'COMPOSIÇÕES COMPLEMENTARES '!$C:$K,7,0),"")))</f>
        <v/>
      </c>
      <c r="H1160" s="419" t="str">
        <f t="shared" si="572"/>
        <v/>
      </c>
      <c r="I1160" s="419" t="str">
        <f t="shared" si="574"/>
        <v/>
      </c>
      <c r="J1160" s="419" t="str">
        <f t="shared" si="575"/>
        <v/>
      </c>
      <c r="K1160" s="419" t="str">
        <f t="shared" si="576"/>
        <v/>
      </c>
      <c r="L1160" s="714"/>
      <c r="N1160" s="477"/>
      <c r="O1160" s="478" t="str">
        <f t="shared" si="577"/>
        <v/>
      </c>
      <c r="P1160" s="477"/>
      <c r="Q1160" s="479" t="str">
        <f t="shared" si="578"/>
        <v/>
      </c>
      <c r="R1160" s="477"/>
      <c r="S1160" s="480" t="str">
        <f t="shared" si="579"/>
        <v/>
      </c>
      <c r="T1160" s="481">
        <f>SUMIF($N$8:S$8,"QUANT.",N1160:S1160)</f>
        <v>0</v>
      </c>
      <c r="U1160" s="482">
        <f t="shared" si="580"/>
        <v>0</v>
      </c>
      <c r="V1160" s="494" t="str">
        <f t="shared" si="573"/>
        <v/>
      </c>
      <c r="W1160" s="495">
        <f t="shared" si="581"/>
        <v>0</v>
      </c>
      <c r="X1160" s="495" t="e">
        <f t="shared" si="582"/>
        <v>#VALUE!</v>
      </c>
    </row>
    <row r="1161" spans="1:24">
      <c r="A1161" s="414"/>
      <c r="B1161" s="415"/>
      <c r="C1161" s="416" t="str">
        <f>IF($B1161="","",IFERROR(VLOOKUP($B1161,SERVIÇOS!$A:$F,2,0),IFERROR(VLOOKUP($B1161,'COMPOSIÇÕES COMPLEMENTARES '!$C:$K,2,0),"")))</f>
        <v/>
      </c>
      <c r="D1161" s="417" t="str">
        <f>IF($B1161="","",IFERROR(VLOOKUP($B1161,SERVIÇOS!$A:$F,3,0),IFERROR(VLOOKUP($B1161,'COMPOSIÇÕES COMPLEMENTARES '!$C:$K,3,0),"")))</f>
        <v/>
      </c>
      <c r="E1161" s="418"/>
      <c r="F1161" s="419" t="str">
        <f>IF($B1161="","",IFERROR(VLOOKUP($B1161,SERVIÇOS!$A:$F,4,0),IFERROR(VLOOKUP($B1161,'COMPOSIÇÕES COMPLEMENTARES '!$C:$K,6,0),"")))</f>
        <v/>
      </c>
      <c r="G1161" s="419" t="str">
        <f>IF($B1161="","",IFERROR(VLOOKUP($B1161,SERVIÇOS!$A:$F,5,0),IFERROR(VLOOKUP($B1161,'COMPOSIÇÕES COMPLEMENTARES '!$C:$K,7,0),"")))</f>
        <v/>
      </c>
      <c r="H1161" s="419" t="str">
        <f t="shared" si="572"/>
        <v/>
      </c>
      <c r="I1161" s="419" t="str">
        <f t="shared" si="574"/>
        <v/>
      </c>
      <c r="J1161" s="419" t="str">
        <f t="shared" si="575"/>
        <v/>
      </c>
      <c r="K1161" s="419" t="str">
        <f t="shared" si="576"/>
        <v/>
      </c>
      <c r="L1161" s="714"/>
      <c r="N1161" s="477"/>
      <c r="O1161" s="478" t="str">
        <f t="shared" si="577"/>
        <v/>
      </c>
      <c r="P1161" s="477"/>
      <c r="Q1161" s="479" t="str">
        <f t="shared" si="578"/>
        <v/>
      </c>
      <c r="R1161" s="477"/>
      <c r="S1161" s="480" t="str">
        <f t="shared" si="579"/>
        <v/>
      </c>
      <c r="T1161" s="481">
        <f>SUMIF($N$8:S$8,"QUANT.",N1161:S1161)</f>
        <v>0</v>
      </c>
      <c r="U1161" s="482">
        <f t="shared" si="580"/>
        <v>0</v>
      </c>
      <c r="V1161" s="494" t="str">
        <f t="shared" si="573"/>
        <v/>
      </c>
      <c r="W1161" s="495">
        <f t="shared" si="581"/>
        <v>0</v>
      </c>
      <c r="X1161" s="495" t="e">
        <f t="shared" si="582"/>
        <v>#VALUE!</v>
      </c>
    </row>
    <row r="1162" spans="1:24">
      <c r="A1162" s="414"/>
      <c r="B1162" s="415"/>
      <c r="C1162" s="416" t="str">
        <f>IF($B1162="","",IFERROR(VLOOKUP($B1162,SERVIÇOS!$A:$F,2,0),IFERROR(VLOOKUP($B1162,'COMPOSIÇÕES COMPLEMENTARES '!$C:$K,2,0),"")))</f>
        <v/>
      </c>
      <c r="D1162" s="417" t="str">
        <f>IF($B1162="","",IFERROR(VLOOKUP($B1162,SERVIÇOS!$A:$F,3,0),IFERROR(VLOOKUP($B1162,'COMPOSIÇÕES COMPLEMENTARES '!$C:$K,3,0),"")))</f>
        <v/>
      </c>
      <c r="E1162" s="418"/>
      <c r="F1162" s="419" t="str">
        <f>IF($B1162="","",IFERROR(VLOOKUP($B1162,SERVIÇOS!$A:$F,4,0),IFERROR(VLOOKUP($B1162,'COMPOSIÇÕES COMPLEMENTARES '!$C:$K,6,0),"")))</f>
        <v/>
      </c>
      <c r="G1162" s="419" t="str">
        <f>IF($B1162="","",IFERROR(VLOOKUP($B1162,SERVIÇOS!$A:$F,5,0),IFERROR(VLOOKUP($B1162,'COMPOSIÇÕES COMPLEMENTARES '!$C:$K,7,0),"")))</f>
        <v/>
      </c>
      <c r="H1162" s="419" t="str">
        <f t="shared" si="572"/>
        <v/>
      </c>
      <c r="I1162" s="419" t="str">
        <f t="shared" si="574"/>
        <v/>
      </c>
      <c r="J1162" s="419" t="str">
        <f t="shared" si="575"/>
        <v/>
      </c>
      <c r="K1162" s="419" t="str">
        <f t="shared" si="576"/>
        <v/>
      </c>
      <c r="L1162" s="714"/>
      <c r="N1162" s="477"/>
      <c r="O1162" s="478" t="str">
        <f t="shared" si="577"/>
        <v/>
      </c>
      <c r="P1162" s="477"/>
      <c r="Q1162" s="479" t="str">
        <f t="shared" si="578"/>
        <v/>
      </c>
      <c r="R1162" s="477"/>
      <c r="S1162" s="480" t="str">
        <f t="shared" si="579"/>
        <v/>
      </c>
      <c r="T1162" s="481">
        <f>SUMIF($N$8:S$8,"QUANT.",N1162:S1162)</f>
        <v>0</v>
      </c>
      <c r="U1162" s="482">
        <f t="shared" si="580"/>
        <v>0</v>
      </c>
      <c r="V1162" s="494" t="str">
        <f t="shared" si="573"/>
        <v/>
      </c>
      <c r="W1162" s="495">
        <f t="shared" si="581"/>
        <v>0</v>
      </c>
      <c r="X1162" s="495" t="e">
        <f t="shared" si="582"/>
        <v>#VALUE!</v>
      </c>
    </row>
    <row r="1163" spans="1:24">
      <c r="A1163" s="414"/>
      <c r="B1163" s="415"/>
      <c r="C1163" s="416" t="str">
        <f>IF($B1163="","",IFERROR(VLOOKUP($B1163,SERVIÇOS!$A:$F,2,0),IFERROR(VLOOKUP($B1163,'COMPOSIÇÕES COMPLEMENTARES '!$C:$K,2,0),"")))</f>
        <v/>
      </c>
      <c r="D1163" s="417" t="str">
        <f>IF($B1163="","",IFERROR(VLOOKUP($B1163,SERVIÇOS!$A:$F,3,0),IFERROR(VLOOKUP($B1163,'COMPOSIÇÕES COMPLEMENTARES '!$C:$K,3,0),"")))</f>
        <v/>
      </c>
      <c r="E1163" s="418"/>
      <c r="F1163" s="419" t="str">
        <f>IF($B1163="","",IFERROR(VLOOKUP($B1163,SERVIÇOS!$A:$F,4,0),IFERROR(VLOOKUP($B1163,'COMPOSIÇÕES COMPLEMENTARES '!$C:$K,6,0),"")))</f>
        <v/>
      </c>
      <c r="G1163" s="419" t="str">
        <f>IF($B1163="","",IFERROR(VLOOKUP($B1163,SERVIÇOS!$A:$F,5,0),IFERROR(VLOOKUP($B1163,'COMPOSIÇÕES COMPLEMENTARES '!$C:$K,7,0),"")))</f>
        <v/>
      </c>
      <c r="H1163" s="419" t="str">
        <f t="shared" si="572"/>
        <v/>
      </c>
      <c r="I1163" s="419" t="str">
        <f t="shared" si="574"/>
        <v/>
      </c>
      <c r="J1163" s="419" t="str">
        <f t="shared" si="575"/>
        <v/>
      </c>
      <c r="K1163" s="419" t="str">
        <f t="shared" si="576"/>
        <v/>
      </c>
      <c r="L1163" s="714"/>
      <c r="N1163" s="477"/>
      <c r="O1163" s="478" t="str">
        <f t="shared" si="577"/>
        <v/>
      </c>
      <c r="P1163" s="477"/>
      <c r="Q1163" s="479" t="str">
        <f t="shared" si="578"/>
        <v/>
      </c>
      <c r="R1163" s="477"/>
      <c r="S1163" s="480" t="str">
        <f t="shared" si="579"/>
        <v/>
      </c>
      <c r="T1163" s="481">
        <f>SUMIF($N$8:S$8,"QUANT.",N1163:S1163)</f>
        <v>0</v>
      </c>
      <c r="U1163" s="482">
        <f t="shared" si="580"/>
        <v>0</v>
      </c>
      <c r="V1163" s="494" t="str">
        <f t="shared" si="573"/>
        <v/>
      </c>
      <c r="W1163" s="495">
        <f t="shared" si="581"/>
        <v>0</v>
      </c>
      <c r="X1163" s="495" t="e">
        <f t="shared" si="582"/>
        <v>#VALUE!</v>
      </c>
    </row>
    <row r="1164" spans="1:24">
      <c r="A1164" s="414"/>
      <c r="B1164" s="415"/>
      <c r="C1164" s="416" t="str">
        <f>IF($B1164="","",IFERROR(VLOOKUP($B1164,SERVIÇOS!$A:$F,2,0),IFERROR(VLOOKUP($B1164,'COMPOSIÇÕES COMPLEMENTARES '!$C:$K,2,0),"")))</f>
        <v/>
      </c>
      <c r="D1164" s="417" t="str">
        <f>IF($B1164="","",IFERROR(VLOOKUP($B1164,SERVIÇOS!$A:$F,3,0),IFERROR(VLOOKUP($B1164,'COMPOSIÇÕES COMPLEMENTARES '!$C:$K,3,0),"")))</f>
        <v/>
      </c>
      <c r="E1164" s="418"/>
      <c r="F1164" s="419" t="str">
        <f>IF($B1164="","",IFERROR(VLOOKUP($B1164,SERVIÇOS!$A:$F,4,0),IFERROR(VLOOKUP($B1164,'COMPOSIÇÕES COMPLEMENTARES '!$C:$K,6,0),"")))</f>
        <v/>
      </c>
      <c r="G1164" s="419" t="str">
        <f>IF($B1164="","",IFERROR(VLOOKUP($B1164,SERVIÇOS!$A:$F,5,0),IFERROR(VLOOKUP($B1164,'COMPOSIÇÕES COMPLEMENTARES '!$C:$K,7,0),"")))</f>
        <v/>
      </c>
      <c r="H1164" s="419" t="str">
        <f t="shared" si="572"/>
        <v/>
      </c>
      <c r="I1164" s="419" t="str">
        <f t="shared" si="574"/>
        <v/>
      </c>
      <c r="J1164" s="419" t="str">
        <f t="shared" si="575"/>
        <v/>
      </c>
      <c r="K1164" s="419" t="str">
        <f t="shared" si="576"/>
        <v/>
      </c>
      <c r="L1164" s="714"/>
      <c r="N1164" s="477"/>
      <c r="O1164" s="478" t="str">
        <f t="shared" si="577"/>
        <v/>
      </c>
      <c r="P1164" s="477"/>
      <c r="Q1164" s="479" t="str">
        <f t="shared" si="578"/>
        <v/>
      </c>
      <c r="R1164" s="477"/>
      <c r="S1164" s="480" t="str">
        <f t="shared" si="579"/>
        <v/>
      </c>
      <c r="T1164" s="481">
        <f>SUMIF($N$8:S$8,"QUANT.",N1164:S1164)</f>
        <v>0</v>
      </c>
      <c r="U1164" s="482">
        <f t="shared" si="580"/>
        <v>0</v>
      </c>
      <c r="V1164" s="494" t="str">
        <f t="shared" si="573"/>
        <v/>
      </c>
      <c r="W1164" s="495">
        <f t="shared" si="581"/>
        <v>0</v>
      </c>
      <c r="X1164" s="495" t="e">
        <f t="shared" si="582"/>
        <v>#VALUE!</v>
      </c>
    </row>
    <row r="1165" spans="1:24">
      <c r="A1165" s="414"/>
      <c r="B1165" s="415"/>
      <c r="C1165" s="416" t="str">
        <f>IF($B1165="","",IFERROR(VLOOKUP($B1165,SERVIÇOS!$A:$F,2,0),IFERROR(VLOOKUP($B1165,'COMPOSIÇÕES COMPLEMENTARES '!$C:$K,2,0),"")))</f>
        <v/>
      </c>
      <c r="D1165" s="417" t="str">
        <f>IF($B1165="","",IFERROR(VLOOKUP($B1165,SERVIÇOS!$A:$F,3,0),IFERROR(VLOOKUP($B1165,'COMPOSIÇÕES COMPLEMENTARES '!$C:$K,3,0),"")))</f>
        <v/>
      </c>
      <c r="E1165" s="418"/>
      <c r="F1165" s="419" t="str">
        <f>IF($B1165="","",IFERROR(VLOOKUP($B1165,SERVIÇOS!$A:$F,4,0),IFERROR(VLOOKUP($B1165,'COMPOSIÇÕES COMPLEMENTARES '!$C:$K,6,0),"")))</f>
        <v/>
      </c>
      <c r="G1165" s="419" t="str">
        <f>IF($B1165="","",IFERROR(VLOOKUP($B1165,SERVIÇOS!$A:$F,5,0),IFERROR(VLOOKUP($B1165,'COMPOSIÇÕES COMPLEMENTARES '!$C:$K,7,0),"")))</f>
        <v/>
      </c>
      <c r="H1165" s="419" t="str">
        <f t="shared" si="572"/>
        <v/>
      </c>
      <c r="I1165" s="419" t="str">
        <f t="shared" si="574"/>
        <v/>
      </c>
      <c r="J1165" s="419" t="str">
        <f t="shared" si="575"/>
        <v/>
      </c>
      <c r="K1165" s="419" t="str">
        <f t="shared" si="576"/>
        <v/>
      </c>
      <c r="L1165" s="714"/>
      <c r="N1165" s="477"/>
      <c r="O1165" s="478" t="str">
        <f t="shared" si="577"/>
        <v/>
      </c>
      <c r="P1165" s="477"/>
      <c r="Q1165" s="479" t="str">
        <f t="shared" si="578"/>
        <v/>
      </c>
      <c r="R1165" s="477"/>
      <c r="S1165" s="480" t="str">
        <f t="shared" si="579"/>
        <v/>
      </c>
      <c r="T1165" s="481">
        <f>SUMIF($N$8:S$8,"QUANT.",N1165:S1165)</f>
        <v>0</v>
      </c>
      <c r="U1165" s="482">
        <f t="shared" si="580"/>
        <v>0</v>
      </c>
      <c r="V1165" s="494" t="str">
        <f t="shared" si="573"/>
        <v/>
      </c>
      <c r="W1165" s="495">
        <f t="shared" si="581"/>
        <v>0</v>
      </c>
      <c r="X1165" s="495" t="e">
        <f t="shared" si="582"/>
        <v>#VALUE!</v>
      </c>
    </row>
    <row r="1166" spans="1:24">
      <c r="A1166" s="414"/>
      <c r="B1166" s="415"/>
      <c r="C1166" s="416" t="str">
        <f>IF($B1166="","",IFERROR(VLOOKUP($B1166,SERVIÇOS!$A:$F,2,0),IFERROR(VLOOKUP($B1166,'COMPOSIÇÕES COMPLEMENTARES '!$C:$K,2,0),"")))</f>
        <v/>
      </c>
      <c r="D1166" s="417" t="str">
        <f>IF($B1166="","",IFERROR(VLOOKUP($B1166,SERVIÇOS!$A:$F,3,0),IFERROR(VLOOKUP($B1166,'COMPOSIÇÕES COMPLEMENTARES '!$C:$K,3,0),"")))</f>
        <v/>
      </c>
      <c r="E1166" s="418"/>
      <c r="F1166" s="419" t="str">
        <f>IF($B1166="","",IFERROR(VLOOKUP($B1166,SERVIÇOS!$A:$F,4,0),IFERROR(VLOOKUP($B1166,'COMPOSIÇÕES COMPLEMENTARES '!$C:$K,6,0),"")))</f>
        <v/>
      </c>
      <c r="G1166" s="419" t="str">
        <f>IF($B1166="","",IFERROR(VLOOKUP($B1166,SERVIÇOS!$A:$F,5,0),IFERROR(VLOOKUP($B1166,'COMPOSIÇÕES COMPLEMENTARES '!$C:$K,7,0),"")))</f>
        <v/>
      </c>
      <c r="H1166" s="419" t="str">
        <f t="shared" si="572"/>
        <v/>
      </c>
      <c r="I1166" s="419" t="str">
        <f t="shared" si="574"/>
        <v/>
      </c>
      <c r="J1166" s="419" t="str">
        <f t="shared" si="575"/>
        <v/>
      </c>
      <c r="K1166" s="419" t="str">
        <f t="shared" si="576"/>
        <v/>
      </c>
      <c r="L1166" s="714"/>
      <c r="N1166" s="477"/>
      <c r="O1166" s="478" t="str">
        <f t="shared" si="577"/>
        <v/>
      </c>
      <c r="P1166" s="477"/>
      <c r="Q1166" s="479" t="str">
        <f t="shared" si="578"/>
        <v/>
      </c>
      <c r="R1166" s="477"/>
      <c r="S1166" s="480" t="str">
        <f t="shared" si="579"/>
        <v/>
      </c>
      <c r="T1166" s="481">
        <f>SUMIF($N$8:S$8,"QUANT.",N1166:S1166)</f>
        <v>0</v>
      </c>
      <c r="U1166" s="482">
        <f t="shared" si="580"/>
        <v>0</v>
      </c>
      <c r="V1166" s="494" t="str">
        <f t="shared" si="573"/>
        <v/>
      </c>
      <c r="W1166" s="495">
        <f t="shared" si="581"/>
        <v>0</v>
      </c>
      <c r="X1166" s="495" t="e">
        <f t="shared" si="582"/>
        <v>#VALUE!</v>
      </c>
    </row>
    <row r="1167" spans="1:24">
      <c r="A1167" s="414"/>
      <c r="B1167" s="415"/>
      <c r="C1167" s="416" t="str">
        <f>IF($B1167="","",IFERROR(VLOOKUP($B1167,SERVIÇOS!$A:$F,2,0),IFERROR(VLOOKUP($B1167,'COMPOSIÇÕES COMPLEMENTARES '!$C:$K,2,0),"")))</f>
        <v/>
      </c>
      <c r="D1167" s="417" t="str">
        <f>IF($B1167="","",IFERROR(VLOOKUP($B1167,SERVIÇOS!$A:$F,3,0),IFERROR(VLOOKUP($B1167,'COMPOSIÇÕES COMPLEMENTARES '!$C:$K,3,0),"")))</f>
        <v/>
      </c>
      <c r="E1167" s="418"/>
      <c r="F1167" s="419" t="str">
        <f>IF($B1167="","",IFERROR(VLOOKUP($B1167,SERVIÇOS!$A:$F,4,0),IFERROR(VLOOKUP($B1167,'COMPOSIÇÕES COMPLEMENTARES '!$C:$K,6,0),"")))</f>
        <v/>
      </c>
      <c r="G1167" s="419" t="str">
        <f>IF($B1167="","",IFERROR(VLOOKUP($B1167,SERVIÇOS!$A:$F,5,0),IFERROR(VLOOKUP($B1167,'COMPOSIÇÕES COMPLEMENTARES '!$C:$K,7,0),"")))</f>
        <v/>
      </c>
      <c r="H1167" s="419" t="str">
        <f t="shared" si="572"/>
        <v/>
      </c>
      <c r="I1167" s="419" t="str">
        <f t="shared" si="574"/>
        <v/>
      </c>
      <c r="J1167" s="419" t="str">
        <f t="shared" si="575"/>
        <v/>
      </c>
      <c r="K1167" s="419" t="str">
        <f t="shared" si="576"/>
        <v/>
      </c>
      <c r="L1167" s="714"/>
      <c r="N1167" s="477"/>
      <c r="O1167" s="478" t="str">
        <f t="shared" si="577"/>
        <v/>
      </c>
      <c r="P1167" s="477"/>
      <c r="Q1167" s="479" t="str">
        <f t="shared" si="578"/>
        <v/>
      </c>
      <c r="R1167" s="477"/>
      <c r="S1167" s="480" t="str">
        <f t="shared" si="579"/>
        <v/>
      </c>
      <c r="T1167" s="481">
        <f>SUMIF($N$8:S$8,"QUANT.",N1167:S1167)</f>
        <v>0</v>
      </c>
      <c r="U1167" s="482">
        <f t="shared" si="580"/>
        <v>0</v>
      </c>
      <c r="V1167" s="494" t="str">
        <f t="shared" si="573"/>
        <v/>
      </c>
      <c r="W1167" s="495">
        <f t="shared" si="581"/>
        <v>0</v>
      </c>
      <c r="X1167" s="495" t="e">
        <f t="shared" si="582"/>
        <v>#VALUE!</v>
      </c>
    </row>
    <row r="1168" spans="1:24">
      <c r="A1168" s="414"/>
      <c r="B1168" s="415"/>
      <c r="C1168" s="416" t="str">
        <f>IF($B1168="","",IFERROR(VLOOKUP($B1168,SERVIÇOS!$A:$F,2,0),IFERROR(VLOOKUP($B1168,'COMPOSIÇÕES COMPLEMENTARES '!$C:$K,2,0),"")))</f>
        <v/>
      </c>
      <c r="D1168" s="417" t="str">
        <f>IF($B1168="","",IFERROR(VLOOKUP($B1168,SERVIÇOS!$A:$F,3,0),IFERROR(VLOOKUP($B1168,'COMPOSIÇÕES COMPLEMENTARES '!$C:$K,3,0),"")))</f>
        <v/>
      </c>
      <c r="E1168" s="418"/>
      <c r="F1168" s="419" t="str">
        <f>IF($B1168="","",IFERROR(VLOOKUP($B1168,SERVIÇOS!$A:$F,4,0),IFERROR(VLOOKUP($B1168,'COMPOSIÇÕES COMPLEMENTARES '!$C:$K,6,0),"")))</f>
        <v/>
      </c>
      <c r="G1168" s="419" t="str">
        <f>IF($B1168="","",IFERROR(VLOOKUP($B1168,SERVIÇOS!$A:$F,5,0),IFERROR(VLOOKUP($B1168,'COMPOSIÇÕES COMPLEMENTARES '!$C:$K,7,0),"")))</f>
        <v/>
      </c>
      <c r="H1168" s="419" t="str">
        <f t="shared" si="572"/>
        <v/>
      </c>
      <c r="I1168" s="419" t="str">
        <f t="shared" si="574"/>
        <v/>
      </c>
      <c r="J1168" s="419" t="str">
        <f t="shared" si="575"/>
        <v/>
      </c>
      <c r="K1168" s="419" t="str">
        <f t="shared" si="576"/>
        <v/>
      </c>
      <c r="L1168" s="714"/>
      <c r="N1168" s="477"/>
      <c r="O1168" s="478" t="str">
        <f t="shared" si="577"/>
        <v/>
      </c>
      <c r="P1168" s="477"/>
      <c r="Q1168" s="479" t="str">
        <f t="shared" si="578"/>
        <v/>
      </c>
      <c r="R1168" s="477"/>
      <c r="S1168" s="480" t="str">
        <f t="shared" si="579"/>
        <v/>
      </c>
      <c r="T1168" s="481">
        <f>SUMIF($N$8:S$8,"QUANT.",N1168:S1168)</f>
        <v>0</v>
      </c>
      <c r="U1168" s="482">
        <f t="shared" si="580"/>
        <v>0</v>
      </c>
      <c r="V1168" s="494" t="str">
        <f t="shared" si="573"/>
        <v/>
      </c>
      <c r="W1168" s="495">
        <f t="shared" si="581"/>
        <v>0</v>
      </c>
      <c r="X1168" s="495" t="e">
        <f t="shared" si="582"/>
        <v>#VALUE!</v>
      </c>
    </row>
    <row r="1169" spans="1:24">
      <c r="A1169" s="414"/>
      <c r="B1169" s="415"/>
      <c r="C1169" s="416" t="str">
        <f>IF($B1169="","",IFERROR(VLOOKUP($B1169,SERVIÇOS!$A:$F,2,0),IFERROR(VLOOKUP($B1169,'COMPOSIÇÕES COMPLEMENTARES '!$C:$K,2,0),"")))</f>
        <v/>
      </c>
      <c r="D1169" s="417" t="str">
        <f>IF($B1169="","",IFERROR(VLOOKUP($B1169,SERVIÇOS!$A:$F,3,0),IFERROR(VLOOKUP($B1169,'COMPOSIÇÕES COMPLEMENTARES '!$C:$K,3,0),"")))</f>
        <v/>
      </c>
      <c r="E1169" s="418"/>
      <c r="F1169" s="419" t="str">
        <f>IF($B1169="","",IFERROR(VLOOKUP($B1169,SERVIÇOS!$A:$F,4,0),IFERROR(VLOOKUP($B1169,'COMPOSIÇÕES COMPLEMENTARES '!$C:$K,6,0),"")))</f>
        <v/>
      </c>
      <c r="G1169" s="419" t="str">
        <f>IF($B1169="","",IFERROR(VLOOKUP($B1169,SERVIÇOS!$A:$F,5,0),IFERROR(VLOOKUP($B1169,'COMPOSIÇÕES COMPLEMENTARES '!$C:$K,7,0),"")))</f>
        <v/>
      </c>
      <c r="H1169" s="419" t="str">
        <f t="shared" si="572"/>
        <v/>
      </c>
      <c r="I1169" s="419" t="str">
        <f t="shared" si="574"/>
        <v/>
      </c>
      <c r="J1169" s="419" t="str">
        <f t="shared" si="575"/>
        <v/>
      </c>
      <c r="K1169" s="419" t="str">
        <f t="shared" si="576"/>
        <v/>
      </c>
      <c r="L1169" s="714"/>
      <c r="N1169" s="477"/>
      <c r="O1169" s="478" t="str">
        <f t="shared" si="577"/>
        <v/>
      </c>
      <c r="P1169" s="477"/>
      <c r="Q1169" s="479" t="str">
        <f t="shared" si="578"/>
        <v/>
      </c>
      <c r="R1169" s="477"/>
      <c r="S1169" s="480" t="str">
        <f t="shared" si="579"/>
        <v/>
      </c>
      <c r="T1169" s="481">
        <f>SUMIF($N$8:S$8,"QUANT.",N1169:S1169)</f>
        <v>0</v>
      </c>
      <c r="U1169" s="482">
        <f t="shared" si="580"/>
        <v>0</v>
      </c>
      <c r="V1169" s="494" t="str">
        <f t="shared" si="573"/>
        <v/>
      </c>
      <c r="W1169" s="495">
        <f t="shared" si="581"/>
        <v>0</v>
      </c>
      <c r="X1169" s="495" t="e">
        <f t="shared" si="582"/>
        <v>#VALUE!</v>
      </c>
    </row>
    <row r="1170" spans="1:24">
      <c r="A1170" s="414"/>
      <c r="B1170" s="415"/>
      <c r="C1170" s="416" t="str">
        <f>IF($B1170="","",IFERROR(VLOOKUP($B1170,SERVIÇOS!$A:$F,2,0),IFERROR(VLOOKUP($B1170,'COMPOSIÇÕES COMPLEMENTARES '!$C:$K,2,0),"")))</f>
        <v/>
      </c>
      <c r="D1170" s="417" t="str">
        <f>IF($B1170="","",IFERROR(VLOOKUP($B1170,SERVIÇOS!$A:$F,3,0),IFERROR(VLOOKUP($B1170,'COMPOSIÇÕES COMPLEMENTARES '!$C:$K,3,0),"")))</f>
        <v/>
      </c>
      <c r="E1170" s="418"/>
      <c r="F1170" s="419" t="str">
        <f>IF($B1170="","",IFERROR(VLOOKUP($B1170,SERVIÇOS!$A:$F,4,0),IFERROR(VLOOKUP($B1170,'COMPOSIÇÕES COMPLEMENTARES '!$C:$K,6,0),"")))</f>
        <v/>
      </c>
      <c r="G1170" s="419" t="str">
        <f>IF($B1170="","",IFERROR(VLOOKUP($B1170,SERVIÇOS!$A:$F,5,0),IFERROR(VLOOKUP($B1170,'COMPOSIÇÕES COMPLEMENTARES '!$C:$K,7,0),"")))</f>
        <v/>
      </c>
      <c r="H1170" s="419" t="str">
        <f t="shared" si="572"/>
        <v/>
      </c>
      <c r="I1170" s="419" t="str">
        <f t="shared" si="574"/>
        <v/>
      </c>
      <c r="J1170" s="419" t="str">
        <f t="shared" si="575"/>
        <v/>
      </c>
      <c r="K1170" s="419" t="str">
        <f t="shared" si="576"/>
        <v/>
      </c>
      <c r="L1170" s="714"/>
      <c r="N1170" s="477"/>
      <c r="O1170" s="478" t="str">
        <f t="shared" si="577"/>
        <v/>
      </c>
      <c r="P1170" s="477"/>
      <c r="Q1170" s="479" t="str">
        <f t="shared" si="578"/>
        <v/>
      </c>
      <c r="R1170" s="477"/>
      <c r="S1170" s="480" t="str">
        <f t="shared" si="579"/>
        <v/>
      </c>
      <c r="T1170" s="481">
        <f>SUMIF($N$8:S$8,"QUANT.",N1170:S1170)</f>
        <v>0</v>
      </c>
      <c r="U1170" s="482">
        <f t="shared" si="580"/>
        <v>0</v>
      </c>
      <c r="V1170" s="494" t="str">
        <f t="shared" si="573"/>
        <v/>
      </c>
      <c r="W1170" s="495">
        <f t="shared" si="581"/>
        <v>0</v>
      </c>
      <c r="X1170" s="495" t="e">
        <f t="shared" si="582"/>
        <v>#VALUE!</v>
      </c>
    </row>
    <row r="1171" spans="1:24">
      <c r="A1171" s="414"/>
      <c r="B1171" s="415"/>
      <c r="C1171" s="416" t="str">
        <f>IF($B1171="","",IFERROR(VLOOKUP($B1171,SERVIÇOS!$A:$F,2,0),IFERROR(VLOOKUP($B1171,'COMPOSIÇÕES COMPLEMENTARES '!$C:$K,2,0),"")))</f>
        <v/>
      </c>
      <c r="D1171" s="417" t="str">
        <f>IF($B1171="","",IFERROR(VLOOKUP($B1171,SERVIÇOS!$A:$F,3,0),IFERROR(VLOOKUP($B1171,'COMPOSIÇÕES COMPLEMENTARES '!$C:$K,3,0),"")))</f>
        <v/>
      </c>
      <c r="E1171" s="418"/>
      <c r="F1171" s="419" t="str">
        <f>IF($B1171="","",IFERROR(VLOOKUP($B1171,SERVIÇOS!$A:$F,4,0),IFERROR(VLOOKUP($B1171,'COMPOSIÇÕES COMPLEMENTARES '!$C:$K,6,0),"")))</f>
        <v/>
      </c>
      <c r="G1171" s="419" t="str">
        <f>IF($B1171="","",IFERROR(VLOOKUP($B1171,SERVIÇOS!$A:$F,5,0),IFERROR(VLOOKUP($B1171,'COMPOSIÇÕES COMPLEMENTARES '!$C:$K,7,0),"")))</f>
        <v/>
      </c>
      <c r="H1171" s="419" t="str">
        <f t="shared" si="572"/>
        <v/>
      </c>
      <c r="I1171" s="419" t="str">
        <f t="shared" si="574"/>
        <v/>
      </c>
      <c r="J1171" s="419" t="str">
        <f t="shared" si="575"/>
        <v/>
      </c>
      <c r="K1171" s="419" t="str">
        <f t="shared" si="576"/>
        <v/>
      </c>
      <c r="L1171" s="714"/>
      <c r="N1171" s="477"/>
      <c r="O1171" s="478" t="str">
        <f t="shared" si="577"/>
        <v/>
      </c>
      <c r="P1171" s="477"/>
      <c r="Q1171" s="479" t="str">
        <f t="shared" si="578"/>
        <v/>
      </c>
      <c r="R1171" s="477"/>
      <c r="S1171" s="480" t="str">
        <f t="shared" si="579"/>
        <v/>
      </c>
      <c r="T1171" s="481">
        <f>SUMIF($N$8:S$8,"QUANT.",N1171:S1171)</f>
        <v>0</v>
      </c>
      <c r="U1171" s="482">
        <f t="shared" si="580"/>
        <v>0</v>
      </c>
      <c r="V1171" s="494" t="str">
        <f t="shared" si="573"/>
        <v/>
      </c>
      <c r="W1171" s="495">
        <f t="shared" si="581"/>
        <v>0</v>
      </c>
      <c r="X1171" s="495" t="e">
        <f t="shared" si="582"/>
        <v>#VALUE!</v>
      </c>
    </row>
    <row r="1172" spans="1:24">
      <c r="A1172" s="414"/>
      <c r="B1172" s="415"/>
      <c r="C1172" s="416" t="str">
        <f>IF($B1172="","",IFERROR(VLOOKUP($B1172,SERVIÇOS!$A:$F,2,0),IFERROR(VLOOKUP($B1172,'COMPOSIÇÕES COMPLEMENTARES '!$C:$K,2,0),"")))</f>
        <v/>
      </c>
      <c r="D1172" s="417" t="str">
        <f>IF($B1172="","",IFERROR(VLOOKUP($B1172,SERVIÇOS!$A:$F,3,0),IFERROR(VLOOKUP($B1172,'COMPOSIÇÕES COMPLEMENTARES '!$C:$K,3,0),"")))</f>
        <v/>
      </c>
      <c r="E1172" s="418"/>
      <c r="F1172" s="419" t="str">
        <f>IF($B1172="","",IFERROR(VLOOKUP($B1172,SERVIÇOS!$A:$F,4,0),IFERROR(VLOOKUP($B1172,'COMPOSIÇÕES COMPLEMENTARES '!$C:$K,6,0),"")))</f>
        <v/>
      </c>
      <c r="G1172" s="419" t="str">
        <f>IF($B1172="","",IFERROR(VLOOKUP($B1172,SERVIÇOS!$A:$F,5,0),IFERROR(VLOOKUP($B1172,'COMPOSIÇÕES COMPLEMENTARES '!$C:$K,7,0),"")))</f>
        <v/>
      </c>
      <c r="H1172" s="419" t="str">
        <f t="shared" si="572"/>
        <v/>
      </c>
      <c r="I1172" s="419" t="str">
        <f t="shared" si="574"/>
        <v/>
      </c>
      <c r="J1172" s="419" t="str">
        <f t="shared" si="575"/>
        <v/>
      </c>
      <c r="K1172" s="419" t="str">
        <f t="shared" si="576"/>
        <v/>
      </c>
      <c r="L1172" s="714"/>
      <c r="N1172" s="477"/>
      <c r="O1172" s="478" t="str">
        <f t="shared" si="577"/>
        <v/>
      </c>
      <c r="P1172" s="477"/>
      <c r="Q1172" s="479" t="str">
        <f t="shared" si="578"/>
        <v/>
      </c>
      <c r="R1172" s="477"/>
      <c r="S1172" s="480" t="str">
        <f t="shared" si="579"/>
        <v/>
      </c>
      <c r="T1172" s="481">
        <f>SUMIF($N$8:S$8,"QUANT.",N1172:S1172)</f>
        <v>0</v>
      </c>
      <c r="U1172" s="482">
        <f t="shared" si="580"/>
        <v>0</v>
      </c>
      <c r="V1172" s="494" t="str">
        <f t="shared" si="573"/>
        <v/>
      </c>
      <c r="W1172" s="495">
        <f t="shared" si="581"/>
        <v>0</v>
      </c>
      <c r="X1172" s="495" t="e">
        <f t="shared" si="582"/>
        <v>#VALUE!</v>
      </c>
    </row>
    <row r="1173" spans="1:24">
      <c r="A1173" s="414"/>
      <c r="B1173" s="415"/>
      <c r="C1173" s="416" t="str">
        <f>IF($B1173="","",IFERROR(VLOOKUP($B1173,SERVIÇOS!$A:$F,2,0),IFERROR(VLOOKUP($B1173,'COMPOSIÇÕES COMPLEMENTARES '!$C:$K,2,0),"")))</f>
        <v/>
      </c>
      <c r="D1173" s="417" t="str">
        <f>IF($B1173="","",IFERROR(VLOOKUP($B1173,SERVIÇOS!$A:$F,3,0),IFERROR(VLOOKUP($B1173,'COMPOSIÇÕES COMPLEMENTARES '!$C:$K,3,0),"")))</f>
        <v/>
      </c>
      <c r="E1173" s="418"/>
      <c r="F1173" s="419" t="str">
        <f>IF($B1173="","",IFERROR(VLOOKUP($B1173,SERVIÇOS!$A:$F,4,0),IFERROR(VLOOKUP($B1173,'COMPOSIÇÕES COMPLEMENTARES '!$C:$K,6,0),"")))</f>
        <v/>
      </c>
      <c r="G1173" s="419" t="str">
        <f>IF($B1173="","",IFERROR(VLOOKUP($B1173,SERVIÇOS!$A:$F,5,0),IFERROR(VLOOKUP($B1173,'COMPOSIÇÕES COMPLEMENTARES '!$C:$K,7,0),"")))</f>
        <v/>
      </c>
      <c r="H1173" s="419" t="str">
        <f t="shared" si="572"/>
        <v/>
      </c>
      <c r="I1173" s="419" t="str">
        <f t="shared" si="574"/>
        <v/>
      </c>
      <c r="J1173" s="419" t="str">
        <f t="shared" si="575"/>
        <v/>
      </c>
      <c r="K1173" s="419" t="str">
        <f t="shared" si="576"/>
        <v/>
      </c>
      <c r="L1173" s="714"/>
      <c r="N1173" s="477"/>
      <c r="O1173" s="478" t="str">
        <f t="shared" si="577"/>
        <v/>
      </c>
      <c r="P1173" s="477"/>
      <c r="Q1173" s="479" t="str">
        <f t="shared" si="578"/>
        <v/>
      </c>
      <c r="R1173" s="477"/>
      <c r="S1173" s="480" t="str">
        <f t="shared" si="579"/>
        <v/>
      </c>
      <c r="T1173" s="481">
        <f>SUMIF($N$8:S$8,"QUANT.",N1173:S1173)</f>
        <v>0</v>
      </c>
      <c r="U1173" s="482">
        <f t="shared" si="580"/>
        <v>0</v>
      </c>
      <c r="V1173" s="494" t="str">
        <f t="shared" si="573"/>
        <v/>
      </c>
      <c r="W1173" s="495">
        <f t="shared" si="581"/>
        <v>0</v>
      </c>
      <c r="X1173" s="495" t="e">
        <f t="shared" si="582"/>
        <v>#VALUE!</v>
      </c>
    </row>
    <row r="1174" spans="1:24">
      <c r="A1174" s="414"/>
      <c r="B1174" s="415"/>
      <c r="C1174" s="416" t="str">
        <f>IF($B1174="","",IFERROR(VLOOKUP($B1174,SERVIÇOS!$A:$F,2,0),IFERROR(VLOOKUP($B1174,'COMPOSIÇÕES COMPLEMENTARES '!$C:$K,2,0),"")))</f>
        <v/>
      </c>
      <c r="D1174" s="417" t="str">
        <f>IF($B1174="","",IFERROR(VLOOKUP($B1174,SERVIÇOS!$A:$F,3,0),IFERROR(VLOOKUP($B1174,'COMPOSIÇÕES COMPLEMENTARES '!$C:$K,3,0),"")))</f>
        <v/>
      </c>
      <c r="E1174" s="418"/>
      <c r="F1174" s="419" t="str">
        <f>IF($B1174="","",IFERROR(VLOOKUP($B1174,SERVIÇOS!$A:$F,4,0),IFERROR(VLOOKUP($B1174,'COMPOSIÇÕES COMPLEMENTARES '!$C:$K,6,0),"")))</f>
        <v/>
      </c>
      <c r="G1174" s="419" t="str">
        <f>IF($B1174="","",IFERROR(VLOOKUP($B1174,SERVIÇOS!$A:$F,5,0),IFERROR(VLOOKUP($B1174,'COMPOSIÇÕES COMPLEMENTARES '!$C:$K,7,0),"")))</f>
        <v/>
      </c>
      <c r="H1174" s="419" t="str">
        <f t="shared" si="572"/>
        <v/>
      </c>
      <c r="I1174" s="419" t="str">
        <f t="shared" si="574"/>
        <v/>
      </c>
      <c r="J1174" s="419" t="str">
        <f t="shared" si="575"/>
        <v/>
      </c>
      <c r="K1174" s="419" t="str">
        <f t="shared" si="576"/>
        <v/>
      </c>
      <c r="L1174" s="714"/>
      <c r="N1174" s="477"/>
      <c r="O1174" s="478" t="str">
        <f t="shared" si="577"/>
        <v/>
      </c>
      <c r="P1174" s="477"/>
      <c r="Q1174" s="479" t="str">
        <f t="shared" si="578"/>
        <v/>
      </c>
      <c r="R1174" s="477"/>
      <c r="S1174" s="480" t="str">
        <f t="shared" si="579"/>
        <v/>
      </c>
      <c r="T1174" s="481">
        <f>SUMIF($N$8:S$8,"QUANT.",N1174:S1174)</f>
        <v>0</v>
      </c>
      <c r="U1174" s="482">
        <f t="shared" si="580"/>
        <v>0</v>
      </c>
      <c r="V1174" s="494" t="str">
        <f t="shared" si="573"/>
        <v/>
      </c>
      <c r="W1174" s="495">
        <f t="shared" si="581"/>
        <v>0</v>
      </c>
      <c r="X1174" s="495" t="e">
        <f t="shared" si="582"/>
        <v>#VALUE!</v>
      </c>
    </row>
    <row r="1175" spans="1:24">
      <c r="A1175" s="414"/>
      <c r="B1175" s="415"/>
      <c r="C1175" s="416" t="str">
        <f>IF($B1175="","",IFERROR(VLOOKUP($B1175,SERVIÇOS!$A:$F,2,0),IFERROR(VLOOKUP($B1175,'COMPOSIÇÕES COMPLEMENTARES '!$C:$K,2,0),"")))</f>
        <v/>
      </c>
      <c r="D1175" s="417" t="str">
        <f>IF($B1175="","",IFERROR(VLOOKUP($B1175,SERVIÇOS!$A:$F,3,0),IFERROR(VLOOKUP($B1175,'COMPOSIÇÕES COMPLEMENTARES '!$C:$K,3,0),"")))</f>
        <v/>
      </c>
      <c r="E1175" s="418"/>
      <c r="F1175" s="419" t="str">
        <f>IF($B1175="","",IFERROR(VLOOKUP($B1175,SERVIÇOS!$A:$F,4,0),IFERROR(VLOOKUP($B1175,'COMPOSIÇÕES COMPLEMENTARES '!$C:$K,6,0),"")))</f>
        <v/>
      </c>
      <c r="G1175" s="419" t="str">
        <f>IF($B1175="","",IFERROR(VLOOKUP($B1175,SERVIÇOS!$A:$F,5,0),IFERROR(VLOOKUP($B1175,'COMPOSIÇÕES COMPLEMENTARES '!$C:$K,7,0),"")))</f>
        <v/>
      </c>
      <c r="H1175" s="419" t="str">
        <f t="shared" si="572"/>
        <v/>
      </c>
      <c r="I1175" s="419" t="str">
        <f t="shared" si="574"/>
        <v/>
      </c>
      <c r="J1175" s="419" t="str">
        <f t="shared" si="575"/>
        <v/>
      </c>
      <c r="K1175" s="419" t="str">
        <f t="shared" si="576"/>
        <v/>
      </c>
      <c r="L1175" s="714"/>
      <c r="N1175" s="477"/>
      <c r="O1175" s="478" t="str">
        <f t="shared" si="577"/>
        <v/>
      </c>
      <c r="P1175" s="477"/>
      <c r="Q1175" s="479" t="str">
        <f t="shared" si="578"/>
        <v/>
      </c>
      <c r="R1175" s="477"/>
      <c r="S1175" s="480" t="str">
        <f t="shared" si="579"/>
        <v/>
      </c>
      <c r="T1175" s="481">
        <f>SUMIF($N$8:S$8,"QUANT.",N1175:S1175)</f>
        <v>0</v>
      </c>
      <c r="U1175" s="482">
        <f t="shared" si="580"/>
        <v>0</v>
      </c>
      <c r="V1175" s="494" t="str">
        <f t="shared" si="573"/>
        <v/>
      </c>
      <c r="W1175" s="495">
        <f t="shared" si="581"/>
        <v>0</v>
      </c>
      <c r="X1175" s="495" t="e">
        <f t="shared" si="582"/>
        <v>#VALUE!</v>
      </c>
    </row>
    <row r="1176" spans="1:24">
      <c r="A1176" s="414"/>
      <c r="B1176" s="415"/>
      <c r="C1176" s="416" t="str">
        <f>IF($B1176="","",IFERROR(VLOOKUP($B1176,SERVIÇOS!$A:$F,2,0),IFERROR(VLOOKUP($B1176,'COMPOSIÇÕES COMPLEMENTARES '!$C:$K,2,0),"")))</f>
        <v/>
      </c>
      <c r="D1176" s="417" t="str">
        <f>IF($B1176="","",IFERROR(VLOOKUP($B1176,SERVIÇOS!$A:$F,3,0),IFERROR(VLOOKUP($B1176,'COMPOSIÇÕES COMPLEMENTARES '!$C:$K,3,0),"")))</f>
        <v/>
      </c>
      <c r="E1176" s="418"/>
      <c r="F1176" s="419" t="str">
        <f>IF($B1176="","",IFERROR(VLOOKUP($B1176,SERVIÇOS!$A:$F,4,0),IFERROR(VLOOKUP($B1176,'COMPOSIÇÕES COMPLEMENTARES '!$C:$K,6,0),"")))</f>
        <v/>
      </c>
      <c r="G1176" s="419" t="str">
        <f>IF($B1176="","",IFERROR(VLOOKUP($B1176,SERVIÇOS!$A:$F,5,0),IFERROR(VLOOKUP($B1176,'COMPOSIÇÕES COMPLEMENTARES '!$C:$K,7,0),"")))</f>
        <v/>
      </c>
      <c r="H1176" s="419" t="str">
        <f t="shared" si="572"/>
        <v/>
      </c>
      <c r="I1176" s="419" t="str">
        <f t="shared" si="574"/>
        <v/>
      </c>
      <c r="J1176" s="419" t="str">
        <f t="shared" si="575"/>
        <v/>
      </c>
      <c r="K1176" s="419" t="str">
        <f t="shared" si="576"/>
        <v/>
      </c>
      <c r="L1176" s="714"/>
      <c r="N1176" s="477"/>
      <c r="O1176" s="478" t="str">
        <f t="shared" si="577"/>
        <v/>
      </c>
      <c r="P1176" s="477"/>
      <c r="Q1176" s="479" t="str">
        <f t="shared" si="578"/>
        <v/>
      </c>
      <c r="R1176" s="477"/>
      <c r="S1176" s="480" t="str">
        <f t="shared" si="579"/>
        <v/>
      </c>
      <c r="T1176" s="481">
        <f>SUMIF($N$8:S$8,"QUANT.",N1176:S1176)</f>
        <v>0</v>
      </c>
      <c r="U1176" s="482">
        <f t="shared" si="580"/>
        <v>0</v>
      </c>
      <c r="V1176" s="494" t="str">
        <f t="shared" si="573"/>
        <v/>
      </c>
      <c r="W1176" s="495">
        <f t="shared" si="581"/>
        <v>0</v>
      </c>
      <c r="X1176" s="495" t="e">
        <f t="shared" si="582"/>
        <v>#VALUE!</v>
      </c>
    </row>
    <row r="1177" spans="1:24">
      <c r="A1177" s="414"/>
      <c r="B1177" s="415"/>
      <c r="C1177" s="416" t="str">
        <f>IF($B1177="","",IFERROR(VLOOKUP($B1177,SERVIÇOS!$A:$F,2,0),IFERROR(VLOOKUP($B1177,'COMPOSIÇÕES COMPLEMENTARES '!$C:$K,2,0),"")))</f>
        <v/>
      </c>
      <c r="D1177" s="417" t="str">
        <f>IF($B1177="","",IFERROR(VLOOKUP($B1177,SERVIÇOS!$A:$F,3,0),IFERROR(VLOOKUP($B1177,'COMPOSIÇÕES COMPLEMENTARES '!$C:$K,3,0),"")))</f>
        <v/>
      </c>
      <c r="E1177" s="418"/>
      <c r="F1177" s="419" t="str">
        <f>IF($B1177="","",IFERROR(VLOOKUP($B1177,SERVIÇOS!$A:$F,4,0),IFERROR(VLOOKUP($B1177,'COMPOSIÇÕES COMPLEMENTARES '!$C:$K,6,0),"")))</f>
        <v/>
      </c>
      <c r="G1177" s="419" t="str">
        <f>IF($B1177="","",IFERROR(VLOOKUP($B1177,SERVIÇOS!$A:$F,5,0),IFERROR(VLOOKUP($B1177,'COMPOSIÇÕES COMPLEMENTARES '!$C:$K,7,0),"")))</f>
        <v/>
      </c>
      <c r="H1177" s="419" t="str">
        <f t="shared" si="572"/>
        <v/>
      </c>
      <c r="I1177" s="419" t="str">
        <f t="shared" si="574"/>
        <v/>
      </c>
      <c r="J1177" s="419" t="str">
        <f t="shared" si="575"/>
        <v/>
      </c>
      <c r="K1177" s="419" t="str">
        <f t="shared" si="576"/>
        <v/>
      </c>
      <c r="L1177" s="714"/>
      <c r="N1177" s="477"/>
      <c r="O1177" s="478" t="str">
        <f t="shared" si="577"/>
        <v/>
      </c>
      <c r="P1177" s="477"/>
      <c r="Q1177" s="479" t="str">
        <f t="shared" si="578"/>
        <v/>
      </c>
      <c r="R1177" s="477"/>
      <c r="S1177" s="480" t="str">
        <f t="shared" si="579"/>
        <v/>
      </c>
      <c r="T1177" s="481">
        <f>SUMIF($N$8:S$8,"QUANT.",N1177:S1177)</f>
        <v>0</v>
      </c>
      <c r="U1177" s="482">
        <f t="shared" si="580"/>
        <v>0</v>
      </c>
      <c r="V1177" s="494" t="str">
        <f t="shared" si="573"/>
        <v/>
      </c>
      <c r="W1177" s="495">
        <f t="shared" si="581"/>
        <v>0</v>
      </c>
      <c r="X1177" s="495" t="e">
        <f t="shared" si="582"/>
        <v>#VALUE!</v>
      </c>
    </row>
    <row r="1178" spans="1:24">
      <c r="A1178" s="414"/>
      <c r="B1178" s="415"/>
      <c r="C1178" s="416" t="str">
        <f>IF($B1178="","",IFERROR(VLOOKUP($B1178,SERVIÇOS!$A:$F,2,0),IFERROR(VLOOKUP($B1178,'COMPOSIÇÕES COMPLEMENTARES '!$C:$K,2,0),"")))</f>
        <v/>
      </c>
      <c r="D1178" s="417" t="str">
        <f>IF($B1178="","",IFERROR(VLOOKUP($B1178,SERVIÇOS!$A:$F,3,0),IFERROR(VLOOKUP($B1178,'COMPOSIÇÕES COMPLEMENTARES '!$C:$K,3,0),"")))</f>
        <v/>
      </c>
      <c r="E1178" s="418"/>
      <c r="F1178" s="419" t="str">
        <f>IF($B1178="","",IFERROR(VLOOKUP($B1178,SERVIÇOS!$A:$F,4,0),IFERROR(VLOOKUP($B1178,'COMPOSIÇÕES COMPLEMENTARES '!$C:$K,6,0),"")))</f>
        <v/>
      </c>
      <c r="G1178" s="419" t="str">
        <f>IF($B1178="","",IFERROR(VLOOKUP($B1178,SERVIÇOS!$A:$F,5,0),IFERROR(VLOOKUP($B1178,'COMPOSIÇÕES COMPLEMENTARES '!$C:$K,7,0),"")))</f>
        <v/>
      </c>
      <c r="H1178" s="419" t="str">
        <f t="shared" si="572"/>
        <v/>
      </c>
      <c r="I1178" s="419" t="str">
        <f t="shared" si="574"/>
        <v/>
      </c>
      <c r="J1178" s="419" t="str">
        <f t="shared" si="575"/>
        <v/>
      </c>
      <c r="K1178" s="419" t="str">
        <f t="shared" si="576"/>
        <v/>
      </c>
      <c r="L1178" s="714"/>
      <c r="N1178" s="477"/>
      <c r="O1178" s="478" t="str">
        <f t="shared" si="577"/>
        <v/>
      </c>
      <c r="P1178" s="477"/>
      <c r="Q1178" s="479" t="str">
        <f t="shared" si="578"/>
        <v/>
      </c>
      <c r="R1178" s="477"/>
      <c r="S1178" s="480" t="str">
        <f t="shared" si="579"/>
        <v/>
      </c>
      <c r="T1178" s="481">
        <f>SUMIF($N$8:S$8,"QUANT.",N1178:S1178)</f>
        <v>0</v>
      </c>
      <c r="U1178" s="482">
        <f t="shared" si="580"/>
        <v>0</v>
      </c>
      <c r="V1178" s="494" t="str">
        <f t="shared" si="573"/>
        <v/>
      </c>
      <c r="W1178" s="495">
        <f t="shared" si="581"/>
        <v>0</v>
      </c>
      <c r="X1178" s="495" t="e">
        <f t="shared" si="582"/>
        <v>#VALUE!</v>
      </c>
    </row>
    <row r="1179" spans="1:24">
      <c r="A1179" s="414"/>
      <c r="B1179" s="415"/>
      <c r="C1179" s="416" t="str">
        <f>IF($B1179="","",IFERROR(VLOOKUP($B1179,SERVIÇOS!$A:$F,2,0),IFERROR(VLOOKUP($B1179,'COMPOSIÇÕES COMPLEMENTARES '!$C:$K,2,0),"")))</f>
        <v/>
      </c>
      <c r="D1179" s="417" t="str">
        <f>IF($B1179="","",IFERROR(VLOOKUP($B1179,SERVIÇOS!$A:$F,3,0),IFERROR(VLOOKUP($B1179,'COMPOSIÇÕES COMPLEMENTARES '!$C:$K,3,0),"")))</f>
        <v/>
      </c>
      <c r="E1179" s="418"/>
      <c r="F1179" s="419" t="str">
        <f>IF($B1179="","",IFERROR(VLOOKUP($B1179,SERVIÇOS!$A:$F,4,0),IFERROR(VLOOKUP($B1179,'COMPOSIÇÕES COMPLEMENTARES '!$C:$K,6,0),"")))</f>
        <v/>
      </c>
      <c r="G1179" s="419" t="str">
        <f>IF($B1179="","",IFERROR(VLOOKUP($B1179,SERVIÇOS!$A:$F,5,0),IFERROR(VLOOKUP($B1179,'COMPOSIÇÕES COMPLEMENTARES '!$C:$K,7,0),"")))</f>
        <v/>
      </c>
      <c r="H1179" s="419" t="str">
        <f t="shared" si="572"/>
        <v/>
      </c>
      <c r="I1179" s="419" t="str">
        <f t="shared" si="574"/>
        <v/>
      </c>
      <c r="J1179" s="419" t="str">
        <f t="shared" si="575"/>
        <v/>
      </c>
      <c r="K1179" s="419" t="str">
        <f t="shared" si="576"/>
        <v/>
      </c>
      <c r="L1179" s="714"/>
      <c r="N1179" s="477"/>
      <c r="O1179" s="478" t="str">
        <f t="shared" si="577"/>
        <v/>
      </c>
      <c r="P1179" s="477"/>
      <c r="Q1179" s="479" t="str">
        <f t="shared" si="578"/>
        <v/>
      </c>
      <c r="R1179" s="477"/>
      <c r="S1179" s="480" t="str">
        <f t="shared" si="579"/>
        <v/>
      </c>
      <c r="T1179" s="481">
        <f>SUMIF($N$8:S$8,"QUANT.",N1179:S1179)</f>
        <v>0</v>
      </c>
      <c r="U1179" s="482">
        <f t="shared" si="580"/>
        <v>0</v>
      </c>
      <c r="V1179" s="494" t="str">
        <f t="shared" si="573"/>
        <v/>
      </c>
      <c r="W1179" s="495">
        <f t="shared" si="581"/>
        <v>0</v>
      </c>
      <c r="X1179" s="495" t="e">
        <f t="shared" si="582"/>
        <v>#VALUE!</v>
      </c>
    </row>
    <row r="1180" spans="1:24">
      <c r="A1180" s="414"/>
      <c r="B1180" s="415"/>
      <c r="C1180" s="416" t="str">
        <f>IF($B1180="","",IFERROR(VLOOKUP($B1180,SERVIÇOS!$A:$F,2,0),IFERROR(VLOOKUP($B1180,'COMPOSIÇÕES COMPLEMENTARES '!$C:$K,2,0),"")))</f>
        <v/>
      </c>
      <c r="D1180" s="417" t="str">
        <f>IF($B1180="","",IFERROR(VLOOKUP($B1180,SERVIÇOS!$A:$F,3,0),IFERROR(VLOOKUP($B1180,'COMPOSIÇÕES COMPLEMENTARES '!$C:$K,3,0),"")))</f>
        <v/>
      </c>
      <c r="E1180" s="418"/>
      <c r="F1180" s="419" t="str">
        <f>IF($B1180="","",IFERROR(VLOOKUP($B1180,SERVIÇOS!$A:$F,4,0),IFERROR(VLOOKUP($B1180,'COMPOSIÇÕES COMPLEMENTARES '!$C:$K,6,0),"")))</f>
        <v/>
      </c>
      <c r="G1180" s="419" t="str">
        <f>IF($B1180="","",IFERROR(VLOOKUP($B1180,SERVIÇOS!$A:$F,5,0),IFERROR(VLOOKUP($B1180,'COMPOSIÇÕES COMPLEMENTARES '!$C:$K,7,0),"")))</f>
        <v/>
      </c>
      <c r="H1180" s="419" t="str">
        <f t="shared" si="572"/>
        <v/>
      </c>
      <c r="I1180" s="419" t="str">
        <f t="shared" si="574"/>
        <v/>
      </c>
      <c r="J1180" s="419" t="str">
        <f t="shared" si="575"/>
        <v/>
      </c>
      <c r="K1180" s="419" t="str">
        <f t="shared" si="576"/>
        <v/>
      </c>
      <c r="L1180" s="714"/>
      <c r="N1180" s="477"/>
      <c r="O1180" s="478" t="str">
        <f t="shared" si="577"/>
        <v/>
      </c>
      <c r="P1180" s="477"/>
      <c r="Q1180" s="479" t="str">
        <f t="shared" si="578"/>
        <v/>
      </c>
      <c r="R1180" s="477"/>
      <c r="S1180" s="480" t="str">
        <f t="shared" si="579"/>
        <v/>
      </c>
      <c r="T1180" s="481">
        <f>SUMIF($N$8:S$8,"QUANT.",N1180:S1180)</f>
        <v>0</v>
      </c>
      <c r="U1180" s="482">
        <f t="shared" si="580"/>
        <v>0</v>
      </c>
      <c r="V1180" s="494" t="str">
        <f t="shared" si="573"/>
        <v/>
      </c>
      <c r="W1180" s="495">
        <f t="shared" si="581"/>
        <v>0</v>
      </c>
      <c r="X1180" s="495" t="e">
        <f t="shared" si="582"/>
        <v>#VALUE!</v>
      </c>
    </row>
    <row r="1181" spans="1:24">
      <c r="A1181" s="414"/>
      <c r="B1181" s="415"/>
      <c r="C1181" s="416" t="str">
        <f>IF($B1181="","",IFERROR(VLOOKUP($B1181,SERVIÇOS!$A:$F,2,0),IFERROR(VLOOKUP($B1181,'COMPOSIÇÕES COMPLEMENTARES '!$C:$K,2,0),"")))</f>
        <v/>
      </c>
      <c r="D1181" s="417" t="str">
        <f>IF($B1181="","",IFERROR(VLOOKUP($B1181,SERVIÇOS!$A:$F,3,0),IFERROR(VLOOKUP($B1181,'COMPOSIÇÕES COMPLEMENTARES '!$C:$K,3,0),"")))</f>
        <v/>
      </c>
      <c r="E1181" s="418"/>
      <c r="F1181" s="419" t="str">
        <f>IF($B1181="","",IFERROR(VLOOKUP($B1181,SERVIÇOS!$A:$F,4,0),IFERROR(VLOOKUP($B1181,'COMPOSIÇÕES COMPLEMENTARES '!$C:$K,6,0),"")))</f>
        <v/>
      </c>
      <c r="G1181" s="419" t="str">
        <f>IF($B1181="","",IFERROR(VLOOKUP($B1181,SERVIÇOS!$A:$F,5,0),IFERROR(VLOOKUP($B1181,'COMPOSIÇÕES COMPLEMENTARES '!$C:$K,7,0),"")))</f>
        <v/>
      </c>
      <c r="H1181" s="419" t="str">
        <f t="shared" si="572"/>
        <v/>
      </c>
      <c r="I1181" s="419" t="str">
        <f t="shared" si="574"/>
        <v/>
      </c>
      <c r="J1181" s="419" t="str">
        <f t="shared" si="575"/>
        <v/>
      </c>
      <c r="K1181" s="419" t="str">
        <f t="shared" si="576"/>
        <v/>
      </c>
      <c r="L1181" s="714"/>
      <c r="N1181" s="477"/>
      <c r="O1181" s="478" t="str">
        <f t="shared" si="577"/>
        <v/>
      </c>
      <c r="P1181" s="477"/>
      <c r="Q1181" s="479" t="str">
        <f t="shared" si="578"/>
        <v/>
      </c>
      <c r="R1181" s="477"/>
      <c r="S1181" s="480" t="str">
        <f t="shared" si="579"/>
        <v/>
      </c>
      <c r="T1181" s="481">
        <f>SUMIF($N$8:S$8,"QUANT.",N1181:S1181)</f>
        <v>0</v>
      </c>
      <c r="U1181" s="482">
        <f t="shared" si="580"/>
        <v>0</v>
      </c>
      <c r="V1181" s="494" t="str">
        <f t="shared" si="573"/>
        <v/>
      </c>
      <c r="W1181" s="495">
        <f t="shared" si="581"/>
        <v>0</v>
      </c>
      <c r="X1181" s="495" t="e">
        <f t="shared" si="582"/>
        <v>#VALUE!</v>
      </c>
    </row>
    <row r="1182" spans="1:24">
      <c r="A1182" s="414"/>
      <c r="B1182" s="415"/>
      <c r="C1182" s="416" t="str">
        <f>IF($B1182="","",IFERROR(VLOOKUP($B1182,SERVIÇOS!$A:$F,2,0),IFERROR(VLOOKUP($B1182,'COMPOSIÇÕES COMPLEMENTARES '!$C:$K,2,0),"")))</f>
        <v/>
      </c>
      <c r="D1182" s="417" t="str">
        <f>IF($B1182="","",IFERROR(VLOOKUP($B1182,SERVIÇOS!$A:$F,3,0),IFERROR(VLOOKUP($B1182,'COMPOSIÇÕES COMPLEMENTARES '!$C:$K,3,0),"")))</f>
        <v/>
      </c>
      <c r="E1182" s="418"/>
      <c r="F1182" s="419" t="str">
        <f>IF($B1182="","",IFERROR(VLOOKUP($B1182,SERVIÇOS!$A:$F,4,0),IFERROR(VLOOKUP($B1182,'COMPOSIÇÕES COMPLEMENTARES '!$C:$K,6,0),"")))</f>
        <v/>
      </c>
      <c r="G1182" s="419" t="str">
        <f>IF($B1182="","",IFERROR(VLOOKUP($B1182,SERVIÇOS!$A:$F,5,0),IFERROR(VLOOKUP($B1182,'COMPOSIÇÕES COMPLEMENTARES '!$C:$K,7,0),"")))</f>
        <v/>
      </c>
      <c r="H1182" s="419" t="str">
        <f t="shared" si="572"/>
        <v/>
      </c>
      <c r="I1182" s="419" t="str">
        <f t="shared" si="574"/>
        <v/>
      </c>
      <c r="J1182" s="419" t="str">
        <f t="shared" si="575"/>
        <v/>
      </c>
      <c r="K1182" s="419" t="str">
        <f t="shared" si="576"/>
        <v/>
      </c>
      <c r="L1182" s="714"/>
      <c r="N1182" s="477"/>
      <c r="O1182" s="478" t="str">
        <f t="shared" si="577"/>
        <v/>
      </c>
      <c r="P1182" s="477"/>
      <c r="Q1182" s="479" t="str">
        <f t="shared" si="578"/>
        <v/>
      </c>
      <c r="R1182" s="477"/>
      <c r="S1182" s="480" t="str">
        <f t="shared" si="579"/>
        <v/>
      </c>
      <c r="T1182" s="481">
        <f>SUMIF($N$8:S$8,"QUANT.",N1182:S1182)</f>
        <v>0</v>
      </c>
      <c r="U1182" s="482">
        <f t="shared" si="580"/>
        <v>0</v>
      </c>
      <c r="V1182" s="494" t="str">
        <f t="shared" si="573"/>
        <v/>
      </c>
      <c r="W1182" s="495">
        <f t="shared" si="581"/>
        <v>0</v>
      </c>
      <c r="X1182" s="495" t="e">
        <f t="shared" si="582"/>
        <v>#VALUE!</v>
      </c>
    </row>
    <row r="1183" spans="1:24">
      <c r="A1183" s="414"/>
      <c r="B1183" s="415"/>
      <c r="C1183" s="416" t="str">
        <f>IF($B1183="","",IFERROR(VLOOKUP($B1183,SERVIÇOS!$A:$F,2,0),IFERROR(VLOOKUP($B1183,'COMPOSIÇÕES COMPLEMENTARES '!$C:$K,2,0),"")))</f>
        <v/>
      </c>
      <c r="D1183" s="417" t="str">
        <f>IF($B1183="","",IFERROR(VLOOKUP($B1183,SERVIÇOS!$A:$F,3,0),IFERROR(VLOOKUP($B1183,'COMPOSIÇÕES COMPLEMENTARES '!$C:$K,3,0),"")))</f>
        <v/>
      </c>
      <c r="E1183" s="418"/>
      <c r="F1183" s="419" t="str">
        <f>IF($B1183="","",IFERROR(VLOOKUP($B1183,SERVIÇOS!$A:$F,4,0),IFERROR(VLOOKUP($B1183,'COMPOSIÇÕES COMPLEMENTARES '!$C:$K,6,0),"")))</f>
        <v/>
      </c>
      <c r="G1183" s="419" t="str">
        <f>IF($B1183="","",IFERROR(VLOOKUP($B1183,SERVIÇOS!$A:$F,5,0),IFERROR(VLOOKUP($B1183,'COMPOSIÇÕES COMPLEMENTARES '!$C:$K,7,0),"")))</f>
        <v/>
      </c>
      <c r="H1183" s="419" t="str">
        <f t="shared" si="572"/>
        <v/>
      </c>
      <c r="I1183" s="419" t="str">
        <f t="shared" si="574"/>
        <v/>
      </c>
      <c r="J1183" s="419" t="str">
        <f t="shared" si="575"/>
        <v/>
      </c>
      <c r="K1183" s="419" t="str">
        <f t="shared" si="576"/>
        <v/>
      </c>
      <c r="L1183" s="714"/>
      <c r="N1183" s="477"/>
      <c r="O1183" s="478" t="str">
        <f t="shared" si="577"/>
        <v/>
      </c>
      <c r="P1183" s="477"/>
      <c r="Q1183" s="479" t="str">
        <f t="shared" si="578"/>
        <v/>
      </c>
      <c r="R1183" s="477"/>
      <c r="S1183" s="480" t="str">
        <f t="shared" si="579"/>
        <v/>
      </c>
      <c r="T1183" s="481">
        <f>SUMIF($N$8:S$8,"QUANT.",N1183:S1183)</f>
        <v>0</v>
      </c>
      <c r="U1183" s="482">
        <f t="shared" si="580"/>
        <v>0</v>
      </c>
      <c r="V1183" s="494" t="str">
        <f t="shared" si="573"/>
        <v/>
      </c>
      <c r="W1183" s="495">
        <f t="shared" si="581"/>
        <v>0</v>
      </c>
      <c r="X1183" s="495" t="e">
        <f t="shared" si="582"/>
        <v>#VALUE!</v>
      </c>
    </row>
    <row r="1184" spans="1:24">
      <c r="A1184" s="414"/>
      <c r="B1184" s="415"/>
      <c r="C1184" s="416" t="str">
        <f>IF($B1184="","",IFERROR(VLOOKUP($B1184,SERVIÇOS!$A:$F,2,0),IFERROR(VLOOKUP($B1184,'COMPOSIÇÕES COMPLEMENTARES '!$C:$K,2,0),"")))</f>
        <v/>
      </c>
      <c r="D1184" s="417" t="str">
        <f>IF($B1184="","",IFERROR(VLOOKUP($B1184,SERVIÇOS!$A:$F,3,0),IFERROR(VLOOKUP($B1184,'COMPOSIÇÕES COMPLEMENTARES '!$C:$K,3,0),"")))</f>
        <v/>
      </c>
      <c r="E1184" s="418"/>
      <c r="F1184" s="419" t="str">
        <f>IF($B1184="","",IFERROR(VLOOKUP($B1184,SERVIÇOS!$A:$F,4,0),IFERROR(VLOOKUP($B1184,'COMPOSIÇÕES COMPLEMENTARES '!$C:$K,6,0),"")))</f>
        <v/>
      </c>
      <c r="G1184" s="419" t="str">
        <f>IF($B1184="","",IFERROR(VLOOKUP($B1184,SERVIÇOS!$A:$F,5,0),IFERROR(VLOOKUP($B1184,'COMPOSIÇÕES COMPLEMENTARES '!$C:$K,7,0),"")))</f>
        <v/>
      </c>
      <c r="H1184" s="419" t="str">
        <f t="shared" si="572"/>
        <v/>
      </c>
      <c r="I1184" s="419" t="str">
        <f t="shared" si="574"/>
        <v/>
      </c>
      <c r="J1184" s="419" t="str">
        <f t="shared" si="575"/>
        <v/>
      </c>
      <c r="K1184" s="419" t="str">
        <f t="shared" si="576"/>
        <v/>
      </c>
      <c r="L1184" s="714"/>
      <c r="N1184" s="477"/>
      <c r="O1184" s="478" t="str">
        <f t="shared" si="577"/>
        <v/>
      </c>
      <c r="P1184" s="477"/>
      <c r="Q1184" s="479" t="str">
        <f t="shared" si="578"/>
        <v/>
      </c>
      <c r="R1184" s="477"/>
      <c r="S1184" s="480" t="str">
        <f t="shared" si="579"/>
        <v/>
      </c>
      <c r="T1184" s="481">
        <f>SUMIF($N$8:S$8,"QUANT.",N1184:S1184)</f>
        <v>0</v>
      </c>
      <c r="U1184" s="482">
        <f t="shared" si="580"/>
        <v>0</v>
      </c>
      <c r="V1184" s="494" t="str">
        <f t="shared" si="573"/>
        <v/>
      </c>
      <c r="W1184" s="495">
        <f t="shared" si="581"/>
        <v>0</v>
      </c>
      <c r="X1184" s="495" t="e">
        <f t="shared" si="582"/>
        <v>#VALUE!</v>
      </c>
    </row>
    <row r="1185" spans="1:24">
      <c r="A1185" s="414"/>
      <c r="B1185" s="415"/>
      <c r="C1185" s="416" t="str">
        <f>IF($B1185="","",IFERROR(VLOOKUP($B1185,SERVIÇOS!$A:$F,2,0),IFERROR(VLOOKUP($B1185,'COMPOSIÇÕES COMPLEMENTARES '!$C:$K,2,0),"")))</f>
        <v/>
      </c>
      <c r="D1185" s="417" t="str">
        <f>IF($B1185="","",IFERROR(VLOOKUP($B1185,SERVIÇOS!$A:$F,3,0),IFERROR(VLOOKUP($B1185,'COMPOSIÇÕES COMPLEMENTARES '!$C:$K,3,0),"")))</f>
        <v/>
      </c>
      <c r="E1185" s="418"/>
      <c r="F1185" s="419" t="str">
        <f>IF($B1185="","",IFERROR(VLOOKUP($B1185,SERVIÇOS!$A:$F,4,0),IFERROR(VLOOKUP($B1185,'COMPOSIÇÕES COMPLEMENTARES '!$C:$K,6,0),"")))</f>
        <v/>
      </c>
      <c r="G1185" s="419" t="str">
        <f>IF($B1185="","",IFERROR(VLOOKUP($B1185,SERVIÇOS!$A:$F,5,0),IFERROR(VLOOKUP($B1185,'COMPOSIÇÕES COMPLEMENTARES '!$C:$K,7,0),"")))</f>
        <v/>
      </c>
      <c r="H1185" s="419" t="str">
        <f t="shared" si="572"/>
        <v/>
      </c>
      <c r="I1185" s="419" t="str">
        <f t="shared" si="574"/>
        <v/>
      </c>
      <c r="J1185" s="419" t="str">
        <f t="shared" si="575"/>
        <v/>
      </c>
      <c r="K1185" s="419" t="str">
        <f t="shared" si="576"/>
        <v/>
      </c>
      <c r="L1185" s="714"/>
      <c r="N1185" s="477"/>
      <c r="O1185" s="478" t="str">
        <f t="shared" si="577"/>
        <v/>
      </c>
      <c r="P1185" s="477"/>
      <c r="Q1185" s="479" t="str">
        <f t="shared" si="578"/>
        <v/>
      </c>
      <c r="R1185" s="477"/>
      <c r="S1185" s="480" t="str">
        <f t="shared" si="579"/>
        <v/>
      </c>
      <c r="T1185" s="481">
        <f>SUMIF($N$8:S$8,"QUANT.",N1185:S1185)</f>
        <v>0</v>
      </c>
      <c r="U1185" s="482">
        <f t="shared" si="580"/>
        <v>0</v>
      </c>
      <c r="V1185" s="494" t="str">
        <f t="shared" si="573"/>
        <v/>
      </c>
      <c r="W1185" s="495">
        <f t="shared" si="581"/>
        <v>0</v>
      </c>
      <c r="X1185" s="495" t="e">
        <f t="shared" si="582"/>
        <v>#VALUE!</v>
      </c>
    </row>
    <row r="1186" spans="1:24">
      <c r="A1186" s="414"/>
      <c r="B1186" s="415"/>
      <c r="C1186" s="416" t="str">
        <f>IF($B1186="","",IFERROR(VLOOKUP($B1186,SERVIÇOS!$A:$F,2,0),IFERROR(VLOOKUP($B1186,'COMPOSIÇÕES COMPLEMENTARES '!$C:$K,2,0),"")))</f>
        <v/>
      </c>
      <c r="D1186" s="417" t="str">
        <f>IF($B1186="","",IFERROR(VLOOKUP($B1186,SERVIÇOS!$A:$F,3,0),IFERROR(VLOOKUP($B1186,'COMPOSIÇÕES COMPLEMENTARES '!$C:$K,3,0),"")))</f>
        <v/>
      </c>
      <c r="E1186" s="418"/>
      <c r="F1186" s="419" t="str">
        <f>IF($B1186="","",IFERROR(VLOOKUP($B1186,SERVIÇOS!$A:$F,4,0),IFERROR(VLOOKUP($B1186,'COMPOSIÇÕES COMPLEMENTARES '!$C:$K,6,0),"")))</f>
        <v/>
      </c>
      <c r="G1186" s="419" t="str">
        <f>IF($B1186="","",IFERROR(VLOOKUP($B1186,SERVIÇOS!$A:$F,5,0),IFERROR(VLOOKUP($B1186,'COMPOSIÇÕES COMPLEMENTARES '!$C:$K,7,0),"")))</f>
        <v/>
      </c>
      <c r="H1186" s="419" t="str">
        <f t="shared" si="572"/>
        <v/>
      </c>
      <c r="I1186" s="419" t="str">
        <f t="shared" si="574"/>
        <v/>
      </c>
      <c r="J1186" s="419" t="str">
        <f t="shared" si="575"/>
        <v/>
      </c>
      <c r="K1186" s="419" t="str">
        <f t="shared" si="576"/>
        <v/>
      </c>
      <c r="L1186" s="714"/>
      <c r="N1186" s="477"/>
      <c r="O1186" s="478" t="str">
        <f t="shared" si="577"/>
        <v/>
      </c>
      <c r="P1186" s="477"/>
      <c r="Q1186" s="479" t="str">
        <f t="shared" si="578"/>
        <v/>
      </c>
      <c r="R1186" s="477"/>
      <c r="S1186" s="480" t="str">
        <f t="shared" si="579"/>
        <v/>
      </c>
      <c r="T1186" s="481">
        <f>SUMIF($N$8:S$8,"QUANT.",N1186:S1186)</f>
        <v>0</v>
      </c>
      <c r="U1186" s="482">
        <f t="shared" si="580"/>
        <v>0</v>
      </c>
      <c r="V1186" s="494" t="str">
        <f t="shared" si="573"/>
        <v/>
      </c>
      <c r="W1186" s="495">
        <f t="shared" si="581"/>
        <v>0</v>
      </c>
      <c r="X1186" s="495" t="e">
        <f t="shared" si="582"/>
        <v>#VALUE!</v>
      </c>
    </row>
    <row r="1187" spans="1:24">
      <c r="A1187" s="414"/>
      <c r="B1187" s="415"/>
      <c r="C1187" s="416" t="str">
        <f>IF($B1187="","",IFERROR(VLOOKUP($B1187,SERVIÇOS!$A:$F,2,0),IFERROR(VLOOKUP($B1187,'COMPOSIÇÕES COMPLEMENTARES '!$C:$K,2,0),"")))</f>
        <v/>
      </c>
      <c r="D1187" s="417" t="str">
        <f>IF($B1187="","",IFERROR(VLOOKUP($B1187,SERVIÇOS!$A:$F,3,0),IFERROR(VLOOKUP($B1187,'COMPOSIÇÕES COMPLEMENTARES '!$C:$K,3,0),"")))</f>
        <v/>
      </c>
      <c r="E1187" s="418"/>
      <c r="F1187" s="419" t="str">
        <f>IF($B1187="","",IFERROR(VLOOKUP($B1187,SERVIÇOS!$A:$F,4,0),IFERROR(VLOOKUP($B1187,'COMPOSIÇÕES COMPLEMENTARES '!$C:$K,6,0),"")))</f>
        <v/>
      </c>
      <c r="G1187" s="419" t="str">
        <f>IF($B1187="","",IFERROR(VLOOKUP($B1187,SERVIÇOS!$A:$F,5,0),IFERROR(VLOOKUP($B1187,'COMPOSIÇÕES COMPLEMENTARES '!$C:$K,7,0),"")))</f>
        <v/>
      </c>
      <c r="H1187" s="419" t="str">
        <f t="shared" si="572"/>
        <v/>
      </c>
      <c r="I1187" s="419" t="str">
        <f t="shared" si="574"/>
        <v/>
      </c>
      <c r="J1187" s="419" t="str">
        <f t="shared" si="575"/>
        <v/>
      </c>
      <c r="K1187" s="419" t="str">
        <f t="shared" si="576"/>
        <v/>
      </c>
      <c r="L1187" s="714"/>
      <c r="N1187" s="477"/>
      <c r="O1187" s="478" t="str">
        <f t="shared" si="577"/>
        <v/>
      </c>
      <c r="P1187" s="477"/>
      <c r="Q1187" s="479" t="str">
        <f t="shared" si="578"/>
        <v/>
      </c>
      <c r="R1187" s="477"/>
      <c r="S1187" s="480" t="str">
        <f t="shared" si="579"/>
        <v/>
      </c>
      <c r="T1187" s="481">
        <f>SUMIF($N$8:S$8,"QUANT.",N1187:S1187)</f>
        <v>0</v>
      </c>
      <c r="U1187" s="482">
        <f t="shared" si="580"/>
        <v>0</v>
      </c>
      <c r="V1187" s="494" t="str">
        <f t="shared" si="573"/>
        <v/>
      </c>
      <c r="W1187" s="495">
        <f t="shared" si="581"/>
        <v>0</v>
      </c>
      <c r="X1187" s="495" t="e">
        <f t="shared" si="582"/>
        <v>#VALUE!</v>
      </c>
    </row>
    <row r="1188" spans="1:24">
      <c r="A1188" s="414"/>
      <c r="B1188" s="415"/>
      <c r="C1188" s="416" t="str">
        <f>IF($B1188="","",IFERROR(VLOOKUP($B1188,SERVIÇOS!$A:$F,2,0),IFERROR(VLOOKUP($B1188,'COMPOSIÇÕES COMPLEMENTARES '!$C:$K,2,0),"")))</f>
        <v/>
      </c>
      <c r="D1188" s="417" t="str">
        <f>IF($B1188="","",IFERROR(VLOOKUP($B1188,SERVIÇOS!$A:$F,3,0),IFERROR(VLOOKUP($B1188,'COMPOSIÇÕES COMPLEMENTARES '!$C:$K,3,0),"")))</f>
        <v/>
      </c>
      <c r="E1188" s="418"/>
      <c r="F1188" s="419" t="str">
        <f>IF($B1188="","",IFERROR(VLOOKUP($B1188,SERVIÇOS!$A:$F,4,0),IFERROR(VLOOKUP($B1188,'COMPOSIÇÕES COMPLEMENTARES '!$C:$K,6,0),"")))</f>
        <v/>
      </c>
      <c r="G1188" s="419" t="str">
        <f>IF($B1188="","",IFERROR(VLOOKUP($B1188,SERVIÇOS!$A:$F,5,0),IFERROR(VLOOKUP($B1188,'COMPOSIÇÕES COMPLEMENTARES '!$C:$K,7,0),"")))</f>
        <v/>
      </c>
      <c r="H1188" s="419" t="str">
        <f t="shared" si="572"/>
        <v/>
      </c>
      <c r="I1188" s="419" t="str">
        <f t="shared" si="574"/>
        <v/>
      </c>
      <c r="J1188" s="419" t="str">
        <f t="shared" si="575"/>
        <v/>
      </c>
      <c r="K1188" s="419" t="str">
        <f t="shared" si="576"/>
        <v/>
      </c>
      <c r="L1188" s="714"/>
      <c r="N1188" s="477"/>
      <c r="O1188" s="478" t="str">
        <f t="shared" si="577"/>
        <v/>
      </c>
      <c r="P1188" s="477"/>
      <c r="Q1188" s="479" t="str">
        <f t="shared" si="578"/>
        <v/>
      </c>
      <c r="R1188" s="477"/>
      <c r="S1188" s="480" t="str">
        <f t="shared" si="579"/>
        <v/>
      </c>
      <c r="T1188" s="481">
        <f>SUMIF($N$8:S$8,"QUANT.",N1188:S1188)</f>
        <v>0</v>
      </c>
      <c r="U1188" s="482">
        <f t="shared" si="580"/>
        <v>0</v>
      </c>
      <c r="V1188" s="494" t="str">
        <f t="shared" si="573"/>
        <v/>
      </c>
      <c r="W1188" s="495">
        <f t="shared" si="581"/>
        <v>0</v>
      </c>
      <c r="X1188" s="495" t="e">
        <f t="shared" si="582"/>
        <v>#VALUE!</v>
      </c>
    </row>
    <row r="1189" spans="1:24">
      <c r="A1189" s="414"/>
      <c r="B1189" s="415"/>
      <c r="C1189" s="416" t="str">
        <f>IF($B1189="","",IFERROR(VLOOKUP($B1189,SERVIÇOS!$A:$F,2,0),IFERROR(VLOOKUP($B1189,'COMPOSIÇÕES COMPLEMENTARES '!$C:$K,2,0),"")))</f>
        <v/>
      </c>
      <c r="D1189" s="417" t="str">
        <f>IF($B1189="","",IFERROR(VLOOKUP($B1189,SERVIÇOS!$A:$F,3,0),IFERROR(VLOOKUP($B1189,'COMPOSIÇÕES COMPLEMENTARES '!$C:$K,3,0),"")))</f>
        <v/>
      </c>
      <c r="E1189" s="418"/>
      <c r="F1189" s="419" t="str">
        <f>IF($B1189="","",IFERROR(VLOOKUP($B1189,SERVIÇOS!$A:$F,4,0),IFERROR(VLOOKUP($B1189,'COMPOSIÇÕES COMPLEMENTARES '!$C:$K,6,0),"")))</f>
        <v/>
      </c>
      <c r="G1189" s="419" t="str">
        <f>IF($B1189="","",IFERROR(VLOOKUP($B1189,SERVIÇOS!$A:$F,5,0),IFERROR(VLOOKUP($B1189,'COMPOSIÇÕES COMPLEMENTARES '!$C:$K,7,0),"")))</f>
        <v/>
      </c>
      <c r="H1189" s="419" t="str">
        <f t="shared" si="572"/>
        <v/>
      </c>
      <c r="I1189" s="419" t="str">
        <f t="shared" si="574"/>
        <v/>
      </c>
      <c r="J1189" s="419" t="str">
        <f t="shared" si="575"/>
        <v/>
      </c>
      <c r="K1189" s="419" t="str">
        <f t="shared" si="576"/>
        <v/>
      </c>
      <c r="L1189" s="714"/>
      <c r="N1189" s="477"/>
      <c r="O1189" s="478" t="str">
        <f t="shared" si="577"/>
        <v/>
      </c>
      <c r="P1189" s="477"/>
      <c r="Q1189" s="479" t="str">
        <f t="shared" si="578"/>
        <v/>
      </c>
      <c r="R1189" s="477"/>
      <c r="S1189" s="480" t="str">
        <f t="shared" si="579"/>
        <v/>
      </c>
      <c r="T1189" s="481">
        <f>SUMIF($N$8:S$8,"QUANT.",N1189:S1189)</f>
        <v>0</v>
      </c>
      <c r="U1189" s="482">
        <f t="shared" si="580"/>
        <v>0</v>
      </c>
      <c r="V1189" s="494" t="str">
        <f t="shared" si="573"/>
        <v/>
      </c>
      <c r="W1189" s="495">
        <f t="shared" si="581"/>
        <v>0</v>
      </c>
      <c r="X1189" s="495" t="e">
        <f t="shared" si="582"/>
        <v>#VALUE!</v>
      </c>
    </row>
    <row r="1190" spans="1:24">
      <c r="A1190" s="414"/>
      <c r="B1190" s="415"/>
      <c r="C1190" s="416" t="str">
        <f>IF($B1190="","",IFERROR(VLOOKUP($B1190,SERVIÇOS!$A:$F,2,0),IFERROR(VLOOKUP($B1190,'COMPOSIÇÕES COMPLEMENTARES '!$C:$K,2,0),"")))</f>
        <v/>
      </c>
      <c r="D1190" s="417" t="str">
        <f>IF($B1190="","",IFERROR(VLOOKUP($B1190,SERVIÇOS!$A:$F,3,0),IFERROR(VLOOKUP($B1190,'COMPOSIÇÕES COMPLEMENTARES '!$C:$K,3,0),"")))</f>
        <v/>
      </c>
      <c r="E1190" s="418"/>
      <c r="F1190" s="419" t="str">
        <f>IF($B1190="","",IFERROR(VLOOKUP($B1190,SERVIÇOS!$A:$F,4,0),IFERROR(VLOOKUP($B1190,'COMPOSIÇÕES COMPLEMENTARES '!$C:$K,6,0),"")))</f>
        <v/>
      </c>
      <c r="G1190" s="419" t="str">
        <f>IF($B1190="","",IFERROR(VLOOKUP($B1190,SERVIÇOS!$A:$F,5,0),IFERROR(VLOOKUP($B1190,'COMPOSIÇÕES COMPLEMENTARES '!$C:$K,7,0),"")))</f>
        <v/>
      </c>
      <c r="H1190" s="419" t="str">
        <f t="shared" si="572"/>
        <v/>
      </c>
      <c r="I1190" s="419" t="str">
        <f t="shared" si="574"/>
        <v/>
      </c>
      <c r="J1190" s="419" t="str">
        <f t="shared" si="575"/>
        <v/>
      </c>
      <c r="K1190" s="419" t="str">
        <f t="shared" si="576"/>
        <v/>
      </c>
      <c r="L1190" s="714"/>
      <c r="N1190" s="477"/>
      <c r="O1190" s="478" t="str">
        <f t="shared" si="577"/>
        <v/>
      </c>
      <c r="P1190" s="477"/>
      <c r="Q1190" s="479" t="str">
        <f t="shared" si="578"/>
        <v/>
      </c>
      <c r="R1190" s="477"/>
      <c r="S1190" s="480" t="str">
        <f t="shared" si="579"/>
        <v/>
      </c>
      <c r="T1190" s="481">
        <f>SUMIF($N$8:S$8,"QUANT.",N1190:S1190)</f>
        <v>0</v>
      </c>
      <c r="U1190" s="482">
        <f t="shared" si="580"/>
        <v>0</v>
      </c>
      <c r="V1190" s="494" t="str">
        <f t="shared" si="573"/>
        <v/>
      </c>
      <c r="W1190" s="495">
        <f t="shared" si="581"/>
        <v>0</v>
      </c>
      <c r="X1190" s="495" t="e">
        <f t="shared" si="582"/>
        <v>#VALUE!</v>
      </c>
    </row>
    <row r="1191" spans="1:24">
      <c r="A1191" s="414"/>
      <c r="B1191" s="415"/>
      <c r="C1191" s="416" t="str">
        <f>IF($B1191="","",IFERROR(VLOOKUP($B1191,SERVIÇOS!$A:$F,2,0),IFERROR(VLOOKUP($B1191,'COMPOSIÇÕES COMPLEMENTARES '!$C:$K,2,0),"")))</f>
        <v/>
      </c>
      <c r="D1191" s="417" t="str">
        <f>IF($B1191="","",IFERROR(VLOOKUP($B1191,SERVIÇOS!$A:$F,3,0),IFERROR(VLOOKUP($B1191,'COMPOSIÇÕES COMPLEMENTARES '!$C:$K,3,0),"")))</f>
        <v/>
      </c>
      <c r="E1191" s="418"/>
      <c r="F1191" s="419" t="str">
        <f>IF($B1191="","",IFERROR(VLOOKUP($B1191,SERVIÇOS!$A:$F,4,0),IFERROR(VLOOKUP($B1191,'COMPOSIÇÕES COMPLEMENTARES '!$C:$K,6,0),"")))</f>
        <v/>
      </c>
      <c r="G1191" s="419" t="str">
        <f>IF($B1191="","",IFERROR(VLOOKUP($B1191,SERVIÇOS!$A:$F,5,0),IFERROR(VLOOKUP($B1191,'COMPOSIÇÕES COMPLEMENTARES '!$C:$K,7,0),"")))</f>
        <v/>
      </c>
      <c r="H1191" s="419" t="str">
        <f t="shared" si="572"/>
        <v/>
      </c>
      <c r="I1191" s="419" t="str">
        <f t="shared" si="574"/>
        <v/>
      </c>
      <c r="J1191" s="419" t="str">
        <f t="shared" si="575"/>
        <v/>
      </c>
      <c r="K1191" s="419" t="str">
        <f t="shared" si="576"/>
        <v/>
      </c>
      <c r="L1191" s="714"/>
      <c r="N1191" s="477"/>
      <c r="O1191" s="478" t="str">
        <f t="shared" si="577"/>
        <v/>
      </c>
      <c r="P1191" s="477"/>
      <c r="Q1191" s="479" t="str">
        <f t="shared" si="578"/>
        <v/>
      </c>
      <c r="R1191" s="477"/>
      <c r="S1191" s="480" t="str">
        <f t="shared" si="579"/>
        <v/>
      </c>
      <c r="T1191" s="481">
        <f>SUMIF($N$8:S$8,"QUANT.",N1191:S1191)</f>
        <v>0</v>
      </c>
      <c r="U1191" s="482">
        <f t="shared" si="580"/>
        <v>0</v>
      </c>
      <c r="V1191" s="494" t="str">
        <f t="shared" si="573"/>
        <v/>
      </c>
      <c r="W1191" s="495">
        <f t="shared" si="581"/>
        <v>0</v>
      </c>
      <c r="X1191" s="495" t="e">
        <f t="shared" si="582"/>
        <v>#VALUE!</v>
      </c>
    </row>
    <row r="1192" spans="1:24">
      <c r="A1192" s="414"/>
      <c r="B1192" s="415"/>
      <c r="C1192" s="416" t="str">
        <f>IF($B1192="","",IFERROR(VLOOKUP($B1192,SERVIÇOS!$A:$F,2,0),IFERROR(VLOOKUP($B1192,'COMPOSIÇÕES COMPLEMENTARES '!$C:$K,2,0),"")))</f>
        <v/>
      </c>
      <c r="D1192" s="417" t="str">
        <f>IF($B1192="","",IFERROR(VLOOKUP($B1192,SERVIÇOS!$A:$F,3,0),IFERROR(VLOOKUP($B1192,'COMPOSIÇÕES COMPLEMENTARES '!$C:$K,3,0),"")))</f>
        <v/>
      </c>
      <c r="E1192" s="418"/>
      <c r="F1192" s="419" t="str">
        <f>IF($B1192="","",IFERROR(VLOOKUP($B1192,SERVIÇOS!$A:$F,4,0),IFERROR(VLOOKUP($B1192,'COMPOSIÇÕES COMPLEMENTARES '!$C:$K,6,0),"")))</f>
        <v/>
      </c>
      <c r="G1192" s="419" t="str">
        <f>IF($B1192="","",IFERROR(VLOOKUP($B1192,SERVIÇOS!$A:$F,5,0),IFERROR(VLOOKUP($B1192,'COMPOSIÇÕES COMPLEMENTARES '!$C:$K,7,0),"")))</f>
        <v/>
      </c>
      <c r="H1192" s="419" t="str">
        <f t="shared" si="572"/>
        <v/>
      </c>
      <c r="I1192" s="419" t="str">
        <f t="shared" si="574"/>
        <v/>
      </c>
      <c r="J1192" s="419" t="str">
        <f t="shared" si="575"/>
        <v/>
      </c>
      <c r="K1192" s="419" t="str">
        <f t="shared" si="576"/>
        <v/>
      </c>
      <c r="L1192" s="714"/>
      <c r="N1192" s="477"/>
      <c r="O1192" s="478" t="str">
        <f t="shared" si="577"/>
        <v/>
      </c>
      <c r="P1192" s="477"/>
      <c r="Q1192" s="479" t="str">
        <f t="shared" si="578"/>
        <v/>
      </c>
      <c r="R1192" s="477"/>
      <c r="S1192" s="480" t="str">
        <f t="shared" si="579"/>
        <v/>
      </c>
      <c r="T1192" s="481">
        <f>SUMIF($N$8:S$8,"QUANT.",N1192:S1192)</f>
        <v>0</v>
      </c>
      <c r="U1192" s="482">
        <f t="shared" si="580"/>
        <v>0</v>
      </c>
      <c r="V1192" s="494" t="str">
        <f t="shared" si="573"/>
        <v/>
      </c>
      <c r="W1192" s="495">
        <f t="shared" si="581"/>
        <v>0</v>
      </c>
      <c r="X1192" s="495" t="e">
        <f t="shared" si="582"/>
        <v>#VALUE!</v>
      </c>
    </row>
    <row r="1193" spans="1:24">
      <c r="A1193" s="414"/>
      <c r="B1193" s="415"/>
      <c r="C1193" s="416" t="str">
        <f>IF($B1193="","",IFERROR(VLOOKUP($B1193,SERVIÇOS!$A:$F,2,0),IFERROR(VLOOKUP($B1193,'COMPOSIÇÕES COMPLEMENTARES '!$C:$K,2,0),"")))</f>
        <v/>
      </c>
      <c r="D1193" s="417" t="str">
        <f>IF($B1193="","",IFERROR(VLOOKUP($B1193,SERVIÇOS!$A:$F,3,0),IFERROR(VLOOKUP($B1193,'COMPOSIÇÕES COMPLEMENTARES '!$C:$K,3,0),"")))</f>
        <v/>
      </c>
      <c r="E1193" s="418"/>
      <c r="F1193" s="419" t="str">
        <f>IF($B1193="","",IFERROR(VLOOKUP($B1193,SERVIÇOS!$A:$F,4,0),IFERROR(VLOOKUP($B1193,'COMPOSIÇÕES COMPLEMENTARES '!$C:$K,6,0),"")))</f>
        <v/>
      </c>
      <c r="G1193" s="419" t="str">
        <f>IF($B1193="","",IFERROR(VLOOKUP($B1193,SERVIÇOS!$A:$F,5,0),IFERROR(VLOOKUP($B1193,'COMPOSIÇÕES COMPLEMENTARES '!$C:$K,7,0),"")))</f>
        <v/>
      </c>
      <c r="H1193" s="419" t="str">
        <f t="shared" si="572"/>
        <v/>
      </c>
      <c r="I1193" s="419" t="str">
        <f t="shared" si="574"/>
        <v/>
      </c>
      <c r="J1193" s="419" t="str">
        <f t="shared" si="575"/>
        <v/>
      </c>
      <c r="K1193" s="419" t="str">
        <f t="shared" si="576"/>
        <v/>
      </c>
      <c r="L1193" s="714"/>
      <c r="N1193" s="477"/>
      <c r="O1193" s="478" t="str">
        <f t="shared" si="577"/>
        <v/>
      </c>
      <c r="P1193" s="477"/>
      <c r="Q1193" s="479" t="str">
        <f t="shared" si="578"/>
        <v/>
      </c>
      <c r="R1193" s="477"/>
      <c r="S1193" s="480" t="str">
        <f t="shared" si="579"/>
        <v/>
      </c>
      <c r="T1193" s="481">
        <f>SUMIF($N$8:S$8,"QUANT.",N1193:S1193)</f>
        <v>0</v>
      </c>
      <c r="U1193" s="482">
        <f t="shared" si="580"/>
        <v>0</v>
      </c>
      <c r="V1193" s="494" t="str">
        <f t="shared" si="573"/>
        <v/>
      </c>
      <c r="W1193" s="495">
        <f t="shared" si="581"/>
        <v>0</v>
      </c>
      <c r="X1193" s="495" t="e">
        <f t="shared" si="582"/>
        <v>#VALUE!</v>
      </c>
    </row>
    <row r="1194" spans="1:24">
      <c r="A1194" s="414"/>
      <c r="B1194" s="415"/>
      <c r="C1194" s="416" t="str">
        <f>IF($B1194="","",IFERROR(VLOOKUP($B1194,SERVIÇOS!$A:$F,2,0),IFERROR(VLOOKUP($B1194,'COMPOSIÇÕES COMPLEMENTARES '!$C:$K,2,0),"")))</f>
        <v/>
      </c>
      <c r="D1194" s="417" t="str">
        <f>IF($B1194="","",IFERROR(VLOOKUP($B1194,SERVIÇOS!$A:$F,3,0),IFERROR(VLOOKUP($B1194,'COMPOSIÇÕES COMPLEMENTARES '!$C:$K,3,0),"")))</f>
        <v/>
      </c>
      <c r="E1194" s="418"/>
      <c r="F1194" s="419" t="str">
        <f>IF($B1194="","",IFERROR(VLOOKUP($B1194,SERVIÇOS!$A:$F,4,0),IFERROR(VLOOKUP($B1194,'COMPOSIÇÕES COMPLEMENTARES '!$C:$K,6,0),"")))</f>
        <v/>
      </c>
      <c r="G1194" s="419" t="str">
        <f>IF($B1194="","",IFERROR(VLOOKUP($B1194,SERVIÇOS!$A:$F,5,0),IFERROR(VLOOKUP($B1194,'COMPOSIÇÕES COMPLEMENTARES '!$C:$K,7,0),"")))</f>
        <v/>
      </c>
      <c r="H1194" s="419" t="str">
        <f t="shared" si="572"/>
        <v/>
      </c>
      <c r="I1194" s="419" t="str">
        <f t="shared" si="574"/>
        <v/>
      </c>
      <c r="J1194" s="419" t="str">
        <f t="shared" si="575"/>
        <v/>
      </c>
      <c r="K1194" s="419" t="str">
        <f t="shared" si="576"/>
        <v/>
      </c>
      <c r="L1194" s="714"/>
      <c r="N1194" s="477"/>
      <c r="O1194" s="478" t="str">
        <f t="shared" si="577"/>
        <v/>
      </c>
      <c r="P1194" s="477"/>
      <c r="Q1194" s="479" t="str">
        <f t="shared" si="578"/>
        <v/>
      </c>
      <c r="R1194" s="477"/>
      <c r="S1194" s="480" t="str">
        <f t="shared" si="579"/>
        <v/>
      </c>
      <c r="T1194" s="481">
        <f>SUMIF($N$8:S$8,"QUANT.",N1194:S1194)</f>
        <v>0</v>
      </c>
      <c r="U1194" s="482">
        <f t="shared" si="580"/>
        <v>0</v>
      </c>
      <c r="V1194" s="494" t="str">
        <f t="shared" si="573"/>
        <v/>
      </c>
      <c r="W1194" s="495">
        <f t="shared" si="581"/>
        <v>0</v>
      </c>
      <c r="X1194" s="495" t="e">
        <f t="shared" si="582"/>
        <v>#VALUE!</v>
      </c>
    </row>
    <row r="1195" spans="1:24">
      <c r="A1195" s="414"/>
      <c r="B1195" s="415"/>
      <c r="C1195" s="416" t="str">
        <f>IF($B1195="","",IFERROR(VLOOKUP($B1195,SERVIÇOS!$A:$F,2,0),IFERROR(VLOOKUP($B1195,'COMPOSIÇÕES COMPLEMENTARES '!$C:$K,2,0),"")))</f>
        <v/>
      </c>
      <c r="D1195" s="417" t="str">
        <f>IF($B1195="","",IFERROR(VLOOKUP($B1195,SERVIÇOS!$A:$F,3,0),IFERROR(VLOOKUP($B1195,'COMPOSIÇÕES COMPLEMENTARES '!$C:$K,3,0),"")))</f>
        <v/>
      </c>
      <c r="E1195" s="418"/>
      <c r="F1195" s="419" t="str">
        <f>IF($B1195="","",IFERROR(VLOOKUP($B1195,SERVIÇOS!$A:$F,4,0),IFERROR(VLOOKUP($B1195,'COMPOSIÇÕES COMPLEMENTARES '!$C:$K,6,0),"")))</f>
        <v/>
      </c>
      <c r="G1195" s="419" t="str">
        <f>IF($B1195="","",IFERROR(VLOOKUP($B1195,SERVIÇOS!$A:$F,5,0),IFERROR(VLOOKUP($B1195,'COMPOSIÇÕES COMPLEMENTARES '!$C:$K,7,0),"")))</f>
        <v/>
      </c>
      <c r="H1195" s="419" t="str">
        <f t="shared" si="572"/>
        <v/>
      </c>
      <c r="I1195" s="419" t="str">
        <f t="shared" si="574"/>
        <v/>
      </c>
      <c r="J1195" s="419" t="str">
        <f t="shared" si="575"/>
        <v/>
      </c>
      <c r="K1195" s="419" t="str">
        <f t="shared" si="576"/>
        <v/>
      </c>
      <c r="L1195" s="714"/>
      <c r="N1195" s="477"/>
      <c r="O1195" s="478" t="str">
        <f t="shared" si="577"/>
        <v/>
      </c>
      <c r="P1195" s="477"/>
      <c r="Q1195" s="479" t="str">
        <f t="shared" si="578"/>
        <v/>
      </c>
      <c r="R1195" s="477"/>
      <c r="S1195" s="480" t="str">
        <f t="shared" si="579"/>
        <v/>
      </c>
      <c r="T1195" s="481">
        <f>SUMIF($N$8:S$8,"QUANT.",N1195:S1195)</f>
        <v>0</v>
      </c>
      <c r="U1195" s="482">
        <f t="shared" si="580"/>
        <v>0</v>
      </c>
      <c r="V1195" s="494" t="str">
        <f t="shared" si="573"/>
        <v/>
      </c>
      <c r="W1195" s="495">
        <f t="shared" si="581"/>
        <v>0</v>
      </c>
      <c r="X1195" s="495" t="e">
        <f t="shared" si="582"/>
        <v>#VALUE!</v>
      </c>
    </row>
    <row r="1196" spans="1:24">
      <c r="A1196" s="414"/>
      <c r="B1196" s="415"/>
      <c r="C1196" s="416" t="str">
        <f>IF($B1196="","",IFERROR(VLOOKUP($B1196,SERVIÇOS!$A:$F,2,0),IFERROR(VLOOKUP($B1196,'COMPOSIÇÕES COMPLEMENTARES '!$C:$K,2,0),"")))</f>
        <v/>
      </c>
      <c r="D1196" s="417" t="str">
        <f>IF($B1196="","",IFERROR(VLOOKUP($B1196,SERVIÇOS!$A:$F,3,0),IFERROR(VLOOKUP($B1196,'COMPOSIÇÕES COMPLEMENTARES '!$C:$K,3,0),"")))</f>
        <v/>
      </c>
      <c r="E1196" s="418"/>
      <c r="F1196" s="419" t="str">
        <f>IF($B1196="","",IFERROR(VLOOKUP($B1196,SERVIÇOS!$A:$F,4,0),IFERROR(VLOOKUP($B1196,'COMPOSIÇÕES COMPLEMENTARES '!$C:$K,6,0),"")))</f>
        <v/>
      </c>
      <c r="G1196" s="419" t="str">
        <f>IF($B1196="","",IFERROR(VLOOKUP($B1196,SERVIÇOS!$A:$F,5,0),IFERROR(VLOOKUP($B1196,'COMPOSIÇÕES COMPLEMENTARES '!$C:$K,7,0),"")))</f>
        <v/>
      </c>
      <c r="H1196" s="419" t="str">
        <f t="shared" si="572"/>
        <v/>
      </c>
      <c r="I1196" s="419" t="str">
        <f t="shared" si="574"/>
        <v/>
      </c>
      <c r="J1196" s="419" t="str">
        <f t="shared" si="575"/>
        <v/>
      </c>
      <c r="K1196" s="419" t="str">
        <f t="shared" si="576"/>
        <v/>
      </c>
      <c r="L1196" s="714"/>
      <c r="N1196" s="477"/>
      <c r="O1196" s="478" t="str">
        <f t="shared" si="577"/>
        <v/>
      </c>
      <c r="P1196" s="477"/>
      <c r="Q1196" s="479" t="str">
        <f t="shared" si="578"/>
        <v/>
      </c>
      <c r="R1196" s="477"/>
      <c r="S1196" s="480" t="str">
        <f t="shared" si="579"/>
        <v/>
      </c>
      <c r="T1196" s="481">
        <f>SUMIF($N$8:S$8,"QUANT.",N1196:S1196)</f>
        <v>0</v>
      </c>
      <c r="U1196" s="482">
        <f t="shared" si="580"/>
        <v>0</v>
      </c>
      <c r="V1196" s="494" t="str">
        <f t="shared" si="573"/>
        <v/>
      </c>
      <c r="W1196" s="495">
        <f t="shared" si="581"/>
        <v>0</v>
      </c>
      <c r="X1196" s="495" t="e">
        <f t="shared" si="582"/>
        <v>#VALUE!</v>
      </c>
    </row>
    <row r="1197" spans="1:24">
      <c r="A1197" s="414"/>
      <c r="B1197" s="415"/>
      <c r="C1197" s="416" t="str">
        <f>IF($B1197="","",IFERROR(VLOOKUP($B1197,SERVIÇOS!$A:$F,2,0),IFERROR(VLOOKUP($B1197,'COMPOSIÇÕES COMPLEMENTARES '!$C:$K,2,0),"")))</f>
        <v/>
      </c>
      <c r="D1197" s="417" t="str">
        <f>IF($B1197="","",IFERROR(VLOOKUP($B1197,SERVIÇOS!$A:$F,3,0),IFERROR(VLOOKUP($B1197,'COMPOSIÇÕES COMPLEMENTARES '!$C:$K,3,0),"")))</f>
        <v/>
      </c>
      <c r="E1197" s="418"/>
      <c r="F1197" s="419" t="str">
        <f>IF($B1197="","",IFERROR(VLOOKUP($B1197,SERVIÇOS!$A:$F,4,0),IFERROR(VLOOKUP($B1197,'COMPOSIÇÕES COMPLEMENTARES '!$C:$K,6,0),"")))</f>
        <v/>
      </c>
      <c r="G1197" s="419" t="str">
        <f>IF($B1197="","",IFERROR(VLOOKUP($B1197,SERVIÇOS!$A:$F,5,0),IFERROR(VLOOKUP($B1197,'COMPOSIÇÕES COMPLEMENTARES '!$C:$K,7,0),"")))</f>
        <v/>
      </c>
      <c r="H1197" s="419" t="str">
        <f t="shared" si="572"/>
        <v/>
      </c>
      <c r="I1197" s="419" t="str">
        <f t="shared" si="574"/>
        <v/>
      </c>
      <c r="J1197" s="419" t="str">
        <f t="shared" si="575"/>
        <v/>
      </c>
      <c r="K1197" s="419" t="str">
        <f t="shared" si="576"/>
        <v/>
      </c>
      <c r="L1197" s="714"/>
      <c r="N1197" s="477"/>
      <c r="O1197" s="478" t="str">
        <f t="shared" si="577"/>
        <v/>
      </c>
      <c r="P1197" s="477"/>
      <c r="Q1197" s="479" t="str">
        <f t="shared" si="578"/>
        <v/>
      </c>
      <c r="R1197" s="477"/>
      <c r="S1197" s="480" t="str">
        <f t="shared" si="579"/>
        <v/>
      </c>
      <c r="T1197" s="481">
        <f>SUMIF($N$8:S$8,"QUANT.",N1197:S1197)</f>
        <v>0</v>
      </c>
      <c r="U1197" s="482">
        <f t="shared" si="580"/>
        <v>0</v>
      </c>
      <c r="V1197" s="494" t="str">
        <f t="shared" si="573"/>
        <v/>
      </c>
      <c r="W1197" s="495">
        <f t="shared" si="581"/>
        <v>0</v>
      </c>
      <c r="X1197" s="495" t="e">
        <f t="shared" si="582"/>
        <v>#VALUE!</v>
      </c>
    </row>
    <row r="1198" spans="1:24">
      <c r="A1198" s="414"/>
      <c r="B1198" s="415"/>
      <c r="C1198" s="416" t="str">
        <f>IF($B1198="","",IFERROR(VLOOKUP($B1198,SERVIÇOS!$A:$F,2,0),IFERROR(VLOOKUP($B1198,'COMPOSIÇÕES COMPLEMENTARES '!$C:$K,2,0),"")))</f>
        <v/>
      </c>
      <c r="D1198" s="417" t="str">
        <f>IF($B1198="","",IFERROR(VLOOKUP($B1198,SERVIÇOS!$A:$F,3,0),IFERROR(VLOOKUP($B1198,'COMPOSIÇÕES COMPLEMENTARES '!$C:$K,3,0),"")))</f>
        <v/>
      </c>
      <c r="E1198" s="418"/>
      <c r="F1198" s="419" t="str">
        <f>IF($B1198="","",IFERROR(VLOOKUP($B1198,SERVIÇOS!$A:$F,4,0),IFERROR(VLOOKUP($B1198,'COMPOSIÇÕES COMPLEMENTARES '!$C:$K,6,0),"")))</f>
        <v/>
      </c>
      <c r="G1198" s="419" t="str">
        <f>IF($B1198="","",IFERROR(VLOOKUP($B1198,SERVIÇOS!$A:$F,5,0),IFERROR(VLOOKUP($B1198,'COMPOSIÇÕES COMPLEMENTARES '!$C:$K,7,0),"")))</f>
        <v/>
      </c>
      <c r="H1198" s="419" t="str">
        <f t="shared" si="572"/>
        <v/>
      </c>
      <c r="I1198" s="419" t="str">
        <f t="shared" si="574"/>
        <v/>
      </c>
      <c r="J1198" s="419" t="str">
        <f t="shared" si="575"/>
        <v/>
      </c>
      <c r="K1198" s="419" t="str">
        <f t="shared" si="576"/>
        <v/>
      </c>
      <c r="L1198" s="714"/>
      <c r="N1198" s="477"/>
      <c r="O1198" s="478" t="str">
        <f t="shared" si="577"/>
        <v/>
      </c>
      <c r="P1198" s="477"/>
      <c r="Q1198" s="479" t="str">
        <f t="shared" si="578"/>
        <v/>
      </c>
      <c r="R1198" s="477"/>
      <c r="S1198" s="480" t="str">
        <f t="shared" si="579"/>
        <v/>
      </c>
      <c r="T1198" s="481">
        <f>SUMIF($N$8:S$8,"QUANT.",N1198:S1198)</f>
        <v>0</v>
      </c>
      <c r="U1198" s="482">
        <f t="shared" si="580"/>
        <v>0</v>
      </c>
      <c r="V1198" s="494" t="str">
        <f t="shared" si="573"/>
        <v/>
      </c>
      <c r="W1198" s="495">
        <f t="shared" si="581"/>
        <v>0</v>
      </c>
      <c r="X1198" s="495" t="e">
        <f t="shared" si="582"/>
        <v>#VALUE!</v>
      </c>
    </row>
    <row r="1199" spans="1:24">
      <c r="A1199" s="414"/>
      <c r="B1199" s="415"/>
      <c r="C1199" s="416" t="str">
        <f>IF($B1199="","",IFERROR(VLOOKUP($B1199,SERVIÇOS!$A:$F,2,0),IFERROR(VLOOKUP($B1199,'COMPOSIÇÕES COMPLEMENTARES '!$C:$K,2,0),"")))</f>
        <v/>
      </c>
      <c r="D1199" s="417" t="str">
        <f>IF($B1199="","",IFERROR(VLOOKUP($B1199,SERVIÇOS!$A:$F,3,0),IFERROR(VLOOKUP($B1199,'COMPOSIÇÕES COMPLEMENTARES '!$C:$K,3,0),"")))</f>
        <v/>
      </c>
      <c r="E1199" s="418"/>
      <c r="F1199" s="419" t="str">
        <f>IF($B1199="","",IFERROR(VLOOKUP($B1199,SERVIÇOS!$A:$F,4,0),IFERROR(VLOOKUP($B1199,'COMPOSIÇÕES COMPLEMENTARES '!$C:$K,6,0),"")))</f>
        <v/>
      </c>
      <c r="G1199" s="419" t="str">
        <f>IF($B1199="","",IFERROR(VLOOKUP($B1199,SERVIÇOS!$A:$F,5,0),IFERROR(VLOOKUP($B1199,'COMPOSIÇÕES COMPLEMENTARES '!$C:$K,7,0),"")))</f>
        <v/>
      </c>
      <c r="H1199" s="419" t="str">
        <f t="shared" si="572"/>
        <v/>
      </c>
      <c r="I1199" s="419" t="str">
        <f t="shared" si="574"/>
        <v/>
      </c>
      <c r="J1199" s="419" t="str">
        <f t="shared" si="575"/>
        <v/>
      </c>
      <c r="K1199" s="419" t="str">
        <f t="shared" si="576"/>
        <v/>
      </c>
      <c r="L1199" s="714"/>
      <c r="N1199" s="477"/>
      <c r="O1199" s="478" t="str">
        <f t="shared" si="577"/>
        <v/>
      </c>
      <c r="P1199" s="477"/>
      <c r="Q1199" s="479" t="str">
        <f t="shared" si="578"/>
        <v/>
      </c>
      <c r="R1199" s="477"/>
      <c r="S1199" s="480" t="str">
        <f t="shared" si="579"/>
        <v/>
      </c>
      <c r="T1199" s="481">
        <f>SUMIF($N$8:S$8,"QUANT.",N1199:S1199)</f>
        <v>0</v>
      </c>
      <c r="U1199" s="482">
        <f t="shared" si="580"/>
        <v>0</v>
      </c>
      <c r="V1199" s="494" t="str">
        <f t="shared" si="573"/>
        <v/>
      </c>
      <c r="W1199" s="495">
        <f t="shared" si="581"/>
        <v>0</v>
      </c>
      <c r="X1199" s="495" t="e">
        <f t="shared" si="582"/>
        <v>#VALUE!</v>
      </c>
    </row>
    <row r="1200" spans="1:24">
      <c r="A1200" s="414"/>
      <c r="B1200" s="415"/>
      <c r="C1200" s="416" t="str">
        <f>IF($B1200="","",IFERROR(VLOOKUP($B1200,SERVIÇOS!$A:$F,2,0),IFERROR(VLOOKUP($B1200,'COMPOSIÇÕES COMPLEMENTARES '!$C:$K,2,0),"")))</f>
        <v/>
      </c>
      <c r="D1200" s="417" t="str">
        <f>IF($B1200="","",IFERROR(VLOOKUP($B1200,SERVIÇOS!$A:$F,3,0),IFERROR(VLOOKUP($B1200,'COMPOSIÇÕES COMPLEMENTARES '!$C:$K,3,0),"")))</f>
        <v/>
      </c>
      <c r="E1200" s="418"/>
      <c r="F1200" s="419" t="str">
        <f>IF($B1200="","",IFERROR(VLOOKUP($B1200,SERVIÇOS!$A:$F,4,0),IFERROR(VLOOKUP($B1200,'COMPOSIÇÕES COMPLEMENTARES '!$C:$K,6,0),"")))</f>
        <v/>
      </c>
      <c r="G1200" s="419" t="str">
        <f>IF($B1200="","",IFERROR(VLOOKUP($B1200,SERVIÇOS!$A:$F,5,0),IFERROR(VLOOKUP($B1200,'COMPOSIÇÕES COMPLEMENTARES '!$C:$K,7,0),"")))</f>
        <v/>
      </c>
      <c r="H1200" s="419" t="str">
        <f t="shared" si="572"/>
        <v/>
      </c>
      <c r="I1200" s="419" t="str">
        <f t="shared" si="574"/>
        <v/>
      </c>
      <c r="J1200" s="419" t="str">
        <f t="shared" si="575"/>
        <v/>
      </c>
      <c r="K1200" s="419" t="str">
        <f t="shared" si="576"/>
        <v/>
      </c>
      <c r="L1200" s="714"/>
      <c r="N1200" s="477"/>
      <c r="O1200" s="478" t="str">
        <f t="shared" si="577"/>
        <v/>
      </c>
      <c r="P1200" s="477"/>
      <c r="Q1200" s="479" t="str">
        <f t="shared" si="578"/>
        <v/>
      </c>
      <c r="R1200" s="477"/>
      <c r="S1200" s="480" t="str">
        <f t="shared" si="579"/>
        <v/>
      </c>
      <c r="T1200" s="481">
        <f>SUMIF($N$8:S$8,"QUANT.",N1200:S1200)</f>
        <v>0</v>
      </c>
      <c r="U1200" s="482">
        <f t="shared" si="580"/>
        <v>0</v>
      </c>
      <c r="V1200" s="494" t="str">
        <f t="shared" si="573"/>
        <v/>
      </c>
      <c r="W1200" s="495">
        <f t="shared" si="581"/>
        <v>0</v>
      </c>
      <c r="X1200" s="495" t="e">
        <f t="shared" si="582"/>
        <v>#VALUE!</v>
      </c>
    </row>
    <row r="1201" spans="1:24">
      <c r="A1201" s="414"/>
      <c r="B1201" s="415"/>
      <c r="C1201" s="416" t="str">
        <f>IF($B1201="","",IFERROR(VLOOKUP($B1201,SERVIÇOS!$A:$F,2,0),IFERROR(VLOOKUP($B1201,'COMPOSIÇÕES COMPLEMENTARES '!$C:$K,2,0),"")))</f>
        <v/>
      </c>
      <c r="D1201" s="417" t="str">
        <f>IF($B1201="","",IFERROR(VLOOKUP($B1201,SERVIÇOS!$A:$F,3,0),IFERROR(VLOOKUP($B1201,'COMPOSIÇÕES COMPLEMENTARES '!$C:$K,3,0),"")))</f>
        <v/>
      </c>
      <c r="E1201" s="418"/>
      <c r="F1201" s="419" t="str">
        <f>IF($B1201="","",IFERROR(VLOOKUP($B1201,SERVIÇOS!$A:$F,4,0),IFERROR(VLOOKUP($B1201,'COMPOSIÇÕES COMPLEMENTARES '!$C:$K,6,0),"")))</f>
        <v/>
      </c>
      <c r="G1201" s="419" t="str">
        <f>IF($B1201="","",IFERROR(VLOOKUP($B1201,SERVIÇOS!$A:$F,5,0),IFERROR(VLOOKUP($B1201,'COMPOSIÇÕES COMPLEMENTARES '!$C:$K,7,0),"")))</f>
        <v/>
      </c>
      <c r="H1201" s="419" t="str">
        <f t="shared" si="572"/>
        <v/>
      </c>
      <c r="I1201" s="419" t="str">
        <f t="shared" si="574"/>
        <v/>
      </c>
      <c r="J1201" s="419" t="str">
        <f t="shared" si="575"/>
        <v/>
      </c>
      <c r="K1201" s="419" t="str">
        <f t="shared" si="576"/>
        <v/>
      </c>
      <c r="L1201" s="714"/>
      <c r="N1201" s="477"/>
      <c r="O1201" s="478" t="str">
        <f t="shared" si="577"/>
        <v/>
      </c>
      <c r="P1201" s="477"/>
      <c r="Q1201" s="479" t="str">
        <f t="shared" si="578"/>
        <v/>
      </c>
      <c r="R1201" s="477"/>
      <c r="S1201" s="480" t="str">
        <f t="shared" si="579"/>
        <v/>
      </c>
      <c r="T1201" s="481">
        <f>SUMIF($N$8:S$8,"QUANT.",N1201:S1201)</f>
        <v>0</v>
      </c>
      <c r="U1201" s="482">
        <f t="shared" si="580"/>
        <v>0</v>
      </c>
      <c r="V1201" s="494" t="str">
        <f t="shared" si="573"/>
        <v/>
      </c>
      <c r="W1201" s="495">
        <f t="shared" si="581"/>
        <v>0</v>
      </c>
      <c r="X1201" s="495" t="e">
        <f t="shared" si="582"/>
        <v>#VALUE!</v>
      </c>
    </row>
    <row r="1202" spans="1:24">
      <c r="A1202" s="414"/>
      <c r="B1202" s="415"/>
      <c r="C1202" s="416" t="str">
        <f>IF($B1202="","",IFERROR(VLOOKUP($B1202,SERVIÇOS!$A:$F,2,0),IFERROR(VLOOKUP($B1202,'COMPOSIÇÕES COMPLEMENTARES '!$C:$K,2,0),"")))</f>
        <v/>
      </c>
      <c r="D1202" s="417" t="str">
        <f>IF($B1202="","",IFERROR(VLOOKUP($B1202,SERVIÇOS!$A:$F,3,0),IFERROR(VLOOKUP($B1202,'COMPOSIÇÕES COMPLEMENTARES '!$C:$K,3,0),"")))</f>
        <v/>
      </c>
      <c r="E1202" s="418"/>
      <c r="F1202" s="419" t="str">
        <f>IF($B1202="","",IFERROR(VLOOKUP($B1202,SERVIÇOS!$A:$F,4,0),IFERROR(VLOOKUP($B1202,'COMPOSIÇÕES COMPLEMENTARES '!$C:$K,6,0),"")))</f>
        <v/>
      </c>
      <c r="G1202" s="419" t="str">
        <f>IF($B1202="","",IFERROR(VLOOKUP($B1202,SERVIÇOS!$A:$F,5,0),IFERROR(VLOOKUP($B1202,'COMPOSIÇÕES COMPLEMENTARES '!$C:$K,7,0),"")))</f>
        <v/>
      </c>
      <c r="H1202" s="419" t="str">
        <f t="shared" si="572"/>
        <v/>
      </c>
      <c r="I1202" s="419" t="str">
        <f t="shared" si="574"/>
        <v/>
      </c>
      <c r="J1202" s="419" t="str">
        <f t="shared" si="575"/>
        <v/>
      </c>
      <c r="K1202" s="419" t="str">
        <f t="shared" si="576"/>
        <v/>
      </c>
      <c r="L1202" s="714"/>
      <c r="N1202" s="477"/>
      <c r="O1202" s="478" t="str">
        <f t="shared" si="577"/>
        <v/>
      </c>
      <c r="P1202" s="477"/>
      <c r="Q1202" s="479" t="str">
        <f t="shared" si="578"/>
        <v/>
      </c>
      <c r="R1202" s="477"/>
      <c r="S1202" s="480" t="str">
        <f t="shared" si="579"/>
        <v/>
      </c>
      <c r="T1202" s="481">
        <f>SUMIF($N$8:S$8,"QUANT.",N1202:S1202)</f>
        <v>0</v>
      </c>
      <c r="U1202" s="482">
        <f t="shared" si="580"/>
        <v>0</v>
      </c>
      <c r="V1202" s="494" t="str">
        <f t="shared" si="573"/>
        <v/>
      </c>
      <c r="W1202" s="495">
        <f t="shared" si="581"/>
        <v>0</v>
      </c>
      <c r="X1202" s="495" t="e">
        <f t="shared" si="582"/>
        <v>#VALUE!</v>
      </c>
    </row>
    <row r="1203" spans="1:24">
      <c r="A1203" s="414"/>
      <c r="B1203" s="415"/>
      <c r="C1203" s="416" t="str">
        <f>IF($B1203="","",IFERROR(VLOOKUP($B1203,SERVIÇOS!$A:$F,2,0),IFERROR(VLOOKUP($B1203,'COMPOSIÇÕES COMPLEMENTARES '!$C:$K,2,0),"")))</f>
        <v/>
      </c>
      <c r="D1203" s="417" t="str">
        <f>IF($B1203="","",IFERROR(VLOOKUP($B1203,SERVIÇOS!$A:$F,3,0),IFERROR(VLOOKUP($B1203,'COMPOSIÇÕES COMPLEMENTARES '!$C:$K,3,0),"")))</f>
        <v/>
      </c>
      <c r="E1203" s="418"/>
      <c r="F1203" s="419" t="str">
        <f>IF($B1203="","",IFERROR(VLOOKUP($B1203,SERVIÇOS!$A:$F,4,0),IFERROR(VLOOKUP($B1203,'COMPOSIÇÕES COMPLEMENTARES '!$C:$K,6,0),"")))</f>
        <v/>
      </c>
      <c r="G1203" s="419" t="str">
        <f>IF($B1203="","",IFERROR(VLOOKUP($B1203,SERVIÇOS!$A:$F,5,0),IFERROR(VLOOKUP($B1203,'COMPOSIÇÕES COMPLEMENTARES '!$C:$K,7,0),"")))</f>
        <v/>
      </c>
      <c r="H1203" s="419" t="str">
        <f t="shared" si="572"/>
        <v/>
      </c>
      <c r="I1203" s="419" t="str">
        <f t="shared" si="574"/>
        <v/>
      </c>
      <c r="J1203" s="419" t="str">
        <f t="shared" si="575"/>
        <v/>
      </c>
      <c r="K1203" s="419" t="str">
        <f t="shared" si="576"/>
        <v/>
      </c>
      <c r="L1203" s="714"/>
      <c r="N1203" s="477"/>
      <c r="O1203" s="478" t="str">
        <f t="shared" si="577"/>
        <v/>
      </c>
      <c r="P1203" s="477"/>
      <c r="Q1203" s="479" t="str">
        <f t="shared" si="578"/>
        <v/>
      </c>
      <c r="R1203" s="477"/>
      <c r="S1203" s="480" t="str">
        <f t="shared" si="579"/>
        <v/>
      </c>
      <c r="T1203" s="481">
        <f>SUMIF($N$8:S$8,"QUANT.",N1203:S1203)</f>
        <v>0</v>
      </c>
      <c r="U1203" s="482">
        <f t="shared" si="580"/>
        <v>0</v>
      </c>
      <c r="V1203" s="494" t="str">
        <f t="shared" si="573"/>
        <v/>
      </c>
      <c r="W1203" s="495">
        <f t="shared" si="581"/>
        <v>0</v>
      </c>
      <c r="X1203" s="495" t="e">
        <f t="shared" si="582"/>
        <v>#VALUE!</v>
      </c>
    </row>
    <row r="1204" spans="1:24">
      <c r="A1204" s="414"/>
      <c r="B1204" s="415"/>
      <c r="C1204" s="416" t="str">
        <f>IF($B1204="","",IFERROR(VLOOKUP($B1204,SERVIÇOS!$A:$F,2,0),IFERROR(VLOOKUP($B1204,'COMPOSIÇÕES COMPLEMENTARES '!$C:$K,2,0),"")))</f>
        <v/>
      </c>
      <c r="D1204" s="417" t="str">
        <f>IF($B1204="","",IFERROR(VLOOKUP($B1204,SERVIÇOS!$A:$F,3,0),IFERROR(VLOOKUP($B1204,'COMPOSIÇÕES COMPLEMENTARES '!$C:$K,3,0),"")))</f>
        <v/>
      </c>
      <c r="E1204" s="418"/>
      <c r="F1204" s="419" t="str">
        <f>IF($B1204="","",IFERROR(VLOOKUP($B1204,SERVIÇOS!$A:$F,4,0),IFERROR(VLOOKUP($B1204,'COMPOSIÇÕES COMPLEMENTARES '!$C:$K,6,0),"")))</f>
        <v/>
      </c>
      <c r="G1204" s="419" t="str">
        <f>IF($B1204="","",IFERROR(VLOOKUP($B1204,SERVIÇOS!$A:$F,5,0),IFERROR(VLOOKUP($B1204,'COMPOSIÇÕES COMPLEMENTARES '!$C:$K,7,0),"")))</f>
        <v/>
      </c>
      <c r="H1204" s="419" t="str">
        <f t="shared" si="572"/>
        <v/>
      </c>
      <c r="I1204" s="419" t="str">
        <f t="shared" si="574"/>
        <v/>
      </c>
      <c r="J1204" s="419" t="str">
        <f t="shared" si="575"/>
        <v/>
      </c>
      <c r="K1204" s="419" t="str">
        <f t="shared" si="576"/>
        <v/>
      </c>
      <c r="L1204" s="714"/>
      <c r="N1204" s="477"/>
      <c r="O1204" s="478" t="str">
        <f t="shared" si="577"/>
        <v/>
      </c>
      <c r="P1204" s="477"/>
      <c r="Q1204" s="479" t="str">
        <f t="shared" si="578"/>
        <v/>
      </c>
      <c r="R1204" s="477"/>
      <c r="S1204" s="480" t="str">
        <f t="shared" si="579"/>
        <v/>
      </c>
      <c r="T1204" s="481">
        <f>SUMIF($N$8:S$8,"QUANT.",N1204:S1204)</f>
        <v>0</v>
      </c>
      <c r="U1204" s="482">
        <f t="shared" si="580"/>
        <v>0</v>
      </c>
      <c r="V1204" s="494" t="str">
        <f t="shared" si="573"/>
        <v/>
      </c>
      <c r="W1204" s="495">
        <f t="shared" si="581"/>
        <v>0</v>
      </c>
      <c r="X1204" s="495" t="e">
        <f t="shared" si="582"/>
        <v>#VALUE!</v>
      </c>
    </row>
    <row r="1205" spans="1:24">
      <c r="A1205" s="414"/>
      <c r="B1205" s="415"/>
      <c r="C1205" s="416" t="str">
        <f>IF($B1205="","",IFERROR(VLOOKUP($B1205,SERVIÇOS!$A:$F,2,0),IFERROR(VLOOKUP($B1205,'COMPOSIÇÕES COMPLEMENTARES '!$C:$K,2,0),"")))</f>
        <v/>
      </c>
      <c r="D1205" s="417" t="str">
        <f>IF($B1205="","",IFERROR(VLOOKUP($B1205,SERVIÇOS!$A:$F,3,0),IFERROR(VLOOKUP($B1205,'COMPOSIÇÕES COMPLEMENTARES '!$C:$K,3,0),"")))</f>
        <v/>
      </c>
      <c r="E1205" s="418"/>
      <c r="F1205" s="419" t="str">
        <f>IF($B1205="","",IFERROR(VLOOKUP($B1205,SERVIÇOS!$A:$F,4,0),IFERROR(VLOOKUP($B1205,'COMPOSIÇÕES COMPLEMENTARES '!$C:$K,6,0),"")))</f>
        <v/>
      </c>
      <c r="G1205" s="419" t="str">
        <f>IF($B1205="","",IFERROR(VLOOKUP($B1205,SERVIÇOS!$A:$F,5,0),IFERROR(VLOOKUP($B1205,'COMPOSIÇÕES COMPLEMENTARES '!$C:$K,7,0),"")))</f>
        <v/>
      </c>
      <c r="H1205" s="419" t="str">
        <f t="shared" si="572"/>
        <v/>
      </c>
      <c r="I1205" s="419" t="str">
        <f t="shared" si="574"/>
        <v/>
      </c>
      <c r="J1205" s="419" t="str">
        <f t="shared" si="575"/>
        <v/>
      </c>
      <c r="K1205" s="419" t="str">
        <f t="shared" si="576"/>
        <v/>
      </c>
      <c r="L1205" s="714"/>
      <c r="N1205" s="477"/>
      <c r="O1205" s="478" t="str">
        <f t="shared" si="577"/>
        <v/>
      </c>
      <c r="P1205" s="477"/>
      <c r="Q1205" s="479" t="str">
        <f t="shared" si="578"/>
        <v/>
      </c>
      <c r="R1205" s="477"/>
      <c r="S1205" s="480" t="str">
        <f t="shared" si="579"/>
        <v/>
      </c>
      <c r="T1205" s="481">
        <f>SUMIF($N$8:S$8,"QUANT.",N1205:S1205)</f>
        <v>0</v>
      </c>
      <c r="U1205" s="482">
        <f t="shared" si="580"/>
        <v>0</v>
      </c>
      <c r="V1205" s="494" t="str">
        <f t="shared" si="573"/>
        <v/>
      </c>
      <c r="W1205" s="495">
        <f t="shared" si="581"/>
        <v>0</v>
      </c>
      <c r="X1205" s="495" t="e">
        <f t="shared" si="582"/>
        <v>#VALUE!</v>
      </c>
    </row>
    <row r="1206" spans="1:24">
      <c r="A1206" s="414"/>
      <c r="B1206" s="415"/>
      <c r="C1206" s="416" t="str">
        <f>IF($B1206="","",IFERROR(VLOOKUP($B1206,SERVIÇOS!$A:$F,2,0),IFERROR(VLOOKUP($B1206,'COMPOSIÇÕES COMPLEMENTARES '!$C:$K,2,0),"")))</f>
        <v/>
      </c>
      <c r="D1206" s="417" t="str">
        <f>IF($B1206="","",IFERROR(VLOOKUP($B1206,SERVIÇOS!$A:$F,3,0),IFERROR(VLOOKUP($B1206,'COMPOSIÇÕES COMPLEMENTARES '!$C:$K,3,0),"")))</f>
        <v/>
      </c>
      <c r="E1206" s="418"/>
      <c r="F1206" s="419" t="str">
        <f>IF($B1206="","",IFERROR(VLOOKUP($B1206,SERVIÇOS!$A:$F,4,0),IFERROR(VLOOKUP($B1206,'COMPOSIÇÕES COMPLEMENTARES '!$C:$K,6,0),"")))</f>
        <v/>
      </c>
      <c r="G1206" s="419" t="str">
        <f>IF($B1206="","",IFERROR(VLOOKUP($B1206,SERVIÇOS!$A:$F,5,0),IFERROR(VLOOKUP($B1206,'COMPOSIÇÕES COMPLEMENTARES '!$C:$K,7,0),"")))</f>
        <v/>
      </c>
      <c r="H1206" s="419" t="str">
        <f t="shared" si="572"/>
        <v/>
      </c>
      <c r="I1206" s="419" t="str">
        <f t="shared" si="574"/>
        <v/>
      </c>
      <c r="J1206" s="419" t="str">
        <f t="shared" si="575"/>
        <v/>
      </c>
      <c r="K1206" s="419" t="str">
        <f t="shared" si="576"/>
        <v/>
      </c>
      <c r="L1206" s="714"/>
      <c r="N1206" s="477"/>
      <c r="O1206" s="478" t="str">
        <f t="shared" si="577"/>
        <v/>
      </c>
      <c r="P1206" s="477"/>
      <c r="Q1206" s="479" t="str">
        <f t="shared" si="578"/>
        <v/>
      </c>
      <c r="R1206" s="477"/>
      <c r="S1206" s="480" t="str">
        <f t="shared" si="579"/>
        <v/>
      </c>
      <c r="T1206" s="481">
        <f>SUMIF($N$8:S$8,"QUANT.",N1206:S1206)</f>
        <v>0</v>
      </c>
      <c r="U1206" s="482">
        <f t="shared" si="580"/>
        <v>0</v>
      </c>
      <c r="V1206" s="494" t="str">
        <f t="shared" si="573"/>
        <v/>
      </c>
      <c r="W1206" s="495">
        <f t="shared" si="581"/>
        <v>0</v>
      </c>
      <c r="X1206" s="495" t="e">
        <f t="shared" si="582"/>
        <v>#VALUE!</v>
      </c>
    </row>
    <row r="1207" spans="1:24">
      <c r="A1207" s="414"/>
      <c r="B1207" s="415"/>
      <c r="C1207" s="416" t="str">
        <f>IF($B1207="","",IFERROR(VLOOKUP($B1207,SERVIÇOS!$A:$F,2,0),IFERROR(VLOOKUP($B1207,'COMPOSIÇÕES COMPLEMENTARES '!$C:$K,2,0),"")))</f>
        <v/>
      </c>
      <c r="D1207" s="417" t="str">
        <f>IF($B1207="","",IFERROR(VLOOKUP($B1207,SERVIÇOS!$A:$F,3,0),IFERROR(VLOOKUP($B1207,'COMPOSIÇÕES COMPLEMENTARES '!$C:$K,3,0),"")))</f>
        <v/>
      </c>
      <c r="E1207" s="418"/>
      <c r="F1207" s="419" t="str">
        <f>IF($B1207="","",IFERROR(VLOOKUP($B1207,SERVIÇOS!$A:$F,4,0),IFERROR(VLOOKUP($B1207,'COMPOSIÇÕES COMPLEMENTARES '!$C:$K,6,0),"")))</f>
        <v/>
      </c>
      <c r="G1207" s="419" t="str">
        <f>IF($B1207="","",IFERROR(VLOOKUP($B1207,SERVIÇOS!$A:$F,5,0),IFERROR(VLOOKUP($B1207,'COMPOSIÇÕES COMPLEMENTARES '!$C:$K,7,0),"")))</f>
        <v/>
      </c>
      <c r="H1207" s="419" t="str">
        <f t="shared" ref="H1207:H1270" si="583">IF(E1207="","",F1207+G1207)</f>
        <v/>
      </c>
      <c r="I1207" s="419" t="str">
        <f t="shared" si="574"/>
        <v/>
      </c>
      <c r="J1207" s="419" t="str">
        <f t="shared" si="575"/>
        <v/>
      </c>
      <c r="K1207" s="419" t="str">
        <f t="shared" si="576"/>
        <v/>
      </c>
      <c r="L1207" s="714"/>
      <c r="N1207" s="477"/>
      <c r="O1207" s="478" t="str">
        <f t="shared" si="577"/>
        <v/>
      </c>
      <c r="P1207" s="477"/>
      <c r="Q1207" s="479" t="str">
        <f t="shared" si="578"/>
        <v/>
      </c>
      <c r="R1207" s="477"/>
      <c r="S1207" s="480" t="str">
        <f t="shared" si="579"/>
        <v/>
      </c>
      <c r="T1207" s="481">
        <f>SUMIF($N$8:S$8,"QUANT.",N1207:S1207)</f>
        <v>0</v>
      </c>
      <c r="U1207" s="482">
        <f t="shared" si="580"/>
        <v>0</v>
      </c>
      <c r="V1207" s="494" t="str">
        <f t="shared" ref="V1207:V1270" si="584">IF(B1207&lt;&gt;"",IF(U1207=0,"MEDIR",IF(K1207-U1207=0,"OK",IF(K1207-U1207&gt;0,"MEDIR","ALERTA!"))),"")</f>
        <v/>
      </c>
      <c r="W1207" s="495">
        <f t="shared" si="581"/>
        <v>0</v>
      </c>
      <c r="X1207" s="495" t="e">
        <f t="shared" si="582"/>
        <v>#VALUE!</v>
      </c>
    </row>
    <row r="1208" spans="1:24">
      <c r="A1208" s="414"/>
      <c r="B1208" s="415"/>
      <c r="C1208" s="416" t="str">
        <f>IF($B1208="","",IFERROR(VLOOKUP($B1208,SERVIÇOS!$A:$F,2,0),IFERROR(VLOOKUP($B1208,'COMPOSIÇÕES COMPLEMENTARES '!$C:$K,2,0),"")))</f>
        <v/>
      </c>
      <c r="D1208" s="417" t="str">
        <f>IF($B1208="","",IFERROR(VLOOKUP($B1208,SERVIÇOS!$A:$F,3,0),IFERROR(VLOOKUP($B1208,'COMPOSIÇÕES COMPLEMENTARES '!$C:$K,3,0),"")))</f>
        <v/>
      </c>
      <c r="E1208" s="418"/>
      <c r="F1208" s="419" t="str">
        <f>IF($B1208="","",IFERROR(VLOOKUP($B1208,SERVIÇOS!$A:$F,4,0),IFERROR(VLOOKUP($B1208,'COMPOSIÇÕES COMPLEMENTARES '!$C:$K,6,0),"")))</f>
        <v/>
      </c>
      <c r="G1208" s="419" t="str">
        <f>IF($B1208="","",IFERROR(VLOOKUP($B1208,SERVIÇOS!$A:$F,5,0),IFERROR(VLOOKUP($B1208,'COMPOSIÇÕES COMPLEMENTARES '!$C:$K,7,0),"")))</f>
        <v/>
      </c>
      <c r="H1208" s="419" t="str">
        <f t="shared" si="583"/>
        <v/>
      </c>
      <c r="I1208" s="419" t="str">
        <f t="shared" ref="I1208:I1271" si="585">IF(E1208="","",TRUNC((E1208*F1208),2))</f>
        <v/>
      </c>
      <c r="J1208" s="419" t="str">
        <f t="shared" ref="J1208:J1271" si="586">IF(E1208="","",TRUNC((E1208*G1208),2))</f>
        <v/>
      </c>
      <c r="K1208" s="419" t="str">
        <f t="shared" ref="K1208:K1271" si="587">IF(E1208="","",TRUNC((E1208*H1208),2))</f>
        <v/>
      </c>
      <c r="L1208" s="714"/>
      <c r="N1208" s="477"/>
      <c r="O1208" s="478" t="str">
        <f t="shared" ref="O1208:O1271" si="588">IF(OR(N1208="",$K1208=""),"",(N1208/$E1208)*$K1208)</f>
        <v/>
      </c>
      <c r="P1208" s="477"/>
      <c r="Q1208" s="479" t="str">
        <f t="shared" ref="Q1208:Q1271" si="589">IF(OR(P1208="",$K1208=""),"",(P1208/$E1208)*$K1208)</f>
        <v/>
      </c>
      <c r="R1208" s="477"/>
      <c r="S1208" s="480" t="str">
        <f t="shared" ref="S1208:S1271" si="590">IF(OR(R1208="",$K1208=""),"",(R1208/$E1208)*$K1208)</f>
        <v/>
      </c>
      <c r="T1208" s="481">
        <f>SUMIF($N$8:S$8,"QUANT.",N1208:S1208)</f>
        <v>0</v>
      </c>
      <c r="U1208" s="482">
        <f t="shared" ref="U1208:U1271" si="591">SUMIF($N$8:$S$8,"CUSTO",N1208:S1208)</f>
        <v>0</v>
      </c>
      <c r="V1208" s="494" t="str">
        <f t="shared" si="584"/>
        <v/>
      </c>
      <c r="W1208" s="495">
        <f t="shared" ref="W1208:W1271" si="592">IF(T1208="",0,E1208-T1208)</f>
        <v>0</v>
      </c>
      <c r="X1208" s="495" t="e">
        <f t="shared" ref="X1208:X1271" si="593">IF(U1208="",0,K1208-U1208)</f>
        <v>#VALUE!</v>
      </c>
    </row>
    <row r="1209" spans="1:24">
      <c r="A1209" s="414"/>
      <c r="B1209" s="415"/>
      <c r="C1209" s="416" t="str">
        <f>IF($B1209="","",IFERROR(VLOOKUP($B1209,SERVIÇOS!$A:$F,2,0),IFERROR(VLOOKUP($B1209,'COMPOSIÇÕES COMPLEMENTARES '!$C:$K,2,0),"")))</f>
        <v/>
      </c>
      <c r="D1209" s="417" t="str">
        <f>IF($B1209="","",IFERROR(VLOOKUP($B1209,SERVIÇOS!$A:$F,3,0),IFERROR(VLOOKUP($B1209,'COMPOSIÇÕES COMPLEMENTARES '!$C:$K,3,0),"")))</f>
        <v/>
      </c>
      <c r="E1209" s="418"/>
      <c r="F1209" s="419" t="str">
        <f>IF($B1209="","",IFERROR(VLOOKUP($B1209,SERVIÇOS!$A:$F,4,0),IFERROR(VLOOKUP($B1209,'COMPOSIÇÕES COMPLEMENTARES '!$C:$K,6,0),"")))</f>
        <v/>
      </c>
      <c r="G1209" s="419" t="str">
        <f>IF($B1209="","",IFERROR(VLOOKUP($B1209,SERVIÇOS!$A:$F,5,0),IFERROR(VLOOKUP($B1209,'COMPOSIÇÕES COMPLEMENTARES '!$C:$K,7,0),"")))</f>
        <v/>
      </c>
      <c r="H1209" s="419" t="str">
        <f t="shared" si="583"/>
        <v/>
      </c>
      <c r="I1209" s="419" t="str">
        <f t="shared" si="585"/>
        <v/>
      </c>
      <c r="J1209" s="419" t="str">
        <f t="shared" si="586"/>
        <v/>
      </c>
      <c r="K1209" s="419" t="str">
        <f t="shared" si="587"/>
        <v/>
      </c>
      <c r="L1209" s="714"/>
      <c r="N1209" s="477"/>
      <c r="O1209" s="478" t="str">
        <f t="shared" si="588"/>
        <v/>
      </c>
      <c r="P1209" s="477"/>
      <c r="Q1209" s="479" t="str">
        <f t="shared" si="589"/>
        <v/>
      </c>
      <c r="R1209" s="477"/>
      <c r="S1209" s="480" t="str">
        <f t="shared" si="590"/>
        <v/>
      </c>
      <c r="T1209" s="481">
        <f>SUMIF($N$8:S$8,"QUANT.",N1209:S1209)</f>
        <v>0</v>
      </c>
      <c r="U1209" s="482">
        <f t="shared" si="591"/>
        <v>0</v>
      </c>
      <c r="V1209" s="494" t="str">
        <f t="shared" si="584"/>
        <v/>
      </c>
      <c r="W1209" s="495">
        <f t="shared" si="592"/>
        <v>0</v>
      </c>
      <c r="X1209" s="495" t="e">
        <f t="shared" si="593"/>
        <v>#VALUE!</v>
      </c>
    </row>
    <row r="1210" spans="1:24">
      <c r="A1210" s="414"/>
      <c r="B1210" s="415"/>
      <c r="C1210" s="416" t="str">
        <f>IF($B1210="","",IFERROR(VLOOKUP($B1210,SERVIÇOS!$A:$F,2,0),IFERROR(VLOOKUP($B1210,'COMPOSIÇÕES COMPLEMENTARES '!$C:$K,2,0),"")))</f>
        <v/>
      </c>
      <c r="D1210" s="417" t="str">
        <f>IF($B1210="","",IFERROR(VLOOKUP($B1210,SERVIÇOS!$A:$F,3,0),IFERROR(VLOOKUP($B1210,'COMPOSIÇÕES COMPLEMENTARES '!$C:$K,3,0),"")))</f>
        <v/>
      </c>
      <c r="E1210" s="418"/>
      <c r="F1210" s="419" t="str">
        <f>IF($B1210="","",IFERROR(VLOOKUP($B1210,SERVIÇOS!$A:$F,4,0),IFERROR(VLOOKUP($B1210,'COMPOSIÇÕES COMPLEMENTARES '!$C:$K,6,0),"")))</f>
        <v/>
      </c>
      <c r="G1210" s="419" t="str">
        <f>IF($B1210="","",IFERROR(VLOOKUP($B1210,SERVIÇOS!$A:$F,5,0),IFERROR(VLOOKUP($B1210,'COMPOSIÇÕES COMPLEMENTARES '!$C:$K,7,0),"")))</f>
        <v/>
      </c>
      <c r="H1210" s="419" t="str">
        <f t="shared" si="583"/>
        <v/>
      </c>
      <c r="I1210" s="419" t="str">
        <f t="shared" si="585"/>
        <v/>
      </c>
      <c r="J1210" s="419" t="str">
        <f t="shared" si="586"/>
        <v/>
      </c>
      <c r="K1210" s="419" t="str">
        <f t="shared" si="587"/>
        <v/>
      </c>
      <c r="L1210" s="714"/>
      <c r="N1210" s="477"/>
      <c r="O1210" s="478" t="str">
        <f t="shared" si="588"/>
        <v/>
      </c>
      <c r="P1210" s="477"/>
      <c r="Q1210" s="479" t="str">
        <f t="shared" si="589"/>
        <v/>
      </c>
      <c r="R1210" s="477"/>
      <c r="S1210" s="480" t="str">
        <f t="shared" si="590"/>
        <v/>
      </c>
      <c r="T1210" s="481">
        <f>SUMIF($N$8:S$8,"QUANT.",N1210:S1210)</f>
        <v>0</v>
      </c>
      <c r="U1210" s="482">
        <f t="shared" si="591"/>
        <v>0</v>
      </c>
      <c r="V1210" s="494" t="str">
        <f t="shared" si="584"/>
        <v/>
      </c>
      <c r="W1210" s="495">
        <f t="shared" si="592"/>
        <v>0</v>
      </c>
      <c r="X1210" s="495" t="e">
        <f t="shared" si="593"/>
        <v>#VALUE!</v>
      </c>
    </row>
    <row r="1211" spans="1:24">
      <c r="A1211" s="414"/>
      <c r="B1211" s="415"/>
      <c r="C1211" s="416" t="str">
        <f>IF($B1211="","",IFERROR(VLOOKUP($B1211,SERVIÇOS!$A:$F,2,0),IFERROR(VLOOKUP($B1211,'COMPOSIÇÕES COMPLEMENTARES '!$C:$K,2,0),"")))</f>
        <v/>
      </c>
      <c r="D1211" s="417" t="str">
        <f>IF($B1211="","",IFERROR(VLOOKUP($B1211,SERVIÇOS!$A:$F,3,0),IFERROR(VLOOKUP($B1211,'COMPOSIÇÕES COMPLEMENTARES '!$C:$K,3,0),"")))</f>
        <v/>
      </c>
      <c r="E1211" s="418"/>
      <c r="F1211" s="419" t="str">
        <f>IF($B1211="","",IFERROR(VLOOKUP($B1211,SERVIÇOS!$A:$F,4,0),IFERROR(VLOOKUP($B1211,'COMPOSIÇÕES COMPLEMENTARES '!$C:$K,6,0),"")))</f>
        <v/>
      </c>
      <c r="G1211" s="419" t="str">
        <f>IF($B1211="","",IFERROR(VLOOKUP($B1211,SERVIÇOS!$A:$F,5,0),IFERROR(VLOOKUP($B1211,'COMPOSIÇÕES COMPLEMENTARES '!$C:$K,7,0),"")))</f>
        <v/>
      </c>
      <c r="H1211" s="419" t="str">
        <f t="shared" si="583"/>
        <v/>
      </c>
      <c r="I1211" s="419" t="str">
        <f t="shared" si="585"/>
        <v/>
      </c>
      <c r="J1211" s="419" t="str">
        <f t="shared" si="586"/>
        <v/>
      </c>
      <c r="K1211" s="419" t="str">
        <f t="shared" si="587"/>
        <v/>
      </c>
      <c r="L1211" s="714"/>
      <c r="N1211" s="477"/>
      <c r="O1211" s="478" t="str">
        <f t="shared" si="588"/>
        <v/>
      </c>
      <c r="P1211" s="477"/>
      <c r="Q1211" s="479" t="str">
        <f t="shared" si="589"/>
        <v/>
      </c>
      <c r="R1211" s="477"/>
      <c r="S1211" s="480" t="str">
        <f t="shared" si="590"/>
        <v/>
      </c>
      <c r="T1211" s="481">
        <f>SUMIF($N$8:S$8,"QUANT.",N1211:S1211)</f>
        <v>0</v>
      </c>
      <c r="U1211" s="482">
        <f t="shared" si="591"/>
        <v>0</v>
      </c>
      <c r="V1211" s="494" t="str">
        <f t="shared" si="584"/>
        <v/>
      </c>
      <c r="W1211" s="495">
        <f t="shared" si="592"/>
        <v>0</v>
      </c>
      <c r="X1211" s="495" t="e">
        <f t="shared" si="593"/>
        <v>#VALUE!</v>
      </c>
    </row>
    <row r="1212" spans="1:24">
      <c r="A1212" s="414"/>
      <c r="B1212" s="415"/>
      <c r="C1212" s="416" t="str">
        <f>IF($B1212="","",IFERROR(VLOOKUP($B1212,SERVIÇOS!$A:$F,2,0),IFERROR(VLOOKUP($B1212,'COMPOSIÇÕES COMPLEMENTARES '!$C:$K,2,0),"")))</f>
        <v/>
      </c>
      <c r="D1212" s="417" t="str">
        <f>IF($B1212="","",IFERROR(VLOOKUP($B1212,SERVIÇOS!$A:$F,3,0),IFERROR(VLOOKUP($B1212,'COMPOSIÇÕES COMPLEMENTARES '!$C:$K,3,0),"")))</f>
        <v/>
      </c>
      <c r="E1212" s="418"/>
      <c r="F1212" s="419" t="str">
        <f>IF($B1212="","",IFERROR(VLOOKUP($B1212,SERVIÇOS!$A:$F,4,0),IFERROR(VLOOKUP($B1212,'COMPOSIÇÕES COMPLEMENTARES '!$C:$K,6,0),"")))</f>
        <v/>
      </c>
      <c r="G1212" s="419" t="str">
        <f>IF($B1212="","",IFERROR(VLOOKUP($B1212,SERVIÇOS!$A:$F,5,0),IFERROR(VLOOKUP($B1212,'COMPOSIÇÕES COMPLEMENTARES '!$C:$K,7,0),"")))</f>
        <v/>
      </c>
      <c r="H1212" s="419" t="str">
        <f t="shared" si="583"/>
        <v/>
      </c>
      <c r="I1212" s="419" t="str">
        <f t="shared" si="585"/>
        <v/>
      </c>
      <c r="J1212" s="419" t="str">
        <f t="shared" si="586"/>
        <v/>
      </c>
      <c r="K1212" s="419" t="str">
        <f t="shared" si="587"/>
        <v/>
      </c>
      <c r="L1212" s="714"/>
      <c r="N1212" s="477"/>
      <c r="O1212" s="478" t="str">
        <f t="shared" si="588"/>
        <v/>
      </c>
      <c r="P1212" s="477"/>
      <c r="Q1212" s="479" t="str">
        <f t="shared" si="589"/>
        <v/>
      </c>
      <c r="R1212" s="477"/>
      <c r="S1212" s="480" t="str">
        <f t="shared" si="590"/>
        <v/>
      </c>
      <c r="T1212" s="481">
        <f>SUMIF($N$8:S$8,"QUANT.",N1212:S1212)</f>
        <v>0</v>
      </c>
      <c r="U1212" s="482">
        <f t="shared" si="591"/>
        <v>0</v>
      </c>
      <c r="V1212" s="494" t="str">
        <f t="shared" si="584"/>
        <v/>
      </c>
      <c r="W1212" s="495">
        <f t="shared" si="592"/>
        <v>0</v>
      </c>
      <c r="X1212" s="495" t="e">
        <f t="shared" si="593"/>
        <v>#VALUE!</v>
      </c>
    </row>
    <row r="1213" spans="1:24">
      <c r="A1213" s="414"/>
      <c r="B1213" s="415"/>
      <c r="C1213" s="416" t="str">
        <f>IF($B1213="","",IFERROR(VLOOKUP($B1213,SERVIÇOS!$A:$F,2,0),IFERROR(VLOOKUP($B1213,'COMPOSIÇÕES COMPLEMENTARES '!$C:$K,2,0),"")))</f>
        <v/>
      </c>
      <c r="D1213" s="417" t="str">
        <f>IF($B1213="","",IFERROR(VLOOKUP($B1213,SERVIÇOS!$A:$F,3,0),IFERROR(VLOOKUP($B1213,'COMPOSIÇÕES COMPLEMENTARES '!$C:$K,3,0),"")))</f>
        <v/>
      </c>
      <c r="E1213" s="418"/>
      <c r="F1213" s="419" t="str">
        <f>IF($B1213="","",IFERROR(VLOOKUP($B1213,SERVIÇOS!$A:$F,4,0),IFERROR(VLOOKUP($B1213,'COMPOSIÇÕES COMPLEMENTARES '!$C:$K,6,0),"")))</f>
        <v/>
      </c>
      <c r="G1213" s="419" t="str">
        <f>IF($B1213="","",IFERROR(VLOOKUP($B1213,SERVIÇOS!$A:$F,5,0),IFERROR(VLOOKUP($B1213,'COMPOSIÇÕES COMPLEMENTARES '!$C:$K,7,0),"")))</f>
        <v/>
      </c>
      <c r="H1213" s="419" t="str">
        <f t="shared" si="583"/>
        <v/>
      </c>
      <c r="I1213" s="419" t="str">
        <f t="shared" si="585"/>
        <v/>
      </c>
      <c r="J1213" s="419" t="str">
        <f t="shared" si="586"/>
        <v/>
      </c>
      <c r="K1213" s="419" t="str">
        <f t="shared" si="587"/>
        <v/>
      </c>
      <c r="L1213" s="714"/>
      <c r="N1213" s="477"/>
      <c r="O1213" s="478" t="str">
        <f t="shared" si="588"/>
        <v/>
      </c>
      <c r="P1213" s="477"/>
      <c r="Q1213" s="479" t="str">
        <f t="shared" si="589"/>
        <v/>
      </c>
      <c r="R1213" s="477"/>
      <c r="S1213" s="480" t="str">
        <f t="shared" si="590"/>
        <v/>
      </c>
      <c r="T1213" s="481">
        <f>SUMIF($N$8:S$8,"QUANT.",N1213:S1213)</f>
        <v>0</v>
      </c>
      <c r="U1213" s="482">
        <f t="shared" si="591"/>
        <v>0</v>
      </c>
      <c r="V1213" s="494" t="str">
        <f t="shared" si="584"/>
        <v/>
      </c>
      <c r="W1213" s="495">
        <f t="shared" si="592"/>
        <v>0</v>
      </c>
      <c r="X1213" s="495" t="e">
        <f t="shared" si="593"/>
        <v>#VALUE!</v>
      </c>
    </row>
    <row r="1214" spans="1:24">
      <c r="A1214" s="414"/>
      <c r="B1214" s="415"/>
      <c r="C1214" s="416" t="str">
        <f>IF($B1214="","",IFERROR(VLOOKUP($B1214,SERVIÇOS!$A:$F,2,0),IFERROR(VLOOKUP($B1214,'COMPOSIÇÕES COMPLEMENTARES '!$C:$K,2,0),"")))</f>
        <v/>
      </c>
      <c r="D1214" s="417" t="str">
        <f>IF($B1214="","",IFERROR(VLOOKUP($B1214,SERVIÇOS!$A:$F,3,0),IFERROR(VLOOKUP($B1214,'COMPOSIÇÕES COMPLEMENTARES '!$C:$K,3,0),"")))</f>
        <v/>
      </c>
      <c r="E1214" s="418"/>
      <c r="F1214" s="419" t="str">
        <f>IF($B1214="","",IFERROR(VLOOKUP($B1214,SERVIÇOS!$A:$F,4,0),IFERROR(VLOOKUP($B1214,'COMPOSIÇÕES COMPLEMENTARES '!$C:$K,6,0),"")))</f>
        <v/>
      </c>
      <c r="G1214" s="419" t="str">
        <f>IF($B1214="","",IFERROR(VLOOKUP($B1214,SERVIÇOS!$A:$F,5,0),IFERROR(VLOOKUP($B1214,'COMPOSIÇÕES COMPLEMENTARES '!$C:$K,7,0),"")))</f>
        <v/>
      </c>
      <c r="H1214" s="419" t="str">
        <f t="shared" si="583"/>
        <v/>
      </c>
      <c r="I1214" s="419" t="str">
        <f t="shared" si="585"/>
        <v/>
      </c>
      <c r="J1214" s="419" t="str">
        <f t="shared" si="586"/>
        <v/>
      </c>
      <c r="K1214" s="419" t="str">
        <f t="shared" si="587"/>
        <v/>
      </c>
      <c r="L1214" s="714"/>
      <c r="N1214" s="477"/>
      <c r="O1214" s="478" t="str">
        <f t="shared" si="588"/>
        <v/>
      </c>
      <c r="P1214" s="477"/>
      <c r="Q1214" s="479" t="str">
        <f t="shared" si="589"/>
        <v/>
      </c>
      <c r="R1214" s="477"/>
      <c r="S1214" s="480" t="str">
        <f t="shared" si="590"/>
        <v/>
      </c>
      <c r="T1214" s="481">
        <f>SUMIF($N$8:S$8,"QUANT.",N1214:S1214)</f>
        <v>0</v>
      </c>
      <c r="U1214" s="482">
        <f t="shared" si="591"/>
        <v>0</v>
      </c>
      <c r="V1214" s="494" t="str">
        <f t="shared" si="584"/>
        <v/>
      </c>
      <c r="W1214" s="495">
        <f t="shared" si="592"/>
        <v>0</v>
      </c>
      <c r="X1214" s="495" t="e">
        <f t="shared" si="593"/>
        <v>#VALUE!</v>
      </c>
    </row>
    <row r="1215" spans="1:24">
      <c r="A1215" s="414"/>
      <c r="B1215" s="415"/>
      <c r="C1215" s="416" t="str">
        <f>IF($B1215="","",IFERROR(VLOOKUP($B1215,SERVIÇOS!$A:$F,2,0),IFERROR(VLOOKUP($B1215,'COMPOSIÇÕES COMPLEMENTARES '!$C:$K,2,0),"")))</f>
        <v/>
      </c>
      <c r="D1215" s="417" t="str">
        <f>IF($B1215="","",IFERROR(VLOOKUP($B1215,SERVIÇOS!$A:$F,3,0),IFERROR(VLOOKUP($B1215,'COMPOSIÇÕES COMPLEMENTARES '!$C:$K,3,0),"")))</f>
        <v/>
      </c>
      <c r="E1215" s="418"/>
      <c r="F1215" s="419" t="str">
        <f>IF($B1215="","",IFERROR(VLOOKUP($B1215,SERVIÇOS!$A:$F,4,0),IFERROR(VLOOKUP($B1215,'COMPOSIÇÕES COMPLEMENTARES '!$C:$K,6,0),"")))</f>
        <v/>
      </c>
      <c r="G1215" s="419" t="str">
        <f>IF($B1215="","",IFERROR(VLOOKUP($B1215,SERVIÇOS!$A:$F,5,0),IFERROR(VLOOKUP($B1215,'COMPOSIÇÕES COMPLEMENTARES '!$C:$K,7,0),"")))</f>
        <v/>
      </c>
      <c r="H1215" s="419" t="str">
        <f t="shared" si="583"/>
        <v/>
      </c>
      <c r="I1215" s="419" t="str">
        <f t="shared" si="585"/>
        <v/>
      </c>
      <c r="J1215" s="419" t="str">
        <f t="shared" si="586"/>
        <v/>
      </c>
      <c r="K1215" s="419" t="str">
        <f t="shared" si="587"/>
        <v/>
      </c>
      <c r="L1215" s="714"/>
      <c r="N1215" s="477"/>
      <c r="O1215" s="478" t="str">
        <f t="shared" si="588"/>
        <v/>
      </c>
      <c r="P1215" s="477"/>
      <c r="Q1215" s="479" t="str">
        <f t="shared" si="589"/>
        <v/>
      </c>
      <c r="R1215" s="477"/>
      <c r="S1215" s="480" t="str">
        <f t="shared" si="590"/>
        <v/>
      </c>
      <c r="T1215" s="481">
        <f>SUMIF($N$8:S$8,"QUANT.",N1215:S1215)</f>
        <v>0</v>
      </c>
      <c r="U1215" s="482">
        <f t="shared" si="591"/>
        <v>0</v>
      </c>
      <c r="V1215" s="494" t="str">
        <f t="shared" si="584"/>
        <v/>
      </c>
      <c r="W1215" s="495">
        <f t="shared" si="592"/>
        <v>0</v>
      </c>
      <c r="X1215" s="495" t="e">
        <f t="shared" si="593"/>
        <v>#VALUE!</v>
      </c>
    </row>
    <row r="1216" spans="1:24">
      <c r="A1216" s="414"/>
      <c r="B1216" s="415"/>
      <c r="C1216" s="416" t="str">
        <f>IF($B1216="","",IFERROR(VLOOKUP($B1216,SERVIÇOS!$A:$F,2,0),IFERROR(VLOOKUP($B1216,'COMPOSIÇÕES COMPLEMENTARES '!$C:$K,2,0),"")))</f>
        <v/>
      </c>
      <c r="D1216" s="417" t="str">
        <f>IF($B1216="","",IFERROR(VLOOKUP($B1216,SERVIÇOS!$A:$F,3,0),IFERROR(VLOOKUP($B1216,'COMPOSIÇÕES COMPLEMENTARES '!$C:$K,3,0),"")))</f>
        <v/>
      </c>
      <c r="E1216" s="418"/>
      <c r="F1216" s="419" t="str">
        <f>IF($B1216="","",IFERROR(VLOOKUP($B1216,SERVIÇOS!$A:$F,4,0),IFERROR(VLOOKUP($B1216,'COMPOSIÇÕES COMPLEMENTARES '!$C:$K,6,0),"")))</f>
        <v/>
      </c>
      <c r="G1216" s="419" t="str">
        <f>IF($B1216="","",IFERROR(VLOOKUP($B1216,SERVIÇOS!$A:$F,5,0),IFERROR(VLOOKUP($B1216,'COMPOSIÇÕES COMPLEMENTARES '!$C:$K,7,0),"")))</f>
        <v/>
      </c>
      <c r="H1216" s="419" t="str">
        <f t="shared" si="583"/>
        <v/>
      </c>
      <c r="I1216" s="419" t="str">
        <f t="shared" si="585"/>
        <v/>
      </c>
      <c r="J1216" s="419" t="str">
        <f t="shared" si="586"/>
        <v/>
      </c>
      <c r="K1216" s="419" t="str">
        <f t="shared" si="587"/>
        <v/>
      </c>
      <c r="L1216" s="714"/>
      <c r="N1216" s="477"/>
      <c r="O1216" s="478" t="str">
        <f t="shared" si="588"/>
        <v/>
      </c>
      <c r="P1216" s="477"/>
      <c r="Q1216" s="479" t="str">
        <f t="shared" si="589"/>
        <v/>
      </c>
      <c r="R1216" s="477"/>
      <c r="S1216" s="480" t="str">
        <f t="shared" si="590"/>
        <v/>
      </c>
      <c r="T1216" s="481">
        <f>SUMIF($N$8:S$8,"QUANT.",N1216:S1216)</f>
        <v>0</v>
      </c>
      <c r="U1216" s="482">
        <f t="shared" si="591"/>
        <v>0</v>
      </c>
      <c r="V1216" s="494" t="str">
        <f t="shared" si="584"/>
        <v/>
      </c>
      <c r="W1216" s="495">
        <f t="shared" si="592"/>
        <v>0</v>
      </c>
      <c r="X1216" s="495" t="e">
        <f t="shared" si="593"/>
        <v>#VALUE!</v>
      </c>
    </row>
    <row r="1217" spans="1:24">
      <c r="A1217" s="414"/>
      <c r="B1217" s="415"/>
      <c r="C1217" s="416" t="str">
        <f>IF($B1217="","",IFERROR(VLOOKUP($B1217,SERVIÇOS!$A:$F,2,0),IFERROR(VLOOKUP($B1217,'COMPOSIÇÕES COMPLEMENTARES '!$C:$K,2,0),"")))</f>
        <v/>
      </c>
      <c r="D1217" s="417" t="str">
        <f>IF($B1217="","",IFERROR(VLOOKUP($B1217,SERVIÇOS!$A:$F,3,0),IFERROR(VLOOKUP($B1217,'COMPOSIÇÕES COMPLEMENTARES '!$C:$K,3,0),"")))</f>
        <v/>
      </c>
      <c r="E1217" s="418"/>
      <c r="F1217" s="419" t="str">
        <f>IF($B1217="","",IFERROR(VLOOKUP($B1217,SERVIÇOS!$A:$F,4,0),IFERROR(VLOOKUP($B1217,'COMPOSIÇÕES COMPLEMENTARES '!$C:$K,6,0),"")))</f>
        <v/>
      </c>
      <c r="G1217" s="419" t="str">
        <f>IF($B1217="","",IFERROR(VLOOKUP($B1217,SERVIÇOS!$A:$F,5,0),IFERROR(VLOOKUP($B1217,'COMPOSIÇÕES COMPLEMENTARES '!$C:$K,7,0),"")))</f>
        <v/>
      </c>
      <c r="H1217" s="419" t="str">
        <f t="shared" si="583"/>
        <v/>
      </c>
      <c r="I1217" s="419" t="str">
        <f t="shared" si="585"/>
        <v/>
      </c>
      <c r="J1217" s="419" t="str">
        <f t="shared" si="586"/>
        <v/>
      </c>
      <c r="K1217" s="419" t="str">
        <f t="shared" si="587"/>
        <v/>
      </c>
      <c r="L1217" s="714"/>
      <c r="N1217" s="477"/>
      <c r="O1217" s="478" t="str">
        <f t="shared" si="588"/>
        <v/>
      </c>
      <c r="P1217" s="477"/>
      <c r="Q1217" s="479" t="str">
        <f t="shared" si="589"/>
        <v/>
      </c>
      <c r="R1217" s="477"/>
      <c r="S1217" s="480" t="str">
        <f t="shared" si="590"/>
        <v/>
      </c>
      <c r="T1217" s="481">
        <f>SUMIF($N$8:S$8,"QUANT.",N1217:S1217)</f>
        <v>0</v>
      </c>
      <c r="U1217" s="482">
        <f t="shared" si="591"/>
        <v>0</v>
      </c>
      <c r="V1217" s="494" t="str">
        <f t="shared" si="584"/>
        <v/>
      </c>
      <c r="W1217" s="495">
        <f t="shared" si="592"/>
        <v>0</v>
      </c>
      <c r="X1217" s="495" t="e">
        <f t="shared" si="593"/>
        <v>#VALUE!</v>
      </c>
    </row>
    <row r="1218" spans="1:24">
      <c r="A1218" s="414"/>
      <c r="B1218" s="415"/>
      <c r="C1218" s="416" t="str">
        <f>IF($B1218="","",IFERROR(VLOOKUP($B1218,SERVIÇOS!$A:$F,2,0),IFERROR(VLOOKUP($B1218,'COMPOSIÇÕES COMPLEMENTARES '!$C:$K,2,0),"")))</f>
        <v/>
      </c>
      <c r="D1218" s="417" t="str">
        <f>IF($B1218="","",IFERROR(VLOOKUP($B1218,SERVIÇOS!$A:$F,3,0),IFERROR(VLOOKUP($B1218,'COMPOSIÇÕES COMPLEMENTARES '!$C:$K,3,0),"")))</f>
        <v/>
      </c>
      <c r="E1218" s="418"/>
      <c r="F1218" s="419" t="str">
        <f>IF($B1218="","",IFERROR(VLOOKUP($B1218,SERVIÇOS!$A:$F,4,0),IFERROR(VLOOKUP($B1218,'COMPOSIÇÕES COMPLEMENTARES '!$C:$K,6,0),"")))</f>
        <v/>
      </c>
      <c r="G1218" s="419" t="str">
        <f>IF($B1218="","",IFERROR(VLOOKUP($B1218,SERVIÇOS!$A:$F,5,0),IFERROR(VLOOKUP($B1218,'COMPOSIÇÕES COMPLEMENTARES '!$C:$K,7,0),"")))</f>
        <v/>
      </c>
      <c r="H1218" s="419" t="str">
        <f t="shared" si="583"/>
        <v/>
      </c>
      <c r="I1218" s="419" t="str">
        <f t="shared" si="585"/>
        <v/>
      </c>
      <c r="J1218" s="419" t="str">
        <f t="shared" si="586"/>
        <v/>
      </c>
      <c r="K1218" s="419" t="str">
        <f t="shared" si="587"/>
        <v/>
      </c>
      <c r="L1218" s="714"/>
      <c r="N1218" s="477"/>
      <c r="O1218" s="478" t="str">
        <f t="shared" si="588"/>
        <v/>
      </c>
      <c r="P1218" s="477"/>
      <c r="Q1218" s="479" t="str">
        <f t="shared" si="589"/>
        <v/>
      </c>
      <c r="R1218" s="477"/>
      <c r="S1218" s="480" t="str">
        <f t="shared" si="590"/>
        <v/>
      </c>
      <c r="T1218" s="481">
        <f>SUMIF($N$8:S$8,"QUANT.",N1218:S1218)</f>
        <v>0</v>
      </c>
      <c r="U1218" s="482">
        <f t="shared" si="591"/>
        <v>0</v>
      </c>
      <c r="V1218" s="494" t="str">
        <f t="shared" si="584"/>
        <v/>
      </c>
      <c r="W1218" s="495">
        <f t="shared" si="592"/>
        <v>0</v>
      </c>
      <c r="X1218" s="495" t="e">
        <f t="shared" si="593"/>
        <v>#VALUE!</v>
      </c>
    </row>
    <row r="1219" spans="1:24">
      <c r="A1219" s="414"/>
      <c r="B1219" s="415"/>
      <c r="C1219" s="416" t="str">
        <f>IF($B1219="","",IFERROR(VLOOKUP($B1219,SERVIÇOS!$A:$F,2,0),IFERROR(VLOOKUP($B1219,'COMPOSIÇÕES COMPLEMENTARES '!$C:$K,2,0),"")))</f>
        <v/>
      </c>
      <c r="D1219" s="417" t="str">
        <f>IF($B1219="","",IFERROR(VLOOKUP($B1219,SERVIÇOS!$A:$F,3,0),IFERROR(VLOOKUP($B1219,'COMPOSIÇÕES COMPLEMENTARES '!$C:$K,3,0),"")))</f>
        <v/>
      </c>
      <c r="E1219" s="418"/>
      <c r="F1219" s="419" t="str">
        <f>IF($B1219="","",IFERROR(VLOOKUP($B1219,SERVIÇOS!$A:$F,4,0),IFERROR(VLOOKUP($B1219,'COMPOSIÇÕES COMPLEMENTARES '!$C:$K,6,0),"")))</f>
        <v/>
      </c>
      <c r="G1219" s="419" t="str">
        <f>IF($B1219="","",IFERROR(VLOOKUP($B1219,SERVIÇOS!$A:$F,5,0),IFERROR(VLOOKUP($B1219,'COMPOSIÇÕES COMPLEMENTARES '!$C:$K,7,0),"")))</f>
        <v/>
      </c>
      <c r="H1219" s="419" t="str">
        <f t="shared" si="583"/>
        <v/>
      </c>
      <c r="I1219" s="419" t="str">
        <f t="shared" si="585"/>
        <v/>
      </c>
      <c r="J1219" s="419" t="str">
        <f t="shared" si="586"/>
        <v/>
      </c>
      <c r="K1219" s="419" t="str">
        <f t="shared" si="587"/>
        <v/>
      </c>
      <c r="L1219" s="714"/>
      <c r="N1219" s="477"/>
      <c r="O1219" s="478" t="str">
        <f t="shared" si="588"/>
        <v/>
      </c>
      <c r="P1219" s="477"/>
      <c r="Q1219" s="479" t="str">
        <f t="shared" si="589"/>
        <v/>
      </c>
      <c r="R1219" s="477"/>
      <c r="S1219" s="480" t="str">
        <f t="shared" si="590"/>
        <v/>
      </c>
      <c r="T1219" s="481">
        <f>SUMIF($N$8:S$8,"QUANT.",N1219:S1219)</f>
        <v>0</v>
      </c>
      <c r="U1219" s="482">
        <f t="shared" si="591"/>
        <v>0</v>
      </c>
      <c r="V1219" s="494" t="str">
        <f t="shared" si="584"/>
        <v/>
      </c>
      <c r="W1219" s="495">
        <f t="shared" si="592"/>
        <v>0</v>
      </c>
      <c r="X1219" s="495" t="e">
        <f t="shared" si="593"/>
        <v>#VALUE!</v>
      </c>
    </row>
    <row r="1220" spans="1:24">
      <c r="A1220" s="414"/>
      <c r="B1220" s="415"/>
      <c r="C1220" s="416" t="str">
        <f>IF($B1220="","",IFERROR(VLOOKUP($B1220,SERVIÇOS!$A:$F,2,0),IFERROR(VLOOKUP($B1220,'COMPOSIÇÕES COMPLEMENTARES '!$C:$K,2,0),"")))</f>
        <v/>
      </c>
      <c r="D1220" s="417" t="str">
        <f>IF($B1220="","",IFERROR(VLOOKUP($B1220,SERVIÇOS!$A:$F,3,0),IFERROR(VLOOKUP($B1220,'COMPOSIÇÕES COMPLEMENTARES '!$C:$K,3,0),"")))</f>
        <v/>
      </c>
      <c r="E1220" s="418"/>
      <c r="F1220" s="419" t="str">
        <f>IF($B1220="","",IFERROR(VLOOKUP($B1220,SERVIÇOS!$A:$F,4,0),IFERROR(VLOOKUP($B1220,'COMPOSIÇÕES COMPLEMENTARES '!$C:$K,6,0),"")))</f>
        <v/>
      </c>
      <c r="G1220" s="419" t="str">
        <f>IF($B1220="","",IFERROR(VLOOKUP($B1220,SERVIÇOS!$A:$F,5,0),IFERROR(VLOOKUP($B1220,'COMPOSIÇÕES COMPLEMENTARES '!$C:$K,7,0),"")))</f>
        <v/>
      </c>
      <c r="H1220" s="419" t="str">
        <f t="shared" si="583"/>
        <v/>
      </c>
      <c r="I1220" s="419" t="str">
        <f t="shared" si="585"/>
        <v/>
      </c>
      <c r="J1220" s="419" t="str">
        <f t="shared" si="586"/>
        <v/>
      </c>
      <c r="K1220" s="419" t="str">
        <f t="shared" si="587"/>
        <v/>
      </c>
      <c r="L1220" s="714"/>
      <c r="N1220" s="477"/>
      <c r="O1220" s="478" t="str">
        <f t="shared" si="588"/>
        <v/>
      </c>
      <c r="P1220" s="477"/>
      <c r="Q1220" s="479" t="str">
        <f t="shared" si="589"/>
        <v/>
      </c>
      <c r="R1220" s="477"/>
      <c r="S1220" s="480" t="str">
        <f t="shared" si="590"/>
        <v/>
      </c>
      <c r="T1220" s="481">
        <f>SUMIF($N$8:S$8,"QUANT.",N1220:S1220)</f>
        <v>0</v>
      </c>
      <c r="U1220" s="482">
        <f t="shared" si="591"/>
        <v>0</v>
      </c>
      <c r="V1220" s="494" t="str">
        <f t="shared" si="584"/>
        <v/>
      </c>
      <c r="W1220" s="495">
        <f t="shared" si="592"/>
        <v>0</v>
      </c>
      <c r="X1220" s="495" t="e">
        <f t="shared" si="593"/>
        <v>#VALUE!</v>
      </c>
    </row>
    <row r="1221" spans="1:24">
      <c r="A1221" s="414"/>
      <c r="B1221" s="415"/>
      <c r="C1221" s="416" t="str">
        <f>IF($B1221="","",IFERROR(VLOOKUP($B1221,SERVIÇOS!$A:$F,2,0),IFERROR(VLOOKUP($B1221,'COMPOSIÇÕES COMPLEMENTARES '!$C:$K,2,0),"")))</f>
        <v/>
      </c>
      <c r="D1221" s="417" t="str">
        <f>IF($B1221="","",IFERROR(VLOOKUP($B1221,SERVIÇOS!$A:$F,3,0),IFERROR(VLOOKUP($B1221,'COMPOSIÇÕES COMPLEMENTARES '!$C:$K,3,0),"")))</f>
        <v/>
      </c>
      <c r="E1221" s="418"/>
      <c r="F1221" s="419" t="str">
        <f>IF($B1221="","",IFERROR(VLOOKUP($B1221,SERVIÇOS!$A:$F,4,0),IFERROR(VLOOKUP($B1221,'COMPOSIÇÕES COMPLEMENTARES '!$C:$K,6,0),"")))</f>
        <v/>
      </c>
      <c r="G1221" s="419" t="str">
        <f>IF($B1221="","",IFERROR(VLOOKUP($B1221,SERVIÇOS!$A:$F,5,0),IFERROR(VLOOKUP($B1221,'COMPOSIÇÕES COMPLEMENTARES '!$C:$K,7,0),"")))</f>
        <v/>
      </c>
      <c r="H1221" s="419" t="str">
        <f t="shared" si="583"/>
        <v/>
      </c>
      <c r="I1221" s="419" t="str">
        <f t="shared" si="585"/>
        <v/>
      </c>
      <c r="J1221" s="419" t="str">
        <f t="shared" si="586"/>
        <v/>
      </c>
      <c r="K1221" s="419" t="str">
        <f t="shared" si="587"/>
        <v/>
      </c>
      <c r="L1221" s="714"/>
      <c r="N1221" s="477"/>
      <c r="O1221" s="478" t="str">
        <f t="shared" si="588"/>
        <v/>
      </c>
      <c r="P1221" s="477"/>
      <c r="Q1221" s="479" t="str">
        <f t="shared" si="589"/>
        <v/>
      </c>
      <c r="R1221" s="477"/>
      <c r="S1221" s="480" t="str">
        <f t="shared" si="590"/>
        <v/>
      </c>
      <c r="T1221" s="481">
        <f>SUMIF($N$8:S$8,"QUANT.",N1221:S1221)</f>
        <v>0</v>
      </c>
      <c r="U1221" s="482">
        <f t="shared" si="591"/>
        <v>0</v>
      </c>
      <c r="V1221" s="494" t="str">
        <f t="shared" si="584"/>
        <v/>
      </c>
      <c r="W1221" s="495">
        <f t="shared" si="592"/>
        <v>0</v>
      </c>
      <c r="X1221" s="495" t="e">
        <f t="shared" si="593"/>
        <v>#VALUE!</v>
      </c>
    </row>
    <row r="1222" spans="1:24">
      <c r="A1222" s="414"/>
      <c r="B1222" s="415"/>
      <c r="C1222" s="416" t="str">
        <f>IF($B1222="","",IFERROR(VLOOKUP($B1222,SERVIÇOS!$A:$F,2,0),IFERROR(VLOOKUP($B1222,'COMPOSIÇÕES COMPLEMENTARES '!$C:$K,2,0),"")))</f>
        <v/>
      </c>
      <c r="D1222" s="417" t="str">
        <f>IF($B1222="","",IFERROR(VLOOKUP($B1222,SERVIÇOS!$A:$F,3,0),IFERROR(VLOOKUP($B1222,'COMPOSIÇÕES COMPLEMENTARES '!$C:$K,3,0),"")))</f>
        <v/>
      </c>
      <c r="E1222" s="418"/>
      <c r="F1222" s="419" t="str">
        <f>IF($B1222="","",IFERROR(VLOOKUP($B1222,SERVIÇOS!$A:$F,4,0),IFERROR(VLOOKUP($B1222,'COMPOSIÇÕES COMPLEMENTARES '!$C:$K,6,0),"")))</f>
        <v/>
      </c>
      <c r="G1222" s="419" t="str">
        <f>IF($B1222="","",IFERROR(VLOOKUP($B1222,SERVIÇOS!$A:$F,5,0),IFERROR(VLOOKUP($B1222,'COMPOSIÇÕES COMPLEMENTARES '!$C:$K,7,0),"")))</f>
        <v/>
      </c>
      <c r="H1222" s="419" t="str">
        <f t="shared" si="583"/>
        <v/>
      </c>
      <c r="I1222" s="419" t="str">
        <f t="shared" si="585"/>
        <v/>
      </c>
      <c r="J1222" s="419" t="str">
        <f t="shared" si="586"/>
        <v/>
      </c>
      <c r="K1222" s="419" t="str">
        <f t="shared" si="587"/>
        <v/>
      </c>
      <c r="L1222" s="714"/>
      <c r="N1222" s="477"/>
      <c r="O1222" s="478" t="str">
        <f t="shared" si="588"/>
        <v/>
      </c>
      <c r="P1222" s="477"/>
      <c r="Q1222" s="479" t="str">
        <f t="shared" si="589"/>
        <v/>
      </c>
      <c r="R1222" s="477"/>
      <c r="S1222" s="480" t="str">
        <f t="shared" si="590"/>
        <v/>
      </c>
      <c r="T1222" s="481">
        <f>SUMIF($N$8:S$8,"QUANT.",N1222:S1222)</f>
        <v>0</v>
      </c>
      <c r="U1222" s="482">
        <f t="shared" si="591"/>
        <v>0</v>
      </c>
      <c r="V1222" s="494" t="str">
        <f t="shared" si="584"/>
        <v/>
      </c>
      <c r="W1222" s="495">
        <f t="shared" si="592"/>
        <v>0</v>
      </c>
      <c r="X1222" s="495" t="e">
        <f t="shared" si="593"/>
        <v>#VALUE!</v>
      </c>
    </row>
    <row r="1223" spans="1:24">
      <c r="A1223" s="414"/>
      <c r="B1223" s="415"/>
      <c r="C1223" s="416" t="str">
        <f>IF($B1223="","",IFERROR(VLOOKUP($B1223,SERVIÇOS!$A:$F,2,0),IFERROR(VLOOKUP($B1223,'COMPOSIÇÕES COMPLEMENTARES '!$C:$K,2,0),"")))</f>
        <v/>
      </c>
      <c r="D1223" s="417" t="str">
        <f>IF($B1223="","",IFERROR(VLOOKUP($B1223,SERVIÇOS!$A:$F,3,0),IFERROR(VLOOKUP($B1223,'COMPOSIÇÕES COMPLEMENTARES '!$C:$K,3,0),"")))</f>
        <v/>
      </c>
      <c r="E1223" s="418"/>
      <c r="F1223" s="419" t="str">
        <f>IF($B1223="","",IFERROR(VLOOKUP($B1223,SERVIÇOS!$A:$F,4,0),IFERROR(VLOOKUP($B1223,'COMPOSIÇÕES COMPLEMENTARES '!$C:$K,6,0),"")))</f>
        <v/>
      </c>
      <c r="G1223" s="419" t="str">
        <f>IF($B1223="","",IFERROR(VLOOKUP($B1223,SERVIÇOS!$A:$F,5,0),IFERROR(VLOOKUP($B1223,'COMPOSIÇÕES COMPLEMENTARES '!$C:$K,7,0),"")))</f>
        <v/>
      </c>
      <c r="H1223" s="419" t="str">
        <f t="shared" si="583"/>
        <v/>
      </c>
      <c r="I1223" s="419" t="str">
        <f t="shared" si="585"/>
        <v/>
      </c>
      <c r="J1223" s="419" t="str">
        <f t="shared" si="586"/>
        <v/>
      </c>
      <c r="K1223" s="419" t="str">
        <f t="shared" si="587"/>
        <v/>
      </c>
      <c r="L1223" s="714"/>
      <c r="N1223" s="477"/>
      <c r="O1223" s="478" t="str">
        <f t="shared" si="588"/>
        <v/>
      </c>
      <c r="P1223" s="477"/>
      <c r="Q1223" s="479" t="str">
        <f t="shared" si="589"/>
        <v/>
      </c>
      <c r="R1223" s="477"/>
      <c r="S1223" s="480" t="str">
        <f t="shared" si="590"/>
        <v/>
      </c>
      <c r="T1223" s="481">
        <f>SUMIF($N$8:S$8,"QUANT.",N1223:S1223)</f>
        <v>0</v>
      </c>
      <c r="U1223" s="482">
        <f t="shared" si="591"/>
        <v>0</v>
      </c>
      <c r="V1223" s="494" t="str">
        <f t="shared" si="584"/>
        <v/>
      </c>
      <c r="W1223" s="495">
        <f t="shared" si="592"/>
        <v>0</v>
      </c>
      <c r="X1223" s="495" t="e">
        <f t="shared" si="593"/>
        <v>#VALUE!</v>
      </c>
    </row>
    <row r="1224" spans="1:24">
      <c r="A1224" s="414"/>
      <c r="B1224" s="415"/>
      <c r="C1224" s="416" t="str">
        <f>IF($B1224="","",IFERROR(VLOOKUP($B1224,SERVIÇOS!$A:$F,2,0),IFERROR(VLOOKUP($B1224,'COMPOSIÇÕES COMPLEMENTARES '!$C:$K,2,0),"")))</f>
        <v/>
      </c>
      <c r="D1224" s="417" t="str">
        <f>IF($B1224="","",IFERROR(VLOOKUP($B1224,SERVIÇOS!$A:$F,3,0),IFERROR(VLOOKUP($B1224,'COMPOSIÇÕES COMPLEMENTARES '!$C:$K,3,0),"")))</f>
        <v/>
      </c>
      <c r="E1224" s="418"/>
      <c r="F1224" s="419" t="str">
        <f>IF($B1224="","",IFERROR(VLOOKUP($B1224,SERVIÇOS!$A:$F,4,0),IFERROR(VLOOKUP($B1224,'COMPOSIÇÕES COMPLEMENTARES '!$C:$K,6,0),"")))</f>
        <v/>
      </c>
      <c r="G1224" s="419" t="str">
        <f>IF($B1224="","",IFERROR(VLOOKUP($B1224,SERVIÇOS!$A:$F,5,0),IFERROR(VLOOKUP($B1224,'COMPOSIÇÕES COMPLEMENTARES '!$C:$K,7,0),"")))</f>
        <v/>
      </c>
      <c r="H1224" s="419" t="str">
        <f t="shared" si="583"/>
        <v/>
      </c>
      <c r="I1224" s="419" t="str">
        <f t="shared" si="585"/>
        <v/>
      </c>
      <c r="J1224" s="419" t="str">
        <f t="shared" si="586"/>
        <v/>
      </c>
      <c r="K1224" s="419" t="str">
        <f t="shared" si="587"/>
        <v/>
      </c>
      <c r="L1224" s="714"/>
      <c r="N1224" s="477"/>
      <c r="O1224" s="478" t="str">
        <f t="shared" si="588"/>
        <v/>
      </c>
      <c r="P1224" s="477"/>
      <c r="Q1224" s="479" t="str">
        <f t="shared" si="589"/>
        <v/>
      </c>
      <c r="R1224" s="477"/>
      <c r="S1224" s="480" t="str">
        <f t="shared" si="590"/>
        <v/>
      </c>
      <c r="T1224" s="481">
        <f>SUMIF($N$8:S$8,"QUANT.",N1224:S1224)</f>
        <v>0</v>
      </c>
      <c r="U1224" s="482">
        <f t="shared" si="591"/>
        <v>0</v>
      </c>
      <c r="V1224" s="494" t="str">
        <f t="shared" si="584"/>
        <v/>
      </c>
      <c r="W1224" s="495">
        <f t="shared" si="592"/>
        <v>0</v>
      </c>
      <c r="X1224" s="495" t="e">
        <f t="shared" si="593"/>
        <v>#VALUE!</v>
      </c>
    </row>
    <row r="1225" spans="1:24">
      <c r="A1225" s="414"/>
      <c r="B1225" s="415"/>
      <c r="C1225" s="416" t="str">
        <f>IF($B1225="","",IFERROR(VLOOKUP($B1225,SERVIÇOS!$A:$F,2,0),IFERROR(VLOOKUP($B1225,'COMPOSIÇÕES COMPLEMENTARES '!$C:$K,2,0),"")))</f>
        <v/>
      </c>
      <c r="D1225" s="417" t="str">
        <f>IF($B1225="","",IFERROR(VLOOKUP($B1225,SERVIÇOS!$A:$F,3,0),IFERROR(VLOOKUP($B1225,'COMPOSIÇÕES COMPLEMENTARES '!$C:$K,3,0),"")))</f>
        <v/>
      </c>
      <c r="E1225" s="418"/>
      <c r="F1225" s="419" t="str">
        <f>IF($B1225="","",IFERROR(VLOOKUP($B1225,SERVIÇOS!$A:$F,4,0),IFERROR(VLOOKUP($B1225,'COMPOSIÇÕES COMPLEMENTARES '!$C:$K,6,0),"")))</f>
        <v/>
      </c>
      <c r="G1225" s="419" t="str">
        <f>IF($B1225="","",IFERROR(VLOOKUP($B1225,SERVIÇOS!$A:$F,5,0),IFERROR(VLOOKUP($B1225,'COMPOSIÇÕES COMPLEMENTARES '!$C:$K,7,0),"")))</f>
        <v/>
      </c>
      <c r="H1225" s="419" t="str">
        <f t="shared" si="583"/>
        <v/>
      </c>
      <c r="I1225" s="419" t="str">
        <f t="shared" si="585"/>
        <v/>
      </c>
      <c r="J1225" s="419" t="str">
        <f t="shared" si="586"/>
        <v/>
      </c>
      <c r="K1225" s="419" t="str">
        <f t="shared" si="587"/>
        <v/>
      </c>
      <c r="L1225" s="714"/>
      <c r="N1225" s="477"/>
      <c r="O1225" s="478" t="str">
        <f t="shared" si="588"/>
        <v/>
      </c>
      <c r="P1225" s="477"/>
      <c r="Q1225" s="479" t="str">
        <f t="shared" si="589"/>
        <v/>
      </c>
      <c r="R1225" s="477"/>
      <c r="S1225" s="480" t="str">
        <f t="shared" si="590"/>
        <v/>
      </c>
      <c r="T1225" s="481">
        <f>SUMIF($N$8:S$8,"QUANT.",N1225:S1225)</f>
        <v>0</v>
      </c>
      <c r="U1225" s="482">
        <f t="shared" si="591"/>
        <v>0</v>
      </c>
      <c r="V1225" s="494" t="str">
        <f t="shared" si="584"/>
        <v/>
      </c>
      <c r="W1225" s="495">
        <f t="shared" si="592"/>
        <v>0</v>
      </c>
      <c r="X1225" s="495" t="e">
        <f t="shared" si="593"/>
        <v>#VALUE!</v>
      </c>
    </row>
    <row r="1226" spans="1:24">
      <c r="A1226" s="414"/>
      <c r="B1226" s="415"/>
      <c r="C1226" s="416" t="str">
        <f>IF($B1226="","",IFERROR(VLOOKUP($B1226,SERVIÇOS!$A:$F,2,0),IFERROR(VLOOKUP($B1226,'COMPOSIÇÕES COMPLEMENTARES '!$C:$K,2,0),"")))</f>
        <v/>
      </c>
      <c r="D1226" s="417" t="str">
        <f>IF($B1226="","",IFERROR(VLOOKUP($B1226,SERVIÇOS!$A:$F,3,0),IFERROR(VLOOKUP($B1226,'COMPOSIÇÕES COMPLEMENTARES '!$C:$K,3,0),"")))</f>
        <v/>
      </c>
      <c r="E1226" s="418"/>
      <c r="F1226" s="419" t="str">
        <f>IF($B1226="","",IFERROR(VLOOKUP($B1226,SERVIÇOS!$A:$F,4,0),IFERROR(VLOOKUP($B1226,'COMPOSIÇÕES COMPLEMENTARES '!$C:$K,6,0),"")))</f>
        <v/>
      </c>
      <c r="G1226" s="419" t="str">
        <f>IF($B1226="","",IFERROR(VLOOKUP($B1226,SERVIÇOS!$A:$F,5,0),IFERROR(VLOOKUP($B1226,'COMPOSIÇÕES COMPLEMENTARES '!$C:$K,7,0),"")))</f>
        <v/>
      </c>
      <c r="H1226" s="419" t="str">
        <f t="shared" si="583"/>
        <v/>
      </c>
      <c r="I1226" s="419" t="str">
        <f t="shared" si="585"/>
        <v/>
      </c>
      <c r="J1226" s="419" t="str">
        <f t="shared" si="586"/>
        <v/>
      </c>
      <c r="K1226" s="419" t="str">
        <f t="shared" si="587"/>
        <v/>
      </c>
      <c r="L1226" s="714"/>
      <c r="N1226" s="477"/>
      <c r="O1226" s="478" t="str">
        <f t="shared" si="588"/>
        <v/>
      </c>
      <c r="P1226" s="477"/>
      <c r="Q1226" s="479" t="str">
        <f t="shared" si="589"/>
        <v/>
      </c>
      <c r="R1226" s="477"/>
      <c r="S1226" s="480" t="str">
        <f t="shared" si="590"/>
        <v/>
      </c>
      <c r="T1226" s="481">
        <f>SUMIF($N$8:S$8,"QUANT.",N1226:S1226)</f>
        <v>0</v>
      </c>
      <c r="U1226" s="482">
        <f t="shared" si="591"/>
        <v>0</v>
      </c>
      <c r="V1226" s="494" t="str">
        <f t="shared" si="584"/>
        <v/>
      </c>
      <c r="W1226" s="495">
        <f t="shared" si="592"/>
        <v>0</v>
      </c>
      <c r="X1226" s="495" t="e">
        <f t="shared" si="593"/>
        <v>#VALUE!</v>
      </c>
    </row>
    <row r="1227" spans="1:24">
      <c r="A1227" s="414"/>
      <c r="B1227" s="415"/>
      <c r="C1227" s="416" t="str">
        <f>IF($B1227="","",IFERROR(VLOOKUP($B1227,SERVIÇOS!$A:$F,2,0),IFERROR(VLOOKUP($B1227,'COMPOSIÇÕES COMPLEMENTARES '!$C:$K,2,0),"")))</f>
        <v/>
      </c>
      <c r="D1227" s="417" t="str">
        <f>IF($B1227="","",IFERROR(VLOOKUP($B1227,SERVIÇOS!$A:$F,3,0),IFERROR(VLOOKUP($B1227,'COMPOSIÇÕES COMPLEMENTARES '!$C:$K,3,0),"")))</f>
        <v/>
      </c>
      <c r="E1227" s="418"/>
      <c r="F1227" s="419" t="str">
        <f>IF($B1227="","",IFERROR(VLOOKUP($B1227,SERVIÇOS!$A:$F,4,0),IFERROR(VLOOKUP($B1227,'COMPOSIÇÕES COMPLEMENTARES '!$C:$K,6,0),"")))</f>
        <v/>
      </c>
      <c r="G1227" s="419" t="str">
        <f>IF($B1227="","",IFERROR(VLOOKUP($B1227,SERVIÇOS!$A:$F,5,0),IFERROR(VLOOKUP($B1227,'COMPOSIÇÕES COMPLEMENTARES '!$C:$K,7,0),"")))</f>
        <v/>
      </c>
      <c r="H1227" s="419" t="str">
        <f t="shared" si="583"/>
        <v/>
      </c>
      <c r="I1227" s="419" t="str">
        <f t="shared" si="585"/>
        <v/>
      </c>
      <c r="J1227" s="419" t="str">
        <f t="shared" si="586"/>
        <v/>
      </c>
      <c r="K1227" s="419" t="str">
        <f t="shared" si="587"/>
        <v/>
      </c>
      <c r="L1227" s="714"/>
      <c r="N1227" s="477"/>
      <c r="O1227" s="478" t="str">
        <f t="shared" si="588"/>
        <v/>
      </c>
      <c r="P1227" s="477"/>
      <c r="Q1227" s="479" t="str">
        <f t="shared" si="589"/>
        <v/>
      </c>
      <c r="R1227" s="477"/>
      <c r="S1227" s="480" t="str">
        <f t="shared" si="590"/>
        <v/>
      </c>
      <c r="T1227" s="481">
        <f>SUMIF($N$8:S$8,"QUANT.",N1227:S1227)</f>
        <v>0</v>
      </c>
      <c r="U1227" s="482">
        <f t="shared" si="591"/>
        <v>0</v>
      </c>
      <c r="V1227" s="494" t="str">
        <f t="shared" si="584"/>
        <v/>
      </c>
      <c r="W1227" s="495">
        <f t="shared" si="592"/>
        <v>0</v>
      </c>
      <c r="X1227" s="495" t="e">
        <f t="shared" si="593"/>
        <v>#VALUE!</v>
      </c>
    </row>
    <row r="1228" spans="1:24">
      <c r="A1228" s="414"/>
      <c r="B1228" s="415"/>
      <c r="C1228" s="416" t="str">
        <f>IF($B1228="","",IFERROR(VLOOKUP($B1228,SERVIÇOS!$A:$F,2,0),IFERROR(VLOOKUP($B1228,'COMPOSIÇÕES COMPLEMENTARES '!$C:$K,2,0),"")))</f>
        <v/>
      </c>
      <c r="D1228" s="417" t="str">
        <f>IF($B1228="","",IFERROR(VLOOKUP($B1228,SERVIÇOS!$A:$F,3,0),IFERROR(VLOOKUP($B1228,'COMPOSIÇÕES COMPLEMENTARES '!$C:$K,3,0),"")))</f>
        <v/>
      </c>
      <c r="E1228" s="418"/>
      <c r="F1228" s="419" t="str">
        <f>IF($B1228="","",IFERROR(VLOOKUP($B1228,SERVIÇOS!$A:$F,4,0),IFERROR(VLOOKUP($B1228,'COMPOSIÇÕES COMPLEMENTARES '!$C:$K,6,0),"")))</f>
        <v/>
      </c>
      <c r="G1228" s="419" t="str">
        <f>IF($B1228="","",IFERROR(VLOOKUP($B1228,SERVIÇOS!$A:$F,5,0),IFERROR(VLOOKUP($B1228,'COMPOSIÇÕES COMPLEMENTARES '!$C:$K,7,0),"")))</f>
        <v/>
      </c>
      <c r="H1228" s="419" t="str">
        <f t="shared" si="583"/>
        <v/>
      </c>
      <c r="I1228" s="419" t="str">
        <f t="shared" si="585"/>
        <v/>
      </c>
      <c r="J1228" s="419" t="str">
        <f t="shared" si="586"/>
        <v/>
      </c>
      <c r="K1228" s="419" t="str">
        <f t="shared" si="587"/>
        <v/>
      </c>
      <c r="L1228" s="714"/>
      <c r="N1228" s="477"/>
      <c r="O1228" s="478" t="str">
        <f t="shared" si="588"/>
        <v/>
      </c>
      <c r="P1228" s="477"/>
      <c r="Q1228" s="479" t="str">
        <f t="shared" si="589"/>
        <v/>
      </c>
      <c r="R1228" s="477"/>
      <c r="S1228" s="480" t="str">
        <f t="shared" si="590"/>
        <v/>
      </c>
      <c r="T1228" s="481">
        <f>SUMIF($N$8:S$8,"QUANT.",N1228:S1228)</f>
        <v>0</v>
      </c>
      <c r="U1228" s="482">
        <f t="shared" si="591"/>
        <v>0</v>
      </c>
      <c r="V1228" s="494" t="str">
        <f t="shared" si="584"/>
        <v/>
      </c>
      <c r="W1228" s="495">
        <f t="shared" si="592"/>
        <v>0</v>
      </c>
      <c r="X1228" s="495" t="e">
        <f t="shared" si="593"/>
        <v>#VALUE!</v>
      </c>
    </row>
    <row r="1229" spans="1:24">
      <c r="A1229" s="414"/>
      <c r="B1229" s="415"/>
      <c r="C1229" s="416" t="str">
        <f>IF($B1229="","",IFERROR(VLOOKUP($B1229,SERVIÇOS!$A:$F,2,0),IFERROR(VLOOKUP($B1229,'COMPOSIÇÕES COMPLEMENTARES '!$C:$K,2,0),"")))</f>
        <v/>
      </c>
      <c r="D1229" s="417" t="str">
        <f>IF($B1229="","",IFERROR(VLOOKUP($B1229,SERVIÇOS!$A:$F,3,0),IFERROR(VLOOKUP($B1229,'COMPOSIÇÕES COMPLEMENTARES '!$C:$K,3,0),"")))</f>
        <v/>
      </c>
      <c r="E1229" s="418"/>
      <c r="F1229" s="419" t="str">
        <f>IF($B1229="","",IFERROR(VLOOKUP($B1229,SERVIÇOS!$A:$F,4,0),IFERROR(VLOOKUP($B1229,'COMPOSIÇÕES COMPLEMENTARES '!$C:$K,6,0),"")))</f>
        <v/>
      </c>
      <c r="G1229" s="419" t="str">
        <f>IF($B1229="","",IFERROR(VLOOKUP($B1229,SERVIÇOS!$A:$F,5,0),IFERROR(VLOOKUP($B1229,'COMPOSIÇÕES COMPLEMENTARES '!$C:$K,7,0),"")))</f>
        <v/>
      </c>
      <c r="H1229" s="419" t="str">
        <f t="shared" si="583"/>
        <v/>
      </c>
      <c r="I1229" s="419" t="str">
        <f t="shared" si="585"/>
        <v/>
      </c>
      <c r="J1229" s="419" t="str">
        <f t="shared" si="586"/>
        <v/>
      </c>
      <c r="K1229" s="419" t="str">
        <f t="shared" si="587"/>
        <v/>
      </c>
      <c r="L1229" s="714"/>
      <c r="N1229" s="477"/>
      <c r="O1229" s="478" t="str">
        <f t="shared" si="588"/>
        <v/>
      </c>
      <c r="P1229" s="477"/>
      <c r="Q1229" s="479" t="str">
        <f t="shared" si="589"/>
        <v/>
      </c>
      <c r="R1229" s="477"/>
      <c r="S1229" s="480" t="str">
        <f t="shared" si="590"/>
        <v/>
      </c>
      <c r="T1229" s="481">
        <f>SUMIF($N$8:S$8,"QUANT.",N1229:S1229)</f>
        <v>0</v>
      </c>
      <c r="U1229" s="482">
        <f t="shared" si="591"/>
        <v>0</v>
      </c>
      <c r="V1229" s="494" t="str">
        <f t="shared" si="584"/>
        <v/>
      </c>
      <c r="W1229" s="495">
        <f t="shared" si="592"/>
        <v>0</v>
      </c>
      <c r="X1229" s="495" t="e">
        <f t="shared" si="593"/>
        <v>#VALUE!</v>
      </c>
    </row>
    <row r="1230" spans="1:24">
      <c r="A1230" s="414"/>
      <c r="B1230" s="415"/>
      <c r="C1230" s="416" t="str">
        <f>IF($B1230="","",IFERROR(VLOOKUP($B1230,SERVIÇOS!$A:$F,2,0),IFERROR(VLOOKUP($B1230,'COMPOSIÇÕES COMPLEMENTARES '!$C:$K,2,0),"")))</f>
        <v/>
      </c>
      <c r="D1230" s="417" t="str">
        <f>IF($B1230="","",IFERROR(VLOOKUP($B1230,SERVIÇOS!$A:$F,3,0),IFERROR(VLOOKUP($B1230,'COMPOSIÇÕES COMPLEMENTARES '!$C:$K,3,0),"")))</f>
        <v/>
      </c>
      <c r="E1230" s="418"/>
      <c r="F1230" s="419" t="str">
        <f>IF($B1230="","",IFERROR(VLOOKUP($B1230,SERVIÇOS!$A:$F,4,0),IFERROR(VLOOKUP($B1230,'COMPOSIÇÕES COMPLEMENTARES '!$C:$K,6,0),"")))</f>
        <v/>
      </c>
      <c r="G1230" s="419" t="str">
        <f>IF($B1230="","",IFERROR(VLOOKUP($B1230,SERVIÇOS!$A:$F,5,0),IFERROR(VLOOKUP($B1230,'COMPOSIÇÕES COMPLEMENTARES '!$C:$K,7,0),"")))</f>
        <v/>
      </c>
      <c r="H1230" s="419" t="str">
        <f t="shared" si="583"/>
        <v/>
      </c>
      <c r="I1230" s="419" t="str">
        <f t="shared" si="585"/>
        <v/>
      </c>
      <c r="J1230" s="419" t="str">
        <f t="shared" si="586"/>
        <v/>
      </c>
      <c r="K1230" s="419" t="str">
        <f t="shared" si="587"/>
        <v/>
      </c>
      <c r="L1230" s="714"/>
      <c r="N1230" s="477"/>
      <c r="O1230" s="478" t="str">
        <f t="shared" si="588"/>
        <v/>
      </c>
      <c r="P1230" s="477"/>
      <c r="Q1230" s="479" t="str">
        <f t="shared" si="589"/>
        <v/>
      </c>
      <c r="R1230" s="477"/>
      <c r="S1230" s="480" t="str">
        <f t="shared" si="590"/>
        <v/>
      </c>
      <c r="T1230" s="481">
        <f>SUMIF($N$8:S$8,"QUANT.",N1230:S1230)</f>
        <v>0</v>
      </c>
      <c r="U1230" s="482">
        <f t="shared" si="591"/>
        <v>0</v>
      </c>
      <c r="V1230" s="494" t="str">
        <f t="shared" si="584"/>
        <v/>
      </c>
      <c r="W1230" s="495">
        <f t="shared" si="592"/>
        <v>0</v>
      </c>
      <c r="X1230" s="495" t="e">
        <f t="shared" si="593"/>
        <v>#VALUE!</v>
      </c>
    </row>
    <row r="1231" spans="1:24">
      <c r="A1231" s="414"/>
      <c r="B1231" s="415"/>
      <c r="C1231" s="416" t="str">
        <f>IF($B1231="","",IFERROR(VLOOKUP($B1231,SERVIÇOS!$A:$F,2,0),IFERROR(VLOOKUP($B1231,'COMPOSIÇÕES COMPLEMENTARES '!$C:$K,2,0),"")))</f>
        <v/>
      </c>
      <c r="D1231" s="417" t="str">
        <f>IF($B1231="","",IFERROR(VLOOKUP($B1231,SERVIÇOS!$A:$F,3,0),IFERROR(VLOOKUP($B1231,'COMPOSIÇÕES COMPLEMENTARES '!$C:$K,3,0),"")))</f>
        <v/>
      </c>
      <c r="E1231" s="418"/>
      <c r="F1231" s="419" t="str">
        <f>IF($B1231="","",IFERROR(VLOOKUP($B1231,SERVIÇOS!$A:$F,4,0),IFERROR(VLOOKUP($B1231,'COMPOSIÇÕES COMPLEMENTARES '!$C:$K,6,0),"")))</f>
        <v/>
      </c>
      <c r="G1231" s="419" t="str">
        <f>IF($B1231="","",IFERROR(VLOOKUP($B1231,SERVIÇOS!$A:$F,5,0),IFERROR(VLOOKUP($B1231,'COMPOSIÇÕES COMPLEMENTARES '!$C:$K,7,0),"")))</f>
        <v/>
      </c>
      <c r="H1231" s="419" t="str">
        <f t="shared" si="583"/>
        <v/>
      </c>
      <c r="I1231" s="419" t="str">
        <f t="shared" si="585"/>
        <v/>
      </c>
      <c r="J1231" s="419" t="str">
        <f t="shared" si="586"/>
        <v/>
      </c>
      <c r="K1231" s="419" t="str">
        <f t="shared" si="587"/>
        <v/>
      </c>
      <c r="L1231" s="714"/>
      <c r="N1231" s="477"/>
      <c r="O1231" s="478" t="str">
        <f t="shared" si="588"/>
        <v/>
      </c>
      <c r="P1231" s="477"/>
      <c r="Q1231" s="479" t="str">
        <f t="shared" si="589"/>
        <v/>
      </c>
      <c r="R1231" s="477"/>
      <c r="S1231" s="480" t="str">
        <f t="shared" si="590"/>
        <v/>
      </c>
      <c r="T1231" s="481">
        <f>SUMIF($N$8:S$8,"QUANT.",N1231:S1231)</f>
        <v>0</v>
      </c>
      <c r="U1231" s="482">
        <f t="shared" si="591"/>
        <v>0</v>
      </c>
      <c r="V1231" s="494" t="str">
        <f t="shared" si="584"/>
        <v/>
      </c>
      <c r="W1231" s="495">
        <f t="shared" si="592"/>
        <v>0</v>
      </c>
      <c r="X1231" s="495" t="e">
        <f t="shared" si="593"/>
        <v>#VALUE!</v>
      </c>
    </row>
    <row r="1232" spans="1:24">
      <c r="A1232" s="414"/>
      <c r="B1232" s="415"/>
      <c r="C1232" s="416" t="str">
        <f>IF($B1232="","",IFERROR(VLOOKUP($B1232,SERVIÇOS!$A:$F,2,0),IFERROR(VLOOKUP($B1232,'COMPOSIÇÕES COMPLEMENTARES '!$C:$K,2,0),"")))</f>
        <v/>
      </c>
      <c r="D1232" s="417" t="str">
        <f>IF($B1232="","",IFERROR(VLOOKUP($B1232,SERVIÇOS!$A:$F,3,0),IFERROR(VLOOKUP($B1232,'COMPOSIÇÕES COMPLEMENTARES '!$C:$K,3,0),"")))</f>
        <v/>
      </c>
      <c r="E1232" s="418"/>
      <c r="F1232" s="419" t="str">
        <f>IF($B1232="","",IFERROR(VLOOKUP($B1232,SERVIÇOS!$A:$F,4,0),IFERROR(VLOOKUP($B1232,'COMPOSIÇÕES COMPLEMENTARES '!$C:$K,6,0),"")))</f>
        <v/>
      </c>
      <c r="G1232" s="419" t="str">
        <f>IF($B1232="","",IFERROR(VLOOKUP($B1232,SERVIÇOS!$A:$F,5,0),IFERROR(VLOOKUP($B1232,'COMPOSIÇÕES COMPLEMENTARES '!$C:$K,7,0),"")))</f>
        <v/>
      </c>
      <c r="H1232" s="419" t="str">
        <f t="shared" si="583"/>
        <v/>
      </c>
      <c r="I1232" s="419" t="str">
        <f t="shared" si="585"/>
        <v/>
      </c>
      <c r="J1232" s="419" t="str">
        <f t="shared" si="586"/>
        <v/>
      </c>
      <c r="K1232" s="419" t="str">
        <f t="shared" si="587"/>
        <v/>
      </c>
      <c r="L1232" s="714"/>
      <c r="N1232" s="477"/>
      <c r="O1232" s="478" t="str">
        <f t="shared" si="588"/>
        <v/>
      </c>
      <c r="P1232" s="477"/>
      <c r="Q1232" s="479" t="str">
        <f t="shared" si="589"/>
        <v/>
      </c>
      <c r="R1232" s="477"/>
      <c r="S1232" s="480" t="str">
        <f t="shared" si="590"/>
        <v/>
      </c>
      <c r="T1232" s="481">
        <f>SUMIF($N$8:S$8,"QUANT.",N1232:S1232)</f>
        <v>0</v>
      </c>
      <c r="U1232" s="482">
        <f t="shared" si="591"/>
        <v>0</v>
      </c>
      <c r="V1232" s="494" t="str">
        <f t="shared" si="584"/>
        <v/>
      </c>
      <c r="W1232" s="495">
        <f t="shared" si="592"/>
        <v>0</v>
      </c>
      <c r="X1232" s="495" t="e">
        <f t="shared" si="593"/>
        <v>#VALUE!</v>
      </c>
    </row>
    <row r="1233" spans="1:24">
      <c r="A1233" s="414"/>
      <c r="B1233" s="415"/>
      <c r="C1233" s="416" t="str">
        <f>IF($B1233="","",IFERROR(VLOOKUP($B1233,SERVIÇOS!$A:$F,2,0),IFERROR(VLOOKUP($B1233,'COMPOSIÇÕES COMPLEMENTARES '!$C:$K,2,0),"")))</f>
        <v/>
      </c>
      <c r="D1233" s="417" t="str">
        <f>IF($B1233="","",IFERROR(VLOOKUP($B1233,SERVIÇOS!$A:$F,3,0),IFERROR(VLOOKUP($B1233,'COMPOSIÇÕES COMPLEMENTARES '!$C:$K,3,0),"")))</f>
        <v/>
      </c>
      <c r="E1233" s="418"/>
      <c r="F1233" s="419" t="str">
        <f>IF($B1233="","",IFERROR(VLOOKUP($B1233,SERVIÇOS!$A:$F,4,0),IFERROR(VLOOKUP($B1233,'COMPOSIÇÕES COMPLEMENTARES '!$C:$K,6,0),"")))</f>
        <v/>
      </c>
      <c r="G1233" s="419" t="str">
        <f>IF($B1233="","",IFERROR(VLOOKUP($B1233,SERVIÇOS!$A:$F,5,0),IFERROR(VLOOKUP($B1233,'COMPOSIÇÕES COMPLEMENTARES '!$C:$K,7,0),"")))</f>
        <v/>
      </c>
      <c r="H1233" s="419" t="str">
        <f t="shared" si="583"/>
        <v/>
      </c>
      <c r="I1233" s="419" t="str">
        <f t="shared" si="585"/>
        <v/>
      </c>
      <c r="J1233" s="419" t="str">
        <f t="shared" si="586"/>
        <v/>
      </c>
      <c r="K1233" s="419" t="str">
        <f t="shared" si="587"/>
        <v/>
      </c>
      <c r="L1233" s="714"/>
      <c r="N1233" s="477"/>
      <c r="O1233" s="478" t="str">
        <f t="shared" si="588"/>
        <v/>
      </c>
      <c r="P1233" s="477"/>
      <c r="Q1233" s="479" t="str">
        <f t="shared" si="589"/>
        <v/>
      </c>
      <c r="R1233" s="477"/>
      <c r="S1233" s="480" t="str">
        <f t="shared" si="590"/>
        <v/>
      </c>
      <c r="T1233" s="481">
        <f>SUMIF($N$8:S$8,"QUANT.",N1233:S1233)</f>
        <v>0</v>
      </c>
      <c r="U1233" s="482">
        <f t="shared" si="591"/>
        <v>0</v>
      </c>
      <c r="V1233" s="494" t="str">
        <f t="shared" si="584"/>
        <v/>
      </c>
      <c r="W1233" s="495">
        <f t="shared" si="592"/>
        <v>0</v>
      </c>
      <c r="X1233" s="495" t="e">
        <f t="shared" si="593"/>
        <v>#VALUE!</v>
      </c>
    </row>
    <row r="1234" spans="1:24">
      <c r="A1234" s="414"/>
      <c r="B1234" s="415"/>
      <c r="C1234" s="416" t="str">
        <f>IF($B1234="","",IFERROR(VLOOKUP($B1234,SERVIÇOS!$A:$F,2,0),IFERROR(VLOOKUP($B1234,'COMPOSIÇÕES COMPLEMENTARES '!$C:$K,2,0),"")))</f>
        <v/>
      </c>
      <c r="D1234" s="417" t="str">
        <f>IF($B1234="","",IFERROR(VLOOKUP($B1234,SERVIÇOS!$A:$F,3,0),IFERROR(VLOOKUP($B1234,'COMPOSIÇÕES COMPLEMENTARES '!$C:$K,3,0),"")))</f>
        <v/>
      </c>
      <c r="E1234" s="418"/>
      <c r="F1234" s="419" t="str">
        <f>IF($B1234="","",IFERROR(VLOOKUP($B1234,SERVIÇOS!$A:$F,4,0),IFERROR(VLOOKUP($B1234,'COMPOSIÇÕES COMPLEMENTARES '!$C:$K,6,0),"")))</f>
        <v/>
      </c>
      <c r="G1234" s="419" t="str">
        <f>IF($B1234="","",IFERROR(VLOOKUP($B1234,SERVIÇOS!$A:$F,5,0),IFERROR(VLOOKUP($B1234,'COMPOSIÇÕES COMPLEMENTARES '!$C:$K,7,0),"")))</f>
        <v/>
      </c>
      <c r="H1234" s="419" t="str">
        <f t="shared" si="583"/>
        <v/>
      </c>
      <c r="I1234" s="419" t="str">
        <f t="shared" si="585"/>
        <v/>
      </c>
      <c r="J1234" s="419" t="str">
        <f t="shared" si="586"/>
        <v/>
      </c>
      <c r="K1234" s="419" t="str">
        <f t="shared" si="587"/>
        <v/>
      </c>
      <c r="L1234" s="714"/>
      <c r="N1234" s="477"/>
      <c r="O1234" s="478" t="str">
        <f t="shared" si="588"/>
        <v/>
      </c>
      <c r="P1234" s="477"/>
      <c r="Q1234" s="479" t="str">
        <f t="shared" si="589"/>
        <v/>
      </c>
      <c r="R1234" s="477"/>
      <c r="S1234" s="480" t="str">
        <f t="shared" si="590"/>
        <v/>
      </c>
      <c r="T1234" s="481">
        <f>SUMIF($N$8:S$8,"QUANT.",N1234:S1234)</f>
        <v>0</v>
      </c>
      <c r="U1234" s="482">
        <f t="shared" si="591"/>
        <v>0</v>
      </c>
      <c r="V1234" s="494" t="str">
        <f t="shared" si="584"/>
        <v/>
      </c>
      <c r="W1234" s="495">
        <f t="shared" si="592"/>
        <v>0</v>
      </c>
      <c r="X1234" s="495" t="e">
        <f t="shared" si="593"/>
        <v>#VALUE!</v>
      </c>
    </row>
    <row r="1235" spans="1:24">
      <c r="A1235" s="414"/>
      <c r="B1235" s="415"/>
      <c r="C1235" s="416" t="str">
        <f>IF($B1235="","",IFERROR(VLOOKUP($B1235,SERVIÇOS!$A:$F,2,0),IFERROR(VLOOKUP($B1235,'COMPOSIÇÕES COMPLEMENTARES '!$C:$K,2,0),"")))</f>
        <v/>
      </c>
      <c r="D1235" s="417" t="str">
        <f>IF($B1235="","",IFERROR(VLOOKUP($B1235,SERVIÇOS!$A:$F,3,0),IFERROR(VLOOKUP($B1235,'COMPOSIÇÕES COMPLEMENTARES '!$C:$K,3,0),"")))</f>
        <v/>
      </c>
      <c r="E1235" s="418"/>
      <c r="F1235" s="419" t="str">
        <f>IF($B1235="","",IFERROR(VLOOKUP($B1235,SERVIÇOS!$A:$F,4,0),IFERROR(VLOOKUP($B1235,'COMPOSIÇÕES COMPLEMENTARES '!$C:$K,6,0),"")))</f>
        <v/>
      </c>
      <c r="G1235" s="419" t="str">
        <f>IF($B1235="","",IFERROR(VLOOKUP($B1235,SERVIÇOS!$A:$F,5,0),IFERROR(VLOOKUP($B1235,'COMPOSIÇÕES COMPLEMENTARES '!$C:$K,7,0),"")))</f>
        <v/>
      </c>
      <c r="H1235" s="419" t="str">
        <f t="shared" si="583"/>
        <v/>
      </c>
      <c r="I1235" s="419" t="str">
        <f t="shared" si="585"/>
        <v/>
      </c>
      <c r="J1235" s="419" t="str">
        <f t="shared" si="586"/>
        <v/>
      </c>
      <c r="K1235" s="419" t="str">
        <f t="shared" si="587"/>
        <v/>
      </c>
      <c r="L1235" s="714"/>
      <c r="N1235" s="477"/>
      <c r="O1235" s="478" t="str">
        <f t="shared" si="588"/>
        <v/>
      </c>
      <c r="P1235" s="477"/>
      <c r="Q1235" s="479" t="str">
        <f t="shared" si="589"/>
        <v/>
      </c>
      <c r="R1235" s="477"/>
      <c r="S1235" s="480" t="str">
        <f t="shared" si="590"/>
        <v/>
      </c>
      <c r="T1235" s="481">
        <f>SUMIF($N$8:S$8,"QUANT.",N1235:S1235)</f>
        <v>0</v>
      </c>
      <c r="U1235" s="482">
        <f t="shared" si="591"/>
        <v>0</v>
      </c>
      <c r="V1235" s="494" t="str">
        <f t="shared" si="584"/>
        <v/>
      </c>
      <c r="W1235" s="495">
        <f t="shared" si="592"/>
        <v>0</v>
      </c>
      <c r="X1235" s="495" t="e">
        <f t="shared" si="593"/>
        <v>#VALUE!</v>
      </c>
    </row>
    <row r="1236" spans="1:24">
      <c r="A1236" s="414"/>
      <c r="B1236" s="415"/>
      <c r="C1236" s="416" t="str">
        <f>IF($B1236="","",IFERROR(VLOOKUP($B1236,SERVIÇOS!$A:$F,2,0),IFERROR(VLOOKUP($B1236,'COMPOSIÇÕES COMPLEMENTARES '!$C:$K,2,0),"")))</f>
        <v/>
      </c>
      <c r="D1236" s="417" t="str">
        <f>IF($B1236="","",IFERROR(VLOOKUP($B1236,SERVIÇOS!$A:$F,3,0),IFERROR(VLOOKUP($B1236,'COMPOSIÇÕES COMPLEMENTARES '!$C:$K,3,0),"")))</f>
        <v/>
      </c>
      <c r="E1236" s="418"/>
      <c r="F1236" s="419" t="str">
        <f>IF($B1236="","",IFERROR(VLOOKUP($B1236,SERVIÇOS!$A:$F,4,0),IFERROR(VLOOKUP($B1236,'COMPOSIÇÕES COMPLEMENTARES '!$C:$K,6,0),"")))</f>
        <v/>
      </c>
      <c r="G1236" s="419" t="str">
        <f>IF($B1236="","",IFERROR(VLOOKUP($B1236,SERVIÇOS!$A:$F,5,0),IFERROR(VLOOKUP($B1236,'COMPOSIÇÕES COMPLEMENTARES '!$C:$K,7,0),"")))</f>
        <v/>
      </c>
      <c r="H1236" s="419" t="str">
        <f t="shared" si="583"/>
        <v/>
      </c>
      <c r="I1236" s="419" t="str">
        <f t="shared" si="585"/>
        <v/>
      </c>
      <c r="J1236" s="419" t="str">
        <f t="shared" si="586"/>
        <v/>
      </c>
      <c r="K1236" s="419" t="str">
        <f t="shared" si="587"/>
        <v/>
      </c>
      <c r="L1236" s="714"/>
      <c r="N1236" s="477"/>
      <c r="O1236" s="478" t="str">
        <f t="shared" si="588"/>
        <v/>
      </c>
      <c r="P1236" s="477"/>
      <c r="Q1236" s="479" t="str">
        <f t="shared" si="589"/>
        <v/>
      </c>
      <c r="R1236" s="477"/>
      <c r="S1236" s="480" t="str">
        <f t="shared" si="590"/>
        <v/>
      </c>
      <c r="T1236" s="481">
        <f>SUMIF($N$8:S$8,"QUANT.",N1236:S1236)</f>
        <v>0</v>
      </c>
      <c r="U1236" s="482">
        <f t="shared" si="591"/>
        <v>0</v>
      </c>
      <c r="V1236" s="494" t="str">
        <f t="shared" si="584"/>
        <v/>
      </c>
      <c r="W1236" s="495">
        <f t="shared" si="592"/>
        <v>0</v>
      </c>
      <c r="X1236" s="495" t="e">
        <f t="shared" si="593"/>
        <v>#VALUE!</v>
      </c>
    </row>
    <row r="1237" spans="1:24">
      <c r="A1237" s="414"/>
      <c r="B1237" s="415"/>
      <c r="C1237" s="416" t="str">
        <f>IF($B1237="","",IFERROR(VLOOKUP($B1237,SERVIÇOS!$A:$F,2,0),IFERROR(VLOOKUP($B1237,'COMPOSIÇÕES COMPLEMENTARES '!$C:$K,2,0),"")))</f>
        <v/>
      </c>
      <c r="D1237" s="417" t="str">
        <f>IF($B1237="","",IFERROR(VLOOKUP($B1237,SERVIÇOS!$A:$F,3,0),IFERROR(VLOOKUP($B1237,'COMPOSIÇÕES COMPLEMENTARES '!$C:$K,3,0),"")))</f>
        <v/>
      </c>
      <c r="E1237" s="418"/>
      <c r="F1237" s="419" t="str">
        <f>IF($B1237="","",IFERROR(VLOOKUP($B1237,SERVIÇOS!$A:$F,4,0),IFERROR(VLOOKUP($B1237,'COMPOSIÇÕES COMPLEMENTARES '!$C:$K,6,0),"")))</f>
        <v/>
      </c>
      <c r="G1237" s="419" t="str">
        <f>IF($B1237="","",IFERROR(VLOOKUP($B1237,SERVIÇOS!$A:$F,5,0),IFERROR(VLOOKUP($B1237,'COMPOSIÇÕES COMPLEMENTARES '!$C:$K,7,0),"")))</f>
        <v/>
      </c>
      <c r="H1237" s="419" t="str">
        <f t="shared" si="583"/>
        <v/>
      </c>
      <c r="I1237" s="419" t="str">
        <f t="shared" si="585"/>
        <v/>
      </c>
      <c r="J1237" s="419" t="str">
        <f t="shared" si="586"/>
        <v/>
      </c>
      <c r="K1237" s="419" t="str">
        <f t="shared" si="587"/>
        <v/>
      </c>
      <c r="L1237" s="714"/>
      <c r="N1237" s="477"/>
      <c r="O1237" s="478" t="str">
        <f t="shared" si="588"/>
        <v/>
      </c>
      <c r="P1237" s="477"/>
      <c r="Q1237" s="479" t="str">
        <f t="shared" si="589"/>
        <v/>
      </c>
      <c r="R1237" s="477"/>
      <c r="S1237" s="480" t="str">
        <f t="shared" si="590"/>
        <v/>
      </c>
      <c r="T1237" s="481">
        <f>SUMIF($N$8:S$8,"QUANT.",N1237:S1237)</f>
        <v>0</v>
      </c>
      <c r="U1237" s="482">
        <f t="shared" si="591"/>
        <v>0</v>
      </c>
      <c r="V1237" s="494" t="str">
        <f t="shared" si="584"/>
        <v/>
      </c>
      <c r="W1237" s="495">
        <f t="shared" si="592"/>
        <v>0</v>
      </c>
      <c r="X1237" s="495" t="e">
        <f t="shared" si="593"/>
        <v>#VALUE!</v>
      </c>
    </row>
    <row r="1238" spans="1:24">
      <c r="A1238" s="414"/>
      <c r="B1238" s="415"/>
      <c r="C1238" s="416" t="str">
        <f>IF($B1238="","",IFERROR(VLOOKUP($B1238,SERVIÇOS!$A:$F,2,0),IFERROR(VLOOKUP($B1238,'COMPOSIÇÕES COMPLEMENTARES '!$C:$K,2,0),"")))</f>
        <v/>
      </c>
      <c r="D1238" s="417" t="str">
        <f>IF($B1238="","",IFERROR(VLOOKUP($B1238,SERVIÇOS!$A:$F,3,0),IFERROR(VLOOKUP($B1238,'COMPOSIÇÕES COMPLEMENTARES '!$C:$K,3,0),"")))</f>
        <v/>
      </c>
      <c r="E1238" s="418"/>
      <c r="F1238" s="419" t="str">
        <f>IF($B1238="","",IFERROR(VLOOKUP($B1238,SERVIÇOS!$A:$F,4,0),IFERROR(VLOOKUP($B1238,'COMPOSIÇÕES COMPLEMENTARES '!$C:$K,6,0),"")))</f>
        <v/>
      </c>
      <c r="G1238" s="419" t="str">
        <f>IF($B1238="","",IFERROR(VLOOKUP($B1238,SERVIÇOS!$A:$F,5,0),IFERROR(VLOOKUP($B1238,'COMPOSIÇÕES COMPLEMENTARES '!$C:$K,7,0),"")))</f>
        <v/>
      </c>
      <c r="H1238" s="419" t="str">
        <f t="shared" si="583"/>
        <v/>
      </c>
      <c r="I1238" s="419" t="str">
        <f t="shared" si="585"/>
        <v/>
      </c>
      <c r="J1238" s="419" t="str">
        <f t="shared" si="586"/>
        <v/>
      </c>
      <c r="K1238" s="419" t="str">
        <f t="shared" si="587"/>
        <v/>
      </c>
      <c r="L1238" s="714"/>
      <c r="N1238" s="477"/>
      <c r="O1238" s="478" t="str">
        <f t="shared" si="588"/>
        <v/>
      </c>
      <c r="P1238" s="477"/>
      <c r="Q1238" s="479" t="str">
        <f t="shared" si="589"/>
        <v/>
      </c>
      <c r="R1238" s="477"/>
      <c r="S1238" s="480" t="str">
        <f t="shared" si="590"/>
        <v/>
      </c>
      <c r="T1238" s="481">
        <f>SUMIF($N$8:S$8,"QUANT.",N1238:S1238)</f>
        <v>0</v>
      </c>
      <c r="U1238" s="482">
        <f t="shared" si="591"/>
        <v>0</v>
      </c>
      <c r="V1238" s="494" t="str">
        <f t="shared" si="584"/>
        <v/>
      </c>
      <c r="W1238" s="495">
        <f t="shared" si="592"/>
        <v>0</v>
      </c>
      <c r="X1238" s="495" t="e">
        <f t="shared" si="593"/>
        <v>#VALUE!</v>
      </c>
    </row>
    <row r="1239" spans="1:24">
      <c r="A1239" s="414"/>
      <c r="B1239" s="415"/>
      <c r="C1239" s="416" t="str">
        <f>IF($B1239="","",IFERROR(VLOOKUP($B1239,SERVIÇOS!$A:$F,2,0),IFERROR(VLOOKUP($B1239,'COMPOSIÇÕES COMPLEMENTARES '!$C:$K,2,0),"")))</f>
        <v/>
      </c>
      <c r="D1239" s="417" t="str">
        <f>IF($B1239="","",IFERROR(VLOOKUP($B1239,SERVIÇOS!$A:$F,3,0),IFERROR(VLOOKUP($B1239,'COMPOSIÇÕES COMPLEMENTARES '!$C:$K,3,0),"")))</f>
        <v/>
      </c>
      <c r="E1239" s="418"/>
      <c r="F1239" s="419" t="str">
        <f>IF($B1239="","",IFERROR(VLOOKUP($B1239,SERVIÇOS!$A:$F,4,0),IFERROR(VLOOKUP($B1239,'COMPOSIÇÕES COMPLEMENTARES '!$C:$K,6,0),"")))</f>
        <v/>
      </c>
      <c r="G1239" s="419" t="str">
        <f>IF($B1239="","",IFERROR(VLOOKUP($B1239,SERVIÇOS!$A:$F,5,0),IFERROR(VLOOKUP($B1239,'COMPOSIÇÕES COMPLEMENTARES '!$C:$K,7,0),"")))</f>
        <v/>
      </c>
      <c r="H1239" s="419" t="str">
        <f t="shared" si="583"/>
        <v/>
      </c>
      <c r="I1239" s="419" t="str">
        <f t="shared" si="585"/>
        <v/>
      </c>
      <c r="J1239" s="419" t="str">
        <f t="shared" si="586"/>
        <v/>
      </c>
      <c r="K1239" s="419" t="str">
        <f t="shared" si="587"/>
        <v/>
      </c>
      <c r="L1239" s="714"/>
      <c r="N1239" s="477"/>
      <c r="O1239" s="478" t="str">
        <f t="shared" si="588"/>
        <v/>
      </c>
      <c r="P1239" s="477"/>
      <c r="Q1239" s="479" t="str">
        <f t="shared" si="589"/>
        <v/>
      </c>
      <c r="R1239" s="477"/>
      <c r="S1239" s="480" t="str">
        <f t="shared" si="590"/>
        <v/>
      </c>
      <c r="T1239" s="481">
        <f>SUMIF($N$8:S$8,"QUANT.",N1239:S1239)</f>
        <v>0</v>
      </c>
      <c r="U1239" s="482">
        <f t="shared" si="591"/>
        <v>0</v>
      </c>
      <c r="V1239" s="494" t="str">
        <f t="shared" si="584"/>
        <v/>
      </c>
      <c r="W1239" s="495">
        <f t="shared" si="592"/>
        <v>0</v>
      </c>
      <c r="X1239" s="495" t="e">
        <f t="shared" si="593"/>
        <v>#VALUE!</v>
      </c>
    </row>
    <row r="1240" spans="1:24">
      <c r="A1240" s="414"/>
      <c r="B1240" s="415"/>
      <c r="C1240" s="416" t="str">
        <f>IF($B1240="","",IFERROR(VLOOKUP($B1240,SERVIÇOS!$A:$F,2,0),IFERROR(VLOOKUP($B1240,'COMPOSIÇÕES COMPLEMENTARES '!$C:$K,2,0),"")))</f>
        <v/>
      </c>
      <c r="D1240" s="417" t="str">
        <f>IF($B1240="","",IFERROR(VLOOKUP($B1240,SERVIÇOS!$A:$F,3,0),IFERROR(VLOOKUP($B1240,'COMPOSIÇÕES COMPLEMENTARES '!$C:$K,3,0),"")))</f>
        <v/>
      </c>
      <c r="E1240" s="418"/>
      <c r="F1240" s="419" t="str">
        <f>IF($B1240="","",IFERROR(VLOOKUP($B1240,SERVIÇOS!$A:$F,4,0),IFERROR(VLOOKUP($B1240,'COMPOSIÇÕES COMPLEMENTARES '!$C:$K,6,0),"")))</f>
        <v/>
      </c>
      <c r="G1240" s="419" t="str">
        <f>IF($B1240="","",IFERROR(VLOOKUP($B1240,SERVIÇOS!$A:$F,5,0),IFERROR(VLOOKUP($B1240,'COMPOSIÇÕES COMPLEMENTARES '!$C:$K,7,0),"")))</f>
        <v/>
      </c>
      <c r="H1240" s="419" t="str">
        <f t="shared" si="583"/>
        <v/>
      </c>
      <c r="I1240" s="419" t="str">
        <f t="shared" si="585"/>
        <v/>
      </c>
      <c r="J1240" s="419" t="str">
        <f t="shared" si="586"/>
        <v/>
      </c>
      <c r="K1240" s="419" t="str">
        <f t="shared" si="587"/>
        <v/>
      </c>
      <c r="L1240" s="714"/>
      <c r="N1240" s="477"/>
      <c r="O1240" s="478" t="str">
        <f t="shared" si="588"/>
        <v/>
      </c>
      <c r="P1240" s="477"/>
      <c r="Q1240" s="479" t="str">
        <f t="shared" si="589"/>
        <v/>
      </c>
      <c r="R1240" s="477"/>
      <c r="S1240" s="480" t="str">
        <f t="shared" si="590"/>
        <v/>
      </c>
      <c r="T1240" s="481">
        <f>SUMIF($N$8:S$8,"QUANT.",N1240:S1240)</f>
        <v>0</v>
      </c>
      <c r="U1240" s="482">
        <f t="shared" si="591"/>
        <v>0</v>
      </c>
      <c r="V1240" s="494" t="str">
        <f t="shared" si="584"/>
        <v/>
      </c>
      <c r="W1240" s="495">
        <f t="shared" si="592"/>
        <v>0</v>
      </c>
      <c r="X1240" s="495" t="e">
        <f t="shared" si="593"/>
        <v>#VALUE!</v>
      </c>
    </row>
    <row r="1241" spans="1:24">
      <c r="A1241" s="414"/>
      <c r="B1241" s="415"/>
      <c r="C1241" s="416" t="str">
        <f>IF($B1241="","",IFERROR(VLOOKUP($B1241,SERVIÇOS!$A:$F,2,0),IFERROR(VLOOKUP($B1241,'COMPOSIÇÕES COMPLEMENTARES '!$C:$K,2,0),"")))</f>
        <v/>
      </c>
      <c r="D1241" s="417" t="str">
        <f>IF($B1241="","",IFERROR(VLOOKUP($B1241,SERVIÇOS!$A:$F,3,0),IFERROR(VLOOKUP($B1241,'COMPOSIÇÕES COMPLEMENTARES '!$C:$K,3,0),"")))</f>
        <v/>
      </c>
      <c r="E1241" s="418"/>
      <c r="F1241" s="419" t="str">
        <f>IF($B1241="","",IFERROR(VLOOKUP($B1241,SERVIÇOS!$A:$F,4,0),IFERROR(VLOOKUP($B1241,'COMPOSIÇÕES COMPLEMENTARES '!$C:$K,6,0),"")))</f>
        <v/>
      </c>
      <c r="G1241" s="419" t="str">
        <f>IF($B1241="","",IFERROR(VLOOKUP($B1241,SERVIÇOS!$A:$F,5,0),IFERROR(VLOOKUP($B1241,'COMPOSIÇÕES COMPLEMENTARES '!$C:$K,7,0),"")))</f>
        <v/>
      </c>
      <c r="H1241" s="419" t="str">
        <f t="shared" si="583"/>
        <v/>
      </c>
      <c r="I1241" s="419" t="str">
        <f t="shared" si="585"/>
        <v/>
      </c>
      <c r="J1241" s="419" t="str">
        <f t="shared" si="586"/>
        <v/>
      </c>
      <c r="K1241" s="419" t="str">
        <f t="shared" si="587"/>
        <v/>
      </c>
      <c r="L1241" s="714"/>
      <c r="N1241" s="477"/>
      <c r="O1241" s="478" t="str">
        <f t="shared" si="588"/>
        <v/>
      </c>
      <c r="P1241" s="477"/>
      <c r="Q1241" s="479" t="str">
        <f t="shared" si="589"/>
        <v/>
      </c>
      <c r="R1241" s="477"/>
      <c r="S1241" s="480" t="str">
        <f t="shared" si="590"/>
        <v/>
      </c>
      <c r="T1241" s="481">
        <f>SUMIF($N$8:S$8,"QUANT.",N1241:S1241)</f>
        <v>0</v>
      </c>
      <c r="U1241" s="482">
        <f t="shared" si="591"/>
        <v>0</v>
      </c>
      <c r="V1241" s="494" t="str">
        <f t="shared" si="584"/>
        <v/>
      </c>
      <c r="W1241" s="495">
        <f t="shared" si="592"/>
        <v>0</v>
      </c>
      <c r="X1241" s="495" t="e">
        <f t="shared" si="593"/>
        <v>#VALUE!</v>
      </c>
    </row>
    <row r="1242" spans="1:24">
      <c r="A1242" s="414"/>
      <c r="B1242" s="415"/>
      <c r="C1242" s="416" t="str">
        <f>IF($B1242="","",IFERROR(VLOOKUP($B1242,SERVIÇOS!$A:$F,2,0),IFERROR(VLOOKUP($B1242,'COMPOSIÇÕES COMPLEMENTARES '!$C:$K,2,0),"")))</f>
        <v/>
      </c>
      <c r="D1242" s="417" t="str">
        <f>IF($B1242="","",IFERROR(VLOOKUP($B1242,SERVIÇOS!$A:$F,3,0),IFERROR(VLOOKUP($B1242,'COMPOSIÇÕES COMPLEMENTARES '!$C:$K,3,0),"")))</f>
        <v/>
      </c>
      <c r="E1242" s="418"/>
      <c r="F1242" s="419" t="str">
        <f>IF($B1242="","",IFERROR(VLOOKUP($B1242,SERVIÇOS!$A:$F,4,0),IFERROR(VLOOKUP($B1242,'COMPOSIÇÕES COMPLEMENTARES '!$C:$K,6,0),"")))</f>
        <v/>
      </c>
      <c r="G1242" s="419" t="str">
        <f>IF($B1242="","",IFERROR(VLOOKUP($B1242,SERVIÇOS!$A:$F,5,0),IFERROR(VLOOKUP($B1242,'COMPOSIÇÕES COMPLEMENTARES '!$C:$K,7,0),"")))</f>
        <v/>
      </c>
      <c r="H1242" s="419" t="str">
        <f t="shared" si="583"/>
        <v/>
      </c>
      <c r="I1242" s="419" t="str">
        <f t="shared" si="585"/>
        <v/>
      </c>
      <c r="J1242" s="419" t="str">
        <f t="shared" si="586"/>
        <v/>
      </c>
      <c r="K1242" s="419" t="str">
        <f t="shared" si="587"/>
        <v/>
      </c>
      <c r="L1242" s="714"/>
      <c r="N1242" s="477"/>
      <c r="O1242" s="478" t="str">
        <f t="shared" si="588"/>
        <v/>
      </c>
      <c r="P1242" s="477"/>
      <c r="Q1242" s="479" t="str">
        <f t="shared" si="589"/>
        <v/>
      </c>
      <c r="R1242" s="477"/>
      <c r="S1242" s="480" t="str">
        <f t="shared" si="590"/>
        <v/>
      </c>
      <c r="T1242" s="481">
        <f>SUMIF($N$8:S$8,"QUANT.",N1242:S1242)</f>
        <v>0</v>
      </c>
      <c r="U1242" s="482">
        <f t="shared" si="591"/>
        <v>0</v>
      </c>
      <c r="V1242" s="494" t="str">
        <f t="shared" si="584"/>
        <v/>
      </c>
      <c r="W1242" s="495">
        <f t="shared" si="592"/>
        <v>0</v>
      </c>
      <c r="X1242" s="495" t="e">
        <f t="shared" si="593"/>
        <v>#VALUE!</v>
      </c>
    </row>
    <row r="1243" spans="1:24">
      <c r="A1243" s="414"/>
      <c r="B1243" s="415"/>
      <c r="C1243" s="416" t="str">
        <f>IF($B1243="","",IFERROR(VLOOKUP($B1243,SERVIÇOS!$A:$F,2,0),IFERROR(VLOOKUP($B1243,'COMPOSIÇÕES COMPLEMENTARES '!$C:$K,2,0),"")))</f>
        <v/>
      </c>
      <c r="D1243" s="417" t="str">
        <f>IF($B1243="","",IFERROR(VLOOKUP($B1243,SERVIÇOS!$A:$F,3,0),IFERROR(VLOOKUP($B1243,'COMPOSIÇÕES COMPLEMENTARES '!$C:$K,3,0),"")))</f>
        <v/>
      </c>
      <c r="E1243" s="418"/>
      <c r="F1243" s="419" t="str">
        <f>IF($B1243="","",IFERROR(VLOOKUP($B1243,SERVIÇOS!$A:$F,4,0),IFERROR(VLOOKUP($B1243,'COMPOSIÇÕES COMPLEMENTARES '!$C:$K,6,0),"")))</f>
        <v/>
      </c>
      <c r="G1243" s="419" t="str">
        <f>IF($B1243="","",IFERROR(VLOOKUP($B1243,SERVIÇOS!$A:$F,5,0),IFERROR(VLOOKUP($B1243,'COMPOSIÇÕES COMPLEMENTARES '!$C:$K,7,0),"")))</f>
        <v/>
      </c>
      <c r="H1243" s="419" t="str">
        <f t="shared" si="583"/>
        <v/>
      </c>
      <c r="I1243" s="419" t="str">
        <f t="shared" si="585"/>
        <v/>
      </c>
      <c r="J1243" s="419" t="str">
        <f t="shared" si="586"/>
        <v/>
      </c>
      <c r="K1243" s="419" t="str">
        <f t="shared" si="587"/>
        <v/>
      </c>
      <c r="L1243" s="714"/>
      <c r="N1243" s="477"/>
      <c r="O1243" s="478" t="str">
        <f t="shared" si="588"/>
        <v/>
      </c>
      <c r="P1243" s="477"/>
      <c r="Q1243" s="479" t="str">
        <f t="shared" si="589"/>
        <v/>
      </c>
      <c r="R1243" s="477"/>
      <c r="S1243" s="480" t="str">
        <f t="shared" si="590"/>
        <v/>
      </c>
      <c r="T1243" s="481">
        <f>SUMIF($N$8:S$8,"QUANT.",N1243:S1243)</f>
        <v>0</v>
      </c>
      <c r="U1243" s="482">
        <f t="shared" si="591"/>
        <v>0</v>
      </c>
      <c r="V1243" s="494" t="str">
        <f t="shared" si="584"/>
        <v/>
      </c>
      <c r="W1243" s="495">
        <f t="shared" si="592"/>
        <v>0</v>
      </c>
      <c r="X1243" s="495" t="e">
        <f t="shared" si="593"/>
        <v>#VALUE!</v>
      </c>
    </row>
    <row r="1244" spans="1:24">
      <c r="A1244" s="414"/>
      <c r="B1244" s="415"/>
      <c r="C1244" s="416" t="str">
        <f>IF($B1244="","",IFERROR(VLOOKUP($B1244,SERVIÇOS!$A:$F,2,0),IFERROR(VLOOKUP($B1244,'COMPOSIÇÕES COMPLEMENTARES '!$C:$K,2,0),"")))</f>
        <v/>
      </c>
      <c r="D1244" s="417" t="str">
        <f>IF($B1244="","",IFERROR(VLOOKUP($B1244,SERVIÇOS!$A:$F,3,0),IFERROR(VLOOKUP($B1244,'COMPOSIÇÕES COMPLEMENTARES '!$C:$K,3,0),"")))</f>
        <v/>
      </c>
      <c r="E1244" s="418"/>
      <c r="F1244" s="419" t="str">
        <f>IF($B1244="","",IFERROR(VLOOKUP($B1244,SERVIÇOS!$A:$F,4,0),IFERROR(VLOOKUP($B1244,'COMPOSIÇÕES COMPLEMENTARES '!$C:$K,6,0),"")))</f>
        <v/>
      </c>
      <c r="G1244" s="419" t="str">
        <f>IF($B1244="","",IFERROR(VLOOKUP($B1244,SERVIÇOS!$A:$F,5,0),IFERROR(VLOOKUP($B1244,'COMPOSIÇÕES COMPLEMENTARES '!$C:$K,7,0),"")))</f>
        <v/>
      </c>
      <c r="H1244" s="419" t="str">
        <f t="shared" si="583"/>
        <v/>
      </c>
      <c r="I1244" s="419" t="str">
        <f t="shared" si="585"/>
        <v/>
      </c>
      <c r="J1244" s="419" t="str">
        <f t="shared" si="586"/>
        <v/>
      </c>
      <c r="K1244" s="419" t="str">
        <f t="shared" si="587"/>
        <v/>
      </c>
      <c r="L1244" s="714"/>
      <c r="N1244" s="477"/>
      <c r="O1244" s="478" t="str">
        <f t="shared" si="588"/>
        <v/>
      </c>
      <c r="P1244" s="477"/>
      <c r="Q1244" s="479" t="str">
        <f t="shared" si="589"/>
        <v/>
      </c>
      <c r="R1244" s="477"/>
      <c r="S1244" s="480" t="str">
        <f t="shared" si="590"/>
        <v/>
      </c>
      <c r="T1244" s="481">
        <f>SUMIF($N$8:S$8,"QUANT.",N1244:S1244)</f>
        <v>0</v>
      </c>
      <c r="U1244" s="482">
        <f t="shared" si="591"/>
        <v>0</v>
      </c>
      <c r="V1244" s="494" t="str">
        <f t="shared" si="584"/>
        <v/>
      </c>
      <c r="W1244" s="495">
        <f t="shared" si="592"/>
        <v>0</v>
      </c>
      <c r="X1244" s="495" t="e">
        <f t="shared" si="593"/>
        <v>#VALUE!</v>
      </c>
    </row>
    <row r="1245" spans="1:24">
      <c r="A1245" s="414"/>
      <c r="B1245" s="415"/>
      <c r="C1245" s="416" t="str">
        <f>IF($B1245="","",IFERROR(VLOOKUP($B1245,SERVIÇOS!$A:$F,2,0),IFERROR(VLOOKUP($B1245,'COMPOSIÇÕES COMPLEMENTARES '!$C:$K,2,0),"")))</f>
        <v/>
      </c>
      <c r="D1245" s="417" t="str">
        <f>IF($B1245="","",IFERROR(VLOOKUP($B1245,SERVIÇOS!$A:$F,3,0),IFERROR(VLOOKUP($B1245,'COMPOSIÇÕES COMPLEMENTARES '!$C:$K,3,0),"")))</f>
        <v/>
      </c>
      <c r="E1245" s="418"/>
      <c r="F1245" s="419" t="str">
        <f>IF($B1245="","",IFERROR(VLOOKUP($B1245,SERVIÇOS!$A:$F,4,0),IFERROR(VLOOKUP($B1245,'COMPOSIÇÕES COMPLEMENTARES '!$C:$K,6,0),"")))</f>
        <v/>
      </c>
      <c r="G1245" s="419" t="str">
        <f>IF($B1245="","",IFERROR(VLOOKUP($B1245,SERVIÇOS!$A:$F,5,0),IFERROR(VLOOKUP($B1245,'COMPOSIÇÕES COMPLEMENTARES '!$C:$K,7,0),"")))</f>
        <v/>
      </c>
      <c r="H1245" s="419" t="str">
        <f t="shared" si="583"/>
        <v/>
      </c>
      <c r="I1245" s="419" t="str">
        <f t="shared" si="585"/>
        <v/>
      </c>
      <c r="J1245" s="419" t="str">
        <f t="shared" si="586"/>
        <v/>
      </c>
      <c r="K1245" s="419" t="str">
        <f t="shared" si="587"/>
        <v/>
      </c>
      <c r="L1245" s="714"/>
      <c r="N1245" s="477"/>
      <c r="O1245" s="478" t="str">
        <f t="shared" si="588"/>
        <v/>
      </c>
      <c r="P1245" s="477"/>
      <c r="Q1245" s="479" t="str">
        <f t="shared" si="589"/>
        <v/>
      </c>
      <c r="R1245" s="477"/>
      <c r="S1245" s="480" t="str">
        <f t="shared" si="590"/>
        <v/>
      </c>
      <c r="T1245" s="481">
        <f>SUMIF($N$8:S$8,"QUANT.",N1245:S1245)</f>
        <v>0</v>
      </c>
      <c r="U1245" s="482">
        <f t="shared" si="591"/>
        <v>0</v>
      </c>
      <c r="V1245" s="494" t="str">
        <f t="shared" si="584"/>
        <v/>
      </c>
      <c r="W1245" s="495">
        <f t="shared" si="592"/>
        <v>0</v>
      </c>
      <c r="X1245" s="495" t="e">
        <f t="shared" si="593"/>
        <v>#VALUE!</v>
      </c>
    </row>
    <row r="1246" spans="1:24">
      <c r="A1246" s="414"/>
      <c r="B1246" s="415"/>
      <c r="C1246" s="416" t="str">
        <f>IF($B1246="","",IFERROR(VLOOKUP($B1246,SERVIÇOS!$A:$F,2,0),IFERROR(VLOOKUP($B1246,'COMPOSIÇÕES COMPLEMENTARES '!$C:$K,2,0),"")))</f>
        <v/>
      </c>
      <c r="D1246" s="417" t="str">
        <f>IF($B1246="","",IFERROR(VLOOKUP($B1246,SERVIÇOS!$A:$F,3,0),IFERROR(VLOOKUP($B1246,'COMPOSIÇÕES COMPLEMENTARES '!$C:$K,3,0),"")))</f>
        <v/>
      </c>
      <c r="E1246" s="418"/>
      <c r="F1246" s="419" t="str">
        <f>IF($B1246="","",IFERROR(VLOOKUP($B1246,SERVIÇOS!$A:$F,4,0),IFERROR(VLOOKUP($B1246,'COMPOSIÇÕES COMPLEMENTARES '!$C:$K,6,0),"")))</f>
        <v/>
      </c>
      <c r="G1246" s="419" t="str">
        <f>IF($B1246="","",IFERROR(VLOOKUP($B1246,SERVIÇOS!$A:$F,5,0),IFERROR(VLOOKUP($B1246,'COMPOSIÇÕES COMPLEMENTARES '!$C:$K,7,0),"")))</f>
        <v/>
      </c>
      <c r="H1246" s="419" t="str">
        <f t="shared" si="583"/>
        <v/>
      </c>
      <c r="I1246" s="419" t="str">
        <f t="shared" si="585"/>
        <v/>
      </c>
      <c r="J1246" s="419" t="str">
        <f t="shared" si="586"/>
        <v/>
      </c>
      <c r="K1246" s="419" t="str">
        <f t="shared" si="587"/>
        <v/>
      </c>
      <c r="L1246" s="714"/>
      <c r="N1246" s="477"/>
      <c r="O1246" s="478" t="str">
        <f t="shared" si="588"/>
        <v/>
      </c>
      <c r="P1246" s="477"/>
      <c r="Q1246" s="479" t="str">
        <f t="shared" si="589"/>
        <v/>
      </c>
      <c r="R1246" s="477"/>
      <c r="S1246" s="480" t="str">
        <f t="shared" si="590"/>
        <v/>
      </c>
      <c r="T1246" s="481">
        <f>SUMIF($N$8:S$8,"QUANT.",N1246:S1246)</f>
        <v>0</v>
      </c>
      <c r="U1246" s="482">
        <f t="shared" si="591"/>
        <v>0</v>
      </c>
      <c r="V1246" s="494" t="str">
        <f t="shared" si="584"/>
        <v/>
      </c>
      <c r="W1246" s="495">
        <f t="shared" si="592"/>
        <v>0</v>
      </c>
      <c r="X1246" s="495" t="e">
        <f t="shared" si="593"/>
        <v>#VALUE!</v>
      </c>
    </row>
    <row r="1247" spans="1:24">
      <c r="A1247" s="414"/>
      <c r="B1247" s="415"/>
      <c r="C1247" s="416" t="str">
        <f>IF($B1247="","",IFERROR(VLOOKUP($B1247,SERVIÇOS!$A:$F,2,0),IFERROR(VLOOKUP($B1247,'COMPOSIÇÕES COMPLEMENTARES '!$C:$K,2,0),"")))</f>
        <v/>
      </c>
      <c r="D1247" s="417" t="str">
        <f>IF($B1247="","",IFERROR(VLOOKUP($B1247,SERVIÇOS!$A:$F,3,0),IFERROR(VLOOKUP($B1247,'COMPOSIÇÕES COMPLEMENTARES '!$C:$K,3,0),"")))</f>
        <v/>
      </c>
      <c r="E1247" s="418"/>
      <c r="F1247" s="419" t="str">
        <f>IF($B1247="","",IFERROR(VLOOKUP($B1247,SERVIÇOS!$A:$F,4,0),IFERROR(VLOOKUP($B1247,'COMPOSIÇÕES COMPLEMENTARES '!$C:$K,6,0),"")))</f>
        <v/>
      </c>
      <c r="G1247" s="419" t="str">
        <f>IF($B1247="","",IFERROR(VLOOKUP($B1247,SERVIÇOS!$A:$F,5,0),IFERROR(VLOOKUP($B1247,'COMPOSIÇÕES COMPLEMENTARES '!$C:$K,7,0),"")))</f>
        <v/>
      </c>
      <c r="H1247" s="419" t="str">
        <f t="shared" si="583"/>
        <v/>
      </c>
      <c r="I1247" s="419" t="str">
        <f t="shared" si="585"/>
        <v/>
      </c>
      <c r="J1247" s="419" t="str">
        <f t="shared" si="586"/>
        <v/>
      </c>
      <c r="K1247" s="419" t="str">
        <f t="shared" si="587"/>
        <v/>
      </c>
      <c r="L1247" s="714"/>
      <c r="N1247" s="477"/>
      <c r="O1247" s="478" t="str">
        <f t="shared" si="588"/>
        <v/>
      </c>
      <c r="P1247" s="477"/>
      <c r="Q1247" s="479" t="str">
        <f t="shared" si="589"/>
        <v/>
      </c>
      <c r="R1247" s="477"/>
      <c r="S1247" s="480" t="str">
        <f t="shared" si="590"/>
        <v/>
      </c>
      <c r="T1247" s="481">
        <f>SUMIF($N$8:S$8,"QUANT.",N1247:S1247)</f>
        <v>0</v>
      </c>
      <c r="U1247" s="482">
        <f t="shared" si="591"/>
        <v>0</v>
      </c>
      <c r="V1247" s="494" t="str">
        <f t="shared" si="584"/>
        <v/>
      </c>
      <c r="W1247" s="495">
        <f t="shared" si="592"/>
        <v>0</v>
      </c>
      <c r="X1247" s="495" t="e">
        <f t="shared" si="593"/>
        <v>#VALUE!</v>
      </c>
    </row>
    <row r="1248" spans="1:24">
      <c r="A1248" s="414"/>
      <c r="B1248" s="415"/>
      <c r="C1248" s="416" t="str">
        <f>IF($B1248="","",IFERROR(VLOOKUP($B1248,SERVIÇOS!$A:$F,2,0),IFERROR(VLOOKUP($B1248,'COMPOSIÇÕES COMPLEMENTARES '!$C:$K,2,0),"")))</f>
        <v/>
      </c>
      <c r="D1248" s="417" t="str">
        <f>IF($B1248="","",IFERROR(VLOOKUP($B1248,SERVIÇOS!$A:$F,3,0),IFERROR(VLOOKUP($B1248,'COMPOSIÇÕES COMPLEMENTARES '!$C:$K,3,0),"")))</f>
        <v/>
      </c>
      <c r="E1248" s="418"/>
      <c r="F1248" s="419" t="str">
        <f>IF($B1248="","",IFERROR(VLOOKUP($B1248,SERVIÇOS!$A:$F,4,0),IFERROR(VLOOKUP($B1248,'COMPOSIÇÕES COMPLEMENTARES '!$C:$K,6,0),"")))</f>
        <v/>
      </c>
      <c r="G1248" s="419" t="str">
        <f>IF($B1248="","",IFERROR(VLOOKUP($B1248,SERVIÇOS!$A:$F,5,0),IFERROR(VLOOKUP($B1248,'COMPOSIÇÕES COMPLEMENTARES '!$C:$K,7,0),"")))</f>
        <v/>
      </c>
      <c r="H1248" s="419" t="str">
        <f t="shared" si="583"/>
        <v/>
      </c>
      <c r="I1248" s="419" t="str">
        <f t="shared" si="585"/>
        <v/>
      </c>
      <c r="J1248" s="419" t="str">
        <f t="shared" si="586"/>
        <v/>
      </c>
      <c r="K1248" s="419" t="str">
        <f t="shared" si="587"/>
        <v/>
      </c>
      <c r="L1248" s="714"/>
      <c r="N1248" s="477"/>
      <c r="O1248" s="478" t="str">
        <f t="shared" si="588"/>
        <v/>
      </c>
      <c r="P1248" s="477"/>
      <c r="Q1248" s="479" t="str">
        <f t="shared" si="589"/>
        <v/>
      </c>
      <c r="R1248" s="477"/>
      <c r="S1248" s="480" t="str">
        <f t="shared" si="590"/>
        <v/>
      </c>
      <c r="T1248" s="481">
        <f>SUMIF($N$8:S$8,"QUANT.",N1248:S1248)</f>
        <v>0</v>
      </c>
      <c r="U1248" s="482">
        <f t="shared" si="591"/>
        <v>0</v>
      </c>
      <c r="V1248" s="494" t="str">
        <f t="shared" si="584"/>
        <v/>
      </c>
      <c r="W1248" s="495">
        <f t="shared" si="592"/>
        <v>0</v>
      </c>
      <c r="X1248" s="495" t="e">
        <f t="shared" si="593"/>
        <v>#VALUE!</v>
      </c>
    </row>
    <row r="1249" spans="1:24">
      <c r="A1249" s="414"/>
      <c r="B1249" s="415"/>
      <c r="C1249" s="416" t="str">
        <f>IF($B1249="","",IFERROR(VLOOKUP($B1249,SERVIÇOS!$A:$F,2,0),IFERROR(VLOOKUP($B1249,'COMPOSIÇÕES COMPLEMENTARES '!$C:$K,2,0),"")))</f>
        <v/>
      </c>
      <c r="D1249" s="417" t="str">
        <f>IF($B1249="","",IFERROR(VLOOKUP($B1249,SERVIÇOS!$A:$F,3,0),IFERROR(VLOOKUP($B1249,'COMPOSIÇÕES COMPLEMENTARES '!$C:$K,3,0),"")))</f>
        <v/>
      </c>
      <c r="E1249" s="418"/>
      <c r="F1249" s="419" t="str">
        <f>IF($B1249="","",IFERROR(VLOOKUP($B1249,SERVIÇOS!$A:$F,4,0),IFERROR(VLOOKUP($B1249,'COMPOSIÇÕES COMPLEMENTARES '!$C:$K,6,0),"")))</f>
        <v/>
      </c>
      <c r="G1249" s="419" t="str">
        <f>IF($B1249="","",IFERROR(VLOOKUP($B1249,SERVIÇOS!$A:$F,5,0),IFERROR(VLOOKUP($B1249,'COMPOSIÇÕES COMPLEMENTARES '!$C:$K,7,0),"")))</f>
        <v/>
      </c>
      <c r="H1249" s="419" t="str">
        <f t="shared" si="583"/>
        <v/>
      </c>
      <c r="I1249" s="419" t="str">
        <f t="shared" si="585"/>
        <v/>
      </c>
      <c r="J1249" s="419" t="str">
        <f t="shared" si="586"/>
        <v/>
      </c>
      <c r="K1249" s="419" t="str">
        <f t="shared" si="587"/>
        <v/>
      </c>
      <c r="L1249" s="714"/>
      <c r="N1249" s="477"/>
      <c r="O1249" s="478" t="str">
        <f t="shared" si="588"/>
        <v/>
      </c>
      <c r="P1249" s="477"/>
      <c r="Q1249" s="479" t="str">
        <f t="shared" si="589"/>
        <v/>
      </c>
      <c r="R1249" s="477"/>
      <c r="S1249" s="480" t="str">
        <f t="shared" si="590"/>
        <v/>
      </c>
      <c r="T1249" s="481">
        <f>SUMIF($N$8:S$8,"QUANT.",N1249:S1249)</f>
        <v>0</v>
      </c>
      <c r="U1249" s="482">
        <f t="shared" si="591"/>
        <v>0</v>
      </c>
      <c r="V1249" s="494" t="str">
        <f t="shared" si="584"/>
        <v/>
      </c>
      <c r="W1249" s="495">
        <f t="shared" si="592"/>
        <v>0</v>
      </c>
      <c r="X1249" s="495" t="e">
        <f t="shared" si="593"/>
        <v>#VALUE!</v>
      </c>
    </row>
    <row r="1250" spans="1:24">
      <c r="A1250" s="414"/>
      <c r="B1250" s="415"/>
      <c r="C1250" s="416" t="str">
        <f>IF($B1250="","",IFERROR(VLOOKUP($B1250,SERVIÇOS!$A:$F,2,0),IFERROR(VLOOKUP($B1250,'COMPOSIÇÕES COMPLEMENTARES '!$C:$K,2,0),"")))</f>
        <v/>
      </c>
      <c r="D1250" s="417" t="str">
        <f>IF($B1250="","",IFERROR(VLOOKUP($B1250,SERVIÇOS!$A:$F,3,0),IFERROR(VLOOKUP($B1250,'COMPOSIÇÕES COMPLEMENTARES '!$C:$K,3,0),"")))</f>
        <v/>
      </c>
      <c r="E1250" s="418"/>
      <c r="F1250" s="419" t="str">
        <f>IF($B1250="","",IFERROR(VLOOKUP($B1250,SERVIÇOS!$A:$F,4,0),IFERROR(VLOOKUP($B1250,'COMPOSIÇÕES COMPLEMENTARES '!$C:$K,6,0),"")))</f>
        <v/>
      </c>
      <c r="G1250" s="419" t="str">
        <f>IF($B1250="","",IFERROR(VLOOKUP($B1250,SERVIÇOS!$A:$F,5,0),IFERROR(VLOOKUP($B1250,'COMPOSIÇÕES COMPLEMENTARES '!$C:$K,7,0),"")))</f>
        <v/>
      </c>
      <c r="H1250" s="419" t="str">
        <f t="shared" si="583"/>
        <v/>
      </c>
      <c r="I1250" s="419" t="str">
        <f t="shared" si="585"/>
        <v/>
      </c>
      <c r="J1250" s="419" t="str">
        <f t="shared" si="586"/>
        <v/>
      </c>
      <c r="K1250" s="419" t="str">
        <f t="shared" si="587"/>
        <v/>
      </c>
      <c r="L1250" s="714"/>
      <c r="N1250" s="477"/>
      <c r="O1250" s="478" t="str">
        <f t="shared" si="588"/>
        <v/>
      </c>
      <c r="P1250" s="477"/>
      <c r="Q1250" s="479" t="str">
        <f t="shared" si="589"/>
        <v/>
      </c>
      <c r="R1250" s="477"/>
      <c r="S1250" s="480" t="str">
        <f t="shared" si="590"/>
        <v/>
      </c>
      <c r="T1250" s="481">
        <f>SUMIF($N$8:S$8,"QUANT.",N1250:S1250)</f>
        <v>0</v>
      </c>
      <c r="U1250" s="482">
        <f t="shared" si="591"/>
        <v>0</v>
      </c>
      <c r="V1250" s="494" t="str">
        <f t="shared" si="584"/>
        <v/>
      </c>
      <c r="W1250" s="495">
        <f t="shared" si="592"/>
        <v>0</v>
      </c>
      <c r="X1250" s="495" t="e">
        <f t="shared" si="593"/>
        <v>#VALUE!</v>
      </c>
    </row>
    <row r="1251" spans="1:24">
      <c r="A1251" s="414"/>
      <c r="B1251" s="415"/>
      <c r="C1251" s="416" t="str">
        <f>IF($B1251="","",IFERROR(VLOOKUP($B1251,SERVIÇOS!$A:$F,2,0),IFERROR(VLOOKUP($B1251,'COMPOSIÇÕES COMPLEMENTARES '!$C:$K,2,0),"")))</f>
        <v/>
      </c>
      <c r="D1251" s="417" t="str">
        <f>IF($B1251="","",IFERROR(VLOOKUP($B1251,SERVIÇOS!$A:$F,3,0),IFERROR(VLOOKUP($B1251,'COMPOSIÇÕES COMPLEMENTARES '!$C:$K,3,0),"")))</f>
        <v/>
      </c>
      <c r="E1251" s="418"/>
      <c r="F1251" s="419" t="str">
        <f>IF($B1251="","",IFERROR(VLOOKUP($B1251,SERVIÇOS!$A:$F,4,0),IFERROR(VLOOKUP($B1251,'COMPOSIÇÕES COMPLEMENTARES '!$C:$K,6,0),"")))</f>
        <v/>
      </c>
      <c r="G1251" s="419" t="str">
        <f>IF($B1251="","",IFERROR(VLOOKUP($B1251,SERVIÇOS!$A:$F,5,0),IFERROR(VLOOKUP($B1251,'COMPOSIÇÕES COMPLEMENTARES '!$C:$K,7,0),"")))</f>
        <v/>
      </c>
      <c r="H1251" s="419" t="str">
        <f t="shared" si="583"/>
        <v/>
      </c>
      <c r="I1251" s="419" t="str">
        <f t="shared" si="585"/>
        <v/>
      </c>
      <c r="J1251" s="419" t="str">
        <f t="shared" si="586"/>
        <v/>
      </c>
      <c r="K1251" s="419" t="str">
        <f t="shared" si="587"/>
        <v/>
      </c>
      <c r="L1251" s="714"/>
      <c r="N1251" s="477"/>
      <c r="O1251" s="478" t="str">
        <f t="shared" si="588"/>
        <v/>
      </c>
      <c r="P1251" s="477"/>
      <c r="Q1251" s="479" t="str">
        <f t="shared" si="589"/>
        <v/>
      </c>
      <c r="R1251" s="477"/>
      <c r="S1251" s="480" t="str">
        <f t="shared" si="590"/>
        <v/>
      </c>
      <c r="T1251" s="481">
        <f>SUMIF($N$8:S$8,"QUANT.",N1251:S1251)</f>
        <v>0</v>
      </c>
      <c r="U1251" s="482">
        <f t="shared" si="591"/>
        <v>0</v>
      </c>
      <c r="V1251" s="494" t="str">
        <f t="shared" si="584"/>
        <v/>
      </c>
      <c r="W1251" s="495">
        <f t="shared" si="592"/>
        <v>0</v>
      </c>
      <c r="X1251" s="495" t="e">
        <f t="shared" si="593"/>
        <v>#VALUE!</v>
      </c>
    </row>
    <row r="1252" spans="1:24">
      <c r="A1252" s="414"/>
      <c r="B1252" s="415"/>
      <c r="C1252" s="416" t="str">
        <f>IF($B1252="","",IFERROR(VLOOKUP($B1252,SERVIÇOS!$A:$F,2,0),IFERROR(VLOOKUP($B1252,'COMPOSIÇÕES COMPLEMENTARES '!$C:$K,2,0),"")))</f>
        <v/>
      </c>
      <c r="D1252" s="417" t="str">
        <f>IF($B1252="","",IFERROR(VLOOKUP($B1252,SERVIÇOS!$A:$F,3,0),IFERROR(VLOOKUP($B1252,'COMPOSIÇÕES COMPLEMENTARES '!$C:$K,3,0),"")))</f>
        <v/>
      </c>
      <c r="E1252" s="418"/>
      <c r="F1252" s="419" t="str">
        <f>IF($B1252="","",IFERROR(VLOOKUP($B1252,SERVIÇOS!$A:$F,4,0),IFERROR(VLOOKUP($B1252,'COMPOSIÇÕES COMPLEMENTARES '!$C:$K,6,0),"")))</f>
        <v/>
      </c>
      <c r="G1252" s="419" t="str">
        <f>IF($B1252="","",IFERROR(VLOOKUP($B1252,SERVIÇOS!$A:$F,5,0),IFERROR(VLOOKUP($B1252,'COMPOSIÇÕES COMPLEMENTARES '!$C:$K,7,0),"")))</f>
        <v/>
      </c>
      <c r="H1252" s="419" t="str">
        <f t="shared" si="583"/>
        <v/>
      </c>
      <c r="I1252" s="419" t="str">
        <f t="shared" si="585"/>
        <v/>
      </c>
      <c r="J1252" s="419" t="str">
        <f t="shared" si="586"/>
        <v/>
      </c>
      <c r="K1252" s="419" t="str">
        <f t="shared" si="587"/>
        <v/>
      </c>
      <c r="L1252" s="714"/>
      <c r="N1252" s="477"/>
      <c r="O1252" s="478" t="str">
        <f t="shared" si="588"/>
        <v/>
      </c>
      <c r="P1252" s="477"/>
      <c r="Q1252" s="479" t="str">
        <f t="shared" si="589"/>
        <v/>
      </c>
      <c r="R1252" s="477"/>
      <c r="S1252" s="480" t="str">
        <f t="shared" si="590"/>
        <v/>
      </c>
      <c r="T1252" s="481">
        <f>SUMIF($N$8:S$8,"QUANT.",N1252:S1252)</f>
        <v>0</v>
      </c>
      <c r="U1252" s="482">
        <f t="shared" si="591"/>
        <v>0</v>
      </c>
      <c r="V1252" s="494" t="str">
        <f t="shared" si="584"/>
        <v/>
      </c>
      <c r="W1252" s="495">
        <f t="shared" si="592"/>
        <v>0</v>
      </c>
      <c r="X1252" s="495" t="e">
        <f t="shared" si="593"/>
        <v>#VALUE!</v>
      </c>
    </row>
    <row r="1253" spans="1:24">
      <c r="A1253" s="414"/>
      <c r="B1253" s="415"/>
      <c r="C1253" s="416" t="str">
        <f>IF($B1253="","",IFERROR(VLOOKUP($B1253,SERVIÇOS!$A:$F,2,0),IFERROR(VLOOKUP($B1253,'COMPOSIÇÕES COMPLEMENTARES '!$C:$K,2,0),"")))</f>
        <v/>
      </c>
      <c r="D1253" s="417" t="str">
        <f>IF($B1253="","",IFERROR(VLOOKUP($B1253,SERVIÇOS!$A:$F,3,0),IFERROR(VLOOKUP($B1253,'COMPOSIÇÕES COMPLEMENTARES '!$C:$K,3,0),"")))</f>
        <v/>
      </c>
      <c r="E1253" s="418"/>
      <c r="F1253" s="419" t="str">
        <f>IF($B1253="","",IFERROR(VLOOKUP($B1253,SERVIÇOS!$A:$F,4,0),IFERROR(VLOOKUP($B1253,'COMPOSIÇÕES COMPLEMENTARES '!$C:$K,6,0),"")))</f>
        <v/>
      </c>
      <c r="G1253" s="419" t="str">
        <f>IF($B1253="","",IFERROR(VLOOKUP($B1253,SERVIÇOS!$A:$F,5,0),IFERROR(VLOOKUP($B1253,'COMPOSIÇÕES COMPLEMENTARES '!$C:$K,7,0),"")))</f>
        <v/>
      </c>
      <c r="H1253" s="419" t="str">
        <f t="shared" si="583"/>
        <v/>
      </c>
      <c r="I1253" s="419" t="str">
        <f t="shared" si="585"/>
        <v/>
      </c>
      <c r="J1253" s="419" t="str">
        <f t="shared" si="586"/>
        <v/>
      </c>
      <c r="K1253" s="419" t="str">
        <f t="shared" si="587"/>
        <v/>
      </c>
      <c r="L1253" s="714"/>
      <c r="N1253" s="477"/>
      <c r="O1253" s="478" t="str">
        <f t="shared" si="588"/>
        <v/>
      </c>
      <c r="P1253" s="477"/>
      <c r="Q1253" s="479" t="str">
        <f t="shared" si="589"/>
        <v/>
      </c>
      <c r="R1253" s="477"/>
      <c r="S1253" s="480" t="str">
        <f t="shared" si="590"/>
        <v/>
      </c>
      <c r="T1253" s="481">
        <f>SUMIF($N$8:S$8,"QUANT.",N1253:S1253)</f>
        <v>0</v>
      </c>
      <c r="U1253" s="482">
        <f t="shared" si="591"/>
        <v>0</v>
      </c>
      <c r="V1253" s="494" t="str">
        <f t="shared" si="584"/>
        <v/>
      </c>
      <c r="W1253" s="495">
        <f t="shared" si="592"/>
        <v>0</v>
      </c>
      <c r="X1253" s="495" t="e">
        <f t="shared" si="593"/>
        <v>#VALUE!</v>
      </c>
    </row>
    <row r="1254" spans="1:24">
      <c r="A1254" s="414"/>
      <c r="B1254" s="415"/>
      <c r="C1254" s="416" t="str">
        <f>IF($B1254="","",IFERROR(VLOOKUP($B1254,SERVIÇOS!$A:$F,2,0),IFERROR(VLOOKUP($B1254,'COMPOSIÇÕES COMPLEMENTARES '!$C:$K,2,0),"")))</f>
        <v/>
      </c>
      <c r="D1254" s="417" t="str">
        <f>IF($B1254="","",IFERROR(VLOOKUP($B1254,SERVIÇOS!$A:$F,3,0),IFERROR(VLOOKUP($B1254,'COMPOSIÇÕES COMPLEMENTARES '!$C:$K,3,0),"")))</f>
        <v/>
      </c>
      <c r="E1254" s="418"/>
      <c r="F1254" s="419" t="str">
        <f>IF($B1254="","",IFERROR(VLOOKUP($B1254,SERVIÇOS!$A:$F,4,0),IFERROR(VLOOKUP($B1254,'COMPOSIÇÕES COMPLEMENTARES '!$C:$K,6,0),"")))</f>
        <v/>
      </c>
      <c r="G1254" s="419" t="str">
        <f>IF($B1254="","",IFERROR(VLOOKUP($B1254,SERVIÇOS!$A:$F,5,0),IFERROR(VLOOKUP($B1254,'COMPOSIÇÕES COMPLEMENTARES '!$C:$K,7,0),"")))</f>
        <v/>
      </c>
      <c r="H1254" s="419" t="str">
        <f t="shared" si="583"/>
        <v/>
      </c>
      <c r="I1254" s="419" t="str">
        <f t="shared" si="585"/>
        <v/>
      </c>
      <c r="J1254" s="419" t="str">
        <f t="shared" si="586"/>
        <v/>
      </c>
      <c r="K1254" s="419" t="str">
        <f t="shared" si="587"/>
        <v/>
      </c>
      <c r="L1254" s="714"/>
      <c r="N1254" s="477"/>
      <c r="O1254" s="478" t="str">
        <f t="shared" si="588"/>
        <v/>
      </c>
      <c r="P1254" s="477"/>
      <c r="Q1254" s="479" t="str">
        <f t="shared" si="589"/>
        <v/>
      </c>
      <c r="R1254" s="477"/>
      <c r="S1254" s="480" t="str">
        <f t="shared" si="590"/>
        <v/>
      </c>
      <c r="T1254" s="481">
        <f>SUMIF($N$8:S$8,"QUANT.",N1254:S1254)</f>
        <v>0</v>
      </c>
      <c r="U1254" s="482">
        <f t="shared" si="591"/>
        <v>0</v>
      </c>
      <c r="V1254" s="494" t="str">
        <f t="shared" si="584"/>
        <v/>
      </c>
      <c r="W1254" s="495">
        <f t="shared" si="592"/>
        <v>0</v>
      </c>
      <c r="X1254" s="495" t="e">
        <f t="shared" si="593"/>
        <v>#VALUE!</v>
      </c>
    </row>
    <row r="1255" spans="1:24">
      <c r="A1255" s="414"/>
      <c r="B1255" s="415"/>
      <c r="C1255" s="416" t="str">
        <f>IF($B1255="","",IFERROR(VLOOKUP($B1255,SERVIÇOS!$A:$F,2,0),IFERROR(VLOOKUP($B1255,'COMPOSIÇÕES COMPLEMENTARES '!$C:$K,2,0),"")))</f>
        <v/>
      </c>
      <c r="D1255" s="417" t="str">
        <f>IF($B1255="","",IFERROR(VLOOKUP($B1255,SERVIÇOS!$A:$F,3,0),IFERROR(VLOOKUP($B1255,'COMPOSIÇÕES COMPLEMENTARES '!$C:$K,3,0),"")))</f>
        <v/>
      </c>
      <c r="E1255" s="418"/>
      <c r="F1255" s="419" t="str">
        <f>IF($B1255="","",IFERROR(VLOOKUP($B1255,SERVIÇOS!$A:$F,4,0),IFERROR(VLOOKUP($B1255,'COMPOSIÇÕES COMPLEMENTARES '!$C:$K,6,0),"")))</f>
        <v/>
      </c>
      <c r="G1255" s="419" t="str">
        <f>IF($B1255="","",IFERROR(VLOOKUP($B1255,SERVIÇOS!$A:$F,5,0),IFERROR(VLOOKUP($B1255,'COMPOSIÇÕES COMPLEMENTARES '!$C:$K,7,0),"")))</f>
        <v/>
      </c>
      <c r="H1255" s="419" t="str">
        <f t="shared" si="583"/>
        <v/>
      </c>
      <c r="I1255" s="419" t="str">
        <f t="shared" si="585"/>
        <v/>
      </c>
      <c r="J1255" s="419" t="str">
        <f t="shared" si="586"/>
        <v/>
      </c>
      <c r="K1255" s="419" t="str">
        <f t="shared" si="587"/>
        <v/>
      </c>
      <c r="L1255" s="714"/>
      <c r="N1255" s="477"/>
      <c r="O1255" s="478" t="str">
        <f t="shared" si="588"/>
        <v/>
      </c>
      <c r="P1255" s="477"/>
      <c r="Q1255" s="479" t="str">
        <f t="shared" si="589"/>
        <v/>
      </c>
      <c r="R1255" s="477"/>
      <c r="S1255" s="480" t="str">
        <f t="shared" si="590"/>
        <v/>
      </c>
      <c r="T1255" s="481">
        <f>SUMIF($N$8:S$8,"QUANT.",N1255:S1255)</f>
        <v>0</v>
      </c>
      <c r="U1255" s="482">
        <f t="shared" si="591"/>
        <v>0</v>
      </c>
      <c r="V1255" s="494" t="str">
        <f t="shared" si="584"/>
        <v/>
      </c>
      <c r="W1255" s="495">
        <f t="shared" si="592"/>
        <v>0</v>
      </c>
      <c r="X1255" s="495" t="e">
        <f t="shared" si="593"/>
        <v>#VALUE!</v>
      </c>
    </row>
    <row r="1256" spans="1:24">
      <c r="A1256" s="414"/>
      <c r="B1256" s="415"/>
      <c r="C1256" s="416" t="str">
        <f>IF($B1256="","",IFERROR(VLOOKUP($B1256,SERVIÇOS!$A:$F,2,0),IFERROR(VLOOKUP($B1256,'COMPOSIÇÕES COMPLEMENTARES '!$C:$K,2,0),"")))</f>
        <v/>
      </c>
      <c r="D1256" s="417" t="str">
        <f>IF($B1256="","",IFERROR(VLOOKUP($B1256,SERVIÇOS!$A:$F,3,0),IFERROR(VLOOKUP($B1256,'COMPOSIÇÕES COMPLEMENTARES '!$C:$K,3,0),"")))</f>
        <v/>
      </c>
      <c r="E1256" s="418"/>
      <c r="F1256" s="419" t="str">
        <f>IF($B1256="","",IFERROR(VLOOKUP($B1256,SERVIÇOS!$A:$F,4,0),IFERROR(VLOOKUP($B1256,'COMPOSIÇÕES COMPLEMENTARES '!$C:$K,6,0),"")))</f>
        <v/>
      </c>
      <c r="G1256" s="419" t="str">
        <f>IF($B1256="","",IFERROR(VLOOKUP($B1256,SERVIÇOS!$A:$F,5,0),IFERROR(VLOOKUP($B1256,'COMPOSIÇÕES COMPLEMENTARES '!$C:$K,7,0),"")))</f>
        <v/>
      </c>
      <c r="H1256" s="419" t="str">
        <f t="shared" si="583"/>
        <v/>
      </c>
      <c r="I1256" s="419" t="str">
        <f t="shared" si="585"/>
        <v/>
      </c>
      <c r="J1256" s="419" t="str">
        <f t="shared" si="586"/>
        <v/>
      </c>
      <c r="K1256" s="419" t="str">
        <f t="shared" si="587"/>
        <v/>
      </c>
      <c r="L1256" s="714"/>
      <c r="N1256" s="477"/>
      <c r="O1256" s="478" t="str">
        <f t="shared" si="588"/>
        <v/>
      </c>
      <c r="P1256" s="477"/>
      <c r="Q1256" s="479" t="str">
        <f t="shared" si="589"/>
        <v/>
      </c>
      <c r="R1256" s="477"/>
      <c r="S1256" s="480" t="str">
        <f t="shared" si="590"/>
        <v/>
      </c>
      <c r="T1256" s="481">
        <f>SUMIF($N$8:S$8,"QUANT.",N1256:S1256)</f>
        <v>0</v>
      </c>
      <c r="U1256" s="482">
        <f t="shared" si="591"/>
        <v>0</v>
      </c>
      <c r="V1256" s="494" t="str">
        <f t="shared" si="584"/>
        <v/>
      </c>
      <c r="W1256" s="495">
        <f t="shared" si="592"/>
        <v>0</v>
      </c>
      <c r="X1256" s="495" t="e">
        <f t="shared" si="593"/>
        <v>#VALUE!</v>
      </c>
    </row>
    <row r="1257" spans="1:24">
      <c r="A1257" s="414"/>
      <c r="B1257" s="415"/>
      <c r="C1257" s="416" t="str">
        <f>IF($B1257="","",IFERROR(VLOOKUP($B1257,SERVIÇOS!$A:$F,2,0),IFERROR(VLOOKUP($B1257,'COMPOSIÇÕES COMPLEMENTARES '!$C:$K,2,0),"")))</f>
        <v/>
      </c>
      <c r="D1257" s="417" t="str">
        <f>IF($B1257="","",IFERROR(VLOOKUP($B1257,SERVIÇOS!$A:$F,3,0),IFERROR(VLOOKUP($B1257,'COMPOSIÇÕES COMPLEMENTARES '!$C:$K,3,0),"")))</f>
        <v/>
      </c>
      <c r="E1257" s="418"/>
      <c r="F1257" s="419" t="str">
        <f>IF($B1257="","",IFERROR(VLOOKUP($B1257,SERVIÇOS!$A:$F,4,0),IFERROR(VLOOKUP($B1257,'COMPOSIÇÕES COMPLEMENTARES '!$C:$K,6,0),"")))</f>
        <v/>
      </c>
      <c r="G1257" s="419" t="str">
        <f>IF($B1257="","",IFERROR(VLOOKUP($B1257,SERVIÇOS!$A:$F,5,0),IFERROR(VLOOKUP($B1257,'COMPOSIÇÕES COMPLEMENTARES '!$C:$K,7,0),"")))</f>
        <v/>
      </c>
      <c r="H1257" s="419" t="str">
        <f t="shared" si="583"/>
        <v/>
      </c>
      <c r="I1257" s="419" t="str">
        <f t="shared" si="585"/>
        <v/>
      </c>
      <c r="J1257" s="419" t="str">
        <f t="shared" si="586"/>
        <v/>
      </c>
      <c r="K1257" s="419" t="str">
        <f t="shared" si="587"/>
        <v/>
      </c>
      <c r="L1257" s="714"/>
      <c r="N1257" s="477"/>
      <c r="O1257" s="478" t="str">
        <f t="shared" si="588"/>
        <v/>
      </c>
      <c r="P1257" s="477"/>
      <c r="Q1257" s="479" t="str">
        <f t="shared" si="589"/>
        <v/>
      </c>
      <c r="R1257" s="477"/>
      <c r="S1257" s="480" t="str">
        <f t="shared" si="590"/>
        <v/>
      </c>
      <c r="T1257" s="481">
        <f>SUMIF($N$8:S$8,"QUANT.",N1257:S1257)</f>
        <v>0</v>
      </c>
      <c r="U1257" s="482">
        <f t="shared" si="591"/>
        <v>0</v>
      </c>
      <c r="V1257" s="494" t="str">
        <f t="shared" si="584"/>
        <v/>
      </c>
      <c r="W1257" s="495">
        <f t="shared" si="592"/>
        <v>0</v>
      </c>
      <c r="X1257" s="495" t="e">
        <f t="shared" si="593"/>
        <v>#VALUE!</v>
      </c>
    </row>
    <row r="1258" spans="1:24">
      <c r="A1258" s="414"/>
      <c r="B1258" s="415"/>
      <c r="C1258" s="416" t="str">
        <f>IF($B1258="","",IFERROR(VLOOKUP($B1258,SERVIÇOS!$A:$F,2,0),IFERROR(VLOOKUP($B1258,'COMPOSIÇÕES COMPLEMENTARES '!$C:$K,2,0),"")))</f>
        <v/>
      </c>
      <c r="D1258" s="417" t="str">
        <f>IF($B1258="","",IFERROR(VLOOKUP($B1258,SERVIÇOS!$A:$F,3,0),IFERROR(VLOOKUP($B1258,'COMPOSIÇÕES COMPLEMENTARES '!$C:$K,3,0),"")))</f>
        <v/>
      </c>
      <c r="E1258" s="418"/>
      <c r="F1258" s="419" t="str">
        <f>IF($B1258="","",IFERROR(VLOOKUP($B1258,SERVIÇOS!$A:$F,4,0),IFERROR(VLOOKUP($B1258,'COMPOSIÇÕES COMPLEMENTARES '!$C:$K,6,0),"")))</f>
        <v/>
      </c>
      <c r="G1258" s="419" t="str">
        <f>IF($B1258="","",IFERROR(VLOOKUP($B1258,SERVIÇOS!$A:$F,5,0),IFERROR(VLOOKUP($B1258,'COMPOSIÇÕES COMPLEMENTARES '!$C:$K,7,0),"")))</f>
        <v/>
      </c>
      <c r="H1258" s="419" t="str">
        <f t="shared" si="583"/>
        <v/>
      </c>
      <c r="I1258" s="419" t="str">
        <f t="shared" si="585"/>
        <v/>
      </c>
      <c r="J1258" s="419" t="str">
        <f t="shared" si="586"/>
        <v/>
      </c>
      <c r="K1258" s="419" t="str">
        <f t="shared" si="587"/>
        <v/>
      </c>
      <c r="L1258" s="714"/>
      <c r="N1258" s="477"/>
      <c r="O1258" s="478" t="str">
        <f t="shared" si="588"/>
        <v/>
      </c>
      <c r="P1258" s="477"/>
      <c r="Q1258" s="479" t="str">
        <f t="shared" si="589"/>
        <v/>
      </c>
      <c r="R1258" s="477"/>
      <c r="S1258" s="480" t="str">
        <f t="shared" si="590"/>
        <v/>
      </c>
      <c r="T1258" s="481">
        <f>SUMIF($N$8:S$8,"QUANT.",N1258:S1258)</f>
        <v>0</v>
      </c>
      <c r="U1258" s="482">
        <f t="shared" si="591"/>
        <v>0</v>
      </c>
      <c r="V1258" s="494" t="str">
        <f t="shared" si="584"/>
        <v/>
      </c>
      <c r="W1258" s="495">
        <f t="shared" si="592"/>
        <v>0</v>
      </c>
      <c r="X1258" s="495" t="e">
        <f t="shared" si="593"/>
        <v>#VALUE!</v>
      </c>
    </row>
    <row r="1259" spans="1:24">
      <c r="A1259" s="414"/>
      <c r="B1259" s="415"/>
      <c r="C1259" s="416" t="str">
        <f>IF($B1259="","",IFERROR(VLOOKUP($B1259,SERVIÇOS!$A:$F,2,0),IFERROR(VLOOKUP($B1259,'COMPOSIÇÕES COMPLEMENTARES '!$C:$K,2,0),"")))</f>
        <v/>
      </c>
      <c r="D1259" s="417" t="str">
        <f>IF($B1259="","",IFERROR(VLOOKUP($B1259,SERVIÇOS!$A:$F,3,0),IFERROR(VLOOKUP($B1259,'COMPOSIÇÕES COMPLEMENTARES '!$C:$K,3,0),"")))</f>
        <v/>
      </c>
      <c r="E1259" s="418"/>
      <c r="F1259" s="419" t="str">
        <f>IF($B1259="","",IFERROR(VLOOKUP($B1259,SERVIÇOS!$A:$F,4,0),IFERROR(VLOOKUP($B1259,'COMPOSIÇÕES COMPLEMENTARES '!$C:$K,6,0),"")))</f>
        <v/>
      </c>
      <c r="G1259" s="419" t="str">
        <f>IF($B1259="","",IFERROR(VLOOKUP($B1259,SERVIÇOS!$A:$F,5,0),IFERROR(VLOOKUP($B1259,'COMPOSIÇÕES COMPLEMENTARES '!$C:$K,7,0),"")))</f>
        <v/>
      </c>
      <c r="H1259" s="419" t="str">
        <f t="shared" si="583"/>
        <v/>
      </c>
      <c r="I1259" s="419" t="str">
        <f t="shared" si="585"/>
        <v/>
      </c>
      <c r="J1259" s="419" t="str">
        <f t="shared" si="586"/>
        <v/>
      </c>
      <c r="K1259" s="419" t="str">
        <f t="shared" si="587"/>
        <v/>
      </c>
      <c r="L1259" s="714"/>
      <c r="N1259" s="477"/>
      <c r="O1259" s="478" t="str">
        <f t="shared" si="588"/>
        <v/>
      </c>
      <c r="P1259" s="477"/>
      <c r="Q1259" s="479" t="str">
        <f t="shared" si="589"/>
        <v/>
      </c>
      <c r="R1259" s="477"/>
      <c r="S1259" s="480" t="str">
        <f t="shared" si="590"/>
        <v/>
      </c>
      <c r="T1259" s="481">
        <f>SUMIF($N$8:S$8,"QUANT.",N1259:S1259)</f>
        <v>0</v>
      </c>
      <c r="U1259" s="482">
        <f t="shared" si="591"/>
        <v>0</v>
      </c>
      <c r="V1259" s="494" t="str">
        <f t="shared" si="584"/>
        <v/>
      </c>
      <c r="W1259" s="495">
        <f t="shared" si="592"/>
        <v>0</v>
      </c>
      <c r="X1259" s="495" t="e">
        <f t="shared" si="593"/>
        <v>#VALUE!</v>
      </c>
    </row>
    <row r="1260" spans="1:24">
      <c r="A1260" s="414"/>
      <c r="B1260" s="415"/>
      <c r="C1260" s="416" t="str">
        <f>IF($B1260="","",IFERROR(VLOOKUP($B1260,SERVIÇOS!$A:$F,2,0),IFERROR(VLOOKUP($B1260,'COMPOSIÇÕES COMPLEMENTARES '!$C:$K,2,0),"")))</f>
        <v/>
      </c>
      <c r="D1260" s="417" t="str">
        <f>IF($B1260="","",IFERROR(VLOOKUP($B1260,SERVIÇOS!$A:$F,3,0),IFERROR(VLOOKUP($B1260,'COMPOSIÇÕES COMPLEMENTARES '!$C:$K,3,0),"")))</f>
        <v/>
      </c>
      <c r="E1260" s="418"/>
      <c r="F1260" s="419" t="str">
        <f>IF($B1260="","",IFERROR(VLOOKUP($B1260,SERVIÇOS!$A:$F,4,0),IFERROR(VLOOKUP($B1260,'COMPOSIÇÕES COMPLEMENTARES '!$C:$K,6,0),"")))</f>
        <v/>
      </c>
      <c r="G1260" s="419" t="str">
        <f>IF($B1260="","",IFERROR(VLOOKUP($B1260,SERVIÇOS!$A:$F,5,0),IFERROR(VLOOKUP($B1260,'COMPOSIÇÕES COMPLEMENTARES '!$C:$K,7,0),"")))</f>
        <v/>
      </c>
      <c r="H1260" s="419" t="str">
        <f t="shared" si="583"/>
        <v/>
      </c>
      <c r="I1260" s="419" t="str">
        <f t="shared" si="585"/>
        <v/>
      </c>
      <c r="J1260" s="419" t="str">
        <f t="shared" si="586"/>
        <v/>
      </c>
      <c r="K1260" s="419" t="str">
        <f t="shared" si="587"/>
        <v/>
      </c>
      <c r="L1260" s="714"/>
      <c r="N1260" s="477"/>
      <c r="O1260" s="478" t="str">
        <f t="shared" si="588"/>
        <v/>
      </c>
      <c r="P1260" s="477"/>
      <c r="Q1260" s="479" t="str">
        <f t="shared" si="589"/>
        <v/>
      </c>
      <c r="R1260" s="477"/>
      <c r="S1260" s="480" t="str">
        <f t="shared" si="590"/>
        <v/>
      </c>
      <c r="T1260" s="481">
        <f>SUMIF($N$8:S$8,"QUANT.",N1260:S1260)</f>
        <v>0</v>
      </c>
      <c r="U1260" s="482">
        <f t="shared" si="591"/>
        <v>0</v>
      </c>
      <c r="V1260" s="494" t="str">
        <f t="shared" si="584"/>
        <v/>
      </c>
      <c r="W1260" s="495">
        <f t="shared" si="592"/>
        <v>0</v>
      </c>
      <c r="X1260" s="495" t="e">
        <f t="shared" si="593"/>
        <v>#VALUE!</v>
      </c>
    </row>
    <row r="1261" spans="1:24">
      <c r="A1261" s="414"/>
      <c r="B1261" s="415"/>
      <c r="C1261" s="416" t="str">
        <f>IF($B1261="","",IFERROR(VLOOKUP($B1261,SERVIÇOS!$A:$F,2,0),IFERROR(VLOOKUP($B1261,'COMPOSIÇÕES COMPLEMENTARES '!$C:$K,2,0),"")))</f>
        <v/>
      </c>
      <c r="D1261" s="417" t="str">
        <f>IF($B1261="","",IFERROR(VLOOKUP($B1261,SERVIÇOS!$A:$F,3,0),IFERROR(VLOOKUP($B1261,'COMPOSIÇÕES COMPLEMENTARES '!$C:$K,3,0),"")))</f>
        <v/>
      </c>
      <c r="E1261" s="418"/>
      <c r="F1261" s="419" t="str">
        <f>IF($B1261="","",IFERROR(VLOOKUP($B1261,SERVIÇOS!$A:$F,4,0),IFERROR(VLOOKUP($B1261,'COMPOSIÇÕES COMPLEMENTARES '!$C:$K,6,0),"")))</f>
        <v/>
      </c>
      <c r="G1261" s="419" t="str">
        <f>IF($B1261="","",IFERROR(VLOOKUP($B1261,SERVIÇOS!$A:$F,5,0),IFERROR(VLOOKUP($B1261,'COMPOSIÇÕES COMPLEMENTARES '!$C:$K,7,0),"")))</f>
        <v/>
      </c>
      <c r="H1261" s="419" t="str">
        <f t="shared" si="583"/>
        <v/>
      </c>
      <c r="I1261" s="419" t="str">
        <f t="shared" si="585"/>
        <v/>
      </c>
      <c r="J1261" s="419" t="str">
        <f t="shared" si="586"/>
        <v/>
      </c>
      <c r="K1261" s="419" t="str">
        <f t="shared" si="587"/>
        <v/>
      </c>
      <c r="L1261" s="714"/>
      <c r="N1261" s="477"/>
      <c r="O1261" s="478" t="str">
        <f t="shared" si="588"/>
        <v/>
      </c>
      <c r="P1261" s="477"/>
      <c r="Q1261" s="479" t="str">
        <f t="shared" si="589"/>
        <v/>
      </c>
      <c r="R1261" s="477"/>
      <c r="S1261" s="480" t="str">
        <f t="shared" si="590"/>
        <v/>
      </c>
      <c r="T1261" s="481">
        <f>SUMIF($N$8:S$8,"QUANT.",N1261:S1261)</f>
        <v>0</v>
      </c>
      <c r="U1261" s="482">
        <f t="shared" si="591"/>
        <v>0</v>
      </c>
      <c r="V1261" s="494" t="str">
        <f t="shared" si="584"/>
        <v/>
      </c>
      <c r="W1261" s="495">
        <f t="shared" si="592"/>
        <v>0</v>
      </c>
      <c r="X1261" s="495" t="e">
        <f t="shared" si="593"/>
        <v>#VALUE!</v>
      </c>
    </row>
    <row r="1262" spans="1:24">
      <c r="A1262" s="414"/>
      <c r="B1262" s="415"/>
      <c r="C1262" s="416" t="str">
        <f>IF($B1262="","",IFERROR(VLOOKUP($B1262,SERVIÇOS!$A:$F,2,0),IFERROR(VLOOKUP($B1262,'COMPOSIÇÕES COMPLEMENTARES '!$C:$K,2,0),"")))</f>
        <v/>
      </c>
      <c r="D1262" s="417" t="str">
        <f>IF($B1262="","",IFERROR(VLOOKUP($B1262,SERVIÇOS!$A:$F,3,0),IFERROR(VLOOKUP($B1262,'COMPOSIÇÕES COMPLEMENTARES '!$C:$K,3,0),"")))</f>
        <v/>
      </c>
      <c r="E1262" s="418"/>
      <c r="F1262" s="419" t="str">
        <f>IF($B1262="","",IFERROR(VLOOKUP($B1262,SERVIÇOS!$A:$F,4,0),IFERROR(VLOOKUP($B1262,'COMPOSIÇÕES COMPLEMENTARES '!$C:$K,6,0),"")))</f>
        <v/>
      </c>
      <c r="G1262" s="419" t="str">
        <f>IF($B1262="","",IFERROR(VLOOKUP($B1262,SERVIÇOS!$A:$F,5,0),IFERROR(VLOOKUP($B1262,'COMPOSIÇÕES COMPLEMENTARES '!$C:$K,7,0),"")))</f>
        <v/>
      </c>
      <c r="H1262" s="419" t="str">
        <f t="shared" si="583"/>
        <v/>
      </c>
      <c r="I1262" s="419" t="str">
        <f t="shared" si="585"/>
        <v/>
      </c>
      <c r="J1262" s="419" t="str">
        <f t="shared" si="586"/>
        <v/>
      </c>
      <c r="K1262" s="419" t="str">
        <f t="shared" si="587"/>
        <v/>
      </c>
      <c r="L1262" s="714"/>
      <c r="N1262" s="477"/>
      <c r="O1262" s="478" t="str">
        <f t="shared" si="588"/>
        <v/>
      </c>
      <c r="P1262" s="477"/>
      <c r="Q1262" s="479" t="str">
        <f t="shared" si="589"/>
        <v/>
      </c>
      <c r="R1262" s="477"/>
      <c r="S1262" s="480" t="str">
        <f t="shared" si="590"/>
        <v/>
      </c>
      <c r="T1262" s="481">
        <f>SUMIF($N$8:S$8,"QUANT.",N1262:S1262)</f>
        <v>0</v>
      </c>
      <c r="U1262" s="482">
        <f t="shared" si="591"/>
        <v>0</v>
      </c>
      <c r="V1262" s="494" t="str">
        <f t="shared" si="584"/>
        <v/>
      </c>
      <c r="W1262" s="495">
        <f t="shared" si="592"/>
        <v>0</v>
      </c>
      <c r="X1262" s="495" t="e">
        <f t="shared" si="593"/>
        <v>#VALUE!</v>
      </c>
    </row>
    <row r="1263" spans="1:24">
      <c r="A1263" s="414"/>
      <c r="B1263" s="415"/>
      <c r="C1263" s="416" t="str">
        <f>IF($B1263="","",IFERROR(VLOOKUP($B1263,SERVIÇOS!$A:$F,2,0),IFERROR(VLOOKUP($B1263,'COMPOSIÇÕES COMPLEMENTARES '!$C:$K,2,0),"")))</f>
        <v/>
      </c>
      <c r="D1263" s="417" t="str">
        <f>IF($B1263="","",IFERROR(VLOOKUP($B1263,SERVIÇOS!$A:$F,3,0),IFERROR(VLOOKUP($B1263,'COMPOSIÇÕES COMPLEMENTARES '!$C:$K,3,0),"")))</f>
        <v/>
      </c>
      <c r="E1263" s="418"/>
      <c r="F1263" s="419" t="str">
        <f>IF($B1263="","",IFERROR(VLOOKUP($B1263,SERVIÇOS!$A:$F,4,0),IFERROR(VLOOKUP($B1263,'COMPOSIÇÕES COMPLEMENTARES '!$C:$K,6,0),"")))</f>
        <v/>
      </c>
      <c r="G1263" s="419" t="str">
        <f>IF($B1263="","",IFERROR(VLOOKUP($B1263,SERVIÇOS!$A:$F,5,0),IFERROR(VLOOKUP($B1263,'COMPOSIÇÕES COMPLEMENTARES '!$C:$K,7,0),"")))</f>
        <v/>
      </c>
      <c r="H1263" s="419" t="str">
        <f t="shared" si="583"/>
        <v/>
      </c>
      <c r="I1263" s="419" t="str">
        <f t="shared" si="585"/>
        <v/>
      </c>
      <c r="J1263" s="419" t="str">
        <f t="shared" si="586"/>
        <v/>
      </c>
      <c r="K1263" s="419" t="str">
        <f t="shared" si="587"/>
        <v/>
      </c>
      <c r="L1263" s="714"/>
      <c r="N1263" s="477"/>
      <c r="O1263" s="478" t="str">
        <f t="shared" si="588"/>
        <v/>
      </c>
      <c r="P1263" s="477"/>
      <c r="Q1263" s="479" t="str">
        <f t="shared" si="589"/>
        <v/>
      </c>
      <c r="R1263" s="477"/>
      <c r="S1263" s="480" t="str">
        <f t="shared" si="590"/>
        <v/>
      </c>
      <c r="T1263" s="481">
        <f>SUMIF($N$8:S$8,"QUANT.",N1263:S1263)</f>
        <v>0</v>
      </c>
      <c r="U1263" s="482">
        <f t="shared" si="591"/>
        <v>0</v>
      </c>
      <c r="V1263" s="494" t="str">
        <f t="shared" si="584"/>
        <v/>
      </c>
      <c r="W1263" s="495">
        <f t="shared" si="592"/>
        <v>0</v>
      </c>
      <c r="X1263" s="495" t="e">
        <f t="shared" si="593"/>
        <v>#VALUE!</v>
      </c>
    </row>
    <row r="1264" spans="1:24">
      <c r="A1264" s="414"/>
      <c r="B1264" s="415"/>
      <c r="C1264" s="416" t="str">
        <f>IF($B1264="","",IFERROR(VLOOKUP($B1264,SERVIÇOS!$A:$F,2,0),IFERROR(VLOOKUP($B1264,'COMPOSIÇÕES COMPLEMENTARES '!$C:$K,2,0),"")))</f>
        <v/>
      </c>
      <c r="D1264" s="417" t="str">
        <f>IF($B1264="","",IFERROR(VLOOKUP($B1264,SERVIÇOS!$A:$F,3,0),IFERROR(VLOOKUP($B1264,'COMPOSIÇÕES COMPLEMENTARES '!$C:$K,3,0),"")))</f>
        <v/>
      </c>
      <c r="E1264" s="418"/>
      <c r="F1264" s="419" t="str">
        <f>IF($B1264="","",IFERROR(VLOOKUP($B1264,SERVIÇOS!$A:$F,4,0),IFERROR(VLOOKUP($B1264,'COMPOSIÇÕES COMPLEMENTARES '!$C:$K,6,0),"")))</f>
        <v/>
      </c>
      <c r="G1264" s="419" t="str">
        <f>IF($B1264="","",IFERROR(VLOOKUP($B1264,SERVIÇOS!$A:$F,5,0),IFERROR(VLOOKUP($B1264,'COMPOSIÇÕES COMPLEMENTARES '!$C:$K,7,0),"")))</f>
        <v/>
      </c>
      <c r="H1264" s="419" t="str">
        <f t="shared" si="583"/>
        <v/>
      </c>
      <c r="I1264" s="419" t="str">
        <f t="shared" si="585"/>
        <v/>
      </c>
      <c r="J1264" s="419" t="str">
        <f t="shared" si="586"/>
        <v/>
      </c>
      <c r="K1264" s="419" t="str">
        <f t="shared" si="587"/>
        <v/>
      </c>
      <c r="L1264" s="714"/>
      <c r="N1264" s="477"/>
      <c r="O1264" s="478" t="str">
        <f t="shared" si="588"/>
        <v/>
      </c>
      <c r="P1264" s="477"/>
      <c r="Q1264" s="479" t="str">
        <f t="shared" si="589"/>
        <v/>
      </c>
      <c r="R1264" s="477"/>
      <c r="S1264" s="480" t="str">
        <f t="shared" si="590"/>
        <v/>
      </c>
      <c r="T1264" s="481">
        <f>SUMIF($N$8:S$8,"QUANT.",N1264:S1264)</f>
        <v>0</v>
      </c>
      <c r="U1264" s="482">
        <f t="shared" si="591"/>
        <v>0</v>
      </c>
      <c r="V1264" s="494" t="str">
        <f t="shared" si="584"/>
        <v/>
      </c>
      <c r="W1264" s="495">
        <f t="shared" si="592"/>
        <v>0</v>
      </c>
      <c r="X1264" s="495" t="e">
        <f t="shared" si="593"/>
        <v>#VALUE!</v>
      </c>
    </row>
    <row r="1265" spans="1:24">
      <c r="A1265" s="414"/>
      <c r="B1265" s="415"/>
      <c r="C1265" s="416" t="str">
        <f>IF($B1265="","",IFERROR(VLOOKUP($B1265,SERVIÇOS!$A:$F,2,0),IFERROR(VLOOKUP($B1265,'COMPOSIÇÕES COMPLEMENTARES '!$C:$K,2,0),"")))</f>
        <v/>
      </c>
      <c r="D1265" s="417" t="str">
        <f>IF($B1265="","",IFERROR(VLOOKUP($B1265,SERVIÇOS!$A:$F,3,0),IFERROR(VLOOKUP($B1265,'COMPOSIÇÕES COMPLEMENTARES '!$C:$K,3,0),"")))</f>
        <v/>
      </c>
      <c r="E1265" s="418"/>
      <c r="F1265" s="419" t="str">
        <f>IF($B1265="","",IFERROR(VLOOKUP($B1265,SERVIÇOS!$A:$F,4,0),IFERROR(VLOOKUP($B1265,'COMPOSIÇÕES COMPLEMENTARES '!$C:$K,6,0),"")))</f>
        <v/>
      </c>
      <c r="G1265" s="419" t="str">
        <f>IF($B1265="","",IFERROR(VLOOKUP($B1265,SERVIÇOS!$A:$F,5,0),IFERROR(VLOOKUP($B1265,'COMPOSIÇÕES COMPLEMENTARES '!$C:$K,7,0),"")))</f>
        <v/>
      </c>
      <c r="H1265" s="419" t="str">
        <f t="shared" si="583"/>
        <v/>
      </c>
      <c r="I1265" s="419" t="str">
        <f t="shared" si="585"/>
        <v/>
      </c>
      <c r="J1265" s="419" t="str">
        <f t="shared" si="586"/>
        <v/>
      </c>
      <c r="K1265" s="419" t="str">
        <f t="shared" si="587"/>
        <v/>
      </c>
      <c r="L1265" s="714"/>
      <c r="N1265" s="477"/>
      <c r="O1265" s="478" t="str">
        <f t="shared" si="588"/>
        <v/>
      </c>
      <c r="P1265" s="477"/>
      <c r="Q1265" s="479" t="str">
        <f t="shared" si="589"/>
        <v/>
      </c>
      <c r="R1265" s="477"/>
      <c r="S1265" s="480" t="str">
        <f t="shared" si="590"/>
        <v/>
      </c>
      <c r="T1265" s="481">
        <f>SUMIF($N$8:S$8,"QUANT.",N1265:S1265)</f>
        <v>0</v>
      </c>
      <c r="U1265" s="482">
        <f t="shared" si="591"/>
        <v>0</v>
      </c>
      <c r="V1265" s="494" t="str">
        <f t="shared" si="584"/>
        <v/>
      </c>
      <c r="W1265" s="495">
        <f t="shared" si="592"/>
        <v>0</v>
      </c>
      <c r="X1265" s="495" t="e">
        <f t="shared" si="593"/>
        <v>#VALUE!</v>
      </c>
    </row>
    <row r="1266" spans="1:24">
      <c r="A1266" s="414"/>
      <c r="B1266" s="415"/>
      <c r="C1266" s="416" t="str">
        <f>IF($B1266="","",IFERROR(VLOOKUP($B1266,SERVIÇOS!$A:$F,2,0),IFERROR(VLOOKUP($B1266,'COMPOSIÇÕES COMPLEMENTARES '!$C:$K,2,0),"")))</f>
        <v/>
      </c>
      <c r="D1266" s="417" t="str">
        <f>IF($B1266="","",IFERROR(VLOOKUP($B1266,SERVIÇOS!$A:$F,3,0),IFERROR(VLOOKUP($B1266,'COMPOSIÇÕES COMPLEMENTARES '!$C:$K,3,0),"")))</f>
        <v/>
      </c>
      <c r="E1266" s="418"/>
      <c r="F1266" s="419" t="str">
        <f>IF($B1266="","",IFERROR(VLOOKUP($B1266,SERVIÇOS!$A:$F,4,0),IFERROR(VLOOKUP($B1266,'COMPOSIÇÕES COMPLEMENTARES '!$C:$K,6,0),"")))</f>
        <v/>
      </c>
      <c r="G1266" s="419" t="str">
        <f>IF($B1266="","",IFERROR(VLOOKUP($B1266,SERVIÇOS!$A:$F,5,0),IFERROR(VLOOKUP($B1266,'COMPOSIÇÕES COMPLEMENTARES '!$C:$K,7,0),"")))</f>
        <v/>
      </c>
      <c r="H1266" s="419" t="str">
        <f t="shared" si="583"/>
        <v/>
      </c>
      <c r="I1266" s="419" t="str">
        <f t="shared" si="585"/>
        <v/>
      </c>
      <c r="J1266" s="419" t="str">
        <f t="shared" si="586"/>
        <v/>
      </c>
      <c r="K1266" s="419" t="str">
        <f t="shared" si="587"/>
        <v/>
      </c>
      <c r="L1266" s="714"/>
      <c r="N1266" s="477"/>
      <c r="O1266" s="478" t="str">
        <f t="shared" si="588"/>
        <v/>
      </c>
      <c r="P1266" s="477"/>
      <c r="Q1266" s="479" t="str">
        <f t="shared" si="589"/>
        <v/>
      </c>
      <c r="R1266" s="477"/>
      <c r="S1266" s="480" t="str">
        <f t="shared" si="590"/>
        <v/>
      </c>
      <c r="T1266" s="481">
        <f>SUMIF($N$8:S$8,"QUANT.",N1266:S1266)</f>
        <v>0</v>
      </c>
      <c r="U1266" s="482">
        <f t="shared" si="591"/>
        <v>0</v>
      </c>
      <c r="V1266" s="494" t="str">
        <f t="shared" si="584"/>
        <v/>
      </c>
      <c r="W1266" s="495">
        <f t="shared" si="592"/>
        <v>0</v>
      </c>
      <c r="X1266" s="495" t="e">
        <f t="shared" si="593"/>
        <v>#VALUE!</v>
      </c>
    </row>
    <row r="1267" spans="1:24">
      <c r="A1267" s="414"/>
      <c r="B1267" s="415"/>
      <c r="C1267" s="416" t="str">
        <f>IF($B1267="","",IFERROR(VLOOKUP($B1267,SERVIÇOS!$A:$F,2,0),IFERROR(VLOOKUP($B1267,'COMPOSIÇÕES COMPLEMENTARES '!$C:$K,2,0),"")))</f>
        <v/>
      </c>
      <c r="D1267" s="417" t="str">
        <f>IF($B1267="","",IFERROR(VLOOKUP($B1267,SERVIÇOS!$A:$F,3,0),IFERROR(VLOOKUP($B1267,'COMPOSIÇÕES COMPLEMENTARES '!$C:$K,3,0),"")))</f>
        <v/>
      </c>
      <c r="E1267" s="418"/>
      <c r="F1267" s="419" t="str">
        <f>IF($B1267="","",IFERROR(VLOOKUP($B1267,SERVIÇOS!$A:$F,4,0),IFERROR(VLOOKUP($B1267,'COMPOSIÇÕES COMPLEMENTARES '!$C:$K,6,0),"")))</f>
        <v/>
      </c>
      <c r="G1267" s="419" t="str">
        <f>IF($B1267="","",IFERROR(VLOOKUP($B1267,SERVIÇOS!$A:$F,5,0),IFERROR(VLOOKUP($B1267,'COMPOSIÇÕES COMPLEMENTARES '!$C:$K,7,0),"")))</f>
        <v/>
      </c>
      <c r="H1267" s="419" t="str">
        <f t="shared" si="583"/>
        <v/>
      </c>
      <c r="I1267" s="419" t="str">
        <f t="shared" si="585"/>
        <v/>
      </c>
      <c r="J1267" s="419" t="str">
        <f t="shared" si="586"/>
        <v/>
      </c>
      <c r="K1267" s="419" t="str">
        <f t="shared" si="587"/>
        <v/>
      </c>
      <c r="L1267" s="714"/>
      <c r="N1267" s="477"/>
      <c r="O1267" s="478" t="str">
        <f t="shared" si="588"/>
        <v/>
      </c>
      <c r="P1267" s="477"/>
      <c r="Q1267" s="479" t="str">
        <f t="shared" si="589"/>
        <v/>
      </c>
      <c r="R1267" s="477"/>
      <c r="S1267" s="480" t="str">
        <f t="shared" si="590"/>
        <v/>
      </c>
      <c r="T1267" s="481">
        <f>SUMIF($N$8:S$8,"QUANT.",N1267:S1267)</f>
        <v>0</v>
      </c>
      <c r="U1267" s="482">
        <f t="shared" si="591"/>
        <v>0</v>
      </c>
      <c r="V1267" s="494" t="str">
        <f t="shared" si="584"/>
        <v/>
      </c>
      <c r="W1267" s="495">
        <f t="shared" si="592"/>
        <v>0</v>
      </c>
      <c r="X1267" s="495" t="e">
        <f t="shared" si="593"/>
        <v>#VALUE!</v>
      </c>
    </row>
    <row r="1268" spans="1:24">
      <c r="A1268" s="414"/>
      <c r="B1268" s="415"/>
      <c r="C1268" s="416" t="str">
        <f>IF($B1268="","",IFERROR(VLOOKUP($B1268,SERVIÇOS!$A:$F,2,0),IFERROR(VLOOKUP($B1268,'COMPOSIÇÕES COMPLEMENTARES '!$C:$K,2,0),"")))</f>
        <v/>
      </c>
      <c r="D1268" s="417" t="str">
        <f>IF($B1268="","",IFERROR(VLOOKUP($B1268,SERVIÇOS!$A:$F,3,0),IFERROR(VLOOKUP($B1268,'COMPOSIÇÕES COMPLEMENTARES '!$C:$K,3,0),"")))</f>
        <v/>
      </c>
      <c r="E1268" s="418"/>
      <c r="F1268" s="419" t="str">
        <f>IF($B1268="","",IFERROR(VLOOKUP($B1268,SERVIÇOS!$A:$F,4,0),IFERROR(VLOOKUP($B1268,'COMPOSIÇÕES COMPLEMENTARES '!$C:$K,6,0),"")))</f>
        <v/>
      </c>
      <c r="G1268" s="419" t="str">
        <f>IF($B1268="","",IFERROR(VLOOKUP($B1268,SERVIÇOS!$A:$F,5,0),IFERROR(VLOOKUP($B1268,'COMPOSIÇÕES COMPLEMENTARES '!$C:$K,7,0),"")))</f>
        <v/>
      </c>
      <c r="H1268" s="419" t="str">
        <f t="shared" si="583"/>
        <v/>
      </c>
      <c r="I1268" s="419" t="str">
        <f t="shared" si="585"/>
        <v/>
      </c>
      <c r="J1268" s="419" t="str">
        <f t="shared" si="586"/>
        <v/>
      </c>
      <c r="K1268" s="419" t="str">
        <f t="shared" si="587"/>
        <v/>
      </c>
      <c r="L1268" s="714"/>
      <c r="N1268" s="477"/>
      <c r="O1268" s="478" t="str">
        <f t="shared" si="588"/>
        <v/>
      </c>
      <c r="P1268" s="477"/>
      <c r="Q1268" s="479" t="str">
        <f t="shared" si="589"/>
        <v/>
      </c>
      <c r="R1268" s="477"/>
      <c r="S1268" s="480" t="str">
        <f t="shared" si="590"/>
        <v/>
      </c>
      <c r="T1268" s="481">
        <f>SUMIF($N$8:S$8,"QUANT.",N1268:S1268)</f>
        <v>0</v>
      </c>
      <c r="U1268" s="482">
        <f t="shared" si="591"/>
        <v>0</v>
      </c>
      <c r="V1268" s="494" t="str">
        <f t="shared" si="584"/>
        <v/>
      </c>
      <c r="W1268" s="495">
        <f t="shared" si="592"/>
        <v>0</v>
      </c>
      <c r="X1268" s="495" t="e">
        <f t="shared" si="593"/>
        <v>#VALUE!</v>
      </c>
    </row>
    <row r="1269" spans="1:24">
      <c r="A1269" s="414"/>
      <c r="B1269" s="415"/>
      <c r="C1269" s="416" t="str">
        <f>IF($B1269="","",IFERROR(VLOOKUP($B1269,SERVIÇOS!$A:$F,2,0),IFERROR(VLOOKUP($B1269,'COMPOSIÇÕES COMPLEMENTARES '!$C:$K,2,0),"")))</f>
        <v/>
      </c>
      <c r="D1269" s="417" t="str">
        <f>IF($B1269="","",IFERROR(VLOOKUP($B1269,SERVIÇOS!$A:$F,3,0),IFERROR(VLOOKUP($B1269,'COMPOSIÇÕES COMPLEMENTARES '!$C:$K,3,0),"")))</f>
        <v/>
      </c>
      <c r="E1269" s="418"/>
      <c r="F1269" s="419" t="str">
        <f>IF($B1269="","",IFERROR(VLOOKUP($B1269,SERVIÇOS!$A:$F,4,0),IFERROR(VLOOKUP($B1269,'COMPOSIÇÕES COMPLEMENTARES '!$C:$K,6,0),"")))</f>
        <v/>
      </c>
      <c r="G1269" s="419" t="str">
        <f>IF($B1269="","",IFERROR(VLOOKUP($B1269,SERVIÇOS!$A:$F,5,0),IFERROR(VLOOKUP($B1269,'COMPOSIÇÕES COMPLEMENTARES '!$C:$K,7,0),"")))</f>
        <v/>
      </c>
      <c r="H1269" s="419" t="str">
        <f t="shared" si="583"/>
        <v/>
      </c>
      <c r="I1269" s="419" t="str">
        <f t="shared" si="585"/>
        <v/>
      </c>
      <c r="J1269" s="419" t="str">
        <f t="shared" si="586"/>
        <v/>
      </c>
      <c r="K1269" s="419" t="str">
        <f t="shared" si="587"/>
        <v/>
      </c>
      <c r="L1269" s="714"/>
      <c r="N1269" s="477"/>
      <c r="O1269" s="478" t="str">
        <f t="shared" si="588"/>
        <v/>
      </c>
      <c r="P1269" s="477"/>
      <c r="Q1269" s="479" t="str">
        <f t="shared" si="589"/>
        <v/>
      </c>
      <c r="R1269" s="477"/>
      <c r="S1269" s="480" t="str">
        <f t="shared" si="590"/>
        <v/>
      </c>
      <c r="T1269" s="481">
        <f>SUMIF($N$8:S$8,"QUANT.",N1269:S1269)</f>
        <v>0</v>
      </c>
      <c r="U1269" s="482">
        <f t="shared" si="591"/>
        <v>0</v>
      </c>
      <c r="V1269" s="494" t="str">
        <f t="shared" si="584"/>
        <v/>
      </c>
      <c r="W1269" s="495">
        <f t="shared" si="592"/>
        <v>0</v>
      </c>
      <c r="X1269" s="495" t="e">
        <f t="shared" si="593"/>
        <v>#VALUE!</v>
      </c>
    </row>
    <row r="1270" spans="1:24">
      <c r="A1270" s="414"/>
      <c r="B1270" s="415"/>
      <c r="C1270" s="416" t="str">
        <f>IF($B1270="","",IFERROR(VLOOKUP($B1270,SERVIÇOS!$A:$F,2,0),IFERROR(VLOOKUP($B1270,'COMPOSIÇÕES COMPLEMENTARES '!$C:$K,2,0),"")))</f>
        <v/>
      </c>
      <c r="D1270" s="417" t="str">
        <f>IF($B1270="","",IFERROR(VLOOKUP($B1270,SERVIÇOS!$A:$F,3,0),IFERROR(VLOOKUP($B1270,'COMPOSIÇÕES COMPLEMENTARES '!$C:$K,3,0),"")))</f>
        <v/>
      </c>
      <c r="E1270" s="418"/>
      <c r="F1270" s="419" t="str">
        <f>IF($B1270="","",IFERROR(VLOOKUP($B1270,SERVIÇOS!$A:$F,4,0),IFERROR(VLOOKUP($B1270,'COMPOSIÇÕES COMPLEMENTARES '!$C:$K,6,0),"")))</f>
        <v/>
      </c>
      <c r="G1270" s="419" t="str">
        <f>IF($B1270="","",IFERROR(VLOOKUP($B1270,SERVIÇOS!$A:$F,5,0),IFERROR(VLOOKUP($B1270,'COMPOSIÇÕES COMPLEMENTARES '!$C:$K,7,0),"")))</f>
        <v/>
      </c>
      <c r="H1270" s="419" t="str">
        <f t="shared" si="583"/>
        <v/>
      </c>
      <c r="I1270" s="419" t="str">
        <f t="shared" si="585"/>
        <v/>
      </c>
      <c r="J1270" s="419" t="str">
        <f t="shared" si="586"/>
        <v/>
      </c>
      <c r="K1270" s="419" t="str">
        <f t="shared" si="587"/>
        <v/>
      </c>
      <c r="L1270" s="714"/>
      <c r="N1270" s="477"/>
      <c r="O1270" s="478" t="str">
        <f t="shared" si="588"/>
        <v/>
      </c>
      <c r="P1270" s="477"/>
      <c r="Q1270" s="479" t="str">
        <f t="shared" si="589"/>
        <v/>
      </c>
      <c r="R1270" s="477"/>
      <c r="S1270" s="480" t="str">
        <f t="shared" si="590"/>
        <v/>
      </c>
      <c r="T1270" s="481">
        <f>SUMIF($N$8:S$8,"QUANT.",N1270:S1270)</f>
        <v>0</v>
      </c>
      <c r="U1270" s="482">
        <f t="shared" si="591"/>
        <v>0</v>
      </c>
      <c r="V1270" s="494" t="str">
        <f t="shared" si="584"/>
        <v/>
      </c>
      <c r="W1270" s="495">
        <f t="shared" si="592"/>
        <v>0</v>
      </c>
      <c r="X1270" s="495" t="e">
        <f t="shared" si="593"/>
        <v>#VALUE!</v>
      </c>
    </row>
    <row r="1271" spans="1:24">
      <c r="A1271" s="414"/>
      <c r="B1271" s="415"/>
      <c r="C1271" s="416" t="str">
        <f>IF($B1271="","",IFERROR(VLOOKUP($B1271,SERVIÇOS!$A:$F,2,0),IFERROR(VLOOKUP($B1271,'COMPOSIÇÕES COMPLEMENTARES '!$C:$K,2,0),"")))</f>
        <v/>
      </c>
      <c r="D1271" s="417" t="str">
        <f>IF($B1271="","",IFERROR(VLOOKUP($B1271,SERVIÇOS!$A:$F,3,0),IFERROR(VLOOKUP($B1271,'COMPOSIÇÕES COMPLEMENTARES '!$C:$K,3,0),"")))</f>
        <v/>
      </c>
      <c r="E1271" s="418"/>
      <c r="F1271" s="419" t="str">
        <f>IF($B1271="","",IFERROR(VLOOKUP($B1271,SERVIÇOS!$A:$F,4,0),IFERROR(VLOOKUP($B1271,'COMPOSIÇÕES COMPLEMENTARES '!$C:$K,6,0),"")))</f>
        <v/>
      </c>
      <c r="G1271" s="419" t="str">
        <f>IF($B1271="","",IFERROR(VLOOKUP($B1271,SERVIÇOS!$A:$F,5,0),IFERROR(VLOOKUP($B1271,'COMPOSIÇÕES COMPLEMENTARES '!$C:$K,7,0),"")))</f>
        <v/>
      </c>
      <c r="H1271" s="419" t="str">
        <f t="shared" ref="H1271:H1297" si="594">IF(E1271="","",F1271+G1271)</f>
        <v/>
      </c>
      <c r="I1271" s="419" t="str">
        <f t="shared" si="585"/>
        <v/>
      </c>
      <c r="J1271" s="419" t="str">
        <f t="shared" si="586"/>
        <v/>
      </c>
      <c r="K1271" s="419" t="str">
        <f t="shared" si="587"/>
        <v/>
      </c>
      <c r="L1271" s="714"/>
      <c r="N1271" s="477"/>
      <c r="O1271" s="478" t="str">
        <f t="shared" si="588"/>
        <v/>
      </c>
      <c r="P1271" s="477"/>
      <c r="Q1271" s="479" t="str">
        <f t="shared" si="589"/>
        <v/>
      </c>
      <c r="R1271" s="477"/>
      <c r="S1271" s="480" t="str">
        <f t="shared" si="590"/>
        <v/>
      </c>
      <c r="T1271" s="481">
        <f>SUMIF($N$8:S$8,"QUANT.",N1271:S1271)</f>
        <v>0</v>
      </c>
      <c r="U1271" s="482">
        <f t="shared" si="591"/>
        <v>0</v>
      </c>
      <c r="V1271" s="494" t="str">
        <f t="shared" ref="V1271:V1297" si="595">IF(B1271&lt;&gt;"",IF(U1271=0,"MEDIR",IF(K1271-U1271=0,"OK",IF(K1271-U1271&gt;0,"MEDIR","ALERTA!"))),"")</f>
        <v/>
      </c>
      <c r="W1271" s="495">
        <f t="shared" si="592"/>
        <v>0</v>
      </c>
      <c r="X1271" s="495" t="e">
        <f t="shared" si="593"/>
        <v>#VALUE!</v>
      </c>
    </row>
    <row r="1272" spans="1:24">
      <c r="A1272" s="414"/>
      <c r="B1272" s="415"/>
      <c r="C1272" s="416" t="str">
        <f>IF($B1272="","",IFERROR(VLOOKUP($B1272,SERVIÇOS!$A:$F,2,0),IFERROR(VLOOKUP($B1272,'COMPOSIÇÕES COMPLEMENTARES '!$C:$K,2,0),"")))</f>
        <v/>
      </c>
      <c r="D1272" s="417" t="str">
        <f>IF($B1272="","",IFERROR(VLOOKUP($B1272,SERVIÇOS!$A:$F,3,0),IFERROR(VLOOKUP($B1272,'COMPOSIÇÕES COMPLEMENTARES '!$C:$K,3,0),"")))</f>
        <v/>
      </c>
      <c r="E1272" s="418"/>
      <c r="F1272" s="419" t="str">
        <f>IF($B1272="","",IFERROR(VLOOKUP($B1272,SERVIÇOS!$A:$F,4,0),IFERROR(VLOOKUP($B1272,'COMPOSIÇÕES COMPLEMENTARES '!$C:$K,6,0),"")))</f>
        <v/>
      </c>
      <c r="G1272" s="419" t="str">
        <f>IF($B1272="","",IFERROR(VLOOKUP($B1272,SERVIÇOS!$A:$F,5,0),IFERROR(VLOOKUP($B1272,'COMPOSIÇÕES COMPLEMENTARES '!$C:$K,7,0),"")))</f>
        <v/>
      </c>
      <c r="H1272" s="419" t="str">
        <f t="shared" si="594"/>
        <v/>
      </c>
      <c r="I1272" s="419" t="str">
        <f t="shared" ref="I1272:I1297" si="596">IF(E1272="","",TRUNC((E1272*F1272),2))</f>
        <v/>
      </c>
      <c r="J1272" s="419" t="str">
        <f t="shared" ref="J1272:J1297" si="597">IF(E1272="","",TRUNC((E1272*G1272),2))</f>
        <v/>
      </c>
      <c r="K1272" s="419" t="str">
        <f t="shared" ref="K1272:K1297" si="598">IF(E1272="","",TRUNC((E1272*H1272),2))</f>
        <v/>
      </c>
      <c r="L1272" s="714"/>
      <c r="N1272" s="477"/>
      <c r="O1272" s="478" t="str">
        <f t="shared" ref="O1272:O1297" si="599">IF(OR(N1272="",$K1272=""),"",(N1272/$E1272)*$K1272)</f>
        <v/>
      </c>
      <c r="P1272" s="477"/>
      <c r="Q1272" s="479" t="str">
        <f t="shared" ref="Q1272:Q1297" si="600">IF(OR(P1272="",$K1272=""),"",(P1272/$E1272)*$K1272)</f>
        <v/>
      </c>
      <c r="R1272" s="477"/>
      <c r="S1272" s="480" t="str">
        <f t="shared" ref="S1272:S1297" si="601">IF(OR(R1272="",$K1272=""),"",(R1272/$E1272)*$K1272)</f>
        <v/>
      </c>
      <c r="T1272" s="481">
        <f>SUMIF($N$8:S$8,"QUANT.",N1272:S1272)</f>
        <v>0</v>
      </c>
      <c r="U1272" s="482">
        <f t="shared" ref="U1272:U1297" si="602">SUMIF($N$8:$S$8,"CUSTO",N1272:S1272)</f>
        <v>0</v>
      </c>
      <c r="V1272" s="494" t="str">
        <f t="shared" si="595"/>
        <v/>
      </c>
      <c r="W1272" s="495">
        <f t="shared" ref="W1272:W1297" si="603">IF(T1272="",0,E1272-T1272)</f>
        <v>0</v>
      </c>
      <c r="X1272" s="495" t="e">
        <f t="shared" ref="X1272:X1297" si="604">IF(U1272="",0,K1272-U1272)</f>
        <v>#VALUE!</v>
      </c>
    </row>
    <row r="1273" spans="1:24">
      <c r="A1273" s="414"/>
      <c r="B1273" s="415"/>
      <c r="C1273" s="416" t="str">
        <f>IF($B1273="","",IFERROR(VLOOKUP($B1273,SERVIÇOS!$A:$F,2,0),IFERROR(VLOOKUP($B1273,'COMPOSIÇÕES COMPLEMENTARES '!$C:$K,2,0),"")))</f>
        <v/>
      </c>
      <c r="D1273" s="417" t="str">
        <f>IF($B1273="","",IFERROR(VLOOKUP($B1273,SERVIÇOS!$A:$F,3,0),IFERROR(VLOOKUP($B1273,'COMPOSIÇÕES COMPLEMENTARES '!$C:$K,3,0),"")))</f>
        <v/>
      </c>
      <c r="E1273" s="418"/>
      <c r="F1273" s="419" t="str">
        <f>IF($B1273="","",IFERROR(VLOOKUP($B1273,SERVIÇOS!$A:$F,4,0),IFERROR(VLOOKUP($B1273,'COMPOSIÇÕES COMPLEMENTARES '!$C:$K,6,0),"")))</f>
        <v/>
      </c>
      <c r="G1273" s="419" t="str">
        <f>IF($B1273="","",IFERROR(VLOOKUP($B1273,SERVIÇOS!$A:$F,5,0),IFERROR(VLOOKUP($B1273,'COMPOSIÇÕES COMPLEMENTARES '!$C:$K,7,0),"")))</f>
        <v/>
      </c>
      <c r="H1273" s="419" t="str">
        <f t="shared" si="594"/>
        <v/>
      </c>
      <c r="I1273" s="419" t="str">
        <f t="shared" si="596"/>
        <v/>
      </c>
      <c r="J1273" s="419" t="str">
        <f t="shared" si="597"/>
        <v/>
      </c>
      <c r="K1273" s="419" t="str">
        <f t="shared" si="598"/>
        <v/>
      </c>
      <c r="L1273" s="714"/>
      <c r="N1273" s="477"/>
      <c r="O1273" s="478" t="str">
        <f t="shared" si="599"/>
        <v/>
      </c>
      <c r="P1273" s="477"/>
      <c r="Q1273" s="479" t="str">
        <f t="shared" si="600"/>
        <v/>
      </c>
      <c r="R1273" s="477"/>
      <c r="S1273" s="480" t="str">
        <f t="shared" si="601"/>
        <v/>
      </c>
      <c r="T1273" s="481">
        <f>SUMIF($N$8:S$8,"QUANT.",N1273:S1273)</f>
        <v>0</v>
      </c>
      <c r="U1273" s="482">
        <f t="shared" si="602"/>
        <v>0</v>
      </c>
      <c r="V1273" s="494" t="str">
        <f t="shared" si="595"/>
        <v/>
      </c>
      <c r="W1273" s="495">
        <f t="shared" si="603"/>
        <v>0</v>
      </c>
      <c r="X1273" s="495" t="e">
        <f t="shared" si="604"/>
        <v>#VALUE!</v>
      </c>
    </row>
    <row r="1274" spans="1:24">
      <c r="A1274" s="414"/>
      <c r="B1274" s="415"/>
      <c r="C1274" s="416" t="str">
        <f>IF($B1274="","",IFERROR(VLOOKUP($B1274,SERVIÇOS!$A:$F,2,0),IFERROR(VLOOKUP($B1274,'COMPOSIÇÕES COMPLEMENTARES '!$C:$K,2,0),"")))</f>
        <v/>
      </c>
      <c r="D1274" s="417" t="str">
        <f>IF($B1274="","",IFERROR(VLOOKUP($B1274,SERVIÇOS!$A:$F,3,0),IFERROR(VLOOKUP($B1274,'COMPOSIÇÕES COMPLEMENTARES '!$C:$K,3,0),"")))</f>
        <v/>
      </c>
      <c r="E1274" s="418"/>
      <c r="F1274" s="419" t="str">
        <f>IF($B1274="","",IFERROR(VLOOKUP($B1274,SERVIÇOS!$A:$F,4,0),IFERROR(VLOOKUP($B1274,'COMPOSIÇÕES COMPLEMENTARES '!$C:$K,6,0),"")))</f>
        <v/>
      </c>
      <c r="G1274" s="419" t="str">
        <f>IF($B1274="","",IFERROR(VLOOKUP($B1274,SERVIÇOS!$A:$F,5,0),IFERROR(VLOOKUP($B1274,'COMPOSIÇÕES COMPLEMENTARES '!$C:$K,7,0),"")))</f>
        <v/>
      </c>
      <c r="H1274" s="419" t="str">
        <f t="shared" si="594"/>
        <v/>
      </c>
      <c r="I1274" s="419" t="str">
        <f t="shared" si="596"/>
        <v/>
      </c>
      <c r="J1274" s="419" t="str">
        <f t="shared" si="597"/>
        <v/>
      </c>
      <c r="K1274" s="419" t="str">
        <f t="shared" si="598"/>
        <v/>
      </c>
      <c r="L1274" s="714"/>
      <c r="N1274" s="477"/>
      <c r="O1274" s="478" t="str">
        <f t="shared" si="599"/>
        <v/>
      </c>
      <c r="P1274" s="477"/>
      <c r="Q1274" s="479" t="str">
        <f t="shared" si="600"/>
        <v/>
      </c>
      <c r="R1274" s="477"/>
      <c r="S1274" s="480" t="str">
        <f t="shared" si="601"/>
        <v/>
      </c>
      <c r="T1274" s="481">
        <f>SUMIF($N$8:S$8,"QUANT.",N1274:S1274)</f>
        <v>0</v>
      </c>
      <c r="U1274" s="482">
        <f t="shared" si="602"/>
        <v>0</v>
      </c>
      <c r="V1274" s="494" t="str">
        <f t="shared" si="595"/>
        <v/>
      </c>
      <c r="W1274" s="495">
        <f t="shared" si="603"/>
        <v>0</v>
      </c>
      <c r="X1274" s="495" t="e">
        <f t="shared" si="604"/>
        <v>#VALUE!</v>
      </c>
    </row>
    <row r="1275" spans="1:24">
      <c r="A1275" s="414"/>
      <c r="B1275" s="415"/>
      <c r="C1275" s="416" t="str">
        <f>IF($B1275="","",IFERROR(VLOOKUP($B1275,SERVIÇOS!$A:$F,2,0),IFERROR(VLOOKUP($B1275,'COMPOSIÇÕES COMPLEMENTARES '!$C:$K,2,0),"")))</f>
        <v/>
      </c>
      <c r="D1275" s="417" t="str">
        <f>IF($B1275="","",IFERROR(VLOOKUP($B1275,SERVIÇOS!$A:$F,3,0),IFERROR(VLOOKUP($B1275,'COMPOSIÇÕES COMPLEMENTARES '!$C:$K,3,0),"")))</f>
        <v/>
      </c>
      <c r="E1275" s="418"/>
      <c r="F1275" s="419" t="str">
        <f>IF($B1275="","",IFERROR(VLOOKUP($B1275,SERVIÇOS!$A:$F,4,0),IFERROR(VLOOKUP($B1275,'COMPOSIÇÕES COMPLEMENTARES '!$C:$K,6,0),"")))</f>
        <v/>
      </c>
      <c r="G1275" s="419" t="str">
        <f>IF($B1275="","",IFERROR(VLOOKUP($B1275,SERVIÇOS!$A:$F,5,0),IFERROR(VLOOKUP($B1275,'COMPOSIÇÕES COMPLEMENTARES '!$C:$K,7,0),"")))</f>
        <v/>
      </c>
      <c r="H1275" s="419" t="str">
        <f t="shared" si="594"/>
        <v/>
      </c>
      <c r="I1275" s="419" t="str">
        <f t="shared" si="596"/>
        <v/>
      </c>
      <c r="J1275" s="419" t="str">
        <f t="shared" si="597"/>
        <v/>
      </c>
      <c r="K1275" s="419" t="str">
        <f t="shared" si="598"/>
        <v/>
      </c>
      <c r="L1275" s="714"/>
      <c r="N1275" s="477"/>
      <c r="O1275" s="478" t="str">
        <f t="shared" si="599"/>
        <v/>
      </c>
      <c r="P1275" s="477"/>
      <c r="Q1275" s="479" t="str">
        <f t="shared" si="600"/>
        <v/>
      </c>
      <c r="R1275" s="477"/>
      <c r="S1275" s="480" t="str">
        <f t="shared" si="601"/>
        <v/>
      </c>
      <c r="T1275" s="481">
        <f>SUMIF($N$8:S$8,"QUANT.",N1275:S1275)</f>
        <v>0</v>
      </c>
      <c r="U1275" s="482">
        <f t="shared" si="602"/>
        <v>0</v>
      </c>
      <c r="V1275" s="494" t="str">
        <f t="shared" si="595"/>
        <v/>
      </c>
      <c r="W1275" s="495">
        <f t="shared" si="603"/>
        <v>0</v>
      </c>
      <c r="X1275" s="495" t="e">
        <f t="shared" si="604"/>
        <v>#VALUE!</v>
      </c>
    </row>
    <row r="1276" spans="1:24">
      <c r="A1276" s="414"/>
      <c r="B1276" s="415"/>
      <c r="C1276" s="416" t="str">
        <f>IF($B1276="","",IFERROR(VLOOKUP($B1276,SERVIÇOS!$A:$F,2,0),IFERROR(VLOOKUP($B1276,'COMPOSIÇÕES COMPLEMENTARES '!$C:$K,2,0),"")))</f>
        <v/>
      </c>
      <c r="D1276" s="417" t="str">
        <f>IF($B1276="","",IFERROR(VLOOKUP($B1276,SERVIÇOS!$A:$F,3,0),IFERROR(VLOOKUP($B1276,'COMPOSIÇÕES COMPLEMENTARES '!$C:$K,3,0),"")))</f>
        <v/>
      </c>
      <c r="E1276" s="418"/>
      <c r="F1276" s="419" t="str">
        <f>IF($B1276="","",IFERROR(VLOOKUP($B1276,SERVIÇOS!$A:$F,4,0),IFERROR(VLOOKUP($B1276,'COMPOSIÇÕES COMPLEMENTARES '!$C:$K,6,0),"")))</f>
        <v/>
      </c>
      <c r="G1276" s="419" t="str">
        <f>IF($B1276="","",IFERROR(VLOOKUP($B1276,SERVIÇOS!$A:$F,5,0),IFERROR(VLOOKUP($B1276,'COMPOSIÇÕES COMPLEMENTARES '!$C:$K,7,0),"")))</f>
        <v/>
      </c>
      <c r="H1276" s="419" t="str">
        <f t="shared" si="594"/>
        <v/>
      </c>
      <c r="I1276" s="419" t="str">
        <f t="shared" si="596"/>
        <v/>
      </c>
      <c r="J1276" s="419" t="str">
        <f t="shared" si="597"/>
        <v/>
      </c>
      <c r="K1276" s="419" t="str">
        <f t="shared" si="598"/>
        <v/>
      </c>
      <c r="L1276" s="714"/>
      <c r="N1276" s="477"/>
      <c r="O1276" s="478" t="str">
        <f t="shared" si="599"/>
        <v/>
      </c>
      <c r="P1276" s="477"/>
      <c r="Q1276" s="479" t="str">
        <f t="shared" si="600"/>
        <v/>
      </c>
      <c r="R1276" s="477"/>
      <c r="S1276" s="480" t="str">
        <f t="shared" si="601"/>
        <v/>
      </c>
      <c r="T1276" s="481">
        <f>SUMIF($N$8:S$8,"QUANT.",N1276:S1276)</f>
        <v>0</v>
      </c>
      <c r="U1276" s="482">
        <f t="shared" si="602"/>
        <v>0</v>
      </c>
      <c r="V1276" s="494" t="str">
        <f t="shared" si="595"/>
        <v/>
      </c>
      <c r="W1276" s="495">
        <f t="shared" si="603"/>
        <v>0</v>
      </c>
      <c r="X1276" s="495" t="e">
        <f t="shared" si="604"/>
        <v>#VALUE!</v>
      </c>
    </row>
    <row r="1277" spans="1:24">
      <c r="A1277" s="414"/>
      <c r="B1277" s="415"/>
      <c r="C1277" s="416" t="str">
        <f>IF($B1277="","",IFERROR(VLOOKUP($B1277,SERVIÇOS!$A:$F,2,0),IFERROR(VLOOKUP($B1277,'COMPOSIÇÕES COMPLEMENTARES '!$C:$K,2,0),"")))</f>
        <v/>
      </c>
      <c r="D1277" s="417" t="str">
        <f>IF($B1277="","",IFERROR(VLOOKUP($B1277,SERVIÇOS!$A:$F,3,0),IFERROR(VLOOKUP($B1277,'COMPOSIÇÕES COMPLEMENTARES '!$C:$K,3,0),"")))</f>
        <v/>
      </c>
      <c r="E1277" s="418"/>
      <c r="F1277" s="419" t="str">
        <f>IF($B1277="","",IFERROR(VLOOKUP($B1277,SERVIÇOS!$A:$F,4,0),IFERROR(VLOOKUP($B1277,'COMPOSIÇÕES COMPLEMENTARES '!$C:$K,6,0),"")))</f>
        <v/>
      </c>
      <c r="G1277" s="419" t="str">
        <f>IF($B1277="","",IFERROR(VLOOKUP($B1277,SERVIÇOS!$A:$F,5,0),IFERROR(VLOOKUP($B1277,'COMPOSIÇÕES COMPLEMENTARES '!$C:$K,7,0),"")))</f>
        <v/>
      </c>
      <c r="H1277" s="419" t="str">
        <f t="shared" si="594"/>
        <v/>
      </c>
      <c r="I1277" s="419" t="str">
        <f t="shared" si="596"/>
        <v/>
      </c>
      <c r="J1277" s="419" t="str">
        <f t="shared" si="597"/>
        <v/>
      </c>
      <c r="K1277" s="419" t="str">
        <f t="shared" si="598"/>
        <v/>
      </c>
      <c r="L1277" s="714"/>
      <c r="N1277" s="477"/>
      <c r="O1277" s="478" t="str">
        <f t="shared" si="599"/>
        <v/>
      </c>
      <c r="P1277" s="477"/>
      <c r="Q1277" s="479" t="str">
        <f t="shared" si="600"/>
        <v/>
      </c>
      <c r="R1277" s="477"/>
      <c r="S1277" s="480" t="str">
        <f t="shared" si="601"/>
        <v/>
      </c>
      <c r="T1277" s="481">
        <f>SUMIF($N$8:S$8,"QUANT.",N1277:S1277)</f>
        <v>0</v>
      </c>
      <c r="U1277" s="482">
        <f t="shared" si="602"/>
        <v>0</v>
      </c>
      <c r="V1277" s="494" t="str">
        <f t="shared" si="595"/>
        <v/>
      </c>
      <c r="W1277" s="495">
        <f t="shared" si="603"/>
        <v>0</v>
      </c>
      <c r="X1277" s="495" t="e">
        <f t="shared" si="604"/>
        <v>#VALUE!</v>
      </c>
    </row>
    <row r="1278" spans="1:24">
      <c r="A1278" s="414"/>
      <c r="B1278" s="415"/>
      <c r="C1278" s="416" t="str">
        <f>IF($B1278="","",IFERROR(VLOOKUP($B1278,SERVIÇOS!$A:$F,2,0),IFERROR(VLOOKUP($B1278,'COMPOSIÇÕES COMPLEMENTARES '!$C:$K,2,0),"")))</f>
        <v/>
      </c>
      <c r="D1278" s="417" t="str">
        <f>IF($B1278="","",IFERROR(VLOOKUP($B1278,SERVIÇOS!$A:$F,3,0),IFERROR(VLOOKUP($B1278,'COMPOSIÇÕES COMPLEMENTARES '!$C:$K,3,0),"")))</f>
        <v/>
      </c>
      <c r="E1278" s="418"/>
      <c r="F1278" s="419" t="str">
        <f>IF($B1278="","",IFERROR(VLOOKUP($B1278,SERVIÇOS!$A:$F,4,0),IFERROR(VLOOKUP($B1278,'COMPOSIÇÕES COMPLEMENTARES '!$C:$K,6,0),"")))</f>
        <v/>
      </c>
      <c r="G1278" s="419" t="str">
        <f>IF($B1278="","",IFERROR(VLOOKUP($B1278,SERVIÇOS!$A:$F,5,0),IFERROR(VLOOKUP($B1278,'COMPOSIÇÕES COMPLEMENTARES '!$C:$K,7,0),"")))</f>
        <v/>
      </c>
      <c r="H1278" s="419" t="str">
        <f t="shared" si="594"/>
        <v/>
      </c>
      <c r="I1278" s="419" t="str">
        <f t="shared" si="596"/>
        <v/>
      </c>
      <c r="J1278" s="419" t="str">
        <f t="shared" si="597"/>
        <v/>
      </c>
      <c r="K1278" s="419" t="str">
        <f t="shared" si="598"/>
        <v/>
      </c>
      <c r="L1278" s="714"/>
      <c r="N1278" s="477"/>
      <c r="O1278" s="478" t="str">
        <f t="shared" si="599"/>
        <v/>
      </c>
      <c r="P1278" s="477"/>
      <c r="Q1278" s="479" t="str">
        <f t="shared" si="600"/>
        <v/>
      </c>
      <c r="R1278" s="477"/>
      <c r="S1278" s="480" t="str">
        <f t="shared" si="601"/>
        <v/>
      </c>
      <c r="T1278" s="481">
        <f>SUMIF($N$8:S$8,"QUANT.",N1278:S1278)</f>
        <v>0</v>
      </c>
      <c r="U1278" s="482">
        <f t="shared" si="602"/>
        <v>0</v>
      </c>
      <c r="V1278" s="494" t="str">
        <f t="shared" si="595"/>
        <v/>
      </c>
      <c r="W1278" s="495">
        <f t="shared" si="603"/>
        <v>0</v>
      </c>
      <c r="X1278" s="495" t="e">
        <f t="shared" si="604"/>
        <v>#VALUE!</v>
      </c>
    </row>
    <row r="1279" spans="1:24">
      <c r="A1279" s="414"/>
      <c r="B1279" s="415"/>
      <c r="C1279" s="416" t="str">
        <f>IF($B1279="","",IFERROR(VLOOKUP($B1279,SERVIÇOS!$A:$F,2,0),IFERROR(VLOOKUP($B1279,'COMPOSIÇÕES COMPLEMENTARES '!$C:$K,2,0),"")))</f>
        <v/>
      </c>
      <c r="D1279" s="417" t="str">
        <f>IF($B1279="","",IFERROR(VLOOKUP($B1279,SERVIÇOS!$A:$F,3,0),IFERROR(VLOOKUP($B1279,'COMPOSIÇÕES COMPLEMENTARES '!$C:$K,3,0),"")))</f>
        <v/>
      </c>
      <c r="E1279" s="418"/>
      <c r="F1279" s="419" t="str">
        <f>IF($B1279="","",IFERROR(VLOOKUP($B1279,SERVIÇOS!$A:$F,4,0),IFERROR(VLOOKUP($B1279,'COMPOSIÇÕES COMPLEMENTARES '!$C:$K,6,0),"")))</f>
        <v/>
      </c>
      <c r="G1279" s="419" t="str">
        <f>IF($B1279="","",IFERROR(VLOOKUP($B1279,SERVIÇOS!$A:$F,5,0),IFERROR(VLOOKUP($B1279,'COMPOSIÇÕES COMPLEMENTARES '!$C:$K,7,0),"")))</f>
        <v/>
      </c>
      <c r="H1279" s="419" t="str">
        <f t="shared" si="594"/>
        <v/>
      </c>
      <c r="I1279" s="419" t="str">
        <f t="shared" si="596"/>
        <v/>
      </c>
      <c r="J1279" s="419" t="str">
        <f t="shared" si="597"/>
        <v/>
      </c>
      <c r="K1279" s="419" t="str">
        <f t="shared" si="598"/>
        <v/>
      </c>
      <c r="L1279" s="714"/>
      <c r="N1279" s="477"/>
      <c r="O1279" s="478" t="str">
        <f t="shared" si="599"/>
        <v/>
      </c>
      <c r="P1279" s="477"/>
      <c r="Q1279" s="479" t="str">
        <f t="shared" si="600"/>
        <v/>
      </c>
      <c r="R1279" s="477"/>
      <c r="S1279" s="480" t="str">
        <f t="shared" si="601"/>
        <v/>
      </c>
      <c r="T1279" s="481">
        <f>SUMIF($N$8:S$8,"QUANT.",N1279:S1279)</f>
        <v>0</v>
      </c>
      <c r="U1279" s="482">
        <f t="shared" si="602"/>
        <v>0</v>
      </c>
      <c r="V1279" s="494" t="str">
        <f t="shared" si="595"/>
        <v/>
      </c>
      <c r="W1279" s="495">
        <f t="shared" si="603"/>
        <v>0</v>
      </c>
      <c r="X1279" s="495" t="e">
        <f t="shared" si="604"/>
        <v>#VALUE!</v>
      </c>
    </row>
    <row r="1280" spans="1:24">
      <c r="A1280" s="414"/>
      <c r="B1280" s="415"/>
      <c r="C1280" s="416" t="str">
        <f>IF($B1280="","",IFERROR(VLOOKUP($B1280,SERVIÇOS!$A:$F,2,0),IFERROR(VLOOKUP($B1280,'COMPOSIÇÕES COMPLEMENTARES '!$C:$K,2,0),"")))</f>
        <v/>
      </c>
      <c r="D1280" s="417" t="str">
        <f>IF($B1280="","",IFERROR(VLOOKUP($B1280,SERVIÇOS!$A:$F,3,0),IFERROR(VLOOKUP($B1280,'COMPOSIÇÕES COMPLEMENTARES '!$C:$K,3,0),"")))</f>
        <v/>
      </c>
      <c r="E1280" s="418"/>
      <c r="F1280" s="419" t="str">
        <f>IF($B1280="","",IFERROR(VLOOKUP($B1280,SERVIÇOS!$A:$F,4,0),IFERROR(VLOOKUP($B1280,'COMPOSIÇÕES COMPLEMENTARES '!$C:$K,6,0),"")))</f>
        <v/>
      </c>
      <c r="G1280" s="419" t="str">
        <f>IF($B1280="","",IFERROR(VLOOKUP($B1280,SERVIÇOS!$A:$F,5,0),IFERROR(VLOOKUP($B1280,'COMPOSIÇÕES COMPLEMENTARES '!$C:$K,7,0),"")))</f>
        <v/>
      </c>
      <c r="H1280" s="419" t="str">
        <f t="shared" si="594"/>
        <v/>
      </c>
      <c r="I1280" s="419" t="str">
        <f t="shared" si="596"/>
        <v/>
      </c>
      <c r="J1280" s="419" t="str">
        <f t="shared" si="597"/>
        <v/>
      </c>
      <c r="K1280" s="419" t="str">
        <f t="shared" si="598"/>
        <v/>
      </c>
      <c r="L1280" s="714"/>
      <c r="N1280" s="477"/>
      <c r="O1280" s="478" t="str">
        <f t="shared" si="599"/>
        <v/>
      </c>
      <c r="P1280" s="477"/>
      <c r="Q1280" s="479" t="str">
        <f t="shared" si="600"/>
        <v/>
      </c>
      <c r="R1280" s="477"/>
      <c r="S1280" s="480" t="str">
        <f t="shared" si="601"/>
        <v/>
      </c>
      <c r="T1280" s="481">
        <f>SUMIF($N$8:S$8,"QUANT.",N1280:S1280)</f>
        <v>0</v>
      </c>
      <c r="U1280" s="482">
        <f t="shared" si="602"/>
        <v>0</v>
      </c>
      <c r="V1280" s="494" t="str">
        <f t="shared" si="595"/>
        <v/>
      </c>
      <c r="W1280" s="495">
        <f t="shared" si="603"/>
        <v>0</v>
      </c>
      <c r="X1280" s="495" t="e">
        <f t="shared" si="604"/>
        <v>#VALUE!</v>
      </c>
    </row>
    <row r="1281" spans="1:24">
      <c r="A1281" s="414"/>
      <c r="B1281" s="415"/>
      <c r="C1281" s="416" t="str">
        <f>IF($B1281="","",IFERROR(VLOOKUP($B1281,SERVIÇOS!$A:$F,2,0),IFERROR(VLOOKUP($B1281,'COMPOSIÇÕES COMPLEMENTARES '!$C:$K,2,0),"")))</f>
        <v/>
      </c>
      <c r="D1281" s="417" t="str">
        <f>IF($B1281="","",IFERROR(VLOOKUP($B1281,SERVIÇOS!$A:$F,3,0),IFERROR(VLOOKUP($B1281,'COMPOSIÇÕES COMPLEMENTARES '!$C:$K,3,0),"")))</f>
        <v/>
      </c>
      <c r="E1281" s="418"/>
      <c r="F1281" s="419" t="str">
        <f>IF($B1281="","",IFERROR(VLOOKUP($B1281,SERVIÇOS!$A:$F,4,0),IFERROR(VLOOKUP($B1281,'COMPOSIÇÕES COMPLEMENTARES '!$C:$K,6,0),"")))</f>
        <v/>
      </c>
      <c r="G1281" s="419" t="str">
        <f>IF($B1281="","",IFERROR(VLOOKUP($B1281,SERVIÇOS!$A:$F,5,0),IFERROR(VLOOKUP($B1281,'COMPOSIÇÕES COMPLEMENTARES '!$C:$K,7,0),"")))</f>
        <v/>
      </c>
      <c r="H1281" s="419" t="str">
        <f t="shared" si="594"/>
        <v/>
      </c>
      <c r="I1281" s="419" t="str">
        <f t="shared" si="596"/>
        <v/>
      </c>
      <c r="J1281" s="419" t="str">
        <f t="shared" si="597"/>
        <v/>
      </c>
      <c r="K1281" s="419" t="str">
        <f t="shared" si="598"/>
        <v/>
      </c>
      <c r="L1281" s="714"/>
      <c r="N1281" s="477"/>
      <c r="O1281" s="478" t="str">
        <f t="shared" si="599"/>
        <v/>
      </c>
      <c r="P1281" s="477"/>
      <c r="Q1281" s="479" t="str">
        <f t="shared" si="600"/>
        <v/>
      </c>
      <c r="R1281" s="477"/>
      <c r="S1281" s="480" t="str">
        <f t="shared" si="601"/>
        <v/>
      </c>
      <c r="T1281" s="481">
        <f>SUMIF($N$8:S$8,"QUANT.",N1281:S1281)</f>
        <v>0</v>
      </c>
      <c r="U1281" s="482">
        <f t="shared" si="602"/>
        <v>0</v>
      </c>
      <c r="V1281" s="494" t="str">
        <f t="shared" si="595"/>
        <v/>
      </c>
      <c r="W1281" s="495">
        <f t="shared" si="603"/>
        <v>0</v>
      </c>
      <c r="X1281" s="495" t="e">
        <f t="shared" si="604"/>
        <v>#VALUE!</v>
      </c>
    </row>
    <row r="1282" spans="1:24">
      <c r="A1282" s="414"/>
      <c r="B1282" s="415"/>
      <c r="C1282" s="416" t="str">
        <f>IF($B1282="","",IFERROR(VLOOKUP($B1282,SERVIÇOS!$A:$F,2,0),IFERROR(VLOOKUP($B1282,'COMPOSIÇÕES COMPLEMENTARES '!$C:$K,2,0),"")))</f>
        <v/>
      </c>
      <c r="D1282" s="417" t="str">
        <f>IF($B1282="","",IFERROR(VLOOKUP($B1282,SERVIÇOS!$A:$F,3,0),IFERROR(VLOOKUP($B1282,'COMPOSIÇÕES COMPLEMENTARES '!$C:$K,3,0),"")))</f>
        <v/>
      </c>
      <c r="E1282" s="418"/>
      <c r="F1282" s="419" t="str">
        <f>IF($B1282="","",IFERROR(VLOOKUP($B1282,SERVIÇOS!$A:$F,4,0),IFERROR(VLOOKUP($B1282,'COMPOSIÇÕES COMPLEMENTARES '!$C:$K,6,0),"")))</f>
        <v/>
      </c>
      <c r="G1282" s="419" t="str">
        <f>IF($B1282="","",IFERROR(VLOOKUP($B1282,SERVIÇOS!$A:$F,5,0),IFERROR(VLOOKUP($B1282,'COMPOSIÇÕES COMPLEMENTARES '!$C:$K,7,0),"")))</f>
        <v/>
      </c>
      <c r="H1282" s="419" t="str">
        <f t="shared" si="594"/>
        <v/>
      </c>
      <c r="I1282" s="419" t="str">
        <f t="shared" si="596"/>
        <v/>
      </c>
      <c r="J1282" s="419" t="str">
        <f t="shared" si="597"/>
        <v/>
      </c>
      <c r="K1282" s="419" t="str">
        <f t="shared" si="598"/>
        <v/>
      </c>
      <c r="L1282" s="714"/>
      <c r="N1282" s="477"/>
      <c r="O1282" s="478" t="str">
        <f t="shared" si="599"/>
        <v/>
      </c>
      <c r="P1282" s="477"/>
      <c r="Q1282" s="479" t="str">
        <f t="shared" si="600"/>
        <v/>
      </c>
      <c r="R1282" s="477"/>
      <c r="S1282" s="480" t="str">
        <f t="shared" si="601"/>
        <v/>
      </c>
      <c r="T1282" s="481">
        <f>SUMIF($N$8:S$8,"QUANT.",N1282:S1282)</f>
        <v>0</v>
      </c>
      <c r="U1282" s="482">
        <f t="shared" si="602"/>
        <v>0</v>
      </c>
      <c r="V1282" s="494" t="str">
        <f t="shared" si="595"/>
        <v/>
      </c>
      <c r="W1282" s="495">
        <f t="shared" si="603"/>
        <v>0</v>
      </c>
      <c r="X1282" s="495" t="e">
        <f t="shared" si="604"/>
        <v>#VALUE!</v>
      </c>
    </row>
    <row r="1283" spans="1:24">
      <c r="A1283" s="414"/>
      <c r="B1283" s="415"/>
      <c r="C1283" s="416" t="str">
        <f>IF($B1283="","",IFERROR(VLOOKUP($B1283,SERVIÇOS!$A:$F,2,0),IFERROR(VLOOKUP($B1283,'COMPOSIÇÕES COMPLEMENTARES '!$C:$K,2,0),"")))</f>
        <v/>
      </c>
      <c r="D1283" s="417" t="str">
        <f>IF($B1283="","",IFERROR(VLOOKUP($B1283,SERVIÇOS!$A:$F,3,0),IFERROR(VLOOKUP($B1283,'COMPOSIÇÕES COMPLEMENTARES '!$C:$K,3,0),"")))</f>
        <v/>
      </c>
      <c r="E1283" s="418"/>
      <c r="F1283" s="419" t="str">
        <f>IF($B1283="","",IFERROR(VLOOKUP($B1283,SERVIÇOS!$A:$F,4,0),IFERROR(VLOOKUP($B1283,'COMPOSIÇÕES COMPLEMENTARES '!$C:$K,6,0),"")))</f>
        <v/>
      </c>
      <c r="G1283" s="419" t="str">
        <f>IF($B1283="","",IFERROR(VLOOKUP($B1283,SERVIÇOS!$A:$F,5,0),IFERROR(VLOOKUP($B1283,'COMPOSIÇÕES COMPLEMENTARES '!$C:$K,7,0),"")))</f>
        <v/>
      </c>
      <c r="H1283" s="419" t="str">
        <f t="shared" si="594"/>
        <v/>
      </c>
      <c r="I1283" s="419" t="str">
        <f t="shared" si="596"/>
        <v/>
      </c>
      <c r="J1283" s="419" t="str">
        <f t="shared" si="597"/>
        <v/>
      </c>
      <c r="K1283" s="419" t="str">
        <f t="shared" si="598"/>
        <v/>
      </c>
      <c r="L1283" s="714"/>
      <c r="N1283" s="477"/>
      <c r="O1283" s="478" t="str">
        <f t="shared" si="599"/>
        <v/>
      </c>
      <c r="P1283" s="477"/>
      <c r="Q1283" s="479" t="str">
        <f t="shared" si="600"/>
        <v/>
      </c>
      <c r="R1283" s="477"/>
      <c r="S1283" s="480" t="str">
        <f t="shared" si="601"/>
        <v/>
      </c>
      <c r="T1283" s="481">
        <f>SUMIF($N$8:S$8,"QUANT.",N1283:S1283)</f>
        <v>0</v>
      </c>
      <c r="U1283" s="482">
        <f t="shared" si="602"/>
        <v>0</v>
      </c>
      <c r="V1283" s="494" t="str">
        <f t="shared" si="595"/>
        <v/>
      </c>
      <c r="W1283" s="495">
        <f t="shared" si="603"/>
        <v>0</v>
      </c>
      <c r="X1283" s="495" t="e">
        <f t="shared" si="604"/>
        <v>#VALUE!</v>
      </c>
    </row>
    <row r="1284" spans="1:24">
      <c r="A1284" s="414"/>
      <c r="B1284" s="415"/>
      <c r="C1284" s="416" t="str">
        <f>IF($B1284="","",IFERROR(VLOOKUP($B1284,SERVIÇOS!$A:$F,2,0),IFERROR(VLOOKUP($B1284,'COMPOSIÇÕES COMPLEMENTARES '!$C:$K,2,0),"")))</f>
        <v/>
      </c>
      <c r="D1284" s="417" t="str">
        <f>IF($B1284="","",IFERROR(VLOOKUP($B1284,SERVIÇOS!$A:$F,3,0),IFERROR(VLOOKUP($B1284,'COMPOSIÇÕES COMPLEMENTARES '!$C:$K,3,0),"")))</f>
        <v/>
      </c>
      <c r="E1284" s="418"/>
      <c r="F1284" s="419" t="str">
        <f>IF($B1284="","",IFERROR(VLOOKUP($B1284,SERVIÇOS!$A:$F,4,0),IFERROR(VLOOKUP($B1284,'COMPOSIÇÕES COMPLEMENTARES '!$C:$K,6,0),"")))</f>
        <v/>
      </c>
      <c r="G1284" s="419" t="str">
        <f>IF($B1284="","",IFERROR(VLOOKUP($B1284,SERVIÇOS!$A:$F,5,0),IFERROR(VLOOKUP($B1284,'COMPOSIÇÕES COMPLEMENTARES '!$C:$K,7,0),"")))</f>
        <v/>
      </c>
      <c r="H1284" s="419" t="str">
        <f t="shared" si="594"/>
        <v/>
      </c>
      <c r="I1284" s="419" t="str">
        <f t="shared" si="596"/>
        <v/>
      </c>
      <c r="J1284" s="419" t="str">
        <f t="shared" si="597"/>
        <v/>
      </c>
      <c r="K1284" s="419" t="str">
        <f t="shared" si="598"/>
        <v/>
      </c>
      <c r="L1284" s="714"/>
      <c r="N1284" s="477"/>
      <c r="O1284" s="478" t="str">
        <f t="shared" si="599"/>
        <v/>
      </c>
      <c r="P1284" s="477"/>
      <c r="Q1284" s="479" t="str">
        <f t="shared" si="600"/>
        <v/>
      </c>
      <c r="R1284" s="477"/>
      <c r="S1284" s="480" t="str">
        <f t="shared" si="601"/>
        <v/>
      </c>
      <c r="T1284" s="481">
        <f>SUMIF($N$8:S$8,"QUANT.",N1284:S1284)</f>
        <v>0</v>
      </c>
      <c r="U1284" s="482">
        <f t="shared" si="602"/>
        <v>0</v>
      </c>
      <c r="V1284" s="494" t="str">
        <f t="shared" si="595"/>
        <v/>
      </c>
      <c r="W1284" s="495">
        <f t="shared" si="603"/>
        <v>0</v>
      </c>
      <c r="X1284" s="495" t="e">
        <f t="shared" si="604"/>
        <v>#VALUE!</v>
      </c>
    </row>
    <row r="1285" spans="1:24">
      <c r="A1285" s="414"/>
      <c r="B1285" s="415"/>
      <c r="C1285" s="416" t="str">
        <f>IF($B1285="","",IFERROR(VLOOKUP($B1285,SERVIÇOS!$A:$F,2,0),IFERROR(VLOOKUP($B1285,'COMPOSIÇÕES COMPLEMENTARES '!$C:$K,2,0),"")))</f>
        <v/>
      </c>
      <c r="D1285" s="417" t="str">
        <f>IF($B1285="","",IFERROR(VLOOKUP($B1285,SERVIÇOS!$A:$F,3,0),IFERROR(VLOOKUP($B1285,'COMPOSIÇÕES COMPLEMENTARES '!$C:$K,3,0),"")))</f>
        <v/>
      </c>
      <c r="E1285" s="418"/>
      <c r="F1285" s="419" t="str">
        <f>IF($B1285="","",IFERROR(VLOOKUP($B1285,SERVIÇOS!$A:$F,4,0),IFERROR(VLOOKUP($B1285,'COMPOSIÇÕES COMPLEMENTARES '!$C:$K,6,0),"")))</f>
        <v/>
      </c>
      <c r="G1285" s="419" t="str">
        <f>IF($B1285="","",IFERROR(VLOOKUP($B1285,SERVIÇOS!$A:$F,5,0),IFERROR(VLOOKUP($B1285,'COMPOSIÇÕES COMPLEMENTARES '!$C:$K,7,0),"")))</f>
        <v/>
      </c>
      <c r="H1285" s="419" t="str">
        <f t="shared" si="594"/>
        <v/>
      </c>
      <c r="I1285" s="419" t="str">
        <f t="shared" si="596"/>
        <v/>
      </c>
      <c r="J1285" s="419" t="str">
        <f t="shared" si="597"/>
        <v/>
      </c>
      <c r="K1285" s="419" t="str">
        <f t="shared" si="598"/>
        <v/>
      </c>
      <c r="L1285" s="714"/>
      <c r="N1285" s="477"/>
      <c r="O1285" s="478" t="str">
        <f t="shared" si="599"/>
        <v/>
      </c>
      <c r="P1285" s="477"/>
      <c r="Q1285" s="479" t="str">
        <f t="shared" si="600"/>
        <v/>
      </c>
      <c r="R1285" s="477"/>
      <c r="S1285" s="480" t="str">
        <f t="shared" si="601"/>
        <v/>
      </c>
      <c r="T1285" s="481">
        <f>SUMIF($N$8:S$8,"QUANT.",N1285:S1285)</f>
        <v>0</v>
      </c>
      <c r="U1285" s="482">
        <f t="shared" si="602"/>
        <v>0</v>
      </c>
      <c r="V1285" s="494" t="str">
        <f t="shared" si="595"/>
        <v/>
      </c>
      <c r="W1285" s="495">
        <f t="shared" si="603"/>
        <v>0</v>
      </c>
      <c r="X1285" s="495" t="e">
        <f t="shared" si="604"/>
        <v>#VALUE!</v>
      </c>
    </row>
    <row r="1286" spans="1:24">
      <c r="A1286" s="414"/>
      <c r="B1286" s="415"/>
      <c r="C1286" s="416" t="str">
        <f>IF($B1286="","",IFERROR(VLOOKUP($B1286,SERVIÇOS!$A:$F,2,0),IFERROR(VLOOKUP($B1286,'COMPOSIÇÕES COMPLEMENTARES '!$C:$K,2,0),"")))</f>
        <v/>
      </c>
      <c r="D1286" s="417" t="str">
        <f>IF($B1286="","",IFERROR(VLOOKUP($B1286,SERVIÇOS!$A:$F,3,0),IFERROR(VLOOKUP($B1286,'COMPOSIÇÕES COMPLEMENTARES '!$C:$K,3,0),"")))</f>
        <v/>
      </c>
      <c r="E1286" s="418"/>
      <c r="F1286" s="419" t="str">
        <f>IF($B1286="","",IFERROR(VLOOKUP($B1286,SERVIÇOS!$A:$F,4,0),IFERROR(VLOOKUP($B1286,'COMPOSIÇÕES COMPLEMENTARES '!$C:$K,6,0),"")))</f>
        <v/>
      </c>
      <c r="G1286" s="419" t="str">
        <f>IF($B1286="","",IFERROR(VLOOKUP($B1286,SERVIÇOS!$A:$F,5,0),IFERROR(VLOOKUP($B1286,'COMPOSIÇÕES COMPLEMENTARES '!$C:$K,7,0),"")))</f>
        <v/>
      </c>
      <c r="H1286" s="419" t="str">
        <f t="shared" si="594"/>
        <v/>
      </c>
      <c r="I1286" s="419" t="str">
        <f t="shared" si="596"/>
        <v/>
      </c>
      <c r="J1286" s="419" t="str">
        <f t="shared" si="597"/>
        <v/>
      </c>
      <c r="K1286" s="419" t="str">
        <f t="shared" si="598"/>
        <v/>
      </c>
      <c r="L1286" s="714"/>
      <c r="N1286" s="477"/>
      <c r="O1286" s="478" t="str">
        <f t="shared" si="599"/>
        <v/>
      </c>
      <c r="P1286" s="477"/>
      <c r="Q1286" s="479" t="str">
        <f t="shared" si="600"/>
        <v/>
      </c>
      <c r="R1286" s="477"/>
      <c r="S1286" s="480" t="str">
        <f t="shared" si="601"/>
        <v/>
      </c>
      <c r="T1286" s="481">
        <f>SUMIF($N$8:S$8,"QUANT.",N1286:S1286)</f>
        <v>0</v>
      </c>
      <c r="U1286" s="482">
        <f t="shared" si="602"/>
        <v>0</v>
      </c>
      <c r="V1286" s="494" t="str">
        <f t="shared" si="595"/>
        <v/>
      </c>
      <c r="W1286" s="495">
        <f t="shared" si="603"/>
        <v>0</v>
      </c>
      <c r="X1286" s="495" t="e">
        <f t="shared" si="604"/>
        <v>#VALUE!</v>
      </c>
    </row>
    <row r="1287" spans="1:24">
      <c r="A1287" s="414"/>
      <c r="B1287" s="415"/>
      <c r="C1287" s="416" t="str">
        <f>IF($B1287="","",IFERROR(VLOOKUP($B1287,SERVIÇOS!$A:$F,2,0),IFERROR(VLOOKUP($B1287,'COMPOSIÇÕES COMPLEMENTARES '!$C:$K,2,0),"")))</f>
        <v/>
      </c>
      <c r="D1287" s="417" t="str">
        <f>IF($B1287="","",IFERROR(VLOOKUP($B1287,SERVIÇOS!$A:$F,3,0),IFERROR(VLOOKUP($B1287,'COMPOSIÇÕES COMPLEMENTARES '!$C:$K,3,0),"")))</f>
        <v/>
      </c>
      <c r="E1287" s="418"/>
      <c r="F1287" s="419" t="str">
        <f>IF($B1287="","",IFERROR(VLOOKUP($B1287,SERVIÇOS!$A:$F,4,0),IFERROR(VLOOKUP($B1287,'COMPOSIÇÕES COMPLEMENTARES '!$C:$K,6,0),"")))</f>
        <v/>
      </c>
      <c r="G1287" s="419" t="str">
        <f>IF($B1287="","",IFERROR(VLOOKUP($B1287,SERVIÇOS!$A:$F,5,0),IFERROR(VLOOKUP($B1287,'COMPOSIÇÕES COMPLEMENTARES '!$C:$K,7,0),"")))</f>
        <v/>
      </c>
      <c r="H1287" s="419" t="str">
        <f t="shared" si="594"/>
        <v/>
      </c>
      <c r="I1287" s="419" t="str">
        <f t="shared" si="596"/>
        <v/>
      </c>
      <c r="J1287" s="419" t="str">
        <f t="shared" si="597"/>
        <v/>
      </c>
      <c r="K1287" s="419" t="str">
        <f t="shared" si="598"/>
        <v/>
      </c>
      <c r="L1287" s="714"/>
      <c r="N1287" s="477"/>
      <c r="O1287" s="478" t="str">
        <f t="shared" si="599"/>
        <v/>
      </c>
      <c r="P1287" s="477"/>
      <c r="Q1287" s="479" t="str">
        <f t="shared" si="600"/>
        <v/>
      </c>
      <c r="R1287" s="477"/>
      <c r="S1287" s="480" t="str">
        <f t="shared" si="601"/>
        <v/>
      </c>
      <c r="T1287" s="481">
        <f>SUMIF($N$8:S$8,"QUANT.",N1287:S1287)</f>
        <v>0</v>
      </c>
      <c r="U1287" s="482">
        <f t="shared" si="602"/>
        <v>0</v>
      </c>
      <c r="V1287" s="494" t="str">
        <f t="shared" si="595"/>
        <v/>
      </c>
      <c r="W1287" s="495">
        <f t="shared" si="603"/>
        <v>0</v>
      </c>
      <c r="X1287" s="495" t="e">
        <f t="shared" si="604"/>
        <v>#VALUE!</v>
      </c>
    </row>
    <row r="1288" spans="1:24">
      <c r="A1288" s="414"/>
      <c r="B1288" s="415"/>
      <c r="C1288" s="416" t="str">
        <f>IF($B1288="","",IFERROR(VLOOKUP($B1288,SERVIÇOS!$A:$F,2,0),IFERROR(VLOOKUP($B1288,'COMPOSIÇÕES COMPLEMENTARES '!$C:$K,2,0),"")))</f>
        <v/>
      </c>
      <c r="D1288" s="417" t="str">
        <f>IF($B1288="","",IFERROR(VLOOKUP($B1288,SERVIÇOS!$A:$F,3,0),IFERROR(VLOOKUP($B1288,'COMPOSIÇÕES COMPLEMENTARES '!$C:$K,3,0),"")))</f>
        <v/>
      </c>
      <c r="E1288" s="418"/>
      <c r="F1288" s="419" t="str">
        <f>IF($B1288="","",IFERROR(VLOOKUP($B1288,SERVIÇOS!$A:$F,4,0),IFERROR(VLOOKUP($B1288,'COMPOSIÇÕES COMPLEMENTARES '!$C:$K,6,0),"")))</f>
        <v/>
      </c>
      <c r="G1288" s="419" t="str">
        <f>IF($B1288="","",IFERROR(VLOOKUP($B1288,SERVIÇOS!$A:$F,5,0),IFERROR(VLOOKUP($B1288,'COMPOSIÇÕES COMPLEMENTARES '!$C:$K,7,0),"")))</f>
        <v/>
      </c>
      <c r="H1288" s="419" t="str">
        <f t="shared" si="594"/>
        <v/>
      </c>
      <c r="I1288" s="419" t="str">
        <f t="shared" si="596"/>
        <v/>
      </c>
      <c r="J1288" s="419" t="str">
        <f t="shared" si="597"/>
        <v/>
      </c>
      <c r="K1288" s="419" t="str">
        <f t="shared" si="598"/>
        <v/>
      </c>
      <c r="L1288" s="714"/>
      <c r="N1288" s="477"/>
      <c r="O1288" s="478" t="str">
        <f t="shared" si="599"/>
        <v/>
      </c>
      <c r="P1288" s="477"/>
      <c r="Q1288" s="479" t="str">
        <f t="shared" si="600"/>
        <v/>
      </c>
      <c r="R1288" s="477"/>
      <c r="S1288" s="480" t="str">
        <f t="shared" si="601"/>
        <v/>
      </c>
      <c r="T1288" s="481">
        <f>SUMIF($N$8:S$8,"QUANT.",N1288:S1288)</f>
        <v>0</v>
      </c>
      <c r="U1288" s="482">
        <f t="shared" si="602"/>
        <v>0</v>
      </c>
      <c r="V1288" s="494" t="str">
        <f t="shared" si="595"/>
        <v/>
      </c>
      <c r="W1288" s="495">
        <f t="shared" si="603"/>
        <v>0</v>
      </c>
      <c r="X1288" s="495" t="e">
        <f t="shared" si="604"/>
        <v>#VALUE!</v>
      </c>
    </row>
    <row r="1289" spans="1:24">
      <c r="A1289" s="414"/>
      <c r="B1289" s="415"/>
      <c r="C1289" s="416" t="str">
        <f>IF($B1289="","",IFERROR(VLOOKUP($B1289,SERVIÇOS!$A:$F,2,0),IFERROR(VLOOKUP($B1289,'COMPOSIÇÕES COMPLEMENTARES '!$C:$K,2,0),"")))</f>
        <v/>
      </c>
      <c r="D1289" s="417" t="str">
        <f>IF($B1289="","",IFERROR(VLOOKUP($B1289,SERVIÇOS!$A:$F,3,0),IFERROR(VLOOKUP($B1289,'COMPOSIÇÕES COMPLEMENTARES '!$C:$K,3,0),"")))</f>
        <v/>
      </c>
      <c r="E1289" s="418"/>
      <c r="F1289" s="419" t="str">
        <f>IF($B1289="","",IFERROR(VLOOKUP($B1289,SERVIÇOS!$A:$F,4,0),IFERROR(VLOOKUP($B1289,'COMPOSIÇÕES COMPLEMENTARES '!$C:$K,6,0),"")))</f>
        <v/>
      </c>
      <c r="G1289" s="419" t="str">
        <f>IF($B1289="","",IFERROR(VLOOKUP($B1289,SERVIÇOS!$A:$F,5,0),IFERROR(VLOOKUP($B1289,'COMPOSIÇÕES COMPLEMENTARES '!$C:$K,7,0),"")))</f>
        <v/>
      </c>
      <c r="H1289" s="419" t="str">
        <f t="shared" si="594"/>
        <v/>
      </c>
      <c r="I1289" s="419" t="str">
        <f t="shared" si="596"/>
        <v/>
      </c>
      <c r="J1289" s="419" t="str">
        <f t="shared" si="597"/>
        <v/>
      </c>
      <c r="K1289" s="419" t="str">
        <f t="shared" si="598"/>
        <v/>
      </c>
      <c r="L1289" s="714"/>
      <c r="N1289" s="477"/>
      <c r="O1289" s="478" t="str">
        <f t="shared" si="599"/>
        <v/>
      </c>
      <c r="P1289" s="477"/>
      <c r="Q1289" s="479" t="str">
        <f t="shared" si="600"/>
        <v/>
      </c>
      <c r="R1289" s="477"/>
      <c r="S1289" s="480" t="str">
        <f t="shared" si="601"/>
        <v/>
      </c>
      <c r="T1289" s="481">
        <f>SUMIF($N$8:S$8,"QUANT.",N1289:S1289)</f>
        <v>0</v>
      </c>
      <c r="U1289" s="482">
        <f t="shared" si="602"/>
        <v>0</v>
      </c>
      <c r="V1289" s="494" t="str">
        <f t="shared" si="595"/>
        <v/>
      </c>
      <c r="W1289" s="495">
        <f t="shared" si="603"/>
        <v>0</v>
      </c>
      <c r="X1289" s="495" t="e">
        <f t="shared" si="604"/>
        <v>#VALUE!</v>
      </c>
    </row>
    <row r="1290" spans="1:24">
      <c r="A1290" s="414"/>
      <c r="B1290" s="415"/>
      <c r="C1290" s="416" t="str">
        <f>IF($B1290="","",IFERROR(VLOOKUP($B1290,SERVIÇOS!$A:$F,2,0),IFERROR(VLOOKUP($B1290,'COMPOSIÇÕES COMPLEMENTARES '!$C:$K,2,0),"")))</f>
        <v/>
      </c>
      <c r="D1290" s="417" t="str">
        <f>IF($B1290="","",IFERROR(VLOOKUP($B1290,SERVIÇOS!$A:$F,3,0),IFERROR(VLOOKUP($B1290,'COMPOSIÇÕES COMPLEMENTARES '!$C:$K,3,0),"")))</f>
        <v/>
      </c>
      <c r="E1290" s="418"/>
      <c r="F1290" s="419" t="str">
        <f>IF($B1290="","",IFERROR(VLOOKUP($B1290,SERVIÇOS!$A:$F,4,0),IFERROR(VLOOKUP($B1290,'COMPOSIÇÕES COMPLEMENTARES '!$C:$K,6,0),"")))</f>
        <v/>
      </c>
      <c r="G1290" s="419" t="str">
        <f>IF($B1290="","",IFERROR(VLOOKUP($B1290,SERVIÇOS!$A:$F,5,0),IFERROR(VLOOKUP($B1290,'COMPOSIÇÕES COMPLEMENTARES '!$C:$K,7,0),"")))</f>
        <v/>
      </c>
      <c r="H1290" s="419" t="str">
        <f t="shared" si="594"/>
        <v/>
      </c>
      <c r="I1290" s="419" t="str">
        <f t="shared" si="596"/>
        <v/>
      </c>
      <c r="J1290" s="419" t="str">
        <f t="shared" si="597"/>
        <v/>
      </c>
      <c r="K1290" s="419" t="str">
        <f t="shared" si="598"/>
        <v/>
      </c>
      <c r="L1290" s="714"/>
      <c r="N1290" s="477"/>
      <c r="O1290" s="478" t="str">
        <f t="shared" si="599"/>
        <v/>
      </c>
      <c r="P1290" s="477"/>
      <c r="Q1290" s="479" t="str">
        <f t="shared" si="600"/>
        <v/>
      </c>
      <c r="R1290" s="477"/>
      <c r="S1290" s="480" t="str">
        <f t="shared" si="601"/>
        <v/>
      </c>
      <c r="T1290" s="481">
        <f>SUMIF($N$8:S$8,"QUANT.",N1290:S1290)</f>
        <v>0</v>
      </c>
      <c r="U1290" s="482">
        <f t="shared" si="602"/>
        <v>0</v>
      </c>
      <c r="V1290" s="494" t="str">
        <f t="shared" si="595"/>
        <v/>
      </c>
      <c r="W1290" s="495">
        <f t="shared" si="603"/>
        <v>0</v>
      </c>
      <c r="X1290" s="495" t="e">
        <f t="shared" si="604"/>
        <v>#VALUE!</v>
      </c>
    </row>
    <row r="1291" spans="1:24">
      <c r="A1291" s="414"/>
      <c r="B1291" s="415"/>
      <c r="C1291" s="416" t="str">
        <f>IF($B1291="","",IFERROR(VLOOKUP($B1291,SERVIÇOS!$A:$F,2,0),IFERROR(VLOOKUP($B1291,'COMPOSIÇÕES COMPLEMENTARES '!$C:$K,2,0),"")))</f>
        <v/>
      </c>
      <c r="D1291" s="417" t="str">
        <f>IF($B1291="","",IFERROR(VLOOKUP($B1291,SERVIÇOS!$A:$F,3,0),IFERROR(VLOOKUP($B1291,'COMPOSIÇÕES COMPLEMENTARES '!$C:$K,3,0),"")))</f>
        <v/>
      </c>
      <c r="E1291" s="418"/>
      <c r="F1291" s="419" t="str">
        <f>IF($B1291="","",IFERROR(VLOOKUP($B1291,SERVIÇOS!$A:$F,4,0),IFERROR(VLOOKUP($B1291,'COMPOSIÇÕES COMPLEMENTARES '!$C:$K,6,0),"")))</f>
        <v/>
      </c>
      <c r="G1291" s="419" t="str">
        <f>IF($B1291="","",IFERROR(VLOOKUP($B1291,SERVIÇOS!$A:$F,5,0),IFERROR(VLOOKUP($B1291,'COMPOSIÇÕES COMPLEMENTARES '!$C:$K,7,0),"")))</f>
        <v/>
      </c>
      <c r="H1291" s="419" t="str">
        <f t="shared" si="594"/>
        <v/>
      </c>
      <c r="I1291" s="419" t="str">
        <f t="shared" si="596"/>
        <v/>
      </c>
      <c r="J1291" s="419" t="str">
        <f t="shared" si="597"/>
        <v/>
      </c>
      <c r="K1291" s="419" t="str">
        <f t="shared" si="598"/>
        <v/>
      </c>
      <c r="L1291" s="714"/>
      <c r="N1291" s="477"/>
      <c r="O1291" s="478" t="str">
        <f t="shared" si="599"/>
        <v/>
      </c>
      <c r="P1291" s="477"/>
      <c r="Q1291" s="479" t="str">
        <f t="shared" si="600"/>
        <v/>
      </c>
      <c r="R1291" s="477"/>
      <c r="S1291" s="480" t="str">
        <f t="shared" si="601"/>
        <v/>
      </c>
      <c r="T1291" s="481">
        <f>SUMIF($N$8:S$8,"QUANT.",N1291:S1291)</f>
        <v>0</v>
      </c>
      <c r="U1291" s="482">
        <f t="shared" si="602"/>
        <v>0</v>
      </c>
      <c r="V1291" s="494" t="str">
        <f t="shared" si="595"/>
        <v/>
      </c>
      <c r="W1291" s="495">
        <f t="shared" si="603"/>
        <v>0</v>
      </c>
      <c r="X1291" s="495" t="e">
        <f t="shared" si="604"/>
        <v>#VALUE!</v>
      </c>
    </row>
    <row r="1292" spans="1:24">
      <c r="A1292" s="414"/>
      <c r="B1292" s="415"/>
      <c r="C1292" s="416" t="str">
        <f>IF($B1292="","",IFERROR(VLOOKUP($B1292,SERVIÇOS!$A:$F,2,0),IFERROR(VLOOKUP($B1292,'COMPOSIÇÕES COMPLEMENTARES '!$C:$K,2,0),"")))</f>
        <v/>
      </c>
      <c r="D1292" s="417" t="str">
        <f>IF($B1292="","",IFERROR(VLOOKUP($B1292,SERVIÇOS!$A:$F,3,0),IFERROR(VLOOKUP($B1292,'COMPOSIÇÕES COMPLEMENTARES '!$C:$K,3,0),"")))</f>
        <v/>
      </c>
      <c r="E1292" s="418"/>
      <c r="F1292" s="419" t="str">
        <f>IF($B1292="","",IFERROR(VLOOKUP($B1292,SERVIÇOS!$A:$F,4,0),IFERROR(VLOOKUP($B1292,'COMPOSIÇÕES COMPLEMENTARES '!$C:$K,6,0),"")))</f>
        <v/>
      </c>
      <c r="G1292" s="419" t="str">
        <f>IF($B1292="","",IFERROR(VLOOKUP($B1292,SERVIÇOS!$A:$F,5,0),IFERROR(VLOOKUP($B1292,'COMPOSIÇÕES COMPLEMENTARES '!$C:$K,7,0),"")))</f>
        <v/>
      </c>
      <c r="H1292" s="419" t="str">
        <f t="shared" si="594"/>
        <v/>
      </c>
      <c r="I1292" s="419" t="str">
        <f t="shared" si="596"/>
        <v/>
      </c>
      <c r="J1292" s="419" t="str">
        <f t="shared" si="597"/>
        <v/>
      </c>
      <c r="K1292" s="419" t="str">
        <f t="shared" si="598"/>
        <v/>
      </c>
      <c r="L1292" s="714"/>
      <c r="N1292" s="477"/>
      <c r="O1292" s="478" t="str">
        <f t="shared" si="599"/>
        <v/>
      </c>
      <c r="P1292" s="477"/>
      <c r="Q1292" s="479" t="str">
        <f t="shared" si="600"/>
        <v/>
      </c>
      <c r="R1292" s="477"/>
      <c r="S1292" s="480" t="str">
        <f t="shared" si="601"/>
        <v/>
      </c>
      <c r="T1292" s="481">
        <f>SUMIF($N$8:S$8,"QUANT.",N1292:S1292)</f>
        <v>0</v>
      </c>
      <c r="U1292" s="482">
        <f t="shared" si="602"/>
        <v>0</v>
      </c>
      <c r="V1292" s="494" t="str">
        <f t="shared" si="595"/>
        <v/>
      </c>
      <c r="W1292" s="495">
        <f t="shared" si="603"/>
        <v>0</v>
      </c>
      <c r="X1292" s="495" t="e">
        <f t="shared" si="604"/>
        <v>#VALUE!</v>
      </c>
    </row>
    <row r="1293" spans="1:24">
      <c r="A1293" s="414"/>
      <c r="B1293" s="415"/>
      <c r="C1293" s="416" t="str">
        <f>IF($B1293="","",IFERROR(VLOOKUP($B1293,SERVIÇOS!$A:$F,2,0),IFERROR(VLOOKUP($B1293,'COMPOSIÇÕES COMPLEMENTARES '!$C:$K,2,0),"")))</f>
        <v/>
      </c>
      <c r="D1293" s="417" t="str">
        <f>IF($B1293="","",IFERROR(VLOOKUP($B1293,SERVIÇOS!$A:$F,3,0),IFERROR(VLOOKUP($B1293,'COMPOSIÇÕES COMPLEMENTARES '!$C:$K,3,0),"")))</f>
        <v/>
      </c>
      <c r="E1293" s="418"/>
      <c r="F1293" s="419" t="str">
        <f>IF($B1293="","",IFERROR(VLOOKUP($B1293,SERVIÇOS!$A:$F,4,0),IFERROR(VLOOKUP($B1293,'COMPOSIÇÕES COMPLEMENTARES '!$C:$K,6,0),"")))</f>
        <v/>
      </c>
      <c r="G1293" s="419" t="str">
        <f>IF($B1293="","",IFERROR(VLOOKUP($B1293,SERVIÇOS!$A:$F,5,0),IFERROR(VLOOKUP($B1293,'COMPOSIÇÕES COMPLEMENTARES '!$C:$K,7,0),"")))</f>
        <v/>
      </c>
      <c r="H1293" s="419" t="str">
        <f t="shared" si="594"/>
        <v/>
      </c>
      <c r="I1293" s="419" t="str">
        <f t="shared" si="596"/>
        <v/>
      </c>
      <c r="J1293" s="419" t="str">
        <f t="shared" si="597"/>
        <v/>
      </c>
      <c r="K1293" s="419" t="str">
        <f t="shared" si="598"/>
        <v/>
      </c>
      <c r="L1293" s="714"/>
      <c r="N1293" s="477"/>
      <c r="O1293" s="478" t="str">
        <f t="shared" si="599"/>
        <v/>
      </c>
      <c r="P1293" s="477"/>
      <c r="Q1293" s="479" t="str">
        <f t="shared" si="600"/>
        <v/>
      </c>
      <c r="R1293" s="477"/>
      <c r="S1293" s="480" t="str">
        <f t="shared" si="601"/>
        <v/>
      </c>
      <c r="T1293" s="481">
        <f>SUMIF($N$8:S$8,"QUANT.",N1293:S1293)</f>
        <v>0</v>
      </c>
      <c r="U1293" s="482">
        <f t="shared" si="602"/>
        <v>0</v>
      </c>
      <c r="V1293" s="494" t="str">
        <f t="shared" si="595"/>
        <v/>
      </c>
      <c r="W1293" s="495">
        <f t="shared" si="603"/>
        <v>0</v>
      </c>
      <c r="X1293" s="495" t="e">
        <f t="shared" si="604"/>
        <v>#VALUE!</v>
      </c>
    </row>
    <row r="1294" spans="1:24">
      <c r="A1294" s="414"/>
      <c r="B1294" s="415"/>
      <c r="C1294" s="416" t="str">
        <f>IF($B1294="","",IFERROR(VLOOKUP($B1294,SERVIÇOS!$A:$F,2,0),IFERROR(VLOOKUP($B1294,'COMPOSIÇÕES COMPLEMENTARES '!$C:$K,2,0),"")))</f>
        <v/>
      </c>
      <c r="D1294" s="417" t="str">
        <f>IF($B1294="","",IFERROR(VLOOKUP($B1294,SERVIÇOS!$A:$F,3,0),IFERROR(VLOOKUP($B1294,'COMPOSIÇÕES COMPLEMENTARES '!$C:$K,3,0),"")))</f>
        <v/>
      </c>
      <c r="E1294" s="418"/>
      <c r="F1294" s="419" t="str">
        <f>IF($B1294="","",IFERROR(VLOOKUP($B1294,SERVIÇOS!$A:$F,4,0),IFERROR(VLOOKUP($B1294,'COMPOSIÇÕES COMPLEMENTARES '!$C:$K,6,0),"")))</f>
        <v/>
      </c>
      <c r="G1294" s="419" t="str">
        <f>IF($B1294="","",IFERROR(VLOOKUP($B1294,SERVIÇOS!$A:$F,5,0),IFERROR(VLOOKUP($B1294,'COMPOSIÇÕES COMPLEMENTARES '!$C:$K,7,0),"")))</f>
        <v/>
      </c>
      <c r="H1294" s="419" t="str">
        <f t="shared" si="594"/>
        <v/>
      </c>
      <c r="I1294" s="419" t="str">
        <f t="shared" si="596"/>
        <v/>
      </c>
      <c r="J1294" s="419" t="str">
        <f t="shared" si="597"/>
        <v/>
      </c>
      <c r="K1294" s="419" t="str">
        <f t="shared" si="598"/>
        <v/>
      </c>
      <c r="L1294" s="714"/>
      <c r="N1294" s="477"/>
      <c r="O1294" s="478" t="str">
        <f t="shared" si="599"/>
        <v/>
      </c>
      <c r="P1294" s="477"/>
      <c r="Q1294" s="479" t="str">
        <f t="shared" si="600"/>
        <v/>
      </c>
      <c r="R1294" s="477"/>
      <c r="S1294" s="480" t="str">
        <f t="shared" si="601"/>
        <v/>
      </c>
      <c r="T1294" s="481">
        <f>SUMIF($N$8:S$8,"QUANT.",N1294:S1294)</f>
        <v>0</v>
      </c>
      <c r="U1294" s="482">
        <f t="shared" si="602"/>
        <v>0</v>
      </c>
      <c r="V1294" s="494" t="str">
        <f t="shared" si="595"/>
        <v/>
      </c>
      <c r="W1294" s="495">
        <f t="shared" si="603"/>
        <v>0</v>
      </c>
      <c r="X1294" s="495" t="e">
        <f t="shared" si="604"/>
        <v>#VALUE!</v>
      </c>
    </row>
    <row r="1295" spans="1:24">
      <c r="A1295" s="414"/>
      <c r="B1295" s="415"/>
      <c r="C1295" s="416" t="str">
        <f>IF($B1295="","",IFERROR(VLOOKUP($B1295,SERVIÇOS!$A:$F,2,0),IFERROR(VLOOKUP($B1295,'COMPOSIÇÕES COMPLEMENTARES '!$C:$K,2,0),"")))</f>
        <v/>
      </c>
      <c r="D1295" s="417" t="str">
        <f>IF($B1295="","",IFERROR(VLOOKUP($B1295,SERVIÇOS!$A:$F,3,0),IFERROR(VLOOKUP($B1295,'COMPOSIÇÕES COMPLEMENTARES '!$C:$K,3,0),"")))</f>
        <v/>
      </c>
      <c r="E1295" s="418"/>
      <c r="F1295" s="419" t="str">
        <f>IF($B1295="","",IFERROR(VLOOKUP($B1295,SERVIÇOS!$A:$F,4,0),IFERROR(VLOOKUP($B1295,'COMPOSIÇÕES COMPLEMENTARES '!$C:$K,6,0),"")))</f>
        <v/>
      </c>
      <c r="G1295" s="419" t="str">
        <f>IF($B1295="","",IFERROR(VLOOKUP($B1295,SERVIÇOS!$A:$F,5,0),IFERROR(VLOOKUP($B1295,'COMPOSIÇÕES COMPLEMENTARES '!$C:$K,7,0),"")))</f>
        <v/>
      </c>
      <c r="H1295" s="419" t="str">
        <f t="shared" si="594"/>
        <v/>
      </c>
      <c r="I1295" s="419" t="str">
        <f t="shared" si="596"/>
        <v/>
      </c>
      <c r="J1295" s="419" t="str">
        <f t="shared" si="597"/>
        <v/>
      </c>
      <c r="K1295" s="419" t="str">
        <f t="shared" si="598"/>
        <v/>
      </c>
      <c r="L1295" s="714"/>
      <c r="N1295" s="477"/>
      <c r="O1295" s="478" t="str">
        <f t="shared" si="599"/>
        <v/>
      </c>
      <c r="P1295" s="477"/>
      <c r="Q1295" s="479" t="str">
        <f t="shared" si="600"/>
        <v/>
      </c>
      <c r="R1295" s="477"/>
      <c r="S1295" s="480" t="str">
        <f t="shared" si="601"/>
        <v/>
      </c>
      <c r="T1295" s="481">
        <f>SUMIF($N$8:S$8,"QUANT.",N1295:S1295)</f>
        <v>0</v>
      </c>
      <c r="U1295" s="482">
        <f t="shared" si="602"/>
        <v>0</v>
      </c>
      <c r="V1295" s="494" t="str">
        <f t="shared" si="595"/>
        <v/>
      </c>
      <c r="W1295" s="495">
        <f t="shared" si="603"/>
        <v>0</v>
      </c>
      <c r="X1295" s="495" t="e">
        <f t="shared" si="604"/>
        <v>#VALUE!</v>
      </c>
    </row>
    <row r="1296" spans="1:24">
      <c r="A1296" s="414"/>
      <c r="B1296" s="415"/>
      <c r="C1296" s="416" t="str">
        <f>IF($B1296="","",IFERROR(VLOOKUP($B1296,SERVIÇOS!$A:$F,2,0),IFERROR(VLOOKUP($B1296,'COMPOSIÇÕES COMPLEMENTARES '!$C:$K,2,0),"")))</f>
        <v/>
      </c>
      <c r="D1296" s="417" t="str">
        <f>IF($B1296="","",IFERROR(VLOOKUP($B1296,SERVIÇOS!$A:$F,3,0),IFERROR(VLOOKUP($B1296,'COMPOSIÇÕES COMPLEMENTARES '!$C:$K,3,0),"")))</f>
        <v/>
      </c>
      <c r="E1296" s="418"/>
      <c r="F1296" s="419" t="str">
        <f>IF($B1296="","",IFERROR(VLOOKUP($B1296,SERVIÇOS!$A:$F,4,0),IFERROR(VLOOKUP($B1296,'COMPOSIÇÕES COMPLEMENTARES '!$C:$K,6,0),"")))</f>
        <v/>
      </c>
      <c r="G1296" s="419" t="str">
        <f>IF($B1296="","",IFERROR(VLOOKUP($B1296,SERVIÇOS!$A:$F,5,0),IFERROR(VLOOKUP($B1296,'COMPOSIÇÕES COMPLEMENTARES '!$C:$K,7,0),"")))</f>
        <v/>
      </c>
      <c r="H1296" s="419" t="str">
        <f t="shared" si="594"/>
        <v/>
      </c>
      <c r="I1296" s="419" t="str">
        <f t="shared" si="596"/>
        <v/>
      </c>
      <c r="J1296" s="419" t="str">
        <f t="shared" si="597"/>
        <v/>
      </c>
      <c r="K1296" s="419" t="str">
        <f t="shared" si="598"/>
        <v/>
      </c>
      <c r="L1296" s="714"/>
      <c r="N1296" s="477"/>
      <c r="O1296" s="478" t="str">
        <f t="shared" si="599"/>
        <v/>
      </c>
      <c r="P1296" s="477"/>
      <c r="Q1296" s="479" t="str">
        <f t="shared" si="600"/>
        <v/>
      </c>
      <c r="R1296" s="477"/>
      <c r="S1296" s="480" t="str">
        <f t="shared" si="601"/>
        <v/>
      </c>
      <c r="T1296" s="481">
        <f>SUMIF($N$8:S$8,"QUANT.",N1296:S1296)</f>
        <v>0</v>
      </c>
      <c r="U1296" s="482">
        <f t="shared" si="602"/>
        <v>0</v>
      </c>
      <c r="V1296" s="494" t="str">
        <f t="shared" si="595"/>
        <v/>
      </c>
      <c r="W1296" s="495">
        <f t="shared" si="603"/>
        <v>0</v>
      </c>
      <c r="X1296" s="495" t="e">
        <f t="shared" si="604"/>
        <v>#VALUE!</v>
      </c>
    </row>
    <row r="1297" spans="1:24">
      <c r="A1297" s="414"/>
      <c r="B1297" s="415"/>
      <c r="C1297" s="416" t="str">
        <f>IF($B1297="","",IFERROR(VLOOKUP($B1297,SERVIÇOS!$A:$F,2,0),IFERROR(VLOOKUP($B1297,'COMPOSIÇÕES COMPLEMENTARES '!$C:$K,2,0),"")))</f>
        <v/>
      </c>
      <c r="D1297" s="417" t="str">
        <f>IF($B1297="","",IFERROR(VLOOKUP($B1297,SERVIÇOS!$A:$F,3,0),IFERROR(VLOOKUP($B1297,'COMPOSIÇÕES COMPLEMENTARES '!$C:$K,3,0),"")))</f>
        <v/>
      </c>
      <c r="E1297" s="418"/>
      <c r="F1297" s="419" t="str">
        <f>IF($B1297="","",IFERROR(VLOOKUP($B1297,SERVIÇOS!$A:$F,4,0),IFERROR(VLOOKUP($B1297,'COMPOSIÇÕES COMPLEMENTARES '!$C:$K,6,0),"")))</f>
        <v/>
      </c>
      <c r="G1297" s="419" t="str">
        <f>IF($B1297="","",IFERROR(VLOOKUP($B1297,SERVIÇOS!$A:$F,5,0),IFERROR(VLOOKUP($B1297,'COMPOSIÇÕES COMPLEMENTARES '!$C:$K,7,0),"")))</f>
        <v/>
      </c>
      <c r="H1297" s="419" t="str">
        <f t="shared" si="594"/>
        <v/>
      </c>
      <c r="I1297" s="419" t="str">
        <f t="shared" si="596"/>
        <v/>
      </c>
      <c r="J1297" s="419" t="str">
        <f t="shared" si="597"/>
        <v/>
      </c>
      <c r="K1297" s="419" t="str">
        <f t="shared" si="598"/>
        <v/>
      </c>
      <c r="L1297" s="714"/>
      <c r="N1297" s="477"/>
      <c r="O1297" s="478" t="str">
        <f t="shared" si="599"/>
        <v/>
      </c>
      <c r="P1297" s="477"/>
      <c r="Q1297" s="479" t="str">
        <f t="shared" si="600"/>
        <v/>
      </c>
      <c r="R1297" s="477"/>
      <c r="S1297" s="480" t="str">
        <f t="shared" si="601"/>
        <v/>
      </c>
      <c r="T1297" s="481">
        <f>SUMIF($N$8:S$8,"QUANT.",N1297:S1297)</f>
        <v>0</v>
      </c>
      <c r="U1297" s="482">
        <f t="shared" si="602"/>
        <v>0</v>
      </c>
      <c r="V1297" s="494" t="str">
        <f t="shared" si="595"/>
        <v/>
      </c>
      <c r="W1297" s="495">
        <f t="shared" si="603"/>
        <v>0</v>
      </c>
      <c r="X1297" s="495" t="e">
        <f t="shared" si="604"/>
        <v>#VALUE!</v>
      </c>
    </row>
    <row r="1298" spans="1:24">
      <c r="B1298" s="377"/>
    </row>
    <row r="1299" spans="1:24">
      <c r="B1299" s="377"/>
    </row>
    <row r="1300" spans="1:24">
      <c r="B1300" s="377"/>
    </row>
    <row r="1301" spans="1:24">
      <c r="B1301" s="377"/>
    </row>
    <row r="1302" spans="1:24">
      <c r="B1302" s="377"/>
    </row>
    <row r="1303" spans="1:24">
      <c r="B1303" s="377"/>
    </row>
    <row r="1304" spans="1:24">
      <c r="B1304" s="377"/>
    </row>
    <row r="1305" spans="1:24">
      <c r="B1305" s="377"/>
    </row>
    <row r="1306" spans="1:24">
      <c r="B1306" s="377"/>
    </row>
    <row r="1307" spans="1:24">
      <c r="B1307" s="377"/>
    </row>
    <row r="1308" spans="1:24">
      <c r="B1308" s="377"/>
    </row>
    <row r="1309" spans="1:24">
      <c r="B1309" s="377"/>
    </row>
    <row r="1310" spans="1:24">
      <c r="B1310" s="377"/>
    </row>
    <row r="1311" spans="1:24">
      <c r="B1311" s="377"/>
    </row>
    <row r="1312" spans="1:24">
      <c r="B1312" s="377"/>
    </row>
    <row r="1313" spans="2:2">
      <c r="B1313" s="377"/>
    </row>
    <row r="1314" spans="2:2">
      <c r="B1314" s="377"/>
    </row>
    <row r="1315" spans="2:2">
      <c r="B1315" s="377"/>
    </row>
    <row r="1316" spans="2:2">
      <c r="B1316" s="377"/>
    </row>
    <row r="1317" spans="2:2">
      <c r="B1317" s="377"/>
    </row>
    <row r="1318" spans="2:2">
      <c r="B1318" s="377"/>
    </row>
    <row r="1319" spans="2:2">
      <c r="B1319" s="377"/>
    </row>
    <row r="1320" spans="2:2">
      <c r="B1320" s="377"/>
    </row>
    <row r="1321" spans="2:2">
      <c r="B1321" s="377"/>
    </row>
    <row r="1322" spans="2:2">
      <c r="B1322" s="377"/>
    </row>
    <row r="1323" spans="2:2">
      <c r="B1323" s="377"/>
    </row>
    <row r="1324" spans="2:2">
      <c r="B1324" s="377"/>
    </row>
    <row r="1325" spans="2:2">
      <c r="B1325" s="377"/>
    </row>
    <row r="1326" spans="2:2">
      <c r="B1326" s="377"/>
    </row>
    <row r="1327" spans="2:2">
      <c r="B1327" s="377"/>
    </row>
    <row r="1328" spans="2:2">
      <c r="B1328" s="377"/>
    </row>
    <row r="1329" spans="2:2">
      <c r="B1329" s="377"/>
    </row>
    <row r="1330" spans="2:2">
      <c r="B1330" s="377"/>
    </row>
    <row r="1331" spans="2:2">
      <c r="B1331" s="377"/>
    </row>
    <row r="1332" spans="2:2">
      <c r="B1332" s="377"/>
    </row>
    <row r="1333" spans="2:2">
      <c r="B1333" s="377"/>
    </row>
    <row r="1334" spans="2:2">
      <c r="B1334" s="377"/>
    </row>
    <row r="1335" spans="2:2">
      <c r="B1335" s="377"/>
    </row>
    <row r="1336" spans="2:2">
      <c r="B1336" s="377"/>
    </row>
    <row r="1337" spans="2:2">
      <c r="B1337" s="377"/>
    </row>
    <row r="1338" spans="2:2">
      <c r="B1338" s="377"/>
    </row>
    <row r="1339" spans="2:2">
      <c r="B1339" s="377"/>
    </row>
    <row r="1340" spans="2:2">
      <c r="B1340" s="377"/>
    </row>
    <row r="1341" spans="2:2">
      <c r="B1341" s="377"/>
    </row>
    <row r="1342" spans="2:2">
      <c r="B1342" s="377"/>
    </row>
    <row r="1343" spans="2:2">
      <c r="B1343" s="377"/>
    </row>
    <row r="1344" spans="2:2">
      <c r="B1344" s="377"/>
    </row>
    <row r="1345" spans="2:2">
      <c r="B1345" s="377"/>
    </row>
    <row r="1346" spans="2:2">
      <c r="B1346" s="377"/>
    </row>
    <row r="1347" spans="2:2">
      <c r="B1347" s="377"/>
    </row>
    <row r="1348" spans="2:2">
      <c r="B1348" s="377"/>
    </row>
    <row r="1349" spans="2:2">
      <c r="B1349" s="377"/>
    </row>
    <row r="1350" spans="2:2">
      <c r="B1350" s="377"/>
    </row>
    <row r="1351" spans="2:2">
      <c r="B1351" s="377"/>
    </row>
    <row r="1352" spans="2:2">
      <c r="B1352" s="377"/>
    </row>
    <row r="1353" spans="2:2">
      <c r="B1353" s="377"/>
    </row>
    <row r="1354" spans="2:2">
      <c r="B1354" s="377"/>
    </row>
    <row r="1355" spans="2:2">
      <c r="B1355" s="377"/>
    </row>
    <row r="1356" spans="2:2">
      <c r="B1356" s="377"/>
    </row>
    <row r="1357" spans="2:2">
      <c r="B1357" s="377"/>
    </row>
    <row r="1358" spans="2:2">
      <c r="B1358" s="377"/>
    </row>
    <row r="1359" spans="2:2">
      <c r="B1359" s="377"/>
    </row>
    <row r="1360" spans="2:2">
      <c r="B1360" s="377"/>
    </row>
    <row r="1361" spans="2:2">
      <c r="B1361" s="377"/>
    </row>
    <row r="1362" spans="2:2">
      <c r="B1362" s="377"/>
    </row>
    <row r="1363" spans="2:2">
      <c r="B1363" s="377"/>
    </row>
    <row r="1364" spans="2:2">
      <c r="B1364" s="377"/>
    </row>
    <row r="1365" spans="2:2">
      <c r="B1365" s="377"/>
    </row>
    <row r="1366" spans="2:2">
      <c r="B1366" s="377"/>
    </row>
    <row r="1367" spans="2:2">
      <c r="B1367" s="377"/>
    </row>
    <row r="1368" spans="2:2">
      <c r="B1368" s="377"/>
    </row>
    <row r="1369" spans="2:2">
      <c r="B1369" s="377"/>
    </row>
    <row r="1370" spans="2:2">
      <c r="B1370" s="377"/>
    </row>
    <row r="1371" spans="2:2">
      <c r="B1371" s="377"/>
    </row>
    <row r="1372" spans="2:2">
      <c r="B1372" s="377"/>
    </row>
    <row r="1373" spans="2:2">
      <c r="B1373" s="377"/>
    </row>
    <row r="1374" spans="2:2">
      <c r="B1374" s="377"/>
    </row>
    <row r="1375" spans="2:2">
      <c r="B1375" s="377"/>
    </row>
    <row r="1376" spans="2:2">
      <c r="B1376" s="377"/>
    </row>
    <row r="1377" spans="2:2">
      <c r="B1377" s="377"/>
    </row>
    <row r="1378" spans="2:2">
      <c r="B1378" s="377"/>
    </row>
    <row r="1379" spans="2:2">
      <c r="B1379" s="377"/>
    </row>
    <row r="1380" spans="2:2">
      <c r="B1380" s="377"/>
    </row>
    <row r="1381" spans="2:2">
      <c r="B1381" s="377"/>
    </row>
    <row r="1382" spans="2:2">
      <c r="B1382" s="377"/>
    </row>
    <row r="1383" spans="2:2">
      <c r="B1383" s="377"/>
    </row>
    <row r="1384" spans="2:2">
      <c r="B1384" s="377"/>
    </row>
    <row r="1385" spans="2:2">
      <c r="B1385" s="377"/>
    </row>
    <row r="1386" spans="2:2">
      <c r="B1386" s="377"/>
    </row>
    <row r="1387" spans="2:2">
      <c r="B1387" s="377"/>
    </row>
    <row r="1388" spans="2:2">
      <c r="B1388" s="377"/>
    </row>
    <row r="1389" spans="2:2">
      <c r="B1389" s="377"/>
    </row>
    <row r="1390" spans="2:2">
      <c r="B1390" s="377"/>
    </row>
    <row r="1391" spans="2:2">
      <c r="B1391" s="377"/>
    </row>
    <row r="1392" spans="2:2">
      <c r="B1392" s="377"/>
    </row>
    <row r="1393" spans="2:2">
      <c r="B1393" s="377"/>
    </row>
    <row r="1394" spans="2:2">
      <c r="B1394" s="377"/>
    </row>
    <row r="1395" spans="2:2">
      <c r="B1395" s="377"/>
    </row>
    <row r="1396" spans="2:2">
      <c r="B1396" s="377"/>
    </row>
    <row r="1397" spans="2:2">
      <c r="B1397" s="377"/>
    </row>
    <row r="1398" spans="2:2">
      <c r="B1398" s="377"/>
    </row>
    <row r="1399" spans="2:2">
      <c r="B1399" s="377"/>
    </row>
    <row r="1400" spans="2:2">
      <c r="B1400" s="377"/>
    </row>
    <row r="1401" spans="2:2">
      <c r="B1401" s="377"/>
    </row>
    <row r="1402" spans="2:2">
      <c r="B1402" s="377"/>
    </row>
    <row r="1403" spans="2:2">
      <c r="B1403" s="377"/>
    </row>
    <row r="1404" spans="2:2">
      <c r="B1404" s="377"/>
    </row>
    <row r="1405" spans="2:2">
      <c r="B1405" s="377"/>
    </row>
    <row r="1406" spans="2:2">
      <c r="B1406" s="377"/>
    </row>
    <row r="1407" spans="2:2">
      <c r="B1407" s="377"/>
    </row>
    <row r="1408" spans="2:2">
      <c r="B1408" s="377"/>
    </row>
    <row r="1409" spans="2:2">
      <c r="B1409" s="377"/>
    </row>
    <row r="1410" spans="2:2">
      <c r="B1410" s="377"/>
    </row>
    <row r="1411" spans="2:2">
      <c r="B1411" s="377"/>
    </row>
    <row r="1412" spans="2:2">
      <c r="B1412" s="377"/>
    </row>
    <row r="1413" spans="2:2">
      <c r="B1413" s="377"/>
    </row>
    <row r="1414" spans="2:2">
      <c r="B1414" s="377"/>
    </row>
    <row r="1415" spans="2:2">
      <c r="B1415" s="377"/>
    </row>
    <row r="1416" spans="2:2">
      <c r="B1416" s="377"/>
    </row>
    <row r="1417" spans="2:2">
      <c r="B1417" s="377"/>
    </row>
    <row r="1418" spans="2:2">
      <c r="B1418" s="377"/>
    </row>
    <row r="1419" spans="2:2">
      <c r="B1419" s="377"/>
    </row>
    <row r="1420" spans="2:2">
      <c r="B1420" s="377"/>
    </row>
    <row r="1421" spans="2:2">
      <c r="B1421" s="377"/>
    </row>
    <row r="1422" spans="2:2">
      <c r="B1422" s="377"/>
    </row>
    <row r="1423" spans="2:2">
      <c r="B1423" s="377"/>
    </row>
    <row r="1424" spans="2:2">
      <c r="B1424" s="377"/>
    </row>
    <row r="1425" spans="2:2">
      <c r="B1425" s="377"/>
    </row>
  </sheetData>
  <mergeCells count="18">
    <mergeCell ref="T4:U4"/>
    <mergeCell ref="X7:X8"/>
    <mergeCell ref="W3:W4"/>
    <mergeCell ref="T5:U5"/>
    <mergeCell ref="N6:O6"/>
    <mergeCell ref="P6:Q6"/>
    <mergeCell ref="R6:S6"/>
    <mergeCell ref="E3:H3"/>
    <mergeCell ref="D5:E5"/>
    <mergeCell ref="E4:G4"/>
    <mergeCell ref="D6:E6"/>
    <mergeCell ref="F6:H6"/>
    <mergeCell ref="F5:H5"/>
    <mergeCell ref="K2:L2"/>
    <mergeCell ref="K3:L3"/>
    <mergeCell ref="K4:L4"/>
    <mergeCell ref="K5:L5"/>
    <mergeCell ref="K6:L6"/>
  </mergeCells>
  <conditionalFormatting sqref="N10 N143:N144 P143:P144 R143:R144 N357:N383 P357:P383 R357:R383 R385:R403 P385:P403 N385:N403 R451:R459 P451:P459 N451:N459 R418:R449 R407:R416 P418:P449 P407:P416 N418:N449 N407:N416 N107:N134 P107:P134 R107:R134 R15:R101 P15:P101 N15:N101 R146:R179 P146:P179 N146:N179 N185:N355 P185:P355 R185:R355 N461:N1297 P461:P1297 R461:R1297">
    <cfRule type="expression" dxfId="395" priority="506">
      <formula>$Y10="OK"</formula>
    </cfRule>
  </conditionalFormatting>
  <conditionalFormatting sqref="P10">
    <cfRule type="expression" dxfId="394" priority="505">
      <formula>$Y10="OK"</formula>
    </cfRule>
  </conditionalFormatting>
  <conditionalFormatting sqref="R10">
    <cfRule type="expression" dxfId="393" priority="504">
      <formula>$Y10="OK"</formula>
    </cfRule>
  </conditionalFormatting>
  <conditionalFormatting sqref="V10 V143:V144 V461:V464 V357:V383 V385:V403 V451:V459 V418:V449 V407:V416 V107:V134 V515:V1297 V15:V101 V146:V179 V185:V355 V467:V509">
    <cfRule type="cellIs" dxfId="392" priority="496" operator="equal">
      <formula>"MEDIR"</formula>
    </cfRule>
    <cfRule type="cellIs" dxfId="391" priority="497" operator="equal">
      <formula>"OK"</formula>
    </cfRule>
    <cfRule type="cellIs" dxfId="390" priority="498" operator="equal">
      <formula>"ALERTA!"</formula>
    </cfRule>
    <cfRule type="cellIs" dxfId="389" priority="499" operator="equal">
      <formula>"MEDIR"</formula>
    </cfRule>
    <cfRule type="cellIs" dxfId="388" priority="500" operator="equal">
      <formula>"OK"</formula>
    </cfRule>
    <cfRule type="cellIs" dxfId="387" priority="501" operator="equal">
      <formula>"""OK"""</formula>
    </cfRule>
    <cfRule type="cellIs" dxfId="386" priority="502" operator="equal">
      <formula>"OK"</formula>
    </cfRule>
    <cfRule type="cellIs" dxfId="385" priority="503" operator="equal">
      <formula>0</formula>
    </cfRule>
  </conditionalFormatting>
  <conditionalFormatting sqref="V10 V143:V144 V461:V464 V357:V383 V385:V403 V451:V459 V418:V449 V407:V416 V107:V134 V515:V1297 V15:V101 V146:V179 V185:V355 V467:V509">
    <cfRule type="cellIs" dxfId="384" priority="492" operator="equal">
      <formula>"ALERTA!"</formula>
    </cfRule>
    <cfRule type="cellIs" dxfId="383" priority="493" operator="equal">
      <formula>"ALERTA!"</formula>
    </cfRule>
    <cfRule type="cellIs" dxfId="382" priority="494" operator="equal">
      <formula>"ALERTA!"</formula>
    </cfRule>
    <cfRule type="cellIs" dxfId="381" priority="495" operator="equal">
      <formula>"ALERTA!"</formula>
    </cfRule>
  </conditionalFormatting>
  <conditionalFormatting sqref="N11:N13">
    <cfRule type="expression" dxfId="380" priority="476">
      <formula>$Y11="OK"</formula>
    </cfRule>
  </conditionalFormatting>
  <conditionalFormatting sqref="P11:P13">
    <cfRule type="expression" dxfId="379" priority="475">
      <formula>$Y11="OK"</formula>
    </cfRule>
  </conditionalFormatting>
  <conditionalFormatting sqref="R11:R13">
    <cfRule type="expression" dxfId="378" priority="474">
      <formula>$Y11="OK"</formula>
    </cfRule>
  </conditionalFormatting>
  <conditionalFormatting sqref="V11:V13">
    <cfRule type="cellIs" dxfId="377" priority="466" operator="equal">
      <formula>"MEDIR"</formula>
    </cfRule>
    <cfRule type="cellIs" dxfId="376" priority="467" operator="equal">
      <formula>"OK"</formula>
    </cfRule>
    <cfRule type="cellIs" dxfId="375" priority="468" operator="equal">
      <formula>"ALERTA!"</formula>
    </cfRule>
    <cfRule type="cellIs" dxfId="374" priority="469" operator="equal">
      <formula>"MEDIR"</formula>
    </cfRule>
    <cfRule type="cellIs" dxfId="373" priority="470" operator="equal">
      <formula>"OK"</formula>
    </cfRule>
    <cfRule type="cellIs" dxfId="372" priority="471" operator="equal">
      <formula>"""OK"""</formula>
    </cfRule>
    <cfRule type="cellIs" dxfId="371" priority="472" operator="equal">
      <formula>"OK"</formula>
    </cfRule>
    <cfRule type="cellIs" dxfId="370" priority="473" operator="equal">
      <formula>0</formula>
    </cfRule>
  </conditionalFormatting>
  <conditionalFormatting sqref="V11:V13">
    <cfRule type="cellIs" dxfId="369" priority="462" operator="equal">
      <formula>"ALERTA!"</formula>
    </cfRule>
    <cfRule type="cellIs" dxfId="368" priority="463" operator="equal">
      <formula>"ALERTA!"</formula>
    </cfRule>
    <cfRule type="cellIs" dxfId="367" priority="464" operator="equal">
      <formula>"ALERTA!"</formula>
    </cfRule>
    <cfRule type="cellIs" dxfId="366" priority="465" operator="equal">
      <formula>"ALERTA!"</formula>
    </cfRule>
  </conditionalFormatting>
  <conditionalFormatting sqref="B10 B124:B134 B95:B101 B491:B495 B554:B559 B343:B346 B236:B251 B349:B355 B454:B455 B287:B305 B311:B319 B419:B427 B275:B285 B385:B391 B459 B461:B464 B357:B363 B451:B452 B442:B449 B432:B440 B407 B254:B263 B107:B122 B185:B202 B65:B93 B325:B341 B307:B309 B23:B62 B152:B169 B207:B233 B516:B521">
    <cfRule type="containsText" dxfId="365" priority="446" operator="containsText" text="COMP">
      <formula>NOT(ISERROR(SEARCH("COMP",B10)))</formula>
    </cfRule>
  </conditionalFormatting>
  <conditionalFormatting sqref="B497:B499 B539:B552 B15:B21 B11:B13 B483:B489 B171:B179 B502:B505 B507:B508 B523:B537 B146:B150">
    <cfRule type="containsText" dxfId="364" priority="445" operator="containsText" text="COMP">
      <formula>NOT(ISERROR(SEARCH("COMP",B11)))</formula>
    </cfRule>
  </conditionalFormatting>
  <conditionalFormatting sqref="B14">
    <cfRule type="containsText" dxfId="363" priority="444" operator="containsText" text="COMP">
      <formula>NOT(ISERROR(SEARCH("COMP",B14)))</formula>
    </cfRule>
  </conditionalFormatting>
  <conditionalFormatting sqref="B22">
    <cfRule type="containsText" dxfId="362" priority="441" operator="containsText" text="COMP">
      <formula>NOT(ISERROR(SEARCH("COMP",B22)))</formula>
    </cfRule>
  </conditionalFormatting>
  <conditionalFormatting sqref="B22">
    <cfRule type="containsText" dxfId="361" priority="440" operator="containsText" text="COMP">
      <formula>NOT(ISERROR(SEARCH("COMP",B22)))</formula>
    </cfRule>
  </conditionalFormatting>
  <conditionalFormatting sqref="B64">
    <cfRule type="containsText" dxfId="360" priority="439" operator="containsText" text="COMP">
      <formula>NOT(ISERROR(SEARCH("COMP",B64)))</formula>
    </cfRule>
  </conditionalFormatting>
  <conditionalFormatting sqref="B63:B64">
    <cfRule type="containsText" dxfId="359" priority="438" operator="containsText" text="COMP">
      <formula>NOT(ISERROR(SEARCH("COMP",B63)))</formula>
    </cfRule>
  </conditionalFormatting>
  <conditionalFormatting sqref="B94">
    <cfRule type="containsText" dxfId="358" priority="437" operator="containsText" text="COMP">
      <formula>NOT(ISERROR(SEARCH("COMP",B94)))</formula>
    </cfRule>
  </conditionalFormatting>
  <conditionalFormatting sqref="B94">
    <cfRule type="containsText" dxfId="357" priority="436" operator="containsText" text="COMP">
      <formula>NOT(ISERROR(SEARCH("COMP",B94)))</formula>
    </cfRule>
  </conditionalFormatting>
  <conditionalFormatting sqref="B123">
    <cfRule type="containsText" dxfId="356" priority="435" operator="containsText" text="COMP">
      <formula>NOT(ISERROR(SEARCH("COMP",B123)))</formula>
    </cfRule>
  </conditionalFormatting>
  <conditionalFormatting sqref="B123">
    <cfRule type="containsText" dxfId="355" priority="434" operator="containsText" text="COMP">
      <formula>NOT(ISERROR(SEARCH("COMP",B123)))</formula>
    </cfRule>
  </conditionalFormatting>
  <conditionalFormatting sqref="B143:B144">
    <cfRule type="containsText" dxfId="354" priority="433" operator="containsText" text="COMP">
      <formula>NOT(ISERROR(SEARCH("COMP",B143)))</formula>
    </cfRule>
  </conditionalFormatting>
  <conditionalFormatting sqref="B143:B144">
    <cfRule type="containsText" dxfId="353" priority="432" operator="containsText" text="COMP">
      <formula>NOT(ISERROR(SEARCH("COMP",B143)))</formula>
    </cfRule>
  </conditionalFormatting>
  <conditionalFormatting sqref="B170">
    <cfRule type="containsText" dxfId="352" priority="431" operator="containsText" text="COMP">
      <formula>NOT(ISERROR(SEARCH("COMP",B170)))</formula>
    </cfRule>
  </conditionalFormatting>
  <conditionalFormatting sqref="B170">
    <cfRule type="containsText" dxfId="351" priority="430" operator="containsText" text="COMP">
      <formula>NOT(ISERROR(SEARCH("COMP",B170)))</formula>
    </cfRule>
  </conditionalFormatting>
  <conditionalFormatting sqref="B560">
    <cfRule type="containsText" dxfId="350" priority="397" operator="containsText" text="COMP">
      <formula>NOT(ISERROR(SEARCH("COMP",B560)))</formula>
    </cfRule>
  </conditionalFormatting>
  <conditionalFormatting sqref="B206">
    <cfRule type="containsText" dxfId="349" priority="429" operator="containsText" text="COMP">
      <formula>NOT(ISERROR(SEARCH("COMP",B206)))</formula>
    </cfRule>
  </conditionalFormatting>
  <conditionalFormatting sqref="B206">
    <cfRule type="containsText" dxfId="348" priority="428" operator="containsText" text="COMP">
      <formula>NOT(ISERROR(SEARCH("COMP",B206)))</formula>
    </cfRule>
  </conditionalFormatting>
  <conditionalFormatting sqref="B481:B482">
    <cfRule type="containsText" dxfId="347" priority="427" operator="containsText" text="COMP">
      <formula>NOT(ISERROR(SEARCH("COMP",B481)))</formula>
    </cfRule>
  </conditionalFormatting>
  <conditionalFormatting sqref="B481:B482">
    <cfRule type="containsText" dxfId="346" priority="426" operator="containsText" text="COMP">
      <formula>NOT(ISERROR(SEARCH("COMP",B481)))</formula>
    </cfRule>
  </conditionalFormatting>
  <conditionalFormatting sqref="B490">
    <cfRule type="containsText" dxfId="345" priority="425" operator="containsText" text="COMP">
      <formula>NOT(ISERROR(SEARCH("COMP",B490)))</formula>
    </cfRule>
  </conditionalFormatting>
  <conditionalFormatting sqref="B490">
    <cfRule type="containsText" dxfId="344" priority="424" operator="containsText" text="COMP">
      <formula>NOT(ISERROR(SEARCH("COMP",B490)))</formula>
    </cfRule>
  </conditionalFormatting>
  <conditionalFormatting sqref="B496">
    <cfRule type="containsText" dxfId="343" priority="423" operator="containsText" text="COMP">
      <formula>NOT(ISERROR(SEARCH("COMP",B496)))</formula>
    </cfRule>
  </conditionalFormatting>
  <conditionalFormatting sqref="B496">
    <cfRule type="containsText" dxfId="342" priority="422" operator="containsText" text="COMP">
      <formula>NOT(ISERROR(SEARCH("COMP",B496)))</formula>
    </cfRule>
  </conditionalFormatting>
  <conditionalFormatting sqref="B501">
    <cfRule type="containsText" dxfId="341" priority="421" operator="containsText" text="COMP">
      <formula>NOT(ISERROR(SEARCH("COMP",B501)))</formula>
    </cfRule>
  </conditionalFormatting>
  <conditionalFormatting sqref="B501">
    <cfRule type="containsText" dxfId="340" priority="420" operator="containsText" text="COMP">
      <formula>NOT(ISERROR(SEARCH("COMP",B501)))</formula>
    </cfRule>
  </conditionalFormatting>
  <conditionalFormatting sqref="B515">
    <cfRule type="containsText" dxfId="339" priority="419" operator="containsText" text="COMP">
      <formula>NOT(ISERROR(SEARCH("COMP",B515)))</formula>
    </cfRule>
  </conditionalFormatting>
  <conditionalFormatting sqref="B515">
    <cfRule type="containsText" dxfId="338" priority="418" operator="containsText" text="COMP">
      <formula>NOT(ISERROR(SEARCH("COMP",B515)))</formula>
    </cfRule>
  </conditionalFormatting>
  <conditionalFormatting sqref="B522">
    <cfRule type="containsText" dxfId="337" priority="417" operator="containsText" text="COMP">
      <formula>NOT(ISERROR(SEARCH("COMP",B522)))</formula>
    </cfRule>
  </conditionalFormatting>
  <conditionalFormatting sqref="B522">
    <cfRule type="containsText" dxfId="336" priority="416" operator="containsText" text="COMP">
      <formula>NOT(ISERROR(SEARCH("COMP",B522)))</formula>
    </cfRule>
  </conditionalFormatting>
  <conditionalFormatting sqref="B538">
    <cfRule type="containsText" dxfId="335" priority="415" operator="containsText" text="COMP">
      <formula>NOT(ISERROR(SEARCH("COMP",B538)))</formula>
    </cfRule>
  </conditionalFormatting>
  <conditionalFormatting sqref="B538">
    <cfRule type="containsText" dxfId="334" priority="414" operator="containsText" text="COMP">
      <formula>NOT(ISERROR(SEARCH("COMP",B538)))</formula>
    </cfRule>
  </conditionalFormatting>
  <conditionalFormatting sqref="B553">
    <cfRule type="containsText" dxfId="333" priority="411" operator="containsText" text="COMP">
      <formula>NOT(ISERROR(SEARCH("COMP",B553)))</formula>
    </cfRule>
  </conditionalFormatting>
  <conditionalFormatting sqref="B553">
    <cfRule type="containsText" dxfId="332" priority="410" operator="containsText" text="COMP">
      <formula>NOT(ISERROR(SEARCH("COMP",B553)))</formula>
    </cfRule>
  </conditionalFormatting>
  <conditionalFormatting sqref="B553">
    <cfRule type="containsText" dxfId="331" priority="409" operator="containsText" text="COMP">
      <formula>NOT(ISERROR(SEARCH("COMP",B553)))</formula>
    </cfRule>
  </conditionalFormatting>
  <conditionalFormatting sqref="B560">
    <cfRule type="containsText" dxfId="330" priority="398" operator="containsText" text="COMP">
      <formula>NOT(ISERROR(SEARCH("COMP",B560)))</formula>
    </cfRule>
  </conditionalFormatting>
  <conditionalFormatting sqref="B234">
    <cfRule type="containsText" dxfId="329" priority="383" operator="containsText" text="COMP">
      <formula>NOT(ISERROR(SEARCH("COMP",B234)))</formula>
    </cfRule>
  </conditionalFormatting>
  <conditionalFormatting sqref="B234">
    <cfRule type="containsText" dxfId="328" priority="382" operator="containsText" text="COMP">
      <formula>NOT(ISERROR(SEARCH("COMP",B234)))</formula>
    </cfRule>
  </conditionalFormatting>
  <conditionalFormatting sqref="B265:B267 B271">
    <cfRule type="containsText" dxfId="327" priority="381" operator="containsText" text="COMP">
      <formula>NOT(ISERROR(SEARCH("COMP",B265)))</formula>
    </cfRule>
  </conditionalFormatting>
  <conditionalFormatting sqref="B151">
    <cfRule type="containsText" dxfId="326" priority="380" operator="containsText" text="COMP">
      <formula>NOT(ISERROR(SEARCH("COMP",B151)))</formula>
    </cfRule>
  </conditionalFormatting>
  <conditionalFormatting sqref="B253">
    <cfRule type="containsText" dxfId="325" priority="379" operator="containsText" text="COMP">
      <formula>NOT(ISERROR(SEARCH("COMP",B253)))</formula>
    </cfRule>
  </conditionalFormatting>
  <conditionalFormatting sqref="B264">
    <cfRule type="containsText" dxfId="324" priority="377" operator="containsText" text="COMP">
      <formula>NOT(ISERROR(SEARCH("COMP",B264)))</formula>
    </cfRule>
  </conditionalFormatting>
  <conditionalFormatting sqref="B268:B270">
    <cfRule type="containsText" dxfId="323" priority="376" operator="containsText" text="COMP">
      <formula>NOT(ISERROR(SEARCH("COMP",B268)))</formula>
    </cfRule>
  </conditionalFormatting>
  <conditionalFormatting sqref="B272">
    <cfRule type="containsText" dxfId="322" priority="375" operator="containsText" text="COMP">
      <formula>NOT(ISERROR(SEARCH("COMP",B272)))</formula>
    </cfRule>
  </conditionalFormatting>
  <conditionalFormatting sqref="B273">
    <cfRule type="containsText" dxfId="321" priority="373" operator="containsText" text="COMP">
      <formula>NOT(ISERROR(SEARCH("COMP",B273)))</formula>
    </cfRule>
  </conditionalFormatting>
  <conditionalFormatting sqref="B273">
    <cfRule type="containsText" dxfId="320" priority="372" operator="containsText" text="COMP">
      <formula>NOT(ISERROR(SEARCH("COMP",B273)))</formula>
    </cfRule>
  </conditionalFormatting>
  <conditionalFormatting sqref="B348">
    <cfRule type="containsText" dxfId="319" priority="340" operator="containsText" text="COMP">
      <formula>NOT(ISERROR(SEARCH("COMP",B348)))</formula>
    </cfRule>
  </conditionalFormatting>
  <conditionalFormatting sqref="B364:B365 B368">
    <cfRule type="containsText" dxfId="318" priority="339" operator="containsText" text="COMP">
      <formula>NOT(ISERROR(SEARCH("COMP",B364)))</formula>
    </cfRule>
  </conditionalFormatting>
  <conditionalFormatting sqref="B372:B379">
    <cfRule type="containsText" dxfId="317" priority="338" operator="containsText" text="COMP">
      <formula>NOT(ISERROR(SEARCH("COMP",B372)))</formula>
    </cfRule>
  </conditionalFormatting>
  <conditionalFormatting sqref="B371">
    <cfRule type="containsText" dxfId="316" priority="337" operator="containsText" text="COMP">
      <formula>NOT(ISERROR(SEARCH("COMP",B371)))</formula>
    </cfRule>
  </conditionalFormatting>
  <conditionalFormatting sqref="B320:B322">
    <cfRule type="containsText" dxfId="315" priority="334" operator="containsText" text="COMP">
      <formula>NOT(ISERROR(SEARCH("COMP",B320)))</formula>
    </cfRule>
  </conditionalFormatting>
  <conditionalFormatting sqref="B342">
    <cfRule type="containsText" dxfId="314" priority="333" operator="containsText" text="COMP">
      <formula>NOT(ISERROR(SEARCH("COMP",B342)))</formula>
    </cfRule>
  </conditionalFormatting>
  <conditionalFormatting sqref="B367">
    <cfRule type="containsText" dxfId="313" priority="332" operator="containsText" text="COMP">
      <formula>NOT(ISERROR(SEARCH("COMP",B367)))</formula>
    </cfRule>
  </conditionalFormatting>
  <conditionalFormatting sqref="B366">
    <cfRule type="containsText" dxfId="312" priority="331" operator="containsText" text="COMP">
      <formula>NOT(ISERROR(SEARCH("COMP",B366)))</formula>
    </cfRule>
  </conditionalFormatting>
  <conditionalFormatting sqref="B403 B394:B396">
    <cfRule type="containsText" dxfId="311" priority="330" operator="containsText" text="COMP">
      <formula>NOT(ISERROR(SEARCH("COMP",B394)))</formula>
    </cfRule>
  </conditionalFormatting>
  <conditionalFormatting sqref="B393">
    <cfRule type="containsText" dxfId="310" priority="329" operator="containsText" text="COMP">
      <formula>NOT(ISERROR(SEARCH("COMP",B393)))</formula>
    </cfRule>
  </conditionalFormatting>
  <conditionalFormatting sqref="B392">
    <cfRule type="containsText" dxfId="309" priority="328" operator="containsText" text="COMP">
      <formula>NOT(ISERROR(SEARCH("COMP",B392)))</formula>
    </cfRule>
  </conditionalFormatting>
  <conditionalFormatting sqref="B380:B383">
    <cfRule type="containsText" dxfId="308" priority="327" operator="containsText" text="COMP">
      <formula>NOT(ISERROR(SEARCH("COMP",B380)))</formula>
    </cfRule>
  </conditionalFormatting>
  <conditionalFormatting sqref="B369">
    <cfRule type="containsText" dxfId="307" priority="326" operator="containsText" text="COMP">
      <formula>NOT(ISERROR(SEARCH("COMP",B369)))</formula>
    </cfRule>
  </conditionalFormatting>
  <conditionalFormatting sqref="B397">
    <cfRule type="containsText" dxfId="306" priority="325" operator="containsText" text="COMP">
      <formula>NOT(ISERROR(SEARCH("COMP",B397)))</formula>
    </cfRule>
  </conditionalFormatting>
  <conditionalFormatting sqref="B323">
    <cfRule type="containsText" dxfId="305" priority="323" operator="containsText" text="COMP">
      <formula>NOT(ISERROR(SEARCH("COMP",B323)))</formula>
    </cfRule>
  </conditionalFormatting>
  <conditionalFormatting sqref="B398:B402">
    <cfRule type="containsText" dxfId="304" priority="322" operator="containsText" text="COMP">
      <formula>NOT(ISERROR(SEARCH("COMP",B398)))</formula>
    </cfRule>
  </conditionalFormatting>
  <conditionalFormatting sqref="B310">
    <cfRule type="containsText" dxfId="303" priority="321" operator="containsText" text="COMP">
      <formula>NOT(ISERROR(SEARCH("COMP",B310)))</formula>
    </cfRule>
  </conditionalFormatting>
  <conditionalFormatting sqref="B410:B416">
    <cfRule type="containsText" dxfId="302" priority="320" operator="containsText" text="COMP">
      <formula>NOT(ISERROR(SEARCH("COMP",B410)))</formula>
    </cfRule>
  </conditionalFormatting>
  <conditionalFormatting sqref="B409">
    <cfRule type="containsText" dxfId="301" priority="319" operator="containsText" text="COMP">
      <formula>NOT(ISERROR(SEARCH("COMP",B409)))</formula>
    </cfRule>
  </conditionalFormatting>
  <conditionalFormatting sqref="B418">
    <cfRule type="containsText" dxfId="300" priority="318" operator="containsText" text="COMP">
      <formula>NOT(ISERROR(SEARCH("COMP",B418)))</formula>
    </cfRule>
  </conditionalFormatting>
  <conditionalFormatting sqref="B430">
    <cfRule type="containsText" dxfId="299" priority="316" operator="containsText" text="COMP">
      <formula>NOT(ISERROR(SEARCH("COMP",B430)))</formula>
    </cfRule>
  </conditionalFormatting>
  <conditionalFormatting sqref="B429">
    <cfRule type="containsText" dxfId="298" priority="315" operator="containsText" text="COMP">
      <formula>NOT(ISERROR(SEARCH("COMP",B429)))</formula>
    </cfRule>
  </conditionalFormatting>
  <conditionalFormatting sqref="B428">
    <cfRule type="containsText" dxfId="297" priority="314" operator="containsText" text="COMP">
      <formula>NOT(ISERROR(SEARCH("COMP",B428)))</formula>
    </cfRule>
  </conditionalFormatting>
  <conditionalFormatting sqref="B431">
    <cfRule type="containsText" dxfId="296" priority="313" operator="containsText" text="COMP">
      <formula>NOT(ISERROR(SEARCH("COMP",B431)))</formula>
    </cfRule>
  </conditionalFormatting>
  <conditionalFormatting sqref="B453">
    <cfRule type="containsText" dxfId="295" priority="311" operator="containsText" text="COMP">
      <formula>NOT(ISERROR(SEARCH("COMP",B453)))</formula>
    </cfRule>
  </conditionalFormatting>
  <conditionalFormatting sqref="B457">
    <cfRule type="containsText" dxfId="294" priority="309" operator="containsText" text="COMP">
      <formula>NOT(ISERROR(SEARCH("COMP",B457)))</formula>
    </cfRule>
  </conditionalFormatting>
  <conditionalFormatting sqref="B456">
    <cfRule type="containsText" dxfId="293" priority="308" operator="containsText" text="COMP">
      <formula>NOT(ISERROR(SEARCH("COMP",B456)))</formula>
    </cfRule>
  </conditionalFormatting>
  <conditionalFormatting sqref="B458">
    <cfRule type="containsText" dxfId="292" priority="307" operator="containsText" text="COMP">
      <formula>NOT(ISERROR(SEARCH("COMP",B458)))</formula>
    </cfRule>
  </conditionalFormatting>
  <conditionalFormatting sqref="B500">
    <cfRule type="containsText" dxfId="291" priority="306" operator="containsText" text="COMP">
      <formula>NOT(ISERROR(SEARCH("COMP",B500)))</formula>
    </cfRule>
  </conditionalFormatting>
  <conditionalFormatting sqref="N135:N139 P135:P139 R135:R139">
    <cfRule type="expression" dxfId="290" priority="305">
      <formula>$Y135="OK"</formula>
    </cfRule>
  </conditionalFormatting>
  <conditionalFormatting sqref="V135:V139">
    <cfRule type="cellIs" dxfId="289" priority="297" operator="equal">
      <formula>"MEDIR"</formula>
    </cfRule>
    <cfRule type="cellIs" dxfId="288" priority="298" operator="equal">
      <formula>"OK"</formula>
    </cfRule>
    <cfRule type="cellIs" dxfId="287" priority="299" operator="equal">
      <formula>"ALERTA!"</formula>
    </cfRule>
    <cfRule type="cellIs" dxfId="286" priority="300" operator="equal">
      <formula>"MEDIR"</formula>
    </cfRule>
    <cfRule type="cellIs" dxfId="285" priority="301" operator="equal">
      <formula>"OK"</formula>
    </cfRule>
    <cfRule type="cellIs" dxfId="284" priority="302" operator="equal">
      <formula>"""OK"""</formula>
    </cfRule>
    <cfRule type="cellIs" dxfId="283" priority="303" operator="equal">
      <formula>"OK"</formula>
    </cfRule>
    <cfRule type="cellIs" dxfId="282" priority="304" operator="equal">
      <formula>0</formula>
    </cfRule>
  </conditionalFormatting>
  <conditionalFormatting sqref="V135:V139">
    <cfRule type="cellIs" dxfId="281" priority="293" operator="equal">
      <formula>"ALERTA!"</formula>
    </cfRule>
    <cfRule type="cellIs" dxfId="280" priority="294" operator="equal">
      <formula>"ALERTA!"</formula>
    </cfRule>
    <cfRule type="cellIs" dxfId="279" priority="295" operator="equal">
      <formula>"ALERTA!"</formula>
    </cfRule>
    <cfRule type="cellIs" dxfId="278" priority="296" operator="equal">
      <formula>"ALERTA!"</formula>
    </cfRule>
  </conditionalFormatting>
  <conditionalFormatting sqref="B135:B139">
    <cfRule type="containsText" dxfId="277" priority="292" operator="containsText" text="COMP">
      <formula>NOT(ISERROR(SEARCH("COMP",B135)))</formula>
    </cfRule>
  </conditionalFormatting>
  <conditionalFormatting sqref="R145 P145 N145">
    <cfRule type="expression" dxfId="276" priority="291">
      <formula>$Y145="OK"</formula>
    </cfRule>
  </conditionalFormatting>
  <conditionalFormatting sqref="V145">
    <cfRule type="cellIs" dxfId="275" priority="283" operator="equal">
      <formula>"MEDIR"</formula>
    </cfRule>
    <cfRule type="cellIs" dxfId="274" priority="284" operator="equal">
      <formula>"OK"</formula>
    </cfRule>
    <cfRule type="cellIs" dxfId="273" priority="285" operator="equal">
      <formula>"ALERTA!"</formula>
    </cfRule>
    <cfRule type="cellIs" dxfId="272" priority="286" operator="equal">
      <formula>"MEDIR"</formula>
    </cfRule>
    <cfRule type="cellIs" dxfId="271" priority="287" operator="equal">
      <formula>"OK"</formula>
    </cfRule>
    <cfRule type="cellIs" dxfId="270" priority="288" operator="equal">
      <formula>"""OK"""</formula>
    </cfRule>
    <cfRule type="cellIs" dxfId="269" priority="289" operator="equal">
      <formula>"OK"</formula>
    </cfRule>
    <cfRule type="cellIs" dxfId="268" priority="290" operator="equal">
      <formula>0</formula>
    </cfRule>
  </conditionalFormatting>
  <conditionalFormatting sqref="V145">
    <cfRule type="cellIs" dxfId="267" priority="279" operator="equal">
      <formula>"ALERTA!"</formula>
    </cfRule>
    <cfRule type="cellIs" dxfId="266" priority="280" operator="equal">
      <formula>"ALERTA!"</formula>
    </cfRule>
    <cfRule type="cellIs" dxfId="265" priority="281" operator="equal">
      <formula>"ALERTA!"</formula>
    </cfRule>
    <cfRule type="cellIs" dxfId="264" priority="282" operator="equal">
      <formula>"ALERTA!"</formula>
    </cfRule>
  </conditionalFormatting>
  <conditionalFormatting sqref="B145">
    <cfRule type="containsText" dxfId="263" priority="278" operator="containsText" text="COMP">
      <formula>NOT(ISERROR(SEARCH("COMP",B145)))</formula>
    </cfRule>
  </conditionalFormatting>
  <conditionalFormatting sqref="R140:R142 P140:P142 N140:N142">
    <cfRule type="expression" dxfId="262" priority="277">
      <formula>$Y140="OK"</formula>
    </cfRule>
  </conditionalFormatting>
  <conditionalFormatting sqref="V140:V142">
    <cfRule type="cellIs" dxfId="261" priority="269" operator="equal">
      <formula>"MEDIR"</formula>
    </cfRule>
    <cfRule type="cellIs" dxfId="260" priority="270" operator="equal">
      <formula>"OK"</formula>
    </cfRule>
    <cfRule type="cellIs" dxfId="259" priority="271" operator="equal">
      <formula>"ALERTA!"</formula>
    </cfRule>
    <cfRule type="cellIs" dxfId="258" priority="272" operator="equal">
      <formula>"MEDIR"</formula>
    </cfRule>
    <cfRule type="cellIs" dxfId="257" priority="273" operator="equal">
      <formula>"OK"</formula>
    </cfRule>
    <cfRule type="cellIs" dxfId="256" priority="274" operator="equal">
      <formula>"""OK"""</formula>
    </cfRule>
    <cfRule type="cellIs" dxfId="255" priority="275" operator="equal">
      <formula>"OK"</formula>
    </cfRule>
    <cfRule type="cellIs" dxfId="254" priority="276" operator="equal">
      <formula>0</formula>
    </cfRule>
  </conditionalFormatting>
  <conditionalFormatting sqref="V140:V142">
    <cfRule type="cellIs" dxfId="253" priority="265" operator="equal">
      <formula>"ALERTA!"</formula>
    </cfRule>
    <cfRule type="cellIs" dxfId="252" priority="266" operator="equal">
      <formula>"ALERTA!"</formula>
    </cfRule>
    <cfRule type="cellIs" dxfId="251" priority="267" operator="equal">
      <formula>"ALERTA!"</formula>
    </cfRule>
    <cfRule type="cellIs" dxfId="250" priority="268" operator="equal">
      <formula>"ALERTA!"</formula>
    </cfRule>
  </conditionalFormatting>
  <conditionalFormatting sqref="B140:B142">
    <cfRule type="containsText" dxfId="249" priority="264" operator="containsText" text="COMP">
      <formula>NOT(ISERROR(SEARCH("COMP",B140)))</formula>
    </cfRule>
  </conditionalFormatting>
  <conditionalFormatting sqref="R404 P404 N404">
    <cfRule type="expression" dxfId="248" priority="263">
      <formula>$Y404="OK"</formula>
    </cfRule>
  </conditionalFormatting>
  <conditionalFormatting sqref="V404">
    <cfRule type="cellIs" dxfId="247" priority="255" operator="equal">
      <formula>"MEDIR"</formula>
    </cfRule>
    <cfRule type="cellIs" dxfId="246" priority="256" operator="equal">
      <formula>"OK"</formula>
    </cfRule>
    <cfRule type="cellIs" dxfId="245" priority="257" operator="equal">
      <formula>"ALERTA!"</formula>
    </cfRule>
    <cfRule type="cellIs" dxfId="244" priority="258" operator="equal">
      <formula>"MEDIR"</formula>
    </cfRule>
    <cfRule type="cellIs" dxfId="243" priority="259" operator="equal">
      <formula>"OK"</formula>
    </cfRule>
    <cfRule type="cellIs" dxfId="242" priority="260" operator="equal">
      <formula>"""OK"""</formula>
    </cfRule>
    <cfRule type="cellIs" dxfId="241" priority="261" operator="equal">
      <formula>"OK"</formula>
    </cfRule>
    <cfRule type="cellIs" dxfId="240" priority="262" operator="equal">
      <formula>0</formula>
    </cfRule>
  </conditionalFormatting>
  <conditionalFormatting sqref="V404">
    <cfRule type="cellIs" dxfId="239" priority="251" operator="equal">
      <formula>"ALERTA!"</formula>
    </cfRule>
    <cfRule type="cellIs" dxfId="238" priority="252" operator="equal">
      <formula>"ALERTA!"</formula>
    </cfRule>
    <cfRule type="cellIs" dxfId="237" priority="253" operator="equal">
      <formula>"ALERTA!"</formula>
    </cfRule>
    <cfRule type="cellIs" dxfId="236" priority="254" operator="equal">
      <formula>"ALERTA!"</formula>
    </cfRule>
  </conditionalFormatting>
  <conditionalFormatting sqref="B404">
    <cfRule type="containsText" dxfId="235" priority="250" operator="containsText" text="COMP">
      <formula>NOT(ISERROR(SEARCH("COMP",B404)))</formula>
    </cfRule>
  </conditionalFormatting>
  <conditionalFormatting sqref="R405:R406 P405:P406 N405:N406">
    <cfRule type="expression" dxfId="234" priority="249">
      <formula>$Y405="OK"</formula>
    </cfRule>
  </conditionalFormatting>
  <conditionalFormatting sqref="V405:V406">
    <cfRule type="cellIs" dxfId="233" priority="241" operator="equal">
      <formula>"MEDIR"</formula>
    </cfRule>
    <cfRule type="cellIs" dxfId="232" priority="242" operator="equal">
      <formula>"OK"</formula>
    </cfRule>
    <cfRule type="cellIs" dxfId="231" priority="243" operator="equal">
      <formula>"ALERTA!"</formula>
    </cfRule>
    <cfRule type="cellIs" dxfId="230" priority="244" operator="equal">
      <formula>"MEDIR"</formula>
    </cfRule>
    <cfRule type="cellIs" dxfId="229" priority="245" operator="equal">
      <formula>"OK"</formula>
    </cfRule>
    <cfRule type="cellIs" dxfId="228" priority="246" operator="equal">
      <formula>"""OK"""</formula>
    </cfRule>
    <cfRule type="cellIs" dxfId="227" priority="247" operator="equal">
      <formula>"OK"</formula>
    </cfRule>
    <cfRule type="cellIs" dxfId="226" priority="248" operator="equal">
      <formula>0</formula>
    </cfRule>
  </conditionalFormatting>
  <conditionalFormatting sqref="V405:V406">
    <cfRule type="cellIs" dxfId="225" priority="237" operator="equal">
      <formula>"ALERTA!"</formula>
    </cfRule>
    <cfRule type="cellIs" dxfId="224" priority="238" operator="equal">
      <formula>"ALERTA!"</formula>
    </cfRule>
    <cfRule type="cellIs" dxfId="223" priority="239" operator="equal">
      <formula>"ALERTA!"</formula>
    </cfRule>
    <cfRule type="cellIs" dxfId="222" priority="240" operator="equal">
      <formula>"ALERTA!"</formula>
    </cfRule>
  </conditionalFormatting>
  <conditionalFormatting sqref="B405:B406">
    <cfRule type="containsText" dxfId="221" priority="236" operator="containsText" text="COMP">
      <formula>NOT(ISERROR(SEARCH("COMP",B405)))</formula>
    </cfRule>
  </conditionalFormatting>
  <conditionalFormatting sqref="B506">
    <cfRule type="containsText" dxfId="220" priority="235" operator="containsText" text="COMP">
      <formula>NOT(ISERROR(SEARCH("COMP",B506)))</formula>
    </cfRule>
  </conditionalFormatting>
  <conditionalFormatting sqref="B506">
    <cfRule type="containsText" dxfId="219" priority="234" operator="containsText" text="COMP">
      <formula>NOT(ISERROR(SEARCH("COMP",B506)))</formula>
    </cfRule>
  </conditionalFormatting>
  <conditionalFormatting sqref="N460 P460 R460">
    <cfRule type="expression" dxfId="218" priority="206">
      <formula>$Y460="OK"</formula>
    </cfRule>
  </conditionalFormatting>
  <conditionalFormatting sqref="V460">
    <cfRule type="cellIs" dxfId="217" priority="198" operator="equal">
      <formula>"MEDIR"</formula>
    </cfRule>
    <cfRule type="cellIs" dxfId="216" priority="199" operator="equal">
      <formula>"OK"</formula>
    </cfRule>
    <cfRule type="cellIs" dxfId="215" priority="200" operator="equal">
      <formula>"ALERTA!"</formula>
    </cfRule>
    <cfRule type="cellIs" dxfId="214" priority="201" operator="equal">
      <formula>"MEDIR"</formula>
    </cfRule>
    <cfRule type="cellIs" dxfId="213" priority="202" operator="equal">
      <formula>"OK"</formula>
    </cfRule>
    <cfRule type="cellIs" dxfId="212" priority="203" operator="equal">
      <formula>"""OK"""</formula>
    </cfRule>
    <cfRule type="cellIs" dxfId="211" priority="204" operator="equal">
      <formula>"OK"</formula>
    </cfRule>
    <cfRule type="cellIs" dxfId="210" priority="205" operator="equal">
      <formula>0</formula>
    </cfRule>
  </conditionalFormatting>
  <conditionalFormatting sqref="V460">
    <cfRule type="cellIs" dxfId="209" priority="194" operator="equal">
      <formula>"ALERTA!"</formula>
    </cfRule>
    <cfRule type="cellIs" dxfId="208" priority="195" operator="equal">
      <formula>"ALERTA!"</formula>
    </cfRule>
    <cfRule type="cellIs" dxfId="207" priority="196" operator="equal">
      <formula>"ALERTA!"</formula>
    </cfRule>
    <cfRule type="cellIs" dxfId="206" priority="197" operator="equal">
      <formula>"ALERTA!"</formula>
    </cfRule>
  </conditionalFormatting>
  <conditionalFormatting sqref="B460">
    <cfRule type="containsText" dxfId="205" priority="193" operator="containsText" text="COMP">
      <formula>NOT(ISERROR(SEARCH("COMP",B460)))</formula>
    </cfRule>
  </conditionalFormatting>
  <conditionalFormatting sqref="V465">
    <cfRule type="cellIs" dxfId="204" priority="169" operator="equal">
      <formula>"MEDIR"</formula>
    </cfRule>
    <cfRule type="cellIs" dxfId="203" priority="170" operator="equal">
      <formula>"OK"</formula>
    </cfRule>
    <cfRule type="cellIs" dxfId="202" priority="171" operator="equal">
      <formula>"ALERTA!"</formula>
    </cfRule>
    <cfRule type="cellIs" dxfId="201" priority="172" operator="equal">
      <formula>"MEDIR"</formula>
    </cfRule>
    <cfRule type="cellIs" dxfId="200" priority="173" operator="equal">
      <formula>"OK"</formula>
    </cfRule>
    <cfRule type="cellIs" dxfId="199" priority="174" operator="equal">
      <formula>"""OK"""</formula>
    </cfRule>
    <cfRule type="cellIs" dxfId="198" priority="175" operator="equal">
      <formula>"OK"</formula>
    </cfRule>
    <cfRule type="cellIs" dxfId="197" priority="176" operator="equal">
      <formula>0</formula>
    </cfRule>
  </conditionalFormatting>
  <conditionalFormatting sqref="V465">
    <cfRule type="cellIs" dxfId="196" priority="165" operator="equal">
      <formula>"ALERTA!"</formula>
    </cfRule>
    <cfRule type="cellIs" dxfId="195" priority="166" operator="equal">
      <formula>"ALERTA!"</formula>
    </cfRule>
    <cfRule type="cellIs" dxfId="194" priority="167" operator="equal">
      <formula>"ALERTA!"</formula>
    </cfRule>
    <cfRule type="cellIs" dxfId="193" priority="168" operator="equal">
      <formula>"ALERTA!"</formula>
    </cfRule>
  </conditionalFormatting>
  <conditionalFormatting sqref="B465">
    <cfRule type="containsText" dxfId="192" priority="163" operator="containsText" text="COMP">
      <formula>NOT(ISERROR(SEARCH("COMP",B465)))</formula>
    </cfRule>
  </conditionalFormatting>
  <conditionalFormatting sqref="B465">
    <cfRule type="containsText" dxfId="191" priority="164" operator="containsText" text="COMP">
      <formula>NOT(ISERROR(SEARCH("COMP",B465)))</formula>
    </cfRule>
  </conditionalFormatting>
  <conditionalFormatting sqref="V466">
    <cfRule type="cellIs" dxfId="190" priority="154" operator="equal">
      <formula>"MEDIR"</formula>
    </cfRule>
    <cfRule type="cellIs" dxfId="189" priority="155" operator="equal">
      <formula>"OK"</formula>
    </cfRule>
    <cfRule type="cellIs" dxfId="188" priority="156" operator="equal">
      <formula>"ALERTA!"</formula>
    </cfRule>
    <cfRule type="cellIs" dxfId="187" priority="157" operator="equal">
      <formula>"MEDIR"</formula>
    </cfRule>
    <cfRule type="cellIs" dxfId="186" priority="158" operator="equal">
      <formula>"OK"</formula>
    </cfRule>
    <cfRule type="cellIs" dxfId="185" priority="159" operator="equal">
      <formula>"""OK"""</formula>
    </cfRule>
    <cfRule type="cellIs" dxfId="184" priority="160" operator="equal">
      <formula>"OK"</formula>
    </cfRule>
    <cfRule type="cellIs" dxfId="183" priority="161" operator="equal">
      <formula>0</formula>
    </cfRule>
  </conditionalFormatting>
  <conditionalFormatting sqref="V466">
    <cfRule type="cellIs" dxfId="182" priority="150" operator="equal">
      <formula>"ALERTA!"</formula>
    </cfRule>
    <cfRule type="cellIs" dxfId="181" priority="151" operator="equal">
      <formula>"ALERTA!"</formula>
    </cfRule>
    <cfRule type="cellIs" dxfId="180" priority="152" operator="equal">
      <formula>"ALERTA!"</formula>
    </cfRule>
    <cfRule type="cellIs" dxfId="179" priority="153" operator="equal">
      <formula>"ALERTA!"</formula>
    </cfRule>
  </conditionalFormatting>
  <conditionalFormatting sqref="R356 P356 N356">
    <cfRule type="expression" dxfId="178" priority="149">
      <formula>$Y356="OK"</formula>
    </cfRule>
  </conditionalFormatting>
  <conditionalFormatting sqref="V356">
    <cfRule type="cellIs" dxfId="177" priority="141" operator="equal">
      <formula>"MEDIR"</formula>
    </cfRule>
    <cfRule type="cellIs" dxfId="176" priority="142" operator="equal">
      <formula>"OK"</formula>
    </cfRule>
    <cfRule type="cellIs" dxfId="175" priority="143" operator="equal">
      <formula>"ALERTA!"</formula>
    </cfRule>
    <cfRule type="cellIs" dxfId="174" priority="144" operator="equal">
      <formula>"MEDIR"</formula>
    </cfRule>
    <cfRule type="cellIs" dxfId="173" priority="145" operator="equal">
      <formula>"OK"</formula>
    </cfRule>
    <cfRule type="cellIs" dxfId="172" priority="146" operator="equal">
      <formula>"""OK"""</formula>
    </cfRule>
    <cfRule type="cellIs" dxfId="171" priority="147" operator="equal">
      <formula>"OK"</formula>
    </cfRule>
    <cfRule type="cellIs" dxfId="170" priority="148" operator="equal">
      <formula>0</formula>
    </cfRule>
  </conditionalFormatting>
  <conditionalFormatting sqref="V356">
    <cfRule type="cellIs" dxfId="169" priority="137" operator="equal">
      <formula>"ALERTA!"</formula>
    </cfRule>
    <cfRule type="cellIs" dxfId="168" priority="138" operator="equal">
      <formula>"ALERTA!"</formula>
    </cfRule>
    <cfRule type="cellIs" dxfId="167" priority="139" operator="equal">
      <formula>"ALERTA!"</formula>
    </cfRule>
    <cfRule type="cellIs" dxfId="166" priority="140" operator="equal">
      <formula>"ALERTA!"</formula>
    </cfRule>
  </conditionalFormatting>
  <conditionalFormatting sqref="R384 P384 N384">
    <cfRule type="expression" dxfId="165" priority="135">
      <formula>$Y384="OK"</formula>
    </cfRule>
  </conditionalFormatting>
  <conditionalFormatting sqref="V384">
    <cfRule type="cellIs" dxfId="164" priority="127" operator="equal">
      <formula>"MEDIR"</formula>
    </cfRule>
    <cfRule type="cellIs" dxfId="163" priority="128" operator="equal">
      <formula>"OK"</formula>
    </cfRule>
    <cfRule type="cellIs" dxfId="162" priority="129" operator="equal">
      <formula>"ALERTA!"</formula>
    </cfRule>
    <cfRule type="cellIs" dxfId="161" priority="130" operator="equal">
      <formula>"MEDIR"</formula>
    </cfRule>
    <cfRule type="cellIs" dxfId="160" priority="131" operator="equal">
      <formula>"OK"</formula>
    </cfRule>
    <cfRule type="cellIs" dxfId="159" priority="132" operator="equal">
      <formula>"""OK"""</formula>
    </cfRule>
    <cfRule type="cellIs" dxfId="158" priority="133" operator="equal">
      <formula>"OK"</formula>
    </cfRule>
    <cfRule type="cellIs" dxfId="157" priority="134" operator="equal">
      <formula>0</formula>
    </cfRule>
  </conditionalFormatting>
  <conditionalFormatting sqref="V384">
    <cfRule type="cellIs" dxfId="156" priority="123" operator="equal">
      <formula>"ALERTA!"</formula>
    </cfRule>
    <cfRule type="cellIs" dxfId="155" priority="124" operator="equal">
      <formula>"ALERTA!"</formula>
    </cfRule>
    <cfRule type="cellIs" dxfId="154" priority="125" operator="equal">
      <formula>"ALERTA!"</formula>
    </cfRule>
    <cfRule type="cellIs" dxfId="153" priority="126" operator="equal">
      <formula>"ALERTA!"</formula>
    </cfRule>
  </conditionalFormatting>
  <conditionalFormatting sqref="R450 P450 N450">
    <cfRule type="expression" dxfId="152" priority="121">
      <formula>$Y450="OK"</formula>
    </cfRule>
  </conditionalFormatting>
  <conditionalFormatting sqref="V450">
    <cfRule type="cellIs" dxfId="151" priority="113" operator="equal">
      <formula>"MEDIR"</formula>
    </cfRule>
    <cfRule type="cellIs" dxfId="150" priority="114" operator="equal">
      <formula>"OK"</formula>
    </cfRule>
    <cfRule type="cellIs" dxfId="149" priority="115" operator="equal">
      <formula>"ALERTA!"</formula>
    </cfRule>
    <cfRule type="cellIs" dxfId="148" priority="116" operator="equal">
      <formula>"MEDIR"</formula>
    </cfRule>
    <cfRule type="cellIs" dxfId="147" priority="117" operator="equal">
      <formula>"OK"</formula>
    </cfRule>
    <cfRule type="cellIs" dxfId="146" priority="118" operator="equal">
      <formula>"""OK"""</formula>
    </cfRule>
    <cfRule type="cellIs" dxfId="145" priority="119" operator="equal">
      <formula>"OK"</formula>
    </cfRule>
    <cfRule type="cellIs" dxfId="144" priority="120" operator="equal">
      <formula>0</formula>
    </cfRule>
  </conditionalFormatting>
  <conditionalFormatting sqref="V450">
    <cfRule type="cellIs" dxfId="143" priority="109" operator="equal">
      <formula>"ALERTA!"</formula>
    </cfRule>
    <cfRule type="cellIs" dxfId="142" priority="110" operator="equal">
      <formula>"ALERTA!"</formula>
    </cfRule>
    <cfRule type="cellIs" dxfId="141" priority="111" operator="equal">
      <formula>"ALERTA!"</formula>
    </cfRule>
    <cfRule type="cellIs" dxfId="140" priority="112" operator="equal">
      <formula>"ALERTA!"</formula>
    </cfRule>
  </conditionalFormatting>
  <conditionalFormatting sqref="R417 P417 N417">
    <cfRule type="expression" dxfId="139" priority="107">
      <formula>$Y417="OK"</formula>
    </cfRule>
  </conditionalFormatting>
  <conditionalFormatting sqref="V417">
    <cfRule type="cellIs" dxfId="138" priority="99" operator="equal">
      <formula>"MEDIR"</formula>
    </cfRule>
    <cfRule type="cellIs" dxfId="137" priority="100" operator="equal">
      <formula>"OK"</formula>
    </cfRule>
    <cfRule type="cellIs" dxfId="136" priority="101" operator="equal">
      <formula>"ALERTA!"</formula>
    </cfRule>
    <cfRule type="cellIs" dxfId="135" priority="102" operator="equal">
      <formula>"MEDIR"</formula>
    </cfRule>
    <cfRule type="cellIs" dxfId="134" priority="103" operator="equal">
      <formula>"OK"</formula>
    </cfRule>
    <cfRule type="cellIs" dxfId="133" priority="104" operator="equal">
      <formula>"""OK"""</formula>
    </cfRule>
    <cfRule type="cellIs" dxfId="132" priority="105" operator="equal">
      <formula>"OK"</formula>
    </cfRule>
    <cfRule type="cellIs" dxfId="131" priority="106" operator="equal">
      <formula>0</formula>
    </cfRule>
  </conditionalFormatting>
  <conditionalFormatting sqref="V417">
    <cfRule type="cellIs" dxfId="130" priority="95" operator="equal">
      <formula>"ALERTA!"</formula>
    </cfRule>
    <cfRule type="cellIs" dxfId="129" priority="96" operator="equal">
      <formula>"ALERTA!"</formula>
    </cfRule>
    <cfRule type="cellIs" dxfId="128" priority="97" operator="equal">
      <formula>"ALERTA!"</formula>
    </cfRule>
    <cfRule type="cellIs" dxfId="127" priority="98" operator="equal">
      <formula>"ALERTA!"</formula>
    </cfRule>
  </conditionalFormatting>
  <conditionalFormatting sqref="R102:R103 P102:P103 N102:N103 N105:N106 P105:P106 R105:R106">
    <cfRule type="expression" dxfId="126" priority="93">
      <formula>$Y102="OK"</formula>
    </cfRule>
  </conditionalFormatting>
  <conditionalFormatting sqref="V102:V103 V105:V106">
    <cfRule type="cellIs" dxfId="125" priority="85" operator="equal">
      <formula>"MEDIR"</formula>
    </cfRule>
    <cfRule type="cellIs" dxfId="124" priority="86" operator="equal">
      <formula>"OK"</formula>
    </cfRule>
    <cfRule type="cellIs" dxfId="123" priority="87" operator="equal">
      <formula>"ALERTA!"</formula>
    </cfRule>
    <cfRule type="cellIs" dxfId="122" priority="88" operator="equal">
      <formula>"MEDIR"</formula>
    </cfRule>
    <cfRule type="cellIs" dxfId="121" priority="89" operator="equal">
      <formula>"OK"</formula>
    </cfRule>
    <cfRule type="cellIs" dxfId="120" priority="90" operator="equal">
      <formula>"""OK"""</formula>
    </cfRule>
    <cfRule type="cellIs" dxfId="119" priority="91" operator="equal">
      <formula>"OK"</formula>
    </cfRule>
    <cfRule type="cellIs" dxfId="118" priority="92" operator="equal">
      <formula>0</formula>
    </cfRule>
  </conditionalFormatting>
  <conditionalFormatting sqref="V102:V103 V105:V106">
    <cfRule type="cellIs" dxfId="117" priority="81" operator="equal">
      <formula>"ALERTA!"</formula>
    </cfRule>
    <cfRule type="cellIs" dxfId="116" priority="82" operator="equal">
      <formula>"ALERTA!"</formula>
    </cfRule>
    <cfRule type="cellIs" dxfId="115" priority="83" operator="equal">
      <formula>"ALERTA!"</formula>
    </cfRule>
    <cfRule type="cellIs" dxfId="114" priority="84" operator="equal">
      <formula>"ALERTA!"</formula>
    </cfRule>
  </conditionalFormatting>
  <conditionalFormatting sqref="B102:B103 B105:B106">
    <cfRule type="containsText" dxfId="113" priority="80" operator="containsText" text="COMP">
      <formula>NOT(ISERROR(SEARCH("COMP",B102)))</formula>
    </cfRule>
  </conditionalFormatting>
  <conditionalFormatting sqref="R180:R181 P180:P181 N180:N181 N183:N184 P183:P184 R183:R184">
    <cfRule type="expression" dxfId="112" priority="79">
      <formula>$Y180="OK"</formula>
    </cfRule>
  </conditionalFormatting>
  <conditionalFormatting sqref="V180:V181 V183:V184">
    <cfRule type="cellIs" dxfId="111" priority="71" operator="equal">
      <formula>"MEDIR"</formula>
    </cfRule>
    <cfRule type="cellIs" dxfId="110" priority="72" operator="equal">
      <formula>"OK"</formula>
    </cfRule>
    <cfRule type="cellIs" dxfId="109" priority="73" operator="equal">
      <formula>"ALERTA!"</formula>
    </cfRule>
    <cfRule type="cellIs" dxfId="108" priority="74" operator="equal">
      <formula>"MEDIR"</formula>
    </cfRule>
    <cfRule type="cellIs" dxfId="107" priority="75" operator="equal">
      <formula>"OK"</formula>
    </cfRule>
    <cfRule type="cellIs" dxfId="106" priority="76" operator="equal">
      <formula>"""OK"""</formula>
    </cfRule>
    <cfRule type="cellIs" dxfId="105" priority="77" operator="equal">
      <formula>"OK"</formula>
    </cfRule>
    <cfRule type="cellIs" dxfId="104" priority="78" operator="equal">
      <formula>0</formula>
    </cfRule>
  </conditionalFormatting>
  <conditionalFormatting sqref="V180:V181 V183:V184">
    <cfRule type="cellIs" dxfId="103" priority="67" operator="equal">
      <formula>"ALERTA!"</formula>
    </cfRule>
    <cfRule type="cellIs" dxfId="102" priority="68" operator="equal">
      <formula>"ALERTA!"</formula>
    </cfRule>
    <cfRule type="cellIs" dxfId="101" priority="69" operator="equal">
      <formula>"ALERTA!"</formula>
    </cfRule>
    <cfRule type="cellIs" dxfId="100" priority="70" operator="equal">
      <formula>"ALERTA!"</formula>
    </cfRule>
  </conditionalFormatting>
  <conditionalFormatting sqref="B180:B181 B183:B184">
    <cfRule type="containsText" dxfId="99" priority="66" operator="containsText" text="COMP">
      <formula>NOT(ISERROR(SEARCH("COMP",B180)))</formula>
    </cfRule>
  </conditionalFormatting>
  <conditionalFormatting sqref="B203:B205">
    <cfRule type="containsText" dxfId="98" priority="65" operator="containsText" text="COMP">
      <formula>NOT(ISERROR(SEARCH("COMP",B203)))</formula>
    </cfRule>
  </conditionalFormatting>
  <conditionalFormatting sqref="R104 P104 N104">
    <cfRule type="expression" dxfId="97" priority="64">
      <formula>$Y104="OK"</formula>
    </cfRule>
  </conditionalFormatting>
  <conditionalFormatting sqref="V104">
    <cfRule type="cellIs" dxfId="96" priority="56" operator="equal">
      <formula>"MEDIR"</formula>
    </cfRule>
    <cfRule type="cellIs" dxfId="95" priority="57" operator="equal">
      <formula>"OK"</formula>
    </cfRule>
    <cfRule type="cellIs" dxfId="94" priority="58" operator="equal">
      <formula>"ALERTA!"</formula>
    </cfRule>
    <cfRule type="cellIs" dxfId="93" priority="59" operator="equal">
      <formula>"MEDIR"</formula>
    </cfRule>
    <cfRule type="cellIs" dxfId="92" priority="60" operator="equal">
      <formula>"OK"</formula>
    </cfRule>
    <cfRule type="cellIs" dxfId="91" priority="61" operator="equal">
      <formula>"""OK"""</formula>
    </cfRule>
    <cfRule type="cellIs" dxfId="90" priority="62" operator="equal">
      <formula>"OK"</formula>
    </cfRule>
    <cfRule type="cellIs" dxfId="89" priority="63" operator="equal">
      <formula>0</formula>
    </cfRule>
  </conditionalFormatting>
  <conditionalFormatting sqref="V104">
    <cfRule type="cellIs" dxfId="88" priority="52" operator="equal">
      <formula>"ALERTA!"</formula>
    </cfRule>
    <cfRule type="cellIs" dxfId="87" priority="53" operator="equal">
      <formula>"ALERTA!"</formula>
    </cfRule>
    <cfRule type="cellIs" dxfId="86" priority="54" operator="equal">
      <formula>"ALERTA!"</formula>
    </cfRule>
    <cfRule type="cellIs" dxfId="85" priority="55" operator="equal">
      <formula>"ALERTA!"</formula>
    </cfRule>
  </conditionalFormatting>
  <conditionalFormatting sqref="B104">
    <cfRule type="containsText" dxfId="84" priority="51" operator="containsText" text="COMP">
      <formula>NOT(ISERROR(SEARCH("COMP",B104)))</formula>
    </cfRule>
  </conditionalFormatting>
  <conditionalFormatting sqref="R182 P182 N182">
    <cfRule type="expression" dxfId="83" priority="50">
      <formula>$Y182="OK"</formula>
    </cfRule>
  </conditionalFormatting>
  <conditionalFormatting sqref="V182">
    <cfRule type="cellIs" dxfId="82" priority="42" operator="equal">
      <formula>"MEDIR"</formula>
    </cfRule>
    <cfRule type="cellIs" dxfId="81" priority="43" operator="equal">
      <formula>"OK"</formula>
    </cfRule>
    <cfRule type="cellIs" dxfId="80" priority="44" operator="equal">
      <formula>"ALERTA!"</formula>
    </cfRule>
    <cfRule type="cellIs" dxfId="79" priority="45" operator="equal">
      <formula>"MEDIR"</formula>
    </cfRule>
    <cfRule type="cellIs" dxfId="78" priority="46" operator="equal">
      <formula>"OK"</formula>
    </cfRule>
    <cfRule type="cellIs" dxfId="77" priority="47" operator="equal">
      <formula>"""OK"""</formula>
    </cfRule>
    <cfRule type="cellIs" dxfId="76" priority="48" operator="equal">
      <formula>"OK"</formula>
    </cfRule>
    <cfRule type="cellIs" dxfId="75" priority="49" operator="equal">
      <formula>0</formula>
    </cfRule>
  </conditionalFormatting>
  <conditionalFormatting sqref="V182">
    <cfRule type="cellIs" dxfId="74" priority="38" operator="equal">
      <formula>"ALERTA!"</formula>
    </cfRule>
    <cfRule type="cellIs" dxfId="73" priority="39" operator="equal">
      <formula>"ALERTA!"</formula>
    </cfRule>
    <cfRule type="cellIs" dxfId="72" priority="40" operator="equal">
      <formula>"ALERTA!"</formula>
    </cfRule>
    <cfRule type="cellIs" dxfId="71" priority="41" operator="equal">
      <formula>"ALERTA!"</formula>
    </cfRule>
  </conditionalFormatting>
  <conditionalFormatting sqref="B182">
    <cfRule type="containsText" dxfId="70" priority="37" operator="containsText" text="COMP">
      <formula>NOT(ISERROR(SEARCH("COMP",B182)))</formula>
    </cfRule>
  </conditionalFormatting>
  <conditionalFormatting sqref="B509">
    <cfRule type="containsText" dxfId="69" priority="36" operator="containsText" text="COMP">
      <formula>NOT(ISERROR(SEARCH("COMP",B509)))</formula>
    </cfRule>
  </conditionalFormatting>
  <conditionalFormatting sqref="B509">
    <cfRule type="containsText" dxfId="68" priority="35" operator="containsText" text="COMP">
      <formula>NOT(ISERROR(SEARCH("COMP",B509)))</formula>
    </cfRule>
  </conditionalFormatting>
  <conditionalFormatting sqref="V510:V514">
    <cfRule type="cellIs" dxfId="67" priority="26" operator="equal">
      <formula>"MEDIR"</formula>
    </cfRule>
    <cfRule type="cellIs" dxfId="66" priority="27" operator="equal">
      <formula>"OK"</formula>
    </cfRule>
    <cfRule type="cellIs" dxfId="65" priority="28" operator="equal">
      <formula>"ALERTA!"</formula>
    </cfRule>
    <cfRule type="cellIs" dxfId="64" priority="29" operator="equal">
      <formula>"MEDIR"</formula>
    </cfRule>
    <cfRule type="cellIs" dxfId="63" priority="30" operator="equal">
      <formula>"OK"</formula>
    </cfRule>
    <cfRule type="cellIs" dxfId="62" priority="31" operator="equal">
      <formula>"""OK"""</formula>
    </cfRule>
    <cfRule type="cellIs" dxfId="61" priority="32" operator="equal">
      <formula>"OK"</formula>
    </cfRule>
    <cfRule type="cellIs" dxfId="60" priority="33" operator="equal">
      <formula>0</formula>
    </cfRule>
  </conditionalFormatting>
  <conditionalFormatting sqref="V510:V514">
    <cfRule type="cellIs" dxfId="59" priority="22" operator="equal">
      <formula>"ALERTA!"</formula>
    </cfRule>
    <cfRule type="cellIs" dxfId="58" priority="23" operator="equal">
      <formula>"ALERTA!"</formula>
    </cfRule>
    <cfRule type="cellIs" dxfId="57" priority="24" operator="equal">
      <formula>"ALERTA!"</formula>
    </cfRule>
    <cfRule type="cellIs" dxfId="56" priority="25" operator="equal">
      <formula>"ALERTA!"</formula>
    </cfRule>
  </conditionalFormatting>
  <conditionalFormatting sqref="B510:B514">
    <cfRule type="containsText" dxfId="55" priority="21" operator="containsText" text="COMP">
      <formula>NOT(ISERROR(SEARCH("COMP",B510)))</formula>
    </cfRule>
  </conditionalFormatting>
  <conditionalFormatting sqref="B356">
    <cfRule type="containsText" dxfId="54" priority="6" operator="containsText" text="COMP">
      <formula>NOT(ISERROR(SEARCH("COMP",B356)))</formula>
    </cfRule>
  </conditionalFormatting>
  <conditionalFormatting sqref="B384">
    <cfRule type="containsText" dxfId="53" priority="5" operator="containsText" text="COMP">
      <formula>NOT(ISERROR(SEARCH("COMP",B384)))</formula>
    </cfRule>
  </conditionalFormatting>
  <conditionalFormatting sqref="B417">
    <cfRule type="containsText" dxfId="52" priority="4" operator="containsText" text="COMP">
      <formula>NOT(ISERROR(SEARCH("COMP",B417)))</formula>
    </cfRule>
  </conditionalFormatting>
  <conditionalFormatting sqref="B450">
    <cfRule type="containsText" dxfId="51" priority="3" operator="containsText" text="COMP">
      <formula>NOT(ISERROR(SEARCH("COMP",B450)))</formula>
    </cfRule>
  </conditionalFormatting>
  <conditionalFormatting sqref="B477">
    <cfRule type="containsText" dxfId="50" priority="2" operator="containsText" text="COMP">
      <formula>NOT(ISERROR(SEARCH("COMP",B477)))</formula>
    </cfRule>
  </conditionalFormatting>
  <conditionalFormatting sqref="B306">
    <cfRule type="containsText" dxfId="49" priority="1" operator="containsText" text="COMP">
      <formula>NOT(ISERROR(SEARCH("COMP",B306)))</formula>
    </cfRule>
  </conditionalFormatting>
  <printOptions horizontalCentered="1" gridLines="1"/>
  <pageMargins left="0.19685039370078741" right="0.19685039370078741" top="1.1811023622047245" bottom="0.98425196850393704" header="0.98425196850393704" footer="0"/>
  <pageSetup paperSize="9" scale="63"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XFD10998"/>
  <sheetViews>
    <sheetView view="pageBreakPreview" zoomScaleNormal="100" zoomScaleSheetLayoutView="100" workbookViewId="0">
      <pane xSplit="6" ySplit="4" topLeftCell="G8698" activePane="bottomRight" state="frozen"/>
      <selection pane="topRight" activeCell="G1" sqref="G1"/>
      <selection pane="bottomLeft" activeCell="A5" sqref="A5"/>
      <selection pane="bottomRight" activeCell="A8709" sqref="A8709"/>
    </sheetView>
  </sheetViews>
  <sheetFormatPr defaultRowHeight="15"/>
  <cols>
    <col min="1" max="1" width="8.85546875" style="99" customWidth="1"/>
    <col min="2" max="2" width="85.7109375" style="23" customWidth="1"/>
    <col min="3" max="3" width="8.7109375" style="24" customWidth="1"/>
    <col min="4" max="4" width="13.28515625" style="469" customWidth="1"/>
    <col min="5" max="6" width="13.28515625" style="452" customWidth="1"/>
    <col min="7" max="16384" width="9.140625" style="100"/>
  </cols>
  <sheetData>
    <row r="1" spans="1:6" s="567" customFormat="1" ht="61.5" customHeight="1" thickBot="1">
      <c r="A1" s="276"/>
      <c r="B1" s="565"/>
      <c r="C1" s="277"/>
      <c r="D1" s="566"/>
      <c r="E1" s="566"/>
      <c r="F1" s="566"/>
    </row>
    <row r="2" spans="1:6" ht="15" customHeight="1" thickBot="1">
      <c r="A2" s="966" t="s">
        <v>90</v>
      </c>
      <c r="B2" s="968" t="s">
        <v>144</v>
      </c>
      <c r="C2" s="970" t="s">
        <v>93</v>
      </c>
      <c r="D2" s="971" t="s">
        <v>91</v>
      </c>
      <c r="E2" s="972"/>
      <c r="F2" s="972"/>
    </row>
    <row r="3" spans="1:6" ht="15" customHeight="1">
      <c r="A3" s="967"/>
      <c r="B3" s="969"/>
      <c r="C3" s="969"/>
      <c r="D3" s="471" t="s">
        <v>147</v>
      </c>
      <c r="E3" s="471" t="s">
        <v>148</v>
      </c>
      <c r="F3" s="472" t="s">
        <v>133</v>
      </c>
    </row>
    <row r="4" spans="1:6" ht="15.75">
      <c r="A4" s="604"/>
      <c r="B4" s="605" t="s">
        <v>148</v>
      </c>
      <c r="C4" s="606"/>
      <c r="D4" s="607"/>
      <c r="E4" s="607"/>
      <c r="F4" s="607"/>
    </row>
    <row r="5" spans="1:6">
      <c r="A5" s="608"/>
      <c r="B5" s="609" t="s">
        <v>11228</v>
      </c>
      <c r="C5" s="610"/>
      <c r="D5" s="611"/>
      <c r="E5" s="611"/>
      <c r="F5" s="611"/>
    </row>
    <row r="6" spans="1:6">
      <c r="A6" s="612">
        <v>101374</v>
      </c>
      <c r="B6" s="613" t="s">
        <v>5229</v>
      </c>
      <c r="C6" s="614" t="s">
        <v>11219</v>
      </c>
      <c r="D6" s="615">
        <v>1484.9</v>
      </c>
      <c r="E6" s="615">
        <v>2595.5500000000002</v>
      </c>
      <c r="F6" s="615">
        <v>4080.45</v>
      </c>
    </row>
    <row r="7" spans="1:6">
      <c r="A7" s="612">
        <v>101375</v>
      </c>
      <c r="B7" s="613" t="s">
        <v>5230</v>
      </c>
      <c r="C7" s="614" t="s">
        <v>11219</v>
      </c>
      <c r="D7" s="615">
        <v>1481.46</v>
      </c>
      <c r="E7" s="615">
        <v>2871.64</v>
      </c>
      <c r="F7" s="615">
        <v>4353.1000000000004</v>
      </c>
    </row>
    <row r="8" spans="1:6">
      <c r="A8" s="612">
        <v>101376</v>
      </c>
      <c r="B8" s="613" t="s">
        <v>5231</v>
      </c>
      <c r="C8" s="614" t="s">
        <v>11219</v>
      </c>
      <c r="D8" s="615">
        <v>1259.81</v>
      </c>
      <c r="E8" s="615">
        <v>2440.04</v>
      </c>
      <c r="F8" s="615">
        <v>3699.85</v>
      </c>
    </row>
    <row r="9" spans="1:6">
      <c r="A9" s="612">
        <v>101377</v>
      </c>
      <c r="B9" s="613" t="s">
        <v>5232</v>
      </c>
      <c r="C9" s="614" t="s">
        <v>11219</v>
      </c>
      <c r="D9" s="615">
        <v>1484.9</v>
      </c>
      <c r="E9" s="615">
        <v>2814.85</v>
      </c>
      <c r="F9" s="615">
        <v>4299.75</v>
      </c>
    </row>
    <row r="10" spans="1:6">
      <c r="A10" s="612">
        <v>101378</v>
      </c>
      <c r="B10" s="613" t="s">
        <v>5233</v>
      </c>
      <c r="C10" s="614" t="s">
        <v>11219</v>
      </c>
      <c r="D10" s="615">
        <v>1737.4</v>
      </c>
      <c r="E10" s="615">
        <v>2821.96</v>
      </c>
      <c r="F10" s="615">
        <v>4559.3599999999997</v>
      </c>
    </row>
    <row r="11" spans="1:6">
      <c r="A11" s="612">
        <v>101379</v>
      </c>
      <c r="B11" s="613" t="s">
        <v>5234</v>
      </c>
      <c r="C11" s="614" t="s">
        <v>11219</v>
      </c>
      <c r="D11" s="615">
        <v>1484.9</v>
      </c>
      <c r="E11" s="615">
        <v>2814.85</v>
      </c>
      <c r="F11" s="615">
        <v>4299.75</v>
      </c>
    </row>
    <row r="12" spans="1:6">
      <c r="A12" s="612">
        <v>101380</v>
      </c>
      <c r="B12" s="613" t="s">
        <v>5235</v>
      </c>
      <c r="C12" s="614" t="s">
        <v>11219</v>
      </c>
      <c r="D12" s="615">
        <v>1451.41</v>
      </c>
      <c r="E12" s="615">
        <v>2814.71</v>
      </c>
      <c r="F12" s="615">
        <v>4266.12</v>
      </c>
    </row>
    <row r="13" spans="1:6">
      <c r="A13" s="612">
        <v>93563</v>
      </c>
      <c r="B13" s="613" t="s">
        <v>5236</v>
      </c>
      <c r="C13" s="614" t="s">
        <v>11219</v>
      </c>
      <c r="D13" s="615">
        <v>379.74</v>
      </c>
      <c r="E13" s="615">
        <v>3658.15</v>
      </c>
      <c r="F13" s="615">
        <v>4037.89</v>
      </c>
    </row>
    <row r="14" spans="1:6">
      <c r="A14" s="612">
        <v>93564</v>
      </c>
      <c r="B14" s="613" t="s">
        <v>5237</v>
      </c>
      <c r="C14" s="614" t="s">
        <v>11219</v>
      </c>
      <c r="D14" s="615">
        <v>379.74</v>
      </c>
      <c r="E14" s="615">
        <v>3269.2</v>
      </c>
      <c r="F14" s="615">
        <v>3648.94</v>
      </c>
    </row>
    <row r="15" spans="1:6">
      <c r="A15" s="612">
        <v>101381</v>
      </c>
      <c r="B15" s="613" t="s">
        <v>5238</v>
      </c>
      <c r="C15" s="614" t="s">
        <v>11219</v>
      </c>
      <c r="D15" s="615">
        <v>1484.9</v>
      </c>
      <c r="E15" s="615">
        <v>3676.7</v>
      </c>
      <c r="F15" s="615">
        <v>5161.6000000000004</v>
      </c>
    </row>
    <row r="16" spans="1:6">
      <c r="A16" s="612">
        <v>93569</v>
      </c>
      <c r="B16" s="613" t="s">
        <v>5239</v>
      </c>
      <c r="C16" s="614" t="s">
        <v>11219</v>
      </c>
      <c r="D16" s="615">
        <v>364.44000000000102</v>
      </c>
      <c r="E16" s="615">
        <v>12219.4</v>
      </c>
      <c r="F16" s="615">
        <v>12583.84</v>
      </c>
    </row>
    <row r="17" spans="1:6">
      <c r="A17" s="612">
        <v>93570</v>
      </c>
      <c r="B17" s="613" t="s">
        <v>5240</v>
      </c>
      <c r="C17" s="614" t="s">
        <v>11219</v>
      </c>
      <c r="D17" s="615">
        <v>364.43999999999897</v>
      </c>
      <c r="E17" s="615">
        <v>17356.650000000001</v>
      </c>
      <c r="F17" s="615">
        <v>17721.09</v>
      </c>
    </row>
    <row r="18" spans="1:6">
      <c r="A18" s="612">
        <v>93571</v>
      </c>
      <c r="B18" s="613" t="s">
        <v>5241</v>
      </c>
      <c r="C18" s="614" t="s">
        <v>11219</v>
      </c>
      <c r="D18" s="615">
        <v>364.43999999999897</v>
      </c>
      <c r="E18" s="615">
        <v>22947.040000000001</v>
      </c>
      <c r="F18" s="615">
        <v>23311.48</v>
      </c>
    </row>
    <row r="19" spans="1:6">
      <c r="A19" s="612">
        <v>100318</v>
      </c>
      <c r="B19" s="613" t="s">
        <v>5242</v>
      </c>
      <c r="C19" s="614" t="s">
        <v>11219</v>
      </c>
      <c r="D19" s="615">
        <v>364.44000000000102</v>
      </c>
      <c r="E19" s="615">
        <v>11873.6</v>
      </c>
      <c r="F19" s="615">
        <v>12238.04</v>
      </c>
    </row>
    <row r="20" spans="1:6">
      <c r="A20" s="612">
        <v>101382</v>
      </c>
      <c r="B20" s="613" t="s">
        <v>5243</v>
      </c>
      <c r="C20" s="614" t="s">
        <v>11219</v>
      </c>
      <c r="D20" s="615">
        <v>1259.81</v>
      </c>
      <c r="E20" s="615">
        <v>3383.61</v>
      </c>
      <c r="F20" s="615">
        <v>4643.42</v>
      </c>
    </row>
    <row r="21" spans="1:6">
      <c r="A21" s="612">
        <v>100316</v>
      </c>
      <c r="B21" s="613" t="s">
        <v>5244</v>
      </c>
      <c r="C21" s="614" t="s">
        <v>11219</v>
      </c>
      <c r="D21" s="615">
        <v>379.74</v>
      </c>
      <c r="E21" s="615">
        <v>2800.65</v>
      </c>
      <c r="F21" s="615">
        <v>3180.39</v>
      </c>
    </row>
    <row r="22" spans="1:6">
      <c r="A22" s="612">
        <v>101383</v>
      </c>
      <c r="B22" s="613" t="s">
        <v>5245</v>
      </c>
      <c r="C22" s="614" t="s">
        <v>11219</v>
      </c>
      <c r="D22" s="615">
        <v>1484.9</v>
      </c>
      <c r="E22" s="615">
        <v>2602.11</v>
      </c>
      <c r="F22" s="615">
        <v>4087.01</v>
      </c>
    </row>
    <row r="23" spans="1:6">
      <c r="A23" s="612">
        <v>93562</v>
      </c>
      <c r="B23" s="616" t="s">
        <v>5246</v>
      </c>
      <c r="C23" s="614" t="s">
        <v>11219</v>
      </c>
      <c r="D23" s="615">
        <v>370.33</v>
      </c>
      <c r="E23" s="615">
        <v>2532.73</v>
      </c>
      <c r="F23" s="615">
        <v>2903.06</v>
      </c>
    </row>
    <row r="24" spans="1:6">
      <c r="A24" s="612">
        <v>101384</v>
      </c>
      <c r="B24" s="613" t="s">
        <v>5247</v>
      </c>
      <c r="C24" s="614" t="s">
        <v>11219</v>
      </c>
      <c r="D24" s="615">
        <v>1355.55</v>
      </c>
      <c r="E24" s="615">
        <v>2829.05</v>
      </c>
      <c r="F24" s="615">
        <v>4184.6000000000004</v>
      </c>
    </row>
    <row r="25" spans="1:6">
      <c r="A25" s="612">
        <v>93566</v>
      </c>
      <c r="B25" s="613" t="s">
        <v>10334</v>
      </c>
      <c r="C25" s="614" t="s">
        <v>11219</v>
      </c>
      <c r="D25" s="615">
        <v>379.74</v>
      </c>
      <c r="E25" s="615">
        <v>2930.88</v>
      </c>
      <c r="F25" s="615">
        <v>3310.62</v>
      </c>
    </row>
    <row r="26" spans="1:6">
      <c r="A26" s="612">
        <v>101385</v>
      </c>
      <c r="B26" s="613" t="s">
        <v>5248</v>
      </c>
      <c r="C26" s="614" t="s">
        <v>11219</v>
      </c>
      <c r="D26" s="615">
        <v>379.74</v>
      </c>
      <c r="E26" s="615">
        <v>3917.79</v>
      </c>
      <c r="F26" s="615">
        <v>4297.53</v>
      </c>
    </row>
    <row r="27" spans="1:6">
      <c r="A27" s="612">
        <v>101386</v>
      </c>
      <c r="B27" s="613" t="s">
        <v>5249</v>
      </c>
      <c r="C27" s="614" t="s">
        <v>11219</v>
      </c>
      <c r="D27" s="615">
        <v>1259.81</v>
      </c>
      <c r="E27" s="615">
        <v>2430.86</v>
      </c>
      <c r="F27" s="615">
        <v>3690.67</v>
      </c>
    </row>
    <row r="28" spans="1:6">
      <c r="A28" s="612">
        <v>101387</v>
      </c>
      <c r="B28" s="613" t="s">
        <v>5250</v>
      </c>
      <c r="C28" s="614" t="s">
        <v>11219</v>
      </c>
      <c r="D28" s="615">
        <v>1484.9</v>
      </c>
      <c r="E28" s="615">
        <v>2602.11</v>
      </c>
      <c r="F28" s="615">
        <v>4087.01</v>
      </c>
    </row>
    <row r="29" spans="1:6">
      <c r="A29" s="612">
        <v>101388</v>
      </c>
      <c r="B29" s="613" t="s">
        <v>5251</v>
      </c>
      <c r="C29" s="614" t="s">
        <v>11219</v>
      </c>
      <c r="D29" s="615">
        <v>1451.41</v>
      </c>
      <c r="E29" s="615">
        <v>2596.48</v>
      </c>
      <c r="F29" s="615">
        <v>4047.89</v>
      </c>
    </row>
    <row r="30" spans="1:6">
      <c r="A30" s="612">
        <v>101389</v>
      </c>
      <c r="B30" s="613" t="s">
        <v>5252</v>
      </c>
      <c r="C30" s="614" t="s">
        <v>11219</v>
      </c>
      <c r="D30" s="615">
        <v>370.33</v>
      </c>
      <c r="E30" s="615">
        <v>1650.45</v>
      </c>
      <c r="F30" s="615">
        <v>2020.78</v>
      </c>
    </row>
    <row r="31" spans="1:6">
      <c r="A31" s="612">
        <v>101390</v>
      </c>
      <c r="B31" s="613" t="s">
        <v>5253</v>
      </c>
      <c r="C31" s="614" t="s">
        <v>11219</v>
      </c>
      <c r="D31" s="615">
        <v>364.44</v>
      </c>
      <c r="E31" s="615">
        <v>5749.38</v>
      </c>
      <c r="F31" s="615">
        <v>6113.82</v>
      </c>
    </row>
    <row r="32" spans="1:6">
      <c r="A32" s="612">
        <v>101391</v>
      </c>
      <c r="B32" s="616" t="s">
        <v>5254</v>
      </c>
      <c r="C32" s="614" t="s">
        <v>11219</v>
      </c>
      <c r="D32" s="615">
        <v>1484.9</v>
      </c>
      <c r="E32" s="615">
        <v>3685.99</v>
      </c>
      <c r="F32" s="615">
        <v>5170.8900000000003</v>
      </c>
    </row>
    <row r="33" spans="1:6">
      <c r="A33" s="612">
        <v>101392</v>
      </c>
      <c r="B33" s="613" t="s">
        <v>5255</v>
      </c>
      <c r="C33" s="614" t="s">
        <v>11219</v>
      </c>
      <c r="D33" s="615">
        <v>1259.81</v>
      </c>
      <c r="E33" s="615">
        <v>3252.93</v>
      </c>
      <c r="F33" s="615">
        <v>4512.74</v>
      </c>
    </row>
    <row r="34" spans="1:6">
      <c r="A34" s="612">
        <v>101394</v>
      </c>
      <c r="B34" s="613" t="s">
        <v>5256</v>
      </c>
      <c r="C34" s="614" t="s">
        <v>11219</v>
      </c>
      <c r="D34" s="615">
        <v>1484.9</v>
      </c>
      <c r="E34" s="615">
        <v>3123.74</v>
      </c>
      <c r="F34" s="615">
        <v>4608.6400000000003</v>
      </c>
    </row>
    <row r="35" spans="1:6">
      <c r="A35" s="612">
        <v>101395</v>
      </c>
      <c r="B35" s="613" t="s">
        <v>5257</v>
      </c>
      <c r="C35" s="614" t="s">
        <v>11219</v>
      </c>
      <c r="D35" s="615">
        <v>1451.63</v>
      </c>
      <c r="E35" s="615">
        <v>2821.96</v>
      </c>
      <c r="F35" s="615">
        <v>4273.59</v>
      </c>
    </row>
    <row r="36" spans="1:6">
      <c r="A36" s="612">
        <v>101396</v>
      </c>
      <c r="B36" s="613" t="s">
        <v>5258</v>
      </c>
      <c r="C36" s="614" t="s">
        <v>11219</v>
      </c>
      <c r="D36" s="615">
        <v>1451.63</v>
      </c>
      <c r="E36" s="615">
        <v>3470.91</v>
      </c>
      <c r="F36" s="615">
        <v>4922.54</v>
      </c>
    </row>
    <row r="37" spans="1:6">
      <c r="A37" s="612">
        <v>101397</v>
      </c>
      <c r="B37" s="613" t="s">
        <v>5259</v>
      </c>
      <c r="C37" s="614" t="s">
        <v>11219</v>
      </c>
      <c r="D37" s="615">
        <v>1451.63</v>
      </c>
      <c r="E37" s="615">
        <v>3676.7</v>
      </c>
      <c r="F37" s="615">
        <v>5128.33</v>
      </c>
    </row>
    <row r="38" spans="1:6">
      <c r="A38" s="612">
        <v>101398</v>
      </c>
      <c r="B38" s="613" t="s">
        <v>5260</v>
      </c>
      <c r="C38" s="614" t="s">
        <v>11219</v>
      </c>
      <c r="D38" s="615">
        <v>1259.81</v>
      </c>
      <c r="E38" s="615">
        <v>2391.63</v>
      </c>
      <c r="F38" s="615">
        <v>3651.44</v>
      </c>
    </row>
    <row r="39" spans="1:6">
      <c r="A39" s="612">
        <v>100317</v>
      </c>
      <c r="B39" s="613" t="s">
        <v>5261</v>
      </c>
      <c r="C39" s="614" t="s">
        <v>11219</v>
      </c>
      <c r="D39" s="615">
        <v>364.44000000000199</v>
      </c>
      <c r="E39" s="615">
        <v>24239.8</v>
      </c>
      <c r="F39" s="615">
        <v>24604.240000000002</v>
      </c>
    </row>
    <row r="40" spans="1:6">
      <c r="A40" s="612">
        <v>93559</v>
      </c>
      <c r="B40" s="613" t="s">
        <v>5262</v>
      </c>
      <c r="C40" s="614" t="s">
        <v>11219</v>
      </c>
      <c r="D40" s="615">
        <v>370.33</v>
      </c>
      <c r="E40" s="615">
        <v>5661.85</v>
      </c>
      <c r="F40" s="615">
        <v>6032.18</v>
      </c>
    </row>
    <row r="41" spans="1:6">
      <c r="A41" s="612">
        <v>93560</v>
      </c>
      <c r="B41" s="613" t="s">
        <v>5263</v>
      </c>
      <c r="C41" s="614" t="s">
        <v>11219</v>
      </c>
      <c r="D41" s="615">
        <v>370.33</v>
      </c>
      <c r="E41" s="615">
        <v>1865.21</v>
      </c>
      <c r="F41" s="615">
        <v>2235.54</v>
      </c>
    </row>
    <row r="42" spans="1:6">
      <c r="A42" s="612">
        <v>93561</v>
      </c>
      <c r="B42" s="613" t="s">
        <v>5264</v>
      </c>
      <c r="C42" s="614" t="s">
        <v>11219</v>
      </c>
      <c r="D42" s="615">
        <v>370.33</v>
      </c>
      <c r="E42" s="615">
        <v>2999.17</v>
      </c>
      <c r="F42" s="615">
        <v>3369.5</v>
      </c>
    </row>
    <row r="43" spans="1:6">
      <c r="A43" s="612">
        <v>101399</v>
      </c>
      <c r="B43" s="613" t="s">
        <v>5265</v>
      </c>
      <c r="C43" s="614" t="s">
        <v>11219</v>
      </c>
      <c r="D43" s="615">
        <v>1481.46</v>
      </c>
      <c r="E43" s="615">
        <v>3750.88</v>
      </c>
      <c r="F43" s="615">
        <v>5232.34</v>
      </c>
    </row>
    <row r="44" spans="1:6">
      <c r="A44" s="612">
        <v>101400</v>
      </c>
      <c r="B44" s="613" t="s">
        <v>5266</v>
      </c>
      <c r="C44" s="614" t="s">
        <v>11219</v>
      </c>
      <c r="D44" s="615">
        <v>1481.46</v>
      </c>
      <c r="E44" s="615">
        <v>4115.3500000000004</v>
      </c>
      <c r="F44" s="615">
        <v>5596.81</v>
      </c>
    </row>
    <row r="45" spans="1:6">
      <c r="A45" s="612">
        <v>101401</v>
      </c>
      <c r="B45" s="613" t="s">
        <v>5267</v>
      </c>
      <c r="C45" s="614" t="s">
        <v>11219</v>
      </c>
      <c r="D45" s="615">
        <v>1481.46</v>
      </c>
      <c r="E45" s="615">
        <v>4695.9399999999996</v>
      </c>
      <c r="F45" s="615">
        <v>6177.4</v>
      </c>
    </row>
    <row r="46" spans="1:6">
      <c r="A46" s="612">
        <v>101402</v>
      </c>
      <c r="B46" s="613" t="s">
        <v>5268</v>
      </c>
      <c r="C46" s="614" t="s">
        <v>11219</v>
      </c>
      <c r="D46" s="615">
        <v>1355.55</v>
      </c>
      <c r="E46" s="615">
        <v>3695.24</v>
      </c>
      <c r="F46" s="615">
        <v>5050.79</v>
      </c>
    </row>
    <row r="47" spans="1:6">
      <c r="A47" s="612">
        <v>93572</v>
      </c>
      <c r="B47" s="613" t="s">
        <v>5269</v>
      </c>
      <c r="C47" s="614" t="s">
        <v>11219</v>
      </c>
      <c r="D47" s="615">
        <v>471.45</v>
      </c>
      <c r="E47" s="615">
        <v>5615.06</v>
      </c>
      <c r="F47" s="615">
        <v>6086.51</v>
      </c>
    </row>
    <row r="48" spans="1:6">
      <c r="A48" s="612">
        <v>93565</v>
      </c>
      <c r="B48" s="613" t="s">
        <v>5270</v>
      </c>
      <c r="C48" s="614" t="s">
        <v>11219</v>
      </c>
      <c r="D48" s="615">
        <v>364.44000000000199</v>
      </c>
      <c r="E48" s="615">
        <v>16661.509999999998</v>
      </c>
      <c r="F48" s="615">
        <v>17025.95</v>
      </c>
    </row>
    <row r="49" spans="1:6">
      <c r="A49" s="612">
        <v>93567</v>
      </c>
      <c r="B49" s="613" t="s">
        <v>5271</v>
      </c>
      <c r="C49" s="614" t="s">
        <v>11219</v>
      </c>
      <c r="D49" s="615">
        <v>364.43999999999897</v>
      </c>
      <c r="E49" s="615">
        <v>18964.23</v>
      </c>
      <c r="F49" s="615">
        <v>19328.669999999998</v>
      </c>
    </row>
    <row r="50" spans="1:6">
      <c r="A50" s="612">
        <v>93568</v>
      </c>
      <c r="B50" s="613" t="s">
        <v>5272</v>
      </c>
      <c r="C50" s="614" t="s">
        <v>11219</v>
      </c>
      <c r="D50" s="615">
        <v>364.43999999999897</v>
      </c>
      <c r="E50" s="615">
        <v>25923.58</v>
      </c>
      <c r="F50" s="615">
        <v>26288.02</v>
      </c>
    </row>
    <row r="51" spans="1:6">
      <c r="A51" s="612">
        <v>100319</v>
      </c>
      <c r="B51" s="613" t="s">
        <v>5273</v>
      </c>
      <c r="C51" s="614" t="s">
        <v>11219</v>
      </c>
      <c r="D51" s="615">
        <v>364.43999999999897</v>
      </c>
      <c r="E51" s="615">
        <v>16861.95</v>
      </c>
      <c r="F51" s="615">
        <v>17226.39</v>
      </c>
    </row>
    <row r="52" spans="1:6">
      <c r="A52" s="612">
        <v>100320</v>
      </c>
      <c r="B52" s="613" t="s">
        <v>5274</v>
      </c>
      <c r="C52" s="614" t="s">
        <v>11219</v>
      </c>
      <c r="D52" s="615">
        <v>364.44000000000199</v>
      </c>
      <c r="E52" s="615">
        <v>19023.62</v>
      </c>
      <c r="F52" s="615">
        <v>19388.060000000001</v>
      </c>
    </row>
    <row r="53" spans="1:6">
      <c r="A53" s="612">
        <v>101403</v>
      </c>
      <c r="B53" s="613" t="s">
        <v>5275</v>
      </c>
      <c r="C53" s="614" t="s">
        <v>11219</v>
      </c>
      <c r="D53" s="615">
        <v>364.43999999999897</v>
      </c>
      <c r="E53" s="615">
        <v>26070.06</v>
      </c>
      <c r="F53" s="615">
        <v>26434.5</v>
      </c>
    </row>
    <row r="54" spans="1:6">
      <c r="A54" s="612">
        <v>101404</v>
      </c>
      <c r="B54" s="613" t="s">
        <v>5276</v>
      </c>
      <c r="C54" s="614" t="s">
        <v>11219</v>
      </c>
      <c r="D54" s="615">
        <v>364.44000000000199</v>
      </c>
      <c r="E54" s="615">
        <v>16673.39</v>
      </c>
      <c r="F54" s="615">
        <v>17037.830000000002</v>
      </c>
    </row>
    <row r="55" spans="1:6">
      <c r="A55" s="612">
        <v>101405</v>
      </c>
      <c r="B55" s="613" t="s">
        <v>5277</v>
      </c>
      <c r="C55" s="614" t="s">
        <v>11219</v>
      </c>
      <c r="D55" s="615">
        <v>364.44000000000102</v>
      </c>
      <c r="E55" s="615">
        <v>11301.55</v>
      </c>
      <c r="F55" s="615">
        <v>11665.99</v>
      </c>
    </row>
    <row r="56" spans="1:6">
      <c r="A56" s="612">
        <v>101407</v>
      </c>
      <c r="B56" s="613" t="s">
        <v>5278</v>
      </c>
      <c r="C56" s="614" t="s">
        <v>11219</v>
      </c>
      <c r="D56" s="615">
        <v>1484.9</v>
      </c>
      <c r="E56" s="615">
        <v>3505.92</v>
      </c>
      <c r="F56" s="615">
        <v>4990.82</v>
      </c>
    </row>
    <row r="57" spans="1:6">
      <c r="A57" s="612">
        <v>101408</v>
      </c>
      <c r="B57" s="613" t="s">
        <v>5279</v>
      </c>
      <c r="C57" s="614" t="s">
        <v>11219</v>
      </c>
      <c r="D57" s="615">
        <v>1484.9</v>
      </c>
      <c r="E57" s="615">
        <v>3704.53</v>
      </c>
      <c r="F57" s="615">
        <v>5189.43</v>
      </c>
    </row>
    <row r="58" spans="1:6">
      <c r="A58" s="612">
        <v>101409</v>
      </c>
      <c r="B58" s="613" t="s">
        <v>5280</v>
      </c>
      <c r="C58" s="614" t="s">
        <v>11219</v>
      </c>
      <c r="D58" s="615">
        <v>1259.81</v>
      </c>
      <c r="E58" s="615">
        <v>4246.87</v>
      </c>
      <c r="F58" s="615">
        <v>5506.68</v>
      </c>
    </row>
    <row r="59" spans="1:6">
      <c r="A59" s="612">
        <v>101410</v>
      </c>
      <c r="B59" s="613" t="s">
        <v>5281</v>
      </c>
      <c r="C59" s="614" t="s">
        <v>11219</v>
      </c>
      <c r="D59" s="615">
        <v>1484.9</v>
      </c>
      <c r="E59" s="615">
        <v>2759</v>
      </c>
      <c r="F59" s="615">
        <v>4243.8999999999996</v>
      </c>
    </row>
    <row r="60" spans="1:6">
      <c r="A60" s="612">
        <v>101411</v>
      </c>
      <c r="B60" s="613" t="s">
        <v>5282</v>
      </c>
      <c r="C60" s="614" t="s">
        <v>11219</v>
      </c>
      <c r="D60" s="615">
        <v>379.74</v>
      </c>
      <c r="E60" s="615">
        <v>2949.46</v>
      </c>
      <c r="F60" s="615">
        <v>3329.2</v>
      </c>
    </row>
    <row r="61" spans="1:6">
      <c r="A61" s="612">
        <v>101412</v>
      </c>
      <c r="B61" s="613" t="s">
        <v>5283</v>
      </c>
      <c r="C61" s="614" t="s">
        <v>11219</v>
      </c>
      <c r="D61" s="615">
        <v>1643.69</v>
      </c>
      <c r="E61" s="615">
        <v>3702.6</v>
      </c>
      <c r="F61" s="615">
        <v>5346.29</v>
      </c>
    </row>
    <row r="62" spans="1:6">
      <c r="A62" s="612">
        <v>101413</v>
      </c>
      <c r="B62" s="613" t="s">
        <v>5284</v>
      </c>
      <c r="C62" s="614" t="s">
        <v>11219</v>
      </c>
      <c r="D62" s="615">
        <v>1451.63</v>
      </c>
      <c r="E62" s="615">
        <v>3381.27</v>
      </c>
      <c r="F62" s="615">
        <v>4832.8999999999996</v>
      </c>
    </row>
    <row r="63" spans="1:6">
      <c r="A63" s="612">
        <v>101414</v>
      </c>
      <c r="B63" s="613" t="s">
        <v>5285</v>
      </c>
      <c r="C63" s="614" t="s">
        <v>11219</v>
      </c>
      <c r="D63" s="615">
        <v>1484.9</v>
      </c>
      <c r="E63" s="615">
        <v>4189.2700000000004</v>
      </c>
      <c r="F63" s="615">
        <v>5674.17</v>
      </c>
    </row>
    <row r="64" spans="1:6">
      <c r="A64" s="612">
        <v>101415</v>
      </c>
      <c r="B64" s="613" t="s">
        <v>5286</v>
      </c>
      <c r="C64" s="614" t="s">
        <v>11219</v>
      </c>
      <c r="D64" s="615">
        <v>1259.81</v>
      </c>
      <c r="E64" s="615">
        <v>4238.46</v>
      </c>
      <c r="F64" s="615">
        <v>5498.27</v>
      </c>
    </row>
    <row r="65" spans="1:6">
      <c r="A65" s="612">
        <v>101416</v>
      </c>
      <c r="B65" s="613" t="s">
        <v>5287</v>
      </c>
      <c r="C65" s="614" t="s">
        <v>11219</v>
      </c>
      <c r="D65" s="615">
        <v>1481.46</v>
      </c>
      <c r="E65" s="615">
        <v>4136.6099999999997</v>
      </c>
      <c r="F65" s="615">
        <v>5618.07</v>
      </c>
    </row>
    <row r="66" spans="1:6">
      <c r="A66" s="612">
        <v>94295</v>
      </c>
      <c r="B66" s="613" t="s">
        <v>5288</v>
      </c>
      <c r="C66" s="614" t="s">
        <v>11219</v>
      </c>
      <c r="D66" s="615">
        <v>471.45000000000101</v>
      </c>
      <c r="E66" s="615">
        <v>9616.83</v>
      </c>
      <c r="F66" s="615">
        <v>10088.280000000001</v>
      </c>
    </row>
    <row r="67" spans="1:6">
      <c r="A67" s="612">
        <v>101417</v>
      </c>
      <c r="B67" s="613" t="s">
        <v>5289</v>
      </c>
      <c r="C67" s="614" t="s">
        <v>11219</v>
      </c>
      <c r="D67" s="615">
        <v>1481.46</v>
      </c>
      <c r="E67" s="615">
        <v>3160.93</v>
      </c>
      <c r="F67" s="615">
        <v>4642.3900000000003</v>
      </c>
    </row>
    <row r="68" spans="1:6">
      <c r="A68" s="612">
        <v>101418</v>
      </c>
      <c r="B68" s="613" t="s">
        <v>5290</v>
      </c>
      <c r="C68" s="614" t="s">
        <v>11219</v>
      </c>
      <c r="D68" s="615">
        <v>1259.81</v>
      </c>
      <c r="E68" s="615">
        <v>3434.78</v>
      </c>
      <c r="F68" s="615">
        <v>4694.59</v>
      </c>
    </row>
    <row r="69" spans="1:6">
      <c r="A69" s="612">
        <v>101419</v>
      </c>
      <c r="B69" s="613" t="s">
        <v>5291</v>
      </c>
      <c r="C69" s="614" t="s">
        <v>11219</v>
      </c>
      <c r="D69" s="615">
        <v>1481.46</v>
      </c>
      <c r="E69" s="615">
        <v>4641.82</v>
      </c>
      <c r="F69" s="615">
        <v>6123.28</v>
      </c>
    </row>
    <row r="70" spans="1:6">
      <c r="A70" s="612">
        <v>93558</v>
      </c>
      <c r="B70" s="613" t="s">
        <v>5292</v>
      </c>
      <c r="C70" s="614" t="s">
        <v>11219</v>
      </c>
      <c r="D70" s="615">
        <v>1259.81</v>
      </c>
      <c r="E70" s="615">
        <v>3068.72</v>
      </c>
      <c r="F70" s="615">
        <v>4328.53</v>
      </c>
    </row>
    <row r="71" spans="1:6">
      <c r="A71" s="612">
        <v>101420</v>
      </c>
      <c r="B71" s="613" t="s">
        <v>5293</v>
      </c>
      <c r="C71" s="614" t="s">
        <v>11219</v>
      </c>
      <c r="D71" s="615">
        <v>1259.81</v>
      </c>
      <c r="E71" s="615">
        <v>2894.58</v>
      </c>
      <c r="F71" s="615">
        <v>4154.3900000000003</v>
      </c>
    </row>
    <row r="72" spans="1:6">
      <c r="A72" s="612">
        <v>101421</v>
      </c>
      <c r="B72" s="613" t="s">
        <v>5294</v>
      </c>
      <c r="C72" s="614" t="s">
        <v>11219</v>
      </c>
      <c r="D72" s="615">
        <v>1259.81</v>
      </c>
      <c r="E72" s="615">
        <v>4098.08</v>
      </c>
      <c r="F72" s="615">
        <v>5357.89</v>
      </c>
    </row>
    <row r="73" spans="1:6">
      <c r="A73" s="612">
        <v>101422</v>
      </c>
      <c r="B73" s="613" t="s">
        <v>5295</v>
      </c>
      <c r="C73" s="614" t="s">
        <v>11219</v>
      </c>
      <c r="D73" s="615">
        <v>1259.81</v>
      </c>
      <c r="E73" s="615">
        <v>3346.31</v>
      </c>
      <c r="F73" s="615">
        <v>4606.12</v>
      </c>
    </row>
    <row r="74" spans="1:6">
      <c r="A74" s="612">
        <v>101423</v>
      </c>
      <c r="B74" s="613" t="s">
        <v>5296</v>
      </c>
      <c r="C74" s="614" t="s">
        <v>11219</v>
      </c>
      <c r="D74" s="615">
        <v>1259.81</v>
      </c>
      <c r="E74" s="615">
        <v>3469.99</v>
      </c>
      <c r="F74" s="615">
        <v>4729.8</v>
      </c>
    </row>
    <row r="75" spans="1:6">
      <c r="A75" s="612">
        <v>101424</v>
      </c>
      <c r="B75" s="613" t="s">
        <v>5297</v>
      </c>
      <c r="C75" s="614" t="s">
        <v>11219</v>
      </c>
      <c r="D75" s="615">
        <v>1259.81</v>
      </c>
      <c r="E75" s="615">
        <v>3593.35</v>
      </c>
      <c r="F75" s="615">
        <v>4853.16</v>
      </c>
    </row>
    <row r="76" spans="1:6">
      <c r="A76" s="612">
        <v>101425</v>
      </c>
      <c r="B76" s="613" t="s">
        <v>5298</v>
      </c>
      <c r="C76" s="614" t="s">
        <v>11219</v>
      </c>
      <c r="D76" s="615">
        <v>370.33</v>
      </c>
      <c r="E76" s="615">
        <v>2105.8200000000002</v>
      </c>
      <c r="F76" s="615">
        <v>2476.15</v>
      </c>
    </row>
    <row r="77" spans="1:6">
      <c r="A77" s="612">
        <v>101426</v>
      </c>
      <c r="B77" s="613" t="s">
        <v>5299</v>
      </c>
      <c r="C77" s="614" t="s">
        <v>11219</v>
      </c>
      <c r="D77" s="615">
        <v>1259.81</v>
      </c>
      <c r="E77" s="615">
        <v>3352.35</v>
      </c>
      <c r="F77" s="615">
        <v>4612.16</v>
      </c>
    </row>
    <row r="78" spans="1:6">
      <c r="A78" s="612">
        <v>101427</v>
      </c>
      <c r="B78" s="613" t="s">
        <v>5300</v>
      </c>
      <c r="C78" s="614" t="s">
        <v>11219</v>
      </c>
      <c r="D78" s="615">
        <v>1259.81</v>
      </c>
      <c r="E78" s="615">
        <v>2773.9</v>
      </c>
      <c r="F78" s="615">
        <v>4033.71</v>
      </c>
    </row>
    <row r="79" spans="1:6">
      <c r="A79" s="612">
        <v>101428</v>
      </c>
      <c r="B79" s="613" t="s">
        <v>5301</v>
      </c>
      <c r="C79" s="614" t="s">
        <v>11219</v>
      </c>
      <c r="D79" s="615">
        <v>1259.81</v>
      </c>
      <c r="E79" s="615">
        <v>2676.92</v>
      </c>
      <c r="F79" s="615">
        <v>3936.73</v>
      </c>
    </row>
    <row r="80" spans="1:6" ht="30">
      <c r="A80" s="612">
        <v>101429</v>
      </c>
      <c r="B80" s="613" t="s">
        <v>5302</v>
      </c>
      <c r="C80" s="614" t="s">
        <v>11219</v>
      </c>
      <c r="D80" s="615">
        <v>1259.81</v>
      </c>
      <c r="E80" s="615">
        <v>3023.8</v>
      </c>
      <c r="F80" s="615">
        <v>4283.6099999999997</v>
      </c>
    </row>
    <row r="81" spans="1:6">
      <c r="A81" s="612">
        <v>101430</v>
      </c>
      <c r="B81" s="613" t="s">
        <v>5303</v>
      </c>
      <c r="C81" s="614" t="s">
        <v>11219</v>
      </c>
      <c r="D81" s="615">
        <v>1259.81</v>
      </c>
      <c r="E81" s="615">
        <v>3414.04</v>
      </c>
      <c r="F81" s="615">
        <v>4673.8500000000004</v>
      </c>
    </row>
    <row r="82" spans="1:6">
      <c r="A82" s="612">
        <v>101431</v>
      </c>
      <c r="B82" s="613" t="s">
        <v>5304</v>
      </c>
      <c r="C82" s="614" t="s">
        <v>11219</v>
      </c>
      <c r="D82" s="615">
        <v>1259.81</v>
      </c>
      <c r="E82" s="615">
        <v>3749.37</v>
      </c>
      <c r="F82" s="615">
        <v>5009.18</v>
      </c>
    </row>
    <row r="83" spans="1:6">
      <c r="A83" s="612">
        <v>101432</v>
      </c>
      <c r="B83" s="613" t="s">
        <v>5305</v>
      </c>
      <c r="C83" s="614" t="s">
        <v>11219</v>
      </c>
      <c r="D83" s="615">
        <v>1259.81</v>
      </c>
      <c r="E83" s="615">
        <v>3457.34</v>
      </c>
      <c r="F83" s="615">
        <v>4717.1499999999996</v>
      </c>
    </row>
    <row r="84" spans="1:6">
      <c r="A84" s="612">
        <v>101433</v>
      </c>
      <c r="B84" s="613" t="s">
        <v>5306</v>
      </c>
      <c r="C84" s="614" t="s">
        <v>11219</v>
      </c>
      <c r="D84" s="615">
        <v>1259.81</v>
      </c>
      <c r="E84" s="615">
        <v>8521.7900000000009</v>
      </c>
      <c r="F84" s="615">
        <v>9781.6</v>
      </c>
    </row>
    <row r="85" spans="1:6">
      <c r="A85" s="612">
        <v>101434</v>
      </c>
      <c r="B85" s="613" t="s">
        <v>5307</v>
      </c>
      <c r="C85" s="614" t="s">
        <v>11219</v>
      </c>
      <c r="D85" s="615">
        <v>1259.81</v>
      </c>
      <c r="E85" s="615">
        <v>3356.54</v>
      </c>
      <c r="F85" s="615">
        <v>4616.3500000000004</v>
      </c>
    </row>
    <row r="86" spans="1:6">
      <c r="A86" s="612">
        <v>101435</v>
      </c>
      <c r="B86" s="613" t="s">
        <v>5308</v>
      </c>
      <c r="C86" s="614" t="s">
        <v>11219</v>
      </c>
      <c r="D86" s="615">
        <v>1259.81</v>
      </c>
      <c r="E86" s="615">
        <v>3688.23</v>
      </c>
      <c r="F86" s="615">
        <v>4948.04</v>
      </c>
    </row>
    <row r="87" spans="1:6">
      <c r="A87" s="612">
        <v>101436</v>
      </c>
      <c r="B87" s="613" t="s">
        <v>5309</v>
      </c>
      <c r="C87" s="614" t="s">
        <v>11219</v>
      </c>
      <c r="D87" s="615">
        <v>1259.81</v>
      </c>
      <c r="E87" s="615">
        <v>2960.82</v>
      </c>
      <c r="F87" s="615">
        <v>4220.63</v>
      </c>
    </row>
    <row r="88" spans="1:6">
      <c r="A88" s="612">
        <v>101437</v>
      </c>
      <c r="B88" s="613" t="s">
        <v>5310</v>
      </c>
      <c r="C88" s="614" t="s">
        <v>11219</v>
      </c>
      <c r="D88" s="615">
        <v>1259.81</v>
      </c>
      <c r="E88" s="615">
        <v>3472.24</v>
      </c>
      <c r="F88" s="615">
        <v>4732.05</v>
      </c>
    </row>
    <row r="89" spans="1:6">
      <c r="A89" s="612">
        <v>101438</v>
      </c>
      <c r="B89" s="613" t="s">
        <v>5311</v>
      </c>
      <c r="C89" s="614" t="s">
        <v>11219</v>
      </c>
      <c r="D89" s="615">
        <v>1259.81</v>
      </c>
      <c r="E89" s="615">
        <v>4259.8</v>
      </c>
      <c r="F89" s="615">
        <v>5519.61</v>
      </c>
    </row>
    <row r="90" spans="1:6">
      <c r="A90" s="612">
        <v>101439</v>
      </c>
      <c r="B90" s="613" t="s">
        <v>5312</v>
      </c>
      <c r="C90" s="614" t="s">
        <v>11219</v>
      </c>
      <c r="D90" s="615">
        <v>1259.81</v>
      </c>
      <c r="E90" s="615">
        <v>3521.96</v>
      </c>
      <c r="F90" s="615">
        <v>4781.7700000000004</v>
      </c>
    </row>
    <row r="91" spans="1:6" ht="30">
      <c r="A91" s="612">
        <v>101440</v>
      </c>
      <c r="B91" s="613" t="s">
        <v>5313</v>
      </c>
      <c r="C91" s="614" t="s">
        <v>11219</v>
      </c>
      <c r="D91" s="615">
        <v>1259.81</v>
      </c>
      <c r="E91" s="615">
        <v>3584.75</v>
      </c>
      <c r="F91" s="615">
        <v>4844.5600000000004</v>
      </c>
    </row>
    <row r="92" spans="1:6">
      <c r="A92" s="612">
        <v>101441</v>
      </c>
      <c r="B92" s="613" t="s">
        <v>5314</v>
      </c>
      <c r="C92" s="614" t="s">
        <v>11219</v>
      </c>
      <c r="D92" s="615">
        <v>1259.81</v>
      </c>
      <c r="E92" s="615">
        <v>3124.87</v>
      </c>
      <c r="F92" s="615">
        <v>4384.68</v>
      </c>
    </row>
    <row r="93" spans="1:6">
      <c r="A93" s="612">
        <v>101442</v>
      </c>
      <c r="B93" s="613" t="s">
        <v>5315</v>
      </c>
      <c r="C93" s="614" t="s">
        <v>11219</v>
      </c>
      <c r="D93" s="615">
        <v>1259.81</v>
      </c>
      <c r="E93" s="615">
        <v>3954.91</v>
      </c>
      <c r="F93" s="615">
        <v>5214.72</v>
      </c>
    </row>
    <row r="94" spans="1:6" ht="30">
      <c r="A94" s="612">
        <v>101443</v>
      </c>
      <c r="B94" s="613" t="s">
        <v>5316</v>
      </c>
      <c r="C94" s="614" t="s">
        <v>11219</v>
      </c>
      <c r="D94" s="615">
        <v>1259.81</v>
      </c>
      <c r="E94" s="615">
        <v>3078.46</v>
      </c>
      <c r="F94" s="615">
        <v>4338.2700000000004</v>
      </c>
    </row>
    <row r="95" spans="1:6">
      <c r="A95" s="612">
        <v>101444</v>
      </c>
      <c r="B95" s="613" t="s">
        <v>5317</v>
      </c>
      <c r="C95" s="614" t="s">
        <v>11219</v>
      </c>
      <c r="D95" s="615">
        <v>1484.9</v>
      </c>
      <c r="E95" s="615">
        <v>3685.99</v>
      </c>
      <c r="F95" s="615">
        <v>5170.8900000000003</v>
      </c>
    </row>
    <row r="96" spans="1:6">
      <c r="A96" s="612">
        <v>101445</v>
      </c>
      <c r="B96" s="613" t="s">
        <v>5318</v>
      </c>
      <c r="C96" s="614" t="s">
        <v>11219</v>
      </c>
      <c r="D96" s="615">
        <v>1484.9</v>
      </c>
      <c r="E96" s="615">
        <v>3704.53</v>
      </c>
      <c r="F96" s="615">
        <v>5189.43</v>
      </c>
    </row>
    <row r="97" spans="1:6">
      <c r="A97" s="612">
        <v>101446</v>
      </c>
      <c r="B97" s="613" t="s">
        <v>5319</v>
      </c>
      <c r="C97" s="614" t="s">
        <v>11219</v>
      </c>
      <c r="D97" s="615">
        <v>1737.4</v>
      </c>
      <c r="E97" s="615">
        <v>3685.99</v>
      </c>
      <c r="F97" s="615">
        <v>5423.39</v>
      </c>
    </row>
    <row r="98" spans="1:6">
      <c r="A98" s="612">
        <v>101447</v>
      </c>
      <c r="B98" s="613" t="s">
        <v>5320</v>
      </c>
      <c r="C98" s="614" t="s">
        <v>11219</v>
      </c>
      <c r="D98" s="615">
        <v>1737.4</v>
      </c>
      <c r="E98" s="615">
        <v>3579.34</v>
      </c>
      <c r="F98" s="615">
        <v>5316.74</v>
      </c>
    </row>
    <row r="99" spans="1:6">
      <c r="A99" s="612">
        <v>101448</v>
      </c>
      <c r="B99" s="613" t="s">
        <v>5321</v>
      </c>
      <c r="C99" s="614" t="s">
        <v>11219</v>
      </c>
      <c r="D99" s="615">
        <v>1737.4</v>
      </c>
      <c r="E99" s="615">
        <v>3685.99</v>
      </c>
      <c r="F99" s="615">
        <v>5423.39</v>
      </c>
    </row>
    <row r="100" spans="1:6">
      <c r="A100" s="612">
        <v>101449</v>
      </c>
      <c r="B100" s="613" t="s">
        <v>5322</v>
      </c>
      <c r="C100" s="614" t="s">
        <v>11219</v>
      </c>
      <c r="D100" s="615">
        <v>1259.81</v>
      </c>
      <c r="E100" s="615">
        <v>2722.86</v>
      </c>
      <c r="F100" s="615">
        <v>3982.67</v>
      </c>
    </row>
    <row r="101" spans="1:6">
      <c r="A101" s="612">
        <v>101450</v>
      </c>
      <c r="B101" s="613" t="s">
        <v>5323</v>
      </c>
      <c r="C101" s="614" t="s">
        <v>11219</v>
      </c>
      <c r="D101" s="615">
        <v>1259.81</v>
      </c>
      <c r="E101" s="615">
        <v>2418.6</v>
      </c>
      <c r="F101" s="615">
        <v>3678.41</v>
      </c>
    </row>
    <row r="102" spans="1:6">
      <c r="A102" s="612">
        <v>101451</v>
      </c>
      <c r="B102" s="613" t="s">
        <v>5324</v>
      </c>
      <c r="C102" s="614" t="s">
        <v>11219</v>
      </c>
      <c r="D102" s="615">
        <v>1484.9</v>
      </c>
      <c r="E102" s="615">
        <v>3676.7</v>
      </c>
      <c r="F102" s="615">
        <v>5161.6000000000004</v>
      </c>
    </row>
    <row r="103" spans="1:6">
      <c r="A103" s="612">
        <v>101452</v>
      </c>
      <c r="B103" s="613" t="s">
        <v>5325</v>
      </c>
      <c r="C103" s="614" t="s">
        <v>11219</v>
      </c>
      <c r="D103" s="615">
        <v>1451.41</v>
      </c>
      <c r="E103" s="615">
        <v>2616.13</v>
      </c>
      <c r="F103" s="615">
        <v>4067.54</v>
      </c>
    </row>
    <row r="104" spans="1:6">
      <c r="A104" s="612">
        <v>101453</v>
      </c>
      <c r="B104" s="613" t="s">
        <v>5326</v>
      </c>
      <c r="C104" s="614" t="s">
        <v>11219</v>
      </c>
      <c r="D104" s="615">
        <v>1643.69</v>
      </c>
      <c r="E104" s="615">
        <v>3779.1</v>
      </c>
      <c r="F104" s="615">
        <v>5422.79</v>
      </c>
    </row>
    <row r="105" spans="1:6">
      <c r="A105" s="612">
        <v>101454</v>
      </c>
      <c r="B105" s="613" t="s">
        <v>5327</v>
      </c>
      <c r="C105" s="614" t="s">
        <v>11219</v>
      </c>
      <c r="D105" s="615">
        <v>1643.69</v>
      </c>
      <c r="E105" s="615">
        <v>3059.2</v>
      </c>
      <c r="F105" s="615">
        <v>4702.8900000000003</v>
      </c>
    </row>
    <row r="106" spans="1:6">
      <c r="A106" s="612">
        <v>101455</v>
      </c>
      <c r="B106" s="613" t="s">
        <v>5328</v>
      </c>
      <c r="C106" s="614" t="s">
        <v>11219</v>
      </c>
      <c r="D106" s="615">
        <v>1451.63</v>
      </c>
      <c r="E106" s="615">
        <v>3676.7</v>
      </c>
      <c r="F106" s="615">
        <v>5128.33</v>
      </c>
    </row>
    <row r="107" spans="1:6">
      <c r="A107" s="612">
        <v>100534</v>
      </c>
      <c r="B107" s="613" t="s">
        <v>5329</v>
      </c>
      <c r="C107" s="614" t="s">
        <v>11219</v>
      </c>
      <c r="D107" s="615">
        <v>379.74</v>
      </c>
      <c r="E107" s="615">
        <v>2919.7</v>
      </c>
      <c r="F107" s="615">
        <v>3299.44</v>
      </c>
    </row>
    <row r="108" spans="1:6">
      <c r="A108" s="612">
        <v>101456</v>
      </c>
      <c r="B108" s="613" t="s">
        <v>5330</v>
      </c>
      <c r="C108" s="614" t="s">
        <v>11219</v>
      </c>
      <c r="D108" s="615">
        <v>379.74</v>
      </c>
      <c r="E108" s="615">
        <v>5365.27</v>
      </c>
      <c r="F108" s="615">
        <v>5745.01</v>
      </c>
    </row>
    <row r="109" spans="1:6">
      <c r="A109" s="612">
        <v>100321</v>
      </c>
      <c r="B109" s="613" t="s">
        <v>5331</v>
      </c>
      <c r="C109" s="614" t="s">
        <v>11219</v>
      </c>
      <c r="D109" s="615">
        <v>379.74000000000098</v>
      </c>
      <c r="E109" s="615">
        <v>4934.3599999999997</v>
      </c>
      <c r="F109" s="615">
        <v>5314.1</v>
      </c>
    </row>
    <row r="110" spans="1:6">
      <c r="A110" s="612">
        <v>101457</v>
      </c>
      <c r="B110" s="613" t="s">
        <v>5332</v>
      </c>
      <c r="C110" s="614" t="s">
        <v>11219</v>
      </c>
      <c r="D110" s="615">
        <v>1259.81</v>
      </c>
      <c r="E110" s="615">
        <v>3887.44</v>
      </c>
      <c r="F110" s="615">
        <v>5147.25</v>
      </c>
    </row>
    <row r="111" spans="1:6">
      <c r="A111" s="612">
        <v>101458</v>
      </c>
      <c r="B111" s="613" t="s">
        <v>5333</v>
      </c>
      <c r="C111" s="614" t="s">
        <v>11219</v>
      </c>
      <c r="D111" s="615">
        <v>1451.63</v>
      </c>
      <c r="E111" s="615">
        <v>3632.99</v>
      </c>
      <c r="F111" s="615">
        <v>5084.62</v>
      </c>
    </row>
    <row r="112" spans="1:6">
      <c r="A112" s="612">
        <v>94296</v>
      </c>
      <c r="B112" s="613" t="s">
        <v>5334</v>
      </c>
      <c r="C112" s="614" t="s">
        <v>11219</v>
      </c>
      <c r="D112" s="615">
        <v>370.33</v>
      </c>
      <c r="E112" s="615">
        <v>3667.44</v>
      </c>
      <c r="F112" s="615">
        <v>4037.77</v>
      </c>
    </row>
    <row r="113" spans="1:6">
      <c r="A113" s="612">
        <v>101459</v>
      </c>
      <c r="B113" s="613" t="s">
        <v>5335</v>
      </c>
      <c r="C113" s="614" t="s">
        <v>11219</v>
      </c>
      <c r="D113" s="615">
        <v>1484.9</v>
      </c>
      <c r="E113" s="615">
        <v>3742.02</v>
      </c>
      <c r="F113" s="615">
        <v>5226.92</v>
      </c>
    </row>
    <row r="114" spans="1:6">
      <c r="A114" s="612">
        <v>101460</v>
      </c>
      <c r="B114" s="613" t="s">
        <v>5336</v>
      </c>
      <c r="C114" s="614" t="s">
        <v>11219</v>
      </c>
      <c r="D114" s="615">
        <v>1451.41</v>
      </c>
      <c r="E114" s="615">
        <v>2640.87</v>
      </c>
      <c r="F114" s="615">
        <v>4092.28</v>
      </c>
    </row>
    <row r="115" spans="1:6">
      <c r="A115" s="608"/>
      <c r="B115" s="609" t="s">
        <v>11229</v>
      </c>
      <c r="C115" s="610"/>
      <c r="D115" s="611"/>
      <c r="E115" s="611"/>
      <c r="F115" s="611"/>
    </row>
    <row r="116" spans="1:6">
      <c r="A116" s="612">
        <v>88238</v>
      </c>
      <c r="B116" s="613" t="s">
        <v>5229</v>
      </c>
      <c r="C116" s="614" t="s">
        <v>5337</v>
      </c>
      <c r="D116" s="615">
        <v>7.87</v>
      </c>
      <c r="E116" s="615">
        <v>14.85</v>
      </c>
      <c r="F116" s="615">
        <v>22.72</v>
      </c>
    </row>
    <row r="117" spans="1:6">
      <c r="A117" s="612">
        <v>88239</v>
      </c>
      <c r="B117" s="613" t="s">
        <v>5338</v>
      </c>
      <c r="C117" s="614" t="s">
        <v>5337</v>
      </c>
      <c r="D117" s="615">
        <v>7.69</v>
      </c>
      <c r="E117" s="615">
        <v>16.170000000000002</v>
      </c>
      <c r="F117" s="615">
        <v>23.86</v>
      </c>
    </row>
    <row r="118" spans="1:6">
      <c r="A118" s="612">
        <v>88240</v>
      </c>
      <c r="B118" s="613" t="s">
        <v>5339</v>
      </c>
      <c r="C118" s="614" t="s">
        <v>5337</v>
      </c>
      <c r="D118" s="615">
        <v>6.69</v>
      </c>
      <c r="E118" s="615">
        <v>13.96</v>
      </c>
      <c r="F118" s="615">
        <v>20.65</v>
      </c>
    </row>
    <row r="119" spans="1:6">
      <c r="A119" s="612">
        <v>88241</v>
      </c>
      <c r="B119" s="613" t="s">
        <v>5232</v>
      </c>
      <c r="C119" s="614" t="s">
        <v>5337</v>
      </c>
      <c r="D119" s="615">
        <v>7.87</v>
      </c>
      <c r="E119" s="615">
        <v>16.12</v>
      </c>
      <c r="F119" s="615">
        <v>23.99</v>
      </c>
    </row>
    <row r="120" spans="1:6">
      <c r="A120" s="612">
        <v>88242</v>
      </c>
      <c r="B120" s="613" t="s">
        <v>5340</v>
      </c>
      <c r="C120" s="614" t="s">
        <v>5337</v>
      </c>
      <c r="D120" s="615">
        <v>7.87</v>
      </c>
      <c r="E120" s="615">
        <v>14.9</v>
      </c>
      <c r="F120" s="615">
        <v>22.77</v>
      </c>
    </row>
    <row r="121" spans="1:6">
      <c r="A121" s="612">
        <v>100301</v>
      </c>
      <c r="B121" s="613" t="s">
        <v>5233</v>
      </c>
      <c r="C121" s="614" t="s">
        <v>5337</v>
      </c>
      <c r="D121" s="615">
        <v>9.2200000000000006</v>
      </c>
      <c r="E121" s="615">
        <v>16.170000000000002</v>
      </c>
      <c r="F121" s="615">
        <v>25.39</v>
      </c>
    </row>
    <row r="122" spans="1:6">
      <c r="A122" s="612">
        <v>88243</v>
      </c>
      <c r="B122" s="613" t="s">
        <v>5235</v>
      </c>
      <c r="C122" s="614" t="s">
        <v>5337</v>
      </c>
      <c r="D122" s="615">
        <v>7.7</v>
      </c>
      <c r="E122" s="615">
        <v>16.12</v>
      </c>
      <c r="F122" s="615">
        <v>23.82</v>
      </c>
    </row>
    <row r="123" spans="1:6">
      <c r="A123" s="612">
        <v>90766</v>
      </c>
      <c r="B123" s="613" t="s">
        <v>5236</v>
      </c>
      <c r="C123" s="614" t="s">
        <v>5337</v>
      </c>
      <c r="D123" s="615">
        <v>2.02</v>
      </c>
      <c r="E123" s="615">
        <v>20.93</v>
      </c>
      <c r="F123" s="615">
        <v>22.95</v>
      </c>
    </row>
    <row r="124" spans="1:6">
      <c r="A124" s="612">
        <v>90767</v>
      </c>
      <c r="B124" s="613" t="s">
        <v>5237</v>
      </c>
      <c r="C124" s="614" t="s">
        <v>5337</v>
      </c>
      <c r="D124" s="615">
        <v>2.02</v>
      </c>
      <c r="E124" s="615">
        <v>18.77</v>
      </c>
      <c r="F124" s="615">
        <v>20.79</v>
      </c>
    </row>
    <row r="125" spans="1:6">
      <c r="A125" s="612">
        <v>88245</v>
      </c>
      <c r="B125" s="613" t="s">
        <v>5238</v>
      </c>
      <c r="C125" s="614" t="s">
        <v>5337</v>
      </c>
      <c r="D125" s="615">
        <v>7.87</v>
      </c>
      <c r="E125" s="615">
        <v>21.07</v>
      </c>
      <c r="F125" s="615">
        <v>28.94</v>
      </c>
    </row>
    <row r="126" spans="1:6">
      <c r="A126" s="612">
        <v>90768</v>
      </c>
      <c r="B126" s="613" t="s">
        <v>5341</v>
      </c>
      <c r="C126" s="614" t="s">
        <v>5337</v>
      </c>
      <c r="D126" s="615">
        <v>1.9300000000000099</v>
      </c>
      <c r="E126" s="615">
        <v>69.959999999999994</v>
      </c>
      <c r="F126" s="615">
        <v>71.89</v>
      </c>
    </row>
    <row r="127" spans="1:6">
      <c r="A127" s="612">
        <v>90769</v>
      </c>
      <c r="B127" s="613" t="s">
        <v>5342</v>
      </c>
      <c r="C127" s="614" t="s">
        <v>5337</v>
      </c>
      <c r="D127" s="615">
        <v>1.9300000000000099</v>
      </c>
      <c r="E127" s="615">
        <v>99.38</v>
      </c>
      <c r="F127" s="615">
        <v>101.31</v>
      </c>
    </row>
    <row r="128" spans="1:6">
      <c r="A128" s="612">
        <v>90770</v>
      </c>
      <c r="B128" s="613" t="s">
        <v>5343</v>
      </c>
      <c r="C128" s="614" t="s">
        <v>5337</v>
      </c>
      <c r="D128" s="615">
        <v>1.9300000000000099</v>
      </c>
      <c r="E128" s="615">
        <v>131.38999999999999</v>
      </c>
      <c r="F128" s="615">
        <v>133.32</v>
      </c>
    </row>
    <row r="129" spans="1:6">
      <c r="A129" s="612">
        <v>100304</v>
      </c>
      <c r="B129" s="613" t="s">
        <v>5242</v>
      </c>
      <c r="C129" s="614" t="s">
        <v>5337</v>
      </c>
      <c r="D129" s="615">
        <v>1.9300000000000099</v>
      </c>
      <c r="E129" s="615">
        <v>67.489999999999995</v>
      </c>
      <c r="F129" s="615">
        <v>69.42</v>
      </c>
    </row>
    <row r="130" spans="1:6">
      <c r="A130" s="612">
        <v>88246</v>
      </c>
      <c r="B130" s="613" t="s">
        <v>5344</v>
      </c>
      <c r="C130" s="614" t="s">
        <v>5337</v>
      </c>
      <c r="D130" s="615">
        <v>6.69</v>
      </c>
      <c r="E130" s="615">
        <v>19.39</v>
      </c>
      <c r="F130" s="615">
        <v>26.08</v>
      </c>
    </row>
    <row r="131" spans="1:6">
      <c r="A131" s="612">
        <v>100300</v>
      </c>
      <c r="B131" s="613" t="s">
        <v>5244</v>
      </c>
      <c r="C131" s="614" t="s">
        <v>5337</v>
      </c>
      <c r="D131" s="615">
        <v>2.02</v>
      </c>
      <c r="E131" s="615">
        <v>16.010000000000002</v>
      </c>
      <c r="F131" s="615">
        <v>18.03</v>
      </c>
    </row>
    <row r="132" spans="1:6">
      <c r="A132" s="612">
        <v>100303</v>
      </c>
      <c r="B132" s="613" t="s">
        <v>5245</v>
      </c>
      <c r="C132" s="614" t="s">
        <v>5337</v>
      </c>
      <c r="D132" s="615">
        <v>7.87</v>
      </c>
      <c r="E132" s="615">
        <v>14.9</v>
      </c>
      <c r="F132" s="615">
        <v>22.77</v>
      </c>
    </row>
    <row r="133" spans="1:6">
      <c r="A133" s="612">
        <v>90771</v>
      </c>
      <c r="B133" s="613" t="s">
        <v>5246</v>
      </c>
      <c r="C133" s="614" t="s">
        <v>5337</v>
      </c>
      <c r="D133" s="615">
        <v>1.96</v>
      </c>
      <c r="E133" s="615">
        <v>14.47</v>
      </c>
      <c r="F133" s="615">
        <v>16.43</v>
      </c>
    </row>
    <row r="134" spans="1:6">
      <c r="A134" s="612">
        <v>88247</v>
      </c>
      <c r="B134" s="613" t="s">
        <v>5345</v>
      </c>
      <c r="C134" s="614" t="s">
        <v>5337</v>
      </c>
      <c r="D134" s="615">
        <v>7.86</v>
      </c>
      <c r="E134" s="615">
        <v>16.55</v>
      </c>
      <c r="F134" s="615">
        <v>24.41</v>
      </c>
    </row>
    <row r="135" spans="1:6">
      <c r="A135" s="612">
        <v>88248</v>
      </c>
      <c r="B135" s="613" t="s">
        <v>5247</v>
      </c>
      <c r="C135" s="614" t="s">
        <v>5337</v>
      </c>
      <c r="D135" s="615">
        <v>7.19</v>
      </c>
      <c r="E135" s="615">
        <v>16.23</v>
      </c>
      <c r="F135" s="615">
        <v>23.42</v>
      </c>
    </row>
    <row r="136" spans="1:6">
      <c r="A136" s="612">
        <v>90772</v>
      </c>
      <c r="B136" s="616" t="s">
        <v>10334</v>
      </c>
      <c r="C136" s="614" t="s">
        <v>5337</v>
      </c>
      <c r="D136" s="615">
        <v>2.02</v>
      </c>
      <c r="E136" s="615">
        <v>16.739999999999998</v>
      </c>
      <c r="F136" s="615">
        <v>18.760000000000002</v>
      </c>
    </row>
    <row r="137" spans="1:6">
      <c r="A137" s="612">
        <v>88249</v>
      </c>
      <c r="B137" s="613" t="s">
        <v>5346</v>
      </c>
      <c r="C137" s="614" t="s">
        <v>5337</v>
      </c>
      <c r="D137" s="615">
        <v>2.02</v>
      </c>
      <c r="E137" s="615">
        <v>22.41</v>
      </c>
      <c r="F137" s="615">
        <v>24.43</v>
      </c>
    </row>
    <row r="138" spans="1:6">
      <c r="A138" s="612">
        <v>88250</v>
      </c>
      <c r="B138" s="613" t="s">
        <v>5249</v>
      </c>
      <c r="C138" s="614" t="s">
        <v>5337</v>
      </c>
      <c r="D138" s="615">
        <v>6.69</v>
      </c>
      <c r="E138" s="615">
        <v>13.91</v>
      </c>
      <c r="F138" s="615">
        <v>20.6</v>
      </c>
    </row>
    <row r="139" spans="1:6">
      <c r="A139" s="612">
        <v>88251</v>
      </c>
      <c r="B139" s="613" t="s">
        <v>5347</v>
      </c>
      <c r="C139" s="614" t="s">
        <v>5337</v>
      </c>
      <c r="D139" s="615">
        <v>7.87</v>
      </c>
      <c r="E139" s="615">
        <v>16.12</v>
      </c>
      <c r="F139" s="615">
        <v>23.99</v>
      </c>
    </row>
    <row r="140" spans="1:6">
      <c r="A140" s="612">
        <v>88252</v>
      </c>
      <c r="B140" s="613" t="s">
        <v>5251</v>
      </c>
      <c r="C140" s="614" t="s">
        <v>5337</v>
      </c>
      <c r="D140" s="615">
        <v>7.7</v>
      </c>
      <c r="E140" s="615">
        <v>14.87</v>
      </c>
      <c r="F140" s="615">
        <v>22.57</v>
      </c>
    </row>
    <row r="141" spans="1:6">
      <c r="A141" s="612">
        <v>88253</v>
      </c>
      <c r="B141" s="613" t="s">
        <v>5252</v>
      </c>
      <c r="C141" s="614" t="s">
        <v>5337</v>
      </c>
      <c r="D141" s="615">
        <v>1.96</v>
      </c>
      <c r="E141" s="615">
        <v>9.43</v>
      </c>
      <c r="F141" s="615">
        <v>11.39</v>
      </c>
    </row>
    <row r="142" spans="1:6">
      <c r="A142" s="612">
        <v>88255</v>
      </c>
      <c r="B142" s="613" t="s">
        <v>5348</v>
      </c>
      <c r="C142" s="614" t="s">
        <v>5337</v>
      </c>
      <c r="D142" s="615">
        <v>1.93</v>
      </c>
      <c r="E142" s="615">
        <v>32.9</v>
      </c>
      <c r="F142" s="615">
        <v>34.83</v>
      </c>
    </row>
    <row r="143" spans="1:6">
      <c r="A143" s="612">
        <v>88256</v>
      </c>
      <c r="B143" s="613" t="s">
        <v>5349</v>
      </c>
      <c r="C143" s="614" t="s">
        <v>5337</v>
      </c>
      <c r="D143" s="615">
        <v>7.87</v>
      </c>
      <c r="E143" s="615">
        <v>21.14</v>
      </c>
      <c r="F143" s="615">
        <v>29.01</v>
      </c>
    </row>
    <row r="144" spans="1:6">
      <c r="A144" s="612">
        <v>88257</v>
      </c>
      <c r="B144" s="613" t="s">
        <v>5350</v>
      </c>
      <c r="C144" s="614" t="s">
        <v>5337</v>
      </c>
      <c r="D144" s="615">
        <v>6.69</v>
      </c>
      <c r="E144" s="615">
        <v>18.649999999999999</v>
      </c>
      <c r="F144" s="615">
        <v>25.34</v>
      </c>
    </row>
    <row r="145" spans="1:6">
      <c r="A145" s="612">
        <v>88258</v>
      </c>
      <c r="B145" s="613" t="s">
        <v>5351</v>
      </c>
      <c r="C145" s="614" t="s">
        <v>5337</v>
      </c>
      <c r="D145" s="615">
        <v>2.02</v>
      </c>
      <c r="E145" s="615">
        <v>16.86</v>
      </c>
      <c r="F145" s="615">
        <v>18.88</v>
      </c>
    </row>
    <row r="146" spans="1:6">
      <c r="A146" s="612">
        <v>88260</v>
      </c>
      <c r="B146" s="613" t="s">
        <v>5256</v>
      </c>
      <c r="C146" s="614" t="s">
        <v>5337</v>
      </c>
      <c r="D146" s="615">
        <v>7.87</v>
      </c>
      <c r="E146" s="615">
        <v>17.88</v>
      </c>
      <c r="F146" s="615">
        <v>25.75</v>
      </c>
    </row>
    <row r="147" spans="1:6">
      <c r="A147" s="612">
        <v>88261</v>
      </c>
      <c r="B147" s="613" t="s">
        <v>5352</v>
      </c>
      <c r="C147" s="614" t="s">
        <v>5337</v>
      </c>
      <c r="D147" s="615">
        <v>7.69</v>
      </c>
      <c r="E147" s="615">
        <v>19.899999999999999</v>
      </c>
      <c r="F147" s="615">
        <v>27.59</v>
      </c>
    </row>
    <row r="148" spans="1:6">
      <c r="A148" s="612">
        <v>88262</v>
      </c>
      <c r="B148" s="613" t="s">
        <v>5259</v>
      </c>
      <c r="C148" s="614" t="s">
        <v>5337</v>
      </c>
      <c r="D148" s="615">
        <v>7.69</v>
      </c>
      <c r="E148" s="615">
        <v>21.07</v>
      </c>
      <c r="F148" s="615">
        <v>28.76</v>
      </c>
    </row>
    <row r="149" spans="1:6">
      <c r="A149" s="612">
        <v>88263</v>
      </c>
      <c r="B149" s="613" t="s">
        <v>5353</v>
      </c>
      <c r="C149" s="614" t="s">
        <v>5337</v>
      </c>
      <c r="D149" s="615">
        <v>6.69</v>
      </c>
      <c r="E149" s="615">
        <v>13.68</v>
      </c>
      <c r="F149" s="615">
        <v>20.37</v>
      </c>
    </row>
    <row r="150" spans="1:6">
      <c r="A150" s="612">
        <v>100302</v>
      </c>
      <c r="B150" s="613" t="s">
        <v>5354</v>
      </c>
      <c r="C150" s="614" t="s">
        <v>5337</v>
      </c>
      <c r="D150" s="615">
        <v>1.9300000000000099</v>
      </c>
      <c r="E150" s="615">
        <v>138.68</v>
      </c>
      <c r="F150" s="615">
        <v>140.61000000000001</v>
      </c>
    </row>
    <row r="151" spans="1:6">
      <c r="A151" s="612">
        <v>90773</v>
      </c>
      <c r="B151" s="613" t="s">
        <v>5263</v>
      </c>
      <c r="C151" s="614" t="s">
        <v>5337</v>
      </c>
      <c r="D151" s="615">
        <v>1.96</v>
      </c>
      <c r="E151" s="615">
        <v>10.65</v>
      </c>
      <c r="F151" s="615">
        <v>12.61</v>
      </c>
    </row>
    <row r="152" spans="1:6">
      <c r="A152" s="612">
        <v>88597</v>
      </c>
      <c r="B152" s="613" t="s">
        <v>5262</v>
      </c>
      <c r="C152" s="614" t="s">
        <v>5337</v>
      </c>
      <c r="D152" s="615">
        <v>1.96</v>
      </c>
      <c r="E152" s="615">
        <v>32.380000000000003</v>
      </c>
      <c r="F152" s="615">
        <v>34.340000000000003</v>
      </c>
    </row>
    <row r="153" spans="1:6">
      <c r="A153" s="612">
        <v>90775</v>
      </c>
      <c r="B153" s="613" t="s">
        <v>5264</v>
      </c>
      <c r="C153" s="614" t="s">
        <v>5337</v>
      </c>
      <c r="D153" s="615">
        <v>1.96</v>
      </c>
      <c r="E153" s="615">
        <v>17.149999999999999</v>
      </c>
      <c r="F153" s="615">
        <v>19.11</v>
      </c>
    </row>
    <row r="154" spans="1:6">
      <c r="A154" s="612">
        <v>88264</v>
      </c>
      <c r="B154" s="613" t="s">
        <v>5265</v>
      </c>
      <c r="C154" s="614" t="s">
        <v>5337</v>
      </c>
      <c r="D154" s="615">
        <v>7.86</v>
      </c>
      <c r="E154" s="615">
        <v>21.63</v>
      </c>
      <c r="F154" s="615">
        <v>29.49</v>
      </c>
    </row>
    <row r="155" spans="1:6">
      <c r="A155" s="612">
        <v>88265</v>
      </c>
      <c r="B155" s="613" t="s">
        <v>5355</v>
      </c>
      <c r="C155" s="614" t="s">
        <v>5337</v>
      </c>
      <c r="D155" s="615">
        <v>7.86</v>
      </c>
      <c r="E155" s="615">
        <v>23.73</v>
      </c>
      <c r="F155" s="615">
        <v>31.59</v>
      </c>
    </row>
    <row r="156" spans="1:6">
      <c r="A156" s="612">
        <v>88266</v>
      </c>
      <c r="B156" s="613" t="s">
        <v>5267</v>
      </c>
      <c r="C156" s="614" t="s">
        <v>5337</v>
      </c>
      <c r="D156" s="615">
        <v>7.86</v>
      </c>
      <c r="E156" s="615">
        <v>27.03</v>
      </c>
      <c r="F156" s="615">
        <v>34.89</v>
      </c>
    </row>
    <row r="157" spans="1:6">
      <c r="A157" s="612">
        <v>88267</v>
      </c>
      <c r="B157" s="613" t="s">
        <v>5268</v>
      </c>
      <c r="C157" s="614" t="s">
        <v>5337</v>
      </c>
      <c r="D157" s="615">
        <v>7.19</v>
      </c>
      <c r="E157" s="615">
        <v>21.21</v>
      </c>
      <c r="F157" s="615">
        <v>28.4</v>
      </c>
    </row>
    <row r="158" spans="1:6">
      <c r="A158" s="612">
        <v>90776</v>
      </c>
      <c r="B158" s="613" t="s">
        <v>5356</v>
      </c>
      <c r="C158" s="614" t="s">
        <v>5337</v>
      </c>
      <c r="D158" s="615">
        <v>2.4900000000000002</v>
      </c>
      <c r="E158" s="615">
        <v>32.26</v>
      </c>
      <c r="F158" s="615">
        <v>34.75</v>
      </c>
    </row>
    <row r="159" spans="1:6">
      <c r="A159" s="612">
        <v>90777</v>
      </c>
      <c r="B159" s="613" t="s">
        <v>5270</v>
      </c>
      <c r="C159" s="614" t="s">
        <v>5337</v>
      </c>
      <c r="D159" s="615">
        <v>1.9299999999999899</v>
      </c>
      <c r="E159" s="615">
        <v>95.56</v>
      </c>
      <c r="F159" s="615">
        <v>97.49</v>
      </c>
    </row>
    <row r="160" spans="1:6">
      <c r="A160" s="612">
        <v>90778</v>
      </c>
      <c r="B160" s="613" t="s">
        <v>5271</v>
      </c>
      <c r="C160" s="614" t="s">
        <v>5337</v>
      </c>
      <c r="D160" s="615">
        <v>1.9300000000000099</v>
      </c>
      <c r="E160" s="615">
        <v>108.77</v>
      </c>
      <c r="F160" s="615">
        <v>110.7</v>
      </c>
    </row>
    <row r="161" spans="1:6">
      <c r="A161" s="612">
        <v>90779</v>
      </c>
      <c r="B161" s="613" t="s">
        <v>5272</v>
      </c>
      <c r="C161" s="614" t="s">
        <v>5337</v>
      </c>
      <c r="D161" s="615">
        <v>1.9300000000000099</v>
      </c>
      <c r="E161" s="615">
        <v>148.68</v>
      </c>
      <c r="F161" s="615">
        <v>150.61000000000001</v>
      </c>
    </row>
    <row r="162" spans="1:6">
      <c r="A162" s="612">
        <v>100305</v>
      </c>
      <c r="B162" s="613" t="s">
        <v>5273</v>
      </c>
      <c r="C162" s="614" t="s">
        <v>5337</v>
      </c>
      <c r="D162" s="615">
        <v>1.9300000000000099</v>
      </c>
      <c r="E162" s="615">
        <v>96.63</v>
      </c>
      <c r="F162" s="615">
        <v>98.56</v>
      </c>
    </row>
    <row r="163" spans="1:6">
      <c r="A163" s="612">
        <v>100306</v>
      </c>
      <c r="B163" s="613" t="s">
        <v>5274</v>
      </c>
      <c r="C163" s="614" t="s">
        <v>5337</v>
      </c>
      <c r="D163" s="615">
        <v>1.9300000000000099</v>
      </c>
      <c r="E163" s="615">
        <v>109.02</v>
      </c>
      <c r="F163" s="615">
        <v>110.95</v>
      </c>
    </row>
    <row r="164" spans="1:6">
      <c r="A164" s="612">
        <v>101373</v>
      </c>
      <c r="B164" s="613" t="s">
        <v>5275</v>
      </c>
      <c r="C164" s="614" t="s">
        <v>5337</v>
      </c>
      <c r="D164" s="615">
        <v>1.9300000000000099</v>
      </c>
      <c r="E164" s="615">
        <v>149.4</v>
      </c>
      <c r="F164" s="615">
        <v>151.33000000000001</v>
      </c>
    </row>
    <row r="165" spans="1:6">
      <c r="A165" s="612">
        <v>91677</v>
      </c>
      <c r="B165" s="613" t="s">
        <v>5276</v>
      </c>
      <c r="C165" s="614" t="s">
        <v>5337</v>
      </c>
      <c r="D165" s="615">
        <v>1.9300000000000099</v>
      </c>
      <c r="E165" s="615">
        <v>96.08</v>
      </c>
      <c r="F165" s="615">
        <v>98.01</v>
      </c>
    </row>
    <row r="166" spans="1:6">
      <c r="A166" s="612">
        <v>91678</v>
      </c>
      <c r="B166" s="613" t="s">
        <v>5277</v>
      </c>
      <c r="C166" s="614" t="s">
        <v>5337</v>
      </c>
      <c r="D166" s="615">
        <v>1.9299999999999899</v>
      </c>
      <c r="E166" s="615">
        <v>64.650000000000006</v>
      </c>
      <c r="F166" s="615">
        <v>66.58</v>
      </c>
    </row>
    <row r="167" spans="1:6">
      <c r="A167" s="612">
        <v>88269</v>
      </c>
      <c r="B167" s="613" t="s">
        <v>5278</v>
      </c>
      <c r="C167" s="614" t="s">
        <v>5337</v>
      </c>
      <c r="D167" s="615">
        <v>7.87</v>
      </c>
      <c r="E167" s="615">
        <v>20.079999999999998</v>
      </c>
      <c r="F167" s="615">
        <v>27.95</v>
      </c>
    </row>
    <row r="168" spans="1:6">
      <c r="A168" s="612">
        <v>88270</v>
      </c>
      <c r="B168" s="613" t="s">
        <v>5279</v>
      </c>
      <c r="C168" s="614" t="s">
        <v>5337</v>
      </c>
      <c r="D168" s="615">
        <v>7.87</v>
      </c>
      <c r="E168" s="615">
        <v>21.28</v>
      </c>
      <c r="F168" s="615">
        <v>29.15</v>
      </c>
    </row>
    <row r="169" spans="1:6">
      <c r="A169" s="617" t="s">
        <v>14048</v>
      </c>
      <c r="B169" s="618" t="s">
        <v>5280</v>
      </c>
      <c r="C169" s="619" t="s">
        <v>5337</v>
      </c>
      <c r="D169" s="620">
        <v>7.87</v>
      </c>
      <c r="E169" s="620">
        <v>24.34</v>
      </c>
      <c r="F169" s="620">
        <v>32.21</v>
      </c>
    </row>
    <row r="170" spans="1:6">
      <c r="A170" s="612">
        <v>88441</v>
      </c>
      <c r="B170" s="613" t="s">
        <v>5281</v>
      </c>
      <c r="C170" s="614" t="s">
        <v>5337</v>
      </c>
      <c r="D170" s="615">
        <v>7.87</v>
      </c>
      <c r="E170" s="615">
        <v>15.77</v>
      </c>
      <c r="F170" s="615">
        <v>23.64</v>
      </c>
    </row>
    <row r="171" spans="1:6">
      <c r="A171" s="612">
        <v>88272</v>
      </c>
      <c r="B171" s="613" t="s">
        <v>5357</v>
      </c>
      <c r="C171" s="614" t="s">
        <v>5337</v>
      </c>
      <c r="D171" s="615">
        <v>8.7100000000000009</v>
      </c>
      <c r="E171" s="615">
        <v>21.24</v>
      </c>
      <c r="F171" s="615">
        <v>29.95</v>
      </c>
    </row>
    <row r="172" spans="1:6">
      <c r="A172" s="612">
        <v>88273</v>
      </c>
      <c r="B172" s="613" t="s">
        <v>5284</v>
      </c>
      <c r="C172" s="614" t="s">
        <v>5337</v>
      </c>
      <c r="D172" s="615">
        <v>7.69</v>
      </c>
      <c r="E172" s="615">
        <v>19.37</v>
      </c>
      <c r="F172" s="615">
        <v>27.06</v>
      </c>
    </row>
    <row r="173" spans="1:6">
      <c r="A173" s="612">
        <v>88274</v>
      </c>
      <c r="B173" s="613" t="s">
        <v>5358</v>
      </c>
      <c r="C173" s="614" t="s">
        <v>5337</v>
      </c>
      <c r="D173" s="615">
        <v>7.87</v>
      </c>
      <c r="E173" s="615">
        <v>24</v>
      </c>
      <c r="F173" s="615">
        <v>31.87</v>
      </c>
    </row>
    <row r="174" spans="1:6">
      <c r="A174" s="612">
        <v>88275</v>
      </c>
      <c r="B174" s="613" t="s">
        <v>10331</v>
      </c>
      <c r="C174" s="614" t="s">
        <v>5337</v>
      </c>
      <c r="D174" s="615">
        <v>6.69</v>
      </c>
      <c r="E174" s="615">
        <v>24.25</v>
      </c>
      <c r="F174" s="615">
        <v>30.94</v>
      </c>
    </row>
    <row r="175" spans="1:6">
      <c r="A175" s="612">
        <v>100308</v>
      </c>
      <c r="B175" s="613" t="s">
        <v>5287</v>
      </c>
      <c r="C175" s="614" t="s">
        <v>5337</v>
      </c>
      <c r="D175" s="615">
        <v>7.86</v>
      </c>
      <c r="E175" s="615">
        <v>23.79</v>
      </c>
      <c r="F175" s="615">
        <v>31.65</v>
      </c>
    </row>
    <row r="176" spans="1:6">
      <c r="A176" s="612">
        <v>90780</v>
      </c>
      <c r="B176" s="613" t="s">
        <v>5288</v>
      </c>
      <c r="C176" s="614" t="s">
        <v>5337</v>
      </c>
      <c r="D176" s="615">
        <v>2.4900000000000002</v>
      </c>
      <c r="E176" s="615">
        <v>55.24</v>
      </c>
      <c r="F176" s="615">
        <v>57.73</v>
      </c>
    </row>
    <row r="177" spans="1:6">
      <c r="A177" s="612">
        <v>88277</v>
      </c>
      <c r="B177" s="613" t="s">
        <v>5359</v>
      </c>
      <c r="C177" s="614" t="s">
        <v>5337</v>
      </c>
      <c r="D177" s="615">
        <v>6.69</v>
      </c>
      <c r="E177" s="615">
        <v>24.35</v>
      </c>
      <c r="F177" s="615">
        <v>31.04</v>
      </c>
    </row>
    <row r="178" spans="1:6">
      <c r="A178" s="612">
        <v>88278</v>
      </c>
      <c r="B178" s="613" t="s">
        <v>5360</v>
      </c>
      <c r="C178" s="614" t="s">
        <v>5337</v>
      </c>
      <c r="D178" s="615">
        <v>6.69</v>
      </c>
      <c r="E178" s="615">
        <v>19.66</v>
      </c>
      <c r="F178" s="615">
        <v>26.35</v>
      </c>
    </row>
    <row r="179" spans="1:6">
      <c r="A179" s="612">
        <v>88279</v>
      </c>
      <c r="B179" s="613" t="s">
        <v>10332</v>
      </c>
      <c r="C179" s="614" t="s">
        <v>5337</v>
      </c>
      <c r="D179" s="615">
        <v>7.86</v>
      </c>
      <c r="E179" s="615">
        <v>27.19</v>
      </c>
      <c r="F179" s="615">
        <v>35.049999999999997</v>
      </c>
    </row>
    <row r="180" spans="1:6">
      <c r="A180" s="612">
        <v>100307</v>
      </c>
      <c r="B180" s="613" t="s">
        <v>5361</v>
      </c>
      <c r="C180" s="614" t="s">
        <v>5337</v>
      </c>
      <c r="D180" s="615">
        <v>7.86</v>
      </c>
      <c r="E180" s="615">
        <v>18.190000000000001</v>
      </c>
      <c r="F180" s="615">
        <v>26.05</v>
      </c>
    </row>
    <row r="181" spans="1:6">
      <c r="A181" s="612">
        <v>88281</v>
      </c>
      <c r="B181" s="613" t="s">
        <v>5362</v>
      </c>
      <c r="C181" s="614" t="s">
        <v>5337</v>
      </c>
      <c r="D181" s="615">
        <v>6.69</v>
      </c>
      <c r="E181" s="615">
        <v>16.54</v>
      </c>
      <c r="F181" s="615">
        <v>23.23</v>
      </c>
    </row>
    <row r="182" spans="1:6">
      <c r="A182" s="612">
        <v>88282</v>
      </c>
      <c r="B182" s="613" t="s">
        <v>5363</v>
      </c>
      <c r="C182" s="614" t="s">
        <v>5337</v>
      </c>
      <c r="D182" s="615">
        <v>6.69</v>
      </c>
      <c r="E182" s="615">
        <v>17.54</v>
      </c>
      <c r="F182" s="615">
        <v>24.23</v>
      </c>
    </row>
    <row r="183" spans="1:6">
      <c r="A183" s="612">
        <v>88283</v>
      </c>
      <c r="B183" s="613" t="s">
        <v>5364</v>
      </c>
      <c r="C183" s="614" t="s">
        <v>5337</v>
      </c>
      <c r="D183" s="615">
        <v>6.69</v>
      </c>
      <c r="E183" s="615">
        <v>23.43</v>
      </c>
      <c r="F183" s="615">
        <v>30.12</v>
      </c>
    </row>
    <row r="184" spans="1:6">
      <c r="A184" s="612">
        <v>88284</v>
      </c>
      <c r="B184" s="613" t="s">
        <v>10333</v>
      </c>
      <c r="C184" s="614" t="s">
        <v>5337</v>
      </c>
      <c r="D184" s="615">
        <v>6.69</v>
      </c>
      <c r="E184" s="615">
        <v>19.14</v>
      </c>
      <c r="F184" s="615">
        <v>25.83</v>
      </c>
    </row>
    <row r="185" spans="1:6">
      <c r="A185" s="612">
        <v>88285</v>
      </c>
      <c r="B185" s="613" t="s">
        <v>5365</v>
      </c>
      <c r="C185" s="614" t="s">
        <v>5337</v>
      </c>
      <c r="D185" s="615">
        <v>6.69</v>
      </c>
      <c r="E185" s="615">
        <v>19.829999999999998</v>
      </c>
      <c r="F185" s="615">
        <v>26.52</v>
      </c>
    </row>
    <row r="186" spans="1:6">
      <c r="A186" s="612">
        <v>88286</v>
      </c>
      <c r="B186" s="613" t="s">
        <v>5366</v>
      </c>
      <c r="C186" s="614" t="s">
        <v>5337</v>
      </c>
      <c r="D186" s="615">
        <v>6.69</v>
      </c>
      <c r="E186" s="615">
        <v>20.6</v>
      </c>
      <c r="F186" s="615">
        <v>27.29</v>
      </c>
    </row>
    <row r="187" spans="1:6">
      <c r="A187" s="612">
        <v>88288</v>
      </c>
      <c r="B187" s="613" t="s">
        <v>5367</v>
      </c>
      <c r="C187" s="614" t="s">
        <v>5337</v>
      </c>
      <c r="D187" s="615">
        <v>1.96</v>
      </c>
      <c r="E187" s="615">
        <v>12.05</v>
      </c>
      <c r="F187" s="615">
        <v>14.01</v>
      </c>
    </row>
    <row r="188" spans="1:6">
      <c r="A188" s="612">
        <v>88291</v>
      </c>
      <c r="B188" s="613" t="s">
        <v>5300</v>
      </c>
      <c r="C188" s="614" t="s">
        <v>5337</v>
      </c>
      <c r="D188" s="615">
        <v>6.69</v>
      </c>
      <c r="E188" s="615">
        <v>15.86</v>
      </c>
      <c r="F188" s="615">
        <v>22.55</v>
      </c>
    </row>
    <row r="189" spans="1:6">
      <c r="A189" s="612">
        <v>88377</v>
      </c>
      <c r="B189" s="613" t="s">
        <v>5368</v>
      </c>
      <c r="C189" s="614" t="s">
        <v>5337</v>
      </c>
      <c r="D189" s="615">
        <v>6.69</v>
      </c>
      <c r="E189" s="615">
        <v>15.32</v>
      </c>
      <c r="F189" s="615">
        <v>22.01</v>
      </c>
    </row>
    <row r="190" spans="1:6">
      <c r="A190" s="612">
        <v>88292</v>
      </c>
      <c r="B190" s="613" t="s">
        <v>5369</v>
      </c>
      <c r="C190" s="614" t="s">
        <v>5337</v>
      </c>
      <c r="D190" s="615">
        <v>6.69</v>
      </c>
      <c r="E190" s="615">
        <v>17.29</v>
      </c>
      <c r="F190" s="615">
        <v>23.98</v>
      </c>
    </row>
    <row r="191" spans="1:6">
      <c r="A191" s="612">
        <v>88293</v>
      </c>
      <c r="B191" s="613" t="s">
        <v>5370</v>
      </c>
      <c r="C191" s="614" t="s">
        <v>5337</v>
      </c>
      <c r="D191" s="615">
        <v>6.69</v>
      </c>
      <c r="E191" s="615">
        <v>19.54</v>
      </c>
      <c r="F191" s="615">
        <v>26.23</v>
      </c>
    </row>
    <row r="192" spans="1:6">
      <c r="A192" s="612">
        <v>88294</v>
      </c>
      <c r="B192" s="613" t="s">
        <v>5304</v>
      </c>
      <c r="C192" s="614" t="s">
        <v>5337</v>
      </c>
      <c r="D192" s="615">
        <v>6.69</v>
      </c>
      <c r="E192" s="615">
        <v>21.48</v>
      </c>
      <c r="F192" s="615">
        <v>28.17</v>
      </c>
    </row>
    <row r="193" spans="1:6">
      <c r="A193" s="612">
        <v>88295</v>
      </c>
      <c r="B193" s="613" t="s">
        <v>5371</v>
      </c>
      <c r="C193" s="614" t="s">
        <v>5337</v>
      </c>
      <c r="D193" s="615">
        <v>6.69</v>
      </c>
      <c r="E193" s="615">
        <v>19.82</v>
      </c>
      <c r="F193" s="615">
        <v>26.51</v>
      </c>
    </row>
    <row r="194" spans="1:6">
      <c r="A194" s="612">
        <v>88296</v>
      </c>
      <c r="B194" s="613" t="s">
        <v>5306</v>
      </c>
      <c r="C194" s="614" t="s">
        <v>5337</v>
      </c>
      <c r="D194" s="615">
        <v>6.69</v>
      </c>
      <c r="E194" s="615">
        <v>48.88</v>
      </c>
      <c r="F194" s="615">
        <v>55.57</v>
      </c>
    </row>
    <row r="195" spans="1:6">
      <c r="A195" s="612">
        <v>88297</v>
      </c>
      <c r="B195" s="613" t="s">
        <v>5372</v>
      </c>
      <c r="C195" s="614" t="s">
        <v>5337</v>
      </c>
      <c r="D195" s="615">
        <v>6.69</v>
      </c>
      <c r="E195" s="615">
        <v>21.12</v>
      </c>
      <c r="F195" s="615">
        <v>27.81</v>
      </c>
    </row>
    <row r="196" spans="1:6">
      <c r="A196" s="612">
        <v>88298</v>
      </c>
      <c r="B196" s="613" t="s">
        <v>5309</v>
      </c>
      <c r="C196" s="614" t="s">
        <v>5337</v>
      </c>
      <c r="D196" s="615">
        <v>6.69</v>
      </c>
      <c r="E196" s="615">
        <v>16.93</v>
      </c>
      <c r="F196" s="615">
        <v>23.62</v>
      </c>
    </row>
    <row r="197" spans="1:6">
      <c r="A197" s="612">
        <v>88299</v>
      </c>
      <c r="B197" s="613" t="s">
        <v>5373</v>
      </c>
      <c r="C197" s="614" t="s">
        <v>5337</v>
      </c>
      <c r="D197" s="615">
        <v>6.69</v>
      </c>
      <c r="E197" s="615">
        <v>19.86</v>
      </c>
      <c r="F197" s="615">
        <v>26.55</v>
      </c>
    </row>
    <row r="198" spans="1:6">
      <c r="A198" s="612">
        <v>88300</v>
      </c>
      <c r="B198" s="613" t="s">
        <v>5311</v>
      </c>
      <c r="C198" s="614" t="s">
        <v>5337</v>
      </c>
      <c r="D198" s="615">
        <v>6.69</v>
      </c>
      <c r="E198" s="615">
        <v>24.38</v>
      </c>
      <c r="F198" s="615">
        <v>31.07</v>
      </c>
    </row>
    <row r="199" spans="1:6">
      <c r="A199" s="612">
        <v>88301</v>
      </c>
      <c r="B199" s="613" t="s">
        <v>5312</v>
      </c>
      <c r="C199" s="614" t="s">
        <v>5337</v>
      </c>
      <c r="D199" s="615">
        <v>6.69</v>
      </c>
      <c r="E199" s="615">
        <v>20.149999999999999</v>
      </c>
      <c r="F199" s="615">
        <v>26.84</v>
      </c>
    </row>
    <row r="200" spans="1:6">
      <c r="A200" s="612">
        <v>88302</v>
      </c>
      <c r="B200" s="613" t="s">
        <v>5374</v>
      </c>
      <c r="C200" s="614" t="s">
        <v>5337</v>
      </c>
      <c r="D200" s="615">
        <v>6.69</v>
      </c>
      <c r="E200" s="615">
        <v>20.5</v>
      </c>
      <c r="F200" s="615">
        <v>27.19</v>
      </c>
    </row>
    <row r="201" spans="1:6">
      <c r="A201" s="612">
        <v>88303</v>
      </c>
      <c r="B201" s="613" t="s">
        <v>5314</v>
      </c>
      <c r="C201" s="614" t="s">
        <v>5337</v>
      </c>
      <c r="D201" s="615">
        <v>6.69</v>
      </c>
      <c r="E201" s="615">
        <v>17.88</v>
      </c>
      <c r="F201" s="615">
        <v>24.57</v>
      </c>
    </row>
    <row r="202" spans="1:6" ht="30">
      <c r="A202" s="612">
        <v>88304</v>
      </c>
      <c r="B202" s="613" t="s">
        <v>5316</v>
      </c>
      <c r="C202" s="614" t="s">
        <v>5337</v>
      </c>
      <c r="D202" s="615">
        <v>6.69</v>
      </c>
      <c r="E202" s="615">
        <v>17.62</v>
      </c>
      <c r="F202" s="615">
        <v>24.31</v>
      </c>
    </row>
    <row r="203" spans="1:6">
      <c r="A203" s="612">
        <v>88306</v>
      </c>
      <c r="B203" s="613" t="s">
        <v>5375</v>
      </c>
      <c r="C203" s="614" t="s">
        <v>5337</v>
      </c>
      <c r="D203" s="615">
        <v>6.69</v>
      </c>
      <c r="E203" s="615">
        <v>19.23</v>
      </c>
      <c r="F203" s="615">
        <v>25.92</v>
      </c>
    </row>
    <row r="204" spans="1:6">
      <c r="A204" s="612">
        <v>88307</v>
      </c>
      <c r="B204" s="613" t="s">
        <v>5376</v>
      </c>
      <c r="C204" s="614" t="s">
        <v>5337</v>
      </c>
      <c r="D204" s="615">
        <v>6.69</v>
      </c>
      <c r="E204" s="615">
        <v>19.18</v>
      </c>
      <c r="F204" s="615">
        <v>25.87</v>
      </c>
    </row>
    <row r="205" spans="1:6">
      <c r="A205" s="612">
        <v>88308</v>
      </c>
      <c r="B205" s="613" t="s">
        <v>5317</v>
      </c>
      <c r="C205" s="614" t="s">
        <v>5337</v>
      </c>
      <c r="D205" s="615">
        <v>7.87</v>
      </c>
      <c r="E205" s="615">
        <v>21.14</v>
      </c>
      <c r="F205" s="615">
        <v>29.01</v>
      </c>
    </row>
    <row r="206" spans="1:6">
      <c r="A206" s="612">
        <v>88309</v>
      </c>
      <c r="B206" s="613" t="s">
        <v>5318</v>
      </c>
      <c r="C206" s="614" t="s">
        <v>5337</v>
      </c>
      <c r="D206" s="615">
        <v>7.87</v>
      </c>
      <c r="E206" s="615">
        <v>21.28</v>
      </c>
      <c r="F206" s="615">
        <v>29.15</v>
      </c>
    </row>
    <row r="207" spans="1:6">
      <c r="A207" s="612">
        <v>88310</v>
      </c>
      <c r="B207" s="613" t="s">
        <v>5319</v>
      </c>
      <c r="C207" s="614" t="s">
        <v>5337</v>
      </c>
      <c r="D207" s="615">
        <v>9.2200000000000006</v>
      </c>
      <c r="E207" s="615">
        <v>21.14</v>
      </c>
      <c r="F207" s="615">
        <v>30.36</v>
      </c>
    </row>
    <row r="208" spans="1:6">
      <c r="A208" s="612">
        <v>88311</v>
      </c>
      <c r="B208" s="613" t="s">
        <v>5320</v>
      </c>
      <c r="C208" s="614" t="s">
        <v>5337</v>
      </c>
      <c r="D208" s="615">
        <v>9.2200000000000006</v>
      </c>
      <c r="E208" s="615">
        <v>20.51</v>
      </c>
      <c r="F208" s="615">
        <v>29.73</v>
      </c>
    </row>
    <row r="209" spans="1:6">
      <c r="A209" s="612">
        <v>88312</v>
      </c>
      <c r="B209" s="613" t="s">
        <v>5321</v>
      </c>
      <c r="C209" s="614" t="s">
        <v>5337</v>
      </c>
      <c r="D209" s="615">
        <v>9.2200000000000006</v>
      </c>
      <c r="E209" s="615">
        <v>21.14</v>
      </c>
      <c r="F209" s="615">
        <v>30.36</v>
      </c>
    </row>
    <row r="210" spans="1:6">
      <c r="A210" s="612">
        <v>88313</v>
      </c>
      <c r="B210" s="613" t="s">
        <v>5377</v>
      </c>
      <c r="C210" s="614" t="s">
        <v>5337</v>
      </c>
      <c r="D210" s="615">
        <v>6.69</v>
      </c>
      <c r="E210" s="615">
        <v>15.64</v>
      </c>
      <c r="F210" s="615">
        <v>22.33</v>
      </c>
    </row>
    <row r="211" spans="1:6">
      <c r="A211" s="612">
        <v>88314</v>
      </c>
      <c r="B211" s="613" t="s">
        <v>5323</v>
      </c>
      <c r="C211" s="614" t="s">
        <v>5337</v>
      </c>
      <c r="D211" s="615">
        <v>6.69</v>
      </c>
      <c r="E211" s="615">
        <v>13.82</v>
      </c>
      <c r="F211" s="615">
        <v>20.51</v>
      </c>
    </row>
    <row r="212" spans="1:6">
      <c r="A212" s="612">
        <v>88315</v>
      </c>
      <c r="B212" s="613" t="s">
        <v>5324</v>
      </c>
      <c r="C212" s="614" t="s">
        <v>5337</v>
      </c>
      <c r="D212" s="615">
        <v>7.87</v>
      </c>
      <c r="E212" s="615">
        <v>21.07</v>
      </c>
      <c r="F212" s="615">
        <v>28.94</v>
      </c>
    </row>
    <row r="213" spans="1:6">
      <c r="A213" s="612">
        <v>88316</v>
      </c>
      <c r="B213" s="613" t="s">
        <v>5378</v>
      </c>
      <c r="C213" s="614" t="s">
        <v>5337</v>
      </c>
      <c r="D213" s="615">
        <v>7.7</v>
      </c>
      <c r="E213" s="615">
        <v>15.02</v>
      </c>
      <c r="F213" s="615">
        <v>22.72</v>
      </c>
    </row>
    <row r="214" spans="1:6">
      <c r="A214" s="612">
        <v>88317</v>
      </c>
      <c r="B214" s="613" t="s">
        <v>5326</v>
      </c>
      <c r="C214" s="614" t="s">
        <v>5337</v>
      </c>
      <c r="D214" s="615">
        <v>8.7100000000000009</v>
      </c>
      <c r="E214" s="615">
        <v>21.65</v>
      </c>
      <c r="F214" s="615">
        <v>30.36</v>
      </c>
    </row>
    <row r="215" spans="1:6" ht="30">
      <c r="A215" s="612">
        <v>88318</v>
      </c>
      <c r="B215" s="613" t="s">
        <v>5379</v>
      </c>
      <c r="C215" s="614" t="s">
        <v>5337</v>
      </c>
      <c r="D215" s="615">
        <v>8.7100000000000009</v>
      </c>
      <c r="E215" s="615">
        <v>17.52</v>
      </c>
      <c r="F215" s="615">
        <v>26.23</v>
      </c>
    </row>
    <row r="216" spans="1:6">
      <c r="A216" s="612">
        <v>88320</v>
      </c>
      <c r="B216" s="613" t="s">
        <v>5328</v>
      </c>
      <c r="C216" s="614" t="s">
        <v>5337</v>
      </c>
      <c r="D216" s="615">
        <v>7.69</v>
      </c>
      <c r="E216" s="615">
        <v>21.07</v>
      </c>
      <c r="F216" s="615">
        <v>28.76</v>
      </c>
    </row>
    <row r="217" spans="1:6">
      <c r="A217" s="612">
        <v>100533</v>
      </c>
      <c r="B217" s="613" t="s">
        <v>5329</v>
      </c>
      <c r="C217" s="614" t="s">
        <v>5337</v>
      </c>
      <c r="D217" s="615">
        <v>1.96</v>
      </c>
      <c r="E217" s="615">
        <v>16.75</v>
      </c>
      <c r="F217" s="615">
        <v>18.71</v>
      </c>
    </row>
    <row r="218" spans="1:6">
      <c r="A218" s="612">
        <v>88321</v>
      </c>
      <c r="B218" s="613" t="s">
        <v>5380</v>
      </c>
      <c r="C218" s="614" t="s">
        <v>5337</v>
      </c>
      <c r="D218" s="615">
        <v>2.02</v>
      </c>
      <c r="E218" s="615">
        <v>30.71</v>
      </c>
      <c r="F218" s="615">
        <v>32.729999999999997</v>
      </c>
    </row>
    <row r="219" spans="1:6">
      <c r="A219" s="612">
        <v>88322</v>
      </c>
      <c r="B219" s="613" t="s">
        <v>5381</v>
      </c>
      <c r="C219" s="614" t="s">
        <v>5337</v>
      </c>
      <c r="D219" s="615">
        <v>2.04</v>
      </c>
      <c r="E219" s="615">
        <v>22.26</v>
      </c>
      <c r="F219" s="615">
        <v>24.3</v>
      </c>
    </row>
    <row r="220" spans="1:6">
      <c r="A220" s="612">
        <v>100309</v>
      </c>
      <c r="B220" s="613" t="s">
        <v>5331</v>
      </c>
      <c r="C220" s="614" t="s">
        <v>5337</v>
      </c>
      <c r="D220" s="615">
        <v>2.02</v>
      </c>
      <c r="E220" s="615">
        <v>28.32</v>
      </c>
      <c r="F220" s="615">
        <v>30.34</v>
      </c>
    </row>
    <row r="221" spans="1:6">
      <c r="A221" s="612">
        <v>88323</v>
      </c>
      <c r="B221" s="613" t="s">
        <v>5382</v>
      </c>
      <c r="C221" s="614" t="s">
        <v>5337</v>
      </c>
      <c r="D221" s="615">
        <v>7.69</v>
      </c>
      <c r="E221" s="615">
        <v>20.8</v>
      </c>
      <c r="F221" s="615">
        <v>28.49</v>
      </c>
    </row>
    <row r="222" spans="1:6">
      <c r="A222" s="612">
        <v>90781</v>
      </c>
      <c r="B222" s="613" t="s">
        <v>5334</v>
      </c>
      <c r="C222" s="614" t="s">
        <v>5337</v>
      </c>
      <c r="D222" s="615">
        <v>1.96</v>
      </c>
      <c r="E222" s="615">
        <v>21</v>
      </c>
      <c r="F222" s="615">
        <v>22.96</v>
      </c>
    </row>
    <row r="223" spans="1:6">
      <c r="A223" s="612">
        <v>88324</v>
      </c>
      <c r="B223" s="613" t="s">
        <v>5383</v>
      </c>
      <c r="C223" s="614" t="s">
        <v>5337</v>
      </c>
      <c r="D223" s="615">
        <v>6.69</v>
      </c>
      <c r="E223" s="615">
        <v>22.66</v>
      </c>
      <c r="F223" s="615">
        <v>29.35</v>
      </c>
    </row>
    <row r="224" spans="1:6">
      <c r="A224" s="612">
        <v>88325</v>
      </c>
      <c r="B224" s="613" t="s">
        <v>5335</v>
      </c>
      <c r="C224" s="614" t="s">
        <v>5337</v>
      </c>
      <c r="D224" s="615">
        <v>7.87</v>
      </c>
      <c r="E224" s="615">
        <v>21.44</v>
      </c>
      <c r="F224" s="615">
        <v>29.31</v>
      </c>
    </row>
    <row r="225" spans="1:6">
      <c r="A225" s="612">
        <v>100289</v>
      </c>
      <c r="B225" s="613" t="s">
        <v>5336</v>
      </c>
      <c r="C225" s="614" t="s">
        <v>5337</v>
      </c>
      <c r="D225" s="615">
        <v>7.7</v>
      </c>
      <c r="E225" s="615">
        <v>15.1</v>
      </c>
      <c r="F225" s="615">
        <v>22.8</v>
      </c>
    </row>
    <row r="226" spans="1:6">
      <c r="A226" s="612">
        <v>88326</v>
      </c>
      <c r="B226" s="613" t="s">
        <v>5384</v>
      </c>
      <c r="C226" s="614" t="s">
        <v>5337</v>
      </c>
      <c r="D226" s="615">
        <v>7.7</v>
      </c>
      <c r="E226" s="615">
        <v>20.239999999999998</v>
      </c>
      <c r="F226" s="615">
        <v>27.94</v>
      </c>
    </row>
    <row r="227" spans="1:6" ht="30">
      <c r="A227" s="612">
        <v>95967</v>
      </c>
      <c r="B227" s="613" t="s">
        <v>5385</v>
      </c>
      <c r="C227" s="614" t="s">
        <v>5337</v>
      </c>
      <c r="D227" s="615">
        <v>4.4199999999999902</v>
      </c>
      <c r="E227" s="615">
        <v>141.03</v>
      </c>
      <c r="F227" s="615">
        <v>145.44999999999999</v>
      </c>
    </row>
    <row r="228" spans="1:6">
      <c r="A228" s="608"/>
      <c r="B228" s="609" t="s">
        <v>11230</v>
      </c>
      <c r="C228" s="610"/>
      <c r="D228" s="611"/>
      <c r="E228" s="611"/>
      <c r="F228" s="611"/>
    </row>
    <row r="229" spans="1:6" ht="15.75">
      <c r="A229" s="621"/>
      <c r="B229" s="622" t="s">
        <v>11231</v>
      </c>
      <c r="C229" s="610"/>
      <c r="D229" s="611"/>
      <c r="E229" s="611"/>
      <c r="F229" s="611"/>
    </row>
    <row r="230" spans="1:6">
      <c r="A230" s="608"/>
      <c r="B230" s="609" t="s">
        <v>11232</v>
      </c>
      <c r="C230" s="610"/>
      <c r="D230" s="611"/>
      <c r="E230" s="611"/>
      <c r="F230" s="611"/>
    </row>
    <row r="231" spans="1:6" ht="30">
      <c r="A231" s="612">
        <v>97637</v>
      </c>
      <c r="B231" s="613" t="s">
        <v>5386</v>
      </c>
      <c r="C231" s="614" t="s">
        <v>99</v>
      </c>
      <c r="D231" s="615">
        <v>0.85</v>
      </c>
      <c r="E231" s="615">
        <v>2.0299999999999998</v>
      </c>
      <c r="F231" s="615">
        <v>2.88</v>
      </c>
    </row>
    <row r="232" spans="1:6">
      <c r="A232" s="612">
        <v>98458</v>
      </c>
      <c r="B232" s="613" t="s">
        <v>5387</v>
      </c>
      <c r="C232" s="614" t="s">
        <v>99</v>
      </c>
      <c r="D232" s="615">
        <v>147.38</v>
      </c>
      <c r="E232" s="615">
        <v>16.809999999999999</v>
      </c>
      <c r="F232" s="615">
        <v>164.19</v>
      </c>
    </row>
    <row r="233" spans="1:6">
      <c r="A233" s="612">
        <v>98459</v>
      </c>
      <c r="B233" s="613" t="s">
        <v>5388</v>
      </c>
      <c r="C233" s="614" t="s">
        <v>99</v>
      </c>
      <c r="D233" s="615">
        <v>123.07</v>
      </c>
      <c r="E233" s="615">
        <v>15.65</v>
      </c>
      <c r="F233" s="615">
        <v>138.72</v>
      </c>
    </row>
    <row r="234" spans="1:6">
      <c r="A234" s="617" t="s">
        <v>14049</v>
      </c>
      <c r="B234" s="618" t="s">
        <v>14050</v>
      </c>
      <c r="C234" s="619" t="s">
        <v>99</v>
      </c>
      <c r="D234" s="620">
        <v>11.47</v>
      </c>
      <c r="E234" s="620">
        <v>17.84</v>
      </c>
      <c r="F234" s="620">
        <v>29.31</v>
      </c>
    </row>
    <row r="235" spans="1:6">
      <c r="A235" s="617" t="s">
        <v>14051</v>
      </c>
      <c r="B235" s="618" t="s">
        <v>14052</v>
      </c>
      <c r="C235" s="619" t="s">
        <v>99</v>
      </c>
      <c r="D235" s="620">
        <v>208.96</v>
      </c>
      <c r="E235" s="620">
        <v>59.47</v>
      </c>
      <c r="F235" s="620">
        <v>268.43</v>
      </c>
    </row>
    <row r="236" spans="1:6">
      <c r="A236" s="617" t="s">
        <v>14053</v>
      </c>
      <c r="B236" s="618" t="s">
        <v>14054</v>
      </c>
      <c r="C236" s="619" t="s">
        <v>99</v>
      </c>
      <c r="D236" s="620">
        <v>163.96</v>
      </c>
      <c r="E236" s="620">
        <v>59.47</v>
      </c>
      <c r="F236" s="620">
        <v>223.43</v>
      </c>
    </row>
    <row r="237" spans="1:6">
      <c r="A237" s="608"/>
      <c r="B237" s="609" t="s">
        <v>5389</v>
      </c>
      <c r="C237" s="610"/>
      <c r="D237" s="611"/>
      <c r="E237" s="611"/>
      <c r="F237" s="611"/>
    </row>
    <row r="238" spans="1:6" ht="30">
      <c r="A238" s="617" t="s">
        <v>14055</v>
      </c>
      <c r="B238" s="618" t="s">
        <v>14056</v>
      </c>
      <c r="C238" s="619" t="s">
        <v>1</v>
      </c>
      <c r="D238" s="620">
        <v>2675.85</v>
      </c>
      <c r="E238" s="620">
        <v>343.22</v>
      </c>
      <c r="F238" s="620">
        <v>3019.07</v>
      </c>
    </row>
    <row r="239" spans="1:6" ht="30">
      <c r="A239" s="612">
        <v>98461</v>
      </c>
      <c r="B239" s="613" t="s">
        <v>11799</v>
      </c>
      <c r="C239" s="614" t="s">
        <v>5390</v>
      </c>
      <c r="D239" s="615">
        <v>6170.83</v>
      </c>
      <c r="E239" s="615">
        <v>205.44</v>
      </c>
      <c r="F239" s="615">
        <v>6376.27</v>
      </c>
    </row>
    <row r="240" spans="1:6" ht="30">
      <c r="A240" s="612">
        <v>98462</v>
      </c>
      <c r="B240" s="613" t="s">
        <v>11800</v>
      </c>
      <c r="C240" s="614" t="s">
        <v>5390</v>
      </c>
      <c r="D240" s="615">
        <v>9261.4500000000007</v>
      </c>
      <c r="E240" s="615">
        <v>312.05</v>
      </c>
      <c r="F240" s="615">
        <v>9573.5</v>
      </c>
    </row>
    <row r="241" spans="1:6">
      <c r="A241" s="608"/>
      <c r="B241" s="609" t="s">
        <v>11233</v>
      </c>
      <c r="C241" s="610"/>
      <c r="D241" s="611"/>
      <c r="E241" s="611"/>
      <c r="F241" s="611"/>
    </row>
    <row r="242" spans="1:6" ht="30">
      <c r="A242" s="612">
        <v>93206</v>
      </c>
      <c r="B242" s="613" t="s">
        <v>5391</v>
      </c>
      <c r="C242" s="614" t="s">
        <v>99</v>
      </c>
      <c r="D242" s="615">
        <v>831.63</v>
      </c>
      <c r="E242" s="615">
        <v>355.61</v>
      </c>
      <c r="F242" s="615">
        <v>1187.24</v>
      </c>
    </row>
    <row r="243" spans="1:6" ht="30">
      <c r="A243" s="612">
        <v>93207</v>
      </c>
      <c r="B243" s="613" t="s">
        <v>5392</v>
      </c>
      <c r="C243" s="614" t="s">
        <v>99</v>
      </c>
      <c r="D243" s="615">
        <v>1020.28</v>
      </c>
      <c r="E243" s="615">
        <v>210.72</v>
      </c>
      <c r="F243" s="615">
        <v>1231</v>
      </c>
    </row>
    <row r="244" spans="1:6" ht="30">
      <c r="A244" s="612">
        <v>93208</v>
      </c>
      <c r="B244" s="613" t="s">
        <v>5393</v>
      </c>
      <c r="C244" s="614" t="s">
        <v>99</v>
      </c>
      <c r="D244" s="615">
        <v>893.55</v>
      </c>
      <c r="E244" s="615">
        <v>154.47</v>
      </c>
      <c r="F244" s="615">
        <v>1048.02</v>
      </c>
    </row>
    <row r="245" spans="1:6" ht="30">
      <c r="A245" s="612">
        <v>93209</v>
      </c>
      <c r="B245" s="613" t="s">
        <v>5394</v>
      </c>
      <c r="C245" s="614" t="s">
        <v>99</v>
      </c>
      <c r="D245" s="615">
        <v>761.35</v>
      </c>
      <c r="E245" s="615">
        <v>268</v>
      </c>
      <c r="F245" s="615">
        <v>1029.3499999999999</v>
      </c>
    </row>
    <row r="246" spans="1:6" ht="30">
      <c r="A246" s="612">
        <v>93210</v>
      </c>
      <c r="B246" s="613" t="s">
        <v>5395</v>
      </c>
      <c r="C246" s="614" t="s">
        <v>99</v>
      </c>
      <c r="D246" s="615">
        <v>509.8</v>
      </c>
      <c r="E246" s="615">
        <v>130.6</v>
      </c>
      <c r="F246" s="615">
        <v>640.4</v>
      </c>
    </row>
    <row r="247" spans="1:6" ht="30">
      <c r="A247" s="612">
        <v>93211</v>
      </c>
      <c r="B247" s="613" t="s">
        <v>5396</v>
      </c>
      <c r="C247" s="614" t="s">
        <v>99</v>
      </c>
      <c r="D247" s="615">
        <v>460.78</v>
      </c>
      <c r="E247" s="615">
        <v>162.05000000000001</v>
      </c>
      <c r="F247" s="615">
        <v>622.83000000000004</v>
      </c>
    </row>
    <row r="248" spans="1:6" ht="30">
      <c r="A248" s="612">
        <v>93212</v>
      </c>
      <c r="B248" s="613" t="s">
        <v>5397</v>
      </c>
      <c r="C248" s="614" t="s">
        <v>99</v>
      </c>
      <c r="D248" s="615">
        <v>872.88</v>
      </c>
      <c r="E248" s="615">
        <v>216.9</v>
      </c>
      <c r="F248" s="615">
        <v>1089.78</v>
      </c>
    </row>
    <row r="249" spans="1:6" ht="30">
      <c r="A249" s="612">
        <v>93213</v>
      </c>
      <c r="B249" s="613" t="s">
        <v>5398</v>
      </c>
      <c r="C249" s="614" t="s">
        <v>99</v>
      </c>
      <c r="D249" s="615">
        <v>780.06</v>
      </c>
      <c r="E249" s="615">
        <v>287.93</v>
      </c>
      <c r="F249" s="615">
        <v>1067.99</v>
      </c>
    </row>
    <row r="250" spans="1:6" ht="30">
      <c r="A250" s="612">
        <v>93214</v>
      </c>
      <c r="B250" s="613" t="s">
        <v>11797</v>
      </c>
      <c r="C250" s="614" t="s">
        <v>5390</v>
      </c>
      <c r="D250" s="615">
        <v>6920.48</v>
      </c>
      <c r="E250" s="615">
        <v>350</v>
      </c>
      <c r="F250" s="615">
        <v>7270.48</v>
      </c>
    </row>
    <row r="251" spans="1:6" ht="30">
      <c r="A251" s="612">
        <v>93243</v>
      </c>
      <c r="B251" s="613" t="s">
        <v>11798</v>
      </c>
      <c r="C251" s="614" t="s">
        <v>5390</v>
      </c>
      <c r="D251" s="615">
        <v>10657.29</v>
      </c>
      <c r="E251" s="615">
        <v>461.55</v>
      </c>
      <c r="F251" s="615">
        <v>11118.84</v>
      </c>
    </row>
    <row r="252" spans="1:6" ht="30">
      <c r="A252" s="612">
        <v>93582</v>
      </c>
      <c r="B252" s="613" t="s">
        <v>5399</v>
      </c>
      <c r="C252" s="614" t="s">
        <v>99</v>
      </c>
      <c r="D252" s="615">
        <v>254.65</v>
      </c>
      <c r="E252" s="615">
        <v>52.95</v>
      </c>
      <c r="F252" s="615">
        <v>307.60000000000002</v>
      </c>
    </row>
    <row r="253" spans="1:6" ht="30">
      <c r="A253" s="612">
        <v>93583</v>
      </c>
      <c r="B253" s="613" t="s">
        <v>5400</v>
      </c>
      <c r="C253" s="614" t="s">
        <v>99</v>
      </c>
      <c r="D253" s="615">
        <v>402.46</v>
      </c>
      <c r="E253" s="615">
        <v>87.28</v>
      </c>
      <c r="F253" s="615">
        <v>489.74</v>
      </c>
    </row>
    <row r="254" spans="1:6" ht="30">
      <c r="A254" s="612">
        <v>93584</v>
      </c>
      <c r="B254" s="613" t="s">
        <v>5401</v>
      </c>
      <c r="C254" s="614" t="s">
        <v>99</v>
      </c>
      <c r="D254" s="615">
        <v>921.1</v>
      </c>
      <c r="E254" s="615">
        <v>168.24</v>
      </c>
      <c r="F254" s="615">
        <v>1089.3399999999999</v>
      </c>
    </row>
    <row r="255" spans="1:6" ht="30">
      <c r="A255" s="612">
        <v>93585</v>
      </c>
      <c r="B255" s="613" t="s">
        <v>5402</v>
      </c>
      <c r="C255" s="614" t="s">
        <v>99</v>
      </c>
      <c r="D255" s="615">
        <v>1107.74</v>
      </c>
      <c r="E255" s="615">
        <v>199.23</v>
      </c>
      <c r="F255" s="615">
        <v>1306.97</v>
      </c>
    </row>
    <row r="256" spans="1:6" ht="30">
      <c r="A256" s="612">
        <v>98441</v>
      </c>
      <c r="B256" s="613" t="s">
        <v>5403</v>
      </c>
      <c r="C256" s="614" t="s">
        <v>99</v>
      </c>
      <c r="D256" s="615">
        <v>149.26</v>
      </c>
      <c r="E256" s="615">
        <v>20.98</v>
      </c>
      <c r="F256" s="615">
        <v>170.24</v>
      </c>
    </row>
    <row r="257" spans="1:6" ht="30">
      <c r="A257" s="612">
        <v>98442</v>
      </c>
      <c r="B257" s="613" t="s">
        <v>5404</v>
      </c>
      <c r="C257" s="614" t="s">
        <v>99</v>
      </c>
      <c r="D257" s="615">
        <v>150.24</v>
      </c>
      <c r="E257" s="615">
        <v>23.55</v>
      </c>
      <c r="F257" s="615">
        <v>173.79</v>
      </c>
    </row>
    <row r="258" spans="1:6" ht="30">
      <c r="A258" s="612">
        <v>98443</v>
      </c>
      <c r="B258" s="613" t="s">
        <v>5405</v>
      </c>
      <c r="C258" s="614" t="s">
        <v>99</v>
      </c>
      <c r="D258" s="615">
        <v>137.30000000000001</v>
      </c>
      <c r="E258" s="615">
        <v>11.29</v>
      </c>
      <c r="F258" s="615">
        <v>148.59</v>
      </c>
    </row>
    <row r="259" spans="1:6" ht="30">
      <c r="A259" s="612">
        <v>98444</v>
      </c>
      <c r="B259" s="613" t="s">
        <v>5406</v>
      </c>
      <c r="C259" s="614" t="s">
        <v>99</v>
      </c>
      <c r="D259" s="615">
        <v>138.01</v>
      </c>
      <c r="E259" s="615">
        <v>13.11</v>
      </c>
      <c r="F259" s="615">
        <v>151.12</v>
      </c>
    </row>
    <row r="260" spans="1:6" ht="30">
      <c r="A260" s="612">
        <v>98445</v>
      </c>
      <c r="B260" s="613" t="s">
        <v>5407</v>
      </c>
      <c r="C260" s="614" t="s">
        <v>99</v>
      </c>
      <c r="D260" s="615">
        <v>177.13</v>
      </c>
      <c r="E260" s="615">
        <v>30.46</v>
      </c>
      <c r="F260" s="615">
        <v>207.59</v>
      </c>
    </row>
    <row r="261" spans="1:6" ht="30">
      <c r="A261" s="612">
        <v>98446</v>
      </c>
      <c r="B261" s="613" t="s">
        <v>5408</v>
      </c>
      <c r="C261" s="614" t="s">
        <v>99</v>
      </c>
      <c r="D261" s="615">
        <v>218.96</v>
      </c>
      <c r="E261" s="615">
        <v>49.97</v>
      </c>
      <c r="F261" s="615">
        <v>268.93</v>
      </c>
    </row>
    <row r="262" spans="1:6" ht="30">
      <c r="A262" s="612">
        <v>98447</v>
      </c>
      <c r="B262" s="613" t="s">
        <v>5409</v>
      </c>
      <c r="C262" s="614" t="s">
        <v>99</v>
      </c>
      <c r="D262" s="615">
        <v>160</v>
      </c>
      <c r="E262" s="615">
        <v>17.309999999999999</v>
      </c>
      <c r="F262" s="615">
        <v>177.31</v>
      </c>
    </row>
    <row r="263" spans="1:6" ht="30">
      <c r="A263" s="612">
        <v>98448</v>
      </c>
      <c r="B263" s="613" t="s">
        <v>5410</v>
      </c>
      <c r="C263" s="614" t="s">
        <v>99</v>
      </c>
      <c r="D263" s="615">
        <v>194.24</v>
      </c>
      <c r="E263" s="615">
        <v>31.13</v>
      </c>
      <c r="F263" s="615">
        <v>225.37</v>
      </c>
    </row>
    <row r="264" spans="1:6" ht="30">
      <c r="A264" s="612">
        <v>98449</v>
      </c>
      <c r="B264" s="613" t="s">
        <v>5411</v>
      </c>
      <c r="C264" s="614" t="s">
        <v>99</v>
      </c>
      <c r="D264" s="615">
        <v>181.92</v>
      </c>
      <c r="E264" s="615">
        <v>24.74</v>
      </c>
      <c r="F264" s="615">
        <v>206.66</v>
      </c>
    </row>
    <row r="265" spans="1:6" ht="30">
      <c r="A265" s="612">
        <v>98450</v>
      </c>
      <c r="B265" s="613" t="s">
        <v>5412</v>
      </c>
      <c r="C265" s="614" t="s">
        <v>99</v>
      </c>
      <c r="D265" s="615">
        <v>183.36</v>
      </c>
      <c r="E265" s="615">
        <v>28.5</v>
      </c>
      <c r="F265" s="615">
        <v>211.86</v>
      </c>
    </row>
    <row r="266" spans="1:6" ht="30">
      <c r="A266" s="612">
        <v>98451</v>
      </c>
      <c r="B266" s="613" t="s">
        <v>5413</v>
      </c>
      <c r="C266" s="614" t="s">
        <v>99</v>
      </c>
      <c r="D266" s="615">
        <v>169.1</v>
      </c>
      <c r="E266" s="615">
        <v>12.84</v>
      </c>
      <c r="F266" s="615">
        <v>181.94</v>
      </c>
    </row>
    <row r="267" spans="1:6" ht="30">
      <c r="A267" s="612">
        <v>98452</v>
      </c>
      <c r="B267" s="616" t="s">
        <v>5414</v>
      </c>
      <c r="C267" s="614" t="s">
        <v>99</v>
      </c>
      <c r="D267" s="615">
        <v>169.97</v>
      </c>
      <c r="E267" s="615">
        <v>15.12</v>
      </c>
      <c r="F267" s="615">
        <v>185.09</v>
      </c>
    </row>
    <row r="268" spans="1:6" ht="30">
      <c r="A268" s="612">
        <v>98453</v>
      </c>
      <c r="B268" s="613" t="s">
        <v>5415</v>
      </c>
      <c r="C268" s="614" t="s">
        <v>99</v>
      </c>
      <c r="D268" s="615">
        <v>211.64</v>
      </c>
      <c r="E268" s="615">
        <v>38.49</v>
      </c>
      <c r="F268" s="615">
        <v>250.13</v>
      </c>
    </row>
    <row r="269" spans="1:6" ht="30">
      <c r="A269" s="612">
        <v>98454</v>
      </c>
      <c r="B269" s="613" t="s">
        <v>5416</v>
      </c>
      <c r="C269" s="614" t="s">
        <v>99</v>
      </c>
      <c r="D269" s="615">
        <v>257.83</v>
      </c>
      <c r="E269" s="615">
        <v>68.510000000000005</v>
      </c>
      <c r="F269" s="615">
        <v>326.33999999999997</v>
      </c>
    </row>
    <row r="270" spans="1:6" ht="30">
      <c r="A270" s="612">
        <v>98455</v>
      </c>
      <c r="B270" s="613" t="s">
        <v>5417</v>
      </c>
      <c r="C270" s="614" t="s">
        <v>99</v>
      </c>
      <c r="D270" s="615">
        <v>193.67</v>
      </c>
      <c r="E270" s="615">
        <v>23.12</v>
      </c>
      <c r="F270" s="615">
        <v>216.79</v>
      </c>
    </row>
    <row r="271" spans="1:6" ht="30">
      <c r="A271" s="612">
        <v>98456</v>
      </c>
      <c r="B271" s="613" t="s">
        <v>5418</v>
      </c>
      <c r="C271" s="614" t="s">
        <v>99</v>
      </c>
      <c r="D271" s="615">
        <v>231.96</v>
      </c>
      <c r="E271" s="615">
        <v>46.73</v>
      </c>
      <c r="F271" s="615">
        <v>278.69</v>
      </c>
    </row>
    <row r="272" spans="1:6">
      <c r="A272" s="612">
        <v>98460</v>
      </c>
      <c r="B272" s="613" t="s">
        <v>5419</v>
      </c>
      <c r="C272" s="614" t="s">
        <v>99</v>
      </c>
      <c r="D272" s="615">
        <v>186.67</v>
      </c>
      <c r="E272" s="615">
        <v>7.21</v>
      </c>
      <c r="F272" s="615">
        <v>193.88</v>
      </c>
    </row>
    <row r="273" spans="1:6">
      <c r="A273" s="608"/>
      <c r="B273" s="609" t="s">
        <v>14058</v>
      </c>
      <c r="C273" s="610"/>
      <c r="D273" s="611"/>
      <c r="E273" s="611"/>
      <c r="F273" s="611"/>
    </row>
    <row r="274" spans="1:6">
      <c r="A274" s="617" t="s">
        <v>14059</v>
      </c>
      <c r="B274" s="618" t="s">
        <v>11771</v>
      </c>
      <c r="C274" s="619" t="s">
        <v>99</v>
      </c>
      <c r="D274" s="620">
        <v>346.84</v>
      </c>
      <c r="E274" s="620">
        <v>51.11</v>
      </c>
      <c r="F274" s="620">
        <v>397.95</v>
      </c>
    </row>
    <row r="275" spans="1:6">
      <c r="A275" s="617" t="s">
        <v>14060</v>
      </c>
      <c r="B275" s="618" t="s">
        <v>14061</v>
      </c>
      <c r="C275" s="619" t="s">
        <v>5390</v>
      </c>
      <c r="D275" s="620">
        <v>46.32</v>
      </c>
      <c r="E275" s="620">
        <v>3</v>
      </c>
      <c r="F275" s="620">
        <v>49.32</v>
      </c>
    </row>
    <row r="276" spans="1:6">
      <c r="A276" s="617" t="s">
        <v>14062</v>
      </c>
      <c r="B276" s="618" t="s">
        <v>14063</v>
      </c>
      <c r="C276" s="619" t="s">
        <v>5390</v>
      </c>
      <c r="D276" s="620">
        <v>125.12</v>
      </c>
      <c r="E276" s="620">
        <v>3</v>
      </c>
      <c r="F276" s="620">
        <v>128.12</v>
      </c>
    </row>
    <row r="277" spans="1:6">
      <c r="A277" s="617" t="s">
        <v>14064</v>
      </c>
      <c r="B277" s="618" t="s">
        <v>14065</v>
      </c>
      <c r="C277" s="619" t="s">
        <v>5390</v>
      </c>
      <c r="D277" s="620">
        <v>13.78</v>
      </c>
      <c r="E277" s="620">
        <v>3</v>
      </c>
      <c r="F277" s="620">
        <v>16.78</v>
      </c>
    </row>
    <row r="278" spans="1:6">
      <c r="A278" s="617" t="s">
        <v>14066</v>
      </c>
      <c r="B278" s="618" t="s">
        <v>14067</v>
      </c>
      <c r="C278" s="619" t="s">
        <v>5390</v>
      </c>
      <c r="D278" s="620">
        <v>13.97</v>
      </c>
      <c r="E278" s="620">
        <v>3</v>
      </c>
      <c r="F278" s="620">
        <v>16.97</v>
      </c>
    </row>
    <row r="279" spans="1:6">
      <c r="A279" s="617" t="s">
        <v>14068</v>
      </c>
      <c r="B279" s="618" t="s">
        <v>14069</v>
      </c>
      <c r="C279" s="619" t="s">
        <v>5390</v>
      </c>
      <c r="D279" s="620">
        <v>25.4</v>
      </c>
      <c r="E279" s="620">
        <v>3</v>
      </c>
      <c r="F279" s="620">
        <v>28.4</v>
      </c>
    </row>
    <row r="280" spans="1:6">
      <c r="A280" s="617" t="s">
        <v>14070</v>
      </c>
      <c r="B280" s="618" t="s">
        <v>14071</v>
      </c>
      <c r="C280" s="619" t="s">
        <v>5390</v>
      </c>
      <c r="D280" s="620">
        <v>84.31</v>
      </c>
      <c r="E280" s="620">
        <v>4.26</v>
      </c>
      <c r="F280" s="620">
        <v>88.57</v>
      </c>
    </row>
    <row r="281" spans="1:6">
      <c r="A281" s="617" t="s">
        <v>14072</v>
      </c>
      <c r="B281" s="618" t="s">
        <v>14073</v>
      </c>
      <c r="C281" s="619" t="s">
        <v>5390</v>
      </c>
      <c r="D281" s="620">
        <v>29.52</v>
      </c>
      <c r="E281" s="620">
        <v>2.4</v>
      </c>
      <c r="F281" s="620">
        <v>31.92</v>
      </c>
    </row>
    <row r="282" spans="1:6">
      <c r="A282" s="617" t="s">
        <v>14074</v>
      </c>
      <c r="B282" s="618" t="s">
        <v>14075</v>
      </c>
      <c r="C282" s="619" t="s">
        <v>99</v>
      </c>
      <c r="D282" s="620">
        <v>283.5</v>
      </c>
      <c r="E282" s="620">
        <v>18.149999999999999</v>
      </c>
      <c r="F282" s="620">
        <v>301.64999999999998</v>
      </c>
    </row>
    <row r="283" spans="1:6">
      <c r="A283" s="617" t="s">
        <v>14076</v>
      </c>
      <c r="B283" s="618" t="s">
        <v>14077</v>
      </c>
      <c r="C283" s="619" t="s">
        <v>1</v>
      </c>
      <c r="D283" s="620">
        <v>23</v>
      </c>
      <c r="E283" s="620">
        <v>5.27</v>
      </c>
      <c r="F283" s="620">
        <v>28.27</v>
      </c>
    </row>
    <row r="284" spans="1:6">
      <c r="A284" s="608"/>
      <c r="B284" s="609" t="s">
        <v>5420</v>
      </c>
      <c r="C284" s="610"/>
      <c r="D284" s="611"/>
      <c r="E284" s="611"/>
      <c r="F284" s="611"/>
    </row>
    <row r="285" spans="1:6">
      <c r="A285" s="612">
        <v>97054</v>
      </c>
      <c r="B285" s="613" t="s">
        <v>5422</v>
      </c>
      <c r="C285" s="614" t="s">
        <v>5390</v>
      </c>
      <c r="D285" s="615">
        <v>20.54</v>
      </c>
      <c r="E285" s="615">
        <v>8.4</v>
      </c>
      <c r="F285" s="615">
        <v>28.94</v>
      </c>
    </row>
    <row r="286" spans="1:6">
      <c r="A286" s="617" t="s">
        <v>14078</v>
      </c>
      <c r="B286" s="618" t="s">
        <v>14079</v>
      </c>
      <c r="C286" s="619" t="s">
        <v>5421</v>
      </c>
      <c r="D286" s="620">
        <v>22.2</v>
      </c>
      <c r="E286" s="620">
        <v>1.2</v>
      </c>
      <c r="F286" s="620">
        <v>23.4</v>
      </c>
    </row>
    <row r="287" spans="1:6">
      <c r="A287" s="617" t="s">
        <v>14080</v>
      </c>
      <c r="B287" s="618" t="s">
        <v>14081</v>
      </c>
      <c r="C287" s="619" t="s">
        <v>5421</v>
      </c>
      <c r="D287" s="620">
        <v>41.01</v>
      </c>
      <c r="E287" s="620">
        <v>1.2</v>
      </c>
      <c r="F287" s="620">
        <v>42.21</v>
      </c>
    </row>
    <row r="288" spans="1:6">
      <c r="A288" s="617" t="s">
        <v>14082</v>
      </c>
      <c r="B288" s="618" t="s">
        <v>14083</v>
      </c>
      <c r="C288" s="619" t="s">
        <v>5390</v>
      </c>
      <c r="D288" s="620">
        <v>6.2</v>
      </c>
      <c r="E288" s="620">
        <v>0.5</v>
      </c>
      <c r="F288" s="620">
        <v>6.7</v>
      </c>
    </row>
    <row r="289" spans="1:6" ht="30">
      <c r="A289" s="617" t="s">
        <v>14084</v>
      </c>
      <c r="B289" s="618" t="s">
        <v>14085</v>
      </c>
      <c r="C289" s="619" t="s">
        <v>1</v>
      </c>
      <c r="D289" s="620">
        <v>206.5</v>
      </c>
      <c r="E289" s="620">
        <v>0</v>
      </c>
      <c r="F289" s="620">
        <v>206.5</v>
      </c>
    </row>
    <row r="290" spans="1:6">
      <c r="A290" s="617" t="s">
        <v>14086</v>
      </c>
      <c r="B290" s="618" t="s">
        <v>14087</v>
      </c>
      <c r="C290" s="619" t="s">
        <v>1</v>
      </c>
      <c r="D290" s="620">
        <v>20.6</v>
      </c>
      <c r="E290" s="620">
        <v>3</v>
      </c>
      <c r="F290" s="620">
        <v>23.6</v>
      </c>
    </row>
    <row r="291" spans="1:6" ht="45">
      <c r="A291" s="617" t="s">
        <v>14088</v>
      </c>
      <c r="B291" s="618" t="s">
        <v>14089</v>
      </c>
      <c r="C291" s="619" t="s">
        <v>5390</v>
      </c>
      <c r="D291" s="620">
        <v>13.1</v>
      </c>
      <c r="E291" s="620">
        <v>3</v>
      </c>
      <c r="F291" s="620">
        <v>16.100000000000001</v>
      </c>
    </row>
    <row r="292" spans="1:6" ht="45">
      <c r="A292" s="617" t="s">
        <v>14090</v>
      </c>
      <c r="B292" s="618" t="s">
        <v>14091</v>
      </c>
      <c r="C292" s="619" t="s">
        <v>5390</v>
      </c>
      <c r="D292" s="620">
        <v>23.03</v>
      </c>
      <c r="E292" s="620">
        <v>2.25</v>
      </c>
      <c r="F292" s="620">
        <v>25.28</v>
      </c>
    </row>
    <row r="293" spans="1:6" ht="60">
      <c r="A293" s="617" t="s">
        <v>14092</v>
      </c>
      <c r="B293" s="618" t="s">
        <v>14093</v>
      </c>
      <c r="C293" s="619" t="s">
        <v>5390</v>
      </c>
      <c r="D293" s="620">
        <v>9.32</v>
      </c>
      <c r="E293" s="620">
        <v>2.25</v>
      </c>
      <c r="F293" s="620">
        <v>11.57</v>
      </c>
    </row>
    <row r="294" spans="1:6" ht="60">
      <c r="A294" s="617" t="s">
        <v>14094</v>
      </c>
      <c r="B294" s="618" t="s">
        <v>14095</v>
      </c>
      <c r="C294" s="619" t="s">
        <v>5390</v>
      </c>
      <c r="D294" s="620">
        <v>14.91</v>
      </c>
      <c r="E294" s="620">
        <v>2.25</v>
      </c>
      <c r="F294" s="620">
        <v>17.16</v>
      </c>
    </row>
    <row r="295" spans="1:6" ht="60">
      <c r="A295" s="617" t="s">
        <v>14096</v>
      </c>
      <c r="B295" s="618" t="s">
        <v>14097</v>
      </c>
      <c r="C295" s="619" t="s">
        <v>5390</v>
      </c>
      <c r="D295" s="620">
        <v>17.53</v>
      </c>
      <c r="E295" s="620">
        <v>2.25</v>
      </c>
      <c r="F295" s="620">
        <v>19.78</v>
      </c>
    </row>
    <row r="296" spans="1:6" ht="60">
      <c r="A296" s="617" t="s">
        <v>14098</v>
      </c>
      <c r="B296" s="618" t="s">
        <v>14099</v>
      </c>
      <c r="C296" s="619" t="s">
        <v>5390</v>
      </c>
      <c r="D296" s="620">
        <v>13.35</v>
      </c>
      <c r="E296" s="620">
        <v>2.25</v>
      </c>
      <c r="F296" s="620">
        <v>15.6</v>
      </c>
    </row>
    <row r="297" spans="1:6" ht="60">
      <c r="A297" s="617" t="s">
        <v>14100</v>
      </c>
      <c r="B297" s="618" t="s">
        <v>14101</v>
      </c>
      <c r="C297" s="619" t="s">
        <v>5390</v>
      </c>
      <c r="D297" s="620">
        <v>21.99</v>
      </c>
      <c r="E297" s="620">
        <v>2.25</v>
      </c>
      <c r="F297" s="620">
        <v>24.24</v>
      </c>
    </row>
    <row r="298" spans="1:6" ht="45">
      <c r="A298" s="617" t="s">
        <v>14102</v>
      </c>
      <c r="B298" s="618" t="s">
        <v>14103</v>
      </c>
      <c r="C298" s="619" t="s">
        <v>1</v>
      </c>
      <c r="D298" s="620">
        <v>47.08</v>
      </c>
      <c r="E298" s="620">
        <v>3</v>
      </c>
      <c r="F298" s="620">
        <v>50.08</v>
      </c>
    </row>
    <row r="299" spans="1:6" ht="45">
      <c r="A299" s="617" t="s">
        <v>14104</v>
      </c>
      <c r="B299" s="618" t="s">
        <v>14105</v>
      </c>
      <c r="C299" s="619" t="s">
        <v>1</v>
      </c>
      <c r="D299" s="620">
        <v>148.99</v>
      </c>
      <c r="E299" s="620">
        <v>3</v>
      </c>
      <c r="F299" s="620">
        <v>151.99</v>
      </c>
    </row>
    <row r="300" spans="1:6" ht="45">
      <c r="A300" s="617" t="s">
        <v>14106</v>
      </c>
      <c r="B300" s="618" t="s">
        <v>14107</v>
      </c>
      <c r="C300" s="619" t="s">
        <v>1</v>
      </c>
      <c r="D300" s="620">
        <v>57.2</v>
      </c>
      <c r="E300" s="620">
        <v>3</v>
      </c>
      <c r="F300" s="620">
        <v>60.2</v>
      </c>
    </row>
    <row r="301" spans="1:6" ht="30">
      <c r="A301" s="617" t="s">
        <v>14108</v>
      </c>
      <c r="B301" s="618" t="s">
        <v>14109</v>
      </c>
      <c r="C301" s="619" t="s">
        <v>5390</v>
      </c>
      <c r="D301" s="620">
        <v>21.43</v>
      </c>
      <c r="E301" s="620">
        <v>2.25</v>
      </c>
      <c r="F301" s="620">
        <v>23.68</v>
      </c>
    </row>
    <row r="302" spans="1:6">
      <c r="A302" s="617" t="s">
        <v>14110</v>
      </c>
      <c r="B302" s="618" t="s">
        <v>14111</v>
      </c>
      <c r="C302" s="619" t="s">
        <v>5390</v>
      </c>
      <c r="D302" s="620">
        <v>21.75</v>
      </c>
      <c r="E302" s="620">
        <v>44.65</v>
      </c>
      <c r="F302" s="620">
        <v>66.400000000000006</v>
      </c>
    </row>
    <row r="303" spans="1:6" ht="30">
      <c r="A303" s="617" t="s">
        <v>14112</v>
      </c>
      <c r="B303" s="618" t="s">
        <v>14113</v>
      </c>
      <c r="C303" s="619" t="s">
        <v>1</v>
      </c>
      <c r="D303" s="620">
        <v>337.92</v>
      </c>
      <c r="E303" s="620">
        <v>18.149999999999999</v>
      </c>
      <c r="F303" s="620">
        <v>356.07</v>
      </c>
    </row>
    <row r="304" spans="1:6" ht="30">
      <c r="A304" s="617" t="s">
        <v>14114</v>
      </c>
      <c r="B304" s="618" t="s">
        <v>14115</v>
      </c>
      <c r="C304" s="619" t="s">
        <v>1</v>
      </c>
      <c r="D304" s="620">
        <v>22.94</v>
      </c>
      <c r="E304" s="620">
        <v>2.13</v>
      </c>
      <c r="F304" s="620">
        <v>25.07</v>
      </c>
    </row>
    <row r="305" spans="1:6" ht="15.75">
      <c r="A305" s="621"/>
      <c r="B305" s="622" t="s">
        <v>180</v>
      </c>
      <c r="C305" s="610"/>
      <c r="D305" s="611"/>
      <c r="E305" s="611"/>
      <c r="F305" s="611"/>
    </row>
    <row r="306" spans="1:6">
      <c r="A306" s="608"/>
      <c r="B306" s="609" t="s">
        <v>5423</v>
      </c>
      <c r="C306" s="610"/>
      <c r="D306" s="611"/>
      <c r="E306" s="611"/>
      <c r="F306" s="611"/>
    </row>
    <row r="307" spans="1:6">
      <c r="A307" s="612">
        <v>99058</v>
      </c>
      <c r="B307" s="613" t="s">
        <v>5424</v>
      </c>
      <c r="C307" s="614" t="s">
        <v>5390</v>
      </c>
      <c r="D307" s="615">
        <v>1.69</v>
      </c>
      <c r="E307" s="615">
        <v>6.07</v>
      </c>
      <c r="F307" s="615">
        <v>7.76</v>
      </c>
    </row>
    <row r="308" spans="1:6" ht="30">
      <c r="A308" s="612">
        <v>99059</v>
      </c>
      <c r="B308" s="613" t="s">
        <v>10335</v>
      </c>
      <c r="C308" s="614" t="s">
        <v>5421</v>
      </c>
      <c r="D308" s="615">
        <v>39.03</v>
      </c>
      <c r="E308" s="615">
        <v>24.5</v>
      </c>
      <c r="F308" s="615">
        <v>63.53</v>
      </c>
    </row>
    <row r="309" spans="1:6">
      <c r="A309" s="612">
        <v>99062</v>
      </c>
      <c r="B309" s="613" t="s">
        <v>5425</v>
      </c>
      <c r="C309" s="614" t="s">
        <v>5390</v>
      </c>
      <c r="D309" s="615">
        <v>0.77</v>
      </c>
      <c r="E309" s="615">
        <v>1.91</v>
      </c>
      <c r="F309" s="615">
        <v>2.68</v>
      </c>
    </row>
    <row r="310" spans="1:6">
      <c r="A310" s="612">
        <v>99063</v>
      </c>
      <c r="B310" s="613" t="s">
        <v>5426</v>
      </c>
      <c r="C310" s="614" t="s">
        <v>5421</v>
      </c>
      <c r="D310" s="615">
        <v>3.22</v>
      </c>
      <c r="E310" s="615">
        <v>2.5099999999999998</v>
      </c>
      <c r="F310" s="615">
        <v>5.73</v>
      </c>
    </row>
    <row r="311" spans="1:6">
      <c r="A311" s="612">
        <v>99064</v>
      </c>
      <c r="B311" s="613" t="s">
        <v>5427</v>
      </c>
      <c r="C311" s="614" t="s">
        <v>5421</v>
      </c>
      <c r="D311" s="615">
        <v>0.05</v>
      </c>
      <c r="E311" s="615">
        <v>0.33</v>
      </c>
      <c r="F311" s="615">
        <v>0.38</v>
      </c>
    </row>
    <row r="312" spans="1:6">
      <c r="A312" s="608"/>
      <c r="B312" s="609" t="s">
        <v>5428</v>
      </c>
      <c r="C312" s="610"/>
      <c r="D312" s="611"/>
      <c r="E312" s="611"/>
      <c r="F312" s="611"/>
    </row>
    <row r="313" spans="1:6">
      <c r="A313" s="612">
        <v>99060</v>
      </c>
      <c r="B313" s="613" t="s">
        <v>5429</v>
      </c>
      <c r="C313" s="614" t="s">
        <v>5390</v>
      </c>
      <c r="D313" s="615">
        <v>107.26</v>
      </c>
      <c r="E313" s="615">
        <v>67.41</v>
      </c>
      <c r="F313" s="615">
        <v>174.67</v>
      </c>
    </row>
    <row r="314" spans="1:6">
      <c r="A314" s="612">
        <v>99061</v>
      </c>
      <c r="B314" s="613" t="s">
        <v>5430</v>
      </c>
      <c r="C314" s="614" t="s">
        <v>5390</v>
      </c>
      <c r="D314" s="615">
        <v>65.069999999999993</v>
      </c>
      <c r="E314" s="615">
        <v>49.57</v>
      </c>
      <c r="F314" s="615">
        <v>114.64</v>
      </c>
    </row>
    <row r="315" spans="1:6">
      <c r="A315" s="612">
        <v>97062</v>
      </c>
      <c r="B315" s="613" t="s">
        <v>5431</v>
      </c>
      <c r="C315" s="614" t="s">
        <v>99</v>
      </c>
      <c r="D315" s="615">
        <v>4.2300000000000004</v>
      </c>
      <c r="E315" s="615">
        <v>2.68</v>
      </c>
      <c r="F315" s="615">
        <v>6.91</v>
      </c>
    </row>
    <row r="316" spans="1:6" ht="45">
      <c r="A316" s="612">
        <v>97063</v>
      </c>
      <c r="B316" s="613" t="s">
        <v>5432</v>
      </c>
      <c r="C316" s="614" t="s">
        <v>99</v>
      </c>
      <c r="D316" s="615">
        <v>3.16</v>
      </c>
      <c r="E316" s="615">
        <v>8.27</v>
      </c>
      <c r="F316" s="615">
        <v>11.43</v>
      </c>
    </row>
    <row r="317" spans="1:6" ht="30">
      <c r="A317" s="612">
        <v>97064</v>
      </c>
      <c r="B317" s="613" t="s">
        <v>5433</v>
      </c>
      <c r="C317" s="614" t="s">
        <v>5421</v>
      </c>
      <c r="D317" s="615">
        <v>5.93</v>
      </c>
      <c r="E317" s="615">
        <v>15.09</v>
      </c>
      <c r="F317" s="615">
        <v>21.02</v>
      </c>
    </row>
    <row r="318" spans="1:6" ht="30">
      <c r="A318" s="612">
        <v>97065</v>
      </c>
      <c r="B318" s="613" t="s">
        <v>5434</v>
      </c>
      <c r="C318" s="614" t="s">
        <v>5435</v>
      </c>
      <c r="D318" s="615">
        <v>2.09</v>
      </c>
      <c r="E318" s="615">
        <v>5.16</v>
      </c>
      <c r="F318" s="615">
        <v>7.25</v>
      </c>
    </row>
    <row r="319" spans="1:6" ht="30">
      <c r="A319" s="612">
        <v>97066</v>
      </c>
      <c r="B319" s="613" t="s">
        <v>5436</v>
      </c>
      <c r="C319" s="614" t="s">
        <v>99</v>
      </c>
      <c r="D319" s="615">
        <v>76.680000000000007</v>
      </c>
      <c r="E319" s="615">
        <v>22.77</v>
      </c>
      <c r="F319" s="615">
        <v>99.45</v>
      </c>
    </row>
    <row r="320" spans="1:6" ht="30">
      <c r="A320" s="612">
        <v>97067</v>
      </c>
      <c r="B320" s="613" t="s">
        <v>5437</v>
      </c>
      <c r="C320" s="614" t="s">
        <v>5421</v>
      </c>
      <c r="D320" s="615">
        <v>648.12</v>
      </c>
      <c r="E320" s="615">
        <v>214.36</v>
      </c>
      <c r="F320" s="615">
        <v>862.48</v>
      </c>
    </row>
    <row r="321" spans="1:6">
      <c r="A321" s="617" t="s">
        <v>14116</v>
      </c>
      <c r="B321" s="618" t="s">
        <v>14117</v>
      </c>
      <c r="C321" s="619" t="s">
        <v>14118</v>
      </c>
      <c r="D321" s="620">
        <v>8.4499999999999993</v>
      </c>
      <c r="E321" s="620">
        <v>3.97</v>
      </c>
      <c r="F321" s="620">
        <v>12.42</v>
      </c>
    </row>
    <row r="322" spans="1:6" ht="30">
      <c r="A322" s="617" t="s">
        <v>14119</v>
      </c>
      <c r="B322" s="618" t="s">
        <v>14120</v>
      </c>
      <c r="C322" s="619" t="s">
        <v>14121</v>
      </c>
      <c r="D322" s="620">
        <v>19.5</v>
      </c>
      <c r="E322" s="620">
        <v>0</v>
      </c>
      <c r="F322" s="620">
        <v>19.5</v>
      </c>
    </row>
    <row r="323" spans="1:6">
      <c r="A323" s="608"/>
      <c r="B323" s="609" t="s">
        <v>5438</v>
      </c>
      <c r="C323" s="610"/>
      <c r="D323" s="611"/>
      <c r="E323" s="611"/>
      <c r="F323" s="611"/>
    </row>
    <row r="324" spans="1:6" ht="45">
      <c r="A324" s="612">
        <v>97010</v>
      </c>
      <c r="B324" s="613" t="s">
        <v>5439</v>
      </c>
      <c r="C324" s="614" t="s">
        <v>5421</v>
      </c>
      <c r="D324" s="615">
        <v>68.069999999999993</v>
      </c>
      <c r="E324" s="615">
        <v>13.28</v>
      </c>
      <c r="F324" s="615">
        <v>81.349999999999994</v>
      </c>
    </row>
    <row r="325" spans="1:6" ht="45">
      <c r="A325" s="612">
        <v>97011</v>
      </c>
      <c r="B325" s="613" t="s">
        <v>5440</v>
      </c>
      <c r="C325" s="614" t="s">
        <v>5421</v>
      </c>
      <c r="D325" s="615">
        <v>48.26</v>
      </c>
      <c r="E325" s="615">
        <v>13.28</v>
      </c>
      <c r="F325" s="615">
        <v>61.54</v>
      </c>
    </row>
    <row r="326" spans="1:6" ht="45">
      <c r="A326" s="612">
        <v>97012</v>
      </c>
      <c r="B326" s="613" t="s">
        <v>5441</v>
      </c>
      <c r="C326" s="614" t="s">
        <v>5421</v>
      </c>
      <c r="D326" s="615">
        <v>38.340000000000003</v>
      </c>
      <c r="E326" s="615">
        <v>13.29</v>
      </c>
      <c r="F326" s="615">
        <v>51.63</v>
      </c>
    </row>
    <row r="327" spans="1:6" ht="45">
      <c r="A327" s="612">
        <v>97013</v>
      </c>
      <c r="B327" s="613" t="s">
        <v>5442</v>
      </c>
      <c r="C327" s="614" t="s">
        <v>5421</v>
      </c>
      <c r="D327" s="615">
        <v>90.2</v>
      </c>
      <c r="E327" s="615">
        <v>14.09</v>
      </c>
      <c r="F327" s="615">
        <v>104.29</v>
      </c>
    </row>
    <row r="328" spans="1:6" s="568" customFormat="1" ht="30">
      <c r="A328" s="612">
        <v>97014</v>
      </c>
      <c r="B328" s="613" t="s">
        <v>5443</v>
      </c>
      <c r="C328" s="614" t="s">
        <v>5421</v>
      </c>
      <c r="D328" s="615">
        <v>63.03</v>
      </c>
      <c r="E328" s="615">
        <v>14.09</v>
      </c>
      <c r="F328" s="615">
        <v>77.12</v>
      </c>
    </row>
    <row r="329" spans="1:6" ht="45">
      <c r="A329" s="612">
        <v>97015</v>
      </c>
      <c r="B329" s="613" t="s">
        <v>5444</v>
      </c>
      <c r="C329" s="614" t="s">
        <v>5421</v>
      </c>
      <c r="D329" s="615">
        <v>49.29</v>
      </c>
      <c r="E329" s="615">
        <v>14.09</v>
      </c>
      <c r="F329" s="615">
        <v>63.38</v>
      </c>
    </row>
    <row r="330" spans="1:6" ht="45">
      <c r="A330" s="612">
        <v>97016</v>
      </c>
      <c r="B330" s="613" t="s">
        <v>5445</v>
      </c>
      <c r="C330" s="614" t="s">
        <v>5421</v>
      </c>
      <c r="D330" s="615">
        <v>64.709999999999994</v>
      </c>
      <c r="E330" s="615">
        <v>8.27</v>
      </c>
      <c r="F330" s="615">
        <v>72.98</v>
      </c>
    </row>
    <row r="331" spans="1:6" ht="30">
      <c r="A331" s="612">
        <v>97017</v>
      </c>
      <c r="B331" s="613" t="s">
        <v>5446</v>
      </c>
      <c r="C331" s="614" t="s">
        <v>5421</v>
      </c>
      <c r="D331" s="615">
        <v>45.84</v>
      </c>
      <c r="E331" s="615">
        <v>8.27</v>
      </c>
      <c r="F331" s="615">
        <v>54.11</v>
      </c>
    </row>
    <row r="332" spans="1:6" ht="45">
      <c r="A332" s="612">
        <v>97018</v>
      </c>
      <c r="B332" s="613" t="s">
        <v>5447</v>
      </c>
      <c r="C332" s="614" t="s">
        <v>5421</v>
      </c>
      <c r="D332" s="615">
        <v>36.04</v>
      </c>
      <c r="E332" s="615">
        <v>8.27</v>
      </c>
      <c r="F332" s="615">
        <v>44.31</v>
      </c>
    </row>
    <row r="333" spans="1:6" ht="60">
      <c r="A333" s="612">
        <v>97031</v>
      </c>
      <c r="B333" s="613" t="s">
        <v>5448</v>
      </c>
      <c r="C333" s="614" t="s">
        <v>5421</v>
      </c>
      <c r="D333" s="615">
        <v>94.72</v>
      </c>
      <c r="E333" s="615">
        <v>13.43</v>
      </c>
      <c r="F333" s="615">
        <v>108.15</v>
      </c>
    </row>
    <row r="334" spans="1:6" s="568" customFormat="1" ht="60">
      <c r="A334" s="612">
        <v>97032</v>
      </c>
      <c r="B334" s="613" t="s">
        <v>5449</v>
      </c>
      <c r="C334" s="614" t="s">
        <v>5421</v>
      </c>
      <c r="D334" s="615">
        <v>52.28</v>
      </c>
      <c r="E334" s="615">
        <v>13.44</v>
      </c>
      <c r="F334" s="615">
        <v>65.72</v>
      </c>
    </row>
    <row r="335" spans="1:6" s="568" customFormat="1" ht="60">
      <c r="A335" s="612">
        <v>97033</v>
      </c>
      <c r="B335" s="613" t="s">
        <v>5450</v>
      </c>
      <c r="C335" s="614" t="s">
        <v>5421</v>
      </c>
      <c r="D335" s="615">
        <v>103.4</v>
      </c>
      <c r="E335" s="615">
        <v>12.68</v>
      </c>
      <c r="F335" s="615">
        <v>116.08</v>
      </c>
    </row>
    <row r="336" spans="1:6" s="568" customFormat="1" ht="60">
      <c r="A336" s="612">
        <v>97034</v>
      </c>
      <c r="B336" s="613" t="s">
        <v>5451</v>
      </c>
      <c r="C336" s="614" t="s">
        <v>5421</v>
      </c>
      <c r="D336" s="615">
        <v>55.89</v>
      </c>
      <c r="E336" s="615">
        <v>12.68</v>
      </c>
      <c r="F336" s="615">
        <v>68.569999999999993</v>
      </c>
    </row>
    <row r="337" spans="1:6" s="568" customFormat="1" ht="30">
      <c r="A337" s="612">
        <v>97039</v>
      </c>
      <c r="B337" s="613" t="s">
        <v>5452</v>
      </c>
      <c r="C337" s="614" t="s">
        <v>99</v>
      </c>
      <c r="D337" s="615">
        <v>32.6</v>
      </c>
      <c r="E337" s="615">
        <v>13.05</v>
      </c>
      <c r="F337" s="615">
        <v>45.65</v>
      </c>
    </row>
    <row r="338" spans="1:6" ht="30">
      <c r="A338" s="612">
        <v>97040</v>
      </c>
      <c r="B338" s="613" t="s">
        <v>5453</v>
      </c>
      <c r="C338" s="614" t="s">
        <v>99</v>
      </c>
      <c r="D338" s="615">
        <v>8.6199999999999992</v>
      </c>
      <c r="E338" s="615">
        <v>8.0500000000000007</v>
      </c>
      <c r="F338" s="615">
        <v>16.670000000000002</v>
      </c>
    </row>
    <row r="339" spans="1:6" ht="30">
      <c r="A339" s="612">
        <v>97041</v>
      </c>
      <c r="B339" s="613" t="s">
        <v>5454</v>
      </c>
      <c r="C339" s="614" t="s">
        <v>99</v>
      </c>
      <c r="D339" s="615">
        <v>308.08</v>
      </c>
      <c r="E339" s="615">
        <v>21.51</v>
      </c>
      <c r="F339" s="615">
        <v>329.59</v>
      </c>
    </row>
    <row r="340" spans="1:6">
      <c r="A340" s="612">
        <v>97046</v>
      </c>
      <c r="B340" s="613" t="s">
        <v>5455</v>
      </c>
      <c r="C340" s="614" t="s">
        <v>99</v>
      </c>
      <c r="D340" s="615">
        <v>0.32</v>
      </c>
      <c r="E340" s="615">
        <v>0.06</v>
      </c>
      <c r="F340" s="615">
        <v>0.38</v>
      </c>
    </row>
    <row r="341" spans="1:6" ht="30">
      <c r="A341" s="612">
        <v>97047</v>
      </c>
      <c r="B341" s="613" t="s">
        <v>5456</v>
      </c>
      <c r="C341" s="614" t="s">
        <v>99</v>
      </c>
      <c r="D341" s="615">
        <v>0.12</v>
      </c>
      <c r="E341" s="615">
        <v>0.02</v>
      </c>
      <c r="F341" s="615">
        <v>0.14000000000000001</v>
      </c>
    </row>
    <row r="342" spans="1:6" ht="30">
      <c r="A342" s="612">
        <v>97048</v>
      </c>
      <c r="B342" s="613" t="s">
        <v>5457</v>
      </c>
      <c r="C342" s="614" t="s">
        <v>99</v>
      </c>
      <c r="D342" s="615">
        <v>0.09</v>
      </c>
      <c r="E342" s="615">
        <v>0.01</v>
      </c>
      <c r="F342" s="615">
        <v>0.1</v>
      </c>
    </row>
    <row r="343" spans="1:6" ht="15.75">
      <c r="A343" s="621"/>
      <c r="B343" s="622" t="s">
        <v>5458</v>
      </c>
      <c r="C343" s="610"/>
      <c r="D343" s="611"/>
      <c r="E343" s="611"/>
      <c r="F343" s="611"/>
    </row>
    <row r="344" spans="1:6">
      <c r="A344" s="608"/>
      <c r="B344" s="609" t="s">
        <v>5459</v>
      </c>
      <c r="C344" s="610"/>
      <c r="D344" s="611"/>
      <c r="E344" s="611"/>
      <c r="F344" s="611"/>
    </row>
    <row r="345" spans="1:6">
      <c r="A345" s="617" t="s">
        <v>14122</v>
      </c>
      <c r="B345" s="618" t="s">
        <v>14123</v>
      </c>
      <c r="C345" s="619" t="s">
        <v>5460</v>
      </c>
      <c r="D345" s="620">
        <v>1.83</v>
      </c>
      <c r="E345" s="620">
        <v>0.12</v>
      </c>
      <c r="F345" s="620">
        <v>1.95</v>
      </c>
    </row>
    <row r="346" spans="1:6" ht="45">
      <c r="A346" s="612">
        <v>100981</v>
      </c>
      <c r="B346" s="613" t="s">
        <v>5461</v>
      </c>
      <c r="C346" s="614" t="s">
        <v>5435</v>
      </c>
      <c r="D346" s="615">
        <v>7.78</v>
      </c>
      <c r="E346" s="615">
        <v>1.27</v>
      </c>
      <c r="F346" s="615">
        <v>9.0500000000000007</v>
      </c>
    </row>
    <row r="347" spans="1:6" ht="45">
      <c r="A347" s="612">
        <v>100982</v>
      </c>
      <c r="B347" s="613" t="s">
        <v>5462</v>
      </c>
      <c r="C347" s="614" t="s">
        <v>5435</v>
      </c>
      <c r="D347" s="615">
        <v>7.87</v>
      </c>
      <c r="E347" s="615">
        <v>0.95</v>
      </c>
      <c r="F347" s="615">
        <v>8.82</v>
      </c>
    </row>
    <row r="348" spans="1:6" ht="45">
      <c r="A348" s="612">
        <v>100983</v>
      </c>
      <c r="B348" s="613" t="s">
        <v>5463</v>
      </c>
      <c r="C348" s="614" t="s">
        <v>5435</v>
      </c>
      <c r="D348" s="615">
        <v>7.95</v>
      </c>
      <c r="E348" s="615">
        <v>0.81</v>
      </c>
      <c r="F348" s="615">
        <v>8.76</v>
      </c>
    </row>
    <row r="349" spans="1:6" ht="45">
      <c r="A349" s="612">
        <v>100984</v>
      </c>
      <c r="B349" s="613" t="s">
        <v>5464</v>
      </c>
      <c r="C349" s="614" t="s">
        <v>5435</v>
      </c>
      <c r="D349" s="615">
        <v>7.92</v>
      </c>
      <c r="E349" s="615">
        <v>0.73</v>
      </c>
      <c r="F349" s="615">
        <v>8.65</v>
      </c>
    </row>
    <row r="350" spans="1:6" ht="45">
      <c r="A350" s="612">
        <v>100997</v>
      </c>
      <c r="B350" s="613" t="s">
        <v>5465</v>
      </c>
      <c r="C350" s="614" t="s">
        <v>5466</v>
      </c>
      <c r="D350" s="615">
        <v>5.18</v>
      </c>
      <c r="E350" s="615">
        <v>0.86</v>
      </c>
      <c r="F350" s="615">
        <v>6.04</v>
      </c>
    </row>
    <row r="351" spans="1:6" ht="45">
      <c r="A351" s="612">
        <v>100998</v>
      </c>
      <c r="B351" s="613" t="s">
        <v>5467</v>
      </c>
      <c r="C351" s="614" t="s">
        <v>5466</v>
      </c>
      <c r="D351" s="615">
        <v>5.25</v>
      </c>
      <c r="E351" s="615">
        <v>0.63</v>
      </c>
      <c r="F351" s="615">
        <v>5.88</v>
      </c>
    </row>
    <row r="352" spans="1:6" ht="45">
      <c r="A352" s="612">
        <v>100999</v>
      </c>
      <c r="B352" s="613" t="s">
        <v>5468</v>
      </c>
      <c r="C352" s="614" t="s">
        <v>5466</v>
      </c>
      <c r="D352" s="615">
        <v>5.32</v>
      </c>
      <c r="E352" s="615">
        <v>0.54</v>
      </c>
      <c r="F352" s="615">
        <v>5.86</v>
      </c>
    </row>
    <row r="353" spans="1:6" ht="45">
      <c r="A353" s="612">
        <v>101000</v>
      </c>
      <c r="B353" s="613" t="s">
        <v>5469</v>
      </c>
      <c r="C353" s="614" t="s">
        <v>5466</v>
      </c>
      <c r="D353" s="615">
        <v>5.28</v>
      </c>
      <c r="E353" s="615">
        <v>0.48</v>
      </c>
      <c r="F353" s="615">
        <v>5.76</v>
      </c>
    </row>
    <row r="354" spans="1:6">
      <c r="A354" s="617" t="s">
        <v>14124</v>
      </c>
      <c r="B354" s="618" t="s">
        <v>14125</v>
      </c>
      <c r="C354" s="619" t="s">
        <v>5435</v>
      </c>
      <c r="D354" s="620">
        <v>9.9600000000000009</v>
      </c>
      <c r="E354" s="620">
        <v>0.79</v>
      </c>
      <c r="F354" s="620">
        <v>10.75</v>
      </c>
    </row>
    <row r="355" spans="1:6">
      <c r="A355" s="617" t="s">
        <v>14126</v>
      </c>
      <c r="B355" s="618" t="s">
        <v>14127</v>
      </c>
      <c r="C355" s="619" t="s">
        <v>5435</v>
      </c>
      <c r="D355" s="620">
        <v>16.59</v>
      </c>
      <c r="E355" s="620">
        <v>18.510000000000002</v>
      </c>
      <c r="F355" s="620">
        <v>35.1</v>
      </c>
    </row>
    <row r="356" spans="1:6" ht="30">
      <c r="A356" s="617" t="s">
        <v>14128</v>
      </c>
      <c r="B356" s="618" t="s">
        <v>14129</v>
      </c>
      <c r="C356" s="619" t="s">
        <v>5435</v>
      </c>
      <c r="D356" s="620">
        <v>94.87</v>
      </c>
      <c r="E356" s="620">
        <v>18.02</v>
      </c>
      <c r="F356" s="620">
        <v>112.89</v>
      </c>
    </row>
    <row r="357" spans="1:6">
      <c r="A357" s="617" t="s">
        <v>14130</v>
      </c>
      <c r="B357" s="618" t="s">
        <v>14131</v>
      </c>
      <c r="C357" s="619" t="s">
        <v>5435</v>
      </c>
      <c r="D357" s="620">
        <v>7.7</v>
      </c>
      <c r="E357" s="620">
        <v>15.02</v>
      </c>
      <c r="F357" s="620">
        <v>22.72</v>
      </c>
    </row>
    <row r="358" spans="1:6">
      <c r="A358" s="608"/>
      <c r="B358" s="609" t="s">
        <v>5470</v>
      </c>
      <c r="C358" s="610"/>
      <c r="D358" s="611"/>
      <c r="E358" s="611"/>
      <c r="F358" s="611"/>
    </row>
    <row r="359" spans="1:6" ht="30">
      <c r="A359" s="612">
        <v>96522</v>
      </c>
      <c r="B359" s="613" t="s">
        <v>10926</v>
      </c>
      <c r="C359" s="614" t="s">
        <v>5435</v>
      </c>
      <c r="D359" s="615">
        <v>50.47</v>
      </c>
      <c r="E359" s="615">
        <v>112.56</v>
      </c>
      <c r="F359" s="615">
        <v>163.03</v>
      </c>
    </row>
    <row r="360" spans="1:6" ht="30">
      <c r="A360" s="612">
        <v>96523</v>
      </c>
      <c r="B360" s="613" t="s">
        <v>10927</v>
      </c>
      <c r="C360" s="614" t="s">
        <v>5435</v>
      </c>
      <c r="D360" s="615">
        <v>32.83</v>
      </c>
      <c r="E360" s="615">
        <v>71.180000000000007</v>
      </c>
      <c r="F360" s="615">
        <v>104.01</v>
      </c>
    </row>
    <row r="361" spans="1:6" ht="30">
      <c r="A361" s="612">
        <v>96526</v>
      </c>
      <c r="B361" s="613" t="s">
        <v>10930</v>
      </c>
      <c r="C361" s="614" t="s">
        <v>5435</v>
      </c>
      <c r="D361" s="615">
        <v>101.27</v>
      </c>
      <c r="E361" s="615">
        <v>227.97</v>
      </c>
      <c r="F361" s="615">
        <v>329.24</v>
      </c>
    </row>
    <row r="362" spans="1:6" ht="30">
      <c r="A362" s="612">
        <v>96527</v>
      </c>
      <c r="B362" s="613" t="s">
        <v>10931</v>
      </c>
      <c r="C362" s="614" t="s">
        <v>5435</v>
      </c>
      <c r="D362" s="615">
        <v>43.3</v>
      </c>
      <c r="E362" s="615">
        <v>93.23</v>
      </c>
      <c r="F362" s="615">
        <v>136.53</v>
      </c>
    </row>
    <row r="363" spans="1:6">
      <c r="A363" s="612">
        <v>97082</v>
      </c>
      <c r="B363" s="613" t="s">
        <v>10662</v>
      </c>
      <c r="C363" s="614" t="s">
        <v>5435</v>
      </c>
      <c r="D363" s="615">
        <v>22.35</v>
      </c>
      <c r="E363" s="615">
        <v>43.62</v>
      </c>
      <c r="F363" s="615">
        <v>65.97</v>
      </c>
    </row>
    <row r="364" spans="1:6">
      <c r="A364" s="612">
        <v>93358</v>
      </c>
      <c r="B364" s="613" t="s">
        <v>5471</v>
      </c>
      <c r="C364" s="614" t="s">
        <v>5435</v>
      </c>
      <c r="D364" s="615">
        <v>30.44</v>
      </c>
      <c r="E364" s="615">
        <v>59.44</v>
      </c>
      <c r="F364" s="615">
        <v>89.88</v>
      </c>
    </row>
    <row r="365" spans="1:6" ht="30">
      <c r="A365" s="617" t="s">
        <v>14132</v>
      </c>
      <c r="B365" s="618" t="s">
        <v>14133</v>
      </c>
      <c r="C365" s="619" t="s">
        <v>5435</v>
      </c>
      <c r="D365" s="620">
        <v>34.65</v>
      </c>
      <c r="E365" s="620">
        <v>67.59</v>
      </c>
      <c r="F365" s="620">
        <v>102.24</v>
      </c>
    </row>
    <row r="366" spans="1:6">
      <c r="A366" s="612">
        <v>95606</v>
      </c>
      <c r="B366" s="613" t="s">
        <v>5472</v>
      </c>
      <c r="C366" s="614" t="s">
        <v>5435</v>
      </c>
      <c r="D366" s="615">
        <v>1.62</v>
      </c>
      <c r="E366" s="615">
        <v>0.25</v>
      </c>
      <c r="F366" s="615">
        <v>1.87</v>
      </c>
    </row>
    <row r="367" spans="1:6">
      <c r="A367" s="617" t="s">
        <v>14134</v>
      </c>
      <c r="B367" s="618" t="s">
        <v>14135</v>
      </c>
      <c r="C367" s="619" t="s">
        <v>5435</v>
      </c>
      <c r="D367" s="620">
        <v>15.4</v>
      </c>
      <c r="E367" s="620">
        <v>30.04</v>
      </c>
      <c r="F367" s="620">
        <v>45.44</v>
      </c>
    </row>
    <row r="368" spans="1:6">
      <c r="A368" s="617" t="s">
        <v>14136</v>
      </c>
      <c r="B368" s="618" t="s">
        <v>14137</v>
      </c>
      <c r="C368" s="619" t="s">
        <v>5435</v>
      </c>
      <c r="D368" s="620">
        <v>19.25</v>
      </c>
      <c r="E368" s="620">
        <v>37.549999999999997</v>
      </c>
      <c r="F368" s="620">
        <v>56.8</v>
      </c>
    </row>
    <row r="369" spans="1:6">
      <c r="A369" s="617" t="s">
        <v>14138</v>
      </c>
      <c r="B369" s="618" t="s">
        <v>14139</v>
      </c>
      <c r="C369" s="619" t="s">
        <v>5435</v>
      </c>
      <c r="D369" s="620">
        <v>21.59</v>
      </c>
      <c r="E369" s="620">
        <v>43.05</v>
      </c>
      <c r="F369" s="620">
        <v>64.64</v>
      </c>
    </row>
    <row r="370" spans="1:6">
      <c r="A370" s="608"/>
      <c r="B370" s="609" t="s">
        <v>5473</v>
      </c>
      <c r="C370" s="610"/>
      <c r="D370" s="611"/>
      <c r="E370" s="611"/>
      <c r="F370" s="611"/>
    </row>
    <row r="371" spans="1:6" ht="30">
      <c r="A371" s="612">
        <v>96520</v>
      </c>
      <c r="B371" s="613" t="s">
        <v>10924</v>
      </c>
      <c r="C371" s="614" t="s">
        <v>5435</v>
      </c>
      <c r="D371" s="615">
        <v>57.88</v>
      </c>
      <c r="E371" s="615">
        <v>49.74</v>
      </c>
      <c r="F371" s="615">
        <v>107.62</v>
      </c>
    </row>
    <row r="372" spans="1:6" ht="30">
      <c r="A372" s="612">
        <v>96521</v>
      </c>
      <c r="B372" s="613" t="s">
        <v>10925</v>
      </c>
      <c r="C372" s="614" t="s">
        <v>5435</v>
      </c>
      <c r="D372" s="615">
        <v>32.85</v>
      </c>
      <c r="E372" s="615">
        <v>13.51</v>
      </c>
      <c r="F372" s="615">
        <v>46.36</v>
      </c>
    </row>
    <row r="373" spans="1:6" ht="30">
      <c r="A373" s="612">
        <v>96524</v>
      </c>
      <c r="B373" s="613" t="s">
        <v>10928</v>
      </c>
      <c r="C373" s="614" t="s">
        <v>5435</v>
      </c>
      <c r="D373" s="615">
        <v>78.22</v>
      </c>
      <c r="E373" s="615">
        <v>115.58</v>
      </c>
      <c r="F373" s="615">
        <v>193.8</v>
      </c>
    </row>
    <row r="374" spans="1:6" ht="30">
      <c r="A374" s="612">
        <v>96525</v>
      </c>
      <c r="B374" s="613" t="s">
        <v>10929</v>
      </c>
      <c r="C374" s="614" t="s">
        <v>5435</v>
      </c>
      <c r="D374" s="615">
        <v>28.59</v>
      </c>
      <c r="E374" s="615">
        <v>12.55</v>
      </c>
      <c r="F374" s="615">
        <v>41.14</v>
      </c>
    </row>
    <row r="375" spans="1:6">
      <c r="A375" s="617" t="s">
        <v>14140</v>
      </c>
      <c r="B375" s="618" t="s">
        <v>14137</v>
      </c>
      <c r="C375" s="619" t="s">
        <v>5435</v>
      </c>
      <c r="D375" s="620">
        <v>11.57</v>
      </c>
      <c r="E375" s="620">
        <v>2.15</v>
      </c>
      <c r="F375" s="620">
        <v>13.72</v>
      </c>
    </row>
    <row r="376" spans="1:6" ht="30">
      <c r="A376" s="612">
        <v>102354</v>
      </c>
      <c r="B376" s="613" t="s">
        <v>10932</v>
      </c>
      <c r="C376" s="614" t="s">
        <v>5435</v>
      </c>
      <c r="D376" s="615">
        <v>94.03</v>
      </c>
      <c r="E376" s="615">
        <v>38.01</v>
      </c>
      <c r="F376" s="615">
        <v>132.04</v>
      </c>
    </row>
    <row r="377" spans="1:6" ht="45">
      <c r="A377" s="612">
        <v>102355</v>
      </c>
      <c r="B377" s="613" t="s">
        <v>10933</v>
      </c>
      <c r="C377" s="614" t="s">
        <v>5435</v>
      </c>
      <c r="D377" s="615">
        <v>103.87</v>
      </c>
      <c r="E377" s="615">
        <v>50.74</v>
      </c>
      <c r="F377" s="615">
        <v>154.61000000000001</v>
      </c>
    </row>
    <row r="378" spans="1:6" ht="30">
      <c r="A378" s="612">
        <v>102360</v>
      </c>
      <c r="B378" s="613" t="s">
        <v>10934</v>
      </c>
      <c r="C378" s="614" t="s">
        <v>5435</v>
      </c>
      <c r="D378" s="615">
        <v>17.579999999999998</v>
      </c>
      <c r="E378" s="615">
        <v>4.5999999999999996</v>
      </c>
      <c r="F378" s="615">
        <v>22.18</v>
      </c>
    </row>
    <row r="379" spans="1:6" ht="30">
      <c r="A379" s="612">
        <v>102361</v>
      </c>
      <c r="B379" s="613" t="s">
        <v>10935</v>
      </c>
      <c r="C379" s="614" t="s">
        <v>5435</v>
      </c>
      <c r="D379" s="615">
        <v>20.91</v>
      </c>
      <c r="E379" s="615">
        <v>9.81</v>
      </c>
      <c r="F379" s="615">
        <v>30.72</v>
      </c>
    </row>
    <row r="380" spans="1:6">
      <c r="A380" s="608"/>
      <c r="B380" s="609" t="s">
        <v>11234</v>
      </c>
      <c r="C380" s="610"/>
      <c r="D380" s="611"/>
      <c r="E380" s="611"/>
      <c r="F380" s="611"/>
    </row>
    <row r="381" spans="1:6" ht="30">
      <c r="A381" s="612">
        <v>101114</v>
      </c>
      <c r="B381" s="613" t="s">
        <v>5474</v>
      </c>
      <c r="C381" s="614" t="s">
        <v>5435</v>
      </c>
      <c r="D381" s="615">
        <v>3.14</v>
      </c>
      <c r="E381" s="615">
        <v>1.1599999999999999</v>
      </c>
      <c r="F381" s="615">
        <v>4.3</v>
      </c>
    </row>
    <row r="382" spans="1:6" ht="30">
      <c r="A382" s="612">
        <v>101115</v>
      </c>
      <c r="B382" s="613" t="s">
        <v>5475</v>
      </c>
      <c r="C382" s="614" t="s">
        <v>5435</v>
      </c>
      <c r="D382" s="615">
        <v>2.81</v>
      </c>
      <c r="E382" s="615">
        <v>0.8</v>
      </c>
      <c r="F382" s="615">
        <v>3.61</v>
      </c>
    </row>
    <row r="383" spans="1:6" ht="30">
      <c r="A383" s="612">
        <v>101116</v>
      </c>
      <c r="B383" s="613" t="s">
        <v>5476</v>
      </c>
      <c r="C383" s="614" t="s">
        <v>5435</v>
      </c>
      <c r="D383" s="615">
        <v>1.76</v>
      </c>
      <c r="E383" s="615">
        <v>0.49</v>
      </c>
      <c r="F383" s="615">
        <v>2.25</v>
      </c>
    </row>
    <row r="384" spans="1:6" ht="30">
      <c r="A384" s="612">
        <v>101117</v>
      </c>
      <c r="B384" s="613" t="s">
        <v>5477</v>
      </c>
      <c r="C384" s="614" t="s">
        <v>5435</v>
      </c>
      <c r="D384" s="615">
        <v>2.87</v>
      </c>
      <c r="E384" s="615">
        <v>0.27</v>
      </c>
      <c r="F384" s="615">
        <v>3.14</v>
      </c>
    </row>
    <row r="385" spans="1:6" ht="30">
      <c r="A385" s="612">
        <v>101118</v>
      </c>
      <c r="B385" s="613" t="s">
        <v>5478</v>
      </c>
      <c r="C385" s="614" t="s">
        <v>5435</v>
      </c>
      <c r="D385" s="615">
        <v>2.78</v>
      </c>
      <c r="E385" s="615">
        <v>0.93</v>
      </c>
      <c r="F385" s="615">
        <v>3.71</v>
      </c>
    </row>
    <row r="386" spans="1:6" ht="30">
      <c r="A386" s="612">
        <v>101119</v>
      </c>
      <c r="B386" s="613" t="s">
        <v>5479</v>
      </c>
      <c r="C386" s="614" t="s">
        <v>5435</v>
      </c>
      <c r="D386" s="615">
        <v>6.01</v>
      </c>
      <c r="E386" s="615">
        <v>2.2200000000000002</v>
      </c>
      <c r="F386" s="615">
        <v>8.23</v>
      </c>
    </row>
    <row r="387" spans="1:6" ht="30">
      <c r="A387" s="612">
        <v>101120</v>
      </c>
      <c r="B387" s="613" t="s">
        <v>5480</v>
      </c>
      <c r="C387" s="614" t="s">
        <v>5435</v>
      </c>
      <c r="D387" s="615">
        <v>5.39</v>
      </c>
      <c r="E387" s="615">
        <v>1.52</v>
      </c>
      <c r="F387" s="615">
        <v>6.91</v>
      </c>
    </row>
    <row r="388" spans="1:6" ht="30">
      <c r="A388" s="612">
        <v>101121</v>
      </c>
      <c r="B388" s="613" t="s">
        <v>5481</v>
      </c>
      <c r="C388" s="614" t="s">
        <v>5435</v>
      </c>
      <c r="D388" s="615">
        <v>3.39</v>
      </c>
      <c r="E388" s="615">
        <v>0.93</v>
      </c>
      <c r="F388" s="615">
        <v>4.32</v>
      </c>
    </row>
    <row r="389" spans="1:6" ht="30">
      <c r="A389" s="612">
        <v>101122</v>
      </c>
      <c r="B389" s="613" t="s">
        <v>5482</v>
      </c>
      <c r="C389" s="614" t="s">
        <v>5435</v>
      </c>
      <c r="D389" s="615">
        <v>5.44</v>
      </c>
      <c r="E389" s="615">
        <v>0.55000000000000004</v>
      </c>
      <c r="F389" s="615">
        <v>5.99</v>
      </c>
    </row>
    <row r="390" spans="1:6" ht="30">
      <c r="A390" s="612">
        <v>101123</v>
      </c>
      <c r="B390" s="613" t="s">
        <v>5483</v>
      </c>
      <c r="C390" s="614" t="s">
        <v>5435</v>
      </c>
      <c r="D390" s="615">
        <v>5.28</v>
      </c>
      <c r="E390" s="615">
        <v>1.8</v>
      </c>
      <c r="F390" s="615">
        <v>7.08</v>
      </c>
    </row>
    <row r="391" spans="1:6" ht="30">
      <c r="A391" s="612">
        <v>101124</v>
      </c>
      <c r="B391" s="613" t="s">
        <v>5484</v>
      </c>
      <c r="C391" s="614" t="s">
        <v>5435</v>
      </c>
      <c r="D391" s="615">
        <v>12.52</v>
      </c>
      <c r="E391" s="615">
        <v>2.33</v>
      </c>
      <c r="F391" s="615">
        <v>14.85</v>
      </c>
    </row>
    <row r="392" spans="1:6" ht="30">
      <c r="A392" s="612">
        <v>101125</v>
      </c>
      <c r="B392" s="613" t="s">
        <v>5485</v>
      </c>
      <c r="C392" s="614" t="s">
        <v>5435</v>
      </c>
      <c r="D392" s="615">
        <v>12.2</v>
      </c>
      <c r="E392" s="615">
        <v>1.96</v>
      </c>
      <c r="F392" s="615">
        <v>14.16</v>
      </c>
    </row>
    <row r="393" spans="1:6" ht="30">
      <c r="A393" s="612">
        <v>101126</v>
      </c>
      <c r="B393" s="613" t="s">
        <v>5486</v>
      </c>
      <c r="C393" s="614" t="s">
        <v>5435</v>
      </c>
      <c r="D393" s="615">
        <v>11.15</v>
      </c>
      <c r="E393" s="615">
        <v>1.65</v>
      </c>
      <c r="F393" s="615">
        <v>12.8</v>
      </c>
    </row>
    <row r="394" spans="1:6" ht="30">
      <c r="A394" s="612">
        <v>101127</v>
      </c>
      <c r="B394" s="613" t="s">
        <v>5487</v>
      </c>
      <c r="C394" s="614" t="s">
        <v>5435</v>
      </c>
      <c r="D394" s="615">
        <v>12.25</v>
      </c>
      <c r="E394" s="615">
        <v>1.44</v>
      </c>
      <c r="F394" s="615">
        <v>13.69</v>
      </c>
    </row>
    <row r="395" spans="1:6" ht="30">
      <c r="A395" s="612">
        <v>101128</v>
      </c>
      <c r="B395" s="613" t="s">
        <v>5488</v>
      </c>
      <c r="C395" s="614" t="s">
        <v>5435</v>
      </c>
      <c r="D395" s="615">
        <v>12.16</v>
      </c>
      <c r="E395" s="615">
        <v>2.1</v>
      </c>
      <c r="F395" s="615">
        <v>14.26</v>
      </c>
    </row>
    <row r="396" spans="1:6" ht="30">
      <c r="A396" s="612">
        <v>101129</v>
      </c>
      <c r="B396" s="613" t="s">
        <v>5489</v>
      </c>
      <c r="C396" s="614" t="s">
        <v>5435</v>
      </c>
      <c r="D396" s="615">
        <v>15.75</v>
      </c>
      <c r="E396" s="615">
        <v>3.45</v>
      </c>
      <c r="F396" s="615">
        <v>19.2</v>
      </c>
    </row>
    <row r="397" spans="1:6" ht="30">
      <c r="A397" s="612">
        <v>101130</v>
      </c>
      <c r="B397" s="613" t="s">
        <v>5490</v>
      </c>
      <c r="C397" s="614" t="s">
        <v>5435</v>
      </c>
      <c r="D397" s="615">
        <v>15.15</v>
      </c>
      <c r="E397" s="615">
        <v>2.73</v>
      </c>
      <c r="F397" s="615">
        <v>17.88</v>
      </c>
    </row>
    <row r="398" spans="1:6" ht="30">
      <c r="A398" s="612">
        <v>101131</v>
      </c>
      <c r="B398" s="613" t="s">
        <v>5491</v>
      </c>
      <c r="C398" s="614" t="s">
        <v>5435</v>
      </c>
      <c r="D398" s="615">
        <v>13.16</v>
      </c>
      <c r="E398" s="615">
        <v>2.13</v>
      </c>
      <c r="F398" s="615">
        <v>15.29</v>
      </c>
    </row>
    <row r="399" spans="1:6" ht="30">
      <c r="A399" s="612">
        <v>101132</v>
      </c>
      <c r="B399" s="613" t="s">
        <v>5492</v>
      </c>
      <c r="C399" s="614" t="s">
        <v>5435</v>
      </c>
      <c r="D399" s="615">
        <v>15.22</v>
      </c>
      <c r="E399" s="615">
        <v>1.74</v>
      </c>
      <c r="F399" s="615">
        <v>16.96</v>
      </c>
    </row>
    <row r="400" spans="1:6" ht="30">
      <c r="A400" s="612">
        <v>101133</v>
      </c>
      <c r="B400" s="613" t="s">
        <v>5493</v>
      </c>
      <c r="C400" s="614" t="s">
        <v>5435</v>
      </c>
      <c r="D400" s="615">
        <v>15.04</v>
      </c>
      <c r="E400" s="615">
        <v>3.01</v>
      </c>
      <c r="F400" s="615">
        <v>18.05</v>
      </c>
    </row>
    <row r="401" spans="1:6" ht="45">
      <c r="A401" s="612">
        <v>101134</v>
      </c>
      <c r="B401" s="613" t="s">
        <v>5494</v>
      </c>
      <c r="C401" s="614" t="s">
        <v>5435</v>
      </c>
      <c r="D401" s="615">
        <v>13.12</v>
      </c>
      <c r="E401" s="615">
        <v>2.38</v>
      </c>
      <c r="F401" s="615">
        <v>15.5</v>
      </c>
    </row>
    <row r="402" spans="1:6" ht="45">
      <c r="A402" s="612">
        <v>101135</v>
      </c>
      <c r="B402" s="613" t="s">
        <v>5495</v>
      </c>
      <c r="C402" s="614" t="s">
        <v>5435</v>
      </c>
      <c r="D402" s="615">
        <v>12.8</v>
      </c>
      <c r="E402" s="615">
        <v>2.0099999999999998</v>
      </c>
      <c r="F402" s="615">
        <v>14.81</v>
      </c>
    </row>
    <row r="403" spans="1:6" ht="45">
      <c r="A403" s="612">
        <v>101136</v>
      </c>
      <c r="B403" s="613" t="s">
        <v>5496</v>
      </c>
      <c r="C403" s="614" t="s">
        <v>5435</v>
      </c>
      <c r="D403" s="615">
        <v>11.75</v>
      </c>
      <c r="E403" s="615">
        <v>1.7</v>
      </c>
      <c r="F403" s="615">
        <v>13.45</v>
      </c>
    </row>
    <row r="404" spans="1:6" ht="45">
      <c r="A404" s="612">
        <v>101137</v>
      </c>
      <c r="B404" s="613" t="s">
        <v>5497</v>
      </c>
      <c r="C404" s="614" t="s">
        <v>5435</v>
      </c>
      <c r="D404" s="615">
        <v>12.85</v>
      </c>
      <c r="E404" s="615">
        <v>1.49</v>
      </c>
      <c r="F404" s="615">
        <v>14.34</v>
      </c>
    </row>
    <row r="405" spans="1:6" ht="45">
      <c r="A405" s="612">
        <v>101138</v>
      </c>
      <c r="B405" s="613" t="s">
        <v>5498</v>
      </c>
      <c r="C405" s="614" t="s">
        <v>5435</v>
      </c>
      <c r="D405" s="615">
        <v>12.76</v>
      </c>
      <c r="E405" s="615">
        <v>2.15</v>
      </c>
      <c r="F405" s="615">
        <v>14.91</v>
      </c>
    </row>
    <row r="406" spans="1:6" ht="45">
      <c r="A406" s="612">
        <v>101139</v>
      </c>
      <c r="B406" s="613" t="s">
        <v>5499</v>
      </c>
      <c r="C406" s="614" t="s">
        <v>5435</v>
      </c>
      <c r="D406" s="615">
        <v>16.37</v>
      </c>
      <c r="E406" s="615">
        <v>3.5</v>
      </c>
      <c r="F406" s="615">
        <v>19.87</v>
      </c>
    </row>
    <row r="407" spans="1:6" ht="45">
      <c r="A407" s="612">
        <v>101140</v>
      </c>
      <c r="B407" s="613" t="s">
        <v>5500</v>
      </c>
      <c r="C407" s="614" t="s">
        <v>5435</v>
      </c>
      <c r="D407" s="615">
        <v>15.77</v>
      </c>
      <c r="E407" s="615">
        <v>2.78</v>
      </c>
      <c r="F407" s="615">
        <v>18.55</v>
      </c>
    </row>
    <row r="408" spans="1:6" ht="45">
      <c r="A408" s="612">
        <v>101141</v>
      </c>
      <c r="B408" s="613" t="s">
        <v>5501</v>
      </c>
      <c r="C408" s="614" t="s">
        <v>5435</v>
      </c>
      <c r="D408" s="615">
        <v>13.78</v>
      </c>
      <c r="E408" s="615">
        <v>2.1800000000000002</v>
      </c>
      <c r="F408" s="615">
        <v>15.96</v>
      </c>
    </row>
    <row r="409" spans="1:6" ht="45">
      <c r="A409" s="612">
        <v>101142</v>
      </c>
      <c r="B409" s="613" t="s">
        <v>5502</v>
      </c>
      <c r="C409" s="614" t="s">
        <v>5435</v>
      </c>
      <c r="D409" s="615">
        <v>15.84</v>
      </c>
      <c r="E409" s="615">
        <v>1.79</v>
      </c>
      <c r="F409" s="615">
        <v>17.63</v>
      </c>
    </row>
    <row r="410" spans="1:6" ht="45">
      <c r="A410" s="612">
        <v>101143</v>
      </c>
      <c r="B410" s="613" t="s">
        <v>5503</v>
      </c>
      <c r="C410" s="614" t="s">
        <v>5435</v>
      </c>
      <c r="D410" s="615">
        <v>15.66</v>
      </c>
      <c r="E410" s="615">
        <v>3.06</v>
      </c>
      <c r="F410" s="615">
        <v>18.72</v>
      </c>
    </row>
    <row r="411" spans="1:6" ht="45">
      <c r="A411" s="612">
        <v>101144</v>
      </c>
      <c r="B411" s="613" t="s">
        <v>5504</v>
      </c>
      <c r="C411" s="614" t="s">
        <v>5435</v>
      </c>
      <c r="D411" s="615">
        <v>13.19</v>
      </c>
      <c r="E411" s="615">
        <v>2.19</v>
      </c>
      <c r="F411" s="615">
        <v>15.38</v>
      </c>
    </row>
    <row r="412" spans="1:6" ht="45">
      <c r="A412" s="612">
        <v>101145</v>
      </c>
      <c r="B412" s="613" t="s">
        <v>5505</v>
      </c>
      <c r="C412" s="614" t="s">
        <v>5435</v>
      </c>
      <c r="D412" s="615">
        <v>12.86</v>
      </c>
      <c r="E412" s="615">
        <v>1.83</v>
      </c>
      <c r="F412" s="615">
        <v>14.69</v>
      </c>
    </row>
    <row r="413" spans="1:6" ht="45">
      <c r="A413" s="612">
        <v>101146</v>
      </c>
      <c r="B413" s="613" t="s">
        <v>5506</v>
      </c>
      <c r="C413" s="614" t="s">
        <v>5435</v>
      </c>
      <c r="D413" s="615">
        <v>11.82</v>
      </c>
      <c r="E413" s="615">
        <v>1.51</v>
      </c>
      <c r="F413" s="615">
        <v>13.33</v>
      </c>
    </row>
    <row r="414" spans="1:6" ht="45">
      <c r="A414" s="612">
        <v>101147</v>
      </c>
      <c r="B414" s="613" t="s">
        <v>5507</v>
      </c>
      <c r="C414" s="614" t="s">
        <v>5435</v>
      </c>
      <c r="D414" s="615">
        <v>12.92</v>
      </c>
      <c r="E414" s="615">
        <v>1.3</v>
      </c>
      <c r="F414" s="615">
        <v>14.22</v>
      </c>
    </row>
    <row r="415" spans="1:6" ht="45">
      <c r="A415" s="612">
        <v>101148</v>
      </c>
      <c r="B415" s="613" t="s">
        <v>5508</v>
      </c>
      <c r="C415" s="614" t="s">
        <v>5435</v>
      </c>
      <c r="D415" s="615">
        <v>12.83</v>
      </c>
      <c r="E415" s="615">
        <v>1.96</v>
      </c>
      <c r="F415" s="615">
        <v>14.79</v>
      </c>
    </row>
    <row r="416" spans="1:6" ht="45">
      <c r="A416" s="612">
        <v>101149</v>
      </c>
      <c r="B416" s="613" t="s">
        <v>5509</v>
      </c>
      <c r="C416" s="614" t="s">
        <v>5435</v>
      </c>
      <c r="D416" s="615">
        <v>16.440000000000001</v>
      </c>
      <c r="E416" s="615">
        <v>3.32</v>
      </c>
      <c r="F416" s="615">
        <v>19.760000000000002</v>
      </c>
    </row>
    <row r="417" spans="1:6" ht="45">
      <c r="A417" s="612">
        <v>101150</v>
      </c>
      <c r="B417" s="613" t="s">
        <v>5510</v>
      </c>
      <c r="C417" s="614" t="s">
        <v>5435</v>
      </c>
      <c r="D417" s="615">
        <v>15.84</v>
      </c>
      <c r="E417" s="615">
        <v>2.6</v>
      </c>
      <c r="F417" s="615">
        <v>18.440000000000001</v>
      </c>
    </row>
    <row r="418" spans="1:6" ht="45">
      <c r="A418" s="612">
        <v>101151</v>
      </c>
      <c r="B418" s="613" t="s">
        <v>5511</v>
      </c>
      <c r="C418" s="614" t="s">
        <v>5435</v>
      </c>
      <c r="D418" s="615">
        <v>13.85</v>
      </c>
      <c r="E418" s="615">
        <v>2</v>
      </c>
      <c r="F418" s="615">
        <v>15.85</v>
      </c>
    </row>
    <row r="419" spans="1:6" ht="45">
      <c r="A419" s="612">
        <v>101152</v>
      </c>
      <c r="B419" s="613" t="s">
        <v>5512</v>
      </c>
      <c r="C419" s="614" t="s">
        <v>5435</v>
      </c>
      <c r="D419" s="615">
        <v>15.91</v>
      </c>
      <c r="E419" s="615">
        <v>1.61</v>
      </c>
      <c r="F419" s="615">
        <v>17.52</v>
      </c>
    </row>
    <row r="420" spans="1:6" ht="45">
      <c r="A420" s="612">
        <v>101153</v>
      </c>
      <c r="B420" s="613" t="s">
        <v>5513</v>
      </c>
      <c r="C420" s="614" t="s">
        <v>5435</v>
      </c>
      <c r="D420" s="615">
        <v>15.73</v>
      </c>
      <c r="E420" s="615">
        <v>2.88</v>
      </c>
      <c r="F420" s="615">
        <v>18.61</v>
      </c>
    </row>
    <row r="421" spans="1:6">
      <c r="A421" s="608"/>
      <c r="B421" s="609" t="s">
        <v>11235</v>
      </c>
      <c r="C421" s="610"/>
      <c r="D421" s="611"/>
      <c r="E421" s="611"/>
      <c r="F421" s="611"/>
    </row>
    <row r="422" spans="1:6" ht="60">
      <c r="A422" s="612">
        <v>101206</v>
      </c>
      <c r="B422" s="613" t="s">
        <v>5514</v>
      </c>
      <c r="C422" s="614" t="s">
        <v>5435</v>
      </c>
      <c r="D422" s="615">
        <v>11.04</v>
      </c>
      <c r="E422" s="615">
        <v>1.22</v>
      </c>
      <c r="F422" s="615">
        <v>12.26</v>
      </c>
    </row>
    <row r="423" spans="1:6" ht="60">
      <c r="A423" s="612">
        <v>101207</v>
      </c>
      <c r="B423" s="613" t="s">
        <v>5515</v>
      </c>
      <c r="C423" s="614" t="s">
        <v>5435</v>
      </c>
      <c r="D423" s="615">
        <v>9.89</v>
      </c>
      <c r="E423" s="615">
        <v>0.9</v>
      </c>
      <c r="F423" s="615">
        <v>10.79</v>
      </c>
    </row>
    <row r="424" spans="1:6" ht="60">
      <c r="A424" s="612">
        <v>101208</v>
      </c>
      <c r="B424" s="613" t="s">
        <v>5516</v>
      </c>
      <c r="C424" s="614" t="s">
        <v>5435</v>
      </c>
      <c r="D424" s="615">
        <v>9.5</v>
      </c>
      <c r="E424" s="615">
        <v>0.91</v>
      </c>
      <c r="F424" s="615">
        <v>10.41</v>
      </c>
    </row>
    <row r="425" spans="1:6" ht="60">
      <c r="A425" s="612">
        <v>101209</v>
      </c>
      <c r="B425" s="613" t="s">
        <v>5517</v>
      </c>
      <c r="C425" s="614" t="s">
        <v>5435</v>
      </c>
      <c r="D425" s="615">
        <v>8.8800000000000008</v>
      </c>
      <c r="E425" s="615">
        <v>0.83</v>
      </c>
      <c r="F425" s="615">
        <v>9.7100000000000009</v>
      </c>
    </row>
    <row r="426" spans="1:6" ht="60">
      <c r="A426" s="612">
        <v>101210</v>
      </c>
      <c r="B426" s="613" t="s">
        <v>5518</v>
      </c>
      <c r="C426" s="614" t="s">
        <v>5435</v>
      </c>
      <c r="D426" s="615">
        <v>15.84</v>
      </c>
      <c r="E426" s="615">
        <v>1.38</v>
      </c>
      <c r="F426" s="615">
        <v>17.22</v>
      </c>
    </row>
    <row r="427" spans="1:6" ht="60">
      <c r="A427" s="612">
        <v>101211</v>
      </c>
      <c r="B427" s="613" t="s">
        <v>5519</v>
      </c>
      <c r="C427" s="614" t="s">
        <v>5435</v>
      </c>
      <c r="D427" s="615">
        <v>17.010000000000002</v>
      </c>
      <c r="E427" s="615">
        <v>1.45</v>
      </c>
      <c r="F427" s="615">
        <v>18.46</v>
      </c>
    </row>
    <row r="428" spans="1:6" ht="60">
      <c r="A428" s="612">
        <v>101212</v>
      </c>
      <c r="B428" s="613" t="s">
        <v>5520</v>
      </c>
      <c r="C428" s="614" t="s">
        <v>5435</v>
      </c>
      <c r="D428" s="615">
        <v>19.78</v>
      </c>
      <c r="E428" s="615">
        <v>1.69</v>
      </c>
      <c r="F428" s="615">
        <v>21.47</v>
      </c>
    </row>
    <row r="429" spans="1:6" ht="60">
      <c r="A429" s="612">
        <v>101213</v>
      </c>
      <c r="B429" s="613" t="s">
        <v>5521</v>
      </c>
      <c r="C429" s="614" t="s">
        <v>5435</v>
      </c>
      <c r="D429" s="615">
        <v>22</v>
      </c>
      <c r="E429" s="615">
        <v>1.92</v>
      </c>
      <c r="F429" s="615">
        <v>23.92</v>
      </c>
    </row>
    <row r="430" spans="1:6" ht="60">
      <c r="A430" s="612">
        <v>101214</v>
      </c>
      <c r="B430" s="613" t="s">
        <v>5522</v>
      </c>
      <c r="C430" s="614" t="s">
        <v>5435</v>
      </c>
      <c r="D430" s="615">
        <v>26.8</v>
      </c>
      <c r="E430" s="615">
        <v>2.16</v>
      </c>
      <c r="F430" s="615">
        <v>28.96</v>
      </c>
    </row>
    <row r="431" spans="1:6" ht="60">
      <c r="A431" s="612">
        <v>101215</v>
      </c>
      <c r="B431" s="613" t="s">
        <v>5523</v>
      </c>
      <c r="C431" s="614" t="s">
        <v>5435</v>
      </c>
      <c r="D431" s="615">
        <v>15.22</v>
      </c>
      <c r="E431" s="615">
        <v>1.34</v>
      </c>
      <c r="F431" s="615">
        <v>16.559999999999999</v>
      </c>
    </row>
    <row r="432" spans="1:6" ht="60">
      <c r="A432" s="612">
        <v>101216</v>
      </c>
      <c r="B432" s="613" t="s">
        <v>5524</v>
      </c>
      <c r="C432" s="614" t="s">
        <v>5435</v>
      </c>
      <c r="D432" s="615">
        <v>16.07</v>
      </c>
      <c r="E432" s="615">
        <v>1.34</v>
      </c>
      <c r="F432" s="615">
        <v>17.41</v>
      </c>
    </row>
    <row r="433" spans="1:6" ht="60">
      <c r="A433" s="612">
        <v>101217</v>
      </c>
      <c r="B433" s="613" t="s">
        <v>5525</v>
      </c>
      <c r="C433" s="614" t="s">
        <v>5435</v>
      </c>
      <c r="D433" s="615">
        <v>18.64</v>
      </c>
      <c r="E433" s="615">
        <v>1.56</v>
      </c>
      <c r="F433" s="615">
        <v>20.2</v>
      </c>
    </row>
    <row r="434" spans="1:6" ht="60">
      <c r="A434" s="612">
        <v>101218</v>
      </c>
      <c r="B434" s="613" t="s">
        <v>5526</v>
      </c>
      <c r="C434" s="614" t="s">
        <v>5435</v>
      </c>
      <c r="D434" s="615">
        <v>19.87</v>
      </c>
      <c r="E434" s="615">
        <v>1.56</v>
      </c>
      <c r="F434" s="615">
        <v>21.43</v>
      </c>
    </row>
    <row r="435" spans="1:6" ht="60">
      <c r="A435" s="612">
        <v>101219</v>
      </c>
      <c r="B435" s="613" t="s">
        <v>5527</v>
      </c>
      <c r="C435" s="614" t="s">
        <v>5435</v>
      </c>
      <c r="D435" s="615">
        <v>24.21</v>
      </c>
      <c r="E435" s="615">
        <v>1.78</v>
      </c>
      <c r="F435" s="615">
        <v>25.99</v>
      </c>
    </row>
    <row r="436" spans="1:6" ht="60">
      <c r="A436" s="612">
        <v>101220</v>
      </c>
      <c r="B436" s="613" t="s">
        <v>5528</v>
      </c>
      <c r="C436" s="614" t="s">
        <v>5435</v>
      </c>
      <c r="D436" s="615">
        <v>14.93</v>
      </c>
      <c r="E436" s="615">
        <v>1.25</v>
      </c>
      <c r="F436" s="615">
        <v>16.18</v>
      </c>
    </row>
    <row r="437" spans="1:6" ht="60">
      <c r="A437" s="612">
        <v>101221</v>
      </c>
      <c r="B437" s="613" t="s">
        <v>5529</v>
      </c>
      <c r="C437" s="614" t="s">
        <v>5435</v>
      </c>
      <c r="D437" s="615">
        <v>15.89</v>
      </c>
      <c r="E437" s="615">
        <v>1.26</v>
      </c>
      <c r="F437" s="615">
        <v>17.149999999999999</v>
      </c>
    </row>
    <row r="438" spans="1:6" ht="60">
      <c r="A438" s="612">
        <v>101222</v>
      </c>
      <c r="B438" s="613" t="s">
        <v>5530</v>
      </c>
      <c r="C438" s="614" t="s">
        <v>5435</v>
      </c>
      <c r="D438" s="615">
        <v>18.47</v>
      </c>
      <c r="E438" s="615">
        <v>1.43</v>
      </c>
      <c r="F438" s="615">
        <v>19.899999999999999</v>
      </c>
    </row>
    <row r="439" spans="1:6" ht="60">
      <c r="A439" s="612">
        <v>101223</v>
      </c>
      <c r="B439" s="613" t="s">
        <v>5531</v>
      </c>
      <c r="C439" s="614" t="s">
        <v>5435</v>
      </c>
      <c r="D439" s="615">
        <v>20.48</v>
      </c>
      <c r="E439" s="615">
        <v>1.61</v>
      </c>
      <c r="F439" s="615">
        <v>22.09</v>
      </c>
    </row>
    <row r="440" spans="1:6" ht="60">
      <c r="A440" s="612">
        <v>101224</v>
      </c>
      <c r="B440" s="613" t="s">
        <v>5532</v>
      </c>
      <c r="C440" s="614" t="s">
        <v>5435</v>
      </c>
      <c r="D440" s="615">
        <v>25.69</v>
      </c>
      <c r="E440" s="615">
        <v>1.96</v>
      </c>
      <c r="F440" s="615">
        <v>27.65</v>
      </c>
    </row>
    <row r="441" spans="1:6" ht="60">
      <c r="A441" s="612">
        <v>101225</v>
      </c>
      <c r="B441" s="613" t="s">
        <v>5533</v>
      </c>
      <c r="C441" s="614" t="s">
        <v>5435</v>
      </c>
      <c r="D441" s="615">
        <v>13.78</v>
      </c>
      <c r="E441" s="615">
        <v>1.1399999999999999</v>
      </c>
      <c r="F441" s="615">
        <v>14.92</v>
      </c>
    </row>
    <row r="442" spans="1:6" ht="60">
      <c r="A442" s="612">
        <v>101226</v>
      </c>
      <c r="B442" s="613" t="s">
        <v>5534</v>
      </c>
      <c r="C442" s="614" t="s">
        <v>5435</v>
      </c>
      <c r="D442" s="615">
        <v>14.62</v>
      </c>
      <c r="E442" s="615">
        <v>1.1399999999999999</v>
      </c>
      <c r="F442" s="615">
        <v>15.76</v>
      </c>
    </row>
    <row r="443" spans="1:6" ht="60">
      <c r="A443" s="612">
        <v>101227</v>
      </c>
      <c r="B443" s="613" t="s">
        <v>5535</v>
      </c>
      <c r="C443" s="614" t="s">
        <v>5435</v>
      </c>
      <c r="D443" s="615">
        <v>16.95</v>
      </c>
      <c r="E443" s="615">
        <v>1.3</v>
      </c>
      <c r="F443" s="615">
        <v>18.25</v>
      </c>
    </row>
    <row r="444" spans="1:6" ht="60">
      <c r="A444" s="612">
        <v>101228</v>
      </c>
      <c r="B444" s="613" t="s">
        <v>5536</v>
      </c>
      <c r="C444" s="614" t="s">
        <v>5435</v>
      </c>
      <c r="D444" s="615">
        <v>18.21</v>
      </c>
      <c r="E444" s="615">
        <v>1.31</v>
      </c>
      <c r="F444" s="615">
        <v>19.52</v>
      </c>
    </row>
    <row r="445" spans="1:6" ht="60">
      <c r="A445" s="612">
        <v>101229</v>
      </c>
      <c r="B445" s="613" t="s">
        <v>5537</v>
      </c>
      <c r="C445" s="614" t="s">
        <v>5435</v>
      </c>
      <c r="D445" s="615">
        <v>22.92</v>
      </c>
      <c r="E445" s="615">
        <v>1.62</v>
      </c>
      <c r="F445" s="615">
        <v>24.54</v>
      </c>
    </row>
    <row r="446" spans="1:6" ht="60">
      <c r="A446" s="612">
        <v>101254</v>
      </c>
      <c r="B446" s="613" t="s">
        <v>5538</v>
      </c>
      <c r="C446" s="614" t="s">
        <v>5435</v>
      </c>
      <c r="D446" s="615">
        <v>11.29</v>
      </c>
      <c r="E446" s="615">
        <v>1.35</v>
      </c>
      <c r="F446" s="615">
        <v>12.64</v>
      </c>
    </row>
    <row r="447" spans="1:6" ht="60">
      <c r="A447" s="612">
        <v>101255</v>
      </c>
      <c r="B447" s="613" t="s">
        <v>5539</v>
      </c>
      <c r="C447" s="614" t="s">
        <v>5435</v>
      </c>
      <c r="D447" s="615">
        <v>10.15</v>
      </c>
      <c r="E447" s="615">
        <v>1.07</v>
      </c>
      <c r="F447" s="615">
        <v>11.22</v>
      </c>
    </row>
    <row r="448" spans="1:6" ht="60">
      <c r="A448" s="612">
        <v>101256</v>
      </c>
      <c r="B448" s="613" t="s">
        <v>5540</v>
      </c>
      <c r="C448" s="614" t="s">
        <v>5435</v>
      </c>
      <c r="D448" s="615">
        <v>17.559999999999999</v>
      </c>
      <c r="E448" s="615">
        <v>1.87</v>
      </c>
      <c r="F448" s="615">
        <v>19.43</v>
      </c>
    </row>
    <row r="449" spans="1:6" ht="60">
      <c r="A449" s="612">
        <v>101257</v>
      </c>
      <c r="B449" s="613" t="s">
        <v>5541</v>
      </c>
      <c r="C449" s="614" t="s">
        <v>5435</v>
      </c>
      <c r="D449" s="615">
        <v>18.66</v>
      </c>
      <c r="E449" s="615">
        <v>1.87</v>
      </c>
      <c r="F449" s="615">
        <v>20.53</v>
      </c>
    </row>
    <row r="450" spans="1:6" ht="60">
      <c r="A450" s="612">
        <v>101258</v>
      </c>
      <c r="B450" s="613" t="s">
        <v>5542</v>
      </c>
      <c r="C450" s="614" t="s">
        <v>5435</v>
      </c>
      <c r="D450" s="615">
        <v>21.65</v>
      </c>
      <c r="E450" s="615">
        <v>2.13</v>
      </c>
      <c r="F450" s="615">
        <v>23.78</v>
      </c>
    </row>
    <row r="451" spans="1:6" ht="60">
      <c r="A451" s="612">
        <v>101259</v>
      </c>
      <c r="B451" s="613" t="s">
        <v>5543</v>
      </c>
      <c r="C451" s="614" t="s">
        <v>5435</v>
      </c>
      <c r="D451" s="615">
        <v>23.96</v>
      </c>
      <c r="E451" s="615">
        <v>2.39</v>
      </c>
      <c r="F451" s="615">
        <v>26.35</v>
      </c>
    </row>
    <row r="452" spans="1:6" ht="60">
      <c r="A452" s="612">
        <v>101260</v>
      </c>
      <c r="B452" s="613" t="s">
        <v>5544</v>
      </c>
      <c r="C452" s="614" t="s">
        <v>5435</v>
      </c>
      <c r="D452" s="615">
        <v>29.97</v>
      </c>
      <c r="E452" s="615">
        <v>2.91</v>
      </c>
      <c r="F452" s="615">
        <v>32.880000000000003</v>
      </c>
    </row>
    <row r="453" spans="1:6" ht="60">
      <c r="A453" s="612">
        <v>101261</v>
      </c>
      <c r="B453" s="613" t="s">
        <v>5545</v>
      </c>
      <c r="C453" s="614" t="s">
        <v>5435</v>
      </c>
      <c r="D453" s="615">
        <v>16.68</v>
      </c>
      <c r="E453" s="615">
        <v>1.7</v>
      </c>
      <c r="F453" s="615">
        <v>18.38</v>
      </c>
    </row>
    <row r="454" spans="1:6" ht="60">
      <c r="A454" s="612">
        <v>101262</v>
      </c>
      <c r="B454" s="613" t="s">
        <v>5546</v>
      </c>
      <c r="C454" s="614" t="s">
        <v>5435</v>
      </c>
      <c r="D454" s="615">
        <v>17.760000000000002</v>
      </c>
      <c r="E454" s="615">
        <v>1.7</v>
      </c>
      <c r="F454" s="615">
        <v>19.46</v>
      </c>
    </row>
    <row r="455" spans="1:6" ht="60">
      <c r="A455" s="612">
        <v>101263</v>
      </c>
      <c r="B455" s="613" t="s">
        <v>5547</v>
      </c>
      <c r="C455" s="614" t="s">
        <v>5435</v>
      </c>
      <c r="D455" s="615">
        <v>20.6</v>
      </c>
      <c r="E455" s="615">
        <v>1.9</v>
      </c>
      <c r="F455" s="615">
        <v>22.5</v>
      </c>
    </row>
    <row r="456" spans="1:6" ht="60">
      <c r="A456" s="612">
        <v>101264</v>
      </c>
      <c r="B456" s="613" t="s">
        <v>5548</v>
      </c>
      <c r="C456" s="614" t="s">
        <v>5435</v>
      </c>
      <c r="D456" s="615">
        <v>22.78</v>
      </c>
      <c r="E456" s="615">
        <v>2.11</v>
      </c>
      <c r="F456" s="615">
        <v>24.89</v>
      </c>
    </row>
    <row r="457" spans="1:6" ht="60">
      <c r="A457" s="612">
        <v>101265</v>
      </c>
      <c r="B457" s="613" t="s">
        <v>5549</v>
      </c>
      <c r="C457" s="614" t="s">
        <v>5435</v>
      </c>
      <c r="D457" s="615">
        <v>28.49</v>
      </c>
      <c r="E457" s="615">
        <v>2.5299999999999998</v>
      </c>
      <c r="F457" s="615">
        <v>31.02</v>
      </c>
    </row>
    <row r="458" spans="1:6">
      <c r="A458" s="608"/>
      <c r="B458" s="609" t="s">
        <v>11236</v>
      </c>
      <c r="C458" s="610"/>
      <c r="D458" s="611"/>
      <c r="E458" s="611"/>
      <c r="F458" s="611"/>
    </row>
    <row r="459" spans="1:6" ht="60">
      <c r="A459" s="612">
        <v>101230</v>
      </c>
      <c r="B459" s="613" t="s">
        <v>5550</v>
      </c>
      <c r="C459" s="614" t="s">
        <v>5435</v>
      </c>
      <c r="D459" s="615">
        <v>9.82</v>
      </c>
      <c r="E459" s="615">
        <v>1.02</v>
      </c>
      <c r="F459" s="615">
        <v>10.84</v>
      </c>
    </row>
    <row r="460" spans="1:6" ht="60">
      <c r="A460" s="612">
        <v>101231</v>
      </c>
      <c r="B460" s="613" t="s">
        <v>5551</v>
      </c>
      <c r="C460" s="614" t="s">
        <v>5435</v>
      </c>
      <c r="D460" s="615">
        <v>9.4</v>
      </c>
      <c r="E460" s="615">
        <v>0.94</v>
      </c>
      <c r="F460" s="615">
        <v>10.34</v>
      </c>
    </row>
    <row r="461" spans="1:6" ht="60">
      <c r="A461" s="612">
        <v>101232</v>
      </c>
      <c r="B461" s="613" t="s">
        <v>5552</v>
      </c>
      <c r="C461" s="614" t="s">
        <v>5435</v>
      </c>
      <c r="D461" s="615">
        <v>8.5500000000000007</v>
      </c>
      <c r="E461" s="615">
        <v>0.76</v>
      </c>
      <c r="F461" s="615">
        <v>9.31</v>
      </c>
    </row>
    <row r="462" spans="1:6" ht="60">
      <c r="A462" s="612">
        <v>101233</v>
      </c>
      <c r="B462" s="613" t="s">
        <v>5553</v>
      </c>
      <c r="C462" s="614" t="s">
        <v>5435</v>
      </c>
      <c r="D462" s="615">
        <v>7.94</v>
      </c>
      <c r="E462" s="615">
        <v>0.69</v>
      </c>
      <c r="F462" s="615">
        <v>8.6300000000000008</v>
      </c>
    </row>
    <row r="463" spans="1:6" ht="60">
      <c r="A463" s="612">
        <v>101234</v>
      </c>
      <c r="B463" s="613" t="s">
        <v>5554</v>
      </c>
      <c r="C463" s="614" t="s">
        <v>5435</v>
      </c>
      <c r="D463" s="615">
        <v>15.37</v>
      </c>
      <c r="E463" s="615">
        <v>1.41</v>
      </c>
      <c r="F463" s="615">
        <v>16.78</v>
      </c>
    </row>
    <row r="464" spans="1:6" ht="60">
      <c r="A464" s="612">
        <v>101235</v>
      </c>
      <c r="B464" s="613" t="s">
        <v>5555</v>
      </c>
      <c r="C464" s="614" t="s">
        <v>5435</v>
      </c>
      <c r="D464" s="615">
        <v>16.309999999999999</v>
      </c>
      <c r="E464" s="615">
        <v>1.4</v>
      </c>
      <c r="F464" s="615">
        <v>17.71</v>
      </c>
    </row>
    <row r="465" spans="1:6" ht="60">
      <c r="A465" s="612">
        <v>101236</v>
      </c>
      <c r="B465" s="613" t="s">
        <v>5556</v>
      </c>
      <c r="C465" s="614" t="s">
        <v>5435</v>
      </c>
      <c r="D465" s="615">
        <v>18.98</v>
      </c>
      <c r="E465" s="615">
        <v>1.61</v>
      </c>
      <c r="F465" s="615">
        <v>20.59</v>
      </c>
    </row>
    <row r="466" spans="1:6" ht="60">
      <c r="A466" s="612">
        <v>101237</v>
      </c>
      <c r="B466" s="613" t="s">
        <v>5557</v>
      </c>
      <c r="C466" s="614" t="s">
        <v>5435</v>
      </c>
      <c r="D466" s="615">
        <v>20.399999999999999</v>
      </c>
      <c r="E466" s="615">
        <v>1.6</v>
      </c>
      <c r="F466" s="615">
        <v>22</v>
      </c>
    </row>
    <row r="467" spans="1:6" ht="60">
      <c r="A467" s="612">
        <v>101238</v>
      </c>
      <c r="B467" s="613" t="s">
        <v>5558</v>
      </c>
      <c r="C467" s="614" t="s">
        <v>5435</v>
      </c>
      <c r="D467" s="615">
        <v>25.74</v>
      </c>
      <c r="E467" s="615">
        <v>2</v>
      </c>
      <c r="F467" s="615">
        <v>27.74</v>
      </c>
    </row>
    <row r="468" spans="1:6" ht="60">
      <c r="A468" s="612">
        <v>101239</v>
      </c>
      <c r="B468" s="613" t="s">
        <v>5559</v>
      </c>
      <c r="C468" s="614" t="s">
        <v>5435</v>
      </c>
      <c r="D468" s="615">
        <v>13.78</v>
      </c>
      <c r="E468" s="615">
        <v>1.1200000000000001</v>
      </c>
      <c r="F468" s="615">
        <v>14.9</v>
      </c>
    </row>
    <row r="469" spans="1:6" ht="60">
      <c r="A469" s="612">
        <v>101240</v>
      </c>
      <c r="B469" s="613" t="s">
        <v>5560</v>
      </c>
      <c r="C469" s="614" t="s">
        <v>5435</v>
      </c>
      <c r="D469" s="615">
        <v>14.65</v>
      </c>
      <c r="E469" s="615">
        <v>1.1100000000000001</v>
      </c>
      <c r="F469" s="615">
        <v>15.76</v>
      </c>
    </row>
    <row r="470" spans="1:6" ht="60">
      <c r="A470" s="612">
        <v>101241</v>
      </c>
      <c r="B470" s="613" t="s">
        <v>5561</v>
      </c>
      <c r="C470" s="614" t="s">
        <v>5435</v>
      </c>
      <c r="D470" s="615">
        <v>17.07</v>
      </c>
      <c r="E470" s="615">
        <v>1.3</v>
      </c>
      <c r="F470" s="615">
        <v>18.37</v>
      </c>
    </row>
    <row r="471" spans="1:6" ht="60">
      <c r="A471" s="612">
        <v>101242</v>
      </c>
      <c r="B471" s="613" t="s">
        <v>5562</v>
      </c>
      <c r="C471" s="614" t="s">
        <v>5435</v>
      </c>
      <c r="D471" s="615">
        <v>18.97</v>
      </c>
      <c r="E471" s="615">
        <v>1.48</v>
      </c>
      <c r="F471" s="615">
        <v>20.45</v>
      </c>
    </row>
    <row r="472" spans="1:6" ht="60">
      <c r="A472" s="612">
        <v>101243</v>
      </c>
      <c r="B472" s="613" t="s">
        <v>5563</v>
      </c>
      <c r="C472" s="614" t="s">
        <v>5435</v>
      </c>
      <c r="D472" s="615">
        <v>23.17</v>
      </c>
      <c r="E472" s="615">
        <v>1.67</v>
      </c>
      <c r="F472" s="615">
        <v>24.84</v>
      </c>
    </row>
    <row r="473" spans="1:6" ht="60">
      <c r="A473" s="612">
        <v>101244</v>
      </c>
      <c r="B473" s="613" t="s">
        <v>5564</v>
      </c>
      <c r="C473" s="614" t="s">
        <v>5435</v>
      </c>
      <c r="D473" s="615">
        <v>14.29</v>
      </c>
      <c r="E473" s="615">
        <v>1.21</v>
      </c>
      <c r="F473" s="615">
        <v>15.5</v>
      </c>
    </row>
    <row r="474" spans="1:6" ht="60">
      <c r="A474" s="612">
        <v>101245</v>
      </c>
      <c r="B474" s="613" t="s">
        <v>5565</v>
      </c>
      <c r="C474" s="614" t="s">
        <v>5435</v>
      </c>
      <c r="D474" s="615">
        <v>15.24</v>
      </c>
      <c r="E474" s="615">
        <v>1.21</v>
      </c>
      <c r="F474" s="615">
        <v>16.45</v>
      </c>
    </row>
    <row r="475" spans="1:6" ht="60">
      <c r="A475" s="612">
        <v>101246</v>
      </c>
      <c r="B475" s="613" t="s">
        <v>5566</v>
      </c>
      <c r="C475" s="614" t="s">
        <v>5435</v>
      </c>
      <c r="D475" s="615">
        <v>17.739999999999998</v>
      </c>
      <c r="E475" s="615">
        <v>1.36</v>
      </c>
      <c r="F475" s="615">
        <v>19.100000000000001</v>
      </c>
    </row>
    <row r="476" spans="1:6" ht="60">
      <c r="A476" s="612">
        <v>101247</v>
      </c>
      <c r="B476" s="613" t="s">
        <v>5567</v>
      </c>
      <c r="C476" s="614" t="s">
        <v>5435</v>
      </c>
      <c r="D476" s="615">
        <v>19.66</v>
      </c>
      <c r="E476" s="615">
        <v>1.51</v>
      </c>
      <c r="F476" s="615">
        <v>21.17</v>
      </c>
    </row>
    <row r="477" spans="1:6" ht="60">
      <c r="A477" s="612">
        <v>101248</v>
      </c>
      <c r="B477" s="613" t="s">
        <v>5568</v>
      </c>
      <c r="C477" s="614" t="s">
        <v>5435</v>
      </c>
      <c r="D477" s="615">
        <v>24.69</v>
      </c>
      <c r="E477" s="615">
        <v>1.81</v>
      </c>
      <c r="F477" s="615">
        <v>26.5</v>
      </c>
    </row>
    <row r="478" spans="1:6" ht="60">
      <c r="A478" s="612">
        <v>101249</v>
      </c>
      <c r="B478" s="613" t="s">
        <v>5569</v>
      </c>
      <c r="C478" s="614" t="s">
        <v>5435</v>
      </c>
      <c r="D478" s="615">
        <v>12.65</v>
      </c>
      <c r="E478" s="615">
        <v>0.97</v>
      </c>
      <c r="F478" s="615">
        <v>13.62</v>
      </c>
    </row>
    <row r="479" spans="1:6" ht="60">
      <c r="A479" s="612">
        <v>101250</v>
      </c>
      <c r="B479" s="613" t="s">
        <v>5570</v>
      </c>
      <c r="C479" s="614" t="s">
        <v>5435</v>
      </c>
      <c r="D479" s="615">
        <v>13.98</v>
      </c>
      <c r="E479" s="615">
        <v>1.1000000000000001</v>
      </c>
      <c r="F479" s="615">
        <v>15.08</v>
      </c>
    </row>
    <row r="480" spans="1:6" ht="60">
      <c r="A480" s="612">
        <v>101251</v>
      </c>
      <c r="B480" s="613" t="s">
        <v>5571</v>
      </c>
      <c r="C480" s="614" t="s">
        <v>5435</v>
      </c>
      <c r="D480" s="615">
        <v>16.05</v>
      </c>
      <c r="E480" s="615">
        <v>1.19</v>
      </c>
      <c r="F480" s="615">
        <v>17.239999999999998</v>
      </c>
    </row>
    <row r="481" spans="1:6" ht="60">
      <c r="A481" s="612">
        <v>101252</v>
      </c>
      <c r="B481" s="613" t="s">
        <v>5572</v>
      </c>
      <c r="C481" s="614" t="s">
        <v>5435</v>
      </c>
      <c r="D481" s="615">
        <v>17.46</v>
      </c>
      <c r="E481" s="615">
        <v>1.23</v>
      </c>
      <c r="F481" s="615">
        <v>18.690000000000001</v>
      </c>
    </row>
    <row r="482" spans="1:6" ht="60">
      <c r="A482" s="612">
        <v>101253</v>
      </c>
      <c r="B482" s="613" t="s">
        <v>5573</v>
      </c>
      <c r="C482" s="614" t="s">
        <v>5435</v>
      </c>
      <c r="D482" s="615">
        <v>22.02</v>
      </c>
      <c r="E482" s="615">
        <v>1.5</v>
      </c>
      <c r="F482" s="615">
        <v>23.52</v>
      </c>
    </row>
    <row r="483" spans="1:6" ht="60">
      <c r="A483" s="612">
        <v>101266</v>
      </c>
      <c r="B483" s="613" t="s">
        <v>5574</v>
      </c>
      <c r="C483" s="614" t="s">
        <v>5435</v>
      </c>
      <c r="D483" s="615">
        <v>10.119999999999999</v>
      </c>
      <c r="E483" s="615">
        <v>1.1399999999999999</v>
      </c>
      <c r="F483" s="615">
        <v>11.26</v>
      </c>
    </row>
    <row r="484" spans="1:6" ht="60">
      <c r="A484" s="612">
        <v>101267</v>
      </c>
      <c r="B484" s="613" t="s">
        <v>5575</v>
      </c>
      <c r="C484" s="614" t="s">
        <v>5435</v>
      </c>
      <c r="D484" s="615">
        <v>9.69</v>
      </c>
      <c r="E484" s="615">
        <v>1.0900000000000001</v>
      </c>
      <c r="F484" s="615">
        <v>10.78</v>
      </c>
    </row>
    <row r="485" spans="1:6" ht="60">
      <c r="A485" s="612">
        <v>101268</v>
      </c>
      <c r="B485" s="613" t="s">
        <v>5576</v>
      </c>
      <c r="C485" s="614" t="s">
        <v>5435</v>
      </c>
      <c r="D485" s="615">
        <v>16.13</v>
      </c>
      <c r="E485" s="615">
        <v>1.57</v>
      </c>
      <c r="F485" s="615">
        <v>17.7</v>
      </c>
    </row>
    <row r="486" spans="1:6" ht="60">
      <c r="A486" s="612">
        <v>101269</v>
      </c>
      <c r="B486" s="613" t="s">
        <v>5577</v>
      </c>
      <c r="C486" s="614" t="s">
        <v>5435</v>
      </c>
      <c r="D486" s="615">
        <v>17.850000000000001</v>
      </c>
      <c r="E486" s="615">
        <v>1.79</v>
      </c>
      <c r="F486" s="615">
        <v>19.64</v>
      </c>
    </row>
    <row r="487" spans="1:6" ht="60">
      <c r="A487" s="612">
        <v>101270</v>
      </c>
      <c r="B487" s="613" t="s">
        <v>5578</v>
      </c>
      <c r="C487" s="614" t="s">
        <v>5435</v>
      </c>
      <c r="D487" s="615">
        <v>20.73</v>
      </c>
      <c r="E487" s="615">
        <v>2.0099999999999998</v>
      </c>
      <c r="F487" s="615">
        <v>22.74</v>
      </c>
    </row>
    <row r="488" spans="1:6" ht="60">
      <c r="A488" s="612">
        <v>101271</v>
      </c>
      <c r="B488" s="613" t="s">
        <v>5579</v>
      </c>
      <c r="C488" s="614" t="s">
        <v>5435</v>
      </c>
      <c r="D488" s="615">
        <v>22.96</v>
      </c>
      <c r="E488" s="615">
        <v>2.23</v>
      </c>
      <c r="F488" s="615">
        <v>25.19</v>
      </c>
    </row>
    <row r="489" spans="1:6" ht="60">
      <c r="A489" s="612">
        <v>101272</v>
      </c>
      <c r="B489" s="613" t="s">
        <v>5580</v>
      </c>
      <c r="C489" s="614" t="s">
        <v>5435</v>
      </c>
      <c r="D489" s="615">
        <v>28.74</v>
      </c>
      <c r="E489" s="615">
        <v>2.68</v>
      </c>
      <c r="F489" s="615">
        <v>31.42</v>
      </c>
    </row>
    <row r="490" spans="1:6" ht="60">
      <c r="A490" s="612">
        <v>101273</v>
      </c>
      <c r="B490" s="613" t="s">
        <v>5581</v>
      </c>
      <c r="C490" s="614" t="s">
        <v>5435</v>
      </c>
      <c r="D490" s="615">
        <v>15.48</v>
      </c>
      <c r="E490" s="615">
        <v>1.44</v>
      </c>
      <c r="F490" s="615">
        <v>16.920000000000002</v>
      </c>
    </row>
    <row r="491" spans="1:6" ht="60">
      <c r="A491" s="612">
        <v>101274</v>
      </c>
      <c r="B491" s="613" t="s">
        <v>5582</v>
      </c>
      <c r="C491" s="614" t="s">
        <v>5435</v>
      </c>
      <c r="D491" s="615">
        <v>17.059999999999999</v>
      </c>
      <c r="E491" s="615">
        <v>1.6</v>
      </c>
      <c r="F491" s="615">
        <v>18.66</v>
      </c>
    </row>
    <row r="492" spans="1:6" ht="60">
      <c r="A492" s="612">
        <v>101275</v>
      </c>
      <c r="B492" s="613" t="s">
        <v>5583</v>
      </c>
      <c r="C492" s="614" t="s">
        <v>5435</v>
      </c>
      <c r="D492" s="615">
        <v>19.829999999999998</v>
      </c>
      <c r="E492" s="615">
        <v>1.79</v>
      </c>
      <c r="F492" s="615">
        <v>21.62</v>
      </c>
    </row>
    <row r="493" spans="1:6" ht="60">
      <c r="A493" s="612">
        <v>101276</v>
      </c>
      <c r="B493" s="613" t="s">
        <v>5584</v>
      </c>
      <c r="C493" s="614" t="s">
        <v>5435</v>
      </c>
      <c r="D493" s="615">
        <v>21.92</v>
      </c>
      <c r="E493" s="615">
        <v>1.96</v>
      </c>
      <c r="F493" s="615">
        <v>23.88</v>
      </c>
    </row>
    <row r="494" spans="1:6" ht="60">
      <c r="A494" s="612">
        <v>101277</v>
      </c>
      <c r="B494" s="613" t="s">
        <v>5585</v>
      </c>
      <c r="C494" s="614" t="s">
        <v>5435</v>
      </c>
      <c r="D494" s="615">
        <v>27.95</v>
      </c>
      <c r="E494" s="615">
        <v>2.4900000000000002</v>
      </c>
      <c r="F494" s="615">
        <v>30.44</v>
      </c>
    </row>
    <row r="495" spans="1:6">
      <c r="A495" s="608"/>
      <c r="B495" s="609" t="s">
        <v>11237</v>
      </c>
      <c r="C495" s="610"/>
      <c r="D495" s="611"/>
      <c r="E495" s="611"/>
      <c r="F495" s="611"/>
    </row>
    <row r="496" spans="1:6" ht="45">
      <c r="A496" s="612">
        <v>102276</v>
      </c>
      <c r="B496" s="613" t="s">
        <v>10954</v>
      </c>
      <c r="C496" s="614" t="s">
        <v>5435</v>
      </c>
      <c r="D496" s="615">
        <v>10.41</v>
      </c>
      <c r="E496" s="615">
        <v>2.74</v>
      </c>
      <c r="F496" s="615">
        <v>13.15</v>
      </c>
    </row>
    <row r="497" spans="1:6" ht="60">
      <c r="A497" s="612">
        <v>102277</v>
      </c>
      <c r="B497" s="613" t="s">
        <v>10955</v>
      </c>
      <c r="C497" s="614" t="s">
        <v>5435</v>
      </c>
      <c r="D497" s="615">
        <v>8.2200000000000006</v>
      </c>
      <c r="E497" s="615">
        <v>2.16</v>
      </c>
      <c r="F497" s="615">
        <v>10.38</v>
      </c>
    </row>
    <row r="498" spans="1:6" ht="60">
      <c r="A498" s="612">
        <v>102278</v>
      </c>
      <c r="B498" s="613" t="s">
        <v>10956</v>
      </c>
      <c r="C498" s="614" t="s">
        <v>5435</v>
      </c>
      <c r="D498" s="615">
        <v>8.33</v>
      </c>
      <c r="E498" s="615">
        <v>1.87</v>
      </c>
      <c r="F498" s="615">
        <v>10.199999999999999</v>
      </c>
    </row>
    <row r="499" spans="1:6" ht="45">
      <c r="A499" s="612">
        <v>102279</v>
      </c>
      <c r="B499" s="613" t="s">
        <v>10957</v>
      </c>
      <c r="C499" s="614" t="s">
        <v>5435</v>
      </c>
      <c r="D499" s="615">
        <v>5.73</v>
      </c>
      <c r="E499" s="615">
        <v>1.52</v>
      </c>
      <c r="F499" s="615">
        <v>7.25</v>
      </c>
    </row>
    <row r="500" spans="1:6" ht="60">
      <c r="A500" s="612">
        <v>102280</v>
      </c>
      <c r="B500" s="613" t="s">
        <v>10958</v>
      </c>
      <c r="C500" s="614" t="s">
        <v>5435</v>
      </c>
      <c r="D500" s="615">
        <v>4.5199999999999996</v>
      </c>
      <c r="E500" s="615">
        <v>1.2</v>
      </c>
      <c r="F500" s="615">
        <v>5.72</v>
      </c>
    </row>
    <row r="501" spans="1:6" ht="60">
      <c r="A501" s="612">
        <v>102281</v>
      </c>
      <c r="B501" s="613" t="s">
        <v>10959</v>
      </c>
      <c r="C501" s="614" t="s">
        <v>5435</v>
      </c>
      <c r="D501" s="615">
        <v>4.58</v>
      </c>
      <c r="E501" s="615">
        <v>1.04</v>
      </c>
      <c r="F501" s="615">
        <v>5.62</v>
      </c>
    </row>
    <row r="502" spans="1:6" ht="45">
      <c r="A502" s="612">
        <v>102282</v>
      </c>
      <c r="B502" s="613" t="s">
        <v>10960</v>
      </c>
      <c r="C502" s="614" t="s">
        <v>5435</v>
      </c>
      <c r="D502" s="615">
        <v>11.54</v>
      </c>
      <c r="E502" s="615">
        <v>3.06</v>
      </c>
      <c r="F502" s="615">
        <v>14.6</v>
      </c>
    </row>
    <row r="503" spans="1:6" ht="45">
      <c r="A503" s="612">
        <v>102283</v>
      </c>
      <c r="B503" s="613" t="s">
        <v>10961</v>
      </c>
      <c r="C503" s="614" t="s">
        <v>5435</v>
      </c>
      <c r="D503" s="615">
        <v>10.27</v>
      </c>
      <c r="E503" s="615">
        <v>2.7</v>
      </c>
      <c r="F503" s="615">
        <v>12.97</v>
      </c>
    </row>
    <row r="504" spans="1:6" ht="45">
      <c r="A504" s="612">
        <v>102284</v>
      </c>
      <c r="B504" s="613" t="s">
        <v>10962</v>
      </c>
      <c r="C504" s="614" t="s">
        <v>5435</v>
      </c>
      <c r="D504" s="615">
        <v>9.9499999999999993</v>
      </c>
      <c r="E504" s="615">
        <v>2.62</v>
      </c>
      <c r="F504" s="615">
        <v>12.57</v>
      </c>
    </row>
    <row r="505" spans="1:6" ht="60">
      <c r="A505" s="612">
        <v>102285</v>
      </c>
      <c r="B505" s="613" t="s">
        <v>10963</v>
      </c>
      <c r="C505" s="614" t="s">
        <v>5435</v>
      </c>
      <c r="D505" s="615">
        <v>9.41</v>
      </c>
      <c r="E505" s="615">
        <v>2.48</v>
      </c>
      <c r="F505" s="615">
        <v>11.89</v>
      </c>
    </row>
    <row r="506" spans="1:6" ht="60">
      <c r="A506" s="612">
        <v>102286</v>
      </c>
      <c r="B506" s="613" t="s">
        <v>10964</v>
      </c>
      <c r="C506" s="614" t="s">
        <v>5435</v>
      </c>
      <c r="D506" s="615">
        <v>9.14</v>
      </c>
      <c r="E506" s="615">
        <v>2.41</v>
      </c>
      <c r="F506" s="615">
        <v>11.55</v>
      </c>
    </row>
    <row r="507" spans="1:6" ht="60">
      <c r="A507" s="612">
        <v>102287</v>
      </c>
      <c r="B507" s="613" t="s">
        <v>10965</v>
      </c>
      <c r="C507" s="614" t="s">
        <v>5435</v>
      </c>
      <c r="D507" s="615">
        <v>9.27</v>
      </c>
      <c r="E507" s="615">
        <v>2.08</v>
      </c>
      <c r="F507" s="615">
        <v>11.35</v>
      </c>
    </row>
    <row r="508" spans="1:6" ht="45">
      <c r="A508" s="612">
        <v>102288</v>
      </c>
      <c r="B508" s="613" t="s">
        <v>10966</v>
      </c>
      <c r="C508" s="614" t="s">
        <v>5435</v>
      </c>
      <c r="D508" s="615">
        <v>8.8800000000000008</v>
      </c>
      <c r="E508" s="615">
        <v>2.0099999999999998</v>
      </c>
      <c r="F508" s="615">
        <v>10.89</v>
      </c>
    </row>
    <row r="509" spans="1:6" ht="45">
      <c r="A509" s="612">
        <v>102289</v>
      </c>
      <c r="B509" s="613" t="s">
        <v>10967</v>
      </c>
      <c r="C509" s="614" t="s">
        <v>5435</v>
      </c>
      <c r="D509" s="615">
        <v>8.69</v>
      </c>
      <c r="E509" s="615">
        <v>1.95</v>
      </c>
      <c r="F509" s="615">
        <v>10.64</v>
      </c>
    </row>
    <row r="510" spans="1:6" ht="45">
      <c r="A510" s="612">
        <v>102290</v>
      </c>
      <c r="B510" s="613" t="s">
        <v>10968</v>
      </c>
      <c r="C510" s="614" t="s">
        <v>5435</v>
      </c>
      <c r="D510" s="615">
        <v>6.37</v>
      </c>
      <c r="E510" s="615">
        <v>1.69</v>
      </c>
      <c r="F510" s="615">
        <v>8.06</v>
      </c>
    </row>
    <row r="511" spans="1:6" ht="45">
      <c r="A511" s="612">
        <v>102291</v>
      </c>
      <c r="B511" s="613" t="s">
        <v>10969</v>
      </c>
      <c r="C511" s="614" t="s">
        <v>5435</v>
      </c>
      <c r="D511" s="615">
        <v>5.67</v>
      </c>
      <c r="E511" s="615">
        <v>1.49</v>
      </c>
      <c r="F511" s="615">
        <v>7.16</v>
      </c>
    </row>
    <row r="512" spans="1:6" ht="45">
      <c r="A512" s="612">
        <v>102292</v>
      </c>
      <c r="B512" s="613" t="s">
        <v>10970</v>
      </c>
      <c r="C512" s="614" t="s">
        <v>5435</v>
      </c>
      <c r="D512" s="615">
        <v>5.48</v>
      </c>
      <c r="E512" s="615">
        <v>1.45</v>
      </c>
      <c r="F512" s="615">
        <v>6.93</v>
      </c>
    </row>
    <row r="513" spans="1:6" ht="45">
      <c r="A513" s="612">
        <v>102293</v>
      </c>
      <c r="B513" s="613" t="s">
        <v>10971</v>
      </c>
      <c r="C513" s="614" t="s">
        <v>5435</v>
      </c>
      <c r="D513" s="615">
        <v>5.19</v>
      </c>
      <c r="E513" s="615">
        <v>1.37</v>
      </c>
      <c r="F513" s="615">
        <v>6.56</v>
      </c>
    </row>
    <row r="514" spans="1:6" ht="45">
      <c r="A514" s="612">
        <v>102294</v>
      </c>
      <c r="B514" s="613" t="s">
        <v>10972</v>
      </c>
      <c r="C514" s="614" t="s">
        <v>5435</v>
      </c>
      <c r="D514" s="615">
        <v>5.0599999999999996</v>
      </c>
      <c r="E514" s="615">
        <v>1.32</v>
      </c>
      <c r="F514" s="615">
        <v>6.38</v>
      </c>
    </row>
    <row r="515" spans="1:6" ht="45">
      <c r="A515" s="612">
        <v>102295</v>
      </c>
      <c r="B515" s="613" t="s">
        <v>10973</v>
      </c>
      <c r="C515" s="614" t="s">
        <v>5435</v>
      </c>
      <c r="D515" s="615">
        <v>5.09</v>
      </c>
      <c r="E515" s="615">
        <v>1.1599999999999999</v>
      </c>
      <c r="F515" s="615">
        <v>6.25</v>
      </c>
    </row>
    <row r="516" spans="1:6" ht="45">
      <c r="A516" s="612">
        <v>102296</v>
      </c>
      <c r="B516" s="613" t="s">
        <v>10974</v>
      </c>
      <c r="C516" s="614" t="s">
        <v>5435</v>
      </c>
      <c r="D516" s="615">
        <v>4.92</v>
      </c>
      <c r="E516" s="615">
        <v>1.0900000000000001</v>
      </c>
      <c r="F516" s="615">
        <v>6.01</v>
      </c>
    </row>
    <row r="517" spans="1:6" ht="45">
      <c r="A517" s="612">
        <v>102297</v>
      </c>
      <c r="B517" s="613" t="s">
        <v>10975</v>
      </c>
      <c r="C517" s="614" t="s">
        <v>5435</v>
      </c>
      <c r="D517" s="615">
        <v>4.8</v>
      </c>
      <c r="E517" s="615">
        <v>1.07</v>
      </c>
      <c r="F517" s="615">
        <v>5.87</v>
      </c>
    </row>
    <row r="518" spans="1:6" ht="45">
      <c r="A518" s="612">
        <v>102306</v>
      </c>
      <c r="B518" s="613" t="s">
        <v>10984</v>
      </c>
      <c r="C518" s="614" t="s">
        <v>5435</v>
      </c>
      <c r="D518" s="615">
        <v>13</v>
      </c>
      <c r="E518" s="615">
        <v>3.45</v>
      </c>
      <c r="F518" s="615">
        <v>16.45</v>
      </c>
    </row>
    <row r="519" spans="1:6" ht="45">
      <c r="A519" s="612">
        <v>102307</v>
      </c>
      <c r="B519" s="613" t="s">
        <v>10985</v>
      </c>
      <c r="C519" s="614" t="s">
        <v>5435</v>
      </c>
      <c r="D519" s="615">
        <v>11.54</v>
      </c>
      <c r="E519" s="615">
        <v>3.06</v>
      </c>
      <c r="F519" s="615">
        <v>14.6</v>
      </c>
    </row>
    <row r="520" spans="1:6" ht="60">
      <c r="A520" s="612">
        <v>102308</v>
      </c>
      <c r="B520" s="613" t="s">
        <v>10986</v>
      </c>
      <c r="C520" s="614" t="s">
        <v>5435</v>
      </c>
      <c r="D520" s="615">
        <v>11.2</v>
      </c>
      <c r="E520" s="615">
        <v>2.95</v>
      </c>
      <c r="F520" s="615">
        <v>14.15</v>
      </c>
    </row>
    <row r="521" spans="1:6" ht="60">
      <c r="A521" s="612">
        <v>102309</v>
      </c>
      <c r="B521" s="613" t="s">
        <v>10987</v>
      </c>
      <c r="C521" s="614" t="s">
        <v>5435</v>
      </c>
      <c r="D521" s="615">
        <v>10.59</v>
      </c>
      <c r="E521" s="615">
        <v>2.81</v>
      </c>
      <c r="F521" s="615">
        <v>13.4</v>
      </c>
    </row>
    <row r="522" spans="1:6" ht="60">
      <c r="A522" s="612">
        <v>102310</v>
      </c>
      <c r="B522" s="613" t="s">
        <v>10988</v>
      </c>
      <c r="C522" s="614" t="s">
        <v>5435</v>
      </c>
      <c r="D522" s="615">
        <v>10.28</v>
      </c>
      <c r="E522" s="615">
        <v>2.71</v>
      </c>
      <c r="F522" s="615">
        <v>12.99</v>
      </c>
    </row>
    <row r="523" spans="1:6" ht="60">
      <c r="A523" s="612">
        <v>102311</v>
      </c>
      <c r="B523" s="613" t="s">
        <v>10989</v>
      </c>
      <c r="C523" s="614" t="s">
        <v>5435</v>
      </c>
      <c r="D523" s="615">
        <v>10.4</v>
      </c>
      <c r="E523" s="615">
        <v>2.35</v>
      </c>
      <c r="F523" s="615">
        <v>12.75</v>
      </c>
    </row>
    <row r="524" spans="1:6" ht="45">
      <c r="A524" s="612">
        <v>102312</v>
      </c>
      <c r="B524" s="613" t="s">
        <v>10990</v>
      </c>
      <c r="C524" s="614" t="s">
        <v>5435</v>
      </c>
      <c r="D524" s="615">
        <v>10</v>
      </c>
      <c r="E524" s="615">
        <v>2.25</v>
      </c>
      <c r="F524" s="615">
        <v>12.25</v>
      </c>
    </row>
    <row r="525" spans="1:6" ht="60">
      <c r="A525" s="612">
        <v>102313</v>
      </c>
      <c r="B525" s="613" t="s">
        <v>10991</v>
      </c>
      <c r="C525" s="614" t="s">
        <v>5435</v>
      </c>
      <c r="D525" s="615">
        <v>9.7799999999999994</v>
      </c>
      <c r="E525" s="615">
        <v>2.2000000000000002</v>
      </c>
      <c r="F525" s="615">
        <v>11.98</v>
      </c>
    </row>
    <row r="526" spans="1:6" ht="45">
      <c r="A526" s="612">
        <v>102314</v>
      </c>
      <c r="B526" s="613" t="s">
        <v>10992</v>
      </c>
      <c r="C526" s="614" t="s">
        <v>5435</v>
      </c>
      <c r="D526" s="615">
        <v>7.19</v>
      </c>
      <c r="E526" s="615">
        <v>1.89</v>
      </c>
      <c r="F526" s="615">
        <v>9.08</v>
      </c>
    </row>
    <row r="527" spans="1:6" ht="45">
      <c r="A527" s="612">
        <v>102315</v>
      </c>
      <c r="B527" s="613" t="s">
        <v>10993</v>
      </c>
      <c r="C527" s="614" t="s">
        <v>5435</v>
      </c>
      <c r="D527" s="615">
        <v>6.37</v>
      </c>
      <c r="E527" s="615">
        <v>1.69</v>
      </c>
      <c r="F527" s="615">
        <v>8.06</v>
      </c>
    </row>
    <row r="528" spans="1:6" ht="60">
      <c r="A528" s="612">
        <v>102316</v>
      </c>
      <c r="B528" s="613" t="s">
        <v>10994</v>
      </c>
      <c r="C528" s="614" t="s">
        <v>5435</v>
      </c>
      <c r="D528" s="615">
        <v>6.18</v>
      </c>
      <c r="E528" s="615">
        <v>1.63</v>
      </c>
      <c r="F528" s="615">
        <v>7.81</v>
      </c>
    </row>
    <row r="529" spans="1:6" ht="60">
      <c r="A529" s="612">
        <v>102317</v>
      </c>
      <c r="B529" s="613" t="s">
        <v>10995</v>
      </c>
      <c r="C529" s="614" t="s">
        <v>5435</v>
      </c>
      <c r="D529" s="615">
        <v>5.83</v>
      </c>
      <c r="E529" s="615">
        <v>1.54</v>
      </c>
      <c r="F529" s="615">
        <v>7.37</v>
      </c>
    </row>
    <row r="530" spans="1:6" ht="60">
      <c r="A530" s="612">
        <v>102318</v>
      </c>
      <c r="B530" s="613" t="s">
        <v>10996</v>
      </c>
      <c r="C530" s="614" t="s">
        <v>5435</v>
      </c>
      <c r="D530" s="615">
        <v>5.68</v>
      </c>
      <c r="E530" s="615">
        <v>1.5</v>
      </c>
      <c r="F530" s="615">
        <v>7.18</v>
      </c>
    </row>
    <row r="531" spans="1:6" ht="60">
      <c r="A531" s="612">
        <v>102319</v>
      </c>
      <c r="B531" s="613" t="s">
        <v>10997</v>
      </c>
      <c r="C531" s="614" t="s">
        <v>5435</v>
      </c>
      <c r="D531" s="615">
        <v>5.74</v>
      </c>
      <c r="E531" s="615">
        <v>1.29</v>
      </c>
      <c r="F531" s="615">
        <v>7.03</v>
      </c>
    </row>
    <row r="532" spans="1:6" ht="60">
      <c r="A532" s="612">
        <v>102320</v>
      </c>
      <c r="B532" s="613" t="s">
        <v>10998</v>
      </c>
      <c r="C532" s="614" t="s">
        <v>5435</v>
      </c>
      <c r="D532" s="615">
        <v>5.5</v>
      </c>
      <c r="E532" s="615">
        <v>1.24</v>
      </c>
      <c r="F532" s="615">
        <v>6.74</v>
      </c>
    </row>
    <row r="533" spans="1:6" ht="60">
      <c r="A533" s="612">
        <v>102321</v>
      </c>
      <c r="B533" s="613" t="s">
        <v>10999</v>
      </c>
      <c r="C533" s="614" t="s">
        <v>5435</v>
      </c>
      <c r="D533" s="615">
        <v>5.39</v>
      </c>
      <c r="E533" s="615">
        <v>1.23</v>
      </c>
      <c r="F533" s="615">
        <v>6.62</v>
      </c>
    </row>
    <row r="534" spans="1:6" ht="45">
      <c r="A534" s="612">
        <v>90082</v>
      </c>
      <c r="B534" s="613" t="s">
        <v>10936</v>
      </c>
      <c r="C534" s="614" t="s">
        <v>5435</v>
      </c>
      <c r="D534" s="615">
        <v>9.25</v>
      </c>
      <c r="E534" s="615">
        <v>2.44</v>
      </c>
      <c r="F534" s="615">
        <v>11.69</v>
      </c>
    </row>
    <row r="535" spans="1:6" ht="60">
      <c r="A535" s="612">
        <v>90084</v>
      </c>
      <c r="B535" s="613" t="s">
        <v>10937</v>
      </c>
      <c r="C535" s="614" t="s">
        <v>5435</v>
      </c>
      <c r="D535" s="615">
        <v>8.9700000000000006</v>
      </c>
      <c r="E535" s="615">
        <v>2.36</v>
      </c>
      <c r="F535" s="615">
        <v>11.33</v>
      </c>
    </row>
    <row r="536" spans="1:6" ht="60">
      <c r="A536" s="612">
        <v>90086</v>
      </c>
      <c r="B536" s="613" t="s">
        <v>10938</v>
      </c>
      <c r="C536" s="614" t="s">
        <v>5435</v>
      </c>
      <c r="D536" s="615">
        <v>8.48</v>
      </c>
      <c r="E536" s="615">
        <v>2.2200000000000002</v>
      </c>
      <c r="F536" s="615">
        <v>10.7</v>
      </c>
    </row>
    <row r="537" spans="1:6" ht="45">
      <c r="A537" s="612">
        <v>90087</v>
      </c>
      <c r="B537" s="613" t="s">
        <v>10939</v>
      </c>
      <c r="C537" s="614" t="s">
        <v>5435</v>
      </c>
      <c r="D537" s="615">
        <v>7.98</v>
      </c>
      <c r="E537" s="615">
        <v>1.8</v>
      </c>
      <c r="F537" s="615">
        <v>9.7799999999999994</v>
      </c>
    </row>
    <row r="538" spans="1:6" ht="60">
      <c r="A538" s="612">
        <v>90090</v>
      </c>
      <c r="B538" s="613" t="s">
        <v>10940</v>
      </c>
      <c r="C538" s="614" t="s">
        <v>5435</v>
      </c>
      <c r="D538" s="615">
        <v>7.81</v>
      </c>
      <c r="E538" s="615">
        <v>1.76</v>
      </c>
      <c r="F538" s="615">
        <v>9.57</v>
      </c>
    </row>
    <row r="539" spans="1:6" ht="45">
      <c r="A539" s="612">
        <v>90091</v>
      </c>
      <c r="B539" s="613" t="s">
        <v>10941</v>
      </c>
      <c r="C539" s="614" t="s">
        <v>5435</v>
      </c>
      <c r="D539" s="615">
        <v>4.99</v>
      </c>
      <c r="E539" s="615">
        <v>1.33</v>
      </c>
      <c r="F539" s="615">
        <v>6.32</v>
      </c>
    </row>
    <row r="540" spans="1:6" ht="60">
      <c r="A540" s="612">
        <v>90092</v>
      </c>
      <c r="B540" s="613" t="s">
        <v>10942</v>
      </c>
      <c r="C540" s="614" t="s">
        <v>5435</v>
      </c>
      <c r="D540" s="615">
        <v>4.9400000000000004</v>
      </c>
      <c r="E540" s="615">
        <v>1.29</v>
      </c>
      <c r="F540" s="615">
        <v>6.23</v>
      </c>
    </row>
    <row r="541" spans="1:6" ht="60">
      <c r="A541" s="612">
        <v>90094</v>
      </c>
      <c r="B541" s="613" t="s">
        <v>10943</v>
      </c>
      <c r="C541" s="614" t="s">
        <v>5435</v>
      </c>
      <c r="D541" s="615">
        <v>4.6900000000000004</v>
      </c>
      <c r="E541" s="615">
        <v>1.23</v>
      </c>
      <c r="F541" s="615">
        <v>5.92</v>
      </c>
    </row>
    <row r="542" spans="1:6" ht="60">
      <c r="A542" s="612">
        <v>90095</v>
      </c>
      <c r="B542" s="613" t="s">
        <v>10944</v>
      </c>
      <c r="C542" s="614" t="s">
        <v>5435</v>
      </c>
      <c r="D542" s="615">
        <v>4.4000000000000004</v>
      </c>
      <c r="E542" s="615">
        <v>0.98</v>
      </c>
      <c r="F542" s="615">
        <v>5.38</v>
      </c>
    </row>
    <row r="543" spans="1:6" ht="60">
      <c r="A543" s="612">
        <v>90098</v>
      </c>
      <c r="B543" s="613" t="s">
        <v>10945</v>
      </c>
      <c r="C543" s="614" t="s">
        <v>5435</v>
      </c>
      <c r="D543" s="615">
        <v>4.34</v>
      </c>
      <c r="E543" s="615">
        <v>0.96</v>
      </c>
      <c r="F543" s="615">
        <v>5.3</v>
      </c>
    </row>
    <row r="544" spans="1:6">
      <c r="A544" s="608"/>
      <c r="B544" s="609" t="s">
        <v>11238</v>
      </c>
      <c r="C544" s="610"/>
      <c r="D544" s="611"/>
      <c r="E544" s="611"/>
      <c r="F544" s="611"/>
    </row>
    <row r="545" spans="1:6" ht="45">
      <c r="A545" s="612">
        <v>102298</v>
      </c>
      <c r="B545" s="613" t="s">
        <v>10976</v>
      </c>
      <c r="C545" s="614" t="s">
        <v>5435</v>
      </c>
      <c r="D545" s="615">
        <v>12.5</v>
      </c>
      <c r="E545" s="615">
        <v>5.26</v>
      </c>
      <c r="F545" s="615">
        <v>17.760000000000002</v>
      </c>
    </row>
    <row r="546" spans="1:6" ht="45">
      <c r="A546" s="612">
        <v>102299</v>
      </c>
      <c r="B546" s="613" t="s">
        <v>10977</v>
      </c>
      <c r="C546" s="614" t="s">
        <v>5435</v>
      </c>
      <c r="D546" s="615">
        <v>10.62</v>
      </c>
      <c r="E546" s="615">
        <v>4.47</v>
      </c>
      <c r="F546" s="615">
        <v>15.09</v>
      </c>
    </row>
    <row r="547" spans="1:6" ht="60">
      <c r="A547" s="612">
        <v>102300</v>
      </c>
      <c r="B547" s="613" t="s">
        <v>10978</v>
      </c>
      <c r="C547" s="614" t="s">
        <v>5435</v>
      </c>
      <c r="D547" s="615">
        <v>10.48</v>
      </c>
      <c r="E547" s="615">
        <v>4.41</v>
      </c>
      <c r="F547" s="615">
        <v>14.89</v>
      </c>
    </row>
    <row r="548" spans="1:6" ht="45">
      <c r="A548" s="612">
        <v>102301</v>
      </c>
      <c r="B548" s="613" t="s">
        <v>10979</v>
      </c>
      <c r="C548" s="614" t="s">
        <v>5435</v>
      </c>
      <c r="D548" s="615">
        <v>9.5299999999999994</v>
      </c>
      <c r="E548" s="615">
        <v>4.0199999999999996</v>
      </c>
      <c r="F548" s="615">
        <v>13.55</v>
      </c>
    </row>
    <row r="549" spans="1:6" ht="45">
      <c r="A549" s="612">
        <v>102302</v>
      </c>
      <c r="B549" s="613" t="s">
        <v>10980</v>
      </c>
      <c r="C549" s="614" t="s">
        <v>5435</v>
      </c>
      <c r="D549" s="615">
        <v>6.88</v>
      </c>
      <c r="E549" s="615">
        <v>2.91</v>
      </c>
      <c r="F549" s="615">
        <v>9.7899999999999991</v>
      </c>
    </row>
    <row r="550" spans="1:6" ht="45">
      <c r="A550" s="612">
        <v>102303</v>
      </c>
      <c r="B550" s="613" t="s">
        <v>10981</v>
      </c>
      <c r="C550" s="614" t="s">
        <v>5435</v>
      </c>
      <c r="D550" s="615">
        <v>5.85</v>
      </c>
      <c r="E550" s="615">
        <v>2.46</v>
      </c>
      <c r="F550" s="615">
        <v>8.31</v>
      </c>
    </row>
    <row r="551" spans="1:6" ht="45">
      <c r="A551" s="612">
        <v>102304</v>
      </c>
      <c r="B551" s="613" t="s">
        <v>10982</v>
      </c>
      <c r="C551" s="614" t="s">
        <v>5435</v>
      </c>
      <c r="D551" s="615">
        <v>5.76</v>
      </c>
      <c r="E551" s="615">
        <v>2.44</v>
      </c>
      <c r="F551" s="615">
        <v>8.1999999999999993</v>
      </c>
    </row>
    <row r="552" spans="1:6" ht="45">
      <c r="A552" s="612">
        <v>102305</v>
      </c>
      <c r="B552" s="613" t="s">
        <v>10983</v>
      </c>
      <c r="C552" s="614" t="s">
        <v>5435</v>
      </c>
      <c r="D552" s="615">
        <v>5.27</v>
      </c>
      <c r="E552" s="615">
        <v>2.21</v>
      </c>
      <c r="F552" s="615">
        <v>7.48</v>
      </c>
    </row>
    <row r="553" spans="1:6" ht="45">
      <c r="A553" s="612">
        <v>102322</v>
      </c>
      <c r="B553" s="613" t="s">
        <v>11000</v>
      </c>
      <c r="C553" s="614" t="s">
        <v>5435</v>
      </c>
      <c r="D553" s="615">
        <v>14.06</v>
      </c>
      <c r="E553" s="615">
        <v>5.93</v>
      </c>
      <c r="F553" s="615">
        <v>19.989999999999998</v>
      </c>
    </row>
    <row r="554" spans="1:6" ht="45">
      <c r="A554" s="612">
        <v>102323</v>
      </c>
      <c r="B554" s="613" t="s">
        <v>11001</v>
      </c>
      <c r="C554" s="614" t="s">
        <v>5435</v>
      </c>
      <c r="D554" s="615">
        <v>11.95</v>
      </c>
      <c r="E554" s="615">
        <v>5.03</v>
      </c>
      <c r="F554" s="615">
        <v>16.98</v>
      </c>
    </row>
    <row r="555" spans="1:6" ht="60">
      <c r="A555" s="612">
        <v>102324</v>
      </c>
      <c r="B555" s="613" t="s">
        <v>11002</v>
      </c>
      <c r="C555" s="614" t="s">
        <v>5435</v>
      </c>
      <c r="D555" s="615">
        <v>11.8</v>
      </c>
      <c r="E555" s="615">
        <v>4.96</v>
      </c>
      <c r="F555" s="615">
        <v>16.760000000000002</v>
      </c>
    </row>
    <row r="556" spans="1:6" ht="60">
      <c r="A556" s="612">
        <v>102325</v>
      </c>
      <c r="B556" s="613" t="s">
        <v>11003</v>
      </c>
      <c r="C556" s="614" t="s">
        <v>5435</v>
      </c>
      <c r="D556" s="615">
        <v>10.73</v>
      </c>
      <c r="E556" s="615">
        <v>4.53</v>
      </c>
      <c r="F556" s="615">
        <v>15.26</v>
      </c>
    </row>
    <row r="557" spans="1:6" ht="60">
      <c r="A557" s="612">
        <v>102326</v>
      </c>
      <c r="B557" s="613" t="s">
        <v>11004</v>
      </c>
      <c r="C557" s="614" t="s">
        <v>5435</v>
      </c>
      <c r="D557" s="615">
        <v>7.75</v>
      </c>
      <c r="E557" s="615">
        <v>3.28</v>
      </c>
      <c r="F557" s="615">
        <v>11.03</v>
      </c>
    </row>
    <row r="558" spans="1:6" ht="45">
      <c r="A558" s="612">
        <v>102327</v>
      </c>
      <c r="B558" s="613" t="s">
        <v>11005</v>
      </c>
      <c r="C558" s="614" t="s">
        <v>5435</v>
      </c>
      <c r="D558" s="615">
        <v>6.58</v>
      </c>
      <c r="E558" s="615">
        <v>2.78</v>
      </c>
      <c r="F558" s="615">
        <v>9.36</v>
      </c>
    </row>
    <row r="559" spans="1:6" ht="60">
      <c r="A559" s="612">
        <v>102328</v>
      </c>
      <c r="B559" s="613" t="s">
        <v>11006</v>
      </c>
      <c r="C559" s="614" t="s">
        <v>5435</v>
      </c>
      <c r="D559" s="615">
        <v>6.49</v>
      </c>
      <c r="E559" s="615">
        <v>2.75</v>
      </c>
      <c r="F559" s="615">
        <v>9.24</v>
      </c>
    </row>
    <row r="560" spans="1:6" ht="60">
      <c r="A560" s="612">
        <v>102329</v>
      </c>
      <c r="B560" s="613" t="s">
        <v>11007</v>
      </c>
      <c r="C560" s="614" t="s">
        <v>5435</v>
      </c>
      <c r="D560" s="615">
        <v>5.93</v>
      </c>
      <c r="E560" s="615">
        <v>2.4900000000000002</v>
      </c>
      <c r="F560" s="615">
        <v>8.42</v>
      </c>
    </row>
    <row r="561" spans="1:6" ht="45">
      <c r="A561" s="612">
        <v>90099</v>
      </c>
      <c r="B561" s="613" t="s">
        <v>10946</v>
      </c>
      <c r="C561" s="614" t="s">
        <v>5435</v>
      </c>
      <c r="D561" s="615">
        <v>11.25</v>
      </c>
      <c r="E561" s="615">
        <v>4.7300000000000004</v>
      </c>
      <c r="F561" s="615">
        <v>15.98</v>
      </c>
    </row>
    <row r="562" spans="1:6" ht="45">
      <c r="A562" s="612">
        <v>90100</v>
      </c>
      <c r="B562" s="613" t="s">
        <v>10947</v>
      </c>
      <c r="C562" s="614" t="s">
        <v>5435</v>
      </c>
      <c r="D562" s="615">
        <v>9.5399999999999991</v>
      </c>
      <c r="E562" s="615">
        <v>4.03</v>
      </c>
      <c r="F562" s="615">
        <v>13.57</v>
      </c>
    </row>
    <row r="563" spans="1:6" ht="60">
      <c r="A563" s="612">
        <v>90101</v>
      </c>
      <c r="B563" s="613" t="s">
        <v>10948</v>
      </c>
      <c r="C563" s="614" t="s">
        <v>5435</v>
      </c>
      <c r="D563" s="615">
        <v>9.43</v>
      </c>
      <c r="E563" s="615">
        <v>3.98</v>
      </c>
      <c r="F563" s="615">
        <v>13.41</v>
      </c>
    </row>
    <row r="564" spans="1:6" ht="60">
      <c r="A564" s="612">
        <v>90102</v>
      </c>
      <c r="B564" s="613" t="s">
        <v>10949</v>
      </c>
      <c r="C564" s="614" t="s">
        <v>5435</v>
      </c>
      <c r="D564" s="615">
        <v>8.58</v>
      </c>
      <c r="E564" s="615">
        <v>3.63</v>
      </c>
      <c r="F564" s="615">
        <v>12.21</v>
      </c>
    </row>
    <row r="565" spans="1:6" ht="45">
      <c r="A565" s="612">
        <v>90105</v>
      </c>
      <c r="B565" s="613" t="s">
        <v>10950</v>
      </c>
      <c r="C565" s="614" t="s">
        <v>5435</v>
      </c>
      <c r="D565" s="615">
        <v>6.2</v>
      </c>
      <c r="E565" s="615">
        <v>2.61</v>
      </c>
      <c r="F565" s="615">
        <v>8.81</v>
      </c>
    </row>
    <row r="566" spans="1:6" ht="45">
      <c r="A566" s="612">
        <v>90106</v>
      </c>
      <c r="B566" s="613" t="s">
        <v>10951</v>
      </c>
      <c r="C566" s="614" t="s">
        <v>5435</v>
      </c>
      <c r="D566" s="615">
        <v>5.28</v>
      </c>
      <c r="E566" s="615">
        <v>2.21</v>
      </c>
      <c r="F566" s="615">
        <v>7.49</v>
      </c>
    </row>
    <row r="567" spans="1:6" ht="60">
      <c r="A567" s="612">
        <v>90107</v>
      </c>
      <c r="B567" s="613" t="s">
        <v>10952</v>
      </c>
      <c r="C567" s="614" t="s">
        <v>5435</v>
      </c>
      <c r="D567" s="615">
        <v>5.2</v>
      </c>
      <c r="E567" s="615">
        <v>2.19</v>
      </c>
      <c r="F567" s="615">
        <v>7.39</v>
      </c>
    </row>
    <row r="568" spans="1:6" ht="60">
      <c r="A568" s="612">
        <v>90108</v>
      </c>
      <c r="B568" s="613" t="s">
        <v>10953</v>
      </c>
      <c r="C568" s="614" t="s">
        <v>5435</v>
      </c>
      <c r="D568" s="615">
        <v>4.75</v>
      </c>
      <c r="E568" s="615">
        <v>1.99</v>
      </c>
      <c r="F568" s="615">
        <v>6.74</v>
      </c>
    </row>
    <row r="569" spans="1:6">
      <c r="A569" s="608"/>
      <c r="B569" s="609" t="s">
        <v>14141</v>
      </c>
      <c r="C569" s="610"/>
      <c r="D569" s="611"/>
      <c r="E569" s="611"/>
      <c r="F569" s="611"/>
    </row>
    <row r="570" spans="1:6">
      <c r="A570" s="612">
        <v>104482</v>
      </c>
      <c r="B570" s="613" t="s">
        <v>11827</v>
      </c>
      <c r="C570" s="614" t="s">
        <v>5337</v>
      </c>
      <c r="D570" s="615">
        <v>8.7200000000000006</v>
      </c>
      <c r="E570" s="615">
        <v>21.63</v>
      </c>
      <c r="F570" s="615">
        <v>30.35</v>
      </c>
    </row>
    <row r="571" spans="1:6">
      <c r="A571" s="608"/>
      <c r="B571" s="609" t="s">
        <v>11239</v>
      </c>
      <c r="C571" s="610"/>
      <c r="D571" s="611"/>
      <c r="E571" s="611"/>
      <c r="F571" s="611"/>
    </row>
    <row r="572" spans="1:6" ht="30">
      <c r="A572" s="612">
        <v>101600</v>
      </c>
      <c r="B572" s="613" t="s">
        <v>5586</v>
      </c>
      <c r="C572" s="614" t="s">
        <v>99</v>
      </c>
      <c r="D572" s="615">
        <v>12.11</v>
      </c>
      <c r="E572" s="615">
        <v>5.96</v>
      </c>
      <c r="F572" s="615">
        <v>18.07</v>
      </c>
    </row>
    <row r="573" spans="1:6" ht="45">
      <c r="A573" s="612">
        <v>101601</v>
      </c>
      <c r="B573" s="613" t="s">
        <v>5587</v>
      </c>
      <c r="C573" s="614" t="s">
        <v>99</v>
      </c>
      <c r="D573" s="615">
        <v>17.89</v>
      </c>
      <c r="E573" s="615">
        <v>8.86</v>
      </c>
      <c r="F573" s="615">
        <v>26.75</v>
      </c>
    </row>
    <row r="574" spans="1:6" ht="30">
      <c r="A574" s="612">
        <v>101602</v>
      </c>
      <c r="B574" s="613" t="s">
        <v>5588</v>
      </c>
      <c r="C574" s="614" t="s">
        <v>99</v>
      </c>
      <c r="D574" s="615">
        <v>8.9700000000000006</v>
      </c>
      <c r="E574" s="615">
        <v>4.43</v>
      </c>
      <c r="F574" s="615">
        <v>13.4</v>
      </c>
    </row>
    <row r="575" spans="1:6" ht="45">
      <c r="A575" s="612">
        <v>101603</v>
      </c>
      <c r="B575" s="613" t="s">
        <v>5589</v>
      </c>
      <c r="C575" s="614" t="s">
        <v>99</v>
      </c>
      <c r="D575" s="615">
        <v>14.76</v>
      </c>
      <c r="E575" s="615">
        <v>7.32</v>
      </c>
      <c r="F575" s="615">
        <v>22.08</v>
      </c>
    </row>
    <row r="576" spans="1:6" ht="30">
      <c r="A576" s="612">
        <v>101604</v>
      </c>
      <c r="B576" s="613" t="s">
        <v>5590</v>
      </c>
      <c r="C576" s="614" t="s">
        <v>99</v>
      </c>
      <c r="D576" s="615">
        <v>5.85</v>
      </c>
      <c r="E576" s="615">
        <v>2.91</v>
      </c>
      <c r="F576" s="615">
        <v>8.76</v>
      </c>
    </row>
    <row r="577" spans="1:6" ht="45">
      <c r="A577" s="612">
        <v>101605</v>
      </c>
      <c r="B577" s="613" t="s">
        <v>5591</v>
      </c>
      <c r="C577" s="614" t="s">
        <v>99</v>
      </c>
      <c r="D577" s="615">
        <v>11.66</v>
      </c>
      <c r="E577" s="615">
        <v>5.78</v>
      </c>
      <c r="F577" s="615">
        <v>17.440000000000001</v>
      </c>
    </row>
    <row r="578" spans="1:6">
      <c r="A578" s="608"/>
      <c r="B578" s="609" t="s">
        <v>11240</v>
      </c>
      <c r="C578" s="610"/>
      <c r="D578" s="611"/>
      <c r="E578" s="611"/>
      <c r="F578" s="611"/>
    </row>
    <row r="579" spans="1:6" ht="30">
      <c r="A579" s="612">
        <v>101582</v>
      </c>
      <c r="B579" s="613" t="s">
        <v>5592</v>
      </c>
      <c r="C579" s="614" t="s">
        <v>99</v>
      </c>
      <c r="D579" s="615">
        <v>53.28</v>
      </c>
      <c r="E579" s="615">
        <v>25.93</v>
      </c>
      <c r="F579" s="615">
        <v>79.209999999999994</v>
      </c>
    </row>
    <row r="580" spans="1:6" ht="30">
      <c r="A580" s="612">
        <v>101583</v>
      </c>
      <c r="B580" s="613" t="s">
        <v>5593</v>
      </c>
      <c r="C580" s="614" t="s">
        <v>99</v>
      </c>
      <c r="D580" s="615">
        <v>58.75</v>
      </c>
      <c r="E580" s="615">
        <v>38.39</v>
      </c>
      <c r="F580" s="615">
        <v>97.14</v>
      </c>
    </row>
    <row r="581" spans="1:6" ht="30">
      <c r="A581" s="612">
        <v>101584</v>
      </c>
      <c r="B581" s="613" t="s">
        <v>5594</v>
      </c>
      <c r="C581" s="614" t="s">
        <v>99</v>
      </c>
      <c r="D581" s="615">
        <v>46.24</v>
      </c>
      <c r="E581" s="615">
        <v>19.260000000000002</v>
      </c>
      <c r="F581" s="615">
        <v>65.5</v>
      </c>
    </row>
    <row r="582" spans="1:6" ht="30">
      <c r="A582" s="612">
        <v>101585</v>
      </c>
      <c r="B582" s="613" t="s">
        <v>5595</v>
      </c>
      <c r="C582" s="614" t="s">
        <v>99</v>
      </c>
      <c r="D582" s="615">
        <v>51.75</v>
      </c>
      <c r="E582" s="615">
        <v>31.7</v>
      </c>
      <c r="F582" s="615">
        <v>83.45</v>
      </c>
    </row>
    <row r="583" spans="1:6" ht="30">
      <c r="A583" s="612">
        <v>101586</v>
      </c>
      <c r="B583" s="613" t="s">
        <v>5596</v>
      </c>
      <c r="C583" s="614" t="s">
        <v>99</v>
      </c>
      <c r="D583" s="615">
        <v>44.83</v>
      </c>
      <c r="E583" s="615">
        <v>12.58</v>
      </c>
      <c r="F583" s="615">
        <v>57.41</v>
      </c>
    </row>
    <row r="584" spans="1:6" ht="30">
      <c r="A584" s="612">
        <v>101587</v>
      </c>
      <c r="B584" s="613" t="s">
        <v>5597</v>
      </c>
      <c r="C584" s="614" t="s">
        <v>99</v>
      </c>
      <c r="D584" s="615">
        <v>50.48</v>
      </c>
      <c r="E584" s="615">
        <v>25.04</v>
      </c>
      <c r="F584" s="615">
        <v>75.52</v>
      </c>
    </row>
    <row r="585" spans="1:6" ht="30">
      <c r="A585" s="612">
        <v>101588</v>
      </c>
      <c r="B585" s="613" t="s">
        <v>5598</v>
      </c>
      <c r="C585" s="614" t="s">
        <v>99</v>
      </c>
      <c r="D585" s="615">
        <v>67.36</v>
      </c>
      <c r="E585" s="615">
        <v>30.03</v>
      </c>
      <c r="F585" s="615">
        <v>97.39</v>
      </c>
    </row>
    <row r="586" spans="1:6" ht="30">
      <c r="A586" s="612">
        <v>101589</v>
      </c>
      <c r="B586" s="613" t="s">
        <v>5599</v>
      </c>
      <c r="C586" s="614" t="s">
        <v>99</v>
      </c>
      <c r="D586" s="615">
        <v>97.03</v>
      </c>
      <c r="E586" s="615">
        <v>44.44</v>
      </c>
      <c r="F586" s="615">
        <v>141.47</v>
      </c>
    </row>
    <row r="587" spans="1:6" ht="30">
      <c r="A587" s="612">
        <v>101590</v>
      </c>
      <c r="B587" s="613" t="s">
        <v>5600</v>
      </c>
      <c r="C587" s="614" t="s">
        <v>99</v>
      </c>
      <c r="D587" s="615">
        <v>51.65</v>
      </c>
      <c r="E587" s="615">
        <v>22.31</v>
      </c>
      <c r="F587" s="615">
        <v>73.959999999999994</v>
      </c>
    </row>
    <row r="588" spans="1:6" ht="30">
      <c r="A588" s="612">
        <v>101591</v>
      </c>
      <c r="B588" s="613" t="s">
        <v>5601</v>
      </c>
      <c r="C588" s="614" t="s">
        <v>99</v>
      </c>
      <c r="D588" s="615">
        <v>81.33</v>
      </c>
      <c r="E588" s="615">
        <v>36.729999999999997</v>
      </c>
      <c r="F588" s="615">
        <v>118.06</v>
      </c>
    </row>
    <row r="589" spans="1:6" ht="30">
      <c r="A589" s="612">
        <v>101592</v>
      </c>
      <c r="B589" s="613" t="s">
        <v>5602</v>
      </c>
      <c r="C589" s="614" t="s">
        <v>99</v>
      </c>
      <c r="D589" s="615">
        <v>38</v>
      </c>
      <c r="E589" s="615">
        <v>14.57</v>
      </c>
      <c r="F589" s="615">
        <v>52.57</v>
      </c>
    </row>
    <row r="590" spans="1:6" ht="30">
      <c r="A590" s="612">
        <v>101593</v>
      </c>
      <c r="B590" s="613" t="s">
        <v>5603</v>
      </c>
      <c r="C590" s="614" t="s">
        <v>99</v>
      </c>
      <c r="D590" s="615">
        <v>67.83</v>
      </c>
      <c r="E590" s="615">
        <v>28.99</v>
      </c>
      <c r="F590" s="615">
        <v>96.82</v>
      </c>
    </row>
    <row r="591" spans="1:6">
      <c r="A591" s="621"/>
      <c r="B591" s="609" t="s">
        <v>11241</v>
      </c>
      <c r="C591" s="610"/>
      <c r="D591" s="611"/>
      <c r="E591" s="611"/>
      <c r="F591" s="611"/>
    </row>
    <row r="592" spans="1:6" ht="30">
      <c r="A592" s="612">
        <v>101570</v>
      </c>
      <c r="B592" s="613" t="s">
        <v>5604</v>
      </c>
      <c r="C592" s="614" t="s">
        <v>99</v>
      </c>
      <c r="D592" s="615">
        <v>13.47</v>
      </c>
      <c r="E592" s="615">
        <v>12.64</v>
      </c>
      <c r="F592" s="615">
        <v>26.11</v>
      </c>
    </row>
    <row r="593" spans="1:6" ht="30">
      <c r="A593" s="612">
        <v>101571</v>
      </c>
      <c r="B593" s="613" t="s">
        <v>5605</v>
      </c>
      <c r="C593" s="614" t="s">
        <v>99</v>
      </c>
      <c r="D593" s="615">
        <v>16.41</v>
      </c>
      <c r="E593" s="615">
        <v>18.7</v>
      </c>
      <c r="F593" s="615">
        <v>35.11</v>
      </c>
    </row>
    <row r="594" spans="1:6" ht="30">
      <c r="A594" s="612">
        <v>101572</v>
      </c>
      <c r="B594" s="613" t="s">
        <v>5606</v>
      </c>
      <c r="C594" s="614" t="s">
        <v>99</v>
      </c>
      <c r="D594" s="615">
        <v>11.21</v>
      </c>
      <c r="E594" s="615">
        <v>9.3800000000000008</v>
      </c>
      <c r="F594" s="615">
        <v>20.59</v>
      </c>
    </row>
    <row r="595" spans="1:6" ht="30">
      <c r="A595" s="612">
        <v>101573</v>
      </c>
      <c r="B595" s="613" t="s">
        <v>5607</v>
      </c>
      <c r="C595" s="614" t="s">
        <v>99</v>
      </c>
      <c r="D595" s="615">
        <v>14.14</v>
      </c>
      <c r="E595" s="615">
        <v>15.46</v>
      </c>
      <c r="F595" s="615">
        <v>29.6</v>
      </c>
    </row>
    <row r="596" spans="1:6" ht="30">
      <c r="A596" s="612">
        <v>101574</v>
      </c>
      <c r="B596" s="613" t="s">
        <v>5608</v>
      </c>
      <c r="C596" s="614" t="s">
        <v>99</v>
      </c>
      <c r="D596" s="615">
        <v>9.83</v>
      </c>
      <c r="E596" s="615">
        <v>6.13</v>
      </c>
      <c r="F596" s="615">
        <v>15.96</v>
      </c>
    </row>
    <row r="597" spans="1:6" ht="30">
      <c r="A597" s="612">
        <v>101575</v>
      </c>
      <c r="B597" s="613" t="s">
        <v>5609</v>
      </c>
      <c r="C597" s="614" t="s">
        <v>99</v>
      </c>
      <c r="D597" s="615">
        <v>12.94</v>
      </c>
      <c r="E597" s="615">
        <v>12.2</v>
      </c>
      <c r="F597" s="615">
        <v>25.14</v>
      </c>
    </row>
    <row r="598" spans="1:6">
      <c r="A598" s="621"/>
      <c r="B598" s="609" t="s">
        <v>11242</v>
      </c>
      <c r="C598" s="610"/>
      <c r="D598" s="611"/>
      <c r="E598" s="611"/>
      <c r="F598" s="611"/>
    </row>
    <row r="599" spans="1:6" ht="30">
      <c r="A599" s="612">
        <v>101576</v>
      </c>
      <c r="B599" s="613" t="s">
        <v>5610</v>
      </c>
      <c r="C599" s="614" t="s">
        <v>99</v>
      </c>
      <c r="D599" s="615">
        <v>31.69</v>
      </c>
      <c r="E599" s="615">
        <v>16.38</v>
      </c>
      <c r="F599" s="615">
        <v>48.07</v>
      </c>
    </row>
    <row r="600" spans="1:6" ht="30">
      <c r="A600" s="612">
        <v>101577</v>
      </c>
      <c r="B600" s="613" t="s">
        <v>5611</v>
      </c>
      <c r="C600" s="614" t="s">
        <v>99</v>
      </c>
      <c r="D600" s="615">
        <v>35.35</v>
      </c>
      <c r="E600" s="615">
        <v>24.25</v>
      </c>
      <c r="F600" s="615">
        <v>59.6</v>
      </c>
    </row>
    <row r="601" spans="1:6" ht="30">
      <c r="A601" s="612">
        <v>101578</v>
      </c>
      <c r="B601" s="613" t="s">
        <v>5612</v>
      </c>
      <c r="C601" s="614" t="s">
        <v>99</v>
      </c>
      <c r="D601" s="615">
        <v>27.84</v>
      </c>
      <c r="E601" s="615">
        <v>12.16</v>
      </c>
      <c r="F601" s="615">
        <v>40</v>
      </c>
    </row>
    <row r="602" spans="1:6" ht="30">
      <c r="A602" s="612">
        <v>101579</v>
      </c>
      <c r="B602" s="613" t="s">
        <v>5613</v>
      </c>
      <c r="C602" s="614" t="s">
        <v>99</v>
      </c>
      <c r="D602" s="615">
        <v>31.5</v>
      </c>
      <c r="E602" s="615">
        <v>20.03</v>
      </c>
      <c r="F602" s="615">
        <v>51.53</v>
      </c>
    </row>
    <row r="603" spans="1:6" ht="30">
      <c r="A603" s="612">
        <v>101580</v>
      </c>
      <c r="B603" s="613" t="s">
        <v>5614</v>
      </c>
      <c r="C603" s="614" t="s">
        <v>99</v>
      </c>
      <c r="D603" s="615">
        <v>28.02</v>
      </c>
      <c r="E603" s="615">
        <v>7.94</v>
      </c>
      <c r="F603" s="615">
        <v>35.96</v>
      </c>
    </row>
    <row r="604" spans="1:6" ht="30">
      <c r="A604" s="612">
        <v>101581</v>
      </c>
      <c r="B604" s="613" t="s">
        <v>5615</v>
      </c>
      <c r="C604" s="614" t="s">
        <v>99</v>
      </c>
      <c r="D604" s="615">
        <v>31.85</v>
      </c>
      <c r="E604" s="615">
        <v>15.8</v>
      </c>
      <c r="F604" s="615">
        <v>47.65</v>
      </c>
    </row>
    <row r="605" spans="1:6">
      <c r="A605" s="608"/>
      <c r="B605" s="609" t="s">
        <v>14142</v>
      </c>
      <c r="C605" s="610"/>
      <c r="D605" s="611"/>
      <c r="E605" s="611"/>
      <c r="F605" s="611"/>
    </row>
    <row r="606" spans="1:6" ht="30">
      <c r="A606" s="617" t="s">
        <v>14143</v>
      </c>
      <c r="B606" s="618" t="s">
        <v>14144</v>
      </c>
      <c r="C606" s="619" t="s">
        <v>5435</v>
      </c>
      <c r="D606" s="620">
        <v>23.1</v>
      </c>
      <c r="E606" s="620">
        <v>45.06</v>
      </c>
      <c r="F606" s="620">
        <v>68.16</v>
      </c>
    </row>
    <row r="607" spans="1:6">
      <c r="A607" s="617" t="s">
        <v>14145</v>
      </c>
      <c r="B607" s="618" t="s">
        <v>14146</v>
      </c>
      <c r="C607" s="619" t="s">
        <v>5435</v>
      </c>
      <c r="D607" s="620">
        <v>127.2</v>
      </c>
      <c r="E607" s="620">
        <v>45.06</v>
      </c>
      <c r="F607" s="620">
        <v>172.26</v>
      </c>
    </row>
    <row r="608" spans="1:6">
      <c r="A608" s="617" t="s">
        <v>14147</v>
      </c>
      <c r="B608" s="618" t="s">
        <v>14148</v>
      </c>
      <c r="C608" s="619" t="s">
        <v>5435</v>
      </c>
      <c r="D608" s="620">
        <v>11.55</v>
      </c>
      <c r="E608" s="620">
        <v>22.53</v>
      </c>
      <c r="F608" s="620">
        <v>34.08</v>
      </c>
    </row>
    <row r="609" spans="1:6">
      <c r="A609" s="617" t="s">
        <v>14149</v>
      </c>
      <c r="B609" s="618" t="s">
        <v>14150</v>
      </c>
      <c r="C609" s="619" t="s">
        <v>5435</v>
      </c>
      <c r="D609" s="620">
        <v>60.8</v>
      </c>
      <c r="E609" s="620">
        <v>25.53</v>
      </c>
      <c r="F609" s="620">
        <v>86.33</v>
      </c>
    </row>
    <row r="610" spans="1:6">
      <c r="A610" s="612">
        <v>96995</v>
      </c>
      <c r="B610" s="613" t="s">
        <v>5616</v>
      </c>
      <c r="C610" s="614" t="s">
        <v>5435</v>
      </c>
      <c r="D610" s="615">
        <v>18.45</v>
      </c>
      <c r="E610" s="615">
        <v>36.04</v>
      </c>
      <c r="F610" s="615">
        <v>54.49</v>
      </c>
    </row>
    <row r="611" spans="1:6" ht="30">
      <c r="A611" s="612">
        <v>94319</v>
      </c>
      <c r="B611" s="613" t="s">
        <v>5631</v>
      </c>
      <c r="C611" s="614" t="s">
        <v>5435</v>
      </c>
      <c r="D611" s="615">
        <v>58.27</v>
      </c>
      <c r="E611" s="615">
        <v>21.23</v>
      </c>
      <c r="F611" s="615">
        <v>79.5</v>
      </c>
    </row>
    <row r="612" spans="1:6" ht="30">
      <c r="A612" s="612">
        <v>94342</v>
      </c>
      <c r="B612" s="613" t="s">
        <v>5643</v>
      </c>
      <c r="C612" s="614" t="s">
        <v>5435</v>
      </c>
      <c r="D612" s="615">
        <v>66.849999999999994</v>
      </c>
      <c r="E612" s="615">
        <v>21.23</v>
      </c>
      <c r="F612" s="615">
        <v>88.08</v>
      </c>
    </row>
    <row r="613" spans="1:6">
      <c r="A613" s="612">
        <v>93382</v>
      </c>
      <c r="B613" s="613" t="s">
        <v>5667</v>
      </c>
      <c r="C613" s="614" t="s">
        <v>5435</v>
      </c>
      <c r="D613" s="615">
        <v>12.52</v>
      </c>
      <c r="E613" s="615">
        <v>21.34</v>
      </c>
      <c r="F613" s="615">
        <v>33.86</v>
      </c>
    </row>
    <row r="614" spans="1:6">
      <c r="A614" s="608"/>
      <c r="B614" s="609" t="s">
        <v>5617</v>
      </c>
      <c r="C614" s="610"/>
      <c r="D614" s="611"/>
      <c r="E614" s="611"/>
      <c r="F614" s="611"/>
    </row>
    <row r="615" spans="1:6" ht="30">
      <c r="A615" s="612">
        <v>96385</v>
      </c>
      <c r="B615" s="613" t="s">
        <v>5618</v>
      </c>
      <c r="C615" s="614" t="s">
        <v>5435</v>
      </c>
      <c r="D615" s="615">
        <v>8.6999999999999993</v>
      </c>
      <c r="E615" s="615">
        <v>2.86</v>
      </c>
      <c r="F615" s="615">
        <v>11.56</v>
      </c>
    </row>
    <row r="616" spans="1:6" ht="30">
      <c r="A616" s="617" t="s">
        <v>14151</v>
      </c>
      <c r="B616" s="618" t="s">
        <v>14152</v>
      </c>
      <c r="C616" s="619" t="s">
        <v>5435</v>
      </c>
      <c r="D616" s="620">
        <v>59.86</v>
      </c>
      <c r="E616" s="620">
        <v>2.86</v>
      </c>
      <c r="F616" s="620">
        <v>62.72</v>
      </c>
    </row>
    <row r="617" spans="1:6" ht="30">
      <c r="A617" s="612">
        <v>96386</v>
      </c>
      <c r="B617" s="613" t="s">
        <v>5619</v>
      </c>
      <c r="C617" s="614" t="s">
        <v>5435</v>
      </c>
      <c r="D617" s="615">
        <v>6.72</v>
      </c>
      <c r="E617" s="615">
        <v>1.64</v>
      </c>
      <c r="F617" s="615">
        <v>8.36</v>
      </c>
    </row>
    <row r="618" spans="1:6" ht="30">
      <c r="A618" s="617" t="s">
        <v>14153</v>
      </c>
      <c r="B618" s="618" t="s">
        <v>14154</v>
      </c>
      <c r="C618" s="619" t="s">
        <v>5435</v>
      </c>
      <c r="D618" s="620">
        <v>112.48</v>
      </c>
      <c r="E618" s="620">
        <v>26.94</v>
      </c>
      <c r="F618" s="620">
        <v>139.41999999999999</v>
      </c>
    </row>
    <row r="619" spans="1:6" ht="45">
      <c r="A619" s="612">
        <v>94304</v>
      </c>
      <c r="B619" s="613" t="s">
        <v>5620</v>
      </c>
      <c r="C619" s="614" t="s">
        <v>5435</v>
      </c>
      <c r="D619" s="615">
        <v>61.02</v>
      </c>
      <c r="E619" s="615">
        <v>6.63</v>
      </c>
      <c r="F619" s="615">
        <v>67.650000000000006</v>
      </c>
    </row>
    <row r="620" spans="1:6" ht="45">
      <c r="A620" s="612">
        <v>94305</v>
      </c>
      <c r="B620" s="613" t="s">
        <v>5621</v>
      </c>
      <c r="C620" s="614" t="s">
        <v>5435</v>
      </c>
      <c r="D620" s="615">
        <v>58.63</v>
      </c>
      <c r="E620" s="615">
        <v>4.9000000000000004</v>
      </c>
      <c r="F620" s="615">
        <v>63.53</v>
      </c>
    </row>
    <row r="621" spans="1:6" ht="45">
      <c r="A621" s="612">
        <v>94306</v>
      </c>
      <c r="B621" s="613" t="s">
        <v>5622</v>
      </c>
      <c r="C621" s="614" t="s">
        <v>5435</v>
      </c>
      <c r="D621" s="615">
        <v>55.64</v>
      </c>
      <c r="E621" s="615">
        <v>2.69</v>
      </c>
      <c r="F621" s="615">
        <v>58.33</v>
      </c>
    </row>
    <row r="622" spans="1:6" ht="45">
      <c r="A622" s="612">
        <v>94307</v>
      </c>
      <c r="B622" s="613" t="s">
        <v>5623</v>
      </c>
      <c r="C622" s="614" t="s">
        <v>5435</v>
      </c>
      <c r="D622" s="615">
        <v>56.37</v>
      </c>
      <c r="E622" s="615">
        <v>3.15</v>
      </c>
      <c r="F622" s="615">
        <v>59.52</v>
      </c>
    </row>
    <row r="623" spans="1:6" ht="45">
      <c r="A623" s="612">
        <v>94308</v>
      </c>
      <c r="B623" s="613" t="s">
        <v>5624</v>
      </c>
      <c r="C623" s="614" t="s">
        <v>5435</v>
      </c>
      <c r="D623" s="615">
        <v>54.28</v>
      </c>
      <c r="E623" s="615">
        <v>2.02</v>
      </c>
      <c r="F623" s="615">
        <v>56.3</v>
      </c>
    </row>
    <row r="624" spans="1:6" ht="45">
      <c r="A624" s="612">
        <v>94309</v>
      </c>
      <c r="B624" s="613" t="s">
        <v>5625</v>
      </c>
      <c r="C624" s="614" t="s">
        <v>5435</v>
      </c>
      <c r="D624" s="615">
        <v>55.29</v>
      </c>
      <c r="E624" s="615">
        <v>2.48</v>
      </c>
      <c r="F624" s="615">
        <v>57.77</v>
      </c>
    </row>
    <row r="625" spans="1:6" ht="45">
      <c r="A625" s="612">
        <v>94310</v>
      </c>
      <c r="B625" s="613" t="s">
        <v>5626</v>
      </c>
      <c r="C625" s="614" t="s">
        <v>5435</v>
      </c>
      <c r="D625" s="615">
        <v>53.57</v>
      </c>
      <c r="E625" s="615">
        <v>1.71</v>
      </c>
      <c r="F625" s="615">
        <v>55.28</v>
      </c>
    </row>
    <row r="626" spans="1:6" ht="45">
      <c r="A626" s="612">
        <v>94315</v>
      </c>
      <c r="B626" s="613" t="s">
        <v>5627</v>
      </c>
      <c r="C626" s="614" t="s">
        <v>5435</v>
      </c>
      <c r="D626" s="615">
        <v>60.93</v>
      </c>
      <c r="E626" s="615">
        <v>14.14</v>
      </c>
      <c r="F626" s="615">
        <v>75.069999999999993</v>
      </c>
    </row>
    <row r="627" spans="1:6" ht="45">
      <c r="A627" s="612">
        <v>94316</v>
      </c>
      <c r="B627" s="613" t="s">
        <v>5628</v>
      </c>
      <c r="C627" s="614" t="s">
        <v>5435</v>
      </c>
      <c r="D627" s="615">
        <v>56.69</v>
      </c>
      <c r="E627" s="615">
        <v>9.0500000000000007</v>
      </c>
      <c r="F627" s="615">
        <v>65.739999999999995</v>
      </c>
    </row>
    <row r="628" spans="1:6" ht="45">
      <c r="A628" s="612">
        <v>94317</v>
      </c>
      <c r="B628" s="613" t="s">
        <v>5629</v>
      </c>
      <c r="C628" s="614" t="s">
        <v>5435</v>
      </c>
      <c r="D628" s="615">
        <v>54.78</v>
      </c>
      <c r="E628" s="615">
        <v>6.83</v>
      </c>
      <c r="F628" s="615">
        <v>61.61</v>
      </c>
    </row>
    <row r="629" spans="1:6" ht="45">
      <c r="A629" s="612">
        <v>94318</v>
      </c>
      <c r="B629" s="613" t="s">
        <v>5630</v>
      </c>
      <c r="C629" s="614" t="s">
        <v>5435</v>
      </c>
      <c r="D629" s="615">
        <v>52.4</v>
      </c>
      <c r="E629" s="615">
        <v>3.9</v>
      </c>
      <c r="F629" s="615">
        <v>56.3</v>
      </c>
    </row>
    <row r="630" spans="1:6" ht="45">
      <c r="A630" s="612">
        <v>94327</v>
      </c>
      <c r="B630" s="613" t="s">
        <v>5632</v>
      </c>
      <c r="C630" s="614" t="s">
        <v>5435</v>
      </c>
      <c r="D630" s="615">
        <v>69.61</v>
      </c>
      <c r="E630" s="615">
        <v>6.62</v>
      </c>
      <c r="F630" s="615">
        <v>76.23</v>
      </c>
    </row>
    <row r="631" spans="1:6" ht="45">
      <c r="A631" s="612">
        <v>94328</v>
      </c>
      <c r="B631" s="613" t="s">
        <v>5633</v>
      </c>
      <c r="C631" s="614" t="s">
        <v>5435</v>
      </c>
      <c r="D631" s="615">
        <v>67.209999999999994</v>
      </c>
      <c r="E631" s="615">
        <v>4.9000000000000004</v>
      </c>
      <c r="F631" s="615">
        <v>72.11</v>
      </c>
    </row>
    <row r="632" spans="1:6" ht="45">
      <c r="A632" s="612">
        <v>94329</v>
      </c>
      <c r="B632" s="613" t="s">
        <v>5634</v>
      </c>
      <c r="C632" s="614" t="s">
        <v>5435</v>
      </c>
      <c r="D632" s="615">
        <v>64.22</v>
      </c>
      <c r="E632" s="615">
        <v>2.69</v>
      </c>
      <c r="F632" s="615">
        <v>66.91</v>
      </c>
    </row>
    <row r="633" spans="1:6" ht="45">
      <c r="A633" s="612">
        <v>94330</v>
      </c>
      <c r="B633" s="613" t="s">
        <v>5635</v>
      </c>
      <c r="C633" s="614" t="s">
        <v>5435</v>
      </c>
      <c r="D633" s="615">
        <v>64.95</v>
      </c>
      <c r="E633" s="615">
        <v>3.15</v>
      </c>
      <c r="F633" s="615">
        <v>68.099999999999994</v>
      </c>
    </row>
    <row r="634" spans="1:6" ht="45">
      <c r="A634" s="612">
        <v>94331</v>
      </c>
      <c r="B634" s="613" t="s">
        <v>5636</v>
      </c>
      <c r="C634" s="614" t="s">
        <v>5435</v>
      </c>
      <c r="D634" s="615">
        <v>62.87</v>
      </c>
      <c r="E634" s="615">
        <v>2.0099999999999998</v>
      </c>
      <c r="F634" s="615">
        <v>64.88</v>
      </c>
    </row>
    <row r="635" spans="1:6" ht="45">
      <c r="A635" s="612">
        <v>94332</v>
      </c>
      <c r="B635" s="613" t="s">
        <v>5637</v>
      </c>
      <c r="C635" s="614" t="s">
        <v>5435</v>
      </c>
      <c r="D635" s="615">
        <v>63.87</v>
      </c>
      <c r="E635" s="615">
        <v>2.48</v>
      </c>
      <c r="F635" s="615">
        <v>66.349999999999994</v>
      </c>
    </row>
    <row r="636" spans="1:6" ht="45">
      <c r="A636" s="612">
        <v>94333</v>
      </c>
      <c r="B636" s="613" t="s">
        <v>5638</v>
      </c>
      <c r="C636" s="614" t="s">
        <v>5435</v>
      </c>
      <c r="D636" s="615">
        <v>62.15</v>
      </c>
      <c r="E636" s="615">
        <v>1.71</v>
      </c>
      <c r="F636" s="615">
        <v>63.86</v>
      </c>
    </row>
    <row r="637" spans="1:6" ht="45">
      <c r="A637" s="612">
        <v>94338</v>
      </c>
      <c r="B637" s="613" t="s">
        <v>5639</v>
      </c>
      <c r="C637" s="614" t="s">
        <v>5435</v>
      </c>
      <c r="D637" s="615">
        <v>69.52</v>
      </c>
      <c r="E637" s="615">
        <v>14.13</v>
      </c>
      <c r="F637" s="615">
        <v>83.65</v>
      </c>
    </row>
    <row r="638" spans="1:6" ht="45">
      <c r="A638" s="612">
        <v>94339</v>
      </c>
      <c r="B638" s="613" t="s">
        <v>5640</v>
      </c>
      <c r="C638" s="614" t="s">
        <v>5435</v>
      </c>
      <c r="D638" s="615">
        <v>65.27</v>
      </c>
      <c r="E638" s="615">
        <v>9.0500000000000007</v>
      </c>
      <c r="F638" s="615">
        <v>74.319999999999993</v>
      </c>
    </row>
    <row r="639" spans="1:6" ht="45">
      <c r="A639" s="612">
        <v>94340</v>
      </c>
      <c r="B639" s="613" t="s">
        <v>5641</v>
      </c>
      <c r="C639" s="614" t="s">
        <v>5435</v>
      </c>
      <c r="D639" s="615">
        <v>63.37</v>
      </c>
      <c r="E639" s="615">
        <v>6.82</v>
      </c>
      <c r="F639" s="615">
        <v>70.19</v>
      </c>
    </row>
    <row r="640" spans="1:6" ht="45">
      <c r="A640" s="612">
        <v>94341</v>
      </c>
      <c r="B640" s="613" t="s">
        <v>5642</v>
      </c>
      <c r="C640" s="614" t="s">
        <v>5435</v>
      </c>
      <c r="D640" s="615">
        <v>60.99</v>
      </c>
      <c r="E640" s="615">
        <v>3.89</v>
      </c>
      <c r="F640" s="615">
        <v>64.88</v>
      </c>
    </row>
    <row r="641" spans="1:6">
      <c r="A641" s="608"/>
      <c r="B641" s="609" t="s">
        <v>5644</v>
      </c>
      <c r="C641" s="610"/>
      <c r="D641" s="611"/>
      <c r="E641" s="611"/>
      <c r="F641" s="611"/>
    </row>
    <row r="642" spans="1:6" ht="45">
      <c r="A642" s="612">
        <v>93360</v>
      </c>
      <c r="B642" s="613" t="s">
        <v>5645</v>
      </c>
      <c r="C642" s="614" t="s">
        <v>5435</v>
      </c>
      <c r="D642" s="615">
        <v>16.54</v>
      </c>
      <c r="E642" s="615">
        <v>6.99</v>
      </c>
      <c r="F642" s="615">
        <v>23.53</v>
      </c>
    </row>
    <row r="643" spans="1:6" ht="45">
      <c r="A643" s="612">
        <v>93361</v>
      </c>
      <c r="B643" s="613" t="s">
        <v>5646</v>
      </c>
      <c r="C643" s="614" t="s">
        <v>5435</v>
      </c>
      <c r="D643" s="615">
        <v>14.32</v>
      </c>
      <c r="E643" s="615">
        <v>5.24</v>
      </c>
      <c r="F643" s="615">
        <v>19.559999999999999</v>
      </c>
    </row>
    <row r="644" spans="1:6" ht="45">
      <c r="A644" s="612">
        <v>93362</v>
      </c>
      <c r="B644" s="613" t="s">
        <v>5647</v>
      </c>
      <c r="C644" s="614" t="s">
        <v>5435</v>
      </c>
      <c r="D644" s="615">
        <v>11.21</v>
      </c>
      <c r="E644" s="615">
        <v>3.02</v>
      </c>
      <c r="F644" s="615">
        <v>14.23</v>
      </c>
    </row>
    <row r="645" spans="1:6" ht="45">
      <c r="A645" s="612">
        <v>93363</v>
      </c>
      <c r="B645" s="613" t="s">
        <v>5648</v>
      </c>
      <c r="C645" s="614" t="s">
        <v>5435</v>
      </c>
      <c r="D645" s="615">
        <v>11.91</v>
      </c>
      <c r="E645" s="615">
        <v>3.5</v>
      </c>
      <c r="F645" s="615">
        <v>15.41</v>
      </c>
    </row>
    <row r="646" spans="1:6" ht="60">
      <c r="A646" s="612">
        <v>93364</v>
      </c>
      <c r="B646" s="613" t="s">
        <v>5649</v>
      </c>
      <c r="C646" s="614" t="s">
        <v>5435</v>
      </c>
      <c r="D646" s="615">
        <v>9.84</v>
      </c>
      <c r="E646" s="615">
        <v>2.35</v>
      </c>
      <c r="F646" s="615">
        <v>12.19</v>
      </c>
    </row>
    <row r="647" spans="1:6" ht="45">
      <c r="A647" s="612">
        <v>93365</v>
      </c>
      <c r="B647" s="613" t="s">
        <v>5650</v>
      </c>
      <c r="C647" s="614" t="s">
        <v>5435</v>
      </c>
      <c r="D647" s="615">
        <v>10.79</v>
      </c>
      <c r="E647" s="615">
        <v>2.78</v>
      </c>
      <c r="F647" s="615">
        <v>13.57</v>
      </c>
    </row>
    <row r="648" spans="1:6" ht="45">
      <c r="A648" s="612">
        <v>93366</v>
      </c>
      <c r="B648" s="613" t="s">
        <v>5651</v>
      </c>
      <c r="C648" s="614" t="s">
        <v>5435</v>
      </c>
      <c r="D648" s="615">
        <v>9.16</v>
      </c>
      <c r="E648" s="615">
        <v>2.04</v>
      </c>
      <c r="F648" s="615">
        <v>11.2</v>
      </c>
    </row>
    <row r="649" spans="1:6" ht="45">
      <c r="A649" s="612">
        <v>93367</v>
      </c>
      <c r="B649" s="613" t="s">
        <v>5652</v>
      </c>
      <c r="C649" s="614" t="s">
        <v>5435</v>
      </c>
      <c r="D649" s="615">
        <v>15.31</v>
      </c>
      <c r="E649" s="615">
        <v>6.68</v>
      </c>
      <c r="F649" s="615">
        <v>21.99</v>
      </c>
    </row>
    <row r="650" spans="1:6" ht="45">
      <c r="A650" s="612">
        <v>93368</v>
      </c>
      <c r="B650" s="613" t="s">
        <v>5653</v>
      </c>
      <c r="C650" s="614" t="s">
        <v>5435</v>
      </c>
      <c r="D650" s="615">
        <v>12.92</v>
      </c>
      <c r="E650" s="615">
        <v>4.97</v>
      </c>
      <c r="F650" s="615">
        <v>17.89</v>
      </c>
    </row>
    <row r="651" spans="1:6" ht="60">
      <c r="A651" s="612">
        <v>93369</v>
      </c>
      <c r="B651" s="613" t="s">
        <v>5654</v>
      </c>
      <c r="C651" s="614" t="s">
        <v>5435</v>
      </c>
      <c r="D651" s="615">
        <v>9.9700000000000006</v>
      </c>
      <c r="E651" s="615">
        <v>2.73</v>
      </c>
      <c r="F651" s="615">
        <v>12.7</v>
      </c>
    </row>
    <row r="652" spans="1:6" ht="45">
      <c r="A652" s="612">
        <v>93370</v>
      </c>
      <c r="B652" s="613" t="s">
        <v>5655</v>
      </c>
      <c r="C652" s="614" t="s">
        <v>5435</v>
      </c>
      <c r="D652" s="615">
        <v>10.69</v>
      </c>
      <c r="E652" s="615">
        <v>3.2</v>
      </c>
      <c r="F652" s="615">
        <v>13.89</v>
      </c>
    </row>
    <row r="653" spans="1:6" ht="60">
      <c r="A653" s="612">
        <v>93371</v>
      </c>
      <c r="B653" s="613" t="s">
        <v>5656</v>
      </c>
      <c r="C653" s="614" t="s">
        <v>5435</v>
      </c>
      <c r="D653" s="615">
        <v>8.61</v>
      </c>
      <c r="E653" s="615">
        <v>2.06</v>
      </c>
      <c r="F653" s="615">
        <v>10.67</v>
      </c>
    </row>
    <row r="654" spans="1:6" ht="45">
      <c r="A654" s="612">
        <v>93372</v>
      </c>
      <c r="B654" s="613" t="s">
        <v>5657</v>
      </c>
      <c r="C654" s="614" t="s">
        <v>5435</v>
      </c>
      <c r="D654" s="615">
        <v>9.6</v>
      </c>
      <c r="E654" s="615">
        <v>2.5299999999999998</v>
      </c>
      <c r="F654" s="615">
        <v>12.13</v>
      </c>
    </row>
    <row r="655" spans="1:6" ht="60">
      <c r="A655" s="612">
        <v>93373</v>
      </c>
      <c r="B655" s="613" t="s">
        <v>5658</v>
      </c>
      <c r="C655" s="614" t="s">
        <v>5435</v>
      </c>
      <c r="D655" s="615">
        <v>7.9</v>
      </c>
      <c r="E655" s="615">
        <v>1.77</v>
      </c>
      <c r="F655" s="615">
        <v>9.67</v>
      </c>
    </row>
    <row r="656" spans="1:6" ht="60">
      <c r="A656" s="612">
        <v>93374</v>
      </c>
      <c r="B656" s="613" t="s">
        <v>5659</v>
      </c>
      <c r="C656" s="614" t="s">
        <v>5435</v>
      </c>
      <c r="D656" s="615">
        <v>15.04</v>
      </c>
      <c r="E656" s="615">
        <v>11.84</v>
      </c>
      <c r="F656" s="615">
        <v>26.88</v>
      </c>
    </row>
    <row r="657" spans="1:6" ht="45">
      <c r="A657" s="612">
        <v>93375</v>
      </c>
      <c r="B657" s="613" t="s">
        <v>5660</v>
      </c>
      <c r="C657" s="614" t="s">
        <v>5435</v>
      </c>
      <c r="D657" s="615">
        <v>11.66</v>
      </c>
      <c r="E657" s="615">
        <v>9.09</v>
      </c>
      <c r="F657" s="615">
        <v>20.75</v>
      </c>
    </row>
    <row r="658" spans="1:6" ht="45">
      <c r="A658" s="612">
        <v>93376</v>
      </c>
      <c r="B658" s="613" t="s">
        <v>5661</v>
      </c>
      <c r="C658" s="614" t="s">
        <v>5435</v>
      </c>
      <c r="D658" s="615">
        <v>9.7899999999999991</v>
      </c>
      <c r="E658" s="615">
        <v>7.17</v>
      </c>
      <c r="F658" s="615">
        <v>16.96</v>
      </c>
    </row>
    <row r="659" spans="1:6" ht="60">
      <c r="A659" s="612">
        <v>93377</v>
      </c>
      <c r="B659" s="613" t="s">
        <v>5662</v>
      </c>
      <c r="C659" s="614" t="s">
        <v>5435</v>
      </c>
      <c r="D659" s="615">
        <v>7.19</v>
      </c>
      <c r="E659" s="615">
        <v>4.1900000000000004</v>
      </c>
      <c r="F659" s="615">
        <v>11.38</v>
      </c>
    </row>
    <row r="660" spans="1:6" ht="45">
      <c r="A660" s="612">
        <v>93378</v>
      </c>
      <c r="B660" s="613" t="s">
        <v>5663</v>
      </c>
      <c r="C660" s="614" t="s">
        <v>5435</v>
      </c>
      <c r="D660" s="615">
        <v>13.76</v>
      </c>
      <c r="E660" s="615">
        <v>11.41</v>
      </c>
      <c r="F660" s="615">
        <v>25.17</v>
      </c>
    </row>
    <row r="661" spans="1:6" ht="45">
      <c r="A661" s="612">
        <v>93379</v>
      </c>
      <c r="B661" s="613" t="s">
        <v>5664</v>
      </c>
      <c r="C661" s="614" t="s">
        <v>5435</v>
      </c>
      <c r="D661" s="615">
        <v>10.72</v>
      </c>
      <c r="E661" s="615">
        <v>8.7200000000000006</v>
      </c>
      <c r="F661" s="615">
        <v>19.440000000000001</v>
      </c>
    </row>
    <row r="662" spans="1:6" ht="45">
      <c r="A662" s="612">
        <v>93380</v>
      </c>
      <c r="B662" s="613" t="s">
        <v>5665</v>
      </c>
      <c r="C662" s="614" t="s">
        <v>5435</v>
      </c>
      <c r="D662" s="615">
        <v>9.0299999999999994</v>
      </c>
      <c r="E662" s="615">
        <v>6.92</v>
      </c>
      <c r="F662" s="615">
        <v>15.95</v>
      </c>
    </row>
    <row r="663" spans="1:6" ht="60">
      <c r="A663" s="612">
        <v>93381</v>
      </c>
      <c r="B663" s="613" t="s">
        <v>5666</v>
      </c>
      <c r="C663" s="614" t="s">
        <v>5435</v>
      </c>
      <c r="D663" s="615">
        <v>6.65</v>
      </c>
      <c r="E663" s="615">
        <v>4.01</v>
      </c>
      <c r="F663" s="615">
        <v>10.66</v>
      </c>
    </row>
    <row r="664" spans="1:6">
      <c r="A664" s="608"/>
      <c r="B664" s="609" t="s">
        <v>5668</v>
      </c>
      <c r="C664" s="610"/>
      <c r="D664" s="611"/>
      <c r="E664" s="611"/>
      <c r="F664" s="611"/>
    </row>
    <row r="665" spans="1:6">
      <c r="A665" s="612">
        <v>100574</v>
      </c>
      <c r="B665" s="613" t="s">
        <v>5669</v>
      </c>
      <c r="C665" s="614" t="s">
        <v>5435</v>
      </c>
      <c r="D665" s="615">
        <v>1.1200000000000001</v>
      </c>
      <c r="E665" s="615">
        <v>0.34</v>
      </c>
      <c r="F665" s="615">
        <v>1.46</v>
      </c>
    </row>
    <row r="666" spans="1:6">
      <c r="A666" s="608"/>
      <c r="B666" s="609" t="s">
        <v>11243</v>
      </c>
      <c r="C666" s="610"/>
      <c r="D666" s="611"/>
      <c r="E666" s="611"/>
      <c r="F666" s="611"/>
    </row>
    <row r="667" spans="1:6" ht="30">
      <c r="A667" s="612">
        <v>101616</v>
      </c>
      <c r="B667" s="613" t="s">
        <v>5670</v>
      </c>
      <c r="C667" s="614" t="s">
        <v>99</v>
      </c>
      <c r="D667" s="615">
        <v>1.99</v>
      </c>
      <c r="E667" s="615">
        <v>4.67</v>
      </c>
      <c r="F667" s="615">
        <v>6.66</v>
      </c>
    </row>
    <row r="668" spans="1:6" ht="30">
      <c r="A668" s="612">
        <v>101617</v>
      </c>
      <c r="B668" s="613" t="s">
        <v>5671</v>
      </c>
      <c r="C668" s="614" t="s">
        <v>99</v>
      </c>
      <c r="D668" s="615">
        <v>0.94</v>
      </c>
      <c r="E668" s="615">
        <v>2.34</v>
      </c>
      <c r="F668" s="615">
        <v>3.28</v>
      </c>
    </row>
    <row r="669" spans="1:6" ht="30">
      <c r="A669" s="612">
        <v>101618</v>
      </c>
      <c r="B669" s="613" t="s">
        <v>5672</v>
      </c>
      <c r="C669" s="614" t="s">
        <v>5435</v>
      </c>
      <c r="D669" s="615">
        <v>136.13</v>
      </c>
      <c r="E669" s="615">
        <v>91.52</v>
      </c>
      <c r="F669" s="615">
        <v>227.65</v>
      </c>
    </row>
    <row r="670" spans="1:6" ht="30">
      <c r="A670" s="612">
        <v>101619</v>
      </c>
      <c r="B670" s="613" t="s">
        <v>5673</v>
      </c>
      <c r="C670" s="614" t="s">
        <v>5435</v>
      </c>
      <c r="D670" s="615">
        <v>127.36</v>
      </c>
      <c r="E670" s="615">
        <v>112.19</v>
      </c>
      <c r="F670" s="615">
        <v>239.55</v>
      </c>
    </row>
    <row r="671" spans="1:6" ht="30">
      <c r="A671" s="612">
        <v>101620</v>
      </c>
      <c r="B671" s="613" t="s">
        <v>5674</v>
      </c>
      <c r="C671" s="614" t="s">
        <v>5435</v>
      </c>
      <c r="D671" s="615">
        <v>127.87</v>
      </c>
      <c r="E671" s="615">
        <v>73.06</v>
      </c>
      <c r="F671" s="615">
        <v>200.93</v>
      </c>
    </row>
    <row r="672" spans="1:6" ht="30">
      <c r="A672" s="612">
        <v>101621</v>
      </c>
      <c r="B672" s="613" t="s">
        <v>5675</v>
      </c>
      <c r="C672" s="614" t="s">
        <v>5435</v>
      </c>
      <c r="D672" s="615">
        <v>119.08</v>
      </c>
      <c r="E672" s="615">
        <v>93.74</v>
      </c>
      <c r="F672" s="615">
        <v>212.82</v>
      </c>
    </row>
    <row r="673" spans="1:6" ht="30">
      <c r="A673" s="612">
        <v>101622</v>
      </c>
      <c r="B673" s="613" t="s">
        <v>5676</v>
      </c>
      <c r="C673" s="614" t="s">
        <v>5435</v>
      </c>
      <c r="D673" s="615">
        <v>144.76</v>
      </c>
      <c r="E673" s="615">
        <v>49</v>
      </c>
      <c r="F673" s="615">
        <v>193.76</v>
      </c>
    </row>
    <row r="674" spans="1:6" ht="30">
      <c r="A674" s="612">
        <v>101623</v>
      </c>
      <c r="B674" s="613" t="s">
        <v>5677</v>
      </c>
      <c r="C674" s="614" t="s">
        <v>5435</v>
      </c>
      <c r="D674" s="615">
        <v>137.99</v>
      </c>
      <c r="E674" s="615">
        <v>59.78</v>
      </c>
      <c r="F674" s="615">
        <v>197.77</v>
      </c>
    </row>
    <row r="675" spans="1:6" ht="30">
      <c r="A675" s="612">
        <v>101624</v>
      </c>
      <c r="B675" s="613" t="s">
        <v>5678</v>
      </c>
      <c r="C675" s="614" t="s">
        <v>5435</v>
      </c>
      <c r="D675" s="615">
        <v>114.8</v>
      </c>
      <c r="E675" s="615">
        <v>36.6</v>
      </c>
      <c r="F675" s="615">
        <v>151.4</v>
      </c>
    </row>
    <row r="676" spans="1:6" ht="30">
      <c r="A676" s="612">
        <v>101625</v>
      </c>
      <c r="B676" s="613" t="s">
        <v>5679</v>
      </c>
      <c r="C676" s="614" t="s">
        <v>5435</v>
      </c>
      <c r="D676" s="615">
        <v>124.56</v>
      </c>
      <c r="E676" s="615">
        <v>28.69</v>
      </c>
      <c r="F676" s="615">
        <v>153.25</v>
      </c>
    </row>
    <row r="677" spans="1:6">
      <c r="A677" s="612">
        <v>100575</v>
      </c>
      <c r="B677" s="613" t="s">
        <v>5680</v>
      </c>
      <c r="C677" s="614" t="s">
        <v>99</v>
      </c>
      <c r="D677" s="615">
        <v>0.09</v>
      </c>
      <c r="E677" s="615">
        <v>0.04</v>
      </c>
      <c r="F677" s="615">
        <v>0.13</v>
      </c>
    </row>
    <row r="678" spans="1:6">
      <c r="A678" s="612">
        <v>97113</v>
      </c>
      <c r="B678" s="613" t="s">
        <v>13345</v>
      </c>
      <c r="C678" s="614" t="s">
        <v>99</v>
      </c>
      <c r="D678" s="615">
        <v>2.95</v>
      </c>
      <c r="E678" s="615">
        <v>0.18</v>
      </c>
      <c r="F678" s="615">
        <v>3.13</v>
      </c>
    </row>
    <row r="679" spans="1:6">
      <c r="A679" s="608"/>
      <c r="B679" s="609" t="s">
        <v>5681</v>
      </c>
      <c r="C679" s="610"/>
      <c r="D679" s="611"/>
      <c r="E679" s="611"/>
      <c r="F679" s="611"/>
    </row>
    <row r="680" spans="1:6">
      <c r="A680" s="617" t="s">
        <v>14155</v>
      </c>
      <c r="B680" s="618" t="s">
        <v>14156</v>
      </c>
      <c r="C680" s="619" t="s">
        <v>99</v>
      </c>
      <c r="D680" s="620">
        <v>1.93</v>
      </c>
      <c r="E680" s="620">
        <v>3.76</v>
      </c>
      <c r="F680" s="620">
        <v>5.69</v>
      </c>
    </row>
    <row r="681" spans="1:6">
      <c r="A681" s="623"/>
      <c r="B681" s="609" t="s">
        <v>11244</v>
      </c>
      <c r="C681" s="624"/>
      <c r="D681" s="625"/>
      <c r="E681" s="625"/>
      <c r="F681" s="625"/>
    </row>
    <row r="682" spans="1:6" ht="30">
      <c r="A682" s="612">
        <v>97083</v>
      </c>
      <c r="B682" s="613" t="s">
        <v>10663</v>
      </c>
      <c r="C682" s="614" t="s">
        <v>99</v>
      </c>
      <c r="D682" s="615">
        <v>1.17</v>
      </c>
      <c r="E682" s="615">
        <v>2.34</v>
      </c>
      <c r="F682" s="615">
        <v>3.51</v>
      </c>
    </row>
    <row r="683" spans="1:6" ht="30">
      <c r="A683" s="612">
        <v>97084</v>
      </c>
      <c r="B683" s="613" t="s">
        <v>10664</v>
      </c>
      <c r="C683" s="614" t="s">
        <v>99</v>
      </c>
      <c r="D683" s="615">
        <v>0.23</v>
      </c>
      <c r="E683" s="615">
        <v>0.5</v>
      </c>
      <c r="F683" s="615">
        <v>0.73</v>
      </c>
    </row>
    <row r="684" spans="1:6">
      <c r="A684" s="617" t="s">
        <v>14157</v>
      </c>
      <c r="B684" s="618" t="s">
        <v>14158</v>
      </c>
      <c r="C684" s="619" t="s">
        <v>99</v>
      </c>
      <c r="D684" s="620">
        <v>2.54</v>
      </c>
      <c r="E684" s="620">
        <v>5.01</v>
      </c>
      <c r="F684" s="620">
        <v>7.55</v>
      </c>
    </row>
    <row r="685" spans="1:6" ht="15.75">
      <c r="A685" s="621"/>
      <c r="B685" s="622" t="s">
        <v>11245</v>
      </c>
      <c r="C685" s="610"/>
      <c r="D685" s="611"/>
      <c r="E685" s="611"/>
      <c r="F685" s="611"/>
    </row>
    <row r="686" spans="1:6">
      <c r="A686" s="617" t="s">
        <v>14159</v>
      </c>
      <c r="B686" s="618" t="s">
        <v>14160</v>
      </c>
      <c r="C686" s="619" t="s">
        <v>5435</v>
      </c>
      <c r="D686" s="620">
        <v>12.28</v>
      </c>
      <c r="E686" s="620">
        <v>0.97</v>
      </c>
      <c r="F686" s="620">
        <v>13.25</v>
      </c>
    </row>
    <row r="687" spans="1:6">
      <c r="A687" s="617" t="s">
        <v>14161</v>
      </c>
      <c r="B687" s="618" t="s">
        <v>14162</v>
      </c>
      <c r="C687" s="619" t="s">
        <v>5435</v>
      </c>
      <c r="D687" s="620">
        <v>18.38</v>
      </c>
      <c r="E687" s="620">
        <v>18.63</v>
      </c>
      <c r="F687" s="620">
        <v>37.01</v>
      </c>
    </row>
    <row r="688" spans="1:6" ht="30">
      <c r="A688" s="612">
        <v>101019</v>
      </c>
      <c r="B688" s="613" t="s">
        <v>5682</v>
      </c>
      <c r="C688" s="614" t="s">
        <v>5466</v>
      </c>
      <c r="D688" s="615">
        <v>415.82</v>
      </c>
      <c r="E688" s="615">
        <v>153.49</v>
      </c>
      <c r="F688" s="615">
        <v>569.30999999999995</v>
      </c>
    </row>
    <row r="689" spans="1:6" ht="30">
      <c r="A689" s="612">
        <v>102568</v>
      </c>
      <c r="B689" s="613" t="s">
        <v>11192</v>
      </c>
      <c r="C689" s="614" t="s">
        <v>5466</v>
      </c>
      <c r="D689" s="615">
        <v>206.38</v>
      </c>
      <c r="E689" s="615">
        <v>76.19</v>
      </c>
      <c r="F689" s="615">
        <v>282.57</v>
      </c>
    </row>
    <row r="690" spans="1:6" ht="30">
      <c r="A690" s="612">
        <v>101479</v>
      </c>
      <c r="B690" s="613" t="s">
        <v>5683</v>
      </c>
      <c r="C690" s="614" t="s">
        <v>5466</v>
      </c>
      <c r="D690" s="615">
        <v>121.15</v>
      </c>
      <c r="E690" s="615">
        <v>44.71</v>
      </c>
      <c r="F690" s="615">
        <v>165.86</v>
      </c>
    </row>
    <row r="691" spans="1:6" ht="30">
      <c r="A691" s="612">
        <v>101480</v>
      </c>
      <c r="B691" s="613" t="s">
        <v>5684</v>
      </c>
      <c r="C691" s="614" t="s">
        <v>5466</v>
      </c>
      <c r="D691" s="615">
        <v>52.67</v>
      </c>
      <c r="E691" s="615">
        <v>13.05</v>
      </c>
      <c r="F691" s="615">
        <v>65.72</v>
      </c>
    </row>
    <row r="692" spans="1:6" ht="30">
      <c r="A692" s="612">
        <v>101481</v>
      </c>
      <c r="B692" s="613" t="s">
        <v>5685</v>
      </c>
      <c r="C692" s="614" t="s">
        <v>5466</v>
      </c>
      <c r="D692" s="615">
        <v>38.04</v>
      </c>
      <c r="E692" s="615">
        <v>9.42</v>
      </c>
      <c r="F692" s="615">
        <v>47.46</v>
      </c>
    </row>
    <row r="693" spans="1:6" ht="30">
      <c r="A693" s="612">
        <v>101482</v>
      </c>
      <c r="B693" s="613" t="s">
        <v>11193</v>
      </c>
      <c r="C693" s="614" t="s">
        <v>5466</v>
      </c>
      <c r="D693" s="615">
        <v>28.43</v>
      </c>
      <c r="E693" s="615">
        <v>7.05</v>
      </c>
      <c r="F693" s="615">
        <v>35.479999999999997</v>
      </c>
    </row>
    <row r="694" spans="1:6" ht="30">
      <c r="A694" s="612">
        <v>101483</v>
      </c>
      <c r="B694" s="613" t="s">
        <v>5686</v>
      </c>
      <c r="C694" s="614" t="s">
        <v>5466</v>
      </c>
      <c r="D694" s="615">
        <v>29.51</v>
      </c>
      <c r="E694" s="615">
        <v>7.31</v>
      </c>
      <c r="F694" s="615">
        <v>36.82</v>
      </c>
    </row>
    <row r="695" spans="1:6" ht="30">
      <c r="A695" s="612">
        <v>101484</v>
      </c>
      <c r="B695" s="613" t="s">
        <v>5687</v>
      </c>
      <c r="C695" s="614" t="s">
        <v>5466</v>
      </c>
      <c r="D695" s="615">
        <v>152.94</v>
      </c>
      <c r="E695" s="615">
        <v>37.89</v>
      </c>
      <c r="F695" s="615">
        <v>190.83</v>
      </c>
    </row>
    <row r="696" spans="1:6" ht="30">
      <c r="A696" s="612">
        <v>101485</v>
      </c>
      <c r="B696" s="613" t="s">
        <v>5688</v>
      </c>
      <c r="C696" s="614" t="s">
        <v>5466</v>
      </c>
      <c r="D696" s="615">
        <v>117.4</v>
      </c>
      <c r="E696" s="615">
        <v>29.08</v>
      </c>
      <c r="F696" s="615">
        <v>146.47999999999999</v>
      </c>
    </row>
    <row r="697" spans="1:6" ht="30">
      <c r="A697" s="612">
        <v>101486</v>
      </c>
      <c r="B697" s="613" t="s">
        <v>5689</v>
      </c>
      <c r="C697" s="614" t="s">
        <v>5466</v>
      </c>
      <c r="D697" s="615">
        <v>105.74</v>
      </c>
      <c r="E697" s="615">
        <v>26.21</v>
      </c>
      <c r="F697" s="615">
        <v>131.94999999999999</v>
      </c>
    </row>
    <row r="698" spans="1:6" ht="30">
      <c r="A698" s="612">
        <v>101487</v>
      </c>
      <c r="B698" s="613" t="s">
        <v>5690</v>
      </c>
      <c r="C698" s="614" t="s">
        <v>5466</v>
      </c>
      <c r="D698" s="615">
        <v>77.42</v>
      </c>
      <c r="E698" s="615">
        <v>19.190000000000001</v>
      </c>
      <c r="F698" s="615">
        <v>96.61</v>
      </c>
    </row>
    <row r="699" spans="1:6" ht="30">
      <c r="A699" s="612">
        <v>101488</v>
      </c>
      <c r="B699" s="613" t="s">
        <v>5691</v>
      </c>
      <c r="C699" s="614" t="s">
        <v>5466</v>
      </c>
      <c r="D699" s="615">
        <v>67</v>
      </c>
      <c r="E699" s="615">
        <v>16.59</v>
      </c>
      <c r="F699" s="615">
        <v>83.59</v>
      </c>
    </row>
    <row r="700" spans="1:6" ht="30">
      <c r="A700" s="612">
        <v>101013</v>
      </c>
      <c r="B700" s="613" t="s">
        <v>5692</v>
      </c>
      <c r="C700" s="614" t="s">
        <v>5466</v>
      </c>
      <c r="D700" s="615">
        <v>35.880000000000003</v>
      </c>
      <c r="E700" s="615">
        <v>8.89</v>
      </c>
      <c r="F700" s="615">
        <v>44.77</v>
      </c>
    </row>
    <row r="701" spans="1:6" ht="30">
      <c r="A701" s="612">
        <v>101014</v>
      </c>
      <c r="B701" s="613" t="s">
        <v>5693</v>
      </c>
      <c r="C701" s="614" t="s">
        <v>5466</v>
      </c>
      <c r="D701" s="615">
        <v>32.869999999999997</v>
      </c>
      <c r="E701" s="615">
        <v>8.15</v>
      </c>
      <c r="F701" s="615">
        <v>41.02</v>
      </c>
    </row>
    <row r="702" spans="1:6" ht="30">
      <c r="A702" s="612">
        <v>101015</v>
      </c>
      <c r="B702" s="613" t="s">
        <v>5694</v>
      </c>
      <c r="C702" s="614" t="s">
        <v>5466</v>
      </c>
      <c r="D702" s="615">
        <v>27</v>
      </c>
      <c r="E702" s="615">
        <v>6.69</v>
      </c>
      <c r="F702" s="615">
        <v>33.69</v>
      </c>
    </row>
    <row r="703" spans="1:6" ht="30">
      <c r="A703" s="612">
        <v>101016</v>
      </c>
      <c r="B703" s="613" t="s">
        <v>5695</v>
      </c>
      <c r="C703" s="614" t="s">
        <v>5466</v>
      </c>
      <c r="D703" s="615">
        <v>31.28</v>
      </c>
      <c r="E703" s="615">
        <v>7.73</v>
      </c>
      <c r="F703" s="615">
        <v>39.01</v>
      </c>
    </row>
    <row r="704" spans="1:6" ht="30">
      <c r="A704" s="612">
        <v>101017</v>
      </c>
      <c r="B704" s="613" t="s">
        <v>5696</v>
      </c>
      <c r="C704" s="614" t="s">
        <v>5466</v>
      </c>
      <c r="D704" s="615">
        <v>23.69</v>
      </c>
      <c r="E704" s="615">
        <v>5.88</v>
      </c>
      <c r="F704" s="615">
        <v>29.57</v>
      </c>
    </row>
    <row r="705" spans="1:6" ht="30">
      <c r="A705" s="612">
        <v>101018</v>
      </c>
      <c r="B705" s="613" t="s">
        <v>5697</v>
      </c>
      <c r="C705" s="614" t="s">
        <v>5466</v>
      </c>
      <c r="D705" s="615">
        <v>19.46</v>
      </c>
      <c r="E705" s="615">
        <v>4.83</v>
      </c>
      <c r="F705" s="615">
        <v>24.29</v>
      </c>
    </row>
    <row r="706" spans="1:6" ht="30">
      <c r="A706" s="612">
        <v>101463</v>
      </c>
      <c r="B706" s="613" t="s">
        <v>5698</v>
      </c>
      <c r="C706" s="614" t="s">
        <v>5466</v>
      </c>
      <c r="D706" s="615">
        <v>36</v>
      </c>
      <c r="E706" s="615">
        <v>8.91</v>
      </c>
      <c r="F706" s="615">
        <v>44.91</v>
      </c>
    </row>
    <row r="707" spans="1:6" ht="30">
      <c r="A707" s="612">
        <v>101464</v>
      </c>
      <c r="B707" s="613" t="s">
        <v>5699</v>
      </c>
      <c r="C707" s="614" t="s">
        <v>5466</v>
      </c>
      <c r="D707" s="615">
        <v>27.63</v>
      </c>
      <c r="E707" s="615">
        <v>6.85</v>
      </c>
      <c r="F707" s="615">
        <v>34.479999999999997</v>
      </c>
    </row>
    <row r="708" spans="1:6" ht="30">
      <c r="A708" s="612">
        <v>101465</v>
      </c>
      <c r="B708" s="613" t="s">
        <v>5700</v>
      </c>
      <c r="C708" s="614" t="s">
        <v>5466</v>
      </c>
      <c r="D708" s="615">
        <v>21.12</v>
      </c>
      <c r="E708" s="615">
        <v>5.24</v>
      </c>
      <c r="F708" s="615">
        <v>26.36</v>
      </c>
    </row>
    <row r="709" spans="1:6" ht="30">
      <c r="A709" s="612">
        <v>101466</v>
      </c>
      <c r="B709" s="613" t="s">
        <v>5701</v>
      </c>
      <c r="C709" s="614" t="s">
        <v>5466</v>
      </c>
      <c r="D709" s="615">
        <v>17.18</v>
      </c>
      <c r="E709" s="615">
        <v>4.2699999999999996</v>
      </c>
      <c r="F709" s="615">
        <v>21.45</v>
      </c>
    </row>
    <row r="710" spans="1:6" ht="30">
      <c r="A710" s="612">
        <v>101467</v>
      </c>
      <c r="B710" s="613" t="s">
        <v>5702</v>
      </c>
      <c r="C710" s="614" t="s">
        <v>5466</v>
      </c>
      <c r="D710" s="615">
        <v>14.39</v>
      </c>
      <c r="E710" s="615">
        <v>3.56</v>
      </c>
      <c r="F710" s="615">
        <v>17.95</v>
      </c>
    </row>
    <row r="711" spans="1:6" ht="30">
      <c r="A711" s="612">
        <v>101468</v>
      </c>
      <c r="B711" s="613" t="s">
        <v>5703</v>
      </c>
      <c r="C711" s="614" t="s">
        <v>5466</v>
      </c>
      <c r="D711" s="615">
        <v>13.15</v>
      </c>
      <c r="E711" s="615">
        <v>3.27</v>
      </c>
      <c r="F711" s="615">
        <v>16.420000000000002</v>
      </c>
    </row>
    <row r="712" spans="1:6" ht="30">
      <c r="A712" s="612">
        <v>101469</v>
      </c>
      <c r="B712" s="613" t="s">
        <v>5704</v>
      </c>
      <c r="C712" s="614" t="s">
        <v>5466</v>
      </c>
      <c r="D712" s="615">
        <v>29.45</v>
      </c>
      <c r="E712" s="615">
        <v>7.3</v>
      </c>
      <c r="F712" s="615">
        <v>36.75</v>
      </c>
    </row>
    <row r="713" spans="1:6" ht="30">
      <c r="A713" s="612">
        <v>101470</v>
      </c>
      <c r="B713" s="613" t="s">
        <v>5705</v>
      </c>
      <c r="C713" s="614" t="s">
        <v>5466</v>
      </c>
      <c r="D713" s="615">
        <v>23.37</v>
      </c>
      <c r="E713" s="615">
        <v>5.8</v>
      </c>
      <c r="F713" s="615">
        <v>29.17</v>
      </c>
    </row>
    <row r="714" spans="1:6" ht="30">
      <c r="A714" s="612">
        <v>101471</v>
      </c>
      <c r="B714" s="613" t="s">
        <v>5706</v>
      </c>
      <c r="C714" s="614" t="s">
        <v>5466</v>
      </c>
      <c r="D714" s="615">
        <v>20.05</v>
      </c>
      <c r="E714" s="615">
        <v>4.97</v>
      </c>
      <c r="F714" s="615">
        <v>25.02</v>
      </c>
    </row>
    <row r="715" spans="1:6" ht="30">
      <c r="A715" s="612">
        <v>101472</v>
      </c>
      <c r="B715" s="613" t="s">
        <v>5707</v>
      </c>
      <c r="C715" s="614" t="s">
        <v>5466</v>
      </c>
      <c r="D715" s="615">
        <v>15.62</v>
      </c>
      <c r="E715" s="615">
        <v>3.86</v>
      </c>
      <c r="F715" s="615">
        <v>19.48</v>
      </c>
    </row>
    <row r="716" spans="1:6" ht="30">
      <c r="A716" s="612">
        <v>101473</v>
      </c>
      <c r="B716" s="613" t="s">
        <v>5708</v>
      </c>
      <c r="C716" s="614" t="s">
        <v>5466</v>
      </c>
      <c r="D716" s="615">
        <v>22.46</v>
      </c>
      <c r="E716" s="615">
        <v>5.58</v>
      </c>
      <c r="F716" s="615">
        <v>28.04</v>
      </c>
    </row>
    <row r="717" spans="1:6" ht="30">
      <c r="A717" s="612">
        <v>101474</v>
      </c>
      <c r="B717" s="613" t="s">
        <v>5709</v>
      </c>
      <c r="C717" s="614" t="s">
        <v>5466</v>
      </c>
      <c r="D717" s="615">
        <v>16.07</v>
      </c>
      <c r="E717" s="615">
        <v>3.98</v>
      </c>
      <c r="F717" s="615">
        <v>20.05</v>
      </c>
    </row>
    <row r="718" spans="1:6" ht="30">
      <c r="A718" s="612">
        <v>101475</v>
      </c>
      <c r="B718" s="613" t="s">
        <v>5710</v>
      </c>
      <c r="C718" s="614" t="s">
        <v>5466</v>
      </c>
      <c r="D718" s="615">
        <v>14.26</v>
      </c>
      <c r="E718" s="615">
        <v>3.54</v>
      </c>
      <c r="F718" s="615">
        <v>17.8</v>
      </c>
    </row>
    <row r="719" spans="1:6" ht="30">
      <c r="A719" s="612">
        <v>101476</v>
      </c>
      <c r="B719" s="613" t="s">
        <v>5711</v>
      </c>
      <c r="C719" s="614" t="s">
        <v>5466</v>
      </c>
      <c r="D719" s="615">
        <v>12.72</v>
      </c>
      <c r="E719" s="615">
        <v>3.15</v>
      </c>
      <c r="F719" s="615">
        <v>15.87</v>
      </c>
    </row>
    <row r="720" spans="1:6" ht="30">
      <c r="A720" s="612">
        <v>101477</v>
      </c>
      <c r="B720" s="613" t="s">
        <v>5712</v>
      </c>
      <c r="C720" s="614" t="s">
        <v>5466</v>
      </c>
      <c r="D720" s="615">
        <v>10.4</v>
      </c>
      <c r="E720" s="615">
        <v>2.59</v>
      </c>
      <c r="F720" s="615">
        <v>12.99</v>
      </c>
    </row>
    <row r="721" spans="1:6" ht="30">
      <c r="A721" s="612">
        <v>101478</v>
      </c>
      <c r="B721" s="613" t="s">
        <v>5713</v>
      </c>
      <c r="C721" s="614" t="s">
        <v>5466</v>
      </c>
      <c r="D721" s="615">
        <v>8.8699999999999992</v>
      </c>
      <c r="E721" s="615">
        <v>2.19</v>
      </c>
      <c r="F721" s="615">
        <v>11.06</v>
      </c>
    </row>
    <row r="722" spans="1:6">
      <c r="A722" s="612">
        <v>101005</v>
      </c>
      <c r="B722" s="613" t="s">
        <v>5714</v>
      </c>
      <c r="C722" s="614" t="s">
        <v>5435</v>
      </c>
      <c r="D722" s="615">
        <v>16.62</v>
      </c>
      <c r="E722" s="615">
        <v>1.66</v>
      </c>
      <c r="F722" s="615">
        <v>18.28</v>
      </c>
    </row>
    <row r="723" spans="1:6">
      <c r="A723" s="612">
        <v>101006</v>
      </c>
      <c r="B723" s="613" t="s">
        <v>5715</v>
      </c>
      <c r="C723" s="614" t="s">
        <v>5435</v>
      </c>
      <c r="D723" s="615">
        <v>18.82</v>
      </c>
      <c r="E723" s="615">
        <v>1.48</v>
      </c>
      <c r="F723" s="615">
        <v>20.3</v>
      </c>
    </row>
    <row r="724" spans="1:6">
      <c r="A724" s="612">
        <v>101007</v>
      </c>
      <c r="B724" s="613" t="s">
        <v>5716</v>
      </c>
      <c r="C724" s="614" t="s">
        <v>5435</v>
      </c>
      <c r="D724" s="615">
        <v>4.82</v>
      </c>
      <c r="E724" s="615">
        <v>0.48</v>
      </c>
      <c r="F724" s="615">
        <v>5.3</v>
      </c>
    </row>
    <row r="725" spans="1:6">
      <c r="A725" s="612">
        <v>101008</v>
      </c>
      <c r="B725" s="613" t="s">
        <v>5717</v>
      </c>
      <c r="C725" s="614" t="s">
        <v>5435</v>
      </c>
      <c r="D725" s="615">
        <v>4.99</v>
      </c>
      <c r="E725" s="615">
        <v>0.38</v>
      </c>
      <c r="F725" s="615">
        <v>5.37</v>
      </c>
    </row>
    <row r="726" spans="1:6" ht="30">
      <c r="A726" s="612">
        <v>101009</v>
      </c>
      <c r="B726" s="613" t="s">
        <v>5718</v>
      </c>
      <c r="C726" s="614" t="s">
        <v>5466</v>
      </c>
      <c r="D726" s="615">
        <v>37.979999999999997</v>
      </c>
      <c r="E726" s="615">
        <v>4.1399999999999997</v>
      </c>
      <c r="F726" s="615">
        <v>42.12</v>
      </c>
    </row>
    <row r="727" spans="1:6" ht="30">
      <c r="A727" s="612">
        <v>101010</v>
      </c>
      <c r="B727" s="613" t="s">
        <v>5719</v>
      </c>
      <c r="C727" s="614" t="s">
        <v>5466</v>
      </c>
      <c r="D727" s="615">
        <v>23.92</v>
      </c>
      <c r="E727" s="615">
        <v>2.6</v>
      </c>
      <c r="F727" s="615">
        <v>26.52</v>
      </c>
    </row>
    <row r="728" spans="1:6">
      <c r="A728" s="612">
        <v>100985</v>
      </c>
      <c r="B728" s="613" t="s">
        <v>5720</v>
      </c>
      <c r="C728" s="614" t="s">
        <v>5435</v>
      </c>
      <c r="D728" s="615">
        <v>6.16</v>
      </c>
      <c r="E728" s="615">
        <v>0.92</v>
      </c>
      <c r="F728" s="615">
        <v>7.08</v>
      </c>
    </row>
    <row r="729" spans="1:6" ht="30">
      <c r="A729" s="612">
        <v>100986</v>
      </c>
      <c r="B729" s="613" t="s">
        <v>5721</v>
      </c>
      <c r="C729" s="614" t="s">
        <v>5435</v>
      </c>
      <c r="D729" s="615">
        <v>7.96</v>
      </c>
      <c r="E729" s="615">
        <v>0.77</v>
      </c>
      <c r="F729" s="615">
        <v>8.73</v>
      </c>
    </row>
    <row r="730" spans="1:6" ht="30">
      <c r="A730" s="612">
        <v>100987</v>
      </c>
      <c r="B730" s="613" t="s">
        <v>5722</v>
      </c>
      <c r="C730" s="614" t="s">
        <v>5435</v>
      </c>
      <c r="D730" s="615">
        <v>9.2100000000000009</v>
      </c>
      <c r="E730" s="615">
        <v>0.7</v>
      </c>
      <c r="F730" s="615">
        <v>9.91</v>
      </c>
    </row>
    <row r="731" spans="1:6" ht="30">
      <c r="A731" s="612">
        <v>100988</v>
      </c>
      <c r="B731" s="613" t="s">
        <v>5723</v>
      </c>
      <c r="C731" s="614" t="s">
        <v>5435</v>
      </c>
      <c r="D731" s="615">
        <v>9.9600000000000009</v>
      </c>
      <c r="E731" s="615">
        <v>0.66</v>
      </c>
      <c r="F731" s="615">
        <v>10.62</v>
      </c>
    </row>
    <row r="732" spans="1:6">
      <c r="A732" s="612">
        <v>101001</v>
      </c>
      <c r="B732" s="613" t="s">
        <v>5724</v>
      </c>
      <c r="C732" s="614" t="s">
        <v>5466</v>
      </c>
      <c r="D732" s="615">
        <v>4.1100000000000003</v>
      </c>
      <c r="E732" s="615">
        <v>0.61</v>
      </c>
      <c r="F732" s="615">
        <v>4.72</v>
      </c>
    </row>
    <row r="733" spans="1:6">
      <c r="A733" s="612">
        <v>101002</v>
      </c>
      <c r="B733" s="613" t="s">
        <v>5725</v>
      </c>
      <c r="C733" s="614" t="s">
        <v>5466</v>
      </c>
      <c r="D733" s="615">
        <v>5.29</v>
      </c>
      <c r="E733" s="615">
        <v>0.51</v>
      </c>
      <c r="F733" s="615">
        <v>5.8</v>
      </c>
    </row>
    <row r="734" spans="1:6">
      <c r="A734" s="612">
        <v>101003</v>
      </c>
      <c r="B734" s="613" t="s">
        <v>5726</v>
      </c>
      <c r="C734" s="614" t="s">
        <v>5466</v>
      </c>
      <c r="D734" s="615">
        <v>6.13</v>
      </c>
      <c r="E734" s="615">
        <v>0.47</v>
      </c>
      <c r="F734" s="615">
        <v>6.6</v>
      </c>
    </row>
    <row r="735" spans="1:6">
      <c r="A735" s="612">
        <v>101004</v>
      </c>
      <c r="B735" s="613" t="s">
        <v>5727</v>
      </c>
      <c r="C735" s="614" t="s">
        <v>5466</v>
      </c>
      <c r="D735" s="615">
        <v>6.64</v>
      </c>
      <c r="E735" s="615">
        <v>0.44</v>
      </c>
      <c r="F735" s="615">
        <v>7.08</v>
      </c>
    </row>
    <row r="736" spans="1:6" ht="45">
      <c r="A736" s="612">
        <v>100973</v>
      </c>
      <c r="B736" s="613" t="s">
        <v>5728</v>
      </c>
      <c r="C736" s="614" t="s">
        <v>5435</v>
      </c>
      <c r="D736" s="615">
        <v>7.37</v>
      </c>
      <c r="E736" s="615">
        <v>1.24</v>
      </c>
      <c r="F736" s="615">
        <v>8.61</v>
      </c>
    </row>
    <row r="737" spans="1:6" ht="45">
      <c r="A737" s="612">
        <v>100974</v>
      </c>
      <c r="B737" s="613" t="s">
        <v>5729</v>
      </c>
      <c r="C737" s="614" t="s">
        <v>5435</v>
      </c>
      <c r="D737" s="615">
        <v>7.52</v>
      </c>
      <c r="E737" s="615">
        <v>0.92</v>
      </c>
      <c r="F737" s="615">
        <v>8.44</v>
      </c>
    </row>
    <row r="738" spans="1:6" ht="45">
      <c r="A738" s="612">
        <v>100975</v>
      </c>
      <c r="B738" s="613" t="s">
        <v>5730</v>
      </c>
      <c r="C738" s="614" t="s">
        <v>5435</v>
      </c>
      <c r="D738" s="615">
        <v>7.63</v>
      </c>
      <c r="E738" s="615">
        <v>0.79</v>
      </c>
      <c r="F738" s="615">
        <v>8.42</v>
      </c>
    </row>
    <row r="739" spans="1:6" ht="45">
      <c r="A739" s="612">
        <v>100976</v>
      </c>
      <c r="B739" s="613" t="s">
        <v>5731</v>
      </c>
      <c r="C739" s="614" t="s">
        <v>5435</v>
      </c>
      <c r="D739" s="615">
        <v>7.61</v>
      </c>
      <c r="E739" s="615">
        <v>0.72</v>
      </c>
      <c r="F739" s="615">
        <v>8.33</v>
      </c>
    </row>
    <row r="740" spans="1:6" ht="45">
      <c r="A740" s="612">
        <v>100977</v>
      </c>
      <c r="B740" s="613" t="s">
        <v>5732</v>
      </c>
      <c r="C740" s="614" t="s">
        <v>5435</v>
      </c>
      <c r="D740" s="615">
        <v>6.33</v>
      </c>
      <c r="E740" s="615">
        <v>1.05</v>
      </c>
      <c r="F740" s="615">
        <v>7.38</v>
      </c>
    </row>
    <row r="741" spans="1:6" ht="45">
      <c r="A741" s="612">
        <v>100978</v>
      </c>
      <c r="B741" s="613" t="s">
        <v>5733</v>
      </c>
      <c r="C741" s="614" t="s">
        <v>5435</v>
      </c>
      <c r="D741" s="615">
        <v>6.06</v>
      </c>
      <c r="E741" s="615">
        <v>0.72</v>
      </c>
      <c r="F741" s="615">
        <v>6.78</v>
      </c>
    </row>
    <row r="742" spans="1:6" ht="45">
      <c r="A742" s="612">
        <v>100979</v>
      </c>
      <c r="B742" s="613" t="s">
        <v>5734</v>
      </c>
      <c r="C742" s="614" t="s">
        <v>5435</v>
      </c>
      <c r="D742" s="615">
        <v>5.87</v>
      </c>
      <c r="E742" s="615">
        <v>0.57999999999999996</v>
      </c>
      <c r="F742" s="615">
        <v>6.45</v>
      </c>
    </row>
    <row r="743" spans="1:6" ht="45">
      <c r="A743" s="612">
        <v>100980</v>
      </c>
      <c r="B743" s="613" t="s">
        <v>5735</v>
      </c>
      <c r="C743" s="614" t="s">
        <v>5435</v>
      </c>
      <c r="D743" s="615">
        <v>5.65</v>
      </c>
      <c r="E743" s="615">
        <v>0.5</v>
      </c>
      <c r="F743" s="615">
        <v>6.15</v>
      </c>
    </row>
    <row r="744" spans="1:6" ht="45">
      <c r="A744" s="612">
        <v>100989</v>
      </c>
      <c r="B744" s="613" t="s">
        <v>5736</v>
      </c>
      <c r="C744" s="614" t="s">
        <v>5466</v>
      </c>
      <c r="D744" s="615">
        <v>4.9000000000000004</v>
      </c>
      <c r="E744" s="615">
        <v>0.85</v>
      </c>
      <c r="F744" s="615">
        <v>5.75</v>
      </c>
    </row>
    <row r="745" spans="1:6" ht="45">
      <c r="A745" s="612">
        <v>100990</v>
      </c>
      <c r="B745" s="613" t="s">
        <v>5737</v>
      </c>
      <c r="C745" s="614" t="s">
        <v>5466</v>
      </c>
      <c r="D745" s="615">
        <v>5.01</v>
      </c>
      <c r="E745" s="615">
        <v>0.62</v>
      </c>
      <c r="F745" s="615">
        <v>5.63</v>
      </c>
    </row>
    <row r="746" spans="1:6" ht="45">
      <c r="A746" s="612">
        <v>100991</v>
      </c>
      <c r="B746" s="613" t="s">
        <v>5738</v>
      </c>
      <c r="C746" s="614" t="s">
        <v>5466</v>
      </c>
      <c r="D746" s="615">
        <v>5.0999999999999996</v>
      </c>
      <c r="E746" s="615">
        <v>0.53</v>
      </c>
      <c r="F746" s="615">
        <v>5.63</v>
      </c>
    </row>
    <row r="747" spans="1:6" ht="45">
      <c r="A747" s="612">
        <v>100992</v>
      </c>
      <c r="B747" s="613" t="s">
        <v>5739</v>
      </c>
      <c r="C747" s="614" t="s">
        <v>5466</v>
      </c>
      <c r="D747" s="615">
        <v>5.07</v>
      </c>
      <c r="E747" s="615">
        <v>0.47</v>
      </c>
      <c r="F747" s="615">
        <v>5.54</v>
      </c>
    </row>
    <row r="748" spans="1:6" ht="45">
      <c r="A748" s="612">
        <v>100993</v>
      </c>
      <c r="B748" s="613" t="s">
        <v>5740</v>
      </c>
      <c r="C748" s="614" t="s">
        <v>5466</v>
      </c>
      <c r="D748" s="615">
        <v>4.2300000000000004</v>
      </c>
      <c r="E748" s="615">
        <v>0.69</v>
      </c>
      <c r="F748" s="615">
        <v>4.92</v>
      </c>
    </row>
    <row r="749" spans="1:6" ht="45">
      <c r="A749" s="612">
        <v>100994</v>
      </c>
      <c r="B749" s="613" t="s">
        <v>5741</v>
      </c>
      <c r="C749" s="614" t="s">
        <v>5466</v>
      </c>
      <c r="D749" s="615">
        <v>4.01</v>
      </c>
      <c r="E749" s="615">
        <v>0.48</v>
      </c>
      <c r="F749" s="615">
        <v>4.49</v>
      </c>
    </row>
    <row r="750" spans="1:6" ht="45">
      <c r="A750" s="612">
        <v>100995</v>
      </c>
      <c r="B750" s="613" t="s">
        <v>5742</v>
      </c>
      <c r="C750" s="614" t="s">
        <v>5466</v>
      </c>
      <c r="D750" s="615">
        <v>3.92</v>
      </c>
      <c r="E750" s="615">
        <v>0.38</v>
      </c>
      <c r="F750" s="615">
        <v>4.3</v>
      </c>
    </row>
    <row r="751" spans="1:6" ht="45">
      <c r="A751" s="612">
        <v>100996</v>
      </c>
      <c r="B751" s="613" t="s">
        <v>5743</v>
      </c>
      <c r="C751" s="614" t="s">
        <v>5466</v>
      </c>
      <c r="D751" s="615">
        <v>3.76</v>
      </c>
      <c r="E751" s="615">
        <v>0.33</v>
      </c>
      <c r="F751" s="615">
        <v>4.09</v>
      </c>
    </row>
    <row r="752" spans="1:6" ht="45">
      <c r="A752" s="612">
        <v>100981</v>
      </c>
      <c r="B752" s="613" t="s">
        <v>5461</v>
      </c>
      <c r="C752" s="614" t="s">
        <v>5435</v>
      </c>
      <c r="D752" s="615">
        <v>7.78</v>
      </c>
      <c r="E752" s="615">
        <v>1.27</v>
      </c>
      <c r="F752" s="615">
        <v>9.0500000000000007</v>
      </c>
    </row>
    <row r="753" spans="1:6" ht="45">
      <c r="A753" s="612">
        <v>100982</v>
      </c>
      <c r="B753" s="613" t="s">
        <v>5462</v>
      </c>
      <c r="C753" s="614" t="s">
        <v>5435</v>
      </c>
      <c r="D753" s="615">
        <v>7.87</v>
      </c>
      <c r="E753" s="615">
        <v>0.95</v>
      </c>
      <c r="F753" s="615">
        <v>8.82</v>
      </c>
    </row>
    <row r="754" spans="1:6" ht="45">
      <c r="A754" s="612">
        <v>100983</v>
      </c>
      <c r="B754" s="613" t="s">
        <v>5463</v>
      </c>
      <c r="C754" s="614" t="s">
        <v>5435</v>
      </c>
      <c r="D754" s="615">
        <v>7.95</v>
      </c>
      <c r="E754" s="615">
        <v>0.81</v>
      </c>
      <c r="F754" s="615">
        <v>8.76</v>
      </c>
    </row>
    <row r="755" spans="1:6" ht="45">
      <c r="A755" s="612">
        <v>100984</v>
      </c>
      <c r="B755" s="613" t="s">
        <v>5464</v>
      </c>
      <c r="C755" s="614" t="s">
        <v>5435</v>
      </c>
      <c r="D755" s="615">
        <v>7.92</v>
      </c>
      <c r="E755" s="615">
        <v>0.73</v>
      </c>
      <c r="F755" s="615">
        <v>8.65</v>
      </c>
    </row>
    <row r="756" spans="1:6" ht="45">
      <c r="A756" s="612">
        <v>100997</v>
      </c>
      <c r="B756" s="613" t="s">
        <v>5465</v>
      </c>
      <c r="C756" s="614" t="s">
        <v>5466</v>
      </c>
      <c r="D756" s="615">
        <v>5.18</v>
      </c>
      <c r="E756" s="615">
        <v>0.86</v>
      </c>
      <c r="F756" s="615">
        <v>6.04</v>
      </c>
    </row>
    <row r="757" spans="1:6" ht="45">
      <c r="A757" s="612">
        <v>100998</v>
      </c>
      <c r="B757" s="613" t="s">
        <v>5467</v>
      </c>
      <c r="C757" s="614" t="s">
        <v>5466</v>
      </c>
      <c r="D757" s="615">
        <v>5.25</v>
      </c>
      <c r="E757" s="615">
        <v>0.63</v>
      </c>
      <c r="F757" s="615">
        <v>5.88</v>
      </c>
    </row>
    <row r="758" spans="1:6" ht="45">
      <c r="A758" s="612">
        <v>100999</v>
      </c>
      <c r="B758" s="613" t="s">
        <v>5468</v>
      </c>
      <c r="C758" s="614" t="s">
        <v>5466</v>
      </c>
      <c r="D758" s="615">
        <v>5.32</v>
      </c>
      <c r="E758" s="615">
        <v>0.54</v>
      </c>
      <c r="F758" s="615">
        <v>5.86</v>
      </c>
    </row>
    <row r="759" spans="1:6" ht="45">
      <c r="A759" s="612">
        <v>101000</v>
      </c>
      <c r="B759" s="613" t="s">
        <v>5469</v>
      </c>
      <c r="C759" s="614" t="s">
        <v>5466</v>
      </c>
      <c r="D759" s="615">
        <v>5.28</v>
      </c>
      <c r="E759" s="615">
        <v>0.48</v>
      </c>
      <c r="F759" s="615">
        <v>5.76</v>
      </c>
    </row>
    <row r="760" spans="1:6">
      <c r="A760" s="621"/>
      <c r="B760" s="613" t="e">
        <v>#N/A</v>
      </c>
      <c r="C760" s="610"/>
      <c r="D760" s="611"/>
      <c r="E760" s="611"/>
      <c r="F760" s="611"/>
    </row>
    <row r="761" spans="1:6">
      <c r="A761" s="608"/>
      <c r="B761" s="613" t="e">
        <v>#N/A</v>
      </c>
      <c r="C761" s="610"/>
      <c r="D761" s="611"/>
      <c r="E761" s="611"/>
      <c r="F761" s="611"/>
    </row>
    <row r="762" spans="1:6" ht="30">
      <c r="A762" s="612">
        <v>100940</v>
      </c>
      <c r="B762" s="613" t="s">
        <v>5744</v>
      </c>
      <c r="C762" s="614" t="s">
        <v>5460</v>
      </c>
      <c r="D762" s="615">
        <v>5.0999999999999996</v>
      </c>
      <c r="E762" s="615">
        <v>0.31</v>
      </c>
      <c r="F762" s="615">
        <v>5.41</v>
      </c>
    </row>
    <row r="763" spans="1:6" ht="30">
      <c r="A763" s="612">
        <v>100944</v>
      </c>
      <c r="B763" s="613" t="s">
        <v>5745</v>
      </c>
      <c r="C763" s="614" t="s">
        <v>5746</v>
      </c>
      <c r="D763" s="615">
        <v>3.41</v>
      </c>
      <c r="E763" s="615">
        <v>0.21</v>
      </c>
      <c r="F763" s="615">
        <v>3.62</v>
      </c>
    </row>
    <row r="764" spans="1:6" ht="30">
      <c r="A764" s="612">
        <v>95427</v>
      </c>
      <c r="B764" s="613" t="s">
        <v>5747</v>
      </c>
      <c r="C764" s="614" t="s">
        <v>5460</v>
      </c>
      <c r="D764" s="615">
        <v>0.69</v>
      </c>
      <c r="E764" s="615">
        <v>0.04</v>
      </c>
      <c r="F764" s="615">
        <v>0.73</v>
      </c>
    </row>
    <row r="765" spans="1:6" ht="30">
      <c r="A765" s="612">
        <v>95877</v>
      </c>
      <c r="B765" s="613" t="s">
        <v>5748</v>
      </c>
      <c r="C765" s="614" t="s">
        <v>5460</v>
      </c>
      <c r="D765" s="615">
        <v>1.69</v>
      </c>
      <c r="E765" s="615">
        <v>0.1</v>
      </c>
      <c r="F765" s="615">
        <v>1.79</v>
      </c>
    </row>
    <row r="766" spans="1:6" ht="30">
      <c r="A766" s="612">
        <v>95426</v>
      </c>
      <c r="B766" s="613" t="s">
        <v>5749</v>
      </c>
      <c r="C766" s="614" t="s">
        <v>5460</v>
      </c>
      <c r="D766" s="615">
        <v>1.83</v>
      </c>
      <c r="E766" s="615">
        <v>0.11</v>
      </c>
      <c r="F766" s="615">
        <v>1.94</v>
      </c>
    </row>
    <row r="767" spans="1:6" ht="30">
      <c r="A767" s="612">
        <v>95425</v>
      </c>
      <c r="B767" s="613" t="s">
        <v>5750</v>
      </c>
      <c r="C767" s="614" t="s">
        <v>5460</v>
      </c>
      <c r="D767" s="615">
        <v>2.13</v>
      </c>
      <c r="E767" s="615">
        <v>0.13</v>
      </c>
      <c r="F767" s="615">
        <v>2.2599999999999998</v>
      </c>
    </row>
    <row r="768" spans="1:6" ht="30">
      <c r="A768" s="612">
        <v>95430</v>
      </c>
      <c r="B768" s="613" t="s">
        <v>5751</v>
      </c>
      <c r="C768" s="614" t="s">
        <v>5746</v>
      </c>
      <c r="D768" s="615">
        <v>0.44</v>
      </c>
      <c r="E768" s="615">
        <v>0.01</v>
      </c>
      <c r="F768" s="615">
        <v>0.45</v>
      </c>
    </row>
    <row r="769" spans="1:6" ht="30">
      <c r="A769" s="612">
        <v>95880</v>
      </c>
      <c r="B769" s="613" t="s">
        <v>5752</v>
      </c>
      <c r="C769" s="614" t="s">
        <v>5746</v>
      </c>
      <c r="D769" s="615">
        <v>1.1200000000000001</v>
      </c>
      <c r="E769" s="615">
        <v>7.0000000000000007E-2</v>
      </c>
      <c r="F769" s="615">
        <v>1.19</v>
      </c>
    </row>
    <row r="770" spans="1:6" ht="30">
      <c r="A770" s="612">
        <v>95429</v>
      </c>
      <c r="B770" s="613" t="s">
        <v>5753</v>
      </c>
      <c r="C770" s="614" t="s">
        <v>5746</v>
      </c>
      <c r="D770" s="615">
        <v>1.24</v>
      </c>
      <c r="E770" s="615">
        <v>7.0000000000000007E-2</v>
      </c>
      <c r="F770" s="615">
        <v>1.31</v>
      </c>
    </row>
    <row r="771" spans="1:6" ht="30">
      <c r="A771" s="612">
        <v>95428</v>
      </c>
      <c r="B771" s="613" t="s">
        <v>5754</v>
      </c>
      <c r="C771" s="614" t="s">
        <v>5746</v>
      </c>
      <c r="D771" s="615">
        <v>1.43</v>
      </c>
      <c r="E771" s="615">
        <v>0.08</v>
      </c>
      <c r="F771" s="615">
        <v>1.51</v>
      </c>
    </row>
    <row r="772" spans="1:6">
      <c r="A772" s="608"/>
      <c r="B772" s="609" t="s">
        <v>11246</v>
      </c>
      <c r="C772" s="610"/>
      <c r="D772" s="611"/>
      <c r="E772" s="611"/>
      <c r="F772" s="611"/>
    </row>
    <row r="773" spans="1:6" ht="30">
      <c r="A773" s="612">
        <v>100939</v>
      </c>
      <c r="B773" s="613" t="s">
        <v>5755</v>
      </c>
      <c r="C773" s="614" t="s">
        <v>5460</v>
      </c>
      <c r="D773" s="615">
        <v>5.86</v>
      </c>
      <c r="E773" s="615">
        <v>0.41</v>
      </c>
      <c r="F773" s="615">
        <v>6.27</v>
      </c>
    </row>
    <row r="774" spans="1:6" ht="30">
      <c r="A774" s="612">
        <v>100943</v>
      </c>
      <c r="B774" s="613" t="s">
        <v>5756</v>
      </c>
      <c r="C774" s="614" t="s">
        <v>5746</v>
      </c>
      <c r="D774" s="615">
        <v>3.89</v>
      </c>
      <c r="E774" s="615">
        <v>0.27</v>
      </c>
      <c r="F774" s="615">
        <v>4.16</v>
      </c>
    </row>
    <row r="775" spans="1:6" ht="30">
      <c r="A775" s="612">
        <v>93593</v>
      </c>
      <c r="B775" s="613" t="s">
        <v>5757</v>
      </c>
      <c r="C775" s="614" t="s">
        <v>5460</v>
      </c>
      <c r="D775" s="615">
        <v>0.79</v>
      </c>
      <c r="E775" s="615">
        <v>0.04</v>
      </c>
      <c r="F775" s="615">
        <v>0.83</v>
      </c>
    </row>
    <row r="776" spans="1:6" ht="30">
      <c r="A776" s="612">
        <v>95876</v>
      </c>
      <c r="B776" s="613" t="s">
        <v>5758</v>
      </c>
      <c r="C776" s="614" t="s">
        <v>5460</v>
      </c>
      <c r="D776" s="615">
        <v>1.93</v>
      </c>
      <c r="E776" s="615">
        <v>0.13</v>
      </c>
      <c r="F776" s="615">
        <v>2.06</v>
      </c>
    </row>
    <row r="777" spans="1:6" ht="30">
      <c r="A777" s="612">
        <v>93592</v>
      </c>
      <c r="B777" s="613" t="s">
        <v>5759</v>
      </c>
      <c r="C777" s="614" t="s">
        <v>5460</v>
      </c>
      <c r="D777" s="615">
        <v>2.13</v>
      </c>
      <c r="E777" s="615">
        <v>0.14000000000000001</v>
      </c>
      <c r="F777" s="615">
        <v>2.27</v>
      </c>
    </row>
    <row r="778" spans="1:6" ht="30">
      <c r="A778" s="612">
        <v>93591</v>
      </c>
      <c r="B778" s="613" t="s">
        <v>5760</v>
      </c>
      <c r="C778" s="614" t="s">
        <v>5460</v>
      </c>
      <c r="D778" s="615">
        <v>2.4500000000000002</v>
      </c>
      <c r="E778" s="615">
        <v>0.17</v>
      </c>
      <c r="F778" s="615">
        <v>2.62</v>
      </c>
    </row>
    <row r="779" spans="1:6" ht="30">
      <c r="A779" s="612">
        <v>93599</v>
      </c>
      <c r="B779" s="613" t="s">
        <v>5761</v>
      </c>
      <c r="C779" s="614" t="s">
        <v>5746</v>
      </c>
      <c r="D779" s="615">
        <v>0.53</v>
      </c>
      <c r="E779" s="615">
        <v>0.03</v>
      </c>
      <c r="F779" s="615">
        <v>0.56000000000000005</v>
      </c>
    </row>
    <row r="780" spans="1:6" ht="30">
      <c r="A780" s="612">
        <v>95879</v>
      </c>
      <c r="B780" s="613" t="s">
        <v>5762</v>
      </c>
      <c r="C780" s="614" t="s">
        <v>5746</v>
      </c>
      <c r="D780" s="615">
        <v>1.31</v>
      </c>
      <c r="E780" s="615">
        <v>0.08</v>
      </c>
      <c r="F780" s="615">
        <v>1.39</v>
      </c>
    </row>
    <row r="781" spans="1:6" ht="30">
      <c r="A781" s="612">
        <v>93598</v>
      </c>
      <c r="B781" s="613" t="s">
        <v>5763</v>
      </c>
      <c r="C781" s="614" t="s">
        <v>5746</v>
      </c>
      <c r="D781" s="615">
        <v>1.4</v>
      </c>
      <c r="E781" s="615">
        <v>0.1</v>
      </c>
      <c r="F781" s="615">
        <v>1.5</v>
      </c>
    </row>
    <row r="782" spans="1:6" ht="30">
      <c r="A782" s="612">
        <v>93597</v>
      </c>
      <c r="B782" s="613" t="s">
        <v>5764</v>
      </c>
      <c r="C782" s="614" t="s">
        <v>5746</v>
      </c>
      <c r="D782" s="615">
        <v>1.63</v>
      </c>
      <c r="E782" s="615">
        <v>0.11</v>
      </c>
      <c r="F782" s="615">
        <v>1.74</v>
      </c>
    </row>
    <row r="783" spans="1:6">
      <c r="A783" s="608"/>
      <c r="B783" s="609" t="s">
        <v>11247</v>
      </c>
      <c r="C783" s="610"/>
      <c r="D783" s="611"/>
      <c r="E783" s="611"/>
      <c r="F783" s="611"/>
    </row>
    <row r="784" spans="1:6" ht="30">
      <c r="A784" s="612">
        <v>100938</v>
      </c>
      <c r="B784" s="613" t="s">
        <v>5765</v>
      </c>
      <c r="C784" s="614" t="s">
        <v>5460</v>
      </c>
      <c r="D784" s="615">
        <v>6.66</v>
      </c>
      <c r="E784" s="615">
        <v>0.57999999999999996</v>
      </c>
      <c r="F784" s="615">
        <v>7.24</v>
      </c>
    </row>
    <row r="785" spans="1:6" ht="30">
      <c r="A785" s="612">
        <v>100942</v>
      </c>
      <c r="B785" s="613" t="s">
        <v>5766</v>
      </c>
      <c r="C785" s="614" t="s">
        <v>5746</v>
      </c>
      <c r="D785" s="615">
        <v>4.4400000000000004</v>
      </c>
      <c r="E785" s="615">
        <v>0.39</v>
      </c>
      <c r="F785" s="615">
        <v>4.83</v>
      </c>
    </row>
    <row r="786" spans="1:6" ht="30">
      <c r="A786" s="612">
        <v>93590</v>
      </c>
      <c r="B786" s="613" t="s">
        <v>5767</v>
      </c>
      <c r="C786" s="614" t="s">
        <v>5460</v>
      </c>
      <c r="D786" s="615">
        <v>0.87</v>
      </c>
      <c r="E786" s="615">
        <v>7.0000000000000007E-2</v>
      </c>
      <c r="F786" s="615">
        <v>0.94</v>
      </c>
    </row>
    <row r="787" spans="1:6" ht="30">
      <c r="A787" s="612">
        <v>95875</v>
      </c>
      <c r="B787" s="613" t="s">
        <v>5768</v>
      </c>
      <c r="C787" s="614" t="s">
        <v>5460</v>
      </c>
      <c r="D787" s="615">
        <v>2.2200000000000002</v>
      </c>
      <c r="E787" s="615">
        <v>0.18</v>
      </c>
      <c r="F787" s="615">
        <v>2.4</v>
      </c>
    </row>
    <row r="788" spans="1:6" ht="30">
      <c r="A788" s="612">
        <v>93589</v>
      </c>
      <c r="B788" s="613" t="s">
        <v>5769</v>
      </c>
      <c r="C788" s="614" t="s">
        <v>5460</v>
      </c>
      <c r="D788" s="615">
        <v>2.4</v>
      </c>
      <c r="E788" s="615">
        <v>0.2</v>
      </c>
      <c r="F788" s="615">
        <v>2.6</v>
      </c>
    </row>
    <row r="789" spans="1:6" ht="30">
      <c r="A789" s="612">
        <v>93588</v>
      </c>
      <c r="B789" s="613" t="s">
        <v>5770</v>
      </c>
      <c r="C789" s="614" t="s">
        <v>5460</v>
      </c>
      <c r="D789" s="615">
        <v>2.8</v>
      </c>
      <c r="E789" s="615">
        <v>0.24</v>
      </c>
      <c r="F789" s="615">
        <v>3.04</v>
      </c>
    </row>
    <row r="790" spans="1:6" ht="30">
      <c r="A790" s="612">
        <v>93596</v>
      </c>
      <c r="B790" s="613" t="s">
        <v>5771</v>
      </c>
      <c r="C790" s="614" t="s">
        <v>5746</v>
      </c>
      <c r="D790" s="615">
        <v>0.59</v>
      </c>
      <c r="E790" s="615">
        <v>0.04</v>
      </c>
      <c r="F790" s="615">
        <v>0.63</v>
      </c>
    </row>
    <row r="791" spans="1:6" ht="30">
      <c r="A791" s="612">
        <v>95878</v>
      </c>
      <c r="B791" s="613" t="s">
        <v>5772</v>
      </c>
      <c r="C791" s="614" t="s">
        <v>5746</v>
      </c>
      <c r="D791" s="615">
        <v>1.49</v>
      </c>
      <c r="E791" s="615">
        <v>0.12</v>
      </c>
      <c r="F791" s="615">
        <v>1.61</v>
      </c>
    </row>
    <row r="792" spans="1:6" ht="30">
      <c r="A792" s="612">
        <v>93595</v>
      </c>
      <c r="B792" s="613" t="s">
        <v>5773</v>
      </c>
      <c r="C792" s="614" t="s">
        <v>5746</v>
      </c>
      <c r="D792" s="615">
        <v>1.62</v>
      </c>
      <c r="E792" s="615">
        <v>0.14000000000000001</v>
      </c>
      <c r="F792" s="615">
        <v>1.76</v>
      </c>
    </row>
    <row r="793" spans="1:6" ht="30">
      <c r="A793" s="612">
        <v>93594</v>
      </c>
      <c r="B793" s="613" t="s">
        <v>5774</v>
      </c>
      <c r="C793" s="614" t="s">
        <v>5746</v>
      </c>
      <c r="D793" s="615">
        <v>1.87</v>
      </c>
      <c r="E793" s="615">
        <v>0.15</v>
      </c>
      <c r="F793" s="615">
        <v>2.02</v>
      </c>
    </row>
    <row r="794" spans="1:6">
      <c r="A794" s="608"/>
      <c r="B794" s="609" t="s">
        <v>11248</v>
      </c>
      <c r="C794" s="610"/>
      <c r="D794" s="611"/>
      <c r="E794" s="611"/>
      <c r="F794" s="611"/>
    </row>
    <row r="795" spans="1:6" ht="30">
      <c r="A795" s="612">
        <v>100937</v>
      </c>
      <c r="B795" s="613" t="s">
        <v>5775</v>
      </c>
      <c r="C795" s="614" t="s">
        <v>5460</v>
      </c>
      <c r="D795" s="615">
        <v>7.5</v>
      </c>
      <c r="E795" s="615">
        <v>0.98</v>
      </c>
      <c r="F795" s="615">
        <v>8.48</v>
      </c>
    </row>
    <row r="796" spans="1:6" ht="30">
      <c r="A796" s="612">
        <v>100941</v>
      </c>
      <c r="B796" s="613" t="s">
        <v>5776</v>
      </c>
      <c r="C796" s="614" t="s">
        <v>5746</v>
      </c>
      <c r="D796" s="615">
        <v>5</v>
      </c>
      <c r="E796" s="615">
        <v>0.65</v>
      </c>
      <c r="F796" s="615">
        <v>5.65</v>
      </c>
    </row>
    <row r="797" spans="1:6" ht="30">
      <c r="A797" s="612">
        <v>97912</v>
      </c>
      <c r="B797" s="613" t="s">
        <v>5777</v>
      </c>
      <c r="C797" s="614" t="s">
        <v>5460</v>
      </c>
      <c r="D797" s="615">
        <v>3.14</v>
      </c>
      <c r="E797" s="615">
        <v>0.41</v>
      </c>
      <c r="F797" s="615">
        <v>3.55</v>
      </c>
    </row>
    <row r="798" spans="1:6" ht="30">
      <c r="A798" s="612">
        <v>97913</v>
      </c>
      <c r="B798" s="613" t="s">
        <v>5778</v>
      </c>
      <c r="C798" s="614" t="s">
        <v>5460</v>
      </c>
      <c r="D798" s="615">
        <v>2.73</v>
      </c>
      <c r="E798" s="615">
        <v>0.36</v>
      </c>
      <c r="F798" s="615">
        <v>3.09</v>
      </c>
    </row>
    <row r="799" spans="1:6" ht="30">
      <c r="A799" s="612">
        <v>97914</v>
      </c>
      <c r="B799" s="613" t="s">
        <v>5779</v>
      </c>
      <c r="C799" s="614" t="s">
        <v>5460</v>
      </c>
      <c r="D799" s="615">
        <v>2.5</v>
      </c>
      <c r="E799" s="615">
        <v>0.32</v>
      </c>
      <c r="F799" s="615">
        <v>2.82</v>
      </c>
    </row>
    <row r="800" spans="1:6" ht="30">
      <c r="A800" s="612">
        <v>97915</v>
      </c>
      <c r="B800" s="613" t="s">
        <v>5780</v>
      </c>
      <c r="C800" s="614" t="s">
        <v>5460</v>
      </c>
      <c r="D800" s="615">
        <v>0.99</v>
      </c>
      <c r="E800" s="615">
        <v>0.13</v>
      </c>
      <c r="F800" s="615">
        <v>1.1200000000000001</v>
      </c>
    </row>
    <row r="801" spans="1:6" ht="30">
      <c r="A801" s="612">
        <v>97916</v>
      </c>
      <c r="B801" s="613" t="s">
        <v>5781</v>
      </c>
      <c r="C801" s="614" t="s">
        <v>5746</v>
      </c>
      <c r="D801" s="615">
        <v>2.08</v>
      </c>
      <c r="E801" s="615">
        <v>0.28000000000000003</v>
      </c>
      <c r="F801" s="615">
        <v>2.36</v>
      </c>
    </row>
    <row r="802" spans="1:6" ht="30">
      <c r="A802" s="612">
        <v>97917</v>
      </c>
      <c r="B802" s="613" t="s">
        <v>5782</v>
      </c>
      <c r="C802" s="614" t="s">
        <v>5746</v>
      </c>
      <c r="D802" s="615">
        <v>1.81</v>
      </c>
      <c r="E802" s="615">
        <v>0.24</v>
      </c>
      <c r="F802" s="615">
        <v>2.0499999999999998</v>
      </c>
    </row>
    <row r="803" spans="1:6" ht="30">
      <c r="A803" s="612">
        <v>97918</v>
      </c>
      <c r="B803" s="613" t="s">
        <v>5783</v>
      </c>
      <c r="C803" s="614" t="s">
        <v>5746</v>
      </c>
      <c r="D803" s="615">
        <v>1.66</v>
      </c>
      <c r="E803" s="615">
        <v>0.22</v>
      </c>
      <c r="F803" s="615">
        <v>1.88</v>
      </c>
    </row>
    <row r="804" spans="1:6" ht="30">
      <c r="A804" s="612">
        <v>97919</v>
      </c>
      <c r="B804" s="613" t="s">
        <v>5784</v>
      </c>
      <c r="C804" s="614" t="s">
        <v>5746</v>
      </c>
      <c r="D804" s="615">
        <v>0.65</v>
      </c>
      <c r="E804" s="615">
        <v>0.09</v>
      </c>
      <c r="F804" s="615">
        <v>0.74</v>
      </c>
    </row>
    <row r="805" spans="1:6">
      <c r="A805" s="608"/>
      <c r="B805" s="609" t="s">
        <v>11249</v>
      </c>
      <c r="C805" s="610"/>
      <c r="D805" s="611"/>
      <c r="E805" s="611"/>
      <c r="F805" s="611"/>
    </row>
    <row r="806" spans="1:6" ht="45">
      <c r="A806" s="612">
        <v>100950</v>
      </c>
      <c r="B806" s="613" t="s">
        <v>5785</v>
      </c>
      <c r="C806" s="614" t="s">
        <v>5746</v>
      </c>
      <c r="D806" s="615">
        <v>3.16</v>
      </c>
      <c r="E806" s="615">
        <v>0.34</v>
      </c>
      <c r="F806" s="615">
        <v>3.5</v>
      </c>
    </row>
    <row r="807" spans="1:6" ht="45">
      <c r="A807" s="612">
        <v>100951</v>
      </c>
      <c r="B807" s="613" t="s">
        <v>5786</v>
      </c>
      <c r="C807" s="614" t="s">
        <v>5746</v>
      </c>
      <c r="D807" s="615">
        <v>2.72</v>
      </c>
      <c r="E807" s="615">
        <v>0.28999999999999998</v>
      </c>
      <c r="F807" s="615">
        <v>3.01</v>
      </c>
    </row>
    <row r="808" spans="1:6" ht="45">
      <c r="A808" s="612">
        <v>100952</v>
      </c>
      <c r="B808" s="613" t="s">
        <v>5787</v>
      </c>
      <c r="C808" s="614" t="s">
        <v>5746</v>
      </c>
      <c r="D808" s="615">
        <v>2.5</v>
      </c>
      <c r="E808" s="615">
        <v>0.27</v>
      </c>
      <c r="F808" s="615">
        <v>2.77</v>
      </c>
    </row>
    <row r="809" spans="1:6" ht="45">
      <c r="A809" s="612">
        <v>100953</v>
      </c>
      <c r="B809" s="613" t="s">
        <v>5788</v>
      </c>
      <c r="C809" s="614" t="s">
        <v>5746</v>
      </c>
      <c r="D809" s="615">
        <v>0.99</v>
      </c>
      <c r="E809" s="615">
        <v>0.1</v>
      </c>
      <c r="F809" s="615">
        <v>1.0900000000000001</v>
      </c>
    </row>
    <row r="810" spans="1:6" ht="45">
      <c r="A810" s="612">
        <v>100954</v>
      </c>
      <c r="B810" s="613" t="s">
        <v>5789</v>
      </c>
      <c r="C810" s="614" t="s">
        <v>5746</v>
      </c>
      <c r="D810" s="615">
        <v>7.51</v>
      </c>
      <c r="E810" s="615">
        <v>0.81</v>
      </c>
      <c r="F810" s="615">
        <v>8.32</v>
      </c>
    </row>
    <row r="811" spans="1:6">
      <c r="A811" s="608"/>
      <c r="B811" s="609" t="s">
        <v>11250</v>
      </c>
      <c r="C811" s="610"/>
      <c r="D811" s="611"/>
      <c r="E811" s="611"/>
      <c r="F811" s="611"/>
    </row>
    <row r="812" spans="1:6" ht="30">
      <c r="A812" s="612">
        <v>100945</v>
      </c>
      <c r="B812" s="613" t="s">
        <v>5790</v>
      </c>
      <c r="C812" s="614" t="s">
        <v>5746</v>
      </c>
      <c r="D812" s="615">
        <v>2.4500000000000002</v>
      </c>
      <c r="E812" s="615">
        <v>0.28999999999999998</v>
      </c>
      <c r="F812" s="615">
        <v>2.74</v>
      </c>
    </row>
    <row r="813" spans="1:6" ht="30">
      <c r="A813" s="612">
        <v>100946</v>
      </c>
      <c r="B813" s="613" t="s">
        <v>5791</v>
      </c>
      <c r="C813" s="614" t="s">
        <v>5746</v>
      </c>
      <c r="D813" s="615">
        <v>2.11</v>
      </c>
      <c r="E813" s="615">
        <v>0.25</v>
      </c>
      <c r="F813" s="615">
        <v>2.36</v>
      </c>
    </row>
    <row r="814" spans="1:6" ht="30">
      <c r="A814" s="612">
        <v>100947</v>
      </c>
      <c r="B814" s="613" t="s">
        <v>5792</v>
      </c>
      <c r="C814" s="614" t="s">
        <v>5746</v>
      </c>
      <c r="D814" s="615">
        <v>1.94</v>
      </c>
      <c r="E814" s="615">
        <v>0.23</v>
      </c>
      <c r="F814" s="615">
        <v>2.17</v>
      </c>
    </row>
    <row r="815" spans="1:6" ht="30">
      <c r="A815" s="612">
        <v>100948</v>
      </c>
      <c r="B815" s="613" t="s">
        <v>5793</v>
      </c>
      <c r="C815" s="614" t="s">
        <v>5746</v>
      </c>
      <c r="D815" s="615">
        <v>0.77</v>
      </c>
      <c r="E815" s="615">
        <v>0.09</v>
      </c>
      <c r="F815" s="615">
        <v>0.86</v>
      </c>
    </row>
    <row r="816" spans="1:6" ht="30">
      <c r="A816" s="612">
        <v>100949</v>
      </c>
      <c r="B816" s="613" t="s">
        <v>5794</v>
      </c>
      <c r="C816" s="614" t="s">
        <v>5746</v>
      </c>
      <c r="D816" s="615">
        <v>5.82</v>
      </c>
      <c r="E816" s="615">
        <v>0.69</v>
      </c>
      <c r="F816" s="615">
        <v>6.51</v>
      </c>
    </row>
    <row r="817" spans="1:6">
      <c r="A817" s="608"/>
      <c r="B817" s="609" t="s">
        <v>11251</v>
      </c>
      <c r="C817" s="610"/>
      <c r="D817" s="611"/>
      <c r="E817" s="611"/>
      <c r="F817" s="611"/>
    </row>
    <row r="818" spans="1:6" ht="30">
      <c r="A818" s="612">
        <v>100955</v>
      </c>
      <c r="B818" s="613" t="s">
        <v>5795</v>
      </c>
      <c r="C818" s="614" t="s">
        <v>5460</v>
      </c>
      <c r="D818" s="615">
        <v>4.3600000000000003</v>
      </c>
      <c r="E818" s="615">
        <v>0.44</v>
      </c>
      <c r="F818" s="615">
        <v>4.8</v>
      </c>
    </row>
    <row r="819" spans="1:6" ht="30">
      <c r="A819" s="612">
        <v>100956</v>
      </c>
      <c r="B819" s="613" t="s">
        <v>5796</v>
      </c>
      <c r="C819" s="614" t="s">
        <v>5460</v>
      </c>
      <c r="D819" s="615">
        <v>3.79</v>
      </c>
      <c r="E819" s="615">
        <v>0.38</v>
      </c>
      <c r="F819" s="615">
        <v>4.17</v>
      </c>
    </row>
    <row r="820" spans="1:6" ht="30">
      <c r="A820" s="612">
        <v>100957</v>
      </c>
      <c r="B820" s="613" t="s">
        <v>5797</v>
      </c>
      <c r="C820" s="614" t="s">
        <v>5460</v>
      </c>
      <c r="D820" s="615">
        <v>3.47</v>
      </c>
      <c r="E820" s="615">
        <v>0.34</v>
      </c>
      <c r="F820" s="615">
        <v>3.81</v>
      </c>
    </row>
    <row r="821" spans="1:6" ht="30">
      <c r="A821" s="612">
        <v>100958</v>
      </c>
      <c r="B821" s="613" t="s">
        <v>5798</v>
      </c>
      <c r="C821" s="614" t="s">
        <v>5460</v>
      </c>
      <c r="D821" s="615">
        <v>1.4</v>
      </c>
      <c r="E821" s="615">
        <v>0.13</v>
      </c>
      <c r="F821" s="615">
        <v>1.53</v>
      </c>
    </row>
    <row r="822" spans="1:6" ht="30">
      <c r="A822" s="612">
        <v>100959</v>
      </c>
      <c r="B822" s="613" t="s">
        <v>5799</v>
      </c>
      <c r="C822" s="614" t="s">
        <v>5460</v>
      </c>
      <c r="D822" s="615">
        <v>10.41</v>
      </c>
      <c r="E822" s="615">
        <v>1.04</v>
      </c>
      <c r="F822" s="615">
        <v>11.45</v>
      </c>
    </row>
    <row r="823" spans="1:6">
      <c r="A823" s="608"/>
      <c r="B823" s="609" t="s">
        <v>11252</v>
      </c>
      <c r="C823" s="610"/>
      <c r="D823" s="611"/>
      <c r="E823" s="611"/>
      <c r="F823" s="611"/>
    </row>
    <row r="824" spans="1:6" ht="30">
      <c r="A824" s="612">
        <v>100960</v>
      </c>
      <c r="B824" s="613" t="s">
        <v>5800</v>
      </c>
      <c r="C824" s="614" t="s">
        <v>5460</v>
      </c>
      <c r="D824" s="615">
        <v>3.31</v>
      </c>
      <c r="E824" s="615">
        <v>0.25</v>
      </c>
      <c r="F824" s="615">
        <v>3.56</v>
      </c>
    </row>
    <row r="825" spans="1:6" ht="30">
      <c r="A825" s="612">
        <v>100961</v>
      </c>
      <c r="B825" s="613" t="s">
        <v>5801</v>
      </c>
      <c r="C825" s="614" t="s">
        <v>5460</v>
      </c>
      <c r="D825" s="615">
        <v>2.88</v>
      </c>
      <c r="E825" s="615">
        <v>0.21</v>
      </c>
      <c r="F825" s="615">
        <v>3.09</v>
      </c>
    </row>
    <row r="826" spans="1:6" ht="30">
      <c r="A826" s="612">
        <v>100962</v>
      </c>
      <c r="B826" s="613" t="s">
        <v>5802</v>
      </c>
      <c r="C826" s="614" t="s">
        <v>5460</v>
      </c>
      <c r="D826" s="615">
        <v>2.62</v>
      </c>
      <c r="E826" s="615">
        <v>0.2</v>
      </c>
      <c r="F826" s="615">
        <v>2.82</v>
      </c>
    </row>
    <row r="827" spans="1:6" ht="30">
      <c r="A827" s="612">
        <v>100963</v>
      </c>
      <c r="B827" s="613" t="s">
        <v>5803</v>
      </c>
      <c r="C827" s="614" t="s">
        <v>5460</v>
      </c>
      <c r="D827" s="615">
        <v>1.04</v>
      </c>
      <c r="E827" s="615">
        <v>7.0000000000000007E-2</v>
      </c>
      <c r="F827" s="615">
        <v>1.1100000000000001</v>
      </c>
    </row>
    <row r="828" spans="1:6" ht="30">
      <c r="A828" s="612">
        <v>100964</v>
      </c>
      <c r="B828" s="613" t="s">
        <v>5804</v>
      </c>
      <c r="C828" s="614" t="s">
        <v>5460</v>
      </c>
      <c r="D828" s="615">
        <v>7.95</v>
      </c>
      <c r="E828" s="615">
        <v>0.61</v>
      </c>
      <c r="F828" s="615">
        <v>8.56</v>
      </c>
    </row>
    <row r="829" spans="1:6">
      <c r="A829" s="608"/>
      <c r="B829" s="609" t="s">
        <v>11248</v>
      </c>
      <c r="C829" s="610"/>
      <c r="D829" s="611"/>
      <c r="E829" s="611"/>
      <c r="F829" s="611"/>
    </row>
    <row r="830" spans="1:6" ht="30">
      <c r="A830" s="612">
        <v>100965</v>
      </c>
      <c r="B830" s="613" t="s">
        <v>5805</v>
      </c>
      <c r="C830" s="614" t="s">
        <v>5746</v>
      </c>
      <c r="D830" s="615">
        <v>1.58</v>
      </c>
      <c r="E830" s="615">
        <v>0.11</v>
      </c>
      <c r="F830" s="615">
        <v>1.69</v>
      </c>
    </row>
    <row r="831" spans="1:6" ht="30">
      <c r="A831" s="612">
        <v>100966</v>
      </c>
      <c r="B831" s="613" t="s">
        <v>5806</v>
      </c>
      <c r="C831" s="614" t="s">
        <v>5746</v>
      </c>
      <c r="D831" s="615">
        <v>1.35</v>
      </c>
      <c r="E831" s="615">
        <v>0.09</v>
      </c>
      <c r="F831" s="615">
        <v>1.44</v>
      </c>
    </row>
    <row r="832" spans="1:6" ht="30">
      <c r="A832" s="612">
        <v>100969</v>
      </c>
      <c r="B832" s="613" t="s">
        <v>5807</v>
      </c>
      <c r="C832" s="614" t="s">
        <v>5746</v>
      </c>
      <c r="D832" s="615">
        <v>2.0699999999999998</v>
      </c>
      <c r="E832" s="615">
        <v>0.17</v>
      </c>
      <c r="F832" s="615">
        <v>2.2400000000000002</v>
      </c>
    </row>
    <row r="833" spans="1:6" ht="30">
      <c r="A833" s="612">
        <v>100970</v>
      </c>
      <c r="B833" s="613" t="s">
        <v>5808</v>
      </c>
      <c r="C833" s="614" t="s">
        <v>5746</v>
      </c>
      <c r="D833" s="615">
        <v>1.76</v>
      </c>
      <c r="E833" s="615">
        <v>0.14000000000000001</v>
      </c>
      <c r="F833" s="615">
        <v>1.9</v>
      </c>
    </row>
    <row r="834" spans="1:6" ht="30">
      <c r="A834" s="612">
        <v>102330</v>
      </c>
      <c r="B834" s="613" t="s">
        <v>5809</v>
      </c>
      <c r="C834" s="614" t="s">
        <v>5746</v>
      </c>
      <c r="D834" s="615">
        <v>1.27</v>
      </c>
      <c r="E834" s="615">
        <v>0.08</v>
      </c>
      <c r="F834" s="615">
        <v>1.35</v>
      </c>
    </row>
    <row r="835" spans="1:6" ht="45">
      <c r="A835" s="612">
        <v>102331</v>
      </c>
      <c r="B835" s="613" t="s">
        <v>5810</v>
      </c>
      <c r="C835" s="614" t="s">
        <v>5746</v>
      </c>
      <c r="D835" s="615">
        <v>0.49</v>
      </c>
      <c r="E835" s="615">
        <v>0.03</v>
      </c>
      <c r="F835" s="615">
        <v>0.52</v>
      </c>
    </row>
    <row r="836" spans="1:6" ht="30">
      <c r="A836" s="612">
        <v>102332</v>
      </c>
      <c r="B836" s="613" t="s">
        <v>5811</v>
      </c>
      <c r="C836" s="614" t="s">
        <v>5746</v>
      </c>
      <c r="D836" s="615">
        <v>1.65</v>
      </c>
      <c r="E836" s="615">
        <v>0.13</v>
      </c>
      <c r="F836" s="615">
        <v>1.78</v>
      </c>
    </row>
    <row r="837" spans="1:6" ht="45">
      <c r="A837" s="612">
        <v>102333</v>
      </c>
      <c r="B837" s="613" t="s">
        <v>5812</v>
      </c>
      <c r="C837" s="614" t="s">
        <v>5746</v>
      </c>
      <c r="D837" s="615">
        <v>0.67</v>
      </c>
      <c r="E837" s="615">
        <v>0.04</v>
      </c>
      <c r="F837" s="615">
        <v>0.71</v>
      </c>
    </row>
    <row r="838" spans="1:6">
      <c r="A838" s="608"/>
      <c r="B838" s="609" t="s">
        <v>11253</v>
      </c>
      <c r="C838" s="610"/>
      <c r="D838" s="611"/>
      <c r="E838" s="611"/>
      <c r="F838" s="611"/>
    </row>
    <row r="839" spans="1:6">
      <c r="A839" s="608"/>
      <c r="B839" s="609" t="s">
        <v>5813</v>
      </c>
      <c r="C839" s="610"/>
      <c r="D839" s="611"/>
      <c r="E839" s="611"/>
      <c r="F839" s="611"/>
    </row>
    <row r="840" spans="1:6" ht="30">
      <c r="A840" s="612">
        <v>100229</v>
      </c>
      <c r="B840" s="613" t="s">
        <v>5814</v>
      </c>
      <c r="C840" s="614" t="s">
        <v>5815</v>
      </c>
      <c r="D840" s="615">
        <v>0</v>
      </c>
      <c r="E840" s="615">
        <v>0.01</v>
      </c>
      <c r="F840" s="615">
        <v>0.01</v>
      </c>
    </row>
    <row r="841" spans="1:6" ht="30">
      <c r="A841" s="612">
        <v>100230</v>
      </c>
      <c r="B841" s="613" t="s">
        <v>5816</v>
      </c>
      <c r="C841" s="614" t="s">
        <v>5815</v>
      </c>
      <c r="D841" s="615">
        <v>0</v>
      </c>
      <c r="E841" s="615">
        <v>0.02</v>
      </c>
      <c r="F841" s="615">
        <v>0.02</v>
      </c>
    </row>
    <row r="842" spans="1:6" ht="30">
      <c r="A842" s="612">
        <v>100231</v>
      </c>
      <c r="B842" s="613" t="s">
        <v>5817</v>
      </c>
      <c r="C842" s="614" t="s">
        <v>5815</v>
      </c>
      <c r="D842" s="615">
        <v>0</v>
      </c>
      <c r="E842" s="615">
        <v>0.04</v>
      </c>
      <c r="F842" s="615">
        <v>0.04</v>
      </c>
    </row>
    <row r="843" spans="1:6" ht="30">
      <c r="A843" s="612">
        <v>100232</v>
      </c>
      <c r="B843" s="613" t="s">
        <v>5818</v>
      </c>
      <c r="C843" s="614" t="s">
        <v>5390</v>
      </c>
      <c r="D843" s="615">
        <v>0.11</v>
      </c>
      <c r="E843" s="615">
        <v>0.28000000000000003</v>
      </c>
      <c r="F843" s="615">
        <v>0.39</v>
      </c>
    </row>
    <row r="844" spans="1:6" ht="30">
      <c r="A844" s="612">
        <v>100233</v>
      </c>
      <c r="B844" s="613" t="s">
        <v>5819</v>
      </c>
      <c r="C844" s="614" t="s">
        <v>5390</v>
      </c>
      <c r="D844" s="615">
        <v>0.04</v>
      </c>
      <c r="E844" s="615">
        <v>0.15</v>
      </c>
      <c r="F844" s="615">
        <v>0.19</v>
      </c>
    </row>
    <row r="845" spans="1:6" ht="30">
      <c r="A845" s="612">
        <v>100234</v>
      </c>
      <c r="B845" s="613" t="s">
        <v>5820</v>
      </c>
      <c r="C845" s="614" t="s">
        <v>99</v>
      </c>
      <c r="D845" s="615">
        <v>0.18</v>
      </c>
      <c r="E845" s="615">
        <v>0.4</v>
      </c>
      <c r="F845" s="615">
        <v>0.57999999999999996</v>
      </c>
    </row>
    <row r="846" spans="1:6" ht="30">
      <c r="A846" s="612">
        <v>100235</v>
      </c>
      <c r="B846" s="613" t="s">
        <v>5821</v>
      </c>
      <c r="C846" s="614" t="s">
        <v>207</v>
      </c>
      <c r="D846" s="615">
        <v>0</v>
      </c>
      <c r="E846" s="615">
        <v>0.04</v>
      </c>
      <c r="F846" s="615">
        <v>0.04</v>
      </c>
    </row>
    <row r="847" spans="1:6">
      <c r="A847" s="612">
        <v>100265</v>
      </c>
      <c r="B847" s="613" t="s">
        <v>5822</v>
      </c>
      <c r="C847" s="614" t="s">
        <v>99</v>
      </c>
      <c r="D847" s="615">
        <v>0.27</v>
      </c>
      <c r="E847" s="615">
        <v>0.6</v>
      </c>
      <c r="F847" s="615">
        <v>0.87</v>
      </c>
    </row>
    <row r="848" spans="1:6">
      <c r="A848" s="612">
        <v>100267</v>
      </c>
      <c r="B848" s="613" t="s">
        <v>5823</v>
      </c>
      <c r="C848" s="614" t="s">
        <v>5390</v>
      </c>
      <c r="D848" s="615">
        <v>0.56999999999999995</v>
      </c>
      <c r="E848" s="615">
        <v>1.18</v>
      </c>
      <c r="F848" s="615">
        <v>1.75</v>
      </c>
    </row>
    <row r="849" spans="1:6">
      <c r="A849" s="612">
        <v>100272</v>
      </c>
      <c r="B849" s="613" t="s">
        <v>5824</v>
      </c>
      <c r="C849" s="614" t="s">
        <v>99</v>
      </c>
      <c r="D849" s="615">
        <v>0.42</v>
      </c>
      <c r="E849" s="615">
        <v>0.89</v>
      </c>
      <c r="F849" s="615">
        <v>1.31</v>
      </c>
    </row>
    <row r="850" spans="1:6" ht="30">
      <c r="A850" s="612">
        <v>100279</v>
      </c>
      <c r="B850" s="613" t="s">
        <v>5825</v>
      </c>
      <c r="C850" s="614" t="s">
        <v>5390</v>
      </c>
      <c r="D850" s="615">
        <v>0.26</v>
      </c>
      <c r="E850" s="615">
        <v>0.56000000000000005</v>
      </c>
      <c r="F850" s="615">
        <v>0.82</v>
      </c>
    </row>
    <row r="851" spans="1:6" ht="45">
      <c r="A851" s="612">
        <v>100269</v>
      </c>
      <c r="B851" s="613" t="s">
        <v>5826</v>
      </c>
      <c r="C851" s="614" t="s">
        <v>5390</v>
      </c>
      <c r="D851" s="615">
        <v>0.56999999999999995</v>
      </c>
      <c r="E851" s="615">
        <v>1.18</v>
      </c>
      <c r="F851" s="615">
        <v>1.75</v>
      </c>
    </row>
    <row r="852" spans="1:6">
      <c r="A852" s="608"/>
      <c r="B852" s="609" t="s">
        <v>11254</v>
      </c>
      <c r="C852" s="610"/>
      <c r="D852" s="611"/>
      <c r="E852" s="611"/>
      <c r="F852" s="611"/>
    </row>
    <row r="853" spans="1:6" ht="30">
      <c r="A853" s="612">
        <v>100198</v>
      </c>
      <c r="B853" s="613" t="s">
        <v>5827</v>
      </c>
      <c r="C853" s="614" t="s">
        <v>5828</v>
      </c>
      <c r="D853" s="615">
        <v>0.08</v>
      </c>
      <c r="E853" s="615">
        <v>0.21</v>
      </c>
      <c r="F853" s="615">
        <v>0.28999999999999998</v>
      </c>
    </row>
    <row r="854" spans="1:6" ht="30">
      <c r="A854" s="612">
        <v>100199</v>
      </c>
      <c r="B854" s="613" t="s">
        <v>5829</v>
      </c>
      <c r="C854" s="614" t="s">
        <v>5828</v>
      </c>
      <c r="D854" s="615">
        <v>0.09</v>
      </c>
      <c r="E854" s="615">
        <v>0.25</v>
      </c>
      <c r="F854" s="615">
        <v>0.34</v>
      </c>
    </row>
    <row r="855" spans="1:6" ht="30">
      <c r="A855" s="612">
        <v>100200</v>
      </c>
      <c r="B855" s="613" t="s">
        <v>5830</v>
      </c>
      <c r="C855" s="614" t="s">
        <v>5828</v>
      </c>
      <c r="D855" s="615">
        <v>0.13</v>
      </c>
      <c r="E855" s="615">
        <v>0.28999999999999998</v>
      </c>
      <c r="F855" s="615">
        <v>0.42</v>
      </c>
    </row>
    <row r="856" spans="1:6" ht="30">
      <c r="A856" s="612">
        <v>100212</v>
      </c>
      <c r="B856" s="613" t="s">
        <v>5831</v>
      </c>
      <c r="C856" s="614" t="s">
        <v>5832</v>
      </c>
      <c r="D856" s="615">
        <v>2.71</v>
      </c>
      <c r="E856" s="615">
        <v>5.35</v>
      </c>
      <c r="F856" s="615">
        <v>8.06</v>
      </c>
    </row>
    <row r="857" spans="1:6" ht="30">
      <c r="A857" s="612">
        <v>100213</v>
      </c>
      <c r="B857" s="613" t="s">
        <v>5833</v>
      </c>
      <c r="C857" s="614" t="s">
        <v>5832</v>
      </c>
      <c r="D857" s="615">
        <v>0.95</v>
      </c>
      <c r="E857" s="615">
        <v>1.94</v>
      </c>
      <c r="F857" s="615">
        <v>2.89</v>
      </c>
    </row>
    <row r="858" spans="1:6" ht="30">
      <c r="A858" s="612">
        <v>100222</v>
      </c>
      <c r="B858" s="613" t="s">
        <v>5834</v>
      </c>
      <c r="C858" s="614" t="s">
        <v>5835</v>
      </c>
      <c r="D858" s="615">
        <v>4.26</v>
      </c>
      <c r="E858" s="615">
        <v>8.4</v>
      </c>
      <c r="F858" s="615">
        <v>12.66</v>
      </c>
    </row>
    <row r="859" spans="1:6" ht="30">
      <c r="A859" s="612">
        <v>100226</v>
      </c>
      <c r="B859" s="613" t="s">
        <v>5836</v>
      </c>
      <c r="C859" s="614" t="s">
        <v>5837</v>
      </c>
      <c r="D859" s="615">
        <v>0.22</v>
      </c>
      <c r="E859" s="615">
        <v>0.5</v>
      </c>
      <c r="F859" s="615">
        <v>0.72</v>
      </c>
    </row>
    <row r="860" spans="1:6" ht="45">
      <c r="A860" s="612">
        <v>100270</v>
      </c>
      <c r="B860" s="613" t="s">
        <v>5838</v>
      </c>
      <c r="C860" s="614" t="s">
        <v>5832</v>
      </c>
      <c r="D860" s="615">
        <v>22.46</v>
      </c>
      <c r="E860" s="615">
        <v>43.86</v>
      </c>
      <c r="F860" s="615">
        <v>66.319999999999993</v>
      </c>
    </row>
    <row r="861" spans="1:6" ht="30">
      <c r="A861" s="612">
        <v>100280</v>
      </c>
      <c r="B861" s="613" t="s">
        <v>5839</v>
      </c>
      <c r="C861" s="614" t="s">
        <v>5832</v>
      </c>
      <c r="D861" s="615">
        <v>6.56</v>
      </c>
      <c r="E861" s="615">
        <v>12.88</v>
      </c>
      <c r="F861" s="615">
        <v>19.440000000000001</v>
      </c>
    </row>
    <row r="862" spans="1:6" ht="30">
      <c r="A862" s="612">
        <v>100283</v>
      </c>
      <c r="B862" s="613" t="s">
        <v>5840</v>
      </c>
      <c r="C862" s="614" t="s">
        <v>5835</v>
      </c>
      <c r="D862" s="615">
        <v>9.06</v>
      </c>
      <c r="E862" s="615">
        <v>17.72</v>
      </c>
      <c r="F862" s="615">
        <v>26.78</v>
      </c>
    </row>
    <row r="863" spans="1:6" ht="30">
      <c r="A863" s="612">
        <v>100286</v>
      </c>
      <c r="B863" s="613" t="s">
        <v>5841</v>
      </c>
      <c r="C863" s="614" t="s">
        <v>5842</v>
      </c>
      <c r="D863" s="615">
        <v>4.8899999999999997</v>
      </c>
      <c r="E863" s="615">
        <v>9.6199999999999992</v>
      </c>
      <c r="F863" s="615">
        <v>14.51</v>
      </c>
    </row>
    <row r="864" spans="1:6">
      <c r="A864" s="608"/>
      <c r="B864" s="609" t="s">
        <v>11221</v>
      </c>
      <c r="C864" s="610"/>
      <c r="D864" s="611"/>
      <c r="E864" s="611"/>
      <c r="F864" s="611"/>
    </row>
    <row r="865" spans="1:6" ht="30">
      <c r="A865" s="612">
        <v>100207</v>
      </c>
      <c r="B865" s="613" t="s">
        <v>5843</v>
      </c>
      <c r="C865" s="614" t="s">
        <v>5460</v>
      </c>
      <c r="D865" s="615">
        <v>296.66000000000003</v>
      </c>
      <c r="E865" s="615">
        <v>138.02000000000001</v>
      </c>
      <c r="F865" s="615">
        <v>434.68</v>
      </c>
    </row>
    <row r="866" spans="1:6">
      <c r="A866" s="608"/>
      <c r="B866" s="609" t="s">
        <v>11255</v>
      </c>
      <c r="C866" s="610"/>
      <c r="D866" s="611"/>
      <c r="E866" s="611"/>
      <c r="F866" s="611"/>
    </row>
    <row r="867" spans="1:6" ht="30">
      <c r="A867" s="612">
        <v>100214</v>
      </c>
      <c r="B867" s="613" t="s">
        <v>5844</v>
      </c>
      <c r="C867" s="614" t="s">
        <v>5832</v>
      </c>
      <c r="D867" s="615">
        <v>1.49</v>
      </c>
      <c r="E867" s="615">
        <v>2.95</v>
      </c>
      <c r="F867" s="615">
        <v>4.4400000000000004</v>
      </c>
    </row>
    <row r="868" spans="1:6" ht="30">
      <c r="A868" s="612">
        <v>100215</v>
      </c>
      <c r="B868" s="613" t="s">
        <v>5845</v>
      </c>
      <c r="C868" s="614" t="s">
        <v>5832</v>
      </c>
      <c r="D868" s="615">
        <v>1.27</v>
      </c>
      <c r="E868" s="615">
        <v>2.54</v>
      </c>
      <c r="F868" s="615">
        <v>3.81</v>
      </c>
    </row>
    <row r="869" spans="1:6" ht="30">
      <c r="A869" s="612">
        <v>100216</v>
      </c>
      <c r="B869" s="613" t="s">
        <v>5846</v>
      </c>
      <c r="C869" s="614" t="s">
        <v>5832</v>
      </c>
      <c r="D869" s="615">
        <v>0.32</v>
      </c>
      <c r="E869" s="615">
        <v>0.7</v>
      </c>
      <c r="F869" s="615">
        <v>1.02</v>
      </c>
    </row>
    <row r="870" spans="1:6" ht="30">
      <c r="A870" s="612">
        <v>100223</v>
      </c>
      <c r="B870" s="613" t="s">
        <v>5847</v>
      </c>
      <c r="C870" s="614" t="s">
        <v>5835</v>
      </c>
      <c r="D870" s="615">
        <v>1.98</v>
      </c>
      <c r="E870" s="615">
        <v>3.94</v>
      </c>
      <c r="F870" s="615">
        <v>5.92</v>
      </c>
    </row>
    <row r="871" spans="1:6">
      <c r="A871" s="608"/>
      <c r="B871" s="609" t="s">
        <v>11256</v>
      </c>
      <c r="C871" s="610"/>
      <c r="D871" s="611"/>
      <c r="E871" s="611"/>
      <c r="F871" s="611"/>
    </row>
    <row r="872" spans="1:6" ht="30">
      <c r="A872" s="612">
        <v>100205</v>
      </c>
      <c r="B872" s="613" t="s">
        <v>5848</v>
      </c>
      <c r="C872" s="614" t="s">
        <v>5460</v>
      </c>
      <c r="D872" s="615">
        <v>525.95000000000005</v>
      </c>
      <c r="E872" s="615">
        <v>1025.97</v>
      </c>
      <c r="F872" s="615">
        <v>1551.92</v>
      </c>
    </row>
    <row r="873" spans="1:6" ht="30">
      <c r="A873" s="612">
        <v>100206</v>
      </c>
      <c r="B873" s="613" t="s">
        <v>5849</v>
      </c>
      <c r="C873" s="614" t="s">
        <v>5460</v>
      </c>
      <c r="D873" s="615">
        <v>380.16</v>
      </c>
      <c r="E873" s="615">
        <v>741.61</v>
      </c>
      <c r="F873" s="615">
        <v>1121.77</v>
      </c>
    </row>
    <row r="874" spans="1:6">
      <c r="A874" s="608"/>
      <c r="B874" s="609" t="s">
        <v>11257</v>
      </c>
      <c r="C874" s="610"/>
      <c r="D874" s="611"/>
      <c r="E874" s="611"/>
      <c r="F874" s="611"/>
    </row>
    <row r="875" spans="1:6" ht="30">
      <c r="A875" s="612">
        <v>100201</v>
      </c>
      <c r="B875" s="613" t="s">
        <v>5850</v>
      </c>
      <c r="C875" s="614" t="s">
        <v>5828</v>
      </c>
      <c r="D875" s="615">
        <v>0.27</v>
      </c>
      <c r="E875" s="615">
        <v>0.56999999999999995</v>
      </c>
      <c r="F875" s="615">
        <v>0.84</v>
      </c>
    </row>
    <row r="876" spans="1:6" ht="30">
      <c r="A876" s="612">
        <v>100202</v>
      </c>
      <c r="B876" s="613" t="s">
        <v>5851</v>
      </c>
      <c r="C876" s="614" t="s">
        <v>5828</v>
      </c>
      <c r="D876" s="615">
        <v>0.31</v>
      </c>
      <c r="E876" s="615">
        <v>0.68</v>
      </c>
      <c r="F876" s="615">
        <v>0.99</v>
      </c>
    </row>
    <row r="877" spans="1:6" ht="30">
      <c r="A877" s="612">
        <v>100203</v>
      </c>
      <c r="B877" s="613" t="s">
        <v>5852</v>
      </c>
      <c r="C877" s="614" t="s">
        <v>5828</v>
      </c>
      <c r="D877" s="615">
        <v>0.38</v>
      </c>
      <c r="E877" s="615">
        <v>0.79</v>
      </c>
      <c r="F877" s="615">
        <v>1.17</v>
      </c>
    </row>
    <row r="878" spans="1:6" ht="30">
      <c r="A878" s="612">
        <v>100210</v>
      </c>
      <c r="B878" s="613" t="s">
        <v>5853</v>
      </c>
      <c r="C878" s="614" t="s">
        <v>5832</v>
      </c>
      <c r="D878" s="615">
        <v>6.39</v>
      </c>
      <c r="E878" s="615">
        <v>12.52</v>
      </c>
      <c r="F878" s="615">
        <v>18.91</v>
      </c>
    </row>
    <row r="879" spans="1:6" ht="30">
      <c r="A879" s="612">
        <v>100211</v>
      </c>
      <c r="B879" s="613" t="s">
        <v>5854</v>
      </c>
      <c r="C879" s="614" t="s">
        <v>5832</v>
      </c>
      <c r="D879" s="615">
        <v>2.4500000000000002</v>
      </c>
      <c r="E879" s="615">
        <v>4.84</v>
      </c>
      <c r="F879" s="615">
        <v>7.29</v>
      </c>
    </row>
    <row r="880" spans="1:6" ht="30">
      <c r="A880" s="612">
        <v>100221</v>
      </c>
      <c r="B880" s="613" t="s">
        <v>5855</v>
      </c>
      <c r="C880" s="614" t="s">
        <v>5835</v>
      </c>
      <c r="D880" s="615">
        <v>11.3</v>
      </c>
      <c r="E880" s="615">
        <v>22.13</v>
      </c>
      <c r="F880" s="615">
        <v>33.43</v>
      </c>
    </row>
    <row r="881" spans="1:6">
      <c r="A881" s="608"/>
      <c r="B881" s="609" t="s">
        <v>11258</v>
      </c>
      <c r="C881" s="610"/>
      <c r="D881" s="611"/>
      <c r="E881" s="611"/>
      <c r="F881" s="611"/>
    </row>
    <row r="882" spans="1:6" ht="30">
      <c r="A882" s="612">
        <v>100227</v>
      </c>
      <c r="B882" s="613" t="s">
        <v>5856</v>
      </c>
      <c r="C882" s="614" t="s">
        <v>5837</v>
      </c>
      <c r="D882" s="615">
        <v>0.34</v>
      </c>
      <c r="E882" s="615">
        <v>0.73</v>
      </c>
      <c r="F882" s="615">
        <v>1.07</v>
      </c>
    </row>
    <row r="883" spans="1:6">
      <c r="A883" s="608"/>
      <c r="B883" s="609" t="s">
        <v>5857</v>
      </c>
      <c r="C883" s="610"/>
      <c r="D883" s="611"/>
      <c r="E883" s="611"/>
      <c r="F883" s="611"/>
    </row>
    <row r="884" spans="1:6">
      <c r="A884" s="612">
        <v>100195</v>
      </c>
      <c r="B884" s="613" t="s">
        <v>5858</v>
      </c>
      <c r="C884" s="614" t="s">
        <v>5828</v>
      </c>
      <c r="D884" s="615">
        <v>0.26</v>
      </c>
      <c r="E884" s="615">
        <v>0.56999999999999995</v>
      </c>
      <c r="F884" s="615">
        <v>0.83</v>
      </c>
    </row>
    <row r="885" spans="1:6">
      <c r="A885" s="612">
        <v>100196</v>
      </c>
      <c r="B885" s="613" t="s">
        <v>5859</v>
      </c>
      <c r="C885" s="614" t="s">
        <v>5828</v>
      </c>
      <c r="D885" s="615">
        <v>0.45</v>
      </c>
      <c r="E885" s="615">
        <v>0.94</v>
      </c>
      <c r="F885" s="615">
        <v>1.39</v>
      </c>
    </row>
    <row r="886" spans="1:6">
      <c r="A886" s="612">
        <v>100197</v>
      </c>
      <c r="B886" s="613" t="s">
        <v>5860</v>
      </c>
      <c r="C886" s="614" t="s">
        <v>5828</v>
      </c>
      <c r="D886" s="615">
        <v>0.68</v>
      </c>
      <c r="E886" s="615">
        <v>1.4</v>
      </c>
      <c r="F886" s="615">
        <v>2.08</v>
      </c>
    </row>
    <row r="887" spans="1:6" ht="30">
      <c r="A887" s="612">
        <v>100208</v>
      </c>
      <c r="B887" s="613" t="s">
        <v>5861</v>
      </c>
      <c r="C887" s="614" t="s">
        <v>5832</v>
      </c>
      <c r="D887" s="615">
        <v>6.94</v>
      </c>
      <c r="E887" s="615">
        <v>13.59</v>
      </c>
      <c r="F887" s="615">
        <v>20.53</v>
      </c>
    </row>
    <row r="888" spans="1:6" ht="30">
      <c r="A888" s="612">
        <v>100209</v>
      </c>
      <c r="B888" s="613" t="s">
        <v>5862</v>
      </c>
      <c r="C888" s="614" t="s">
        <v>5832</v>
      </c>
      <c r="D888" s="615">
        <v>3.46</v>
      </c>
      <c r="E888" s="615">
        <v>6.8</v>
      </c>
      <c r="F888" s="615">
        <v>10.26</v>
      </c>
    </row>
    <row r="889" spans="1:6" ht="30">
      <c r="A889" s="612">
        <v>100220</v>
      </c>
      <c r="B889" s="613" t="s">
        <v>5863</v>
      </c>
      <c r="C889" s="614" t="s">
        <v>5835</v>
      </c>
      <c r="D889" s="615">
        <v>9.98</v>
      </c>
      <c r="E889" s="615">
        <v>19.510000000000002</v>
      </c>
      <c r="F889" s="615">
        <v>29.49</v>
      </c>
    </row>
    <row r="890" spans="1:6">
      <c r="A890" s="612">
        <v>100225</v>
      </c>
      <c r="B890" s="613" t="s">
        <v>5864</v>
      </c>
      <c r="C890" s="614" t="s">
        <v>5837</v>
      </c>
      <c r="D890" s="615">
        <v>0.76</v>
      </c>
      <c r="E890" s="615">
        <v>1.55</v>
      </c>
      <c r="F890" s="615">
        <v>2.31</v>
      </c>
    </row>
    <row r="891" spans="1:6" ht="30">
      <c r="A891" s="612">
        <v>100236</v>
      </c>
      <c r="B891" s="613" t="s">
        <v>5865</v>
      </c>
      <c r="C891" s="614" t="s">
        <v>5842</v>
      </c>
      <c r="D891" s="615">
        <v>0.97</v>
      </c>
      <c r="E891" s="615">
        <v>1.97</v>
      </c>
      <c r="F891" s="615">
        <v>2.94</v>
      </c>
    </row>
    <row r="892" spans="1:6" ht="30">
      <c r="A892" s="612">
        <v>100237</v>
      </c>
      <c r="B892" s="613" t="s">
        <v>5866</v>
      </c>
      <c r="C892" s="614" t="s">
        <v>5842</v>
      </c>
      <c r="D892" s="615">
        <v>1.18</v>
      </c>
      <c r="E892" s="615">
        <v>2.34</v>
      </c>
      <c r="F892" s="615">
        <v>3.52</v>
      </c>
    </row>
    <row r="893" spans="1:6" ht="30">
      <c r="A893" s="612">
        <v>100238</v>
      </c>
      <c r="B893" s="613" t="s">
        <v>5867</v>
      </c>
      <c r="C893" s="614" t="s">
        <v>5842</v>
      </c>
      <c r="D893" s="615">
        <v>1.9</v>
      </c>
      <c r="E893" s="615">
        <v>3.74</v>
      </c>
      <c r="F893" s="615">
        <v>5.64</v>
      </c>
    </row>
    <row r="894" spans="1:6" ht="30">
      <c r="A894" s="612">
        <v>100239</v>
      </c>
      <c r="B894" s="613" t="s">
        <v>5868</v>
      </c>
      <c r="C894" s="614" t="s">
        <v>5842</v>
      </c>
      <c r="D894" s="615">
        <v>2.37</v>
      </c>
      <c r="E894" s="615">
        <v>4.68</v>
      </c>
      <c r="F894" s="615">
        <v>7.05</v>
      </c>
    </row>
    <row r="895" spans="1:6" ht="30">
      <c r="A895" s="612">
        <v>100240</v>
      </c>
      <c r="B895" s="613" t="s">
        <v>5869</v>
      </c>
      <c r="C895" s="614" t="s">
        <v>5842</v>
      </c>
      <c r="D895" s="615">
        <v>1.42</v>
      </c>
      <c r="E895" s="615">
        <v>2.81</v>
      </c>
      <c r="F895" s="615">
        <v>4.2300000000000004</v>
      </c>
    </row>
    <row r="896" spans="1:6" ht="30">
      <c r="A896" s="612">
        <v>100241</v>
      </c>
      <c r="B896" s="613" t="s">
        <v>5870</v>
      </c>
      <c r="C896" s="614" t="s">
        <v>5842</v>
      </c>
      <c r="D896" s="615">
        <v>2.37</v>
      </c>
      <c r="E896" s="615">
        <v>4.68</v>
      </c>
      <c r="F896" s="615">
        <v>7.05</v>
      </c>
    </row>
    <row r="897" spans="1:6" ht="30">
      <c r="A897" s="612">
        <v>100242</v>
      </c>
      <c r="B897" s="613" t="s">
        <v>5871</v>
      </c>
      <c r="C897" s="614" t="s">
        <v>5842</v>
      </c>
      <c r="D897" s="615">
        <v>7.04</v>
      </c>
      <c r="E897" s="615">
        <v>13.81</v>
      </c>
      <c r="F897" s="615">
        <v>20.85</v>
      </c>
    </row>
    <row r="898" spans="1:6" ht="30">
      <c r="A898" s="612">
        <v>100243</v>
      </c>
      <c r="B898" s="613" t="s">
        <v>5872</v>
      </c>
      <c r="C898" s="614" t="s">
        <v>5842</v>
      </c>
      <c r="D898" s="615">
        <v>1.1200000000000001</v>
      </c>
      <c r="E898" s="615">
        <v>2.2599999999999998</v>
      </c>
      <c r="F898" s="615">
        <v>3.38</v>
      </c>
    </row>
    <row r="899" spans="1:6" ht="30">
      <c r="A899" s="612">
        <v>100244</v>
      </c>
      <c r="B899" s="613" t="s">
        <v>5873</v>
      </c>
      <c r="C899" s="614" t="s">
        <v>5842</v>
      </c>
      <c r="D899" s="615">
        <v>1.42</v>
      </c>
      <c r="E899" s="615">
        <v>2.81</v>
      </c>
      <c r="F899" s="615">
        <v>4.2300000000000004</v>
      </c>
    </row>
    <row r="900" spans="1:6" ht="30">
      <c r="A900" s="612">
        <v>100245</v>
      </c>
      <c r="B900" s="613" t="s">
        <v>5874</v>
      </c>
      <c r="C900" s="614" t="s">
        <v>5842</v>
      </c>
      <c r="D900" s="615">
        <v>2.85</v>
      </c>
      <c r="E900" s="615">
        <v>5.61</v>
      </c>
      <c r="F900" s="615">
        <v>8.4600000000000009</v>
      </c>
    </row>
    <row r="901" spans="1:6" ht="45">
      <c r="A901" s="612">
        <v>100246</v>
      </c>
      <c r="B901" s="613" t="s">
        <v>5875</v>
      </c>
      <c r="C901" s="614" t="s">
        <v>5842</v>
      </c>
      <c r="D901" s="615">
        <v>0.94</v>
      </c>
      <c r="E901" s="615">
        <v>1.88</v>
      </c>
      <c r="F901" s="615">
        <v>2.82</v>
      </c>
    </row>
    <row r="902" spans="1:6" ht="45">
      <c r="A902" s="612">
        <v>100247</v>
      </c>
      <c r="B902" s="613" t="s">
        <v>5876</v>
      </c>
      <c r="C902" s="614" t="s">
        <v>5842</v>
      </c>
      <c r="D902" s="615">
        <v>1.18</v>
      </c>
      <c r="E902" s="615">
        <v>2.34</v>
      </c>
      <c r="F902" s="615">
        <v>3.52</v>
      </c>
    </row>
    <row r="903" spans="1:6" ht="45">
      <c r="A903" s="612">
        <v>100248</v>
      </c>
      <c r="B903" s="613" t="s">
        <v>5877</v>
      </c>
      <c r="C903" s="614" t="s">
        <v>5842</v>
      </c>
      <c r="D903" s="615">
        <v>4.6900000000000004</v>
      </c>
      <c r="E903" s="615">
        <v>9.2100000000000009</v>
      </c>
      <c r="F903" s="615">
        <v>13.9</v>
      </c>
    </row>
    <row r="904" spans="1:6" ht="30">
      <c r="A904" s="612">
        <v>100249</v>
      </c>
      <c r="B904" s="613" t="s">
        <v>5878</v>
      </c>
      <c r="C904" s="614" t="s">
        <v>5842</v>
      </c>
      <c r="D904" s="615">
        <v>0.94</v>
      </c>
      <c r="E904" s="615">
        <v>1.88</v>
      </c>
      <c r="F904" s="615">
        <v>2.82</v>
      </c>
    </row>
    <row r="905" spans="1:6" ht="45">
      <c r="A905" s="612">
        <v>100250</v>
      </c>
      <c r="B905" s="613" t="s">
        <v>5879</v>
      </c>
      <c r="C905" s="614" t="s">
        <v>5842</v>
      </c>
      <c r="D905" s="615">
        <v>1.57</v>
      </c>
      <c r="E905" s="615">
        <v>3.13</v>
      </c>
      <c r="F905" s="615">
        <v>4.7</v>
      </c>
    </row>
    <row r="906" spans="1:6" ht="45">
      <c r="A906" s="612">
        <v>100251</v>
      </c>
      <c r="B906" s="613" t="s">
        <v>5880</v>
      </c>
      <c r="C906" s="614" t="s">
        <v>5842</v>
      </c>
      <c r="D906" s="615">
        <v>4.6900000000000004</v>
      </c>
      <c r="E906" s="615">
        <v>9.2100000000000009</v>
      </c>
      <c r="F906" s="615">
        <v>13.9</v>
      </c>
    </row>
    <row r="907" spans="1:6" ht="45">
      <c r="A907" s="612">
        <v>100252</v>
      </c>
      <c r="B907" s="613" t="s">
        <v>5881</v>
      </c>
      <c r="C907" s="614" t="s">
        <v>5842</v>
      </c>
      <c r="D907" s="615">
        <v>7.04</v>
      </c>
      <c r="E907" s="615">
        <v>13.81</v>
      </c>
      <c r="F907" s="615">
        <v>20.85</v>
      </c>
    </row>
    <row r="908" spans="1:6" ht="45">
      <c r="A908" s="612">
        <v>100253</v>
      </c>
      <c r="B908" s="613" t="s">
        <v>5882</v>
      </c>
      <c r="C908" s="614" t="s">
        <v>5842</v>
      </c>
      <c r="D908" s="615">
        <v>9.4</v>
      </c>
      <c r="E908" s="615">
        <v>18.399999999999999</v>
      </c>
      <c r="F908" s="615">
        <v>27.8</v>
      </c>
    </row>
    <row r="909" spans="1:6" ht="45">
      <c r="A909" s="612">
        <v>100254</v>
      </c>
      <c r="B909" s="613" t="s">
        <v>5883</v>
      </c>
      <c r="C909" s="614" t="s">
        <v>5842</v>
      </c>
      <c r="D909" s="615">
        <v>14.11</v>
      </c>
      <c r="E909" s="615">
        <v>27.59</v>
      </c>
      <c r="F909" s="615">
        <v>41.7</v>
      </c>
    </row>
    <row r="910" spans="1:6" ht="30">
      <c r="A910" s="612">
        <v>100255</v>
      </c>
      <c r="B910" s="613" t="s">
        <v>5884</v>
      </c>
      <c r="C910" s="614" t="s">
        <v>5842</v>
      </c>
      <c r="D910" s="615">
        <v>4.76</v>
      </c>
      <c r="E910" s="615">
        <v>9.35</v>
      </c>
      <c r="F910" s="615">
        <v>14.11</v>
      </c>
    </row>
    <row r="911" spans="1:6" ht="30">
      <c r="A911" s="612">
        <v>100256</v>
      </c>
      <c r="B911" s="613" t="s">
        <v>5885</v>
      </c>
      <c r="C911" s="614" t="s">
        <v>5842</v>
      </c>
      <c r="D911" s="615">
        <v>3.16</v>
      </c>
      <c r="E911" s="615">
        <v>6.24</v>
      </c>
      <c r="F911" s="615">
        <v>9.4</v>
      </c>
    </row>
    <row r="912" spans="1:6" ht="30">
      <c r="A912" s="612">
        <v>100257</v>
      </c>
      <c r="B912" s="613" t="s">
        <v>5886</v>
      </c>
      <c r="C912" s="614" t="s">
        <v>5842</v>
      </c>
      <c r="D912" s="615">
        <v>1.9</v>
      </c>
      <c r="E912" s="615">
        <v>3.74</v>
      </c>
      <c r="F912" s="615">
        <v>5.64</v>
      </c>
    </row>
    <row r="913" spans="1:6" ht="30">
      <c r="A913" s="612">
        <v>100258</v>
      </c>
      <c r="B913" s="613" t="s">
        <v>5887</v>
      </c>
      <c r="C913" s="614" t="s">
        <v>5842</v>
      </c>
      <c r="D913" s="615">
        <v>4.76</v>
      </c>
      <c r="E913" s="615">
        <v>9.35</v>
      </c>
      <c r="F913" s="615">
        <v>14.11</v>
      </c>
    </row>
    <row r="914" spans="1:6" ht="30">
      <c r="A914" s="612">
        <v>100259</v>
      </c>
      <c r="B914" s="613" t="s">
        <v>5888</v>
      </c>
      <c r="C914" s="614" t="s">
        <v>5842</v>
      </c>
      <c r="D914" s="615">
        <v>9.4</v>
      </c>
      <c r="E914" s="615">
        <v>18.399999999999999</v>
      </c>
      <c r="F914" s="615">
        <v>27.8</v>
      </c>
    </row>
    <row r="915" spans="1:6" ht="30">
      <c r="A915" s="612">
        <v>100260</v>
      </c>
      <c r="B915" s="613" t="s">
        <v>5889</v>
      </c>
      <c r="C915" s="614" t="s">
        <v>5828</v>
      </c>
      <c r="D915" s="615">
        <v>3.08</v>
      </c>
      <c r="E915" s="615">
        <v>6.08</v>
      </c>
      <c r="F915" s="615">
        <v>9.16</v>
      </c>
    </row>
    <row r="916" spans="1:6" ht="30">
      <c r="A916" s="612">
        <v>100261</v>
      </c>
      <c r="B916" s="613" t="s">
        <v>5890</v>
      </c>
      <c r="C916" s="614" t="s">
        <v>5828</v>
      </c>
      <c r="D916" s="615">
        <v>1.92</v>
      </c>
      <c r="E916" s="615">
        <v>3.83</v>
      </c>
      <c r="F916" s="615">
        <v>5.75</v>
      </c>
    </row>
    <row r="917" spans="1:6" ht="30">
      <c r="A917" s="612">
        <v>100262</v>
      </c>
      <c r="B917" s="613" t="s">
        <v>5891</v>
      </c>
      <c r="C917" s="614" t="s">
        <v>5828</v>
      </c>
      <c r="D917" s="615">
        <v>1.18</v>
      </c>
      <c r="E917" s="615">
        <v>2.39</v>
      </c>
      <c r="F917" s="615">
        <v>3.57</v>
      </c>
    </row>
    <row r="918" spans="1:6" ht="30">
      <c r="A918" s="612">
        <v>100263</v>
      </c>
      <c r="B918" s="613" t="s">
        <v>5892</v>
      </c>
      <c r="C918" s="614" t="s">
        <v>5828</v>
      </c>
      <c r="D918" s="615">
        <v>0.74</v>
      </c>
      <c r="E918" s="615">
        <v>1.54</v>
      </c>
      <c r="F918" s="615">
        <v>2.2799999999999998</v>
      </c>
    </row>
    <row r="919" spans="1:6">
      <c r="A919" s="612">
        <v>100264</v>
      </c>
      <c r="B919" s="613" t="s">
        <v>5893</v>
      </c>
      <c r="C919" s="614" t="s">
        <v>5835</v>
      </c>
      <c r="D919" s="615">
        <v>14.09</v>
      </c>
      <c r="E919" s="615">
        <v>27.54</v>
      </c>
      <c r="F919" s="615">
        <v>41.63</v>
      </c>
    </row>
    <row r="920" spans="1:6">
      <c r="A920" s="612">
        <v>100266</v>
      </c>
      <c r="B920" s="613" t="s">
        <v>5894</v>
      </c>
      <c r="C920" s="614" t="s">
        <v>5832</v>
      </c>
      <c r="D920" s="615">
        <v>29.96</v>
      </c>
      <c r="E920" s="615">
        <v>58.52</v>
      </c>
      <c r="F920" s="615">
        <v>88.48</v>
      </c>
    </row>
    <row r="921" spans="1:6" ht="45">
      <c r="A921" s="612">
        <v>100268</v>
      </c>
      <c r="B921" s="613" t="s">
        <v>5895</v>
      </c>
      <c r="C921" s="614" t="s">
        <v>5832</v>
      </c>
      <c r="D921" s="615">
        <v>29.96</v>
      </c>
      <c r="E921" s="615">
        <v>58.52</v>
      </c>
      <c r="F921" s="615">
        <v>88.48</v>
      </c>
    </row>
    <row r="922" spans="1:6">
      <c r="A922" s="612">
        <v>100273</v>
      </c>
      <c r="B922" s="613" t="s">
        <v>5896</v>
      </c>
      <c r="C922" s="614" t="s">
        <v>5828</v>
      </c>
      <c r="D922" s="615">
        <v>1.1599999999999999</v>
      </c>
      <c r="E922" s="615">
        <v>2.2999999999999998</v>
      </c>
      <c r="F922" s="615">
        <v>3.46</v>
      </c>
    </row>
    <row r="923" spans="1:6" ht="30">
      <c r="A923" s="612">
        <v>100274</v>
      </c>
      <c r="B923" s="613" t="s">
        <v>5897</v>
      </c>
      <c r="C923" s="614" t="s">
        <v>5835</v>
      </c>
      <c r="D923" s="615">
        <v>9.99</v>
      </c>
      <c r="E923" s="615">
        <v>19.52</v>
      </c>
      <c r="F923" s="615">
        <v>29.51</v>
      </c>
    </row>
    <row r="924" spans="1:6" ht="30">
      <c r="A924" s="612">
        <v>100275</v>
      </c>
      <c r="B924" s="613" t="s">
        <v>5898</v>
      </c>
      <c r="C924" s="614" t="s">
        <v>5835</v>
      </c>
      <c r="D924" s="615">
        <v>6.44</v>
      </c>
      <c r="E924" s="615">
        <v>12.64</v>
      </c>
      <c r="F924" s="615">
        <v>19.079999999999998</v>
      </c>
    </row>
    <row r="925" spans="1:6" ht="30">
      <c r="A925" s="612">
        <v>100276</v>
      </c>
      <c r="B925" s="613" t="s">
        <v>5899</v>
      </c>
      <c r="C925" s="614" t="s">
        <v>5835</v>
      </c>
      <c r="D925" s="615">
        <v>11.77</v>
      </c>
      <c r="E925" s="615">
        <v>23.04</v>
      </c>
      <c r="F925" s="615">
        <v>34.81</v>
      </c>
    </row>
    <row r="926" spans="1:6" ht="30">
      <c r="A926" s="612">
        <v>100278</v>
      </c>
      <c r="B926" s="613" t="s">
        <v>5900</v>
      </c>
      <c r="C926" s="614" t="s">
        <v>5832</v>
      </c>
      <c r="D926" s="615">
        <v>14.33</v>
      </c>
      <c r="E926" s="615">
        <v>28</v>
      </c>
      <c r="F926" s="615">
        <v>42.33</v>
      </c>
    </row>
    <row r="927" spans="1:6" ht="30">
      <c r="A927" s="612">
        <v>100282</v>
      </c>
      <c r="B927" s="613" t="s">
        <v>5901</v>
      </c>
      <c r="C927" s="614" t="s">
        <v>5835</v>
      </c>
      <c r="D927" s="615">
        <v>56.17</v>
      </c>
      <c r="E927" s="615">
        <v>109.61</v>
      </c>
      <c r="F927" s="615">
        <v>165.78</v>
      </c>
    </row>
    <row r="928" spans="1:6" ht="30">
      <c r="A928" s="612">
        <v>100285</v>
      </c>
      <c r="B928" s="613" t="s">
        <v>5902</v>
      </c>
      <c r="C928" s="614" t="s">
        <v>5842</v>
      </c>
      <c r="D928" s="615">
        <v>15.08</v>
      </c>
      <c r="E928" s="615">
        <v>29.46</v>
      </c>
      <c r="F928" s="615">
        <v>44.54</v>
      </c>
    </row>
    <row r="929" spans="1:6" ht="30">
      <c r="A929" s="612">
        <v>100287</v>
      </c>
      <c r="B929" s="613" t="s">
        <v>5903</v>
      </c>
      <c r="C929" s="614" t="s">
        <v>5842</v>
      </c>
      <c r="D929" s="615">
        <v>4.6900000000000004</v>
      </c>
      <c r="E929" s="615">
        <v>9.2100000000000009</v>
      </c>
      <c r="F929" s="615">
        <v>13.9</v>
      </c>
    </row>
    <row r="930" spans="1:6">
      <c r="A930" s="612">
        <v>100271</v>
      </c>
      <c r="B930" s="613" t="s">
        <v>5904</v>
      </c>
      <c r="C930" s="614" t="s">
        <v>5835</v>
      </c>
      <c r="D930" s="615">
        <v>22.48</v>
      </c>
      <c r="E930" s="615">
        <v>43.88</v>
      </c>
      <c r="F930" s="615">
        <v>66.36</v>
      </c>
    </row>
    <row r="931" spans="1:6">
      <c r="A931" s="608"/>
      <c r="B931" s="609" t="s">
        <v>5905</v>
      </c>
      <c r="C931" s="610"/>
      <c r="D931" s="611"/>
      <c r="E931" s="611"/>
      <c r="F931" s="611"/>
    </row>
    <row r="932" spans="1:6" ht="45">
      <c r="A932" s="612">
        <v>100277</v>
      </c>
      <c r="B932" s="613" t="s">
        <v>5906</v>
      </c>
      <c r="C932" s="614" t="s">
        <v>5835</v>
      </c>
      <c r="D932" s="615">
        <v>1.27</v>
      </c>
      <c r="E932" s="615">
        <v>0.49</v>
      </c>
      <c r="F932" s="615">
        <v>1.76</v>
      </c>
    </row>
    <row r="933" spans="1:6" ht="30">
      <c r="A933" s="612">
        <v>100281</v>
      </c>
      <c r="B933" s="613" t="s">
        <v>5907</v>
      </c>
      <c r="C933" s="614" t="s">
        <v>5832</v>
      </c>
      <c r="D933" s="615">
        <v>2.48</v>
      </c>
      <c r="E933" s="615">
        <v>0.9</v>
      </c>
      <c r="F933" s="615">
        <v>3.38</v>
      </c>
    </row>
    <row r="934" spans="1:6" ht="30">
      <c r="A934" s="612">
        <v>100204</v>
      </c>
      <c r="B934" s="613" t="s">
        <v>5908</v>
      </c>
      <c r="C934" s="614" t="s">
        <v>5828</v>
      </c>
      <c r="D934" s="615">
        <v>7.0000000000000007E-2</v>
      </c>
      <c r="E934" s="615">
        <v>0.02</v>
      </c>
      <c r="F934" s="615">
        <v>0.09</v>
      </c>
    </row>
    <row r="935" spans="1:6" ht="30">
      <c r="A935" s="612">
        <v>100217</v>
      </c>
      <c r="B935" s="613" t="s">
        <v>5909</v>
      </c>
      <c r="C935" s="614" t="s">
        <v>5832</v>
      </c>
      <c r="D935" s="615">
        <v>2.02</v>
      </c>
      <c r="E935" s="615">
        <v>0.74</v>
      </c>
      <c r="F935" s="615">
        <v>2.76</v>
      </c>
    </row>
    <row r="936" spans="1:6" ht="30">
      <c r="A936" s="612">
        <v>100218</v>
      </c>
      <c r="B936" s="613" t="s">
        <v>5910</v>
      </c>
      <c r="C936" s="614" t="s">
        <v>5832</v>
      </c>
      <c r="D936" s="615">
        <v>1.38</v>
      </c>
      <c r="E936" s="615">
        <v>0.51</v>
      </c>
      <c r="F936" s="615">
        <v>1.89</v>
      </c>
    </row>
    <row r="937" spans="1:6" ht="30">
      <c r="A937" s="612">
        <v>100219</v>
      </c>
      <c r="B937" s="613" t="s">
        <v>5911</v>
      </c>
      <c r="C937" s="614" t="s">
        <v>5832</v>
      </c>
      <c r="D937" s="615">
        <v>0.3</v>
      </c>
      <c r="E937" s="615">
        <v>0.11</v>
      </c>
      <c r="F937" s="615">
        <v>0.41</v>
      </c>
    </row>
    <row r="938" spans="1:6" ht="30">
      <c r="A938" s="612">
        <v>100224</v>
      </c>
      <c r="B938" s="613" t="s">
        <v>5912</v>
      </c>
      <c r="C938" s="614" t="s">
        <v>5835</v>
      </c>
      <c r="D938" s="615">
        <v>2.02</v>
      </c>
      <c r="E938" s="615">
        <v>0.74</v>
      </c>
      <c r="F938" s="615">
        <v>2.76</v>
      </c>
    </row>
    <row r="939" spans="1:6" ht="30">
      <c r="A939" s="612">
        <v>100228</v>
      </c>
      <c r="B939" s="613" t="s">
        <v>5913</v>
      </c>
      <c r="C939" s="614" t="s">
        <v>5837</v>
      </c>
      <c r="D939" s="615">
        <v>0.2</v>
      </c>
      <c r="E939" s="615">
        <v>7.0000000000000007E-2</v>
      </c>
      <c r="F939" s="615">
        <v>0.27</v>
      </c>
    </row>
    <row r="940" spans="1:6" ht="30">
      <c r="A940" s="612">
        <v>100284</v>
      </c>
      <c r="B940" s="613" t="s">
        <v>5914</v>
      </c>
      <c r="C940" s="614" t="s">
        <v>5835</v>
      </c>
      <c r="D940" s="615">
        <v>7.25</v>
      </c>
      <c r="E940" s="615">
        <v>2.65</v>
      </c>
      <c r="F940" s="615">
        <v>9.9</v>
      </c>
    </row>
    <row r="941" spans="1:6">
      <c r="A941" s="608"/>
      <c r="B941" s="609" t="s">
        <v>11259</v>
      </c>
      <c r="C941" s="610"/>
      <c r="D941" s="611"/>
      <c r="E941" s="611"/>
      <c r="F941" s="611"/>
    </row>
    <row r="942" spans="1:6">
      <c r="A942" s="608"/>
      <c r="B942" s="609" t="s">
        <v>11260</v>
      </c>
      <c r="C942" s="610"/>
      <c r="D942" s="611"/>
      <c r="E942" s="611"/>
      <c r="F942" s="611"/>
    </row>
    <row r="943" spans="1:6">
      <c r="A943" s="608"/>
      <c r="B943" s="609" t="s">
        <v>11261</v>
      </c>
      <c r="C943" s="610"/>
      <c r="D943" s="611"/>
      <c r="E943" s="611"/>
      <c r="F943" s="611"/>
    </row>
    <row r="944" spans="1:6">
      <c r="A944" s="608"/>
      <c r="B944" s="609" t="s">
        <v>11262</v>
      </c>
      <c r="C944" s="610"/>
      <c r="D944" s="611"/>
      <c r="E944" s="611"/>
      <c r="F944" s="611"/>
    </row>
    <row r="945" spans="1:6">
      <c r="A945" s="608"/>
      <c r="B945" s="609" t="s">
        <v>11263</v>
      </c>
      <c r="C945" s="610"/>
      <c r="D945" s="611"/>
      <c r="E945" s="611"/>
      <c r="F945" s="611"/>
    </row>
    <row r="946" spans="1:6">
      <c r="A946" s="608"/>
      <c r="B946" s="609" t="s">
        <v>11264</v>
      </c>
      <c r="C946" s="610"/>
      <c r="D946" s="611"/>
      <c r="E946" s="611"/>
      <c r="F946" s="611"/>
    </row>
    <row r="947" spans="1:6">
      <c r="A947" s="608"/>
      <c r="B947" s="609" t="s">
        <v>11265</v>
      </c>
      <c r="C947" s="610"/>
      <c r="D947" s="611"/>
      <c r="E947" s="611"/>
      <c r="F947" s="611"/>
    </row>
    <row r="948" spans="1:6">
      <c r="A948" s="608"/>
      <c r="B948" s="609" t="s">
        <v>11266</v>
      </c>
      <c r="C948" s="610"/>
      <c r="D948" s="611"/>
      <c r="E948" s="611"/>
      <c r="F948" s="611"/>
    </row>
    <row r="949" spans="1:6">
      <c r="A949" s="608"/>
      <c r="B949" s="609" t="s">
        <v>11267</v>
      </c>
      <c r="C949" s="610"/>
      <c r="D949" s="611"/>
      <c r="E949" s="611"/>
      <c r="F949" s="611"/>
    </row>
    <row r="950" spans="1:6">
      <c r="A950" s="608"/>
      <c r="B950" s="609" t="s">
        <v>11267</v>
      </c>
      <c r="C950" s="610"/>
      <c r="D950" s="611"/>
      <c r="E950" s="611"/>
      <c r="F950" s="611"/>
    </row>
    <row r="951" spans="1:6">
      <c r="A951" s="608"/>
      <c r="B951" s="609" t="s">
        <v>11268</v>
      </c>
      <c r="C951" s="610"/>
      <c r="D951" s="611"/>
      <c r="E951" s="611"/>
      <c r="F951" s="611"/>
    </row>
    <row r="952" spans="1:6">
      <c r="A952" s="608"/>
      <c r="B952" s="609" t="s">
        <v>11269</v>
      </c>
      <c r="C952" s="610"/>
      <c r="D952" s="611"/>
      <c r="E952" s="611"/>
      <c r="F952" s="611"/>
    </row>
    <row r="953" spans="1:6">
      <c r="A953" s="608"/>
      <c r="B953" s="609" t="s">
        <v>11270</v>
      </c>
      <c r="C953" s="610"/>
      <c r="D953" s="611"/>
      <c r="E953" s="611"/>
      <c r="F953" s="611"/>
    </row>
    <row r="954" spans="1:6">
      <c r="A954" s="608"/>
      <c r="B954" s="609" t="s">
        <v>11271</v>
      </c>
      <c r="C954" s="610"/>
      <c r="D954" s="611"/>
      <c r="E954" s="611"/>
      <c r="F954" s="611"/>
    </row>
    <row r="955" spans="1:6">
      <c r="A955" s="608"/>
      <c r="B955" s="609" t="s">
        <v>11272</v>
      </c>
      <c r="C955" s="610"/>
      <c r="D955" s="611"/>
      <c r="E955" s="611"/>
      <c r="F955" s="611"/>
    </row>
    <row r="956" spans="1:6">
      <c r="A956" s="608"/>
      <c r="B956" s="609" t="s">
        <v>11273</v>
      </c>
      <c r="C956" s="610"/>
      <c r="D956" s="611"/>
      <c r="E956" s="611"/>
      <c r="F956" s="611"/>
    </row>
    <row r="957" spans="1:6" ht="15.75">
      <c r="A957" s="621"/>
      <c r="B957" s="622" t="s">
        <v>5915</v>
      </c>
      <c r="C957" s="610"/>
      <c r="D957" s="611"/>
      <c r="E957" s="611"/>
      <c r="F957" s="611"/>
    </row>
    <row r="958" spans="1:6">
      <c r="A958" s="608"/>
      <c r="B958" s="609" t="s">
        <v>11274</v>
      </c>
      <c r="C958" s="610"/>
      <c r="D958" s="611"/>
      <c r="E958" s="611"/>
      <c r="F958" s="611"/>
    </row>
    <row r="959" spans="1:6">
      <c r="A959" s="617" t="s">
        <v>14163</v>
      </c>
      <c r="B959" s="618" t="s">
        <v>14164</v>
      </c>
      <c r="C959" s="619" t="s">
        <v>5435</v>
      </c>
      <c r="D959" s="620">
        <v>84.7</v>
      </c>
      <c r="E959" s="620">
        <v>165.22</v>
      </c>
      <c r="F959" s="620">
        <v>249.92</v>
      </c>
    </row>
    <row r="960" spans="1:6">
      <c r="A960" s="617" t="s">
        <v>14165</v>
      </c>
      <c r="B960" s="618" t="s">
        <v>14166</v>
      </c>
      <c r="C960" s="619" t="s">
        <v>5435</v>
      </c>
      <c r="D960" s="620">
        <v>154</v>
      </c>
      <c r="E960" s="620">
        <v>300.39999999999998</v>
      </c>
      <c r="F960" s="620">
        <v>454.4</v>
      </c>
    </row>
    <row r="961" spans="1:6">
      <c r="A961" s="617" t="s">
        <v>14167</v>
      </c>
      <c r="B961" s="618" t="s">
        <v>14168</v>
      </c>
      <c r="C961" s="619" t="s">
        <v>5435</v>
      </c>
      <c r="D961" s="620">
        <v>114.51</v>
      </c>
      <c r="E961" s="620">
        <v>63.9</v>
      </c>
      <c r="F961" s="620">
        <v>178.41</v>
      </c>
    </row>
    <row r="962" spans="1:6">
      <c r="A962" s="617" t="s">
        <v>14169</v>
      </c>
      <c r="B962" s="618" t="s">
        <v>14170</v>
      </c>
      <c r="C962" s="619" t="s">
        <v>5435</v>
      </c>
      <c r="D962" s="620">
        <v>229.02</v>
      </c>
      <c r="E962" s="620">
        <v>127.8</v>
      </c>
      <c r="F962" s="620">
        <v>356.82</v>
      </c>
    </row>
    <row r="963" spans="1:6">
      <c r="A963" s="608"/>
      <c r="B963" s="609" t="s">
        <v>11275</v>
      </c>
      <c r="C963" s="610"/>
      <c r="D963" s="611"/>
      <c r="E963" s="611"/>
      <c r="F963" s="611"/>
    </row>
    <row r="964" spans="1:6">
      <c r="A964" s="617" t="s">
        <v>14171</v>
      </c>
      <c r="B964" s="618" t="s">
        <v>14172</v>
      </c>
      <c r="C964" s="619" t="s">
        <v>1</v>
      </c>
      <c r="D964" s="620">
        <v>19.34</v>
      </c>
      <c r="E964" s="620">
        <v>40.68</v>
      </c>
      <c r="F964" s="620">
        <v>60.02</v>
      </c>
    </row>
    <row r="965" spans="1:6" ht="30">
      <c r="A965" s="612">
        <v>95601</v>
      </c>
      <c r="B965" s="613" t="s">
        <v>10651</v>
      </c>
      <c r="C965" s="614" t="s">
        <v>5390</v>
      </c>
      <c r="D965" s="615">
        <v>5.66</v>
      </c>
      <c r="E965" s="615">
        <v>11.67</v>
      </c>
      <c r="F965" s="615">
        <v>17.329999999999998</v>
      </c>
    </row>
    <row r="966" spans="1:6" ht="30">
      <c r="A966" s="612">
        <v>95602</v>
      </c>
      <c r="B966" s="613" t="s">
        <v>10652</v>
      </c>
      <c r="C966" s="614" t="s">
        <v>5390</v>
      </c>
      <c r="D966" s="615">
        <v>9.1300000000000008</v>
      </c>
      <c r="E966" s="615">
        <v>18.62</v>
      </c>
      <c r="F966" s="615">
        <v>27.75</v>
      </c>
    </row>
    <row r="967" spans="1:6" ht="30">
      <c r="A967" s="612">
        <v>95603</v>
      </c>
      <c r="B967" s="613" t="s">
        <v>10653</v>
      </c>
      <c r="C967" s="614" t="s">
        <v>5390</v>
      </c>
      <c r="D967" s="615">
        <v>15.62</v>
      </c>
      <c r="E967" s="615">
        <v>31.73</v>
      </c>
      <c r="F967" s="615">
        <v>47.35</v>
      </c>
    </row>
    <row r="968" spans="1:6" ht="30">
      <c r="A968" s="612">
        <v>95604</v>
      </c>
      <c r="B968" s="613" t="s">
        <v>10654</v>
      </c>
      <c r="C968" s="614" t="s">
        <v>5390</v>
      </c>
      <c r="D968" s="615">
        <v>24.28</v>
      </c>
      <c r="E968" s="615">
        <v>49.19</v>
      </c>
      <c r="F968" s="615">
        <v>73.47</v>
      </c>
    </row>
    <row r="969" spans="1:6" ht="30">
      <c r="A969" s="612">
        <v>95605</v>
      </c>
      <c r="B969" s="613" t="s">
        <v>10655</v>
      </c>
      <c r="C969" s="614" t="s">
        <v>5390</v>
      </c>
      <c r="D969" s="615">
        <v>44.65</v>
      </c>
      <c r="E969" s="615">
        <v>90.27</v>
      </c>
      <c r="F969" s="615">
        <v>134.91999999999999</v>
      </c>
    </row>
    <row r="970" spans="1:6" ht="30">
      <c r="A970" s="612">
        <v>102521</v>
      </c>
      <c r="B970" s="613" t="s">
        <v>10659</v>
      </c>
      <c r="C970" s="614" t="s">
        <v>5390</v>
      </c>
      <c r="D970" s="615">
        <v>36.83</v>
      </c>
      <c r="E970" s="615">
        <v>74.459999999999994</v>
      </c>
      <c r="F970" s="615">
        <v>111.29</v>
      </c>
    </row>
    <row r="971" spans="1:6" ht="30">
      <c r="A971" s="612">
        <v>102522</v>
      </c>
      <c r="B971" s="613" t="s">
        <v>10660</v>
      </c>
      <c r="C971" s="614" t="s">
        <v>5390</v>
      </c>
      <c r="D971" s="615">
        <v>54.06</v>
      </c>
      <c r="E971" s="615">
        <v>109.22</v>
      </c>
      <c r="F971" s="615">
        <v>163.28</v>
      </c>
    </row>
    <row r="972" spans="1:6" ht="30">
      <c r="A972" s="612">
        <v>102523</v>
      </c>
      <c r="B972" s="613" t="s">
        <v>10661</v>
      </c>
      <c r="C972" s="614" t="s">
        <v>5390</v>
      </c>
      <c r="D972" s="615">
        <v>71.3</v>
      </c>
      <c r="E972" s="615">
        <v>143.96</v>
      </c>
      <c r="F972" s="615">
        <v>215.26</v>
      </c>
    </row>
    <row r="973" spans="1:6">
      <c r="A973" s="608"/>
      <c r="B973" s="609" t="s">
        <v>5916</v>
      </c>
      <c r="C973" s="610"/>
      <c r="D973" s="611"/>
      <c r="E973" s="611"/>
      <c r="F973" s="611"/>
    </row>
    <row r="974" spans="1:6" ht="30">
      <c r="A974" s="612">
        <v>101173</v>
      </c>
      <c r="B974" s="613" t="s">
        <v>5917</v>
      </c>
      <c r="C974" s="614" t="s">
        <v>5421</v>
      </c>
      <c r="D974" s="615">
        <v>37.22</v>
      </c>
      <c r="E974" s="615">
        <v>22.79</v>
      </c>
      <c r="F974" s="615">
        <v>60.01</v>
      </c>
    </row>
    <row r="975" spans="1:6" ht="30">
      <c r="A975" s="612">
        <v>101174</v>
      </c>
      <c r="B975" s="613" t="s">
        <v>5918</v>
      </c>
      <c r="C975" s="614" t="s">
        <v>5421</v>
      </c>
      <c r="D975" s="615">
        <v>49</v>
      </c>
      <c r="E975" s="615">
        <v>35.33</v>
      </c>
      <c r="F975" s="615">
        <v>84.33</v>
      </c>
    </row>
    <row r="976" spans="1:6" ht="30">
      <c r="A976" s="612">
        <v>101175</v>
      </c>
      <c r="B976" s="613" t="s">
        <v>5919</v>
      </c>
      <c r="C976" s="614" t="s">
        <v>5421</v>
      </c>
      <c r="D976" s="615">
        <v>67.06</v>
      </c>
      <c r="E976" s="615">
        <v>48.02</v>
      </c>
      <c r="F976" s="615">
        <v>115.08</v>
      </c>
    </row>
    <row r="977" spans="1:6" ht="30">
      <c r="A977" s="612">
        <v>101176</v>
      </c>
      <c r="B977" s="613" t="s">
        <v>5920</v>
      </c>
      <c r="C977" s="614" t="s">
        <v>5421</v>
      </c>
      <c r="D977" s="615">
        <v>91.38</v>
      </c>
      <c r="E977" s="615">
        <v>53.17</v>
      </c>
      <c r="F977" s="615">
        <v>144.55000000000001</v>
      </c>
    </row>
    <row r="978" spans="1:6" ht="30">
      <c r="A978" s="617" t="s">
        <v>14173</v>
      </c>
      <c r="B978" s="618" t="s">
        <v>14174</v>
      </c>
      <c r="C978" s="619" t="s">
        <v>5421</v>
      </c>
      <c r="D978" s="620">
        <v>24.31</v>
      </c>
      <c r="E978" s="620">
        <v>22.48</v>
      </c>
      <c r="F978" s="620">
        <v>46.79</v>
      </c>
    </row>
    <row r="979" spans="1:6" ht="30">
      <c r="A979" s="617" t="s">
        <v>14175</v>
      </c>
      <c r="B979" s="618" t="s">
        <v>14176</v>
      </c>
      <c r="C979" s="619" t="s">
        <v>5421</v>
      </c>
      <c r="D979" s="620">
        <v>36.11</v>
      </c>
      <c r="E979" s="620">
        <v>35.01</v>
      </c>
      <c r="F979" s="620">
        <v>71.12</v>
      </c>
    </row>
    <row r="980" spans="1:6" ht="30">
      <c r="A980" s="617" t="s">
        <v>14177</v>
      </c>
      <c r="B980" s="618" t="s">
        <v>14178</v>
      </c>
      <c r="C980" s="619" t="s">
        <v>5421</v>
      </c>
      <c r="D980" s="620">
        <v>49.67</v>
      </c>
      <c r="E980" s="620">
        <v>47.75</v>
      </c>
      <c r="F980" s="620">
        <v>97.42</v>
      </c>
    </row>
    <row r="981" spans="1:6" ht="30">
      <c r="A981" s="617" t="s">
        <v>14179</v>
      </c>
      <c r="B981" s="618" t="s">
        <v>14180</v>
      </c>
      <c r="C981" s="619" t="s">
        <v>5421</v>
      </c>
      <c r="D981" s="620">
        <v>25.38</v>
      </c>
      <c r="E981" s="620">
        <v>22.43</v>
      </c>
      <c r="F981" s="620">
        <v>47.81</v>
      </c>
    </row>
    <row r="982" spans="1:6" ht="30">
      <c r="A982" s="617" t="s">
        <v>14181</v>
      </c>
      <c r="B982" s="618" t="s">
        <v>14182</v>
      </c>
      <c r="C982" s="619" t="s">
        <v>5421</v>
      </c>
      <c r="D982" s="620">
        <v>37.64</v>
      </c>
      <c r="E982" s="620">
        <v>34.94</v>
      </c>
      <c r="F982" s="620">
        <v>72.58</v>
      </c>
    </row>
    <row r="983" spans="1:6" ht="30">
      <c r="A983" s="617" t="s">
        <v>14183</v>
      </c>
      <c r="B983" s="618" t="s">
        <v>14184</v>
      </c>
      <c r="C983" s="619" t="s">
        <v>5421</v>
      </c>
      <c r="D983" s="620">
        <v>51.79</v>
      </c>
      <c r="E983" s="620">
        <v>47.65</v>
      </c>
      <c r="F983" s="620">
        <v>99.44</v>
      </c>
    </row>
    <row r="984" spans="1:6">
      <c r="A984" s="608"/>
      <c r="B984" s="609" t="s">
        <v>5921</v>
      </c>
      <c r="C984" s="610"/>
      <c r="D984" s="611"/>
      <c r="E984" s="611"/>
      <c r="F984" s="611"/>
    </row>
    <row r="985" spans="1:6" ht="45">
      <c r="A985" s="612">
        <v>100651</v>
      </c>
      <c r="B985" s="613" t="s">
        <v>5922</v>
      </c>
      <c r="C985" s="614" t="s">
        <v>5421</v>
      </c>
      <c r="D985" s="615">
        <v>116.92</v>
      </c>
      <c r="E985" s="615">
        <v>11.37</v>
      </c>
      <c r="F985" s="615">
        <v>128.29</v>
      </c>
    </row>
    <row r="986" spans="1:6" ht="45">
      <c r="A986" s="612">
        <v>100652</v>
      </c>
      <c r="B986" s="613" t="s">
        <v>5923</v>
      </c>
      <c r="C986" s="614" t="s">
        <v>5421</v>
      </c>
      <c r="D986" s="615">
        <v>222.48</v>
      </c>
      <c r="E986" s="615">
        <v>15</v>
      </c>
      <c r="F986" s="615">
        <v>237.48</v>
      </c>
    </row>
    <row r="987" spans="1:6" ht="45">
      <c r="A987" s="612">
        <v>100653</v>
      </c>
      <c r="B987" s="613" t="s">
        <v>5924</v>
      </c>
      <c r="C987" s="614" t="s">
        <v>5421</v>
      </c>
      <c r="D987" s="615">
        <v>370.36</v>
      </c>
      <c r="E987" s="615">
        <v>18.809999999999999</v>
      </c>
      <c r="F987" s="615">
        <v>389.17</v>
      </c>
    </row>
    <row r="988" spans="1:6" ht="45">
      <c r="A988" s="612">
        <v>100654</v>
      </c>
      <c r="B988" s="613" t="s">
        <v>5925</v>
      </c>
      <c r="C988" s="614" t="s">
        <v>5421</v>
      </c>
      <c r="D988" s="615">
        <v>504.54</v>
      </c>
      <c r="E988" s="615">
        <v>21.34</v>
      </c>
      <c r="F988" s="615">
        <v>525.88</v>
      </c>
    </row>
    <row r="989" spans="1:6" ht="45">
      <c r="A989" s="612">
        <v>100655</v>
      </c>
      <c r="B989" s="613" t="s">
        <v>5926</v>
      </c>
      <c r="C989" s="614" t="s">
        <v>5421</v>
      </c>
      <c r="D989" s="615">
        <v>588.16</v>
      </c>
      <c r="E989" s="615">
        <v>18.28</v>
      </c>
      <c r="F989" s="615">
        <v>606.44000000000005</v>
      </c>
    </row>
    <row r="990" spans="1:6" ht="30">
      <c r="A990" s="617" t="s">
        <v>14185</v>
      </c>
      <c r="B990" s="618" t="s">
        <v>14186</v>
      </c>
      <c r="C990" s="619" t="s">
        <v>5421</v>
      </c>
      <c r="D990" s="620">
        <v>90.21</v>
      </c>
      <c r="E990" s="620">
        <v>10.07</v>
      </c>
      <c r="F990" s="620">
        <v>100.28</v>
      </c>
    </row>
    <row r="991" spans="1:6">
      <c r="A991" s="608"/>
      <c r="B991" s="609" t="s">
        <v>5927</v>
      </c>
      <c r="C991" s="610"/>
      <c r="D991" s="611"/>
      <c r="E991" s="611"/>
      <c r="F991" s="611"/>
    </row>
    <row r="992" spans="1:6" ht="45">
      <c r="A992" s="612">
        <v>100896</v>
      </c>
      <c r="B992" s="613" t="s">
        <v>5928</v>
      </c>
      <c r="C992" s="614" t="s">
        <v>5421</v>
      </c>
      <c r="D992" s="615">
        <v>51.7</v>
      </c>
      <c r="E992" s="615">
        <v>5.95</v>
      </c>
      <c r="F992" s="615">
        <v>57.65</v>
      </c>
    </row>
    <row r="993" spans="1:6" ht="45">
      <c r="A993" s="612">
        <v>100899</v>
      </c>
      <c r="B993" s="613" t="s">
        <v>5931</v>
      </c>
      <c r="C993" s="614" t="s">
        <v>5421</v>
      </c>
      <c r="D993" s="615">
        <v>60.3</v>
      </c>
      <c r="E993" s="615">
        <v>23.48</v>
      </c>
      <c r="F993" s="615">
        <v>83.78</v>
      </c>
    </row>
    <row r="994" spans="1:6" ht="45">
      <c r="A994" s="612">
        <v>100897</v>
      </c>
      <c r="B994" s="613" t="s">
        <v>5929</v>
      </c>
      <c r="C994" s="614" t="s">
        <v>5421</v>
      </c>
      <c r="D994" s="615">
        <v>101.12</v>
      </c>
      <c r="E994" s="615">
        <v>7.47</v>
      </c>
      <c r="F994" s="615">
        <v>108.59</v>
      </c>
    </row>
    <row r="995" spans="1:6" ht="45">
      <c r="A995" s="612">
        <v>100898</v>
      </c>
      <c r="B995" s="613" t="s">
        <v>5930</v>
      </c>
      <c r="C995" s="614" t="s">
        <v>5421</v>
      </c>
      <c r="D995" s="615">
        <v>195.03</v>
      </c>
      <c r="E995" s="615">
        <v>9.16</v>
      </c>
      <c r="F995" s="615">
        <v>204.19</v>
      </c>
    </row>
    <row r="996" spans="1:6" ht="45">
      <c r="A996" s="612">
        <v>100900</v>
      </c>
      <c r="B996" s="613" t="s">
        <v>5932</v>
      </c>
      <c r="C996" s="614" t="s">
        <v>5421</v>
      </c>
      <c r="D996" s="615">
        <v>221.42</v>
      </c>
      <c r="E996" s="615">
        <v>12.37</v>
      </c>
      <c r="F996" s="615">
        <v>233.79</v>
      </c>
    </row>
    <row r="997" spans="1:6" ht="45">
      <c r="A997" s="617" t="s">
        <v>14187</v>
      </c>
      <c r="B997" s="618" t="s">
        <v>14188</v>
      </c>
      <c r="C997" s="619" t="s">
        <v>5421</v>
      </c>
      <c r="D997" s="620">
        <v>44.05</v>
      </c>
      <c r="E997" s="620">
        <v>5.59</v>
      </c>
      <c r="F997" s="620">
        <v>49.64</v>
      </c>
    </row>
    <row r="998" spans="1:6" ht="45">
      <c r="A998" s="617" t="s">
        <v>14189</v>
      </c>
      <c r="B998" s="618" t="s">
        <v>14190</v>
      </c>
      <c r="C998" s="619" t="s">
        <v>5421</v>
      </c>
      <c r="D998" s="620">
        <v>52.75</v>
      </c>
      <c r="E998" s="620">
        <v>23.03</v>
      </c>
      <c r="F998" s="620">
        <v>75.78</v>
      </c>
    </row>
    <row r="999" spans="1:6" ht="45">
      <c r="A999" s="617" t="s">
        <v>14191</v>
      </c>
      <c r="B999" s="618" t="s">
        <v>14192</v>
      </c>
      <c r="C999" s="619" t="s">
        <v>5421</v>
      </c>
      <c r="D999" s="620">
        <v>58.94</v>
      </c>
      <c r="E999" s="620">
        <v>6.11</v>
      </c>
      <c r="F999" s="620">
        <v>65.05</v>
      </c>
    </row>
    <row r="1000" spans="1:6">
      <c r="A1000" s="608"/>
      <c r="B1000" s="609" t="s">
        <v>5933</v>
      </c>
      <c r="C1000" s="610"/>
      <c r="D1000" s="611"/>
      <c r="E1000" s="611"/>
      <c r="F1000" s="611"/>
    </row>
    <row r="1001" spans="1:6" ht="30">
      <c r="A1001" s="612">
        <v>100656</v>
      </c>
      <c r="B1001" s="613" t="s">
        <v>5934</v>
      </c>
      <c r="C1001" s="614" t="s">
        <v>5421</v>
      </c>
      <c r="D1001" s="615">
        <v>98.79</v>
      </c>
      <c r="E1001" s="615">
        <v>11.53</v>
      </c>
      <c r="F1001" s="615">
        <v>110.32</v>
      </c>
    </row>
    <row r="1002" spans="1:6" ht="30">
      <c r="A1002" s="617" t="s">
        <v>14193</v>
      </c>
      <c r="B1002" s="618" t="s">
        <v>14194</v>
      </c>
      <c r="C1002" s="619" t="s">
        <v>5421</v>
      </c>
      <c r="D1002" s="620">
        <v>106.75</v>
      </c>
      <c r="E1002" s="620">
        <v>6.01</v>
      </c>
      <c r="F1002" s="620">
        <v>112.76</v>
      </c>
    </row>
    <row r="1003" spans="1:6" ht="30">
      <c r="A1003" s="612">
        <v>100657</v>
      </c>
      <c r="B1003" s="613" t="s">
        <v>5935</v>
      </c>
      <c r="C1003" s="614" t="s">
        <v>5421</v>
      </c>
      <c r="D1003" s="615">
        <v>130.22999999999999</v>
      </c>
      <c r="E1003" s="615">
        <v>12.14</v>
      </c>
      <c r="F1003" s="615">
        <v>142.37</v>
      </c>
    </row>
    <row r="1004" spans="1:6" ht="30">
      <c r="A1004" s="617" t="s">
        <v>14195</v>
      </c>
      <c r="B1004" s="618" t="s">
        <v>14196</v>
      </c>
      <c r="C1004" s="619" t="s">
        <v>5421</v>
      </c>
      <c r="D1004" s="620">
        <v>145.63</v>
      </c>
      <c r="E1004" s="620">
        <v>6.01</v>
      </c>
      <c r="F1004" s="620">
        <v>151.63999999999999</v>
      </c>
    </row>
    <row r="1005" spans="1:6" ht="30">
      <c r="A1005" s="617" t="s">
        <v>14197</v>
      </c>
      <c r="B1005" s="618" t="s">
        <v>14198</v>
      </c>
      <c r="C1005" s="619" t="s">
        <v>5421</v>
      </c>
      <c r="D1005" s="620">
        <v>158.88</v>
      </c>
      <c r="E1005" s="620">
        <v>6.01</v>
      </c>
      <c r="F1005" s="620">
        <v>164.89</v>
      </c>
    </row>
    <row r="1006" spans="1:6" ht="30">
      <c r="A1006" s="617" t="s">
        <v>14199</v>
      </c>
      <c r="B1006" s="618" t="s">
        <v>14200</v>
      </c>
      <c r="C1006" s="619" t="s">
        <v>5421</v>
      </c>
      <c r="D1006" s="620">
        <v>189.44</v>
      </c>
      <c r="E1006" s="620">
        <v>6.01</v>
      </c>
      <c r="F1006" s="620">
        <v>195.45</v>
      </c>
    </row>
    <row r="1007" spans="1:6" ht="30">
      <c r="A1007" s="612">
        <v>100658</v>
      </c>
      <c r="B1007" s="613" t="s">
        <v>5936</v>
      </c>
      <c r="C1007" s="614" t="s">
        <v>5421</v>
      </c>
      <c r="D1007" s="615">
        <v>311.82</v>
      </c>
      <c r="E1007" s="615">
        <v>16.48</v>
      </c>
      <c r="F1007" s="615">
        <v>328.3</v>
      </c>
    </row>
    <row r="1008" spans="1:6">
      <c r="A1008" s="608"/>
      <c r="B1008" s="609" t="s">
        <v>5937</v>
      </c>
      <c r="C1008" s="610"/>
      <c r="D1008" s="611"/>
      <c r="E1008" s="611"/>
      <c r="F1008" s="611"/>
    </row>
    <row r="1009" spans="1:6" ht="30">
      <c r="A1009" s="612">
        <v>100889</v>
      </c>
      <c r="B1009" s="613" t="s">
        <v>5938</v>
      </c>
      <c r="C1009" s="614" t="s">
        <v>5815</v>
      </c>
      <c r="D1009" s="615">
        <v>14.68</v>
      </c>
      <c r="E1009" s="615">
        <v>0.36</v>
      </c>
      <c r="F1009" s="615">
        <v>15.04</v>
      </c>
    </row>
    <row r="1010" spans="1:6" ht="30">
      <c r="A1010" s="612">
        <v>100890</v>
      </c>
      <c r="B1010" s="613" t="s">
        <v>5939</v>
      </c>
      <c r="C1010" s="614" t="s">
        <v>5815</v>
      </c>
      <c r="D1010" s="615">
        <v>14.57</v>
      </c>
      <c r="E1010" s="615">
        <v>0.28999999999999998</v>
      </c>
      <c r="F1010" s="615">
        <v>14.86</v>
      </c>
    </row>
    <row r="1011" spans="1:6" ht="30">
      <c r="A1011" s="612">
        <v>100892</v>
      </c>
      <c r="B1011" s="613" t="s">
        <v>5940</v>
      </c>
      <c r="C1011" s="614" t="s">
        <v>5815</v>
      </c>
      <c r="D1011" s="615">
        <v>13.73</v>
      </c>
      <c r="E1011" s="615">
        <v>0.57999999999999996</v>
      </c>
      <c r="F1011" s="615">
        <v>14.31</v>
      </c>
    </row>
    <row r="1012" spans="1:6" ht="30">
      <c r="A1012" s="612">
        <v>100893</v>
      </c>
      <c r="B1012" s="613" t="s">
        <v>5941</v>
      </c>
      <c r="C1012" s="614" t="s">
        <v>5815</v>
      </c>
      <c r="D1012" s="615">
        <v>13.63</v>
      </c>
      <c r="E1012" s="615">
        <v>0.5</v>
      </c>
      <c r="F1012" s="615">
        <v>14.13</v>
      </c>
    </row>
    <row r="1013" spans="1:6" ht="30">
      <c r="A1013" s="612">
        <v>100894</v>
      </c>
      <c r="B1013" s="613" t="s">
        <v>5942</v>
      </c>
      <c r="C1013" s="614" t="s">
        <v>5815</v>
      </c>
      <c r="D1013" s="615">
        <v>13.58</v>
      </c>
      <c r="E1013" s="615">
        <v>0.42</v>
      </c>
      <c r="F1013" s="615">
        <v>14</v>
      </c>
    </row>
    <row r="1014" spans="1:6">
      <c r="A1014" s="612">
        <v>95607</v>
      </c>
      <c r="B1014" s="613" t="s">
        <v>10656</v>
      </c>
      <c r="C1014" s="614" t="s">
        <v>5390</v>
      </c>
      <c r="D1014" s="615">
        <v>12.43</v>
      </c>
      <c r="E1014" s="615">
        <v>8.91</v>
      </c>
      <c r="F1014" s="615">
        <v>21.34</v>
      </c>
    </row>
    <row r="1015" spans="1:6" ht="30">
      <c r="A1015" s="612">
        <v>95608</v>
      </c>
      <c r="B1015" s="613" t="s">
        <v>10657</v>
      </c>
      <c r="C1015" s="614" t="s">
        <v>5390</v>
      </c>
      <c r="D1015" s="615">
        <v>18.03</v>
      </c>
      <c r="E1015" s="615">
        <v>12.91</v>
      </c>
      <c r="F1015" s="615">
        <v>30.94</v>
      </c>
    </row>
    <row r="1016" spans="1:6" ht="30">
      <c r="A1016" s="612">
        <v>95609</v>
      </c>
      <c r="B1016" s="613" t="s">
        <v>10658</v>
      </c>
      <c r="C1016" s="614" t="s">
        <v>5390</v>
      </c>
      <c r="D1016" s="615">
        <v>22.88</v>
      </c>
      <c r="E1016" s="615">
        <v>16.38</v>
      </c>
      <c r="F1016" s="615">
        <v>39.26</v>
      </c>
    </row>
    <row r="1017" spans="1:6">
      <c r="A1017" s="617" t="s">
        <v>14201</v>
      </c>
      <c r="B1017" s="618" t="s">
        <v>14202</v>
      </c>
      <c r="C1017" s="619" t="s">
        <v>5390</v>
      </c>
      <c r="D1017" s="620">
        <v>537.76</v>
      </c>
      <c r="E1017" s="620">
        <v>0</v>
      </c>
      <c r="F1017" s="620">
        <v>537.76</v>
      </c>
    </row>
    <row r="1018" spans="1:6">
      <c r="A1018" s="617" t="s">
        <v>14203</v>
      </c>
      <c r="B1018" s="618" t="s">
        <v>14204</v>
      </c>
      <c r="C1018" s="619" t="s">
        <v>5390</v>
      </c>
      <c r="D1018" s="620">
        <v>595.53</v>
      </c>
      <c r="E1018" s="620">
        <v>0</v>
      </c>
      <c r="F1018" s="620">
        <v>595.53</v>
      </c>
    </row>
    <row r="1019" spans="1:6">
      <c r="A1019" s="617" t="s">
        <v>14205</v>
      </c>
      <c r="B1019" s="618" t="s">
        <v>14206</v>
      </c>
      <c r="C1019" s="619" t="s">
        <v>5390</v>
      </c>
      <c r="D1019" s="620">
        <v>695.95</v>
      </c>
      <c r="E1019" s="620">
        <v>0</v>
      </c>
      <c r="F1019" s="620">
        <v>695.95</v>
      </c>
    </row>
    <row r="1020" spans="1:6">
      <c r="A1020" s="608"/>
      <c r="B1020" s="609" t="s">
        <v>11276</v>
      </c>
      <c r="C1020" s="610"/>
      <c r="D1020" s="611"/>
      <c r="E1020" s="611"/>
      <c r="F1020" s="611"/>
    </row>
    <row r="1021" spans="1:6">
      <c r="A1021" s="608"/>
      <c r="B1021" s="609" t="s">
        <v>11772</v>
      </c>
      <c r="C1021" s="610"/>
      <c r="D1021" s="611"/>
      <c r="E1021" s="611"/>
      <c r="F1021" s="611"/>
    </row>
    <row r="1022" spans="1:6" ht="30">
      <c r="A1022" s="612">
        <v>101096</v>
      </c>
      <c r="B1022" s="613" t="s">
        <v>5943</v>
      </c>
      <c r="C1022" s="614" t="s">
        <v>5435</v>
      </c>
      <c r="D1022" s="615">
        <v>721.13</v>
      </c>
      <c r="E1022" s="615">
        <v>464.37</v>
      </c>
      <c r="F1022" s="615">
        <v>1185.5</v>
      </c>
    </row>
    <row r="1023" spans="1:6" ht="30">
      <c r="A1023" s="612">
        <v>101097</v>
      </c>
      <c r="B1023" s="613" t="s">
        <v>5944</v>
      </c>
      <c r="C1023" s="614" t="s">
        <v>5435</v>
      </c>
      <c r="D1023" s="615">
        <v>706</v>
      </c>
      <c r="E1023" s="615">
        <v>415.85</v>
      </c>
      <c r="F1023" s="615">
        <v>1121.8499999999999</v>
      </c>
    </row>
    <row r="1024" spans="1:6" ht="30">
      <c r="A1024" s="612">
        <v>101098</v>
      </c>
      <c r="B1024" s="613" t="s">
        <v>5945</v>
      </c>
      <c r="C1024" s="614" t="s">
        <v>5435</v>
      </c>
      <c r="D1024" s="615">
        <v>693.14</v>
      </c>
      <c r="E1024" s="615">
        <v>347.96</v>
      </c>
      <c r="F1024" s="615">
        <v>1041.0999999999999</v>
      </c>
    </row>
    <row r="1025" spans="1:6" ht="30">
      <c r="A1025" s="612">
        <v>101099</v>
      </c>
      <c r="B1025" s="613" t="s">
        <v>5946</v>
      </c>
      <c r="C1025" s="614" t="s">
        <v>5435</v>
      </c>
      <c r="D1025" s="615">
        <v>649.53</v>
      </c>
      <c r="E1025" s="615">
        <v>303.14999999999998</v>
      </c>
      <c r="F1025" s="615">
        <v>952.68</v>
      </c>
    </row>
    <row r="1026" spans="1:6" ht="30">
      <c r="A1026" s="612">
        <v>101100</v>
      </c>
      <c r="B1026" s="613" t="s">
        <v>5947</v>
      </c>
      <c r="C1026" s="614" t="s">
        <v>5435</v>
      </c>
      <c r="D1026" s="615">
        <v>730.35</v>
      </c>
      <c r="E1026" s="615">
        <v>146.87</v>
      </c>
      <c r="F1026" s="615">
        <v>877.22</v>
      </c>
    </row>
    <row r="1027" spans="1:6" ht="30">
      <c r="A1027" s="612">
        <v>101101</v>
      </c>
      <c r="B1027" s="613" t="s">
        <v>5948</v>
      </c>
      <c r="C1027" s="614" t="s">
        <v>5435</v>
      </c>
      <c r="D1027" s="615">
        <v>716.72</v>
      </c>
      <c r="E1027" s="615">
        <v>139.18</v>
      </c>
      <c r="F1027" s="615">
        <v>855.9</v>
      </c>
    </row>
    <row r="1028" spans="1:6" ht="30">
      <c r="A1028" s="612">
        <v>101102</v>
      </c>
      <c r="B1028" s="613" t="s">
        <v>5949</v>
      </c>
      <c r="C1028" s="614" t="s">
        <v>5435</v>
      </c>
      <c r="D1028" s="615">
        <v>706.63</v>
      </c>
      <c r="E1028" s="615">
        <v>127.01</v>
      </c>
      <c r="F1028" s="615">
        <v>833.64</v>
      </c>
    </row>
    <row r="1029" spans="1:6" ht="30">
      <c r="A1029" s="612">
        <v>101103</v>
      </c>
      <c r="B1029" s="613" t="s">
        <v>5950</v>
      </c>
      <c r="C1029" s="614" t="s">
        <v>5435</v>
      </c>
      <c r="D1029" s="615">
        <v>664.83</v>
      </c>
      <c r="E1029" s="615">
        <v>118.39</v>
      </c>
      <c r="F1029" s="615">
        <v>783.22</v>
      </c>
    </row>
    <row r="1030" spans="1:6" ht="45">
      <c r="A1030" s="612">
        <v>101104</v>
      </c>
      <c r="B1030" s="613" t="s">
        <v>5951</v>
      </c>
      <c r="C1030" s="614" t="s">
        <v>5435</v>
      </c>
      <c r="D1030" s="615">
        <v>774.41</v>
      </c>
      <c r="E1030" s="615">
        <v>381.84</v>
      </c>
      <c r="F1030" s="615">
        <v>1156.25</v>
      </c>
    </row>
    <row r="1031" spans="1:6" ht="45">
      <c r="A1031" s="612">
        <v>101105</v>
      </c>
      <c r="B1031" s="613" t="s">
        <v>5952</v>
      </c>
      <c r="C1031" s="614" t="s">
        <v>5435</v>
      </c>
      <c r="D1031" s="615">
        <v>758.49</v>
      </c>
      <c r="E1031" s="615">
        <v>334.79</v>
      </c>
      <c r="F1031" s="615">
        <v>1093.28</v>
      </c>
    </row>
    <row r="1032" spans="1:6" ht="45">
      <c r="A1032" s="612">
        <v>101106</v>
      </c>
      <c r="B1032" s="613" t="s">
        <v>5953</v>
      </c>
      <c r="C1032" s="614" t="s">
        <v>5435</v>
      </c>
      <c r="D1032" s="615">
        <v>744.62</v>
      </c>
      <c r="E1032" s="615">
        <v>269.44</v>
      </c>
      <c r="F1032" s="615">
        <v>1014.06</v>
      </c>
    </row>
    <row r="1033" spans="1:6" ht="45">
      <c r="A1033" s="612">
        <v>101107</v>
      </c>
      <c r="B1033" s="613" t="s">
        <v>5954</v>
      </c>
      <c r="C1033" s="614" t="s">
        <v>5435</v>
      </c>
      <c r="D1033" s="615">
        <v>699.42</v>
      </c>
      <c r="E1033" s="615">
        <v>227.61</v>
      </c>
      <c r="F1033" s="615">
        <v>927.03</v>
      </c>
    </row>
    <row r="1034" spans="1:6" ht="45">
      <c r="A1034" s="612">
        <v>101108</v>
      </c>
      <c r="B1034" s="613" t="s">
        <v>5955</v>
      </c>
      <c r="C1034" s="614" t="s">
        <v>5435</v>
      </c>
      <c r="D1034" s="615">
        <v>783.41</v>
      </c>
      <c r="E1034" s="615">
        <v>59.19</v>
      </c>
      <c r="F1034" s="615">
        <v>842.6</v>
      </c>
    </row>
    <row r="1035" spans="1:6" ht="45">
      <c r="A1035" s="612">
        <v>101109</v>
      </c>
      <c r="B1035" s="613" t="s">
        <v>5956</v>
      </c>
      <c r="C1035" s="614" t="s">
        <v>5435</v>
      </c>
      <c r="D1035" s="615">
        <v>769.02</v>
      </c>
      <c r="E1035" s="615">
        <v>53.23</v>
      </c>
      <c r="F1035" s="615">
        <v>822.25</v>
      </c>
    </row>
    <row r="1036" spans="1:6" ht="45">
      <c r="A1036" s="612">
        <v>101110</v>
      </c>
      <c r="B1036" s="613" t="s">
        <v>5957</v>
      </c>
      <c r="C1036" s="614" t="s">
        <v>5435</v>
      </c>
      <c r="D1036" s="615">
        <v>757.93</v>
      </c>
      <c r="E1036" s="615">
        <v>44.19</v>
      </c>
      <c r="F1036" s="615">
        <v>802.12</v>
      </c>
    </row>
    <row r="1037" spans="1:6" ht="45">
      <c r="A1037" s="612">
        <v>101111</v>
      </c>
      <c r="B1037" s="613" t="s">
        <v>5958</v>
      </c>
      <c r="C1037" s="614" t="s">
        <v>5435</v>
      </c>
      <c r="D1037" s="615">
        <v>714.57</v>
      </c>
      <c r="E1037" s="615">
        <v>39.130000000000003</v>
      </c>
      <c r="F1037" s="615">
        <v>753.7</v>
      </c>
    </row>
    <row r="1038" spans="1:6">
      <c r="A1038" s="608"/>
      <c r="B1038" s="609" t="s">
        <v>11772</v>
      </c>
      <c r="C1038" s="610"/>
      <c r="D1038" s="611"/>
      <c r="E1038" s="611"/>
      <c r="F1038" s="611"/>
    </row>
    <row r="1039" spans="1:6">
      <c r="A1039" s="608"/>
      <c r="B1039" s="609" t="s">
        <v>11277</v>
      </c>
      <c r="C1039" s="610"/>
      <c r="D1039" s="611"/>
      <c r="E1039" s="611"/>
      <c r="F1039" s="611"/>
    </row>
    <row r="1040" spans="1:6">
      <c r="A1040" s="608"/>
      <c r="B1040" s="609" t="s">
        <v>11278</v>
      </c>
      <c r="C1040" s="610"/>
      <c r="D1040" s="611"/>
      <c r="E1040" s="611"/>
      <c r="F1040" s="611"/>
    </row>
    <row r="1041" spans="1:6" ht="30">
      <c r="A1041" s="612">
        <v>101112</v>
      </c>
      <c r="B1041" s="613" t="s">
        <v>5959</v>
      </c>
      <c r="C1041" s="614" t="s">
        <v>5435</v>
      </c>
      <c r="D1041" s="615">
        <v>550.5</v>
      </c>
      <c r="E1041" s="615">
        <v>282.27999999999997</v>
      </c>
      <c r="F1041" s="615">
        <v>832.78</v>
      </c>
    </row>
    <row r="1042" spans="1:6" ht="30">
      <c r="A1042" s="612">
        <v>101113</v>
      </c>
      <c r="B1042" s="613" t="s">
        <v>5960</v>
      </c>
      <c r="C1042" s="614" t="s">
        <v>5435</v>
      </c>
      <c r="D1042" s="615">
        <v>606.08000000000004</v>
      </c>
      <c r="E1042" s="615">
        <v>201.8</v>
      </c>
      <c r="F1042" s="615">
        <v>807.88</v>
      </c>
    </row>
    <row r="1043" spans="1:6">
      <c r="A1043" s="608"/>
      <c r="B1043" s="609" t="s">
        <v>5961</v>
      </c>
      <c r="C1043" s="610"/>
      <c r="D1043" s="611"/>
      <c r="E1043" s="611"/>
      <c r="F1043" s="611"/>
    </row>
    <row r="1044" spans="1:6" ht="30">
      <c r="A1044" s="617" t="s">
        <v>14207</v>
      </c>
      <c r="B1044" s="618" t="s">
        <v>14208</v>
      </c>
      <c r="C1044" s="619" t="s">
        <v>5421</v>
      </c>
      <c r="D1044" s="620">
        <v>47.17</v>
      </c>
      <c r="E1044" s="620">
        <v>1.5</v>
      </c>
      <c r="F1044" s="620">
        <v>48.67</v>
      </c>
    </row>
    <row r="1045" spans="1:6">
      <c r="A1045" s="608"/>
      <c r="B1045" s="609" t="s">
        <v>11279</v>
      </c>
      <c r="C1045" s="610"/>
      <c r="D1045" s="611"/>
      <c r="E1045" s="611"/>
      <c r="F1045" s="611"/>
    </row>
    <row r="1046" spans="1:6" ht="30">
      <c r="A1046" s="612">
        <v>97083</v>
      </c>
      <c r="B1046" s="613" t="s">
        <v>10663</v>
      </c>
      <c r="C1046" s="614" t="s">
        <v>99</v>
      </c>
      <c r="D1046" s="615">
        <v>1.17</v>
      </c>
      <c r="E1046" s="615">
        <v>2.34</v>
      </c>
      <c r="F1046" s="615">
        <v>3.51</v>
      </c>
    </row>
    <row r="1047" spans="1:6" ht="30">
      <c r="A1047" s="612">
        <v>97084</v>
      </c>
      <c r="B1047" s="613" t="s">
        <v>10664</v>
      </c>
      <c r="C1047" s="614" t="s">
        <v>99</v>
      </c>
      <c r="D1047" s="615">
        <v>0.23</v>
      </c>
      <c r="E1047" s="615">
        <v>0.5</v>
      </c>
      <c r="F1047" s="615">
        <v>0.73</v>
      </c>
    </row>
    <row r="1048" spans="1:6" ht="30">
      <c r="A1048" s="612">
        <v>97087</v>
      </c>
      <c r="B1048" s="613" t="s">
        <v>10666</v>
      </c>
      <c r="C1048" s="614" t="s">
        <v>99</v>
      </c>
      <c r="D1048" s="615">
        <v>2.79</v>
      </c>
      <c r="E1048" s="615">
        <v>0.36</v>
      </c>
      <c r="F1048" s="615">
        <v>3.15</v>
      </c>
    </row>
    <row r="1049" spans="1:6" ht="30">
      <c r="A1049" s="612">
        <v>97086</v>
      </c>
      <c r="B1049" s="613" t="s">
        <v>10665</v>
      </c>
      <c r="C1049" s="614" t="s">
        <v>99</v>
      </c>
      <c r="D1049" s="615">
        <v>68.47</v>
      </c>
      <c r="E1049" s="615">
        <v>73.03</v>
      </c>
      <c r="F1049" s="615">
        <v>141.5</v>
      </c>
    </row>
    <row r="1050" spans="1:6" ht="30">
      <c r="A1050" s="612">
        <v>97088</v>
      </c>
      <c r="B1050" s="613" t="s">
        <v>10667</v>
      </c>
      <c r="C1050" s="614" t="s">
        <v>5815</v>
      </c>
      <c r="D1050" s="615">
        <v>19.62</v>
      </c>
      <c r="E1050" s="615">
        <v>1.1000000000000001</v>
      </c>
      <c r="F1050" s="615">
        <v>20.72</v>
      </c>
    </row>
    <row r="1051" spans="1:6" ht="30">
      <c r="A1051" s="612">
        <v>97089</v>
      </c>
      <c r="B1051" s="613" t="s">
        <v>10668</v>
      </c>
      <c r="C1051" s="614" t="s">
        <v>5815</v>
      </c>
      <c r="D1051" s="615">
        <v>18.010000000000002</v>
      </c>
      <c r="E1051" s="615">
        <v>0.93</v>
      </c>
      <c r="F1051" s="615">
        <v>18.940000000000001</v>
      </c>
    </row>
    <row r="1052" spans="1:6" ht="30">
      <c r="A1052" s="612">
        <v>97090</v>
      </c>
      <c r="B1052" s="613" t="s">
        <v>10669</v>
      </c>
      <c r="C1052" s="614" t="s">
        <v>5815</v>
      </c>
      <c r="D1052" s="615">
        <v>17.79</v>
      </c>
      <c r="E1052" s="615">
        <v>0.8</v>
      </c>
      <c r="F1052" s="615">
        <v>18.59</v>
      </c>
    </row>
    <row r="1053" spans="1:6" ht="30">
      <c r="A1053" s="612">
        <v>97091</v>
      </c>
      <c r="B1053" s="613" t="s">
        <v>10670</v>
      </c>
      <c r="C1053" s="614" t="s">
        <v>5815</v>
      </c>
      <c r="D1053" s="615">
        <v>17.3</v>
      </c>
      <c r="E1053" s="615">
        <v>0.72</v>
      </c>
      <c r="F1053" s="615">
        <v>18.02</v>
      </c>
    </row>
    <row r="1054" spans="1:6" ht="30">
      <c r="A1054" s="612">
        <v>97092</v>
      </c>
      <c r="B1054" s="613" t="s">
        <v>10671</v>
      </c>
      <c r="C1054" s="614" t="s">
        <v>5815</v>
      </c>
      <c r="D1054" s="615">
        <v>16.850000000000001</v>
      </c>
      <c r="E1054" s="615">
        <v>0.6</v>
      </c>
      <c r="F1054" s="615">
        <v>17.45</v>
      </c>
    </row>
    <row r="1055" spans="1:6" ht="30">
      <c r="A1055" s="612">
        <v>97093</v>
      </c>
      <c r="B1055" s="613" t="s">
        <v>10672</v>
      </c>
      <c r="C1055" s="614" t="s">
        <v>5815</v>
      </c>
      <c r="D1055" s="615">
        <v>15.89</v>
      </c>
      <c r="E1055" s="615">
        <v>0.47</v>
      </c>
      <c r="F1055" s="615">
        <v>16.36</v>
      </c>
    </row>
    <row r="1056" spans="1:6" ht="30">
      <c r="A1056" s="617" t="s">
        <v>14209</v>
      </c>
      <c r="B1056" s="618" t="s">
        <v>14210</v>
      </c>
      <c r="C1056" s="619" t="s">
        <v>5435</v>
      </c>
      <c r="D1056" s="620">
        <v>543.47</v>
      </c>
      <c r="E1056" s="620">
        <v>14.92</v>
      </c>
      <c r="F1056" s="620">
        <v>558.39</v>
      </c>
    </row>
    <row r="1057" spans="1:6" ht="30">
      <c r="A1057" s="617" t="s">
        <v>14211</v>
      </c>
      <c r="B1057" s="618" t="s">
        <v>14212</v>
      </c>
      <c r="C1057" s="619" t="s">
        <v>5435</v>
      </c>
      <c r="D1057" s="620">
        <v>487.01</v>
      </c>
      <c r="E1057" s="620">
        <v>14.92</v>
      </c>
      <c r="F1057" s="620">
        <v>501.93</v>
      </c>
    </row>
    <row r="1058" spans="1:6" ht="30">
      <c r="A1058" s="612">
        <v>97096</v>
      </c>
      <c r="B1058" s="613" t="s">
        <v>10673</v>
      </c>
      <c r="C1058" s="614" t="s">
        <v>5435</v>
      </c>
      <c r="D1058" s="615">
        <v>501.81</v>
      </c>
      <c r="E1058" s="615">
        <v>14.9</v>
      </c>
      <c r="F1058" s="615">
        <v>516.71</v>
      </c>
    </row>
    <row r="1059" spans="1:6" ht="30">
      <c r="A1059" s="612">
        <v>97101</v>
      </c>
      <c r="B1059" s="613" t="s">
        <v>10675</v>
      </c>
      <c r="C1059" s="614" t="s">
        <v>99</v>
      </c>
      <c r="D1059" s="615">
        <v>151.56</v>
      </c>
      <c r="E1059" s="615">
        <v>18.14</v>
      </c>
      <c r="F1059" s="615">
        <v>169.7</v>
      </c>
    </row>
    <row r="1060" spans="1:6" ht="30">
      <c r="A1060" s="612">
        <v>97102</v>
      </c>
      <c r="B1060" s="613" t="s">
        <v>10676</v>
      </c>
      <c r="C1060" s="614" t="s">
        <v>99</v>
      </c>
      <c r="D1060" s="615">
        <v>191.47</v>
      </c>
      <c r="E1060" s="615">
        <v>20.51</v>
      </c>
      <c r="F1060" s="615">
        <v>211.98</v>
      </c>
    </row>
    <row r="1061" spans="1:6" ht="30">
      <c r="A1061" s="612">
        <v>97103</v>
      </c>
      <c r="B1061" s="613" t="s">
        <v>10677</v>
      </c>
      <c r="C1061" s="614" t="s">
        <v>99</v>
      </c>
      <c r="D1061" s="615">
        <v>226.85</v>
      </c>
      <c r="E1061" s="615">
        <v>22.82</v>
      </c>
      <c r="F1061" s="615">
        <v>249.67</v>
      </c>
    </row>
    <row r="1062" spans="1:6" ht="30">
      <c r="A1062" s="612">
        <v>103072</v>
      </c>
      <c r="B1062" s="613" t="s">
        <v>10678</v>
      </c>
      <c r="C1062" s="614" t="s">
        <v>99</v>
      </c>
      <c r="D1062" s="615">
        <v>270.91000000000003</v>
      </c>
      <c r="E1062" s="615">
        <v>25.14</v>
      </c>
      <c r="F1062" s="615">
        <v>296.05</v>
      </c>
    </row>
    <row r="1063" spans="1:6" ht="30">
      <c r="A1063" s="612">
        <v>103073</v>
      </c>
      <c r="B1063" s="613" t="s">
        <v>10679</v>
      </c>
      <c r="C1063" s="614" t="s">
        <v>99</v>
      </c>
      <c r="D1063" s="615">
        <v>334.92</v>
      </c>
      <c r="E1063" s="615">
        <v>27.84</v>
      </c>
      <c r="F1063" s="615">
        <v>362.76</v>
      </c>
    </row>
    <row r="1064" spans="1:6">
      <c r="A1064" s="608"/>
      <c r="B1064" s="609" t="s">
        <v>11280</v>
      </c>
      <c r="C1064" s="610"/>
      <c r="D1064" s="611"/>
      <c r="E1064" s="611"/>
      <c r="F1064" s="611"/>
    </row>
    <row r="1065" spans="1:6" ht="30">
      <c r="A1065" s="612">
        <v>103076</v>
      </c>
      <c r="B1065" s="613" t="s">
        <v>10682</v>
      </c>
      <c r="C1065" s="614" t="s">
        <v>99</v>
      </c>
      <c r="D1065" s="615">
        <v>132.55000000000001</v>
      </c>
      <c r="E1065" s="615">
        <v>16.02</v>
      </c>
      <c r="F1065" s="615">
        <v>148.57</v>
      </c>
    </row>
    <row r="1066" spans="1:6" ht="30">
      <c r="A1066" s="612">
        <v>103077</v>
      </c>
      <c r="B1066" s="613" t="s">
        <v>10683</v>
      </c>
      <c r="C1066" s="614" t="s">
        <v>99</v>
      </c>
      <c r="D1066" s="615">
        <v>172.46</v>
      </c>
      <c r="E1066" s="615">
        <v>18.38</v>
      </c>
      <c r="F1066" s="615">
        <v>190.84</v>
      </c>
    </row>
    <row r="1067" spans="1:6" ht="30">
      <c r="A1067" s="612">
        <v>103078</v>
      </c>
      <c r="B1067" s="613" t="s">
        <v>10684</v>
      </c>
      <c r="C1067" s="614" t="s">
        <v>99</v>
      </c>
      <c r="D1067" s="615">
        <v>207.84</v>
      </c>
      <c r="E1067" s="615">
        <v>20.7</v>
      </c>
      <c r="F1067" s="615">
        <v>228.54</v>
      </c>
    </row>
    <row r="1068" spans="1:6" ht="30">
      <c r="A1068" s="612">
        <v>103079</v>
      </c>
      <c r="B1068" s="613" t="s">
        <v>10685</v>
      </c>
      <c r="C1068" s="614" t="s">
        <v>99</v>
      </c>
      <c r="D1068" s="615">
        <v>251.89</v>
      </c>
      <c r="E1068" s="615">
        <v>23.02</v>
      </c>
      <c r="F1068" s="615">
        <v>274.91000000000003</v>
      </c>
    </row>
    <row r="1069" spans="1:6" ht="30">
      <c r="A1069" s="612">
        <v>103080</v>
      </c>
      <c r="B1069" s="613" t="s">
        <v>10686</v>
      </c>
      <c r="C1069" s="614" t="s">
        <v>99</v>
      </c>
      <c r="D1069" s="615">
        <v>315.91000000000003</v>
      </c>
      <c r="E1069" s="615">
        <v>25.72</v>
      </c>
      <c r="F1069" s="615">
        <v>341.63</v>
      </c>
    </row>
    <row r="1070" spans="1:6">
      <c r="A1070" s="608"/>
      <c r="B1070" s="609" t="s">
        <v>11281</v>
      </c>
      <c r="C1070" s="610"/>
      <c r="D1070" s="611"/>
      <c r="E1070" s="611"/>
      <c r="F1070" s="611"/>
    </row>
    <row r="1071" spans="1:6" ht="30">
      <c r="A1071" s="612">
        <v>100341</v>
      </c>
      <c r="B1071" s="613" t="s">
        <v>5962</v>
      </c>
      <c r="C1071" s="614" t="s">
        <v>99</v>
      </c>
      <c r="D1071" s="615">
        <v>22.23</v>
      </c>
      <c r="E1071" s="615">
        <v>14.42</v>
      </c>
      <c r="F1071" s="615">
        <v>36.65</v>
      </c>
    </row>
    <row r="1072" spans="1:6" ht="30">
      <c r="A1072" s="612">
        <v>100342</v>
      </c>
      <c r="B1072" s="613" t="s">
        <v>5963</v>
      </c>
      <c r="C1072" s="614" t="s">
        <v>5815</v>
      </c>
      <c r="D1072" s="615">
        <v>11.7</v>
      </c>
      <c r="E1072" s="615">
        <v>3.28</v>
      </c>
      <c r="F1072" s="615">
        <v>14.98</v>
      </c>
    </row>
    <row r="1073" spans="1:6" ht="30">
      <c r="A1073" s="612">
        <v>100343</v>
      </c>
      <c r="B1073" s="613" t="s">
        <v>5964</v>
      </c>
      <c r="C1073" s="614" t="s">
        <v>5815</v>
      </c>
      <c r="D1073" s="615">
        <v>11.7</v>
      </c>
      <c r="E1073" s="615">
        <v>2.27</v>
      </c>
      <c r="F1073" s="615">
        <v>13.97</v>
      </c>
    </row>
    <row r="1074" spans="1:6" ht="30">
      <c r="A1074" s="612">
        <v>100344</v>
      </c>
      <c r="B1074" s="613" t="s">
        <v>5965</v>
      </c>
      <c r="C1074" s="614" t="s">
        <v>5815</v>
      </c>
      <c r="D1074" s="615">
        <v>10.82</v>
      </c>
      <c r="E1074" s="615">
        <v>1.62</v>
      </c>
      <c r="F1074" s="615">
        <v>12.44</v>
      </c>
    </row>
    <row r="1075" spans="1:6" ht="30">
      <c r="A1075" s="612">
        <v>100345</v>
      </c>
      <c r="B1075" s="613" t="s">
        <v>5966</v>
      </c>
      <c r="C1075" s="614" t="s">
        <v>5815</v>
      </c>
      <c r="D1075" s="615">
        <v>9.35</v>
      </c>
      <c r="E1075" s="615">
        <v>1.1499999999999999</v>
      </c>
      <c r="F1075" s="615">
        <v>10.5</v>
      </c>
    </row>
    <row r="1076" spans="1:6" ht="30">
      <c r="A1076" s="612">
        <v>100346</v>
      </c>
      <c r="B1076" s="613" t="s">
        <v>5967</v>
      </c>
      <c r="C1076" s="614" t="s">
        <v>5815</v>
      </c>
      <c r="D1076" s="615">
        <v>9.17</v>
      </c>
      <c r="E1076" s="615">
        <v>0.74</v>
      </c>
      <c r="F1076" s="615">
        <v>9.91</v>
      </c>
    </row>
    <row r="1077" spans="1:6" ht="30">
      <c r="A1077" s="612">
        <v>100347</v>
      </c>
      <c r="B1077" s="613" t="s">
        <v>5968</v>
      </c>
      <c r="C1077" s="614" t="s">
        <v>5815</v>
      </c>
      <c r="D1077" s="615">
        <v>10.55</v>
      </c>
      <c r="E1077" s="615">
        <v>0.48</v>
      </c>
      <c r="F1077" s="615">
        <v>11.03</v>
      </c>
    </row>
    <row r="1078" spans="1:6" ht="30">
      <c r="A1078" s="612">
        <v>100348</v>
      </c>
      <c r="B1078" s="613" t="s">
        <v>5969</v>
      </c>
      <c r="C1078" s="614" t="s">
        <v>5815</v>
      </c>
      <c r="D1078" s="615">
        <v>10.47</v>
      </c>
      <c r="E1078" s="615">
        <v>0.28999999999999998</v>
      </c>
      <c r="F1078" s="615">
        <v>10.76</v>
      </c>
    </row>
    <row r="1079" spans="1:6" ht="30">
      <c r="A1079" s="612">
        <v>100349</v>
      </c>
      <c r="B1079" s="613" t="s">
        <v>5970</v>
      </c>
      <c r="C1079" s="614" t="s">
        <v>5435</v>
      </c>
      <c r="D1079" s="615">
        <v>524.17999999999995</v>
      </c>
      <c r="E1079" s="615">
        <v>23.06</v>
      </c>
      <c r="F1079" s="615">
        <v>547.24</v>
      </c>
    </row>
    <row r="1080" spans="1:6" ht="15.75">
      <c r="A1080" s="621"/>
      <c r="B1080" s="622" t="s">
        <v>11282</v>
      </c>
      <c r="C1080" s="610"/>
      <c r="D1080" s="611"/>
      <c r="E1080" s="611"/>
      <c r="F1080" s="611"/>
    </row>
    <row r="1081" spans="1:6">
      <c r="A1081" s="608"/>
      <c r="B1081" s="609" t="s">
        <v>11283</v>
      </c>
      <c r="C1081" s="610"/>
      <c r="D1081" s="611"/>
      <c r="E1081" s="611"/>
      <c r="F1081" s="611"/>
    </row>
    <row r="1082" spans="1:6" ht="30">
      <c r="A1082" s="612">
        <v>100341</v>
      </c>
      <c r="B1082" s="613" t="s">
        <v>5962</v>
      </c>
      <c r="C1082" s="614" t="s">
        <v>99</v>
      </c>
      <c r="D1082" s="615">
        <v>22.23</v>
      </c>
      <c r="E1082" s="615">
        <v>14.42</v>
      </c>
      <c r="F1082" s="615">
        <v>36.65</v>
      </c>
    </row>
    <row r="1083" spans="1:6">
      <c r="A1083" s="608"/>
      <c r="B1083" s="609" t="s">
        <v>11284</v>
      </c>
      <c r="C1083" s="610"/>
      <c r="D1083" s="611"/>
      <c r="E1083" s="611"/>
      <c r="F1083" s="611"/>
    </row>
    <row r="1084" spans="1:6" ht="30">
      <c r="A1084" s="612">
        <v>97086</v>
      </c>
      <c r="B1084" s="613" t="s">
        <v>10665</v>
      </c>
      <c r="C1084" s="614" t="s">
        <v>99</v>
      </c>
      <c r="D1084" s="615">
        <v>68.47</v>
      </c>
      <c r="E1084" s="615">
        <v>73.03</v>
      </c>
      <c r="F1084" s="615">
        <v>141.5</v>
      </c>
    </row>
    <row r="1085" spans="1:6">
      <c r="A1085" s="608"/>
      <c r="B1085" s="609" t="s">
        <v>11285</v>
      </c>
      <c r="C1085" s="610"/>
      <c r="D1085" s="611"/>
      <c r="E1085" s="611"/>
      <c r="F1085" s="611"/>
    </row>
    <row r="1086" spans="1:6" ht="30">
      <c r="A1086" s="612">
        <v>96528</v>
      </c>
      <c r="B1086" s="613" t="s">
        <v>5971</v>
      </c>
      <c r="C1086" s="614" t="s">
        <v>99</v>
      </c>
      <c r="D1086" s="615">
        <v>186.36</v>
      </c>
      <c r="E1086" s="615">
        <v>52.43</v>
      </c>
      <c r="F1086" s="615">
        <v>238.79</v>
      </c>
    </row>
    <row r="1087" spans="1:6" ht="30">
      <c r="A1087" s="612">
        <v>96531</v>
      </c>
      <c r="B1087" s="613" t="s">
        <v>5972</v>
      </c>
      <c r="C1087" s="614" t="s">
        <v>99</v>
      </c>
      <c r="D1087" s="615">
        <v>104.09</v>
      </c>
      <c r="E1087" s="615">
        <v>44.27</v>
      </c>
      <c r="F1087" s="615">
        <v>148.36000000000001</v>
      </c>
    </row>
    <row r="1088" spans="1:6" ht="30">
      <c r="A1088" s="612">
        <v>96534</v>
      </c>
      <c r="B1088" s="613" t="s">
        <v>5973</v>
      </c>
      <c r="C1088" s="614" t="s">
        <v>99</v>
      </c>
      <c r="D1088" s="615">
        <v>61.22</v>
      </c>
      <c r="E1088" s="615">
        <v>39.979999999999997</v>
      </c>
      <c r="F1088" s="615">
        <v>101.2</v>
      </c>
    </row>
    <row r="1089" spans="1:6" ht="30">
      <c r="A1089" s="612">
        <v>96537</v>
      </c>
      <c r="B1089" s="613" t="s">
        <v>5974</v>
      </c>
      <c r="C1089" s="614" t="s">
        <v>99</v>
      </c>
      <c r="D1089" s="615">
        <v>127.28</v>
      </c>
      <c r="E1089" s="615">
        <v>72.959999999999994</v>
      </c>
      <c r="F1089" s="615">
        <v>200.24</v>
      </c>
    </row>
    <row r="1090" spans="1:6" ht="30">
      <c r="A1090" s="612">
        <v>96540</v>
      </c>
      <c r="B1090" s="613" t="s">
        <v>5975</v>
      </c>
      <c r="C1090" s="614" t="s">
        <v>99</v>
      </c>
      <c r="D1090" s="615">
        <v>77.23</v>
      </c>
      <c r="E1090" s="615">
        <v>62.55</v>
      </c>
      <c r="F1090" s="615">
        <v>139.78</v>
      </c>
    </row>
    <row r="1091" spans="1:6">
      <c r="A1091" s="608"/>
      <c r="B1091" s="609" t="s">
        <v>11286</v>
      </c>
      <c r="C1091" s="610"/>
      <c r="D1091" s="611"/>
      <c r="E1091" s="611"/>
      <c r="F1091" s="611"/>
    </row>
    <row r="1092" spans="1:6" ht="30">
      <c r="A1092" s="612">
        <v>96529</v>
      </c>
      <c r="B1092" s="613" t="s">
        <v>5976</v>
      </c>
      <c r="C1092" s="614" t="s">
        <v>99</v>
      </c>
      <c r="D1092" s="615">
        <v>262.60000000000002</v>
      </c>
      <c r="E1092" s="615">
        <v>124.12</v>
      </c>
      <c r="F1092" s="615">
        <v>386.72</v>
      </c>
    </row>
    <row r="1093" spans="1:6" ht="30">
      <c r="A1093" s="612">
        <v>96532</v>
      </c>
      <c r="B1093" s="613" t="s">
        <v>5977</v>
      </c>
      <c r="C1093" s="614" t="s">
        <v>99</v>
      </c>
      <c r="D1093" s="615">
        <v>148.22</v>
      </c>
      <c r="E1093" s="615">
        <v>94.07</v>
      </c>
      <c r="F1093" s="615">
        <v>242.29</v>
      </c>
    </row>
    <row r="1094" spans="1:6" ht="30">
      <c r="A1094" s="612">
        <v>96535</v>
      </c>
      <c r="B1094" s="613" t="s">
        <v>5978</v>
      </c>
      <c r="C1094" s="614" t="s">
        <v>99</v>
      </c>
      <c r="D1094" s="615">
        <v>88.65</v>
      </c>
      <c r="E1094" s="615">
        <v>78.42</v>
      </c>
      <c r="F1094" s="615">
        <v>167.07</v>
      </c>
    </row>
    <row r="1095" spans="1:6" ht="30">
      <c r="A1095" s="612">
        <v>96538</v>
      </c>
      <c r="B1095" s="613" t="s">
        <v>5979</v>
      </c>
      <c r="C1095" s="614" t="s">
        <v>99</v>
      </c>
      <c r="D1095" s="615">
        <v>137.93</v>
      </c>
      <c r="E1095" s="615">
        <v>134.13</v>
      </c>
      <c r="F1095" s="615">
        <v>272.06</v>
      </c>
    </row>
    <row r="1096" spans="1:6" ht="30">
      <c r="A1096" s="612">
        <v>96541</v>
      </c>
      <c r="B1096" s="613" t="s">
        <v>5980</v>
      </c>
      <c r="C1096" s="614" t="s">
        <v>99</v>
      </c>
      <c r="D1096" s="615">
        <v>87.68</v>
      </c>
      <c r="E1096" s="615">
        <v>107.35</v>
      </c>
      <c r="F1096" s="615">
        <v>195.03</v>
      </c>
    </row>
    <row r="1097" spans="1:6">
      <c r="A1097" s="608"/>
      <c r="B1097" s="609" t="s">
        <v>11287</v>
      </c>
      <c r="C1097" s="610"/>
      <c r="D1097" s="611"/>
      <c r="E1097" s="611"/>
      <c r="F1097" s="611"/>
    </row>
    <row r="1098" spans="1:6" ht="30">
      <c r="A1098" s="612">
        <v>96530</v>
      </c>
      <c r="B1098" s="613" t="s">
        <v>5981</v>
      </c>
      <c r="C1098" s="614" t="s">
        <v>99</v>
      </c>
      <c r="D1098" s="615">
        <v>173.65</v>
      </c>
      <c r="E1098" s="615">
        <v>44.39</v>
      </c>
      <c r="F1098" s="615">
        <v>218.04</v>
      </c>
    </row>
    <row r="1099" spans="1:6" ht="30">
      <c r="A1099" s="612">
        <v>96533</v>
      </c>
      <c r="B1099" s="613" t="s">
        <v>5982</v>
      </c>
      <c r="C1099" s="614" t="s">
        <v>99</v>
      </c>
      <c r="D1099" s="615">
        <v>95.95</v>
      </c>
      <c r="E1099" s="615">
        <v>36.5</v>
      </c>
      <c r="F1099" s="615">
        <v>132.44999999999999</v>
      </c>
    </row>
    <row r="1100" spans="1:6" ht="30">
      <c r="A1100" s="612">
        <v>96536</v>
      </c>
      <c r="B1100" s="613" t="s">
        <v>5983</v>
      </c>
      <c r="C1100" s="614" t="s">
        <v>99</v>
      </c>
      <c r="D1100" s="615">
        <v>55.51</v>
      </c>
      <c r="E1100" s="615">
        <v>32.4</v>
      </c>
      <c r="F1100" s="615">
        <v>87.91</v>
      </c>
    </row>
    <row r="1101" spans="1:6" ht="30">
      <c r="A1101" s="612">
        <v>96539</v>
      </c>
      <c r="B1101" s="613" t="s">
        <v>5984</v>
      </c>
      <c r="C1101" s="614" t="s">
        <v>99</v>
      </c>
      <c r="D1101" s="615">
        <v>68.290000000000006</v>
      </c>
      <c r="E1101" s="615">
        <v>54.9</v>
      </c>
      <c r="F1101" s="615">
        <v>123.19</v>
      </c>
    </row>
    <row r="1102" spans="1:6" ht="30">
      <c r="A1102" s="612">
        <v>96542</v>
      </c>
      <c r="B1102" s="613" t="s">
        <v>5985</v>
      </c>
      <c r="C1102" s="614" t="s">
        <v>99</v>
      </c>
      <c r="D1102" s="615">
        <v>44.38</v>
      </c>
      <c r="E1102" s="615">
        <v>49.51</v>
      </c>
      <c r="F1102" s="615">
        <v>93.89</v>
      </c>
    </row>
    <row r="1103" spans="1:6">
      <c r="A1103" s="608"/>
      <c r="B1103" s="609" t="s">
        <v>11288</v>
      </c>
      <c r="C1103" s="610"/>
      <c r="D1103" s="611"/>
      <c r="E1103" s="611"/>
      <c r="F1103" s="611"/>
    </row>
    <row r="1104" spans="1:6" ht="30">
      <c r="A1104" s="612">
        <v>101974</v>
      </c>
      <c r="B1104" s="613" t="s">
        <v>5986</v>
      </c>
      <c r="C1104" s="614" t="s">
        <v>99</v>
      </c>
      <c r="D1104" s="615">
        <v>347.76</v>
      </c>
      <c r="E1104" s="615">
        <v>187.34</v>
      </c>
      <c r="F1104" s="615">
        <v>535.1</v>
      </c>
    </row>
    <row r="1105" spans="1:6" ht="30">
      <c r="A1105" s="612">
        <v>101975</v>
      </c>
      <c r="B1105" s="613" t="s">
        <v>5987</v>
      </c>
      <c r="C1105" s="614" t="s">
        <v>99</v>
      </c>
      <c r="D1105" s="615">
        <v>306.77999999999997</v>
      </c>
      <c r="E1105" s="615">
        <v>149.12</v>
      </c>
      <c r="F1105" s="615">
        <v>455.9</v>
      </c>
    </row>
    <row r="1106" spans="1:6" ht="30">
      <c r="A1106" s="612">
        <v>101977</v>
      </c>
      <c r="B1106" s="613" t="s">
        <v>5988</v>
      </c>
      <c r="C1106" s="614" t="s">
        <v>99</v>
      </c>
      <c r="D1106" s="615">
        <v>156.72999999999999</v>
      </c>
      <c r="E1106" s="615">
        <v>128.25</v>
      </c>
      <c r="F1106" s="615">
        <v>284.98</v>
      </c>
    </row>
    <row r="1107" spans="1:6" ht="30">
      <c r="A1107" s="612">
        <v>101980</v>
      </c>
      <c r="B1107" s="613" t="s">
        <v>5989</v>
      </c>
      <c r="C1107" s="614" t="s">
        <v>99</v>
      </c>
      <c r="D1107" s="615">
        <v>151.15</v>
      </c>
      <c r="E1107" s="615">
        <v>102.96</v>
      </c>
      <c r="F1107" s="615">
        <v>254.11</v>
      </c>
    </row>
    <row r="1108" spans="1:6" ht="30">
      <c r="A1108" s="612">
        <v>101981</v>
      </c>
      <c r="B1108" s="613" t="s">
        <v>5990</v>
      </c>
      <c r="C1108" s="614" t="s">
        <v>99</v>
      </c>
      <c r="D1108" s="615">
        <v>130.86000000000001</v>
      </c>
      <c r="E1108" s="615">
        <v>87.03</v>
      </c>
      <c r="F1108" s="615">
        <v>217.89</v>
      </c>
    </row>
    <row r="1109" spans="1:6" ht="30">
      <c r="A1109" s="612">
        <v>101982</v>
      </c>
      <c r="B1109" s="613" t="s">
        <v>5991</v>
      </c>
      <c r="C1109" s="614" t="s">
        <v>99</v>
      </c>
      <c r="D1109" s="615">
        <v>112.71</v>
      </c>
      <c r="E1109" s="615">
        <v>80.41</v>
      </c>
      <c r="F1109" s="615">
        <v>193.12</v>
      </c>
    </row>
    <row r="1110" spans="1:6" ht="30">
      <c r="A1110" s="612">
        <v>101983</v>
      </c>
      <c r="B1110" s="613" t="s">
        <v>5992</v>
      </c>
      <c r="C1110" s="614" t="s">
        <v>99</v>
      </c>
      <c r="D1110" s="615">
        <v>101.2</v>
      </c>
      <c r="E1110" s="615">
        <v>76.349999999999994</v>
      </c>
      <c r="F1110" s="615">
        <v>177.55</v>
      </c>
    </row>
    <row r="1111" spans="1:6" ht="30">
      <c r="A1111" s="612">
        <v>102000</v>
      </c>
      <c r="B1111" s="613" t="s">
        <v>5993</v>
      </c>
      <c r="C1111" s="614" t="s">
        <v>99</v>
      </c>
      <c r="D1111" s="615">
        <v>378.8</v>
      </c>
      <c r="E1111" s="615">
        <v>182.45</v>
      </c>
      <c r="F1111" s="615">
        <v>561.25</v>
      </c>
    </row>
    <row r="1112" spans="1:6" ht="30">
      <c r="A1112" s="612">
        <v>102001</v>
      </c>
      <c r="B1112" s="613" t="s">
        <v>5994</v>
      </c>
      <c r="C1112" s="614" t="s">
        <v>99</v>
      </c>
      <c r="D1112" s="615">
        <v>340.18</v>
      </c>
      <c r="E1112" s="615">
        <v>145.19</v>
      </c>
      <c r="F1112" s="615">
        <v>485.37</v>
      </c>
    </row>
    <row r="1113" spans="1:6" ht="30">
      <c r="A1113" s="612">
        <v>102002</v>
      </c>
      <c r="B1113" s="613" t="s">
        <v>5995</v>
      </c>
      <c r="C1113" s="614" t="s">
        <v>99</v>
      </c>
      <c r="D1113" s="615">
        <v>151.79</v>
      </c>
      <c r="E1113" s="615">
        <v>132.32</v>
      </c>
      <c r="F1113" s="615">
        <v>284.11</v>
      </c>
    </row>
    <row r="1114" spans="1:6" ht="30">
      <c r="A1114" s="612">
        <v>102003</v>
      </c>
      <c r="B1114" s="613" t="s">
        <v>5996</v>
      </c>
      <c r="C1114" s="614" t="s">
        <v>99</v>
      </c>
      <c r="D1114" s="615">
        <v>146.75</v>
      </c>
      <c r="E1114" s="615">
        <v>107.5</v>
      </c>
      <c r="F1114" s="615">
        <v>254.25</v>
      </c>
    </row>
    <row r="1115" spans="1:6" ht="30">
      <c r="A1115" s="612">
        <v>102004</v>
      </c>
      <c r="B1115" s="613" t="s">
        <v>5997</v>
      </c>
      <c r="C1115" s="614" t="s">
        <v>99</v>
      </c>
      <c r="D1115" s="615">
        <v>132.30000000000001</v>
      </c>
      <c r="E1115" s="615">
        <v>89.72</v>
      </c>
      <c r="F1115" s="615">
        <v>222.02</v>
      </c>
    </row>
    <row r="1116" spans="1:6" ht="30">
      <c r="A1116" s="612">
        <v>102005</v>
      </c>
      <c r="B1116" s="613" t="s">
        <v>5998</v>
      </c>
      <c r="C1116" s="614" t="s">
        <v>99</v>
      </c>
      <c r="D1116" s="615">
        <v>113.43</v>
      </c>
      <c r="E1116" s="615">
        <v>82.68</v>
      </c>
      <c r="F1116" s="615">
        <v>196.11</v>
      </c>
    </row>
    <row r="1117" spans="1:6" ht="30">
      <c r="A1117" s="612">
        <v>102006</v>
      </c>
      <c r="B1117" s="613" t="s">
        <v>5999</v>
      </c>
      <c r="C1117" s="614" t="s">
        <v>99</v>
      </c>
      <c r="D1117" s="615">
        <v>101.47</v>
      </c>
      <c r="E1117" s="615">
        <v>78.349999999999994</v>
      </c>
      <c r="F1117" s="615">
        <v>179.82</v>
      </c>
    </row>
    <row r="1118" spans="1:6" ht="30">
      <c r="A1118" s="612">
        <v>102007</v>
      </c>
      <c r="B1118" s="613" t="s">
        <v>6000</v>
      </c>
      <c r="C1118" s="614" t="s">
        <v>99</v>
      </c>
      <c r="D1118" s="615">
        <v>346.71</v>
      </c>
      <c r="E1118" s="615">
        <v>186.91</v>
      </c>
      <c r="F1118" s="615">
        <v>533.62</v>
      </c>
    </row>
    <row r="1119" spans="1:6" ht="30">
      <c r="A1119" s="612">
        <v>102008</v>
      </c>
      <c r="B1119" s="613" t="s">
        <v>6001</v>
      </c>
      <c r="C1119" s="614" t="s">
        <v>99</v>
      </c>
      <c r="D1119" s="615">
        <v>298.37</v>
      </c>
      <c r="E1119" s="615">
        <v>147.94999999999999</v>
      </c>
      <c r="F1119" s="615">
        <v>446.32</v>
      </c>
    </row>
    <row r="1120" spans="1:6" ht="30">
      <c r="A1120" s="612">
        <v>102009</v>
      </c>
      <c r="B1120" s="613" t="s">
        <v>6002</v>
      </c>
      <c r="C1120" s="614" t="s">
        <v>99</v>
      </c>
      <c r="D1120" s="615">
        <v>156.57</v>
      </c>
      <c r="E1120" s="615">
        <v>131.77000000000001</v>
      </c>
      <c r="F1120" s="615">
        <v>288.33999999999997</v>
      </c>
    </row>
    <row r="1121" spans="1:6" ht="30">
      <c r="A1121" s="612">
        <v>102010</v>
      </c>
      <c r="B1121" s="613" t="s">
        <v>6003</v>
      </c>
      <c r="C1121" s="614" t="s">
        <v>99</v>
      </c>
      <c r="D1121" s="615">
        <v>149.24</v>
      </c>
      <c r="E1121" s="615">
        <v>106.2</v>
      </c>
      <c r="F1121" s="615">
        <v>255.44</v>
      </c>
    </row>
    <row r="1122" spans="1:6" ht="30">
      <c r="A1122" s="612">
        <v>102011</v>
      </c>
      <c r="B1122" s="613" t="s">
        <v>6004</v>
      </c>
      <c r="C1122" s="614" t="s">
        <v>99</v>
      </c>
      <c r="D1122" s="615">
        <v>127.94</v>
      </c>
      <c r="E1122" s="615">
        <v>89.02</v>
      </c>
      <c r="F1122" s="615">
        <v>216.96</v>
      </c>
    </row>
    <row r="1123" spans="1:6" ht="30">
      <c r="A1123" s="612">
        <v>102012</v>
      </c>
      <c r="B1123" s="613" t="s">
        <v>6005</v>
      </c>
      <c r="C1123" s="614" t="s">
        <v>99</v>
      </c>
      <c r="D1123" s="615">
        <v>109.49</v>
      </c>
      <c r="E1123" s="615">
        <v>81.88</v>
      </c>
      <c r="F1123" s="615">
        <v>191.37</v>
      </c>
    </row>
    <row r="1124" spans="1:6" ht="30">
      <c r="A1124" s="612">
        <v>102013</v>
      </c>
      <c r="B1124" s="613" t="s">
        <v>6006</v>
      </c>
      <c r="C1124" s="614" t="s">
        <v>99</v>
      </c>
      <c r="D1124" s="615">
        <v>99.31</v>
      </c>
      <c r="E1124" s="615">
        <v>77.78</v>
      </c>
      <c r="F1124" s="615">
        <v>177.09</v>
      </c>
    </row>
    <row r="1125" spans="1:6" ht="30">
      <c r="A1125" s="612">
        <v>102014</v>
      </c>
      <c r="B1125" s="613" t="s">
        <v>6007</v>
      </c>
      <c r="C1125" s="614" t="s">
        <v>99</v>
      </c>
      <c r="D1125" s="615">
        <v>431.41</v>
      </c>
      <c r="E1125" s="615">
        <v>184.21</v>
      </c>
      <c r="F1125" s="615">
        <v>615.62</v>
      </c>
    </row>
    <row r="1126" spans="1:6" ht="30">
      <c r="A1126" s="612">
        <v>102015</v>
      </c>
      <c r="B1126" s="613" t="s">
        <v>6008</v>
      </c>
      <c r="C1126" s="614" t="s">
        <v>99</v>
      </c>
      <c r="D1126" s="615">
        <v>370.29</v>
      </c>
      <c r="E1126" s="615">
        <v>146.25</v>
      </c>
      <c r="F1126" s="615">
        <v>516.54</v>
      </c>
    </row>
    <row r="1127" spans="1:6" ht="30">
      <c r="A1127" s="612">
        <v>102016</v>
      </c>
      <c r="B1127" s="613" t="s">
        <v>6009</v>
      </c>
      <c r="C1127" s="614" t="s">
        <v>99</v>
      </c>
      <c r="D1127" s="615">
        <v>148.54</v>
      </c>
      <c r="E1127" s="615">
        <v>135.28</v>
      </c>
      <c r="F1127" s="615">
        <v>283.82</v>
      </c>
    </row>
    <row r="1128" spans="1:6" ht="30">
      <c r="A1128" s="612">
        <v>102017</v>
      </c>
      <c r="B1128" s="613" t="s">
        <v>6010</v>
      </c>
      <c r="C1128" s="614" t="s">
        <v>99</v>
      </c>
      <c r="D1128" s="615">
        <v>142.1</v>
      </c>
      <c r="E1128" s="615">
        <v>110.22</v>
      </c>
      <c r="F1128" s="615">
        <v>252.32</v>
      </c>
    </row>
    <row r="1129" spans="1:6" ht="30">
      <c r="A1129" s="612">
        <v>102036</v>
      </c>
      <c r="B1129" s="613" t="s">
        <v>6011</v>
      </c>
      <c r="C1129" s="614" t="s">
        <v>99</v>
      </c>
      <c r="D1129" s="615">
        <v>126.83</v>
      </c>
      <c r="E1129" s="615">
        <v>91.37</v>
      </c>
      <c r="F1129" s="615">
        <v>218.2</v>
      </c>
    </row>
    <row r="1130" spans="1:6" ht="30">
      <c r="A1130" s="612">
        <v>102037</v>
      </c>
      <c r="B1130" s="613" t="s">
        <v>6012</v>
      </c>
      <c r="C1130" s="614" t="s">
        <v>99</v>
      </c>
      <c r="D1130" s="615">
        <v>108.3</v>
      </c>
      <c r="E1130" s="615">
        <v>83.88</v>
      </c>
      <c r="F1130" s="615">
        <v>192.18</v>
      </c>
    </row>
    <row r="1131" spans="1:6" ht="30">
      <c r="A1131" s="612">
        <v>102038</v>
      </c>
      <c r="B1131" s="613" t="s">
        <v>6013</v>
      </c>
      <c r="C1131" s="614" t="s">
        <v>99</v>
      </c>
      <c r="D1131" s="615">
        <v>98.07</v>
      </c>
      <c r="E1131" s="615">
        <v>79.59</v>
      </c>
      <c r="F1131" s="615">
        <v>177.66</v>
      </c>
    </row>
    <row r="1132" spans="1:6" ht="30">
      <c r="A1132" s="612">
        <v>102059</v>
      </c>
      <c r="B1132" s="613" t="s">
        <v>6014</v>
      </c>
      <c r="C1132" s="614" t="s">
        <v>99</v>
      </c>
      <c r="D1132" s="615">
        <v>351.05</v>
      </c>
      <c r="E1132" s="615">
        <v>170.02</v>
      </c>
      <c r="F1132" s="615">
        <v>521.07000000000005</v>
      </c>
    </row>
    <row r="1133" spans="1:6" ht="30">
      <c r="A1133" s="612">
        <v>102060</v>
      </c>
      <c r="B1133" s="613" t="s">
        <v>6015</v>
      </c>
      <c r="C1133" s="614" t="s">
        <v>99</v>
      </c>
      <c r="D1133" s="615">
        <v>303.24</v>
      </c>
      <c r="E1133" s="615">
        <v>135.03</v>
      </c>
      <c r="F1133" s="615">
        <v>438.27</v>
      </c>
    </row>
    <row r="1134" spans="1:6" ht="30">
      <c r="A1134" s="612">
        <v>102061</v>
      </c>
      <c r="B1134" s="613" t="s">
        <v>6016</v>
      </c>
      <c r="C1134" s="614" t="s">
        <v>99</v>
      </c>
      <c r="D1134" s="615">
        <v>152.31</v>
      </c>
      <c r="E1134" s="615">
        <v>112.64</v>
      </c>
      <c r="F1134" s="615">
        <v>264.95</v>
      </c>
    </row>
    <row r="1135" spans="1:6" ht="30">
      <c r="A1135" s="612">
        <v>102062</v>
      </c>
      <c r="B1135" s="613" t="s">
        <v>6017</v>
      </c>
      <c r="C1135" s="614" t="s">
        <v>99</v>
      </c>
      <c r="D1135" s="615">
        <v>146.51</v>
      </c>
      <c r="E1135" s="615">
        <v>91.14</v>
      </c>
      <c r="F1135" s="615">
        <v>237.65</v>
      </c>
    </row>
    <row r="1136" spans="1:6" ht="30">
      <c r="A1136" s="612">
        <v>102063</v>
      </c>
      <c r="B1136" s="613" t="s">
        <v>6018</v>
      </c>
      <c r="C1136" s="614" t="s">
        <v>99</v>
      </c>
      <c r="D1136" s="615">
        <v>125.85</v>
      </c>
      <c r="E1136" s="615">
        <v>75.95</v>
      </c>
      <c r="F1136" s="615">
        <v>201.8</v>
      </c>
    </row>
    <row r="1137" spans="1:6" ht="30">
      <c r="A1137" s="612">
        <v>102064</v>
      </c>
      <c r="B1137" s="613" t="s">
        <v>6019</v>
      </c>
      <c r="C1137" s="614" t="s">
        <v>99</v>
      </c>
      <c r="D1137" s="615">
        <v>107.15</v>
      </c>
      <c r="E1137" s="615">
        <v>69.680000000000007</v>
      </c>
      <c r="F1137" s="615">
        <v>176.83</v>
      </c>
    </row>
    <row r="1138" spans="1:6" ht="30">
      <c r="A1138" s="612">
        <v>102065</v>
      </c>
      <c r="B1138" s="613" t="s">
        <v>6020</v>
      </c>
      <c r="C1138" s="614" t="s">
        <v>99</v>
      </c>
      <c r="D1138" s="615">
        <v>96.86</v>
      </c>
      <c r="E1138" s="615">
        <v>66.099999999999994</v>
      </c>
      <c r="F1138" s="615">
        <v>162.96</v>
      </c>
    </row>
    <row r="1139" spans="1:6" ht="30">
      <c r="A1139" s="612">
        <v>102066</v>
      </c>
      <c r="B1139" s="613" t="s">
        <v>6021</v>
      </c>
      <c r="C1139" s="614" t="s">
        <v>99</v>
      </c>
      <c r="D1139" s="615">
        <v>389.87</v>
      </c>
      <c r="E1139" s="615">
        <v>166.49</v>
      </c>
      <c r="F1139" s="615">
        <v>556.36</v>
      </c>
    </row>
    <row r="1140" spans="1:6" ht="30">
      <c r="A1140" s="612">
        <v>102067</v>
      </c>
      <c r="B1140" s="613" t="s">
        <v>6022</v>
      </c>
      <c r="C1140" s="614" t="s">
        <v>99</v>
      </c>
      <c r="D1140" s="615">
        <v>345.57</v>
      </c>
      <c r="E1140" s="615">
        <v>132.6</v>
      </c>
      <c r="F1140" s="615">
        <v>478.17</v>
      </c>
    </row>
    <row r="1141" spans="1:6" ht="30">
      <c r="A1141" s="612">
        <v>102068</v>
      </c>
      <c r="B1141" s="613" t="s">
        <v>6023</v>
      </c>
      <c r="C1141" s="614" t="s">
        <v>99</v>
      </c>
      <c r="D1141" s="615">
        <v>137.12</v>
      </c>
      <c r="E1141" s="615">
        <v>115</v>
      </c>
      <c r="F1141" s="615">
        <v>252.12</v>
      </c>
    </row>
    <row r="1142" spans="1:6" ht="30">
      <c r="A1142" s="612">
        <v>102069</v>
      </c>
      <c r="B1142" s="613" t="s">
        <v>6024</v>
      </c>
      <c r="C1142" s="614" t="s">
        <v>99</v>
      </c>
      <c r="D1142" s="615">
        <v>132.22</v>
      </c>
      <c r="E1142" s="615">
        <v>94</v>
      </c>
      <c r="F1142" s="615">
        <v>226.22</v>
      </c>
    </row>
    <row r="1143" spans="1:6" ht="30">
      <c r="A1143" s="612">
        <v>102070</v>
      </c>
      <c r="B1143" s="613" t="s">
        <v>6025</v>
      </c>
      <c r="C1143" s="614" t="s">
        <v>99</v>
      </c>
      <c r="D1143" s="615">
        <v>118.48</v>
      </c>
      <c r="E1143" s="615">
        <v>77.59</v>
      </c>
      <c r="F1143" s="615">
        <v>196.07</v>
      </c>
    </row>
    <row r="1144" spans="1:6" ht="30">
      <c r="A1144" s="612">
        <v>102071</v>
      </c>
      <c r="B1144" s="613" t="s">
        <v>6026</v>
      </c>
      <c r="C1144" s="614" t="s">
        <v>99</v>
      </c>
      <c r="D1144" s="615">
        <v>100.94</v>
      </c>
      <c r="E1144" s="615">
        <v>71.099999999999994</v>
      </c>
      <c r="F1144" s="615">
        <v>172.04</v>
      </c>
    </row>
    <row r="1145" spans="1:6" ht="30">
      <c r="A1145" s="612">
        <v>102072</v>
      </c>
      <c r="B1145" s="613" t="s">
        <v>6027</v>
      </c>
      <c r="C1145" s="614" t="s">
        <v>99</v>
      </c>
      <c r="D1145" s="615">
        <v>95.32</v>
      </c>
      <c r="E1145" s="615">
        <v>66.42</v>
      </c>
      <c r="F1145" s="615">
        <v>161.74</v>
      </c>
    </row>
    <row r="1146" spans="1:6">
      <c r="A1146" s="608"/>
      <c r="B1146" s="609" t="s">
        <v>11289</v>
      </c>
      <c r="C1146" s="610"/>
      <c r="D1146" s="611"/>
      <c r="E1146" s="611"/>
      <c r="F1146" s="611"/>
    </row>
    <row r="1147" spans="1:6" ht="30">
      <c r="A1147" s="612">
        <v>102039</v>
      </c>
      <c r="B1147" s="613" t="s">
        <v>6028</v>
      </c>
      <c r="C1147" s="614" t="s">
        <v>99</v>
      </c>
      <c r="D1147" s="615">
        <v>373.9</v>
      </c>
      <c r="E1147" s="615">
        <v>186.27</v>
      </c>
      <c r="F1147" s="615">
        <v>560.16999999999996</v>
      </c>
    </row>
    <row r="1148" spans="1:6" ht="30">
      <c r="A1148" s="612">
        <v>102040</v>
      </c>
      <c r="B1148" s="613" t="s">
        <v>6029</v>
      </c>
      <c r="C1148" s="614" t="s">
        <v>99</v>
      </c>
      <c r="D1148" s="615">
        <v>319.86</v>
      </c>
      <c r="E1148" s="615">
        <v>147.1</v>
      </c>
      <c r="F1148" s="615">
        <v>466.96</v>
      </c>
    </row>
    <row r="1149" spans="1:6" ht="30">
      <c r="A1149" s="612">
        <v>102041</v>
      </c>
      <c r="B1149" s="613" t="s">
        <v>6030</v>
      </c>
      <c r="C1149" s="614" t="s">
        <v>99</v>
      </c>
      <c r="D1149" s="615">
        <v>160</v>
      </c>
      <c r="E1149" s="615">
        <v>129.63</v>
      </c>
      <c r="F1149" s="615">
        <v>289.63</v>
      </c>
    </row>
    <row r="1150" spans="1:6" ht="30">
      <c r="A1150" s="612">
        <v>102042</v>
      </c>
      <c r="B1150" s="613" t="s">
        <v>6031</v>
      </c>
      <c r="C1150" s="614" t="s">
        <v>99</v>
      </c>
      <c r="D1150" s="615">
        <v>150.82</v>
      </c>
      <c r="E1150" s="615">
        <v>103.82</v>
      </c>
      <c r="F1150" s="615">
        <v>254.64</v>
      </c>
    </row>
    <row r="1151" spans="1:6" ht="30">
      <c r="A1151" s="612">
        <v>102043</v>
      </c>
      <c r="B1151" s="613" t="s">
        <v>6032</v>
      </c>
      <c r="C1151" s="614" t="s">
        <v>99</v>
      </c>
      <c r="D1151" s="615">
        <v>129.84</v>
      </c>
      <c r="E1151" s="615">
        <v>87.52</v>
      </c>
      <c r="F1151" s="615">
        <v>217.36</v>
      </c>
    </row>
    <row r="1152" spans="1:6" ht="30">
      <c r="A1152" s="612">
        <v>102044</v>
      </c>
      <c r="B1152" s="613" t="s">
        <v>6033</v>
      </c>
      <c r="C1152" s="614" t="s">
        <v>99</v>
      </c>
      <c r="D1152" s="615">
        <v>111.69</v>
      </c>
      <c r="E1152" s="615">
        <v>80.849999999999994</v>
      </c>
      <c r="F1152" s="615">
        <v>192.54</v>
      </c>
    </row>
    <row r="1153" spans="1:6" ht="30">
      <c r="A1153" s="612">
        <v>102045</v>
      </c>
      <c r="B1153" s="613" t="s">
        <v>6034</v>
      </c>
      <c r="C1153" s="614" t="s">
        <v>99</v>
      </c>
      <c r="D1153" s="615">
        <v>100.78</v>
      </c>
      <c r="E1153" s="615">
        <v>76.849999999999994</v>
      </c>
      <c r="F1153" s="615">
        <v>177.63</v>
      </c>
    </row>
    <row r="1154" spans="1:6" ht="30">
      <c r="A1154" s="612">
        <v>102046</v>
      </c>
      <c r="B1154" s="613" t="s">
        <v>6035</v>
      </c>
      <c r="C1154" s="614" t="s">
        <v>99</v>
      </c>
      <c r="D1154" s="615">
        <v>448.87</v>
      </c>
      <c r="E1154" s="615">
        <v>182.95</v>
      </c>
      <c r="F1154" s="615">
        <v>631.82000000000005</v>
      </c>
    </row>
    <row r="1155" spans="1:6" ht="30">
      <c r="A1155" s="612">
        <v>102047</v>
      </c>
      <c r="B1155" s="613" t="s">
        <v>6036</v>
      </c>
      <c r="C1155" s="614" t="s">
        <v>99</v>
      </c>
      <c r="D1155" s="615">
        <v>395.55</v>
      </c>
      <c r="E1155" s="615">
        <v>144.80000000000001</v>
      </c>
      <c r="F1155" s="615">
        <v>540.35</v>
      </c>
    </row>
    <row r="1156" spans="1:6" ht="30">
      <c r="A1156" s="612">
        <v>102048</v>
      </c>
      <c r="B1156" s="613" t="s">
        <v>6037</v>
      </c>
      <c r="C1156" s="614" t="s">
        <v>99</v>
      </c>
      <c r="D1156" s="615">
        <v>144.75</v>
      </c>
      <c r="E1156" s="615">
        <v>134.69</v>
      </c>
      <c r="F1156" s="615">
        <v>279.44</v>
      </c>
    </row>
    <row r="1157" spans="1:6" ht="30">
      <c r="A1157" s="612">
        <v>102049</v>
      </c>
      <c r="B1157" s="613" t="s">
        <v>6038</v>
      </c>
      <c r="C1157" s="614" t="s">
        <v>99</v>
      </c>
      <c r="D1157" s="615">
        <v>136.26</v>
      </c>
      <c r="E1157" s="615">
        <v>109.35</v>
      </c>
      <c r="F1157" s="615">
        <v>245.61</v>
      </c>
    </row>
    <row r="1158" spans="1:6" ht="30">
      <c r="A1158" s="612">
        <v>102050</v>
      </c>
      <c r="B1158" s="613" t="s">
        <v>6039</v>
      </c>
      <c r="C1158" s="614" t="s">
        <v>99</v>
      </c>
      <c r="D1158" s="615">
        <v>122.45</v>
      </c>
      <c r="E1158" s="615">
        <v>90.91</v>
      </c>
      <c r="F1158" s="615">
        <v>213.36</v>
      </c>
    </row>
    <row r="1159" spans="1:6" ht="30">
      <c r="A1159" s="612">
        <v>102051</v>
      </c>
      <c r="B1159" s="613" t="s">
        <v>6040</v>
      </c>
      <c r="C1159" s="614" t="s">
        <v>99</v>
      </c>
      <c r="D1159" s="615">
        <v>103.9</v>
      </c>
      <c r="E1159" s="615">
        <v>83.45</v>
      </c>
      <c r="F1159" s="615">
        <v>187.35</v>
      </c>
    </row>
    <row r="1160" spans="1:6" ht="30">
      <c r="A1160" s="612">
        <v>102052</v>
      </c>
      <c r="B1160" s="613" t="s">
        <v>6041</v>
      </c>
      <c r="C1160" s="614" t="s">
        <v>99</v>
      </c>
      <c r="D1160" s="615">
        <v>93.67</v>
      </c>
      <c r="E1160" s="615">
        <v>79.16</v>
      </c>
      <c r="F1160" s="615">
        <v>172.83</v>
      </c>
    </row>
    <row r="1161" spans="1:6">
      <c r="A1161" s="608"/>
      <c r="B1161" s="609" t="s">
        <v>11290</v>
      </c>
      <c r="C1161" s="610"/>
      <c r="D1161" s="611"/>
      <c r="E1161" s="611"/>
      <c r="F1161" s="611"/>
    </row>
    <row r="1162" spans="1:6" ht="30">
      <c r="A1162" s="612">
        <v>96252</v>
      </c>
      <c r="B1162" s="613" t="s">
        <v>6042</v>
      </c>
      <c r="C1162" s="614" t="s">
        <v>99</v>
      </c>
      <c r="D1162" s="615">
        <v>190.17</v>
      </c>
      <c r="E1162" s="615">
        <v>56.43</v>
      </c>
      <c r="F1162" s="615">
        <v>246.6</v>
      </c>
    </row>
    <row r="1163" spans="1:6" ht="45">
      <c r="A1163" s="612">
        <v>96257</v>
      </c>
      <c r="B1163" s="613" t="s">
        <v>6043</v>
      </c>
      <c r="C1163" s="614" t="s">
        <v>99</v>
      </c>
      <c r="D1163" s="615">
        <v>126.06</v>
      </c>
      <c r="E1163" s="615">
        <v>79.23</v>
      </c>
      <c r="F1163" s="615">
        <v>205.29</v>
      </c>
    </row>
    <row r="1164" spans="1:6" ht="30">
      <c r="A1164" s="612">
        <v>96258</v>
      </c>
      <c r="B1164" s="613" t="s">
        <v>6044</v>
      </c>
      <c r="C1164" s="614" t="s">
        <v>99</v>
      </c>
      <c r="D1164" s="615">
        <v>120.67</v>
      </c>
      <c r="E1164" s="615">
        <v>71.73</v>
      </c>
      <c r="F1164" s="615">
        <v>192.4</v>
      </c>
    </row>
    <row r="1165" spans="1:6" ht="45">
      <c r="A1165" s="612">
        <v>96259</v>
      </c>
      <c r="B1165" s="613" t="s">
        <v>6045</v>
      </c>
      <c r="C1165" s="614" t="s">
        <v>99</v>
      </c>
      <c r="D1165" s="615">
        <v>131.38999999999999</v>
      </c>
      <c r="E1165" s="615">
        <v>99.69</v>
      </c>
      <c r="F1165" s="615">
        <v>231.08</v>
      </c>
    </row>
    <row r="1166" spans="1:6" ht="30">
      <c r="A1166" s="612">
        <v>97747</v>
      </c>
      <c r="B1166" s="613" t="s">
        <v>6046</v>
      </c>
      <c r="C1166" s="614" t="s">
        <v>99</v>
      </c>
      <c r="D1166" s="615">
        <v>125.74</v>
      </c>
      <c r="E1166" s="615">
        <v>88.81</v>
      </c>
      <c r="F1166" s="615">
        <v>214.55</v>
      </c>
    </row>
    <row r="1167" spans="1:6">
      <c r="A1167" s="608"/>
      <c r="B1167" s="609" t="s">
        <v>11291</v>
      </c>
      <c r="C1167" s="610"/>
      <c r="D1167" s="611"/>
      <c r="E1167" s="611"/>
      <c r="F1167" s="611"/>
    </row>
    <row r="1168" spans="1:6">
      <c r="A1168" s="608"/>
      <c r="B1168" s="609" t="s">
        <v>11292</v>
      </c>
      <c r="C1168" s="610"/>
      <c r="D1168" s="611"/>
      <c r="E1168" s="611"/>
      <c r="F1168" s="611"/>
    </row>
    <row r="1169" spans="1:6" ht="30">
      <c r="A1169" s="612">
        <v>92409</v>
      </c>
      <c r="B1169" s="613" t="s">
        <v>6047</v>
      </c>
      <c r="C1169" s="614" t="s">
        <v>99</v>
      </c>
      <c r="D1169" s="615">
        <v>286.05</v>
      </c>
      <c r="E1169" s="615">
        <v>93.45</v>
      </c>
      <c r="F1169" s="615">
        <v>379.5</v>
      </c>
    </row>
    <row r="1170" spans="1:6" ht="30">
      <c r="A1170" s="612">
        <v>92411</v>
      </c>
      <c r="B1170" s="613" t="s">
        <v>6048</v>
      </c>
      <c r="C1170" s="614" t="s">
        <v>99</v>
      </c>
      <c r="D1170" s="615">
        <v>158.97</v>
      </c>
      <c r="E1170" s="615">
        <v>74.94</v>
      </c>
      <c r="F1170" s="615">
        <v>233.91</v>
      </c>
    </row>
    <row r="1171" spans="1:6" ht="30">
      <c r="A1171" s="612">
        <v>92413</v>
      </c>
      <c r="B1171" s="613" t="s">
        <v>6049</v>
      </c>
      <c r="C1171" s="614" t="s">
        <v>99</v>
      </c>
      <c r="D1171" s="615">
        <v>88.89</v>
      </c>
      <c r="E1171" s="615">
        <v>54.96</v>
      </c>
      <c r="F1171" s="615">
        <v>143.85</v>
      </c>
    </row>
    <row r="1172" spans="1:6" ht="30">
      <c r="A1172" s="608"/>
      <c r="B1172" s="609" t="s">
        <v>11293</v>
      </c>
      <c r="C1172" s="610"/>
      <c r="D1172" s="611"/>
      <c r="E1172" s="611"/>
      <c r="F1172" s="611"/>
    </row>
    <row r="1173" spans="1:6" ht="45">
      <c r="A1173" s="612">
        <v>92415</v>
      </c>
      <c r="B1173" s="613" t="s">
        <v>6050</v>
      </c>
      <c r="C1173" s="614" t="s">
        <v>99</v>
      </c>
      <c r="D1173" s="615">
        <v>85.52</v>
      </c>
      <c r="E1173" s="615">
        <v>45.76</v>
      </c>
      <c r="F1173" s="615">
        <v>131.28</v>
      </c>
    </row>
    <row r="1174" spans="1:6" ht="45">
      <c r="A1174" s="612">
        <v>92419</v>
      </c>
      <c r="B1174" s="613" t="s">
        <v>6051</v>
      </c>
      <c r="C1174" s="614" t="s">
        <v>99</v>
      </c>
      <c r="D1174" s="615">
        <v>52.82</v>
      </c>
      <c r="E1174" s="615">
        <v>30.2</v>
      </c>
      <c r="F1174" s="615">
        <v>83.02</v>
      </c>
    </row>
    <row r="1175" spans="1:6" ht="45">
      <c r="A1175" s="612">
        <v>92423</v>
      </c>
      <c r="B1175" s="613" t="s">
        <v>6052</v>
      </c>
      <c r="C1175" s="614" t="s">
        <v>99</v>
      </c>
      <c r="D1175" s="615">
        <v>43.07</v>
      </c>
      <c r="E1175" s="615">
        <v>24.81</v>
      </c>
      <c r="F1175" s="615">
        <v>67.88</v>
      </c>
    </row>
    <row r="1176" spans="1:6" ht="45">
      <c r="A1176" s="612">
        <v>92427</v>
      </c>
      <c r="B1176" s="613" t="s">
        <v>6053</v>
      </c>
      <c r="C1176" s="614" t="s">
        <v>99</v>
      </c>
      <c r="D1176" s="615">
        <v>38.17</v>
      </c>
      <c r="E1176" s="615">
        <v>22.05</v>
      </c>
      <c r="F1176" s="615">
        <v>60.22</v>
      </c>
    </row>
    <row r="1177" spans="1:6" ht="45">
      <c r="A1177" s="612">
        <v>92431</v>
      </c>
      <c r="B1177" s="613" t="s">
        <v>6054</v>
      </c>
      <c r="C1177" s="614" t="s">
        <v>99</v>
      </c>
      <c r="D1177" s="615">
        <v>37.04</v>
      </c>
      <c r="E1177" s="615">
        <v>19.64</v>
      </c>
      <c r="F1177" s="615">
        <v>56.68</v>
      </c>
    </row>
    <row r="1178" spans="1:6" ht="45">
      <c r="A1178" s="612">
        <v>92435</v>
      </c>
      <c r="B1178" s="613" t="s">
        <v>6055</v>
      </c>
      <c r="C1178" s="614" t="s">
        <v>99</v>
      </c>
      <c r="D1178" s="615">
        <v>35.090000000000003</v>
      </c>
      <c r="E1178" s="615">
        <v>18.7</v>
      </c>
      <c r="F1178" s="615">
        <v>53.79</v>
      </c>
    </row>
    <row r="1179" spans="1:6" ht="45">
      <c r="A1179" s="612">
        <v>92439</v>
      </c>
      <c r="B1179" s="613" t="s">
        <v>6056</v>
      </c>
      <c r="C1179" s="614" t="s">
        <v>99</v>
      </c>
      <c r="D1179" s="615">
        <v>33.67</v>
      </c>
      <c r="E1179" s="615">
        <v>18.04</v>
      </c>
      <c r="F1179" s="615">
        <v>51.71</v>
      </c>
    </row>
    <row r="1180" spans="1:6" ht="45">
      <c r="A1180" s="612">
        <v>92443</v>
      </c>
      <c r="B1180" s="613" t="s">
        <v>6057</v>
      </c>
      <c r="C1180" s="614" t="s">
        <v>99</v>
      </c>
      <c r="D1180" s="615">
        <v>30.45</v>
      </c>
      <c r="E1180" s="615">
        <v>16.850000000000001</v>
      </c>
      <c r="F1180" s="615">
        <v>47.3</v>
      </c>
    </row>
    <row r="1181" spans="1:6" ht="30">
      <c r="A1181" s="608"/>
      <c r="B1181" s="609" t="s">
        <v>11294</v>
      </c>
      <c r="C1181" s="610"/>
      <c r="D1181" s="611"/>
      <c r="E1181" s="611"/>
      <c r="F1181" s="611"/>
    </row>
    <row r="1182" spans="1:6" ht="45">
      <c r="A1182" s="612">
        <v>92417</v>
      </c>
      <c r="B1182" s="613" t="s">
        <v>6058</v>
      </c>
      <c r="C1182" s="614" t="s">
        <v>99</v>
      </c>
      <c r="D1182" s="615">
        <v>92.12</v>
      </c>
      <c r="E1182" s="615">
        <v>63.27</v>
      </c>
      <c r="F1182" s="615">
        <v>155.38999999999999</v>
      </c>
    </row>
    <row r="1183" spans="1:6" ht="45">
      <c r="A1183" s="612">
        <v>92421</v>
      </c>
      <c r="B1183" s="613" t="s">
        <v>6059</v>
      </c>
      <c r="C1183" s="614" t="s">
        <v>99</v>
      </c>
      <c r="D1183" s="615">
        <v>57.87</v>
      </c>
      <c r="E1183" s="615">
        <v>43.63</v>
      </c>
      <c r="F1183" s="615">
        <v>101.5</v>
      </c>
    </row>
    <row r="1184" spans="1:6" ht="45">
      <c r="A1184" s="612">
        <v>92425</v>
      </c>
      <c r="B1184" s="613" t="s">
        <v>6060</v>
      </c>
      <c r="C1184" s="614" t="s">
        <v>99</v>
      </c>
      <c r="D1184" s="615">
        <v>47.46</v>
      </c>
      <c r="E1184" s="615">
        <v>36.49</v>
      </c>
      <c r="F1184" s="615">
        <v>83.95</v>
      </c>
    </row>
    <row r="1185" spans="1:6" ht="45">
      <c r="A1185" s="612">
        <v>92429</v>
      </c>
      <c r="B1185" s="613" t="s">
        <v>6061</v>
      </c>
      <c r="C1185" s="614" t="s">
        <v>99</v>
      </c>
      <c r="D1185" s="615">
        <v>42.24</v>
      </c>
      <c r="E1185" s="615">
        <v>32.880000000000003</v>
      </c>
      <c r="F1185" s="615">
        <v>75.12</v>
      </c>
    </row>
    <row r="1186" spans="1:6" ht="45">
      <c r="A1186" s="612">
        <v>92433</v>
      </c>
      <c r="B1186" s="613" t="s">
        <v>6062</v>
      </c>
      <c r="C1186" s="614" t="s">
        <v>99</v>
      </c>
      <c r="D1186" s="615">
        <v>40.89</v>
      </c>
      <c r="E1186" s="615">
        <v>29.93</v>
      </c>
      <c r="F1186" s="615">
        <v>70.819999999999993</v>
      </c>
    </row>
    <row r="1187" spans="1:6" ht="45">
      <c r="A1187" s="612">
        <v>92437</v>
      </c>
      <c r="B1187" s="613" t="s">
        <v>6063</v>
      </c>
      <c r="C1187" s="614" t="s">
        <v>99</v>
      </c>
      <c r="D1187" s="615">
        <v>38.799999999999997</v>
      </c>
      <c r="E1187" s="615">
        <v>28.65</v>
      </c>
      <c r="F1187" s="615">
        <v>67.45</v>
      </c>
    </row>
    <row r="1188" spans="1:6" ht="45">
      <c r="A1188" s="612">
        <v>92441</v>
      </c>
      <c r="B1188" s="613" t="s">
        <v>6064</v>
      </c>
      <c r="C1188" s="614" t="s">
        <v>99</v>
      </c>
      <c r="D1188" s="615">
        <v>37.31</v>
      </c>
      <c r="E1188" s="615">
        <v>27.73</v>
      </c>
      <c r="F1188" s="615">
        <v>65.040000000000006</v>
      </c>
    </row>
    <row r="1189" spans="1:6" ht="45">
      <c r="A1189" s="612">
        <v>92445</v>
      </c>
      <c r="B1189" s="613" t="s">
        <v>6065</v>
      </c>
      <c r="C1189" s="614" t="s">
        <v>99</v>
      </c>
      <c r="D1189" s="615">
        <v>33.96</v>
      </c>
      <c r="E1189" s="615">
        <v>26.19</v>
      </c>
      <c r="F1189" s="615">
        <v>60.15</v>
      </c>
    </row>
    <row r="1190" spans="1:6">
      <c r="A1190" s="608"/>
      <c r="B1190" s="609" t="s">
        <v>11295</v>
      </c>
      <c r="C1190" s="610"/>
      <c r="D1190" s="611"/>
      <c r="E1190" s="611"/>
      <c r="F1190" s="611"/>
    </row>
    <row r="1191" spans="1:6" ht="30">
      <c r="A1191" s="612">
        <v>92446</v>
      </c>
      <c r="B1191" s="613" t="s">
        <v>6066</v>
      </c>
      <c r="C1191" s="614" t="s">
        <v>99</v>
      </c>
      <c r="D1191" s="615">
        <v>248.48</v>
      </c>
      <c r="E1191" s="615">
        <v>90.75</v>
      </c>
      <c r="F1191" s="615">
        <v>339.23</v>
      </c>
    </row>
    <row r="1192" spans="1:6" ht="30">
      <c r="A1192" s="626">
        <v>92447</v>
      </c>
      <c r="B1192" s="613" t="s">
        <v>6067</v>
      </c>
      <c r="C1192" s="614" t="s">
        <v>99</v>
      </c>
      <c r="D1192" s="615">
        <v>162.04</v>
      </c>
      <c r="E1192" s="615">
        <v>69.959999999999994</v>
      </c>
      <c r="F1192" s="615">
        <v>232</v>
      </c>
    </row>
    <row r="1193" spans="1:6" ht="30">
      <c r="A1193" s="612">
        <v>92448</v>
      </c>
      <c r="B1193" s="613" t="s">
        <v>6068</v>
      </c>
      <c r="C1193" s="614" t="s">
        <v>99</v>
      </c>
      <c r="D1193" s="615">
        <v>120.35</v>
      </c>
      <c r="E1193" s="615">
        <v>56.96</v>
      </c>
      <c r="F1193" s="615">
        <v>177.31</v>
      </c>
    </row>
    <row r="1194" spans="1:6" ht="30">
      <c r="A1194" s="612">
        <v>92451</v>
      </c>
      <c r="B1194" s="613" t="s">
        <v>6069</v>
      </c>
      <c r="C1194" s="614" t="s">
        <v>99</v>
      </c>
      <c r="D1194" s="615">
        <v>126.26</v>
      </c>
      <c r="E1194" s="615">
        <v>52.96</v>
      </c>
      <c r="F1194" s="615">
        <v>179.22</v>
      </c>
    </row>
    <row r="1195" spans="1:6" ht="30">
      <c r="A1195" s="612">
        <v>92455</v>
      </c>
      <c r="B1195" s="613" t="s">
        <v>6070</v>
      </c>
      <c r="C1195" s="614" t="s">
        <v>99</v>
      </c>
      <c r="D1195" s="615">
        <v>102.16</v>
      </c>
      <c r="E1195" s="615">
        <v>44.62</v>
      </c>
      <c r="F1195" s="615">
        <v>146.78</v>
      </c>
    </row>
    <row r="1196" spans="1:6" ht="30">
      <c r="A1196" s="612">
        <v>92459</v>
      </c>
      <c r="B1196" s="613" t="s">
        <v>6071</v>
      </c>
      <c r="C1196" s="614" t="s">
        <v>99</v>
      </c>
      <c r="D1196" s="615">
        <v>86.64</v>
      </c>
      <c r="E1196" s="615">
        <v>38.57</v>
      </c>
      <c r="F1196" s="615">
        <v>125.21</v>
      </c>
    </row>
    <row r="1197" spans="1:6" ht="30">
      <c r="A1197" s="612">
        <v>92463</v>
      </c>
      <c r="B1197" s="613" t="s">
        <v>6072</v>
      </c>
      <c r="C1197" s="614" t="s">
        <v>99</v>
      </c>
      <c r="D1197" s="615">
        <v>78.900000000000006</v>
      </c>
      <c r="E1197" s="615">
        <v>34.79</v>
      </c>
      <c r="F1197" s="615">
        <v>113.69</v>
      </c>
    </row>
    <row r="1198" spans="1:6" ht="30">
      <c r="A1198" s="612">
        <v>92467</v>
      </c>
      <c r="B1198" s="613" t="s">
        <v>6073</v>
      </c>
      <c r="C1198" s="614" t="s">
        <v>99</v>
      </c>
      <c r="D1198" s="615">
        <v>65.78</v>
      </c>
      <c r="E1198" s="615">
        <v>29.09</v>
      </c>
      <c r="F1198" s="615">
        <v>94.87</v>
      </c>
    </row>
    <row r="1199" spans="1:6" ht="30">
      <c r="A1199" s="612">
        <v>92471</v>
      </c>
      <c r="B1199" s="613" t="s">
        <v>6074</v>
      </c>
      <c r="C1199" s="614" t="s">
        <v>99</v>
      </c>
      <c r="D1199" s="615">
        <v>60.13</v>
      </c>
      <c r="E1199" s="615">
        <v>26.67</v>
      </c>
      <c r="F1199" s="615">
        <v>86.8</v>
      </c>
    </row>
    <row r="1200" spans="1:6" ht="30">
      <c r="A1200" s="612">
        <v>92475</v>
      </c>
      <c r="B1200" s="613" t="s">
        <v>6075</v>
      </c>
      <c r="C1200" s="614" t="s">
        <v>99</v>
      </c>
      <c r="D1200" s="615">
        <v>55.68</v>
      </c>
      <c r="E1200" s="615">
        <v>24.53</v>
      </c>
      <c r="F1200" s="615">
        <v>80.209999999999994</v>
      </c>
    </row>
    <row r="1201" spans="1:6" ht="30">
      <c r="A1201" s="612">
        <v>92479</v>
      </c>
      <c r="B1201" s="613" t="s">
        <v>6076</v>
      </c>
      <c r="C1201" s="614" t="s">
        <v>99</v>
      </c>
      <c r="D1201" s="615">
        <v>45.84</v>
      </c>
      <c r="E1201" s="615">
        <v>20.37</v>
      </c>
      <c r="F1201" s="615">
        <v>66.209999999999994</v>
      </c>
    </row>
    <row r="1202" spans="1:6" ht="30">
      <c r="A1202" s="612">
        <v>92452</v>
      </c>
      <c r="B1202" s="613" t="s">
        <v>6077</v>
      </c>
      <c r="C1202" s="614" t="s">
        <v>99</v>
      </c>
      <c r="D1202" s="615">
        <v>99.37</v>
      </c>
      <c r="E1202" s="615">
        <v>60.26</v>
      </c>
      <c r="F1202" s="615">
        <v>159.63</v>
      </c>
    </row>
    <row r="1203" spans="1:6" ht="30">
      <c r="A1203" s="612">
        <v>92456</v>
      </c>
      <c r="B1203" s="613" t="s">
        <v>6078</v>
      </c>
      <c r="C1203" s="614" t="s">
        <v>99</v>
      </c>
      <c r="D1203" s="615">
        <v>79.44</v>
      </c>
      <c r="E1203" s="615">
        <v>51.14</v>
      </c>
      <c r="F1203" s="615">
        <v>130.58000000000001</v>
      </c>
    </row>
    <row r="1204" spans="1:6" ht="30">
      <c r="A1204" s="612">
        <v>92460</v>
      </c>
      <c r="B1204" s="613" t="s">
        <v>6079</v>
      </c>
      <c r="C1204" s="614" t="s">
        <v>99</v>
      </c>
      <c r="D1204" s="615">
        <v>62.34</v>
      </c>
      <c r="E1204" s="615">
        <v>44.83</v>
      </c>
      <c r="F1204" s="615">
        <v>107.17</v>
      </c>
    </row>
    <row r="1205" spans="1:6" ht="30">
      <c r="A1205" s="612">
        <v>92464</v>
      </c>
      <c r="B1205" s="613" t="s">
        <v>6080</v>
      </c>
      <c r="C1205" s="614" t="s">
        <v>99</v>
      </c>
      <c r="D1205" s="615">
        <v>60.88</v>
      </c>
      <c r="E1205" s="615">
        <v>40.33</v>
      </c>
      <c r="F1205" s="615">
        <v>101.21</v>
      </c>
    </row>
    <row r="1206" spans="1:6" ht="30">
      <c r="A1206" s="612">
        <v>92468</v>
      </c>
      <c r="B1206" s="613" t="s">
        <v>6081</v>
      </c>
      <c r="C1206" s="614" t="s">
        <v>99</v>
      </c>
      <c r="D1206" s="615">
        <v>59.32</v>
      </c>
      <c r="E1206" s="615">
        <v>35.78</v>
      </c>
      <c r="F1206" s="615">
        <v>95.1</v>
      </c>
    </row>
    <row r="1207" spans="1:6" ht="30">
      <c r="A1207" s="612">
        <v>92472</v>
      </c>
      <c r="B1207" s="613" t="s">
        <v>6082</v>
      </c>
      <c r="C1207" s="614" t="s">
        <v>99</v>
      </c>
      <c r="D1207" s="615">
        <v>56.25</v>
      </c>
      <c r="E1207" s="615">
        <v>32.94</v>
      </c>
      <c r="F1207" s="615">
        <v>89.19</v>
      </c>
    </row>
    <row r="1208" spans="1:6" ht="30">
      <c r="A1208" s="612">
        <v>92476</v>
      </c>
      <c r="B1208" s="613" t="s">
        <v>6083</v>
      </c>
      <c r="C1208" s="614" t="s">
        <v>99</v>
      </c>
      <c r="D1208" s="615">
        <v>53.76</v>
      </c>
      <c r="E1208" s="615">
        <v>30.38</v>
      </c>
      <c r="F1208" s="615">
        <v>84.14</v>
      </c>
    </row>
    <row r="1209" spans="1:6">
      <c r="A1209" s="608"/>
      <c r="B1209" s="609" t="s">
        <v>11296</v>
      </c>
      <c r="C1209" s="610"/>
      <c r="D1209" s="611"/>
      <c r="E1209" s="611"/>
      <c r="F1209" s="611"/>
    </row>
    <row r="1210" spans="1:6" ht="30">
      <c r="A1210" s="612">
        <v>92449</v>
      </c>
      <c r="B1210" s="613" t="s">
        <v>6084</v>
      </c>
      <c r="C1210" s="614" t="s">
        <v>99</v>
      </c>
      <c r="D1210" s="615">
        <v>187.99</v>
      </c>
      <c r="E1210" s="615">
        <v>74.16</v>
      </c>
      <c r="F1210" s="615">
        <v>262.14999999999998</v>
      </c>
    </row>
    <row r="1211" spans="1:6" ht="30">
      <c r="A1211" s="612">
        <v>92453</v>
      </c>
      <c r="B1211" s="613" t="s">
        <v>6085</v>
      </c>
      <c r="C1211" s="614" t="s">
        <v>99</v>
      </c>
      <c r="D1211" s="615">
        <v>159.38999999999999</v>
      </c>
      <c r="E1211" s="615">
        <v>64.45</v>
      </c>
      <c r="F1211" s="615">
        <v>223.84</v>
      </c>
    </row>
    <row r="1212" spans="1:6" ht="30">
      <c r="A1212" s="612">
        <v>92457</v>
      </c>
      <c r="B1212" s="613" t="s">
        <v>6086</v>
      </c>
      <c r="C1212" s="614" t="s">
        <v>99</v>
      </c>
      <c r="D1212" s="615">
        <v>138.46</v>
      </c>
      <c r="E1212" s="615">
        <v>56.69</v>
      </c>
      <c r="F1212" s="615">
        <v>195.15</v>
      </c>
    </row>
    <row r="1213" spans="1:6" ht="30">
      <c r="A1213" s="612">
        <v>92461</v>
      </c>
      <c r="B1213" s="613" t="s">
        <v>6087</v>
      </c>
      <c r="C1213" s="614" t="s">
        <v>99</v>
      </c>
      <c r="D1213" s="615">
        <v>128.49</v>
      </c>
      <c r="E1213" s="615">
        <v>51.76</v>
      </c>
      <c r="F1213" s="615">
        <v>180.25</v>
      </c>
    </row>
    <row r="1214" spans="1:6" ht="30">
      <c r="A1214" s="612">
        <v>92465</v>
      </c>
      <c r="B1214" s="613" t="s">
        <v>6088</v>
      </c>
      <c r="C1214" s="614" t="s">
        <v>99</v>
      </c>
      <c r="D1214" s="615">
        <v>102.48</v>
      </c>
      <c r="E1214" s="615">
        <v>43.29</v>
      </c>
      <c r="F1214" s="615">
        <v>145.77000000000001</v>
      </c>
    </row>
    <row r="1215" spans="1:6" ht="30">
      <c r="A1215" s="612">
        <v>92469</v>
      </c>
      <c r="B1215" s="613" t="s">
        <v>6089</v>
      </c>
      <c r="C1215" s="614" t="s">
        <v>99</v>
      </c>
      <c r="D1215" s="615">
        <v>93.55</v>
      </c>
      <c r="E1215" s="615">
        <v>39.619999999999997</v>
      </c>
      <c r="F1215" s="615">
        <v>133.16999999999999</v>
      </c>
    </row>
    <row r="1216" spans="1:6" ht="30">
      <c r="A1216" s="612">
        <v>92473</v>
      </c>
      <c r="B1216" s="613" t="s">
        <v>6090</v>
      </c>
      <c r="C1216" s="614" t="s">
        <v>99</v>
      </c>
      <c r="D1216" s="615">
        <v>86.5</v>
      </c>
      <c r="E1216" s="615">
        <v>36.43</v>
      </c>
      <c r="F1216" s="615">
        <v>122.93</v>
      </c>
    </row>
    <row r="1217" spans="1:6" ht="30">
      <c r="A1217" s="612">
        <v>92477</v>
      </c>
      <c r="B1217" s="613" t="s">
        <v>6091</v>
      </c>
      <c r="C1217" s="614" t="s">
        <v>99</v>
      </c>
      <c r="D1217" s="615">
        <v>70.91</v>
      </c>
      <c r="E1217" s="615">
        <v>30.26</v>
      </c>
      <c r="F1217" s="615">
        <v>101.17</v>
      </c>
    </row>
    <row r="1218" spans="1:6" ht="30">
      <c r="A1218" s="612">
        <v>92450</v>
      </c>
      <c r="B1218" s="613" t="s">
        <v>6092</v>
      </c>
      <c r="C1218" s="614" t="s">
        <v>99</v>
      </c>
      <c r="D1218" s="615">
        <v>245.14</v>
      </c>
      <c r="E1218" s="615">
        <v>74.34</v>
      </c>
      <c r="F1218" s="615">
        <v>319.48</v>
      </c>
    </row>
    <row r="1219" spans="1:6" ht="30">
      <c r="A1219" s="612">
        <v>92454</v>
      </c>
      <c r="B1219" s="613" t="s">
        <v>6093</v>
      </c>
      <c r="C1219" s="614" t="s">
        <v>99</v>
      </c>
      <c r="D1219" s="615">
        <v>226.22</v>
      </c>
      <c r="E1219" s="615">
        <v>64.17</v>
      </c>
      <c r="F1219" s="615">
        <v>290.39</v>
      </c>
    </row>
    <row r="1220" spans="1:6" ht="30">
      <c r="A1220" s="612">
        <v>92458</v>
      </c>
      <c r="B1220" s="613" t="s">
        <v>6094</v>
      </c>
      <c r="C1220" s="614" t="s">
        <v>99</v>
      </c>
      <c r="D1220" s="615">
        <v>214.94</v>
      </c>
      <c r="E1220" s="615">
        <v>56.85</v>
      </c>
      <c r="F1220" s="615">
        <v>271.79000000000002</v>
      </c>
    </row>
    <row r="1221" spans="1:6" ht="30">
      <c r="A1221" s="612">
        <v>92462</v>
      </c>
      <c r="B1221" s="613" t="s">
        <v>6095</v>
      </c>
      <c r="C1221" s="614" t="s">
        <v>99</v>
      </c>
      <c r="D1221" s="615">
        <v>208.45</v>
      </c>
      <c r="E1221" s="615">
        <v>51.43</v>
      </c>
      <c r="F1221" s="615">
        <v>259.88</v>
      </c>
    </row>
    <row r="1222" spans="1:6" ht="30">
      <c r="A1222" s="612">
        <v>92466</v>
      </c>
      <c r="B1222" s="613" t="s">
        <v>6096</v>
      </c>
      <c r="C1222" s="614" t="s">
        <v>99</v>
      </c>
      <c r="D1222" s="615">
        <v>207.17</v>
      </c>
      <c r="E1222" s="615">
        <v>46.03</v>
      </c>
      <c r="F1222" s="615">
        <v>253.2</v>
      </c>
    </row>
    <row r="1223" spans="1:6" ht="30">
      <c r="A1223" s="612">
        <v>92470</v>
      </c>
      <c r="B1223" s="613" t="s">
        <v>6097</v>
      </c>
      <c r="C1223" s="614" t="s">
        <v>99</v>
      </c>
      <c r="D1223" s="615">
        <v>203.95</v>
      </c>
      <c r="E1223" s="615">
        <v>42.42</v>
      </c>
      <c r="F1223" s="615">
        <v>246.37</v>
      </c>
    </row>
    <row r="1224" spans="1:6" ht="30">
      <c r="A1224" s="612">
        <v>92474</v>
      </c>
      <c r="B1224" s="613" t="s">
        <v>6098</v>
      </c>
      <c r="C1224" s="614" t="s">
        <v>99</v>
      </c>
      <c r="D1224" s="615">
        <v>201.32</v>
      </c>
      <c r="E1224" s="615">
        <v>39.15</v>
      </c>
      <c r="F1224" s="615">
        <v>240.47</v>
      </c>
    </row>
    <row r="1225" spans="1:6" ht="30">
      <c r="A1225" s="612">
        <v>92478</v>
      </c>
      <c r="B1225" s="613" t="s">
        <v>6099</v>
      </c>
      <c r="C1225" s="614" t="s">
        <v>99</v>
      </c>
      <c r="D1225" s="615">
        <v>195.75</v>
      </c>
      <c r="E1225" s="615">
        <v>33.130000000000003</v>
      </c>
      <c r="F1225" s="615">
        <v>228.88</v>
      </c>
    </row>
    <row r="1226" spans="1:6" ht="30">
      <c r="A1226" s="612">
        <v>92480</v>
      </c>
      <c r="B1226" s="613" t="s">
        <v>6100</v>
      </c>
      <c r="C1226" s="614" t="s">
        <v>99</v>
      </c>
      <c r="D1226" s="615">
        <v>48.45</v>
      </c>
      <c r="E1226" s="615">
        <v>25.67</v>
      </c>
      <c r="F1226" s="615">
        <v>74.12</v>
      </c>
    </row>
    <row r="1227" spans="1:6">
      <c r="A1227" s="608"/>
      <c r="B1227" s="609" t="s">
        <v>14213</v>
      </c>
      <c r="C1227" s="610"/>
      <c r="D1227" s="611"/>
      <c r="E1227" s="611"/>
      <c r="F1227" s="611"/>
    </row>
    <row r="1228" spans="1:6" ht="30">
      <c r="A1228" s="612">
        <v>92482</v>
      </c>
      <c r="B1228" s="613" t="s">
        <v>6101</v>
      </c>
      <c r="C1228" s="614" t="s">
        <v>99</v>
      </c>
      <c r="D1228" s="615">
        <v>286.33</v>
      </c>
      <c r="E1228" s="615">
        <v>100.11</v>
      </c>
      <c r="F1228" s="615">
        <v>386.44</v>
      </c>
    </row>
    <row r="1229" spans="1:6" ht="30">
      <c r="A1229" s="612">
        <v>92484</v>
      </c>
      <c r="B1229" s="613" t="s">
        <v>6102</v>
      </c>
      <c r="C1229" s="614" t="s">
        <v>99</v>
      </c>
      <c r="D1229" s="615">
        <v>178.37</v>
      </c>
      <c r="E1229" s="615">
        <v>82.79</v>
      </c>
      <c r="F1229" s="615">
        <v>261.16000000000003</v>
      </c>
    </row>
    <row r="1230" spans="1:6" ht="30">
      <c r="A1230" s="612">
        <v>92486</v>
      </c>
      <c r="B1230" s="613" t="s">
        <v>6103</v>
      </c>
      <c r="C1230" s="614" t="s">
        <v>99</v>
      </c>
      <c r="D1230" s="615">
        <v>114.05</v>
      </c>
      <c r="E1230" s="615">
        <v>68.430000000000007</v>
      </c>
      <c r="F1230" s="615">
        <v>182.48</v>
      </c>
    </row>
    <row r="1231" spans="1:6" ht="30">
      <c r="A1231" s="612">
        <v>92508</v>
      </c>
      <c r="B1231" s="613" t="s">
        <v>6104</v>
      </c>
      <c r="C1231" s="614" t="s">
        <v>99</v>
      </c>
      <c r="D1231" s="615">
        <v>84.59</v>
      </c>
      <c r="E1231" s="615">
        <v>28.98</v>
      </c>
      <c r="F1231" s="615">
        <v>113.57</v>
      </c>
    </row>
    <row r="1232" spans="1:6" ht="30">
      <c r="A1232" s="612">
        <v>92510</v>
      </c>
      <c r="B1232" s="613" t="s">
        <v>6105</v>
      </c>
      <c r="C1232" s="614" t="s">
        <v>99</v>
      </c>
      <c r="D1232" s="615">
        <v>49.55</v>
      </c>
      <c r="E1232" s="615">
        <v>16.940000000000001</v>
      </c>
      <c r="F1232" s="615">
        <v>66.489999999999995</v>
      </c>
    </row>
    <row r="1233" spans="1:6" ht="30">
      <c r="A1233" s="612">
        <v>92512</v>
      </c>
      <c r="B1233" s="613" t="s">
        <v>6106</v>
      </c>
      <c r="C1233" s="614" t="s">
        <v>99</v>
      </c>
      <c r="D1233" s="615">
        <v>72.39</v>
      </c>
      <c r="E1233" s="615">
        <v>26.66</v>
      </c>
      <c r="F1233" s="615">
        <v>99.05</v>
      </c>
    </row>
    <row r="1234" spans="1:6" ht="30">
      <c r="A1234" s="612">
        <v>92514</v>
      </c>
      <c r="B1234" s="613" t="s">
        <v>6107</v>
      </c>
      <c r="C1234" s="614" t="s">
        <v>99</v>
      </c>
      <c r="D1234" s="615">
        <v>37.71</v>
      </c>
      <c r="E1234" s="615">
        <v>15.5</v>
      </c>
      <c r="F1234" s="615">
        <v>53.21</v>
      </c>
    </row>
    <row r="1235" spans="1:6" ht="30">
      <c r="A1235" s="612">
        <v>92515</v>
      </c>
      <c r="B1235" s="613" t="s">
        <v>6108</v>
      </c>
      <c r="C1235" s="614" t="s">
        <v>99</v>
      </c>
      <c r="D1235" s="615">
        <v>67.03</v>
      </c>
      <c r="E1235" s="615">
        <v>24.59</v>
      </c>
      <c r="F1235" s="615">
        <v>91.62</v>
      </c>
    </row>
    <row r="1236" spans="1:6" ht="30">
      <c r="A1236" s="612">
        <v>92518</v>
      </c>
      <c r="B1236" s="613" t="s">
        <v>6109</v>
      </c>
      <c r="C1236" s="614" t="s">
        <v>99</v>
      </c>
      <c r="D1236" s="615">
        <v>32.65</v>
      </c>
      <c r="E1236" s="615">
        <v>14.3</v>
      </c>
      <c r="F1236" s="615">
        <v>46.95</v>
      </c>
    </row>
    <row r="1237" spans="1:6" ht="30">
      <c r="A1237" s="612">
        <v>92520</v>
      </c>
      <c r="B1237" s="613" t="s">
        <v>6110</v>
      </c>
      <c r="C1237" s="614" t="s">
        <v>99</v>
      </c>
      <c r="D1237" s="615">
        <v>63.94</v>
      </c>
      <c r="E1237" s="615">
        <v>22.68</v>
      </c>
      <c r="F1237" s="615">
        <v>86.62</v>
      </c>
    </row>
    <row r="1238" spans="1:6" ht="30">
      <c r="A1238" s="612">
        <v>92522</v>
      </c>
      <c r="B1238" s="613" t="s">
        <v>6111</v>
      </c>
      <c r="C1238" s="614" t="s">
        <v>99</v>
      </c>
      <c r="D1238" s="615">
        <v>29.85</v>
      </c>
      <c r="E1238" s="615">
        <v>13.17</v>
      </c>
      <c r="F1238" s="615">
        <v>43.02</v>
      </c>
    </row>
    <row r="1239" spans="1:6" ht="30">
      <c r="A1239" s="612">
        <v>92524</v>
      </c>
      <c r="B1239" s="613" t="s">
        <v>10687</v>
      </c>
      <c r="C1239" s="614" t="s">
        <v>99</v>
      </c>
      <c r="D1239" s="615">
        <v>64.930000000000007</v>
      </c>
      <c r="E1239" s="615">
        <v>20.94</v>
      </c>
      <c r="F1239" s="615">
        <v>85.87</v>
      </c>
    </row>
    <row r="1240" spans="1:6" ht="30">
      <c r="A1240" s="612">
        <v>92526</v>
      </c>
      <c r="B1240" s="613" t="s">
        <v>6112</v>
      </c>
      <c r="C1240" s="614" t="s">
        <v>99</v>
      </c>
      <c r="D1240" s="615">
        <v>31.11</v>
      </c>
      <c r="E1240" s="615">
        <v>12.16</v>
      </c>
      <c r="F1240" s="615">
        <v>43.27</v>
      </c>
    </row>
    <row r="1241" spans="1:6" ht="30">
      <c r="A1241" s="612">
        <v>92528</v>
      </c>
      <c r="B1241" s="613" t="s">
        <v>6113</v>
      </c>
      <c r="C1241" s="614" t="s">
        <v>99</v>
      </c>
      <c r="D1241" s="615">
        <v>63.17</v>
      </c>
      <c r="E1241" s="615">
        <v>19.36</v>
      </c>
      <c r="F1241" s="615">
        <v>82.53</v>
      </c>
    </row>
    <row r="1242" spans="1:6" ht="30">
      <c r="A1242" s="612">
        <v>92530</v>
      </c>
      <c r="B1242" s="613" t="s">
        <v>6114</v>
      </c>
      <c r="C1242" s="614" t="s">
        <v>99</v>
      </c>
      <c r="D1242" s="615">
        <v>29.62</v>
      </c>
      <c r="E1242" s="615">
        <v>11.24</v>
      </c>
      <c r="F1242" s="615">
        <v>40.86</v>
      </c>
    </row>
    <row r="1243" spans="1:6" ht="30">
      <c r="A1243" s="612">
        <v>92532</v>
      </c>
      <c r="B1243" s="613" t="s">
        <v>6115</v>
      </c>
      <c r="C1243" s="614" t="s">
        <v>99</v>
      </c>
      <c r="D1243" s="615">
        <v>61.74</v>
      </c>
      <c r="E1243" s="615">
        <v>17.89</v>
      </c>
      <c r="F1243" s="615">
        <v>79.63</v>
      </c>
    </row>
    <row r="1244" spans="1:6" ht="30">
      <c r="A1244" s="612">
        <v>92534</v>
      </c>
      <c r="B1244" s="613" t="s">
        <v>6116</v>
      </c>
      <c r="C1244" s="614" t="s">
        <v>99</v>
      </c>
      <c r="D1244" s="615">
        <v>28.42</v>
      </c>
      <c r="E1244" s="615">
        <v>10.38</v>
      </c>
      <c r="F1244" s="615">
        <v>38.799999999999997</v>
      </c>
    </row>
    <row r="1245" spans="1:6" ht="30">
      <c r="A1245" s="612">
        <v>92536</v>
      </c>
      <c r="B1245" s="613" t="s">
        <v>6117</v>
      </c>
      <c r="C1245" s="614" t="s">
        <v>99</v>
      </c>
      <c r="D1245" s="615">
        <v>58.82</v>
      </c>
      <c r="E1245" s="615">
        <v>15.26</v>
      </c>
      <c r="F1245" s="615">
        <v>74.08</v>
      </c>
    </row>
    <row r="1246" spans="1:6" ht="30">
      <c r="A1246" s="612">
        <v>92538</v>
      </c>
      <c r="B1246" s="613" t="s">
        <v>6118</v>
      </c>
      <c r="C1246" s="614" t="s">
        <v>99</v>
      </c>
      <c r="D1246" s="615">
        <v>25.89</v>
      </c>
      <c r="E1246" s="615">
        <v>8.84</v>
      </c>
      <c r="F1246" s="615">
        <v>34.729999999999997</v>
      </c>
    </row>
    <row r="1247" spans="1:6" ht="45">
      <c r="A1247" s="612">
        <v>103760</v>
      </c>
      <c r="B1247" s="613" t="s">
        <v>11956</v>
      </c>
      <c r="C1247" s="614" t="s">
        <v>99</v>
      </c>
      <c r="D1247" s="615">
        <v>97.69</v>
      </c>
      <c r="E1247" s="615">
        <v>27.47</v>
      </c>
      <c r="F1247" s="615">
        <v>125.16</v>
      </c>
    </row>
    <row r="1248" spans="1:6" ht="45">
      <c r="A1248" s="612">
        <v>103761</v>
      </c>
      <c r="B1248" s="613" t="s">
        <v>11957</v>
      </c>
      <c r="C1248" s="614" t="s">
        <v>99</v>
      </c>
      <c r="D1248" s="615">
        <v>57.27</v>
      </c>
      <c r="E1248" s="615">
        <v>25.37</v>
      </c>
      <c r="F1248" s="615">
        <v>82.64</v>
      </c>
    </row>
    <row r="1249" spans="1:6" ht="45">
      <c r="A1249" s="612">
        <v>103762</v>
      </c>
      <c r="B1249" s="613" t="s">
        <v>11958</v>
      </c>
      <c r="C1249" s="614" t="s">
        <v>99</v>
      </c>
      <c r="D1249" s="615">
        <v>47.38</v>
      </c>
      <c r="E1249" s="615">
        <v>23.31</v>
      </c>
      <c r="F1249" s="615">
        <v>70.69</v>
      </c>
    </row>
    <row r="1250" spans="1:6" ht="45">
      <c r="A1250" s="612">
        <v>103763</v>
      </c>
      <c r="B1250" s="613" t="s">
        <v>11959</v>
      </c>
      <c r="C1250" s="614" t="s">
        <v>99</v>
      </c>
      <c r="D1250" s="615">
        <v>40.44</v>
      </c>
      <c r="E1250" s="615">
        <v>21.6</v>
      </c>
      <c r="F1250" s="615">
        <v>62.04</v>
      </c>
    </row>
    <row r="1251" spans="1:6">
      <c r="A1251" s="608"/>
      <c r="B1251" s="609" t="s">
        <v>11297</v>
      </c>
      <c r="C1251" s="610"/>
      <c r="D1251" s="611"/>
      <c r="E1251" s="611"/>
      <c r="F1251" s="611"/>
    </row>
    <row r="1252" spans="1:6" ht="45">
      <c r="A1252" s="612">
        <v>92488</v>
      </c>
      <c r="B1252" s="613" t="s">
        <v>6119</v>
      </c>
      <c r="C1252" s="614" t="s">
        <v>99</v>
      </c>
      <c r="D1252" s="615">
        <v>82.07</v>
      </c>
      <c r="E1252" s="615">
        <v>37.19</v>
      </c>
      <c r="F1252" s="615">
        <v>119.26</v>
      </c>
    </row>
    <row r="1253" spans="1:6" ht="45">
      <c r="A1253" s="612">
        <v>92490</v>
      </c>
      <c r="B1253" s="613" t="s">
        <v>6120</v>
      </c>
      <c r="C1253" s="614" t="s">
        <v>99</v>
      </c>
      <c r="D1253" s="615">
        <v>47.57</v>
      </c>
      <c r="E1253" s="615">
        <v>26.6</v>
      </c>
      <c r="F1253" s="615">
        <v>74.17</v>
      </c>
    </row>
    <row r="1254" spans="1:6" ht="45">
      <c r="A1254" s="612">
        <v>92492</v>
      </c>
      <c r="B1254" s="613" t="s">
        <v>6121</v>
      </c>
      <c r="C1254" s="614" t="s">
        <v>99</v>
      </c>
      <c r="D1254" s="615">
        <v>79.25</v>
      </c>
      <c r="E1254" s="615">
        <v>34.35</v>
      </c>
      <c r="F1254" s="615">
        <v>113.6</v>
      </c>
    </row>
    <row r="1255" spans="1:6" ht="45">
      <c r="A1255" s="612">
        <v>92494</v>
      </c>
      <c r="B1255" s="613" t="s">
        <v>6122</v>
      </c>
      <c r="C1255" s="614" t="s">
        <v>99</v>
      </c>
      <c r="D1255" s="615">
        <v>45.09</v>
      </c>
      <c r="E1255" s="615">
        <v>24.57</v>
      </c>
      <c r="F1255" s="615">
        <v>69.66</v>
      </c>
    </row>
    <row r="1256" spans="1:6" ht="45">
      <c r="A1256" s="612">
        <v>92496</v>
      </c>
      <c r="B1256" s="613" t="s">
        <v>6123</v>
      </c>
      <c r="C1256" s="614" t="s">
        <v>99</v>
      </c>
      <c r="D1256" s="615">
        <v>77.09</v>
      </c>
      <c r="E1256" s="615">
        <v>31.76</v>
      </c>
      <c r="F1256" s="615">
        <v>108.85</v>
      </c>
    </row>
    <row r="1257" spans="1:6" ht="45">
      <c r="A1257" s="612">
        <v>92498</v>
      </c>
      <c r="B1257" s="613" t="s">
        <v>6124</v>
      </c>
      <c r="C1257" s="614" t="s">
        <v>99</v>
      </c>
      <c r="D1257" s="615">
        <v>43.18</v>
      </c>
      <c r="E1257" s="615">
        <v>22.71</v>
      </c>
      <c r="F1257" s="615">
        <v>65.89</v>
      </c>
    </row>
    <row r="1258" spans="1:6" ht="45">
      <c r="A1258" s="612">
        <v>92500</v>
      </c>
      <c r="B1258" s="613" t="s">
        <v>6125</v>
      </c>
      <c r="C1258" s="614" t="s">
        <v>99</v>
      </c>
      <c r="D1258" s="615">
        <v>75.64</v>
      </c>
      <c r="E1258" s="615">
        <v>29.34</v>
      </c>
      <c r="F1258" s="615">
        <v>104.98</v>
      </c>
    </row>
    <row r="1259" spans="1:6" ht="45">
      <c r="A1259" s="612">
        <v>92502</v>
      </c>
      <c r="B1259" s="613" t="s">
        <v>6126</v>
      </c>
      <c r="C1259" s="614" t="s">
        <v>99</v>
      </c>
      <c r="D1259" s="615">
        <v>42.01</v>
      </c>
      <c r="E1259" s="615">
        <v>20.97</v>
      </c>
      <c r="F1259" s="615">
        <v>62.98</v>
      </c>
    </row>
    <row r="1260" spans="1:6" ht="45">
      <c r="A1260" s="612">
        <v>92504</v>
      </c>
      <c r="B1260" s="613" t="s">
        <v>6127</v>
      </c>
      <c r="C1260" s="614" t="s">
        <v>99</v>
      </c>
      <c r="D1260" s="615">
        <v>42.26</v>
      </c>
      <c r="E1260" s="615">
        <v>25.08</v>
      </c>
      <c r="F1260" s="615">
        <v>67.34</v>
      </c>
    </row>
    <row r="1261" spans="1:6" ht="45">
      <c r="A1261" s="612">
        <v>92506</v>
      </c>
      <c r="B1261" s="613" t="s">
        <v>6128</v>
      </c>
      <c r="C1261" s="614" t="s">
        <v>99</v>
      </c>
      <c r="D1261" s="615">
        <v>39.700000000000003</v>
      </c>
      <c r="E1261" s="615">
        <v>17.899999999999999</v>
      </c>
      <c r="F1261" s="615">
        <v>57.6</v>
      </c>
    </row>
    <row r="1262" spans="1:6">
      <c r="A1262" s="608"/>
      <c r="B1262" s="609" t="s">
        <v>11298</v>
      </c>
      <c r="C1262" s="610"/>
      <c r="D1262" s="611"/>
      <c r="E1262" s="611"/>
      <c r="F1262" s="611"/>
    </row>
    <row r="1263" spans="1:6" ht="30">
      <c r="A1263" s="612">
        <v>92263</v>
      </c>
      <c r="B1263" s="613" t="s">
        <v>6129</v>
      </c>
      <c r="C1263" s="614" t="s">
        <v>99</v>
      </c>
      <c r="D1263" s="615">
        <v>115.87</v>
      </c>
      <c r="E1263" s="615">
        <v>35.619999999999997</v>
      </c>
      <c r="F1263" s="615">
        <v>151.49</v>
      </c>
    </row>
    <row r="1264" spans="1:6" ht="30">
      <c r="A1264" s="612">
        <v>92264</v>
      </c>
      <c r="B1264" s="613" t="s">
        <v>6130</v>
      </c>
      <c r="C1264" s="614" t="s">
        <v>99</v>
      </c>
      <c r="D1264" s="615">
        <v>158.16</v>
      </c>
      <c r="E1264" s="615">
        <v>35.61</v>
      </c>
      <c r="F1264" s="615">
        <v>193.77</v>
      </c>
    </row>
    <row r="1265" spans="1:6" ht="30">
      <c r="A1265" s="612">
        <v>92269</v>
      </c>
      <c r="B1265" s="613" t="s">
        <v>6131</v>
      </c>
      <c r="C1265" s="614" t="s">
        <v>99</v>
      </c>
      <c r="D1265" s="615">
        <v>252.75</v>
      </c>
      <c r="E1265" s="615">
        <v>20.37</v>
      </c>
      <c r="F1265" s="615">
        <v>273.12</v>
      </c>
    </row>
    <row r="1266" spans="1:6" ht="30">
      <c r="A1266" s="612">
        <v>92265</v>
      </c>
      <c r="B1266" s="613" t="s">
        <v>6132</v>
      </c>
      <c r="C1266" s="614" t="s">
        <v>99</v>
      </c>
      <c r="D1266" s="615">
        <v>83.64</v>
      </c>
      <c r="E1266" s="615">
        <v>28.5</v>
      </c>
      <c r="F1266" s="615">
        <v>112.14</v>
      </c>
    </row>
    <row r="1267" spans="1:6" ht="30">
      <c r="A1267" s="612">
        <v>92266</v>
      </c>
      <c r="B1267" s="613" t="s">
        <v>6133</v>
      </c>
      <c r="C1267" s="614" t="s">
        <v>99</v>
      </c>
      <c r="D1267" s="615">
        <v>119.92</v>
      </c>
      <c r="E1267" s="615">
        <v>28.49</v>
      </c>
      <c r="F1267" s="615">
        <v>148.41</v>
      </c>
    </row>
    <row r="1268" spans="1:6">
      <c r="A1268" s="612">
        <v>92270</v>
      </c>
      <c r="B1268" s="613" t="s">
        <v>6134</v>
      </c>
      <c r="C1268" s="614" t="s">
        <v>99</v>
      </c>
      <c r="D1268" s="615">
        <v>180.73</v>
      </c>
      <c r="E1268" s="615">
        <v>25.46</v>
      </c>
      <c r="F1268" s="615">
        <v>206.19</v>
      </c>
    </row>
    <row r="1269" spans="1:6" ht="30">
      <c r="A1269" s="612">
        <v>92267</v>
      </c>
      <c r="B1269" s="613" t="s">
        <v>6135</v>
      </c>
      <c r="C1269" s="614" t="s">
        <v>99</v>
      </c>
      <c r="D1269" s="615">
        <v>48.19</v>
      </c>
      <c r="E1269" s="615">
        <v>0.72</v>
      </c>
      <c r="F1269" s="615">
        <v>48.91</v>
      </c>
    </row>
    <row r="1270" spans="1:6" ht="30">
      <c r="A1270" s="612">
        <v>92268</v>
      </c>
      <c r="B1270" s="613" t="s">
        <v>6136</v>
      </c>
      <c r="C1270" s="614" t="s">
        <v>99</v>
      </c>
      <c r="D1270" s="615">
        <v>81.42</v>
      </c>
      <c r="E1270" s="615">
        <v>0.72</v>
      </c>
      <c r="F1270" s="615">
        <v>82.14</v>
      </c>
    </row>
    <row r="1271" spans="1:6">
      <c r="A1271" s="612">
        <v>92271</v>
      </c>
      <c r="B1271" s="613" t="s">
        <v>6137</v>
      </c>
      <c r="C1271" s="614" t="s">
        <v>99</v>
      </c>
      <c r="D1271" s="615">
        <v>137.69</v>
      </c>
      <c r="E1271" s="615">
        <v>0.37</v>
      </c>
      <c r="F1271" s="615">
        <v>138.06</v>
      </c>
    </row>
    <row r="1272" spans="1:6" ht="30">
      <c r="A1272" s="612">
        <v>101969</v>
      </c>
      <c r="B1272" s="613" t="s">
        <v>6138</v>
      </c>
      <c r="C1272" s="614" t="s">
        <v>99</v>
      </c>
      <c r="D1272" s="615">
        <v>150.69999999999999</v>
      </c>
      <c r="E1272" s="615">
        <v>22.22</v>
      </c>
      <c r="F1272" s="615">
        <v>172.92</v>
      </c>
    </row>
    <row r="1273" spans="1:6" ht="30">
      <c r="A1273" s="612">
        <v>101971</v>
      </c>
      <c r="B1273" s="613" t="s">
        <v>6139</v>
      </c>
      <c r="C1273" s="614" t="s">
        <v>99</v>
      </c>
      <c r="D1273" s="615">
        <v>112.78</v>
      </c>
      <c r="E1273" s="615">
        <v>22.22</v>
      </c>
      <c r="F1273" s="615">
        <v>135</v>
      </c>
    </row>
    <row r="1274" spans="1:6" ht="30">
      <c r="A1274" s="612">
        <v>101973</v>
      </c>
      <c r="B1274" s="613" t="s">
        <v>6140</v>
      </c>
      <c r="C1274" s="614" t="s">
        <v>99</v>
      </c>
      <c r="D1274" s="615">
        <v>227.49</v>
      </c>
      <c r="E1274" s="615">
        <v>24.19</v>
      </c>
      <c r="F1274" s="615">
        <v>251.68</v>
      </c>
    </row>
    <row r="1275" spans="1:6" ht="30">
      <c r="A1275" s="612">
        <v>101985</v>
      </c>
      <c r="B1275" s="613" t="s">
        <v>6141</v>
      </c>
      <c r="C1275" s="614" t="s">
        <v>99</v>
      </c>
      <c r="D1275" s="615">
        <v>157.21</v>
      </c>
      <c r="E1275" s="615">
        <v>26.09</v>
      </c>
      <c r="F1275" s="615">
        <v>183.3</v>
      </c>
    </row>
    <row r="1276" spans="1:6" ht="30">
      <c r="A1276" s="612">
        <v>101986</v>
      </c>
      <c r="B1276" s="613" t="s">
        <v>6142</v>
      </c>
      <c r="C1276" s="614" t="s">
        <v>99</v>
      </c>
      <c r="D1276" s="615">
        <v>109</v>
      </c>
      <c r="E1276" s="615">
        <v>26.1</v>
      </c>
      <c r="F1276" s="615">
        <v>135.1</v>
      </c>
    </row>
    <row r="1277" spans="1:6" ht="30">
      <c r="A1277" s="612">
        <v>101987</v>
      </c>
      <c r="B1277" s="613" t="s">
        <v>6143</v>
      </c>
      <c r="C1277" s="614" t="s">
        <v>99</v>
      </c>
      <c r="D1277" s="615">
        <v>275.52999999999997</v>
      </c>
      <c r="E1277" s="615">
        <v>25.43</v>
      </c>
      <c r="F1277" s="615">
        <v>300.95999999999998</v>
      </c>
    </row>
    <row r="1278" spans="1:6" ht="30">
      <c r="A1278" s="612">
        <v>101988</v>
      </c>
      <c r="B1278" s="613" t="s">
        <v>6144</v>
      </c>
      <c r="C1278" s="614" t="s">
        <v>99</v>
      </c>
      <c r="D1278" s="615">
        <v>153.62</v>
      </c>
      <c r="E1278" s="615">
        <v>26.7</v>
      </c>
      <c r="F1278" s="615">
        <v>180.32</v>
      </c>
    </row>
    <row r="1279" spans="1:6" ht="30">
      <c r="A1279" s="612">
        <v>101989</v>
      </c>
      <c r="B1279" s="613" t="s">
        <v>6145</v>
      </c>
      <c r="C1279" s="614" t="s">
        <v>99</v>
      </c>
      <c r="D1279" s="615">
        <v>116.18</v>
      </c>
      <c r="E1279" s="615">
        <v>26.7</v>
      </c>
      <c r="F1279" s="615">
        <v>142.88</v>
      </c>
    </row>
    <row r="1280" spans="1:6" ht="30">
      <c r="A1280" s="612">
        <v>101990</v>
      </c>
      <c r="B1280" s="613" t="s">
        <v>6146</v>
      </c>
      <c r="C1280" s="614" t="s">
        <v>99</v>
      </c>
      <c r="D1280" s="615">
        <v>244.73</v>
      </c>
      <c r="E1280" s="615">
        <v>26.3</v>
      </c>
      <c r="F1280" s="615">
        <v>271.02999999999997</v>
      </c>
    </row>
    <row r="1281" spans="1:6" ht="30">
      <c r="A1281" s="612">
        <v>101991</v>
      </c>
      <c r="B1281" s="613" t="s">
        <v>6147</v>
      </c>
      <c r="C1281" s="614" t="s">
        <v>99</v>
      </c>
      <c r="D1281" s="615">
        <v>154.35</v>
      </c>
      <c r="E1281" s="615">
        <v>29.94</v>
      </c>
      <c r="F1281" s="615">
        <v>184.29</v>
      </c>
    </row>
    <row r="1282" spans="1:6" ht="30">
      <c r="A1282" s="612">
        <v>101992</v>
      </c>
      <c r="B1282" s="613" t="s">
        <v>6148</v>
      </c>
      <c r="C1282" s="614" t="s">
        <v>99</v>
      </c>
      <c r="D1282" s="615">
        <v>108.26</v>
      </c>
      <c r="E1282" s="615">
        <v>29.95</v>
      </c>
      <c r="F1282" s="615">
        <v>138.21</v>
      </c>
    </row>
    <row r="1283" spans="1:6" ht="30">
      <c r="A1283" s="612">
        <v>101993</v>
      </c>
      <c r="B1283" s="613" t="s">
        <v>6149</v>
      </c>
      <c r="C1283" s="614" t="s">
        <v>99</v>
      </c>
      <c r="D1283" s="615">
        <v>327.5</v>
      </c>
      <c r="E1283" s="615">
        <v>27.44</v>
      </c>
      <c r="F1283" s="615">
        <v>354.94</v>
      </c>
    </row>
    <row r="1284" spans="1:6" ht="30">
      <c r="A1284" s="612">
        <v>101994</v>
      </c>
      <c r="B1284" s="613" t="s">
        <v>6150</v>
      </c>
      <c r="C1284" s="614" t="s">
        <v>99</v>
      </c>
      <c r="D1284" s="615">
        <v>165.9</v>
      </c>
      <c r="E1284" s="615">
        <v>24.84</v>
      </c>
      <c r="F1284" s="615">
        <v>190.74</v>
      </c>
    </row>
    <row r="1285" spans="1:6" ht="30">
      <c r="A1285" s="612">
        <v>101995</v>
      </c>
      <c r="B1285" s="613" t="s">
        <v>6151</v>
      </c>
      <c r="C1285" s="614" t="s">
        <v>99</v>
      </c>
      <c r="D1285" s="615">
        <v>123.87</v>
      </c>
      <c r="E1285" s="615">
        <v>24.84</v>
      </c>
      <c r="F1285" s="615">
        <v>148.71</v>
      </c>
    </row>
    <row r="1286" spans="1:6" ht="30">
      <c r="A1286" s="612">
        <v>101996</v>
      </c>
      <c r="B1286" s="613" t="s">
        <v>6152</v>
      </c>
      <c r="C1286" s="614" t="s">
        <v>99</v>
      </c>
      <c r="D1286" s="615">
        <v>266.05</v>
      </c>
      <c r="E1286" s="615">
        <v>26.2</v>
      </c>
      <c r="F1286" s="615">
        <v>292.25</v>
      </c>
    </row>
    <row r="1287" spans="1:6" ht="30">
      <c r="A1287" s="612">
        <v>101997</v>
      </c>
      <c r="B1287" s="613" t="s">
        <v>6153</v>
      </c>
      <c r="C1287" s="614" t="s">
        <v>99</v>
      </c>
      <c r="D1287" s="615">
        <v>154.58000000000001</v>
      </c>
      <c r="E1287" s="615">
        <v>29.63</v>
      </c>
      <c r="F1287" s="615">
        <v>184.21</v>
      </c>
    </row>
    <row r="1288" spans="1:6" ht="30">
      <c r="A1288" s="612">
        <v>101998</v>
      </c>
      <c r="B1288" s="613" t="s">
        <v>6154</v>
      </c>
      <c r="C1288" s="614" t="s">
        <v>99</v>
      </c>
      <c r="D1288" s="615">
        <v>107.45</v>
      </c>
      <c r="E1288" s="615">
        <v>29.64</v>
      </c>
      <c r="F1288" s="615">
        <v>137.09</v>
      </c>
    </row>
    <row r="1289" spans="1:6" ht="30">
      <c r="A1289" s="612">
        <v>101999</v>
      </c>
      <c r="B1289" s="613" t="s">
        <v>6155</v>
      </c>
      <c r="C1289" s="614" t="s">
        <v>99</v>
      </c>
      <c r="D1289" s="615">
        <v>353.04</v>
      </c>
      <c r="E1289" s="615">
        <v>28.06</v>
      </c>
      <c r="F1289" s="615">
        <v>381.1</v>
      </c>
    </row>
    <row r="1290" spans="1:6" ht="30">
      <c r="A1290" s="612">
        <v>102086</v>
      </c>
      <c r="B1290" s="613" t="s">
        <v>6156</v>
      </c>
      <c r="C1290" s="614" t="s">
        <v>99</v>
      </c>
      <c r="D1290" s="615">
        <v>158.13</v>
      </c>
      <c r="E1290" s="615">
        <v>24.91</v>
      </c>
      <c r="F1290" s="615">
        <v>183.04</v>
      </c>
    </row>
    <row r="1291" spans="1:6" ht="30">
      <c r="A1291" s="612">
        <v>102087</v>
      </c>
      <c r="B1291" s="613" t="s">
        <v>6157</v>
      </c>
      <c r="C1291" s="614" t="s">
        <v>99</v>
      </c>
      <c r="D1291" s="615">
        <v>118.82</v>
      </c>
      <c r="E1291" s="615">
        <v>24.91</v>
      </c>
      <c r="F1291" s="615">
        <v>143.72999999999999</v>
      </c>
    </row>
    <row r="1292" spans="1:6" ht="30">
      <c r="A1292" s="612">
        <v>102088</v>
      </c>
      <c r="B1292" s="613" t="s">
        <v>6158</v>
      </c>
      <c r="C1292" s="614" t="s">
        <v>99</v>
      </c>
      <c r="D1292" s="615">
        <v>245.09</v>
      </c>
      <c r="E1292" s="615">
        <v>26.1</v>
      </c>
      <c r="F1292" s="615">
        <v>271.19</v>
      </c>
    </row>
    <row r="1293" spans="1:6" ht="30">
      <c r="A1293" s="612">
        <v>102089</v>
      </c>
      <c r="B1293" s="613" t="s">
        <v>6159</v>
      </c>
      <c r="C1293" s="614" t="s">
        <v>99</v>
      </c>
      <c r="D1293" s="615">
        <v>147.55000000000001</v>
      </c>
      <c r="E1293" s="615">
        <v>26.96</v>
      </c>
      <c r="F1293" s="615">
        <v>174.51</v>
      </c>
    </row>
    <row r="1294" spans="1:6" ht="30">
      <c r="A1294" s="612">
        <v>102090</v>
      </c>
      <c r="B1294" s="613" t="s">
        <v>6160</v>
      </c>
      <c r="C1294" s="614" t="s">
        <v>99</v>
      </c>
      <c r="D1294" s="615">
        <v>102.96</v>
      </c>
      <c r="E1294" s="615">
        <v>26.96</v>
      </c>
      <c r="F1294" s="615">
        <v>129.91999999999999</v>
      </c>
    </row>
    <row r="1295" spans="1:6" ht="30">
      <c r="A1295" s="612">
        <v>102091</v>
      </c>
      <c r="B1295" s="613" t="s">
        <v>6161</v>
      </c>
      <c r="C1295" s="614" t="s">
        <v>99</v>
      </c>
      <c r="D1295" s="615">
        <v>293.36</v>
      </c>
      <c r="E1295" s="615">
        <v>27.24</v>
      </c>
      <c r="F1295" s="615">
        <v>320.60000000000002</v>
      </c>
    </row>
    <row r="1296" spans="1:6">
      <c r="A1296" s="608"/>
      <c r="B1296" s="609" t="s">
        <v>11299</v>
      </c>
      <c r="C1296" s="610"/>
      <c r="D1296" s="611"/>
      <c r="E1296" s="611"/>
      <c r="F1296" s="611"/>
    </row>
    <row r="1297" spans="1:6" ht="30">
      <c r="A1297" s="612">
        <v>101792</v>
      </c>
      <c r="B1297" s="613" t="s">
        <v>6162</v>
      </c>
      <c r="C1297" s="614" t="s">
        <v>5435</v>
      </c>
      <c r="D1297" s="615">
        <v>11.09</v>
      </c>
      <c r="E1297" s="615">
        <v>5.8</v>
      </c>
      <c r="F1297" s="615">
        <v>16.89</v>
      </c>
    </row>
    <row r="1298" spans="1:6" ht="30">
      <c r="A1298" s="612">
        <v>101793</v>
      </c>
      <c r="B1298" s="613" t="s">
        <v>6163</v>
      </c>
      <c r="C1298" s="614" t="s">
        <v>5435</v>
      </c>
      <c r="D1298" s="615">
        <v>16.64</v>
      </c>
      <c r="E1298" s="615">
        <v>7.83</v>
      </c>
      <c r="F1298" s="615">
        <v>24.47</v>
      </c>
    </row>
    <row r="1299" spans="1:6">
      <c r="A1299" s="608"/>
      <c r="B1299" s="609" t="s">
        <v>11300</v>
      </c>
      <c r="C1299" s="610"/>
      <c r="D1299" s="611"/>
      <c r="E1299" s="611"/>
      <c r="F1299" s="611"/>
    </row>
    <row r="1300" spans="1:6">
      <c r="A1300" s="617" t="s">
        <v>14214</v>
      </c>
      <c r="B1300" s="618" t="s">
        <v>14215</v>
      </c>
      <c r="C1300" s="619" t="s">
        <v>5435</v>
      </c>
      <c r="D1300" s="620">
        <v>43.82</v>
      </c>
      <c r="E1300" s="620">
        <v>3.47</v>
      </c>
      <c r="F1300" s="620">
        <v>47.29</v>
      </c>
    </row>
    <row r="1301" spans="1:6">
      <c r="A1301" s="608"/>
      <c r="B1301" s="609" t="s">
        <v>11301</v>
      </c>
      <c r="C1301" s="610"/>
      <c r="D1301" s="611"/>
      <c r="E1301" s="611"/>
      <c r="F1301" s="611"/>
    </row>
    <row r="1302" spans="1:6">
      <c r="A1302" s="612">
        <v>92272</v>
      </c>
      <c r="B1302" s="613" t="s">
        <v>6164</v>
      </c>
      <c r="C1302" s="614" t="s">
        <v>5421</v>
      </c>
      <c r="D1302" s="615">
        <v>28.29</v>
      </c>
      <c r="E1302" s="615">
        <v>4.55</v>
      </c>
      <c r="F1302" s="615">
        <v>32.840000000000003</v>
      </c>
    </row>
    <row r="1303" spans="1:6" ht="30">
      <c r="A1303" s="612">
        <v>92273</v>
      </c>
      <c r="B1303" s="613" t="s">
        <v>6165</v>
      </c>
      <c r="C1303" s="614" t="s">
        <v>5421</v>
      </c>
      <c r="D1303" s="615">
        <v>10.45</v>
      </c>
      <c r="E1303" s="615">
        <v>3.03</v>
      </c>
      <c r="F1303" s="615">
        <v>13.48</v>
      </c>
    </row>
    <row r="1304" spans="1:6" ht="30">
      <c r="A1304" s="612">
        <v>101791</v>
      </c>
      <c r="B1304" s="613" t="s">
        <v>6166</v>
      </c>
      <c r="C1304" s="614" t="s">
        <v>5421</v>
      </c>
      <c r="D1304" s="615">
        <v>20.27</v>
      </c>
      <c r="E1304" s="615">
        <v>1.69</v>
      </c>
      <c r="F1304" s="615">
        <v>21.96</v>
      </c>
    </row>
    <row r="1305" spans="1:6" ht="15.75">
      <c r="A1305" s="621"/>
      <c r="B1305" s="622" t="s">
        <v>6167</v>
      </c>
      <c r="C1305" s="610"/>
      <c r="D1305" s="611"/>
      <c r="E1305" s="611"/>
      <c r="F1305" s="611"/>
    </row>
    <row r="1306" spans="1:6">
      <c r="A1306" s="608"/>
      <c r="B1306" s="609" t="s">
        <v>6168</v>
      </c>
      <c r="C1306" s="610"/>
      <c r="D1306" s="611"/>
      <c r="E1306" s="611"/>
      <c r="F1306" s="611"/>
    </row>
    <row r="1307" spans="1:6">
      <c r="A1307" s="617" t="s">
        <v>14216</v>
      </c>
      <c r="B1307" s="618" t="s">
        <v>14217</v>
      </c>
      <c r="C1307" s="619" t="s">
        <v>5421</v>
      </c>
      <c r="D1307" s="620">
        <v>2.5499999999999998</v>
      </c>
      <c r="E1307" s="620">
        <v>3.76</v>
      </c>
      <c r="F1307" s="620">
        <v>6.31</v>
      </c>
    </row>
    <row r="1308" spans="1:6">
      <c r="A1308" s="617" t="s">
        <v>14218</v>
      </c>
      <c r="B1308" s="618" t="s">
        <v>14219</v>
      </c>
      <c r="C1308" s="619" t="s">
        <v>5390</v>
      </c>
      <c r="D1308" s="620">
        <v>4.74</v>
      </c>
      <c r="E1308" s="620">
        <v>7.87</v>
      </c>
      <c r="F1308" s="620">
        <v>12.61</v>
      </c>
    </row>
    <row r="1309" spans="1:6" ht="30">
      <c r="A1309" s="617" t="s">
        <v>14220</v>
      </c>
      <c r="B1309" s="618" t="s">
        <v>14221</v>
      </c>
      <c r="C1309" s="619" t="s">
        <v>1</v>
      </c>
      <c r="D1309" s="620">
        <v>11.01</v>
      </c>
      <c r="E1309" s="620">
        <v>19.13</v>
      </c>
      <c r="F1309" s="620">
        <v>30.14</v>
      </c>
    </row>
    <row r="1310" spans="1:6" ht="45">
      <c r="A1310" s="617" t="s">
        <v>14222</v>
      </c>
      <c r="B1310" s="618" t="s">
        <v>14223</v>
      </c>
      <c r="C1310" s="619" t="s">
        <v>5815</v>
      </c>
      <c r="D1310" s="620">
        <v>54.32</v>
      </c>
      <c r="E1310" s="620">
        <v>17.02</v>
      </c>
      <c r="F1310" s="620">
        <v>71.34</v>
      </c>
    </row>
    <row r="1311" spans="1:6">
      <c r="A1311" s="617" t="s">
        <v>14224</v>
      </c>
      <c r="B1311" s="618" t="s">
        <v>14225</v>
      </c>
      <c r="C1311" s="619" t="s">
        <v>99</v>
      </c>
      <c r="D1311" s="620">
        <v>10.41</v>
      </c>
      <c r="E1311" s="620">
        <v>6.83</v>
      </c>
      <c r="F1311" s="620">
        <v>17.239999999999998</v>
      </c>
    </row>
    <row r="1312" spans="1:6">
      <c r="A1312" s="608"/>
      <c r="B1312" s="609" t="s">
        <v>6169</v>
      </c>
      <c r="C1312" s="610"/>
      <c r="D1312" s="611"/>
      <c r="E1312" s="611"/>
      <c r="F1312" s="611"/>
    </row>
    <row r="1313" spans="1:6">
      <c r="A1313" s="612">
        <v>92882</v>
      </c>
      <c r="B1313" s="613" t="s">
        <v>11992</v>
      </c>
      <c r="C1313" s="614" t="s">
        <v>5815</v>
      </c>
      <c r="D1313" s="615">
        <v>10.84</v>
      </c>
      <c r="E1313" s="615">
        <v>3.2</v>
      </c>
      <c r="F1313" s="615">
        <v>14.04</v>
      </c>
    </row>
    <row r="1314" spans="1:6">
      <c r="A1314" s="612">
        <v>92883</v>
      </c>
      <c r="B1314" s="613" t="s">
        <v>11993</v>
      </c>
      <c r="C1314" s="614" t="s">
        <v>5815</v>
      </c>
      <c r="D1314" s="615">
        <v>10.73</v>
      </c>
      <c r="E1314" s="615">
        <v>2.16</v>
      </c>
      <c r="F1314" s="615">
        <v>12.89</v>
      </c>
    </row>
    <row r="1315" spans="1:6">
      <c r="A1315" s="612">
        <v>92884</v>
      </c>
      <c r="B1315" s="613" t="s">
        <v>11994</v>
      </c>
      <c r="C1315" s="614" t="s">
        <v>5815</v>
      </c>
      <c r="D1315" s="615">
        <v>11.51</v>
      </c>
      <c r="E1315" s="615">
        <v>1.52</v>
      </c>
      <c r="F1315" s="615">
        <v>13.03</v>
      </c>
    </row>
    <row r="1316" spans="1:6">
      <c r="A1316" s="612">
        <v>92885</v>
      </c>
      <c r="B1316" s="613" t="s">
        <v>11995</v>
      </c>
      <c r="C1316" s="614" t="s">
        <v>5815</v>
      </c>
      <c r="D1316" s="615">
        <v>11.31</v>
      </c>
      <c r="E1316" s="615">
        <v>1.04</v>
      </c>
      <c r="F1316" s="615">
        <v>12.35</v>
      </c>
    </row>
    <row r="1317" spans="1:6">
      <c r="A1317" s="612">
        <v>92886</v>
      </c>
      <c r="B1317" s="613" t="s">
        <v>11996</v>
      </c>
      <c r="C1317" s="614" t="s">
        <v>5815</v>
      </c>
      <c r="D1317" s="615">
        <v>11.11</v>
      </c>
      <c r="E1317" s="615">
        <v>0.67</v>
      </c>
      <c r="F1317" s="615">
        <v>11.78</v>
      </c>
    </row>
    <row r="1318" spans="1:6">
      <c r="A1318" s="612">
        <v>92887</v>
      </c>
      <c r="B1318" s="613" t="s">
        <v>11997</v>
      </c>
      <c r="C1318" s="614" t="s">
        <v>5815</v>
      </c>
      <c r="D1318" s="615">
        <v>11.27</v>
      </c>
      <c r="E1318" s="615">
        <v>0.43</v>
      </c>
      <c r="F1318" s="615">
        <v>11.7</v>
      </c>
    </row>
    <row r="1319" spans="1:6">
      <c r="A1319" s="612">
        <v>92888</v>
      </c>
      <c r="B1319" s="613" t="s">
        <v>11998</v>
      </c>
      <c r="C1319" s="614" t="s">
        <v>5815</v>
      </c>
      <c r="D1319" s="615">
        <v>11.18</v>
      </c>
      <c r="E1319" s="615">
        <v>0.25</v>
      </c>
      <c r="F1319" s="615">
        <v>11.43</v>
      </c>
    </row>
    <row r="1320" spans="1:6">
      <c r="A1320" s="608"/>
      <c r="B1320" s="609" t="s">
        <v>11302</v>
      </c>
      <c r="C1320" s="610"/>
      <c r="D1320" s="611"/>
      <c r="E1320" s="611"/>
      <c r="F1320" s="611"/>
    </row>
    <row r="1321" spans="1:6" ht="30">
      <c r="A1321" s="612">
        <v>96544</v>
      </c>
      <c r="B1321" s="613" t="s">
        <v>6170</v>
      </c>
      <c r="C1321" s="614" t="s">
        <v>5815</v>
      </c>
      <c r="D1321" s="615">
        <v>12.37</v>
      </c>
      <c r="E1321" s="615">
        <v>4.62</v>
      </c>
      <c r="F1321" s="615">
        <v>16.989999999999998</v>
      </c>
    </row>
    <row r="1322" spans="1:6" ht="30">
      <c r="A1322" s="612">
        <v>96545</v>
      </c>
      <c r="B1322" s="613" t="s">
        <v>6171</v>
      </c>
      <c r="C1322" s="614" t="s">
        <v>5815</v>
      </c>
      <c r="D1322" s="615">
        <v>12.18</v>
      </c>
      <c r="E1322" s="615">
        <v>3.35</v>
      </c>
      <c r="F1322" s="615">
        <v>15.53</v>
      </c>
    </row>
    <row r="1323" spans="1:6" ht="30">
      <c r="A1323" s="612">
        <v>96546</v>
      </c>
      <c r="B1323" s="613" t="s">
        <v>6172</v>
      </c>
      <c r="C1323" s="614" t="s">
        <v>5815</v>
      </c>
      <c r="D1323" s="615">
        <v>11.2</v>
      </c>
      <c r="E1323" s="615">
        <v>2.5</v>
      </c>
      <c r="F1323" s="615">
        <v>13.7</v>
      </c>
    </row>
    <row r="1324" spans="1:6" ht="30">
      <c r="A1324" s="612">
        <v>96547</v>
      </c>
      <c r="B1324" s="613" t="s">
        <v>6173</v>
      </c>
      <c r="C1324" s="614" t="s">
        <v>5815</v>
      </c>
      <c r="D1324" s="615">
        <v>9.64</v>
      </c>
      <c r="E1324" s="615">
        <v>1.85</v>
      </c>
      <c r="F1324" s="615">
        <v>11.49</v>
      </c>
    </row>
    <row r="1325" spans="1:6" ht="30">
      <c r="A1325" s="612">
        <v>96548</v>
      </c>
      <c r="B1325" s="613" t="s">
        <v>6174</v>
      </c>
      <c r="C1325" s="614" t="s">
        <v>5815</v>
      </c>
      <c r="D1325" s="615">
        <v>9.42</v>
      </c>
      <c r="E1325" s="615">
        <v>1.32</v>
      </c>
      <c r="F1325" s="615">
        <v>10.74</v>
      </c>
    </row>
    <row r="1326" spans="1:6" ht="30">
      <c r="A1326" s="612">
        <v>96549</v>
      </c>
      <c r="B1326" s="613" t="s">
        <v>6175</v>
      </c>
      <c r="C1326" s="614" t="s">
        <v>5815</v>
      </c>
      <c r="D1326" s="615">
        <v>10.78</v>
      </c>
      <c r="E1326" s="615">
        <v>0.94</v>
      </c>
      <c r="F1326" s="615">
        <v>11.72</v>
      </c>
    </row>
    <row r="1327" spans="1:6" ht="30">
      <c r="A1327" s="612">
        <v>96550</v>
      </c>
      <c r="B1327" s="613" t="s">
        <v>6176</v>
      </c>
      <c r="C1327" s="614" t="s">
        <v>5815</v>
      </c>
      <c r="D1327" s="615">
        <v>10.66</v>
      </c>
      <c r="E1327" s="615">
        <v>0.68</v>
      </c>
      <c r="F1327" s="615">
        <v>11.34</v>
      </c>
    </row>
    <row r="1328" spans="1:6">
      <c r="A1328" s="608"/>
      <c r="B1328" s="609" t="s">
        <v>11303</v>
      </c>
      <c r="C1328" s="610"/>
      <c r="D1328" s="611"/>
      <c r="E1328" s="611"/>
      <c r="F1328" s="611"/>
    </row>
    <row r="1329" spans="1:6" ht="30">
      <c r="A1329" s="612">
        <v>100342</v>
      </c>
      <c r="B1329" s="613" t="s">
        <v>5963</v>
      </c>
      <c r="C1329" s="614" t="s">
        <v>5815</v>
      </c>
      <c r="D1329" s="615">
        <v>11.7</v>
      </c>
      <c r="E1329" s="615">
        <v>3.28</v>
      </c>
      <c r="F1329" s="615">
        <v>14.98</v>
      </c>
    </row>
    <row r="1330" spans="1:6" ht="30">
      <c r="A1330" s="612">
        <v>100343</v>
      </c>
      <c r="B1330" s="613" t="s">
        <v>5964</v>
      </c>
      <c r="C1330" s="614" t="s">
        <v>5815</v>
      </c>
      <c r="D1330" s="615">
        <v>11.7</v>
      </c>
      <c r="E1330" s="615">
        <v>2.27</v>
      </c>
      <c r="F1330" s="615">
        <v>13.97</v>
      </c>
    </row>
    <row r="1331" spans="1:6" ht="30">
      <c r="A1331" s="612">
        <v>100344</v>
      </c>
      <c r="B1331" s="613" t="s">
        <v>5965</v>
      </c>
      <c r="C1331" s="614" t="s">
        <v>5815</v>
      </c>
      <c r="D1331" s="615">
        <v>10.82</v>
      </c>
      <c r="E1331" s="615">
        <v>1.62</v>
      </c>
      <c r="F1331" s="615">
        <v>12.44</v>
      </c>
    </row>
    <row r="1332" spans="1:6" ht="30">
      <c r="A1332" s="612">
        <v>100345</v>
      </c>
      <c r="B1332" s="613" t="s">
        <v>5966</v>
      </c>
      <c r="C1332" s="614" t="s">
        <v>5815</v>
      </c>
      <c r="D1332" s="615">
        <v>9.35</v>
      </c>
      <c r="E1332" s="615">
        <v>1.1499999999999999</v>
      </c>
      <c r="F1332" s="615">
        <v>10.5</v>
      </c>
    </row>
    <row r="1333" spans="1:6" ht="30">
      <c r="A1333" s="612">
        <v>100346</v>
      </c>
      <c r="B1333" s="613" t="s">
        <v>5967</v>
      </c>
      <c r="C1333" s="614" t="s">
        <v>5815</v>
      </c>
      <c r="D1333" s="615">
        <v>9.17</v>
      </c>
      <c r="E1333" s="615">
        <v>0.74</v>
      </c>
      <c r="F1333" s="615">
        <v>9.91</v>
      </c>
    </row>
    <row r="1334" spans="1:6" ht="30">
      <c r="A1334" s="612">
        <v>100347</v>
      </c>
      <c r="B1334" s="613" t="s">
        <v>5968</v>
      </c>
      <c r="C1334" s="614" t="s">
        <v>5815</v>
      </c>
      <c r="D1334" s="615">
        <v>10.55</v>
      </c>
      <c r="E1334" s="615">
        <v>0.48</v>
      </c>
      <c r="F1334" s="615">
        <v>11.03</v>
      </c>
    </row>
    <row r="1335" spans="1:6" ht="30">
      <c r="A1335" s="612">
        <v>100348</v>
      </c>
      <c r="B1335" s="613" t="s">
        <v>5969</v>
      </c>
      <c r="C1335" s="614" t="s">
        <v>5815</v>
      </c>
      <c r="D1335" s="615">
        <v>10.47</v>
      </c>
      <c r="E1335" s="615">
        <v>0.28999999999999998</v>
      </c>
      <c r="F1335" s="615">
        <v>10.76</v>
      </c>
    </row>
    <row r="1336" spans="1:6">
      <c r="A1336" s="608"/>
      <c r="B1336" s="609" t="s">
        <v>11304</v>
      </c>
      <c r="C1336" s="610"/>
      <c r="D1336" s="611"/>
      <c r="E1336" s="611"/>
      <c r="F1336" s="611"/>
    </row>
    <row r="1337" spans="1:6" ht="30">
      <c r="A1337" s="612">
        <v>95944</v>
      </c>
      <c r="B1337" s="613" t="s">
        <v>6177</v>
      </c>
      <c r="C1337" s="614" t="s">
        <v>5815</v>
      </c>
      <c r="D1337" s="615">
        <v>13.4</v>
      </c>
      <c r="E1337" s="615">
        <v>7.69</v>
      </c>
      <c r="F1337" s="615">
        <v>21.09</v>
      </c>
    </row>
    <row r="1338" spans="1:6" ht="30">
      <c r="A1338" s="612">
        <v>95945</v>
      </c>
      <c r="B1338" s="613" t="s">
        <v>6178</v>
      </c>
      <c r="C1338" s="614" t="s">
        <v>5815</v>
      </c>
      <c r="D1338" s="615">
        <v>12.54</v>
      </c>
      <c r="E1338" s="615">
        <v>4.47</v>
      </c>
      <c r="F1338" s="615">
        <v>17.010000000000002</v>
      </c>
    </row>
    <row r="1339" spans="1:6" ht="30">
      <c r="A1339" s="612">
        <v>95946</v>
      </c>
      <c r="B1339" s="613" t="s">
        <v>6179</v>
      </c>
      <c r="C1339" s="614" t="s">
        <v>5815</v>
      </c>
      <c r="D1339" s="615">
        <v>11.13</v>
      </c>
      <c r="E1339" s="615">
        <v>2.4</v>
      </c>
      <c r="F1339" s="615">
        <v>13.53</v>
      </c>
    </row>
    <row r="1340" spans="1:6" ht="30">
      <c r="A1340" s="612">
        <v>95947</v>
      </c>
      <c r="B1340" s="613" t="s">
        <v>6180</v>
      </c>
      <c r="C1340" s="614" t="s">
        <v>5815</v>
      </c>
      <c r="D1340" s="615">
        <v>9.31</v>
      </c>
      <c r="E1340" s="615">
        <v>1.0900000000000001</v>
      </c>
      <c r="F1340" s="615">
        <v>10.4</v>
      </c>
    </row>
    <row r="1341" spans="1:6" ht="30">
      <c r="A1341" s="612">
        <v>95948</v>
      </c>
      <c r="B1341" s="613" t="s">
        <v>6181</v>
      </c>
      <c r="C1341" s="614" t="s">
        <v>5815</v>
      </c>
      <c r="D1341" s="615">
        <v>8.9600000000000009</v>
      </c>
      <c r="E1341" s="615">
        <v>0.2</v>
      </c>
      <c r="F1341" s="615">
        <v>9.16</v>
      </c>
    </row>
    <row r="1342" spans="1:6">
      <c r="A1342" s="608"/>
      <c r="B1342" s="609" t="s">
        <v>11305</v>
      </c>
      <c r="C1342" s="610"/>
      <c r="D1342" s="611"/>
      <c r="E1342" s="611"/>
      <c r="F1342" s="611"/>
    </row>
    <row r="1343" spans="1:6" ht="30">
      <c r="A1343" s="612">
        <v>92760</v>
      </c>
      <c r="B1343" s="613" t="s">
        <v>11961</v>
      </c>
      <c r="C1343" s="614" t="s">
        <v>5815</v>
      </c>
      <c r="D1343" s="615">
        <v>11.48</v>
      </c>
      <c r="E1343" s="615">
        <v>2.56</v>
      </c>
      <c r="F1343" s="615">
        <v>14.04</v>
      </c>
    </row>
    <row r="1344" spans="1:6" ht="30">
      <c r="A1344" s="612">
        <v>92761</v>
      </c>
      <c r="B1344" s="613" t="s">
        <v>11962</v>
      </c>
      <c r="C1344" s="614" t="s">
        <v>5815</v>
      </c>
      <c r="D1344" s="615">
        <v>11.5</v>
      </c>
      <c r="E1344" s="615">
        <v>1.67</v>
      </c>
      <c r="F1344" s="615">
        <v>13.17</v>
      </c>
    </row>
    <row r="1345" spans="1:6" ht="30">
      <c r="A1345" s="612">
        <v>92762</v>
      </c>
      <c r="B1345" s="613" t="s">
        <v>11963</v>
      </c>
      <c r="C1345" s="614" t="s">
        <v>5815</v>
      </c>
      <c r="D1345" s="615">
        <v>10.66</v>
      </c>
      <c r="E1345" s="615">
        <v>1.1000000000000001</v>
      </c>
      <c r="F1345" s="615">
        <v>11.76</v>
      </c>
    </row>
    <row r="1346" spans="1:6" ht="30">
      <c r="A1346" s="612">
        <v>92763</v>
      </c>
      <c r="B1346" s="613" t="s">
        <v>11964</v>
      </c>
      <c r="C1346" s="614" t="s">
        <v>5815</v>
      </c>
      <c r="D1346" s="615">
        <v>9.1999999999999993</v>
      </c>
      <c r="E1346" s="615">
        <v>0.69</v>
      </c>
      <c r="F1346" s="615">
        <v>9.89</v>
      </c>
    </row>
    <row r="1347" spans="1:6" ht="30">
      <c r="A1347" s="612">
        <v>92764</v>
      </c>
      <c r="B1347" s="613" t="s">
        <v>11965</v>
      </c>
      <c r="C1347" s="614" t="s">
        <v>5815</v>
      </c>
      <c r="D1347" s="615">
        <v>9.09</v>
      </c>
      <c r="E1347" s="615">
        <v>0.49</v>
      </c>
      <c r="F1347" s="615">
        <v>9.58</v>
      </c>
    </row>
    <row r="1348" spans="1:6" ht="30">
      <c r="A1348" s="612">
        <v>92765</v>
      </c>
      <c r="B1348" s="613" t="s">
        <v>11966</v>
      </c>
      <c r="C1348" s="614" t="s">
        <v>5815</v>
      </c>
      <c r="D1348" s="615">
        <v>10.52</v>
      </c>
      <c r="E1348" s="615">
        <v>0.36</v>
      </c>
      <c r="F1348" s="615">
        <v>10.88</v>
      </c>
    </row>
    <row r="1349" spans="1:6" ht="30">
      <c r="A1349" s="612">
        <v>92766</v>
      </c>
      <c r="B1349" s="613" t="s">
        <v>11967</v>
      </c>
      <c r="C1349" s="614" t="s">
        <v>5815</v>
      </c>
      <c r="D1349" s="615">
        <v>10.49</v>
      </c>
      <c r="E1349" s="615">
        <v>0.28000000000000003</v>
      </c>
      <c r="F1349" s="615">
        <v>10.77</v>
      </c>
    </row>
    <row r="1350" spans="1:6" ht="30">
      <c r="A1350" s="612">
        <v>104105</v>
      </c>
      <c r="B1350" s="613" t="s">
        <v>12020</v>
      </c>
      <c r="C1350" s="614" t="s">
        <v>5815</v>
      </c>
      <c r="D1350" s="615">
        <v>11.38</v>
      </c>
      <c r="E1350" s="615">
        <v>0.22</v>
      </c>
      <c r="F1350" s="615">
        <v>11.6</v>
      </c>
    </row>
    <row r="1351" spans="1:6" ht="30">
      <c r="A1351" s="612">
        <v>104110</v>
      </c>
      <c r="B1351" s="613" t="s">
        <v>12025</v>
      </c>
      <c r="C1351" s="614" t="s">
        <v>5815</v>
      </c>
      <c r="D1351" s="615">
        <v>12.83</v>
      </c>
      <c r="E1351" s="615">
        <v>6.09</v>
      </c>
      <c r="F1351" s="615">
        <v>18.920000000000002</v>
      </c>
    </row>
    <row r="1352" spans="1:6" ht="30">
      <c r="A1352" s="612">
        <v>104109</v>
      </c>
      <c r="B1352" s="613" t="s">
        <v>12024</v>
      </c>
      <c r="C1352" s="614" t="s">
        <v>5815</v>
      </c>
      <c r="D1352" s="615">
        <v>12.47</v>
      </c>
      <c r="E1352" s="615">
        <v>4.18</v>
      </c>
      <c r="F1352" s="615">
        <v>16.649999999999999</v>
      </c>
    </row>
    <row r="1353" spans="1:6" ht="30">
      <c r="A1353" s="612">
        <v>104108</v>
      </c>
      <c r="B1353" s="613" t="s">
        <v>12023</v>
      </c>
      <c r="C1353" s="614" t="s">
        <v>5815</v>
      </c>
      <c r="D1353" s="615">
        <v>11.16</v>
      </c>
      <c r="E1353" s="615">
        <v>2.44</v>
      </c>
      <c r="F1353" s="615">
        <v>13.6</v>
      </c>
    </row>
    <row r="1354" spans="1:6" ht="30">
      <c r="A1354" s="612">
        <v>104107</v>
      </c>
      <c r="B1354" s="613" t="s">
        <v>12022</v>
      </c>
      <c r="C1354" s="614" t="s">
        <v>5815</v>
      </c>
      <c r="D1354" s="615">
        <v>9.65</v>
      </c>
      <c r="E1354" s="615">
        <v>1.83</v>
      </c>
      <c r="F1354" s="615">
        <v>11.48</v>
      </c>
    </row>
    <row r="1355" spans="1:6" ht="30">
      <c r="A1355" s="612">
        <v>104106</v>
      </c>
      <c r="B1355" s="613" t="s">
        <v>12021</v>
      </c>
      <c r="C1355" s="614" t="s">
        <v>5815</v>
      </c>
      <c r="D1355" s="615">
        <v>9.41</v>
      </c>
      <c r="E1355" s="615">
        <v>1.36</v>
      </c>
      <c r="F1355" s="615">
        <v>10.77</v>
      </c>
    </row>
    <row r="1356" spans="1:6">
      <c r="A1356" s="608"/>
      <c r="B1356" s="609" t="s">
        <v>11306</v>
      </c>
      <c r="C1356" s="610"/>
      <c r="D1356" s="611"/>
      <c r="E1356" s="611"/>
      <c r="F1356" s="611"/>
    </row>
    <row r="1357" spans="1:6" ht="30">
      <c r="A1357" s="612">
        <v>92769</v>
      </c>
      <c r="B1357" s="613" t="s">
        <v>11970</v>
      </c>
      <c r="C1357" s="614" t="s">
        <v>5815</v>
      </c>
      <c r="D1357" s="615">
        <v>11.37</v>
      </c>
      <c r="E1357" s="615">
        <v>2.12</v>
      </c>
      <c r="F1357" s="615">
        <v>13.49</v>
      </c>
    </row>
    <row r="1358" spans="1:6" ht="30">
      <c r="A1358" s="612">
        <v>92770</v>
      </c>
      <c r="B1358" s="613" t="s">
        <v>11971</v>
      </c>
      <c r="C1358" s="614" t="s">
        <v>5815</v>
      </c>
      <c r="D1358" s="615">
        <v>11.35</v>
      </c>
      <c r="E1358" s="615">
        <v>1.3</v>
      </c>
      <c r="F1358" s="615">
        <v>12.65</v>
      </c>
    </row>
    <row r="1359" spans="1:6" ht="30">
      <c r="A1359" s="612">
        <v>92771</v>
      </c>
      <c r="B1359" s="613" t="s">
        <v>11972</v>
      </c>
      <c r="C1359" s="614" t="s">
        <v>5815</v>
      </c>
      <c r="D1359" s="615">
        <v>10.49</v>
      </c>
      <c r="E1359" s="615">
        <v>0.79</v>
      </c>
      <c r="F1359" s="615">
        <v>11.28</v>
      </c>
    </row>
    <row r="1360" spans="1:6" ht="30">
      <c r="A1360" s="612">
        <v>92772</v>
      </c>
      <c r="B1360" s="613" t="s">
        <v>11973</v>
      </c>
      <c r="C1360" s="614" t="s">
        <v>5815</v>
      </c>
      <c r="D1360" s="615">
        <v>9.0500000000000007</v>
      </c>
      <c r="E1360" s="615">
        <v>0.42</v>
      </c>
      <c r="F1360" s="615">
        <v>9.4700000000000006</v>
      </c>
    </row>
    <row r="1361" spans="1:6" ht="30">
      <c r="A1361" s="612">
        <v>92773</v>
      </c>
      <c r="B1361" s="613" t="s">
        <v>11974</v>
      </c>
      <c r="C1361" s="614" t="s">
        <v>5815</v>
      </c>
      <c r="D1361" s="615">
        <v>8.98</v>
      </c>
      <c r="E1361" s="615">
        <v>0.32</v>
      </c>
      <c r="F1361" s="615">
        <v>9.3000000000000007</v>
      </c>
    </row>
    <row r="1362" spans="1:6" ht="30">
      <c r="A1362" s="612">
        <v>92774</v>
      </c>
      <c r="B1362" s="613" t="s">
        <v>11975</v>
      </c>
      <c r="C1362" s="614" t="s">
        <v>5815</v>
      </c>
      <c r="D1362" s="615">
        <v>10.47</v>
      </c>
      <c r="E1362" s="615">
        <v>0.26</v>
      </c>
      <c r="F1362" s="615">
        <v>10.73</v>
      </c>
    </row>
    <row r="1363" spans="1:6">
      <c r="A1363" s="608"/>
      <c r="B1363" s="609" t="s">
        <v>11307</v>
      </c>
      <c r="C1363" s="610"/>
      <c r="D1363" s="611"/>
      <c r="E1363" s="611"/>
      <c r="F1363" s="611"/>
    </row>
    <row r="1364" spans="1:6" ht="30">
      <c r="A1364" s="612">
        <v>92916</v>
      </c>
      <c r="B1364" s="613" t="s">
        <v>12000</v>
      </c>
      <c r="C1364" s="614" t="s">
        <v>5815</v>
      </c>
      <c r="D1364" s="615">
        <v>12.04</v>
      </c>
      <c r="E1364" s="615">
        <v>4.08</v>
      </c>
      <c r="F1364" s="615">
        <v>16.12</v>
      </c>
    </row>
    <row r="1365" spans="1:6" ht="30">
      <c r="A1365" s="612">
        <v>92917</v>
      </c>
      <c r="B1365" s="613" t="s">
        <v>12001</v>
      </c>
      <c r="C1365" s="614" t="s">
        <v>5815</v>
      </c>
      <c r="D1365" s="615">
        <v>11.9</v>
      </c>
      <c r="E1365" s="615">
        <v>2.75</v>
      </c>
      <c r="F1365" s="615">
        <v>14.65</v>
      </c>
    </row>
    <row r="1366" spans="1:6" ht="30">
      <c r="A1366" s="612">
        <v>92919</v>
      </c>
      <c r="B1366" s="613" t="s">
        <v>12002</v>
      </c>
      <c r="C1366" s="614" t="s">
        <v>5815</v>
      </c>
      <c r="D1366" s="615">
        <v>10.94</v>
      </c>
      <c r="E1366" s="615">
        <v>1.86</v>
      </c>
      <c r="F1366" s="615">
        <v>12.8</v>
      </c>
    </row>
    <row r="1367" spans="1:6" ht="30">
      <c r="A1367" s="612">
        <v>92921</v>
      </c>
      <c r="B1367" s="613" t="s">
        <v>12003</v>
      </c>
      <c r="C1367" s="614" t="s">
        <v>5815</v>
      </c>
      <c r="D1367" s="615">
        <v>9.3800000000000008</v>
      </c>
      <c r="E1367" s="615">
        <v>1.19</v>
      </c>
      <c r="F1367" s="615">
        <v>10.57</v>
      </c>
    </row>
    <row r="1368" spans="1:6" ht="30">
      <c r="A1368" s="612">
        <v>92922</v>
      </c>
      <c r="B1368" s="613" t="s">
        <v>12004</v>
      </c>
      <c r="C1368" s="614" t="s">
        <v>5815</v>
      </c>
      <c r="D1368" s="615">
        <v>9.2200000000000006</v>
      </c>
      <c r="E1368" s="615">
        <v>0.86</v>
      </c>
      <c r="F1368" s="615">
        <v>10.08</v>
      </c>
    </row>
    <row r="1369" spans="1:6" ht="30">
      <c r="A1369" s="612">
        <v>92923</v>
      </c>
      <c r="B1369" s="613" t="s">
        <v>12005</v>
      </c>
      <c r="C1369" s="614" t="s">
        <v>5815</v>
      </c>
      <c r="D1369" s="615">
        <v>10.64</v>
      </c>
      <c r="E1369" s="615">
        <v>0.65</v>
      </c>
      <c r="F1369" s="615">
        <v>11.29</v>
      </c>
    </row>
    <row r="1370" spans="1:6" ht="30">
      <c r="A1370" s="612">
        <v>92924</v>
      </c>
      <c r="B1370" s="613" t="s">
        <v>12006</v>
      </c>
      <c r="C1370" s="614" t="s">
        <v>5815</v>
      </c>
      <c r="D1370" s="615">
        <v>10.57</v>
      </c>
      <c r="E1370" s="615">
        <v>0.51</v>
      </c>
      <c r="F1370" s="615">
        <v>11.08</v>
      </c>
    </row>
    <row r="1371" spans="1:6" ht="30">
      <c r="A1371" s="612">
        <v>104104</v>
      </c>
      <c r="B1371" s="613" t="s">
        <v>12019</v>
      </c>
      <c r="C1371" s="614" t="s">
        <v>5815</v>
      </c>
      <c r="D1371" s="615">
        <v>11.39</v>
      </c>
      <c r="E1371" s="615">
        <v>0.21</v>
      </c>
      <c r="F1371" s="615">
        <v>11.6</v>
      </c>
    </row>
    <row r="1372" spans="1:6">
      <c r="A1372" s="617" t="s">
        <v>14226</v>
      </c>
      <c r="B1372" s="618" t="s">
        <v>14227</v>
      </c>
      <c r="C1372" s="619" t="s">
        <v>5815</v>
      </c>
      <c r="D1372" s="620">
        <v>10.119999999999999</v>
      </c>
      <c r="E1372" s="620">
        <v>2.88</v>
      </c>
      <c r="F1372" s="620">
        <v>13</v>
      </c>
    </row>
    <row r="1373" spans="1:6">
      <c r="A1373" s="612">
        <v>103797</v>
      </c>
      <c r="B1373" s="613" t="s">
        <v>12066</v>
      </c>
      <c r="C1373" s="614" t="s">
        <v>5815</v>
      </c>
      <c r="D1373" s="615">
        <v>11.51</v>
      </c>
      <c r="E1373" s="615">
        <v>5.53</v>
      </c>
      <c r="F1373" s="615">
        <v>17.04</v>
      </c>
    </row>
    <row r="1374" spans="1:6">
      <c r="A1374" s="608"/>
      <c r="B1374" s="609" t="s">
        <v>11308</v>
      </c>
      <c r="C1374" s="610"/>
      <c r="D1374" s="611"/>
      <c r="E1374" s="611"/>
      <c r="F1374" s="611"/>
    </row>
    <row r="1375" spans="1:6" ht="30">
      <c r="A1375" s="612">
        <v>96543</v>
      </c>
      <c r="B1375" s="613" t="s">
        <v>6182</v>
      </c>
      <c r="C1375" s="614" t="s">
        <v>5815</v>
      </c>
      <c r="D1375" s="615">
        <v>12.25</v>
      </c>
      <c r="E1375" s="615">
        <v>6.4</v>
      </c>
      <c r="F1375" s="615">
        <v>18.649999999999999</v>
      </c>
    </row>
    <row r="1376" spans="1:6">
      <c r="A1376" s="608"/>
      <c r="B1376" s="609" t="s">
        <v>11309</v>
      </c>
      <c r="C1376" s="610"/>
      <c r="D1376" s="611"/>
      <c r="E1376" s="611"/>
      <c r="F1376" s="611"/>
    </row>
    <row r="1377" spans="1:6" ht="30">
      <c r="A1377" s="612">
        <v>95943</v>
      </c>
      <c r="B1377" s="613" t="s">
        <v>6183</v>
      </c>
      <c r="C1377" s="614" t="s">
        <v>5815</v>
      </c>
      <c r="D1377" s="615">
        <v>13.31</v>
      </c>
      <c r="E1377" s="615">
        <v>9.9700000000000006</v>
      </c>
      <c r="F1377" s="615">
        <v>23.28</v>
      </c>
    </row>
    <row r="1378" spans="1:6">
      <c r="A1378" s="608"/>
      <c r="B1378" s="609" t="s">
        <v>11310</v>
      </c>
      <c r="C1378" s="610"/>
      <c r="D1378" s="611"/>
      <c r="E1378" s="611"/>
      <c r="F1378" s="611"/>
    </row>
    <row r="1379" spans="1:6" ht="30">
      <c r="A1379" s="612">
        <v>92759</v>
      </c>
      <c r="B1379" s="613" t="s">
        <v>11960</v>
      </c>
      <c r="C1379" s="614" t="s">
        <v>5815</v>
      </c>
      <c r="D1379" s="615">
        <v>11.04</v>
      </c>
      <c r="E1379" s="615">
        <v>3.86</v>
      </c>
      <c r="F1379" s="615">
        <v>14.9</v>
      </c>
    </row>
    <row r="1380" spans="1:6" ht="30">
      <c r="A1380" s="612">
        <v>104111</v>
      </c>
      <c r="B1380" s="613" t="s">
        <v>12026</v>
      </c>
      <c r="C1380" s="614" t="s">
        <v>5815</v>
      </c>
      <c r="D1380" s="615">
        <v>12.87</v>
      </c>
      <c r="E1380" s="615">
        <v>8.64</v>
      </c>
      <c r="F1380" s="615">
        <v>21.51</v>
      </c>
    </row>
    <row r="1381" spans="1:6">
      <c r="A1381" s="608"/>
      <c r="B1381" s="609" t="s">
        <v>11311</v>
      </c>
      <c r="C1381" s="610"/>
      <c r="D1381" s="611"/>
      <c r="E1381" s="611"/>
      <c r="F1381" s="611"/>
    </row>
    <row r="1382" spans="1:6" ht="30">
      <c r="A1382" s="612">
        <v>92767</v>
      </c>
      <c r="B1382" s="613" t="s">
        <v>11968</v>
      </c>
      <c r="C1382" s="614" t="s">
        <v>5815</v>
      </c>
      <c r="D1382" s="615">
        <v>11.68</v>
      </c>
      <c r="E1382" s="615">
        <v>4.68</v>
      </c>
      <c r="F1382" s="615">
        <v>16.36</v>
      </c>
    </row>
    <row r="1383" spans="1:6" ht="30">
      <c r="A1383" s="612">
        <v>92768</v>
      </c>
      <c r="B1383" s="613" t="s">
        <v>11969</v>
      </c>
      <c r="C1383" s="614" t="s">
        <v>5815</v>
      </c>
      <c r="D1383" s="615">
        <v>11.02</v>
      </c>
      <c r="E1383" s="615">
        <v>3.31</v>
      </c>
      <c r="F1383" s="615">
        <v>14.33</v>
      </c>
    </row>
    <row r="1384" spans="1:6">
      <c r="A1384" s="608"/>
      <c r="B1384" s="609" t="s">
        <v>11312</v>
      </c>
      <c r="C1384" s="610"/>
      <c r="D1384" s="611"/>
      <c r="E1384" s="611"/>
      <c r="F1384" s="611"/>
    </row>
    <row r="1385" spans="1:6" ht="30">
      <c r="A1385" s="612">
        <v>92915</v>
      </c>
      <c r="B1385" s="613" t="s">
        <v>11999</v>
      </c>
      <c r="C1385" s="614" t="s">
        <v>5815</v>
      </c>
      <c r="D1385" s="615">
        <v>11.81</v>
      </c>
      <c r="E1385" s="615">
        <v>5.91</v>
      </c>
      <c r="F1385" s="615">
        <v>17.72</v>
      </c>
    </row>
    <row r="1386" spans="1:6" ht="30">
      <c r="A1386" s="617" t="s">
        <v>14228</v>
      </c>
      <c r="B1386" s="618" t="s">
        <v>14229</v>
      </c>
      <c r="C1386" s="619" t="s">
        <v>5815</v>
      </c>
      <c r="D1386" s="620">
        <v>9.69</v>
      </c>
      <c r="E1386" s="620">
        <v>2.77</v>
      </c>
      <c r="F1386" s="620">
        <v>12.46</v>
      </c>
    </row>
    <row r="1387" spans="1:6">
      <c r="A1387" s="617" t="s">
        <v>14230</v>
      </c>
      <c r="B1387" s="618" t="s">
        <v>14231</v>
      </c>
      <c r="C1387" s="619" t="s">
        <v>5815</v>
      </c>
      <c r="D1387" s="620">
        <v>10.32</v>
      </c>
      <c r="E1387" s="620">
        <v>2.88</v>
      </c>
      <c r="F1387" s="620">
        <v>13.2</v>
      </c>
    </row>
    <row r="1388" spans="1:6">
      <c r="A1388" s="608"/>
      <c r="B1388" s="609" t="s">
        <v>6184</v>
      </c>
      <c r="C1388" s="610"/>
      <c r="D1388" s="611"/>
      <c r="E1388" s="611"/>
      <c r="F1388" s="611"/>
    </row>
    <row r="1389" spans="1:6" ht="30">
      <c r="A1389" s="612">
        <v>97088</v>
      </c>
      <c r="B1389" s="613" t="s">
        <v>10667</v>
      </c>
      <c r="C1389" s="614" t="s">
        <v>5815</v>
      </c>
      <c r="D1389" s="615">
        <v>19.62</v>
      </c>
      <c r="E1389" s="615">
        <v>1.1000000000000001</v>
      </c>
      <c r="F1389" s="615">
        <v>20.72</v>
      </c>
    </row>
    <row r="1390" spans="1:6" ht="30">
      <c r="A1390" s="612">
        <v>97089</v>
      </c>
      <c r="B1390" s="613" t="s">
        <v>10668</v>
      </c>
      <c r="C1390" s="614" t="s">
        <v>5815</v>
      </c>
      <c r="D1390" s="615">
        <v>18.010000000000002</v>
      </c>
      <c r="E1390" s="615">
        <v>0.93</v>
      </c>
      <c r="F1390" s="615">
        <v>18.940000000000001</v>
      </c>
    </row>
    <row r="1391" spans="1:6" ht="30">
      <c r="A1391" s="612">
        <v>97090</v>
      </c>
      <c r="B1391" s="613" t="s">
        <v>10669</v>
      </c>
      <c r="C1391" s="614" t="s">
        <v>5815</v>
      </c>
      <c r="D1391" s="615">
        <v>17.79</v>
      </c>
      <c r="E1391" s="615">
        <v>0.8</v>
      </c>
      <c r="F1391" s="615">
        <v>18.59</v>
      </c>
    </row>
    <row r="1392" spans="1:6" ht="30">
      <c r="A1392" s="612">
        <v>97091</v>
      </c>
      <c r="B1392" s="613" t="s">
        <v>10670</v>
      </c>
      <c r="C1392" s="614" t="s">
        <v>5815</v>
      </c>
      <c r="D1392" s="615">
        <v>17.3</v>
      </c>
      <c r="E1392" s="615">
        <v>0.72</v>
      </c>
      <c r="F1392" s="615">
        <v>18.02</v>
      </c>
    </row>
    <row r="1393" spans="1:6" ht="30">
      <c r="A1393" s="612">
        <v>97092</v>
      </c>
      <c r="B1393" s="613" t="s">
        <v>10671</v>
      </c>
      <c r="C1393" s="614" t="s">
        <v>5815</v>
      </c>
      <c r="D1393" s="615">
        <v>16.850000000000001</v>
      </c>
      <c r="E1393" s="615">
        <v>0.6</v>
      </c>
      <c r="F1393" s="615">
        <v>17.45</v>
      </c>
    </row>
    <row r="1394" spans="1:6" ht="30">
      <c r="A1394" s="612">
        <v>97093</v>
      </c>
      <c r="B1394" s="613" t="s">
        <v>10672</v>
      </c>
      <c r="C1394" s="614" t="s">
        <v>5815</v>
      </c>
      <c r="D1394" s="615">
        <v>15.89</v>
      </c>
      <c r="E1394" s="615">
        <v>0.47</v>
      </c>
      <c r="F1394" s="615">
        <v>16.36</v>
      </c>
    </row>
    <row r="1395" spans="1:6" ht="30">
      <c r="A1395" s="617" t="s">
        <v>14232</v>
      </c>
      <c r="B1395" s="618" t="s">
        <v>14233</v>
      </c>
      <c r="C1395" s="619" t="s">
        <v>99</v>
      </c>
      <c r="D1395" s="620">
        <v>28.36</v>
      </c>
      <c r="E1395" s="620">
        <v>10.54</v>
      </c>
      <c r="F1395" s="620">
        <v>38.9</v>
      </c>
    </row>
    <row r="1396" spans="1:6" ht="30">
      <c r="A1396" s="617" t="s">
        <v>14234</v>
      </c>
      <c r="B1396" s="618" t="s">
        <v>14235</v>
      </c>
      <c r="C1396" s="619" t="s">
        <v>99</v>
      </c>
      <c r="D1396" s="620">
        <v>38.97</v>
      </c>
      <c r="E1396" s="620">
        <v>10.54</v>
      </c>
      <c r="F1396" s="620">
        <v>49.51</v>
      </c>
    </row>
    <row r="1397" spans="1:6" ht="30">
      <c r="A1397" s="617" t="s">
        <v>14236</v>
      </c>
      <c r="B1397" s="618" t="s">
        <v>14237</v>
      </c>
      <c r="C1397" s="619" t="s">
        <v>99</v>
      </c>
      <c r="D1397" s="620">
        <v>54.07</v>
      </c>
      <c r="E1397" s="620">
        <v>10.54</v>
      </c>
      <c r="F1397" s="620">
        <v>64.61</v>
      </c>
    </row>
    <row r="1398" spans="1:6" ht="30">
      <c r="A1398" s="617" t="s">
        <v>14238</v>
      </c>
      <c r="B1398" s="618" t="s">
        <v>14239</v>
      </c>
      <c r="C1398" s="619" t="s">
        <v>99</v>
      </c>
      <c r="D1398" s="620">
        <v>14.52</v>
      </c>
      <c r="E1398" s="620">
        <v>10.54</v>
      </c>
      <c r="F1398" s="620">
        <v>25.06</v>
      </c>
    </row>
    <row r="1399" spans="1:6" ht="30">
      <c r="A1399" s="617" t="s">
        <v>14240</v>
      </c>
      <c r="B1399" s="618" t="s">
        <v>14241</v>
      </c>
      <c r="C1399" s="619" t="s">
        <v>99</v>
      </c>
      <c r="D1399" s="620">
        <v>21.14</v>
      </c>
      <c r="E1399" s="620">
        <v>10.54</v>
      </c>
      <c r="F1399" s="620">
        <v>31.68</v>
      </c>
    </row>
    <row r="1400" spans="1:6" ht="30">
      <c r="A1400" s="617" t="s">
        <v>14242</v>
      </c>
      <c r="B1400" s="618" t="s">
        <v>14243</v>
      </c>
      <c r="C1400" s="619" t="s">
        <v>99</v>
      </c>
      <c r="D1400" s="620">
        <v>65.650000000000006</v>
      </c>
      <c r="E1400" s="620">
        <v>10.54</v>
      </c>
      <c r="F1400" s="620">
        <v>76.19</v>
      </c>
    </row>
    <row r="1401" spans="1:6">
      <c r="A1401" s="621"/>
      <c r="B1401" s="627" t="s">
        <v>11313</v>
      </c>
      <c r="C1401" s="628"/>
      <c r="D1401" s="629"/>
      <c r="E1401" s="629"/>
      <c r="F1401" s="629"/>
    </row>
    <row r="1402" spans="1:6">
      <c r="A1402" s="630">
        <v>89996</v>
      </c>
      <c r="B1402" s="613" t="s">
        <v>10688</v>
      </c>
      <c r="C1402" s="614" t="s">
        <v>5815</v>
      </c>
      <c r="D1402" s="615">
        <v>9.33</v>
      </c>
      <c r="E1402" s="615">
        <v>1.89</v>
      </c>
      <c r="F1402" s="615">
        <v>11.22</v>
      </c>
    </row>
    <row r="1403" spans="1:6">
      <c r="A1403" s="612">
        <v>89997</v>
      </c>
      <c r="B1403" s="613" t="s">
        <v>10689</v>
      </c>
      <c r="C1403" s="614" t="s">
        <v>5815</v>
      </c>
      <c r="D1403" s="615">
        <v>7.91</v>
      </c>
      <c r="E1403" s="615">
        <v>1.2</v>
      </c>
      <c r="F1403" s="615">
        <v>9.11</v>
      </c>
    </row>
    <row r="1404" spans="1:6">
      <c r="A1404" s="612">
        <v>102921</v>
      </c>
      <c r="B1404" s="613" t="s">
        <v>10695</v>
      </c>
      <c r="C1404" s="614" t="s">
        <v>5815</v>
      </c>
      <c r="D1404" s="615">
        <v>7.7</v>
      </c>
      <c r="E1404" s="615">
        <v>0.73</v>
      </c>
      <c r="F1404" s="615">
        <v>8.43</v>
      </c>
    </row>
    <row r="1405" spans="1:6">
      <c r="A1405" s="612">
        <v>89998</v>
      </c>
      <c r="B1405" s="613" t="s">
        <v>10690</v>
      </c>
      <c r="C1405" s="614" t="s">
        <v>5815</v>
      </c>
      <c r="D1405" s="615">
        <v>9.17</v>
      </c>
      <c r="E1405" s="615">
        <v>1.49</v>
      </c>
      <c r="F1405" s="615">
        <v>10.66</v>
      </c>
    </row>
    <row r="1406" spans="1:6">
      <c r="A1406" s="612">
        <v>102920</v>
      </c>
      <c r="B1406" s="613" t="s">
        <v>10694</v>
      </c>
      <c r="C1406" s="614" t="s">
        <v>5815</v>
      </c>
      <c r="D1406" s="615">
        <v>7.8</v>
      </c>
      <c r="E1406" s="615">
        <v>0.95</v>
      </c>
      <c r="F1406" s="615">
        <v>8.75</v>
      </c>
    </row>
    <row r="1407" spans="1:6">
      <c r="A1407" s="612">
        <v>102923</v>
      </c>
      <c r="B1407" s="613" t="s">
        <v>10697</v>
      </c>
      <c r="C1407" s="614" t="s">
        <v>5815</v>
      </c>
      <c r="D1407" s="615">
        <v>7.64</v>
      </c>
      <c r="E1407" s="615">
        <v>0.56999999999999995</v>
      </c>
      <c r="F1407" s="615">
        <v>8.2100000000000009</v>
      </c>
    </row>
    <row r="1408" spans="1:6" ht="30">
      <c r="A1408" s="612">
        <v>89999</v>
      </c>
      <c r="B1408" s="613" t="s">
        <v>10691</v>
      </c>
      <c r="C1408" s="614" t="s">
        <v>5815</v>
      </c>
      <c r="D1408" s="615">
        <v>11.38</v>
      </c>
      <c r="E1408" s="615">
        <v>5.55</v>
      </c>
      <c r="F1408" s="615">
        <v>16.93</v>
      </c>
    </row>
    <row r="1409" spans="1:6" ht="30">
      <c r="A1409" s="612">
        <v>90000</v>
      </c>
      <c r="B1409" s="613" t="s">
        <v>10692</v>
      </c>
      <c r="C1409" s="614" t="s">
        <v>5815</v>
      </c>
      <c r="D1409" s="615">
        <v>10.01</v>
      </c>
      <c r="E1409" s="615">
        <v>3.55</v>
      </c>
      <c r="F1409" s="615">
        <v>13.56</v>
      </c>
    </row>
    <row r="1410" spans="1:6" ht="30">
      <c r="A1410" s="612">
        <v>103088</v>
      </c>
      <c r="B1410" s="613" t="s">
        <v>10698</v>
      </c>
      <c r="C1410" s="614" t="s">
        <v>5815</v>
      </c>
      <c r="D1410" s="615">
        <v>8.35</v>
      </c>
      <c r="E1410" s="615">
        <v>2.2599999999999998</v>
      </c>
      <c r="F1410" s="615">
        <v>10.61</v>
      </c>
    </row>
    <row r="1411" spans="1:6" ht="30">
      <c r="A1411" s="612">
        <v>102922</v>
      </c>
      <c r="B1411" s="613" t="s">
        <v>10696</v>
      </c>
      <c r="C1411" s="614" t="s">
        <v>5815</v>
      </c>
      <c r="D1411" s="615">
        <v>7.97</v>
      </c>
      <c r="E1411" s="615">
        <v>1.37</v>
      </c>
      <c r="F1411" s="615">
        <v>9.34</v>
      </c>
    </row>
    <row r="1412" spans="1:6">
      <c r="A1412" s="621"/>
      <c r="B1412" s="627" t="s">
        <v>6185</v>
      </c>
      <c r="C1412" s="628"/>
      <c r="D1412" s="629"/>
      <c r="E1412" s="629"/>
      <c r="F1412" s="629"/>
    </row>
    <row r="1413" spans="1:6" ht="30">
      <c r="A1413" s="630">
        <v>91593</v>
      </c>
      <c r="B1413" s="613" t="s">
        <v>6186</v>
      </c>
      <c r="C1413" s="614" t="s">
        <v>5815</v>
      </c>
      <c r="D1413" s="615">
        <v>12.42</v>
      </c>
      <c r="E1413" s="615">
        <v>0.61</v>
      </c>
      <c r="F1413" s="615">
        <v>13.03</v>
      </c>
    </row>
    <row r="1414" spans="1:6" ht="30">
      <c r="A1414" s="612">
        <v>91594</v>
      </c>
      <c r="B1414" s="613" t="s">
        <v>6187</v>
      </c>
      <c r="C1414" s="614" t="s">
        <v>5815</v>
      </c>
      <c r="D1414" s="615">
        <v>12.59</v>
      </c>
      <c r="E1414" s="615">
        <v>0.89</v>
      </c>
      <c r="F1414" s="615">
        <v>13.48</v>
      </c>
    </row>
    <row r="1415" spans="1:6" ht="30">
      <c r="A1415" s="612">
        <v>91595</v>
      </c>
      <c r="B1415" s="613" t="s">
        <v>6188</v>
      </c>
      <c r="C1415" s="614" t="s">
        <v>5815</v>
      </c>
      <c r="D1415" s="615">
        <v>12.78</v>
      </c>
      <c r="E1415" s="615">
        <v>1.44</v>
      </c>
      <c r="F1415" s="615">
        <v>14.22</v>
      </c>
    </row>
    <row r="1416" spans="1:6" ht="30">
      <c r="A1416" s="612">
        <v>91596</v>
      </c>
      <c r="B1416" s="613" t="s">
        <v>6189</v>
      </c>
      <c r="C1416" s="614" t="s">
        <v>5815</v>
      </c>
      <c r="D1416" s="615">
        <v>12.52</v>
      </c>
      <c r="E1416" s="615">
        <v>0.85</v>
      </c>
      <c r="F1416" s="615">
        <v>13.37</v>
      </c>
    </row>
    <row r="1417" spans="1:6" ht="30">
      <c r="A1417" s="612">
        <v>91597</v>
      </c>
      <c r="B1417" s="613" t="s">
        <v>6190</v>
      </c>
      <c r="C1417" s="614" t="s">
        <v>5815</v>
      </c>
      <c r="D1417" s="615">
        <v>8.59</v>
      </c>
      <c r="E1417" s="615">
        <v>0.89</v>
      </c>
      <c r="F1417" s="615">
        <v>9.48</v>
      </c>
    </row>
    <row r="1418" spans="1:6" ht="30">
      <c r="A1418" s="612">
        <v>91598</v>
      </c>
      <c r="B1418" s="613" t="s">
        <v>6191</v>
      </c>
      <c r="C1418" s="614" t="s">
        <v>5815</v>
      </c>
      <c r="D1418" s="615">
        <v>12.06</v>
      </c>
      <c r="E1418" s="615">
        <v>1.04</v>
      </c>
      <c r="F1418" s="615">
        <v>13.1</v>
      </c>
    </row>
    <row r="1419" spans="1:6" ht="30">
      <c r="A1419" s="612">
        <v>100064</v>
      </c>
      <c r="B1419" s="613" t="s">
        <v>10693</v>
      </c>
      <c r="C1419" s="614" t="s">
        <v>5815</v>
      </c>
      <c r="D1419" s="615">
        <v>12.57</v>
      </c>
      <c r="E1419" s="615">
        <v>0.73</v>
      </c>
      <c r="F1419" s="615">
        <v>13.3</v>
      </c>
    </row>
    <row r="1420" spans="1:6" ht="30">
      <c r="A1420" s="612">
        <v>91599</v>
      </c>
      <c r="B1420" s="613" t="s">
        <v>6192</v>
      </c>
      <c r="C1420" s="614" t="s">
        <v>5815</v>
      </c>
      <c r="D1420" s="615">
        <v>8.7899999999999991</v>
      </c>
      <c r="E1420" s="615">
        <v>1.1100000000000001</v>
      </c>
      <c r="F1420" s="615">
        <v>9.9</v>
      </c>
    </row>
    <row r="1421" spans="1:6" ht="30">
      <c r="A1421" s="612">
        <v>91600</v>
      </c>
      <c r="B1421" s="613" t="s">
        <v>6193</v>
      </c>
      <c r="C1421" s="614" t="s">
        <v>5815</v>
      </c>
      <c r="D1421" s="615">
        <v>13.43</v>
      </c>
      <c r="E1421" s="615">
        <v>2.71</v>
      </c>
      <c r="F1421" s="615">
        <v>16.14</v>
      </c>
    </row>
    <row r="1422" spans="1:6" ht="30">
      <c r="A1422" s="612">
        <v>91601</v>
      </c>
      <c r="B1422" s="613" t="s">
        <v>6194</v>
      </c>
      <c r="C1422" s="614" t="s">
        <v>5815</v>
      </c>
      <c r="D1422" s="615">
        <v>11.04</v>
      </c>
      <c r="E1422" s="615">
        <v>2.0099999999999998</v>
      </c>
      <c r="F1422" s="615">
        <v>13.05</v>
      </c>
    </row>
    <row r="1423" spans="1:6" ht="30">
      <c r="A1423" s="612">
        <v>91602</v>
      </c>
      <c r="B1423" s="613" t="s">
        <v>6195</v>
      </c>
      <c r="C1423" s="614" t="s">
        <v>5815</v>
      </c>
      <c r="D1423" s="615">
        <v>10.8</v>
      </c>
      <c r="E1423" s="615">
        <v>1.2</v>
      </c>
      <c r="F1423" s="615">
        <v>12</v>
      </c>
    </row>
    <row r="1424" spans="1:6" ht="30">
      <c r="A1424" s="612">
        <v>91603</v>
      </c>
      <c r="B1424" s="613" t="s">
        <v>6196</v>
      </c>
      <c r="C1424" s="614" t="s">
        <v>5815</v>
      </c>
      <c r="D1424" s="615">
        <v>10.19</v>
      </c>
      <c r="E1424" s="615">
        <v>1.1399999999999999</v>
      </c>
      <c r="F1424" s="615">
        <v>11.33</v>
      </c>
    </row>
    <row r="1425" spans="1:6" ht="30">
      <c r="A1425" s="612">
        <v>100066</v>
      </c>
      <c r="B1425" s="613" t="s">
        <v>6197</v>
      </c>
      <c r="C1425" s="614" t="s">
        <v>5815</v>
      </c>
      <c r="D1425" s="615">
        <v>12.64</v>
      </c>
      <c r="E1425" s="615">
        <v>0.59</v>
      </c>
      <c r="F1425" s="615">
        <v>13.23</v>
      </c>
    </row>
    <row r="1426" spans="1:6" ht="30">
      <c r="A1426" s="612">
        <v>100067</v>
      </c>
      <c r="B1426" s="613" t="s">
        <v>6198</v>
      </c>
      <c r="C1426" s="614" t="s">
        <v>5815</v>
      </c>
      <c r="D1426" s="615">
        <v>10.210000000000001</v>
      </c>
      <c r="E1426" s="615">
        <v>2.5099999999999998</v>
      </c>
      <c r="F1426" s="615">
        <v>12.72</v>
      </c>
    </row>
    <row r="1427" spans="1:6" ht="30">
      <c r="A1427" s="612">
        <v>100068</v>
      </c>
      <c r="B1427" s="613" t="s">
        <v>6199</v>
      </c>
      <c r="C1427" s="614" t="s">
        <v>5815</v>
      </c>
      <c r="D1427" s="615">
        <v>8.82</v>
      </c>
      <c r="E1427" s="615">
        <v>0.87</v>
      </c>
      <c r="F1427" s="615">
        <v>9.69</v>
      </c>
    </row>
    <row r="1428" spans="1:6">
      <c r="A1428" s="621"/>
      <c r="B1428" s="627" t="s">
        <v>6200</v>
      </c>
      <c r="C1428" s="628"/>
      <c r="D1428" s="629"/>
      <c r="E1428" s="629"/>
      <c r="F1428" s="629"/>
    </row>
    <row r="1429" spans="1:6" ht="30">
      <c r="A1429" s="612">
        <v>95108</v>
      </c>
      <c r="B1429" s="613" t="s">
        <v>6201</v>
      </c>
      <c r="C1429" s="614" t="s">
        <v>5390</v>
      </c>
      <c r="D1429" s="615">
        <v>13.89</v>
      </c>
      <c r="E1429" s="615">
        <v>19.18</v>
      </c>
      <c r="F1429" s="615">
        <v>33.07</v>
      </c>
    </row>
    <row r="1430" spans="1:6">
      <c r="A1430" s="621"/>
      <c r="B1430" s="627" t="s">
        <v>6202</v>
      </c>
      <c r="C1430" s="628"/>
      <c r="D1430" s="629"/>
      <c r="E1430" s="629"/>
      <c r="F1430" s="629"/>
    </row>
    <row r="1431" spans="1:6">
      <c r="A1431" s="631" t="s">
        <v>14244</v>
      </c>
      <c r="B1431" s="618" t="s">
        <v>14245</v>
      </c>
      <c r="C1431" s="619" t="s">
        <v>5815</v>
      </c>
      <c r="D1431" s="620">
        <v>8.9700000000000006</v>
      </c>
      <c r="E1431" s="620">
        <v>0</v>
      </c>
      <c r="F1431" s="620">
        <v>8.9700000000000006</v>
      </c>
    </row>
    <row r="1432" spans="1:6">
      <c r="A1432" s="621"/>
      <c r="B1432" s="627" t="s">
        <v>6203</v>
      </c>
      <c r="C1432" s="628"/>
      <c r="D1432" s="629"/>
      <c r="E1432" s="629"/>
      <c r="F1432" s="629"/>
    </row>
    <row r="1433" spans="1:6" ht="30">
      <c r="A1433" s="617" t="s">
        <v>14246</v>
      </c>
      <c r="B1433" s="618" t="s">
        <v>14247</v>
      </c>
      <c r="C1433" s="619" t="s">
        <v>5815</v>
      </c>
      <c r="D1433" s="620">
        <v>7.94</v>
      </c>
      <c r="E1433" s="620">
        <v>0.38</v>
      </c>
      <c r="F1433" s="620">
        <v>8.32</v>
      </c>
    </row>
    <row r="1434" spans="1:6">
      <c r="A1434" s="612">
        <v>92799</v>
      </c>
      <c r="B1434" s="613" t="s">
        <v>11977</v>
      </c>
      <c r="C1434" s="614" t="s">
        <v>5815</v>
      </c>
      <c r="D1434" s="615">
        <v>9.4700000000000006</v>
      </c>
      <c r="E1434" s="615">
        <v>2.19</v>
      </c>
      <c r="F1434" s="615">
        <v>11.66</v>
      </c>
    </row>
    <row r="1435" spans="1:6">
      <c r="A1435" s="612">
        <v>92800</v>
      </c>
      <c r="B1435" s="613" t="s">
        <v>11978</v>
      </c>
      <c r="C1435" s="614" t="s">
        <v>5815</v>
      </c>
      <c r="D1435" s="615">
        <v>9.16</v>
      </c>
      <c r="E1435" s="615">
        <v>1.35</v>
      </c>
      <c r="F1435" s="615">
        <v>10.51</v>
      </c>
    </row>
    <row r="1436" spans="1:6">
      <c r="A1436" s="612">
        <v>92801</v>
      </c>
      <c r="B1436" s="613" t="s">
        <v>11979</v>
      </c>
      <c r="C1436" s="614" t="s">
        <v>5815</v>
      </c>
      <c r="D1436" s="615">
        <v>9.9</v>
      </c>
      <c r="E1436" s="615">
        <v>0.71</v>
      </c>
      <c r="F1436" s="615">
        <v>10.61</v>
      </c>
    </row>
    <row r="1437" spans="1:6">
      <c r="A1437" s="612">
        <v>92802</v>
      </c>
      <c r="B1437" s="613" t="s">
        <v>11980</v>
      </c>
      <c r="C1437" s="614" t="s">
        <v>5815</v>
      </c>
      <c r="D1437" s="615">
        <v>10.18</v>
      </c>
      <c r="E1437" s="615">
        <v>0.36</v>
      </c>
      <c r="F1437" s="615">
        <v>10.54</v>
      </c>
    </row>
    <row r="1438" spans="1:6">
      <c r="A1438" s="612">
        <v>92803</v>
      </c>
      <c r="B1438" s="613" t="s">
        <v>11981</v>
      </c>
      <c r="C1438" s="614" t="s">
        <v>5815</v>
      </c>
      <c r="D1438" s="615">
        <v>9.5299999999999994</v>
      </c>
      <c r="E1438" s="615">
        <v>0.2</v>
      </c>
      <c r="F1438" s="615">
        <v>9.73</v>
      </c>
    </row>
    <row r="1439" spans="1:6">
      <c r="A1439" s="612">
        <v>92804</v>
      </c>
      <c r="B1439" s="613" t="s">
        <v>11982</v>
      </c>
      <c r="C1439" s="614" t="s">
        <v>5815</v>
      </c>
      <c r="D1439" s="615">
        <v>8.23</v>
      </c>
      <c r="E1439" s="615">
        <v>0.1</v>
      </c>
      <c r="F1439" s="615">
        <v>8.33</v>
      </c>
    </row>
    <row r="1440" spans="1:6">
      <c r="A1440" s="612">
        <v>92805</v>
      </c>
      <c r="B1440" s="613" t="s">
        <v>11983</v>
      </c>
      <c r="C1440" s="614" t="s">
        <v>5815</v>
      </c>
      <c r="D1440" s="615">
        <v>8.2100000000000009</v>
      </c>
      <c r="E1440" s="615">
        <v>0.05</v>
      </c>
      <c r="F1440" s="615">
        <v>8.26</v>
      </c>
    </row>
    <row r="1441" spans="1:6">
      <c r="A1441" s="612">
        <v>92806</v>
      </c>
      <c r="B1441" s="613" t="s">
        <v>11984</v>
      </c>
      <c r="C1441" s="614" t="s">
        <v>5815</v>
      </c>
      <c r="D1441" s="615">
        <v>9.7100000000000009</v>
      </c>
      <c r="E1441" s="615">
        <v>0.02</v>
      </c>
      <c r="F1441" s="615">
        <v>9.73</v>
      </c>
    </row>
    <row r="1442" spans="1:6">
      <c r="A1442" s="612">
        <v>92798</v>
      </c>
      <c r="B1442" s="613" t="s">
        <v>11976</v>
      </c>
      <c r="C1442" s="614" t="s">
        <v>5815</v>
      </c>
      <c r="D1442" s="615">
        <v>9.7100000000000009</v>
      </c>
      <c r="E1442" s="615">
        <v>0.02</v>
      </c>
      <c r="F1442" s="615">
        <v>9.73</v>
      </c>
    </row>
    <row r="1443" spans="1:6">
      <c r="A1443" s="612">
        <v>92875</v>
      </c>
      <c r="B1443" s="613" t="s">
        <v>11985</v>
      </c>
      <c r="C1443" s="614" t="s">
        <v>5815</v>
      </c>
      <c r="D1443" s="615">
        <v>9.1300000000000008</v>
      </c>
      <c r="E1443" s="615">
        <v>0.96</v>
      </c>
      <c r="F1443" s="615">
        <v>10.09</v>
      </c>
    </row>
    <row r="1444" spans="1:6">
      <c r="A1444" s="612">
        <v>92876</v>
      </c>
      <c r="B1444" s="613" t="s">
        <v>11986</v>
      </c>
      <c r="C1444" s="614" t="s">
        <v>5815</v>
      </c>
      <c r="D1444" s="615">
        <v>9.2799999999999994</v>
      </c>
      <c r="E1444" s="615">
        <v>0.5</v>
      </c>
      <c r="F1444" s="615">
        <v>9.7799999999999994</v>
      </c>
    </row>
    <row r="1445" spans="1:6">
      <c r="A1445" s="612">
        <v>92877</v>
      </c>
      <c r="B1445" s="613" t="s">
        <v>11987</v>
      </c>
      <c r="C1445" s="614" t="s">
        <v>5815</v>
      </c>
      <c r="D1445" s="615">
        <v>10.27</v>
      </c>
      <c r="E1445" s="615">
        <v>0.28000000000000003</v>
      </c>
      <c r="F1445" s="615">
        <v>10.55</v>
      </c>
    </row>
    <row r="1446" spans="1:6">
      <c r="A1446" s="612">
        <v>92878</v>
      </c>
      <c r="B1446" s="613" t="s">
        <v>11988</v>
      </c>
      <c r="C1446" s="614" t="s">
        <v>5815</v>
      </c>
      <c r="D1446" s="615">
        <v>10.220000000000001</v>
      </c>
      <c r="E1446" s="615">
        <v>0.15</v>
      </c>
      <c r="F1446" s="615">
        <v>10.37</v>
      </c>
    </row>
    <row r="1447" spans="1:6">
      <c r="A1447" s="612">
        <v>92879</v>
      </c>
      <c r="B1447" s="613" t="s">
        <v>11989</v>
      </c>
      <c r="C1447" s="614" t="s">
        <v>5815</v>
      </c>
      <c r="D1447" s="615">
        <v>10.18</v>
      </c>
      <c r="E1447" s="615">
        <v>7.0000000000000007E-2</v>
      </c>
      <c r="F1447" s="615">
        <v>10.25</v>
      </c>
    </row>
    <row r="1448" spans="1:6">
      <c r="A1448" s="612">
        <v>92880</v>
      </c>
      <c r="B1448" s="613" t="s">
        <v>11990</v>
      </c>
      <c r="C1448" s="614" t="s">
        <v>5815</v>
      </c>
      <c r="D1448" s="615">
        <v>10.44</v>
      </c>
      <c r="E1448" s="615">
        <v>0.04</v>
      </c>
      <c r="F1448" s="615">
        <v>10.48</v>
      </c>
    </row>
    <row r="1449" spans="1:6">
      <c r="A1449" s="612">
        <v>92881</v>
      </c>
      <c r="B1449" s="613" t="s">
        <v>11991</v>
      </c>
      <c r="C1449" s="614" t="s">
        <v>5815</v>
      </c>
      <c r="D1449" s="615">
        <v>10.44</v>
      </c>
      <c r="E1449" s="615">
        <v>0.02</v>
      </c>
      <c r="F1449" s="615">
        <v>10.46</v>
      </c>
    </row>
    <row r="1450" spans="1:6">
      <c r="A1450" s="612">
        <v>95448</v>
      </c>
      <c r="B1450" s="613" t="s">
        <v>12007</v>
      </c>
      <c r="C1450" s="614" t="s">
        <v>5815</v>
      </c>
      <c r="D1450" s="615">
        <v>10.65</v>
      </c>
      <c r="E1450" s="615">
        <v>0.01</v>
      </c>
      <c r="F1450" s="615">
        <v>10.66</v>
      </c>
    </row>
    <row r="1451" spans="1:6">
      <c r="A1451" s="621"/>
      <c r="B1451" s="627" t="s">
        <v>11314</v>
      </c>
      <c r="C1451" s="628"/>
      <c r="D1451" s="629"/>
      <c r="E1451" s="629"/>
      <c r="F1451" s="629"/>
    </row>
    <row r="1452" spans="1:6">
      <c r="A1452" s="630">
        <v>95576</v>
      </c>
      <c r="B1452" s="613" t="s">
        <v>12008</v>
      </c>
      <c r="C1452" s="614" t="s">
        <v>5815</v>
      </c>
      <c r="D1452" s="615">
        <v>11.47</v>
      </c>
      <c r="E1452" s="615">
        <v>1.9</v>
      </c>
      <c r="F1452" s="615">
        <v>13.37</v>
      </c>
    </row>
    <row r="1453" spans="1:6">
      <c r="A1453" s="612">
        <v>95577</v>
      </c>
      <c r="B1453" s="613" t="s">
        <v>12009</v>
      </c>
      <c r="C1453" s="614" t="s">
        <v>5815</v>
      </c>
      <c r="D1453" s="615">
        <v>10.46</v>
      </c>
      <c r="E1453" s="615">
        <v>0.91</v>
      </c>
      <c r="F1453" s="615">
        <v>11.37</v>
      </c>
    </row>
    <row r="1454" spans="1:6">
      <c r="A1454" s="612">
        <v>95578</v>
      </c>
      <c r="B1454" s="613" t="s">
        <v>12010</v>
      </c>
      <c r="C1454" s="614" t="s">
        <v>5815</v>
      </c>
      <c r="D1454" s="615">
        <v>9</v>
      </c>
      <c r="E1454" s="615">
        <v>0.48</v>
      </c>
      <c r="F1454" s="615">
        <v>9.48</v>
      </c>
    </row>
    <row r="1455" spans="1:6">
      <c r="A1455" s="612">
        <v>95579</v>
      </c>
      <c r="B1455" s="613" t="s">
        <v>12011</v>
      </c>
      <c r="C1455" s="614" t="s">
        <v>5815</v>
      </c>
      <c r="D1455" s="615">
        <v>8.86</v>
      </c>
      <c r="E1455" s="615">
        <v>0.3</v>
      </c>
      <c r="F1455" s="615">
        <v>9.16</v>
      </c>
    </row>
    <row r="1456" spans="1:6">
      <c r="A1456" s="612">
        <v>95580</v>
      </c>
      <c r="B1456" s="613" t="s">
        <v>12012</v>
      </c>
      <c r="C1456" s="614" t="s">
        <v>5815</v>
      </c>
      <c r="D1456" s="615">
        <v>10.33</v>
      </c>
      <c r="E1456" s="615">
        <v>0.21</v>
      </c>
      <c r="F1456" s="615">
        <v>10.54</v>
      </c>
    </row>
    <row r="1457" spans="1:6">
      <c r="A1457" s="612">
        <v>95581</v>
      </c>
      <c r="B1457" s="613" t="s">
        <v>12013</v>
      </c>
      <c r="C1457" s="614" t="s">
        <v>5815</v>
      </c>
      <c r="D1457" s="615">
        <v>10.31</v>
      </c>
      <c r="E1457" s="615">
        <v>0.2</v>
      </c>
      <c r="F1457" s="615">
        <v>10.51</v>
      </c>
    </row>
    <row r="1458" spans="1:6">
      <c r="A1458" s="630">
        <v>95582</v>
      </c>
      <c r="B1458" s="613" t="s">
        <v>12014</v>
      </c>
      <c r="C1458" s="614" t="s">
        <v>5815</v>
      </c>
      <c r="D1458" s="615">
        <v>11.24</v>
      </c>
      <c r="E1458" s="615">
        <v>0.18</v>
      </c>
      <c r="F1458" s="615">
        <v>11.42</v>
      </c>
    </row>
    <row r="1459" spans="1:6" ht="30">
      <c r="A1459" s="612">
        <v>95583</v>
      </c>
      <c r="B1459" s="613" t="s">
        <v>12015</v>
      </c>
      <c r="C1459" s="614" t="s">
        <v>5815</v>
      </c>
      <c r="D1459" s="615">
        <v>11.47</v>
      </c>
      <c r="E1459" s="615">
        <v>5.34</v>
      </c>
      <c r="F1459" s="615">
        <v>16.809999999999999</v>
      </c>
    </row>
    <row r="1460" spans="1:6" ht="30">
      <c r="A1460" s="617" t="s">
        <v>14248</v>
      </c>
      <c r="B1460" s="618" t="s">
        <v>14249</v>
      </c>
      <c r="C1460" s="619" t="s">
        <v>5815</v>
      </c>
      <c r="D1460" s="620">
        <v>11.5</v>
      </c>
      <c r="E1460" s="620">
        <v>5.32</v>
      </c>
      <c r="F1460" s="620">
        <v>16.82</v>
      </c>
    </row>
    <row r="1461" spans="1:6" ht="30">
      <c r="A1461" s="612">
        <v>95584</v>
      </c>
      <c r="B1461" s="613" t="s">
        <v>12016</v>
      </c>
      <c r="C1461" s="614" t="s">
        <v>5815</v>
      </c>
      <c r="D1461" s="615">
        <v>11.59</v>
      </c>
      <c r="E1461" s="615">
        <v>3.22</v>
      </c>
      <c r="F1461" s="615">
        <v>14.81</v>
      </c>
    </row>
    <row r="1462" spans="1:6" ht="30">
      <c r="A1462" s="612">
        <v>95592</v>
      </c>
      <c r="B1462" s="613" t="s">
        <v>12017</v>
      </c>
      <c r="C1462" s="614" t="s">
        <v>5815</v>
      </c>
      <c r="D1462" s="615">
        <v>11.47</v>
      </c>
      <c r="E1462" s="615">
        <v>5.34</v>
      </c>
      <c r="F1462" s="615">
        <v>16.809999999999999</v>
      </c>
    </row>
    <row r="1463" spans="1:6" ht="30">
      <c r="A1463" s="612">
        <v>95593</v>
      </c>
      <c r="B1463" s="613" t="s">
        <v>12018</v>
      </c>
      <c r="C1463" s="614" t="s">
        <v>5815</v>
      </c>
      <c r="D1463" s="615">
        <v>11.59</v>
      </c>
      <c r="E1463" s="615">
        <v>3.22</v>
      </c>
      <c r="F1463" s="615">
        <v>14.81</v>
      </c>
    </row>
    <row r="1464" spans="1:6" ht="15.75">
      <c r="A1464" s="621"/>
      <c r="B1464" s="622" t="s">
        <v>6204</v>
      </c>
      <c r="C1464" s="628"/>
      <c r="D1464" s="629"/>
      <c r="E1464" s="629"/>
      <c r="F1464" s="629"/>
    </row>
    <row r="1465" spans="1:6">
      <c r="A1465" s="608"/>
      <c r="B1465" s="609" t="s">
        <v>6205</v>
      </c>
      <c r="C1465" s="610"/>
      <c r="D1465" s="611"/>
      <c r="E1465" s="611"/>
      <c r="F1465" s="611"/>
    </row>
    <row r="1466" spans="1:6" ht="30">
      <c r="A1466" s="630">
        <v>97639</v>
      </c>
      <c r="B1466" s="613" t="s">
        <v>6206</v>
      </c>
      <c r="C1466" s="614" t="s">
        <v>99</v>
      </c>
      <c r="D1466" s="615">
        <v>6.48</v>
      </c>
      <c r="E1466" s="615">
        <v>14.5</v>
      </c>
      <c r="F1466" s="615">
        <v>20.98</v>
      </c>
    </row>
    <row r="1467" spans="1:6" ht="30">
      <c r="A1467" s="612">
        <v>97626</v>
      </c>
      <c r="B1467" s="613" t="s">
        <v>6207</v>
      </c>
      <c r="C1467" s="614" t="s">
        <v>5435</v>
      </c>
      <c r="D1467" s="615">
        <v>226.31</v>
      </c>
      <c r="E1467" s="615">
        <v>409.4</v>
      </c>
      <c r="F1467" s="615">
        <v>635.71</v>
      </c>
    </row>
    <row r="1468" spans="1:6" ht="30">
      <c r="A1468" s="612">
        <v>97627</v>
      </c>
      <c r="B1468" s="613" t="s">
        <v>6208</v>
      </c>
      <c r="C1468" s="614" t="s">
        <v>5435</v>
      </c>
      <c r="D1468" s="615">
        <v>118.56</v>
      </c>
      <c r="E1468" s="615">
        <v>182.97</v>
      </c>
      <c r="F1468" s="615">
        <v>301.52999999999997</v>
      </c>
    </row>
    <row r="1469" spans="1:6">
      <c r="A1469" s="612">
        <v>97628</v>
      </c>
      <c r="B1469" s="613" t="s">
        <v>6209</v>
      </c>
      <c r="C1469" s="614" t="s">
        <v>5435</v>
      </c>
      <c r="D1469" s="615">
        <v>97.17</v>
      </c>
      <c r="E1469" s="615">
        <v>196.24</v>
      </c>
      <c r="F1469" s="615">
        <v>293.41000000000003</v>
      </c>
    </row>
    <row r="1470" spans="1:6" ht="30">
      <c r="A1470" s="612">
        <v>97629</v>
      </c>
      <c r="B1470" s="613" t="s">
        <v>6210</v>
      </c>
      <c r="C1470" s="614" t="s">
        <v>5435</v>
      </c>
      <c r="D1470" s="615">
        <v>45.5</v>
      </c>
      <c r="E1470" s="615">
        <v>87.74</v>
      </c>
      <c r="F1470" s="615">
        <v>133.24</v>
      </c>
    </row>
    <row r="1471" spans="1:6">
      <c r="A1471" s="617" t="s">
        <v>14250</v>
      </c>
      <c r="B1471" s="618" t="s">
        <v>14251</v>
      </c>
      <c r="C1471" s="619" t="s">
        <v>5435</v>
      </c>
      <c r="D1471" s="620">
        <v>229.02</v>
      </c>
      <c r="E1471" s="620">
        <v>127.8</v>
      </c>
      <c r="F1471" s="620">
        <v>356.82</v>
      </c>
    </row>
    <row r="1472" spans="1:6">
      <c r="A1472" s="617" t="s">
        <v>14163</v>
      </c>
      <c r="B1472" s="618" t="s">
        <v>14164</v>
      </c>
      <c r="C1472" s="619" t="s">
        <v>5435</v>
      </c>
      <c r="D1472" s="620">
        <v>84.7</v>
      </c>
      <c r="E1472" s="620">
        <v>165.22</v>
      </c>
      <c r="F1472" s="620">
        <v>249.92</v>
      </c>
    </row>
    <row r="1473" spans="1:6">
      <c r="A1473" s="617" t="s">
        <v>14165</v>
      </c>
      <c r="B1473" s="618" t="s">
        <v>14166</v>
      </c>
      <c r="C1473" s="619" t="s">
        <v>5435</v>
      </c>
      <c r="D1473" s="620">
        <v>154</v>
      </c>
      <c r="E1473" s="620">
        <v>300.39999999999998</v>
      </c>
      <c r="F1473" s="620">
        <v>454.4</v>
      </c>
    </row>
    <row r="1474" spans="1:6">
      <c r="A1474" s="617" t="s">
        <v>14167</v>
      </c>
      <c r="B1474" s="618" t="s">
        <v>14168</v>
      </c>
      <c r="C1474" s="619" t="s">
        <v>5435</v>
      </c>
      <c r="D1474" s="620">
        <v>114.51</v>
      </c>
      <c r="E1474" s="620">
        <v>63.9</v>
      </c>
      <c r="F1474" s="620">
        <v>178.41</v>
      </c>
    </row>
    <row r="1475" spans="1:6">
      <c r="A1475" s="617" t="s">
        <v>14169</v>
      </c>
      <c r="B1475" s="618" t="s">
        <v>14170</v>
      </c>
      <c r="C1475" s="619" t="s">
        <v>5435</v>
      </c>
      <c r="D1475" s="620">
        <v>229.02</v>
      </c>
      <c r="E1475" s="620">
        <v>127.8</v>
      </c>
      <c r="F1475" s="620">
        <v>356.82</v>
      </c>
    </row>
    <row r="1476" spans="1:6">
      <c r="A1476" s="617" t="s">
        <v>14252</v>
      </c>
      <c r="B1476" s="618" t="s">
        <v>14253</v>
      </c>
      <c r="C1476" s="619" t="s">
        <v>5435</v>
      </c>
      <c r="D1476" s="620">
        <v>110.33</v>
      </c>
      <c r="E1476" s="620">
        <v>222.92</v>
      </c>
      <c r="F1476" s="620">
        <v>333.25</v>
      </c>
    </row>
    <row r="1477" spans="1:6">
      <c r="A1477" s="617" t="s">
        <v>14254</v>
      </c>
      <c r="B1477" s="618" t="s">
        <v>14255</v>
      </c>
      <c r="C1477" s="619" t="s">
        <v>5435</v>
      </c>
      <c r="D1477" s="620">
        <v>93.36</v>
      </c>
      <c r="E1477" s="620">
        <v>188.63</v>
      </c>
      <c r="F1477" s="620">
        <v>281.99</v>
      </c>
    </row>
    <row r="1478" spans="1:6">
      <c r="A1478" s="617" t="s">
        <v>14256</v>
      </c>
      <c r="B1478" s="618" t="s">
        <v>14257</v>
      </c>
      <c r="C1478" s="619" t="s">
        <v>99</v>
      </c>
      <c r="D1478" s="620">
        <v>104.28</v>
      </c>
      <c r="E1478" s="620">
        <v>14.77</v>
      </c>
      <c r="F1478" s="620">
        <v>119.05</v>
      </c>
    </row>
    <row r="1479" spans="1:6">
      <c r="A1479" s="617" t="s">
        <v>14258</v>
      </c>
      <c r="B1479" s="618" t="s">
        <v>14259</v>
      </c>
      <c r="C1479" s="619" t="s">
        <v>99</v>
      </c>
      <c r="D1479" s="620">
        <v>104.28</v>
      </c>
      <c r="E1479" s="620">
        <v>14.77</v>
      </c>
      <c r="F1479" s="620">
        <v>119.05</v>
      </c>
    </row>
    <row r="1480" spans="1:6">
      <c r="A1480" s="617" t="s">
        <v>14260</v>
      </c>
      <c r="B1480" s="618" t="s">
        <v>14261</v>
      </c>
      <c r="C1480" s="619" t="s">
        <v>5421</v>
      </c>
      <c r="D1480" s="620">
        <v>10.27</v>
      </c>
      <c r="E1480" s="620">
        <v>18.329999999999998</v>
      </c>
      <c r="F1480" s="620">
        <v>28.6</v>
      </c>
    </row>
    <row r="1481" spans="1:6">
      <c r="A1481" s="617" t="s">
        <v>14224</v>
      </c>
      <c r="B1481" s="618" t="s">
        <v>14225</v>
      </c>
      <c r="C1481" s="619" t="s">
        <v>99</v>
      </c>
      <c r="D1481" s="620">
        <v>10.41</v>
      </c>
      <c r="E1481" s="620">
        <v>6.83</v>
      </c>
      <c r="F1481" s="620">
        <v>17.239999999999998</v>
      </c>
    </row>
    <row r="1482" spans="1:6">
      <c r="A1482" s="617" t="s">
        <v>14262</v>
      </c>
      <c r="B1482" s="618" t="s">
        <v>14263</v>
      </c>
      <c r="C1482" s="619" t="s">
        <v>99</v>
      </c>
      <c r="D1482" s="620">
        <v>3.53</v>
      </c>
      <c r="E1482" s="620">
        <v>5.76</v>
      </c>
      <c r="F1482" s="620">
        <v>9.2899999999999991</v>
      </c>
    </row>
    <row r="1483" spans="1:6">
      <c r="A1483" s="617" t="s">
        <v>14264</v>
      </c>
      <c r="B1483" s="618" t="s">
        <v>14265</v>
      </c>
      <c r="C1483" s="619" t="s">
        <v>99</v>
      </c>
      <c r="D1483" s="620">
        <v>2.9</v>
      </c>
      <c r="E1483" s="620">
        <v>3.76</v>
      </c>
      <c r="F1483" s="620">
        <v>6.66</v>
      </c>
    </row>
    <row r="1484" spans="1:6" ht="30">
      <c r="A1484" s="617" t="s">
        <v>14266</v>
      </c>
      <c r="B1484" s="618" t="s">
        <v>14267</v>
      </c>
      <c r="C1484" s="619" t="s">
        <v>99</v>
      </c>
      <c r="D1484" s="620">
        <v>120.59</v>
      </c>
      <c r="E1484" s="620">
        <v>225.3</v>
      </c>
      <c r="F1484" s="620">
        <v>345.89</v>
      </c>
    </row>
    <row r="1485" spans="1:6">
      <c r="A1485" s="617" t="s">
        <v>14268</v>
      </c>
      <c r="B1485" s="618" t="s">
        <v>14269</v>
      </c>
      <c r="C1485" s="619" t="s">
        <v>99</v>
      </c>
      <c r="D1485" s="620">
        <v>82.6</v>
      </c>
      <c r="E1485" s="620">
        <v>36.299999999999997</v>
      </c>
      <c r="F1485" s="620">
        <v>118.9</v>
      </c>
    </row>
    <row r="1486" spans="1:6" ht="45">
      <c r="A1486" s="617" t="s">
        <v>14222</v>
      </c>
      <c r="B1486" s="618" t="s">
        <v>14223</v>
      </c>
      <c r="C1486" s="619" t="s">
        <v>5815</v>
      </c>
      <c r="D1486" s="620">
        <v>54.32</v>
      </c>
      <c r="E1486" s="620">
        <v>17.02</v>
      </c>
      <c r="F1486" s="620">
        <v>71.34</v>
      </c>
    </row>
    <row r="1487" spans="1:6" ht="75">
      <c r="A1487" s="617" t="s">
        <v>14270</v>
      </c>
      <c r="B1487" s="618" t="s">
        <v>14271</v>
      </c>
      <c r="C1487" s="619" t="s">
        <v>5421</v>
      </c>
      <c r="D1487" s="620">
        <v>2.0099999999999998</v>
      </c>
      <c r="E1487" s="620">
        <v>12.87</v>
      </c>
      <c r="F1487" s="620">
        <v>14.88</v>
      </c>
    </row>
    <row r="1488" spans="1:6">
      <c r="A1488" s="612">
        <v>102803</v>
      </c>
      <c r="B1488" s="613" t="s">
        <v>11176</v>
      </c>
      <c r="C1488" s="614" t="s">
        <v>99</v>
      </c>
      <c r="D1488" s="615">
        <v>0.92</v>
      </c>
      <c r="E1488" s="615">
        <v>1.53</v>
      </c>
      <c r="F1488" s="615">
        <v>2.4500000000000002</v>
      </c>
    </row>
    <row r="1489" spans="1:6" ht="30">
      <c r="A1489" s="617" t="s">
        <v>14272</v>
      </c>
      <c r="B1489" s="618" t="s">
        <v>14273</v>
      </c>
      <c r="C1489" s="619" t="s">
        <v>99</v>
      </c>
      <c r="D1489" s="620">
        <v>368.73</v>
      </c>
      <c r="E1489" s="620">
        <v>112.29</v>
      </c>
      <c r="F1489" s="620">
        <v>481.02</v>
      </c>
    </row>
    <row r="1490" spans="1:6" ht="30">
      <c r="A1490" s="617" t="s">
        <v>14274</v>
      </c>
      <c r="B1490" s="618" t="s">
        <v>14275</v>
      </c>
      <c r="C1490" s="619" t="s">
        <v>14276</v>
      </c>
      <c r="D1490" s="620">
        <v>27174.32</v>
      </c>
      <c r="E1490" s="620">
        <v>2475.94</v>
      </c>
      <c r="F1490" s="620">
        <v>29650.26</v>
      </c>
    </row>
    <row r="1491" spans="1:6" ht="30">
      <c r="A1491" s="617" t="s">
        <v>14277</v>
      </c>
      <c r="B1491" s="618" t="s">
        <v>14278</v>
      </c>
      <c r="C1491" s="619" t="s">
        <v>5421</v>
      </c>
      <c r="D1491" s="620">
        <v>6.74</v>
      </c>
      <c r="E1491" s="620">
        <v>12.86</v>
      </c>
      <c r="F1491" s="620">
        <v>19.600000000000001</v>
      </c>
    </row>
    <row r="1492" spans="1:6" ht="30">
      <c r="A1492" s="617" t="s">
        <v>14279</v>
      </c>
      <c r="B1492" s="618" t="s">
        <v>14280</v>
      </c>
      <c r="C1492" s="619" t="s">
        <v>99</v>
      </c>
      <c r="D1492" s="620">
        <v>6.84</v>
      </c>
      <c r="E1492" s="620">
        <v>6.27</v>
      </c>
      <c r="F1492" s="620">
        <v>13.11</v>
      </c>
    </row>
    <row r="1493" spans="1:6">
      <c r="A1493" s="621"/>
      <c r="B1493" s="627" t="s">
        <v>10336</v>
      </c>
      <c r="C1493" s="628"/>
      <c r="D1493" s="629"/>
      <c r="E1493" s="629"/>
      <c r="F1493" s="629"/>
    </row>
    <row r="1494" spans="1:6" ht="30">
      <c r="A1494" s="612">
        <v>102487</v>
      </c>
      <c r="B1494" s="613" t="s">
        <v>10748</v>
      </c>
      <c r="C1494" s="614" t="s">
        <v>5435</v>
      </c>
      <c r="D1494" s="615">
        <v>351.44</v>
      </c>
      <c r="E1494" s="615">
        <v>178.98</v>
      </c>
      <c r="F1494" s="615">
        <v>530.41999999999996</v>
      </c>
    </row>
    <row r="1495" spans="1:6">
      <c r="A1495" s="617" t="s">
        <v>14281</v>
      </c>
      <c r="B1495" s="618" t="s">
        <v>14282</v>
      </c>
      <c r="C1495" s="619" t="s">
        <v>5435</v>
      </c>
      <c r="D1495" s="620">
        <v>204.51</v>
      </c>
      <c r="E1495" s="620">
        <v>0</v>
      </c>
      <c r="F1495" s="620">
        <v>204.51</v>
      </c>
    </row>
    <row r="1496" spans="1:6">
      <c r="A1496" s="617" t="s">
        <v>14283</v>
      </c>
      <c r="B1496" s="618" t="s">
        <v>14284</v>
      </c>
      <c r="C1496" s="619" t="s">
        <v>5435</v>
      </c>
      <c r="D1496" s="620">
        <v>203.61</v>
      </c>
      <c r="E1496" s="620">
        <v>0</v>
      </c>
      <c r="F1496" s="620">
        <v>203.61</v>
      </c>
    </row>
    <row r="1497" spans="1:6">
      <c r="A1497" s="617" t="s">
        <v>14285</v>
      </c>
      <c r="B1497" s="618" t="s">
        <v>14286</v>
      </c>
      <c r="C1497" s="619" t="s">
        <v>5435</v>
      </c>
      <c r="D1497" s="620">
        <v>336.03</v>
      </c>
      <c r="E1497" s="620">
        <v>0</v>
      </c>
      <c r="F1497" s="620">
        <v>336.03</v>
      </c>
    </row>
    <row r="1498" spans="1:6">
      <c r="A1498" s="631" t="s">
        <v>14287</v>
      </c>
      <c r="B1498" s="618" t="s">
        <v>14288</v>
      </c>
      <c r="C1498" s="619" t="s">
        <v>5435</v>
      </c>
      <c r="D1498" s="620">
        <v>356.94</v>
      </c>
      <c r="E1498" s="620">
        <v>0</v>
      </c>
      <c r="F1498" s="620">
        <v>356.94</v>
      </c>
    </row>
    <row r="1499" spans="1:6">
      <c r="A1499" s="617" t="s">
        <v>14289</v>
      </c>
      <c r="B1499" s="618" t="s">
        <v>14290</v>
      </c>
      <c r="C1499" s="619" t="s">
        <v>5435</v>
      </c>
      <c r="D1499" s="620">
        <v>1084.8</v>
      </c>
      <c r="E1499" s="620">
        <v>119.86</v>
      </c>
      <c r="F1499" s="620">
        <v>1204.6600000000001</v>
      </c>
    </row>
    <row r="1500" spans="1:6">
      <c r="A1500" s="621"/>
      <c r="B1500" s="627" t="s">
        <v>11315</v>
      </c>
      <c r="C1500" s="628"/>
      <c r="D1500" s="629"/>
      <c r="E1500" s="629"/>
      <c r="F1500" s="629"/>
    </row>
    <row r="1501" spans="1:6" ht="30">
      <c r="A1501" s="612">
        <v>94975</v>
      </c>
      <c r="B1501" s="613" t="s">
        <v>10723</v>
      </c>
      <c r="C1501" s="614" t="s">
        <v>5435</v>
      </c>
      <c r="D1501" s="615">
        <v>349.25</v>
      </c>
      <c r="E1501" s="615">
        <v>93.21</v>
      </c>
      <c r="F1501" s="615">
        <v>442.46</v>
      </c>
    </row>
    <row r="1502" spans="1:6" ht="30">
      <c r="A1502" s="612">
        <v>94963</v>
      </c>
      <c r="B1502" s="613" t="s">
        <v>10711</v>
      </c>
      <c r="C1502" s="614" t="s">
        <v>5435</v>
      </c>
      <c r="D1502" s="615">
        <v>325.35000000000002</v>
      </c>
      <c r="E1502" s="615">
        <v>57.47</v>
      </c>
      <c r="F1502" s="615">
        <v>382.82</v>
      </c>
    </row>
    <row r="1503" spans="1:6" ht="30">
      <c r="A1503" s="612">
        <v>94969</v>
      </c>
      <c r="B1503" s="613" t="s">
        <v>10717</v>
      </c>
      <c r="C1503" s="614" t="s">
        <v>5435</v>
      </c>
      <c r="D1503" s="615">
        <v>325.26</v>
      </c>
      <c r="E1503" s="615">
        <v>50.07</v>
      </c>
      <c r="F1503" s="615">
        <v>375.33</v>
      </c>
    </row>
    <row r="1504" spans="1:6" ht="30">
      <c r="A1504" s="612">
        <v>102486</v>
      </c>
      <c r="B1504" s="613" t="s">
        <v>10747</v>
      </c>
      <c r="C1504" s="614" t="s">
        <v>5435</v>
      </c>
      <c r="D1504" s="615">
        <v>438.02</v>
      </c>
      <c r="E1504" s="615">
        <v>93.69</v>
      </c>
      <c r="F1504" s="615">
        <v>531.71</v>
      </c>
    </row>
    <row r="1505" spans="1:6" ht="30">
      <c r="A1505" s="612">
        <v>102474</v>
      </c>
      <c r="B1505" s="613" t="s">
        <v>10735</v>
      </c>
      <c r="C1505" s="614" t="s">
        <v>5435</v>
      </c>
      <c r="D1505" s="615">
        <v>413.19</v>
      </c>
      <c r="E1505" s="615">
        <v>58.64</v>
      </c>
      <c r="F1505" s="615">
        <v>471.83</v>
      </c>
    </row>
    <row r="1506" spans="1:6" ht="30">
      <c r="A1506" s="612">
        <v>102480</v>
      </c>
      <c r="B1506" s="613" t="s">
        <v>10741</v>
      </c>
      <c r="C1506" s="614" t="s">
        <v>5435</v>
      </c>
      <c r="D1506" s="615">
        <v>413.45</v>
      </c>
      <c r="E1506" s="615">
        <v>51.19</v>
      </c>
      <c r="F1506" s="615">
        <v>464.64</v>
      </c>
    </row>
    <row r="1507" spans="1:6" ht="30">
      <c r="A1507" s="612">
        <v>94964</v>
      </c>
      <c r="B1507" s="613" t="s">
        <v>10712</v>
      </c>
      <c r="C1507" s="614" t="s">
        <v>5435</v>
      </c>
      <c r="D1507" s="615">
        <v>359.16</v>
      </c>
      <c r="E1507" s="615">
        <v>62.62</v>
      </c>
      <c r="F1507" s="615">
        <v>421.78</v>
      </c>
    </row>
    <row r="1508" spans="1:6" ht="30">
      <c r="A1508" s="630">
        <v>94970</v>
      </c>
      <c r="B1508" s="613" t="s">
        <v>10718</v>
      </c>
      <c r="C1508" s="614" t="s">
        <v>5435</v>
      </c>
      <c r="D1508" s="615">
        <v>357.53</v>
      </c>
      <c r="E1508" s="615">
        <v>49.99</v>
      </c>
      <c r="F1508" s="615">
        <v>407.52</v>
      </c>
    </row>
    <row r="1509" spans="1:6" ht="30">
      <c r="A1509" s="630">
        <v>102475</v>
      </c>
      <c r="B1509" s="613" t="s">
        <v>10736</v>
      </c>
      <c r="C1509" s="614" t="s">
        <v>5435</v>
      </c>
      <c r="D1509" s="615">
        <v>450.38</v>
      </c>
      <c r="E1509" s="615">
        <v>64.569999999999993</v>
      </c>
      <c r="F1509" s="615">
        <v>514.95000000000005</v>
      </c>
    </row>
    <row r="1510" spans="1:6" ht="30">
      <c r="A1510" s="630">
        <v>102481</v>
      </c>
      <c r="B1510" s="613" t="s">
        <v>10742</v>
      </c>
      <c r="C1510" s="614" t="s">
        <v>5435</v>
      </c>
      <c r="D1510" s="615">
        <v>449.26</v>
      </c>
      <c r="E1510" s="615">
        <v>51.54</v>
      </c>
      <c r="F1510" s="615">
        <v>500.8</v>
      </c>
    </row>
    <row r="1511" spans="1:6" ht="30">
      <c r="A1511" s="612">
        <v>94965</v>
      </c>
      <c r="B1511" s="613" t="s">
        <v>10713</v>
      </c>
      <c r="C1511" s="614" t="s">
        <v>5435</v>
      </c>
      <c r="D1511" s="615">
        <v>381.69</v>
      </c>
      <c r="E1511" s="615">
        <v>57.14</v>
      </c>
      <c r="F1511" s="615">
        <v>438.83</v>
      </c>
    </row>
    <row r="1512" spans="1:6" ht="30">
      <c r="A1512" s="612">
        <v>94971</v>
      </c>
      <c r="B1512" s="613" t="s">
        <v>10719</v>
      </c>
      <c r="C1512" s="614" t="s">
        <v>5435</v>
      </c>
      <c r="D1512" s="615">
        <v>382.24</v>
      </c>
      <c r="E1512" s="615">
        <v>48.86</v>
      </c>
      <c r="F1512" s="615">
        <v>431.1</v>
      </c>
    </row>
    <row r="1513" spans="1:6" ht="30">
      <c r="A1513" s="612">
        <v>102476</v>
      </c>
      <c r="B1513" s="613" t="s">
        <v>10737</v>
      </c>
      <c r="C1513" s="614" t="s">
        <v>5435</v>
      </c>
      <c r="D1513" s="615">
        <v>476.56</v>
      </c>
      <c r="E1513" s="615">
        <v>55.54</v>
      </c>
      <c r="F1513" s="615">
        <v>532.1</v>
      </c>
    </row>
    <row r="1514" spans="1:6" ht="30">
      <c r="A1514" s="612">
        <v>102482</v>
      </c>
      <c r="B1514" s="613" t="s">
        <v>10743</v>
      </c>
      <c r="C1514" s="614" t="s">
        <v>5435</v>
      </c>
      <c r="D1514" s="615">
        <v>478.93</v>
      </c>
      <c r="E1514" s="615">
        <v>49.2</v>
      </c>
      <c r="F1514" s="615">
        <v>528.13</v>
      </c>
    </row>
    <row r="1515" spans="1:6" ht="30">
      <c r="A1515" s="612">
        <v>94966</v>
      </c>
      <c r="B1515" s="613" t="s">
        <v>10714</v>
      </c>
      <c r="C1515" s="614" t="s">
        <v>5435</v>
      </c>
      <c r="D1515" s="615">
        <v>398.26</v>
      </c>
      <c r="E1515" s="615">
        <v>56.66</v>
      </c>
      <c r="F1515" s="615">
        <v>454.92</v>
      </c>
    </row>
    <row r="1516" spans="1:6" ht="30">
      <c r="A1516" s="612">
        <v>94972</v>
      </c>
      <c r="B1516" s="613" t="s">
        <v>10720</v>
      </c>
      <c r="C1516" s="614" t="s">
        <v>5435</v>
      </c>
      <c r="D1516" s="615">
        <v>398.74</v>
      </c>
      <c r="E1516" s="615">
        <v>48.48</v>
      </c>
      <c r="F1516" s="615">
        <v>447.22</v>
      </c>
    </row>
    <row r="1517" spans="1:6" ht="30">
      <c r="A1517" s="612">
        <v>102477</v>
      </c>
      <c r="B1517" s="613" t="s">
        <v>10738</v>
      </c>
      <c r="C1517" s="614" t="s">
        <v>5435</v>
      </c>
      <c r="D1517" s="615">
        <v>504.71</v>
      </c>
      <c r="E1517" s="615">
        <v>61.3</v>
      </c>
      <c r="F1517" s="615">
        <v>566.01</v>
      </c>
    </row>
    <row r="1518" spans="1:6" ht="30">
      <c r="A1518" s="612">
        <v>102483</v>
      </c>
      <c r="B1518" s="613" t="s">
        <v>10744</v>
      </c>
      <c r="C1518" s="614" t="s">
        <v>5435</v>
      </c>
      <c r="D1518" s="615">
        <v>506.45</v>
      </c>
      <c r="E1518" s="615">
        <v>50.81</v>
      </c>
      <c r="F1518" s="615">
        <v>557.26</v>
      </c>
    </row>
    <row r="1519" spans="1:6" ht="30">
      <c r="A1519" s="612">
        <v>94967</v>
      </c>
      <c r="B1519" s="613" t="s">
        <v>10715</v>
      </c>
      <c r="C1519" s="614" t="s">
        <v>5435</v>
      </c>
      <c r="D1519" s="615">
        <v>464.04</v>
      </c>
      <c r="E1519" s="615">
        <v>60.23</v>
      </c>
      <c r="F1519" s="615">
        <v>524.27</v>
      </c>
    </row>
    <row r="1520" spans="1:6" ht="30">
      <c r="A1520" s="612">
        <v>94973</v>
      </c>
      <c r="B1520" s="613" t="s">
        <v>10721</v>
      </c>
      <c r="C1520" s="614" t="s">
        <v>5435</v>
      </c>
      <c r="D1520" s="615">
        <v>464.54</v>
      </c>
      <c r="E1520" s="615">
        <v>50</v>
      </c>
      <c r="F1520" s="615">
        <v>514.54</v>
      </c>
    </row>
    <row r="1521" spans="1:6" ht="30">
      <c r="A1521" s="612">
        <v>102478</v>
      </c>
      <c r="B1521" s="613" t="s">
        <v>10739</v>
      </c>
      <c r="C1521" s="614" t="s">
        <v>5435</v>
      </c>
      <c r="D1521" s="615">
        <v>561.62</v>
      </c>
      <c r="E1521" s="615">
        <v>55.55</v>
      </c>
      <c r="F1521" s="615">
        <v>617.16999999999996</v>
      </c>
    </row>
    <row r="1522" spans="1:6" ht="30">
      <c r="A1522" s="612">
        <v>102484</v>
      </c>
      <c r="B1522" s="613" t="s">
        <v>10745</v>
      </c>
      <c r="C1522" s="614" t="s">
        <v>5435</v>
      </c>
      <c r="D1522" s="615">
        <v>564.46</v>
      </c>
      <c r="E1522" s="615">
        <v>50.8</v>
      </c>
      <c r="F1522" s="615">
        <v>615.26</v>
      </c>
    </row>
    <row r="1523" spans="1:6">
      <c r="A1523" s="621"/>
      <c r="B1523" s="627" t="s">
        <v>11316</v>
      </c>
      <c r="C1523" s="628"/>
      <c r="D1523" s="629"/>
      <c r="E1523" s="629"/>
      <c r="F1523" s="629"/>
    </row>
    <row r="1524" spans="1:6">
      <c r="A1524" s="617" t="s">
        <v>14291</v>
      </c>
      <c r="B1524" s="618" t="s">
        <v>14292</v>
      </c>
      <c r="C1524" s="619" t="s">
        <v>5435</v>
      </c>
      <c r="D1524" s="620">
        <v>462.77</v>
      </c>
      <c r="E1524" s="620">
        <v>29.74</v>
      </c>
      <c r="F1524" s="620">
        <v>492.51</v>
      </c>
    </row>
    <row r="1525" spans="1:6">
      <c r="A1525" s="617" t="s">
        <v>14293</v>
      </c>
      <c r="B1525" s="618" t="s">
        <v>14294</v>
      </c>
      <c r="C1525" s="619" t="s">
        <v>5435</v>
      </c>
      <c r="D1525" s="620">
        <v>474.24</v>
      </c>
      <c r="E1525" s="620">
        <v>29.74</v>
      </c>
      <c r="F1525" s="620">
        <v>503.98</v>
      </c>
    </row>
    <row r="1526" spans="1:6">
      <c r="A1526" s="617" t="s">
        <v>14295</v>
      </c>
      <c r="B1526" s="618" t="s">
        <v>14296</v>
      </c>
      <c r="C1526" s="619" t="s">
        <v>5435</v>
      </c>
      <c r="D1526" s="620">
        <v>488.19</v>
      </c>
      <c r="E1526" s="620">
        <v>29.74</v>
      </c>
      <c r="F1526" s="620">
        <v>517.92999999999995</v>
      </c>
    </row>
    <row r="1527" spans="1:6">
      <c r="A1527" s="621"/>
      <c r="B1527" s="627" t="s">
        <v>6211</v>
      </c>
      <c r="C1527" s="628"/>
      <c r="D1527" s="629"/>
      <c r="E1527" s="629"/>
      <c r="F1527" s="629"/>
    </row>
    <row r="1528" spans="1:6" ht="30">
      <c r="A1528" s="612">
        <v>103670</v>
      </c>
      <c r="B1528" s="613" t="s">
        <v>12028</v>
      </c>
      <c r="C1528" s="614" t="s">
        <v>5435</v>
      </c>
      <c r="D1528" s="615">
        <v>96.88</v>
      </c>
      <c r="E1528" s="615">
        <v>215</v>
      </c>
      <c r="F1528" s="615">
        <v>311.88</v>
      </c>
    </row>
    <row r="1529" spans="1:6" ht="30">
      <c r="A1529" s="612">
        <v>103673</v>
      </c>
      <c r="B1529" s="613" t="s">
        <v>12031</v>
      </c>
      <c r="C1529" s="614" t="s">
        <v>5435</v>
      </c>
      <c r="D1529" s="615">
        <v>13.93</v>
      </c>
      <c r="E1529" s="615">
        <v>29.74</v>
      </c>
      <c r="F1529" s="615">
        <v>43.67</v>
      </c>
    </row>
    <row r="1530" spans="1:6">
      <c r="A1530" s="621"/>
      <c r="B1530" s="627" t="s">
        <v>11317</v>
      </c>
      <c r="C1530" s="628"/>
      <c r="D1530" s="629"/>
      <c r="E1530" s="629"/>
      <c r="F1530" s="629"/>
    </row>
    <row r="1531" spans="1:6" ht="30">
      <c r="A1531" s="617" t="s">
        <v>14297</v>
      </c>
      <c r="B1531" s="618" t="s">
        <v>14298</v>
      </c>
      <c r="C1531" s="619" t="s">
        <v>5435</v>
      </c>
      <c r="D1531" s="620">
        <v>512.5</v>
      </c>
      <c r="E1531" s="620">
        <v>15.89</v>
      </c>
      <c r="F1531" s="620">
        <v>528.39</v>
      </c>
    </row>
    <row r="1532" spans="1:6" ht="30">
      <c r="A1532" s="617" t="s">
        <v>14299</v>
      </c>
      <c r="B1532" s="618" t="s">
        <v>14300</v>
      </c>
      <c r="C1532" s="619" t="s">
        <v>5435</v>
      </c>
      <c r="D1532" s="620">
        <v>478.04</v>
      </c>
      <c r="E1532" s="620">
        <v>143.76</v>
      </c>
      <c r="F1532" s="620">
        <v>621.79999999999995</v>
      </c>
    </row>
    <row r="1533" spans="1:6" ht="30">
      <c r="A1533" s="631" t="s">
        <v>14301</v>
      </c>
      <c r="B1533" s="618" t="s">
        <v>14302</v>
      </c>
      <c r="C1533" s="619" t="s">
        <v>5435</v>
      </c>
      <c r="D1533" s="620">
        <v>528.54</v>
      </c>
      <c r="E1533" s="620">
        <v>15.89</v>
      </c>
      <c r="F1533" s="620">
        <v>544.42999999999995</v>
      </c>
    </row>
    <row r="1534" spans="1:6" ht="30">
      <c r="A1534" s="617" t="s">
        <v>14303</v>
      </c>
      <c r="B1534" s="618" t="s">
        <v>14304</v>
      </c>
      <c r="C1534" s="619" t="s">
        <v>5435</v>
      </c>
      <c r="D1534" s="620">
        <v>585</v>
      </c>
      <c r="E1534" s="620">
        <v>15.89</v>
      </c>
      <c r="F1534" s="620">
        <v>600.89</v>
      </c>
    </row>
    <row r="1535" spans="1:6" ht="30">
      <c r="A1535" s="612">
        <v>96555</v>
      </c>
      <c r="B1535" s="613" t="s">
        <v>6212</v>
      </c>
      <c r="C1535" s="614" t="s">
        <v>5435</v>
      </c>
      <c r="D1535" s="615">
        <v>496.98</v>
      </c>
      <c r="E1535" s="615">
        <v>143.33000000000001</v>
      </c>
      <c r="F1535" s="615">
        <v>640.30999999999995</v>
      </c>
    </row>
    <row r="1536" spans="1:6" ht="30">
      <c r="A1536" s="612">
        <v>96557</v>
      </c>
      <c r="B1536" s="613" t="s">
        <v>6213</v>
      </c>
      <c r="C1536" s="614" t="s">
        <v>5435</v>
      </c>
      <c r="D1536" s="615">
        <v>544.58000000000004</v>
      </c>
      <c r="E1536" s="615">
        <v>15.87</v>
      </c>
      <c r="F1536" s="615">
        <v>560.45000000000005</v>
      </c>
    </row>
    <row r="1537" spans="1:6">
      <c r="A1537" s="621"/>
      <c r="B1537" s="627" t="s">
        <v>11318</v>
      </c>
      <c r="C1537" s="628"/>
      <c r="D1537" s="629"/>
      <c r="E1537" s="629"/>
      <c r="F1537" s="629"/>
    </row>
    <row r="1538" spans="1:6" ht="30">
      <c r="A1538" s="617" t="s">
        <v>14305</v>
      </c>
      <c r="B1538" s="618" t="s">
        <v>14306</v>
      </c>
      <c r="C1538" s="619" t="s">
        <v>5435</v>
      </c>
      <c r="D1538" s="620">
        <v>504.66</v>
      </c>
      <c r="E1538" s="620">
        <v>210.1</v>
      </c>
      <c r="F1538" s="620">
        <v>714.76</v>
      </c>
    </row>
    <row r="1539" spans="1:6" ht="30">
      <c r="A1539" s="617" t="s">
        <v>14307</v>
      </c>
      <c r="B1539" s="618" t="s">
        <v>14308</v>
      </c>
      <c r="C1539" s="619" t="s">
        <v>5435</v>
      </c>
      <c r="D1539" s="620">
        <v>531.12</v>
      </c>
      <c r="E1539" s="620">
        <v>21.6</v>
      </c>
      <c r="F1539" s="620">
        <v>552.72</v>
      </c>
    </row>
    <row r="1540" spans="1:6" ht="30">
      <c r="A1540" s="612">
        <v>96556</v>
      </c>
      <c r="B1540" s="613" t="s">
        <v>6214</v>
      </c>
      <c r="C1540" s="614" t="s">
        <v>5435</v>
      </c>
      <c r="D1540" s="615">
        <v>523.58000000000004</v>
      </c>
      <c r="E1540" s="615">
        <v>209.69</v>
      </c>
      <c r="F1540" s="615">
        <v>733.27</v>
      </c>
    </row>
    <row r="1541" spans="1:6" ht="30">
      <c r="A1541" s="630">
        <v>96558</v>
      </c>
      <c r="B1541" s="613" t="s">
        <v>6215</v>
      </c>
      <c r="C1541" s="614" t="s">
        <v>5435</v>
      </c>
      <c r="D1541" s="615">
        <v>547.16999999999996</v>
      </c>
      <c r="E1541" s="615">
        <v>21.58</v>
      </c>
      <c r="F1541" s="615">
        <v>568.75</v>
      </c>
    </row>
    <row r="1542" spans="1:6">
      <c r="A1542" s="621"/>
      <c r="B1542" s="627" t="s">
        <v>11319</v>
      </c>
      <c r="C1542" s="628"/>
      <c r="D1542" s="629"/>
      <c r="E1542" s="629"/>
      <c r="F1542" s="629"/>
    </row>
    <row r="1543" spans="1:6" ht="30">
      <c r="A1543" s="617" t="s">
        <v>14211</v>
      </c>
      <c r="B1543" s="618" t="s">
        <v>14212</v>
      </c>
      <c r="C1543" s="619" t="s">
        <v>5435</v>
      </c>
      <c r="D1543" s="620">
        <v>487.01</v>
      </c>
      <c r="E1543" s="620">
        <v>14.92</v>
      </c>
      <c r="F1543" s="620">
        <v>501.93</v>
      </c>
    </row>
    <row r="1544" spans="1:6" ht="30">
      <c r="A1544" s="617" t="s">
        <v>14209</v>
      </c>
      <c r="B1544" s="618" t="s">
        <v>14210</v>
      </c>
      <c r="C1544" s="619" t="s">
        <v>5435</v>
      </c>
      <c r="D1544" s="620">
        <v>543.47</v>
      </c>
      <c r="E1544" s="620">
        <v>14.92</v>
      </c>
      <c r="F1544" s="620">
        <v>558.39</v>
      </c>
    </row>
    <row r="1545" spans="1:6" ht="30">
      <c r="A1545" s="612">
        <v>97096</v>
      </c>
      <c r="B1545" s="613" t="s">
        <v>10673</v>
      </c>
      <c r="C1545" s="614" t="s">
        <v>5435</v>
      </c>
      <c r="D1545" s="615">
        <v>501.81</v>
      </c>
      <c r="E1545" s="615">
        <v>14.9</v>
      </c>
      <c r="F1545" s="615">
        <v>516.71</v>
      </c>
    </row>
    <row r="1546" spans="1:6">
      <c r="A1546" s="621"/>
      <c r="B1546" s="627" t="s">
        <v>11320</v>
      </c>
      <c r="C1546" s="628"/>
      <c r="D1546" s="629"/>
      <c r="E1546" s="629"/>
      <c r="F1546" s="629"/>
    </row>
    <row r="1547" spans="1:6" ht="30">
      <c r="A1547" s="612">
        <v>100349</v>
      </c>
      <c r="B1547" s="613" t="s">
        <v>5970</v>
      </c>
      <c r="C1547" s="614" t="s">
        <v>5435</v>
      </c>
      <c r="D1547" s="615">
        <v>524.17999999999995</v>
      </c>
      <c r="E1547" s="615">
        <v>23.06</v>
      </c>
      <c r="F1547" s="615">
        <v>547.24</v>
      </c>
    </row>
    <row r="1548" spans="1:6">
      <c r="A1548" s="621"/>
      <c r="B1548" s="627" t="s">
        <v>11321</v>
      </c>
      <c r="C1548" s="628"/>
      <c r="D1548" s="629"/>
      <c r="E1548" s="629"/>
      <c r="F1548" s="629"/>
    </row>
    <row r="1549" spans="1:6" ht="45">
      <c r="A1549" s="612">
        <v>99235</v>
      </c>
      <c r="B1549" s="613" t="s">
        <v>10724</v>
      </c>
      <c r="C1549" s="614" t="s">
        <v>5435</v>
      </c>
      <c r="D1549" s="615">
        <v>529.9</v>
      </c>
      <c r="E1549" s="615">
        <v>12.43</v>
      </c>
      <c r="F1549" s="615">
        <v>542.33000000000004</v>
      </c>
    </row>
    <row r="1550" spans="1:6" ht="45">
      <c r="A1550" s="612">
        <v>99431</v>
      </c>
      <c r="B1550" s="613" t="s">
        <v>10725</v>
      </c>
      <c r="C1550" s="614" t="s">
        <v>5435</v>
      </c>
      <c r="D1550" s="615">
        <v>542.97</v>
      </c>
      <c r="E1550" s="615">
        <v>21.01</v>
      </c>
      <c r="F1550" s="615">
        <v>563.98</v>
      </c>
    </row>
    <row r="1551" spans="1:6" ht="45">
      <c r="A1551" s="612">
        <v>99432</v>
      </c>
      <c r="B1551" s="613" t="s">
        <v>10726</v>
      </c>
      <c r="C1551" s="614" t="s">
        <v>5435</v>
      </c>
      <c r="D1551" s="615">
        <v>527.89</v>
      </c>
      <c r="E1551" s="615">
        <v>19.47</v>
      </c>
      <c r="F1551" s="615">
        <v>547.36</v>
      </c>
    </row>
    <row r="1552" spans="1:6" ht="45">
      <c r="A1552" s="612">
        <v>99433</v>
      </c>
      <c r="B1552" s="613" t="s">
        <v>10727</v>
      </c>
      <c r="C1552" s="614" t="s">
        <v>5435</v>
      </c>
      <c r="D1552" s="615">
        <v>566.28</v>
      </c>
      <c r="E1552" s="615">
        <v>30.49</v>
      </c>
      <c r="F1552" s="615">
        <v>596.77</v>
      </c>
    </row>
    <row r="1553" spans="1:6" ht="45">
      <c r="A1553" s="612">
        <v>99434</v>
      </c>
      <c r="B1553" s="613" t="s">
        <v>10728</v>
      </c>
      <c r="C1553" s="614" t="s">
        <v>5435</v>
      </c>
      <c r="D1553" s="615">
        <v>544.30999999999995</v>
      </c>
      <c r="E1553" s="615">
        <v>24.14</v>
      </c>
      <c r="F1553" s="615">
        <v>568.45000000000005</v>
      </c>
    </row>
    <row r="1554" spans="1:6" ht="45">
      <c r="A1554" s="612">
        <v>99435</v>
      </c>
      <c r="B1554" s="613" t="s">
        <v>10729</v>
      </c>
      <c r="C1554" s="614" t="s">
        <v>5435</v>
      </c>
      <c r="D1554" s="615">
        <v>528.82000000000005</v>
      </c>
      <c r="E1554" s="615">
        <v>21.61</v>
      </c>
      <c r="F1554" s="615">
        <v>550.42999999999995</v>
      </c>
    </row>
    <row r="1555" spans="1:6" ht="45">
      <c r="A1555" s="612">
        <v>99436</v>
      </c>
      <c r="B1555" s="613" t="s">
        <v>10730</v>
      </c>
      <c r="C1555" s="614" t="s">
        <v>5435</v>
      </c>
      <c r="D1555" s="615">
        <v>573.29</v>
      </c>
      <c r="E1555" s="615">
        <v>46.8</v>
      </c>
      <c r="F1555" s="615">
        <v>620.09</v>
      </c>
    </row>
    <row r="1556" spans="1:6" ht="45">
      <c r="A1556" s="612">
        <v>99437</v>
      </c>
      <c r="B1556" s="613" t="s">
        <v>10731</v>
      </c>
      <c r="C1556" s="614" t="s">
        <v>5435</v>
      </c>
      <c r="D1556" s="615">
        <v>560.22</v>
      </c>
      <c r="E1556" s="615">
        <v>15.75</v>
      </c>
      <c r="F1556" s="615">
        <v>575.97</v>
      </c>
    </row>
    <row r="1557" spans="1:6" ht="45">
      <c r="A1557" s="612">
        <v>99438</v>
      </c>
      <c r="B1557" s="613" t="s">
        <v>10732</v>
      </c>
      <c r="C1557" s="614" t="s">
        <v>5435</v>
      </c>
      <c r="D1557" s="615">
        <v>562.12</v>
      </c>
      <c r="E1557" s="615">
        <v>20.260000000000002</v>
      </c>
      <c r="F1557" s="615">
        <v>582.38</v>
      </c>
    </row>
    <row r="1558" spans="1:6" ht="45">
      <c r="A1558" s="612">
        <v>99439</v>
      </c>
      <c r="B1558" s="613" t="s">
        <v>10733</v>
      </c>
      <c r="C1558" s="614" t="s">
        <v>5435</v>
      </c>
      <c r="D1558" s="615">
        <v>533.75</v>
      </c>
      <c r="E1558" s="615">
        <v>21.91</v>
      </c>
      <c r="F1558" s="615">
        <v>555.66</v>
      </c>
    </row>
    <row r="1559" spans="1:6">
      <c r="A1559" s="621"/>
      <c r="B1559" s="627" t="s">
        <v>11322</v>
      </c>
      <c r="C1559" s="628"/>
      <c r="D1559" s="629"/>
      <c r="E1559" s="629"/>
      <c r="F1559" s="629"/>
    </row>
    <row r="1560" spans="1:6" ht="30">
      <c r="A1560" s="612">
        <v>103669</v>
      </c>
      <c r="B1560" s="613" t="s">
        <v>12027</v>
      </c>
      <c r="C1560" s="614" t="s">
        <v>5435</v>
      </c>
      <c r="D1560" s="615">
        <v>627.51</v>
      </c>
      <c r="E1560" s="615">
        <v>214.94</v>
      </c>
      <c r="F1560" s="615">
        <v>842.45</v>
      </c>
    </row>
    <row r="1561" spans="1:6" ht="30">
      <c r="A1561" s="612">
        <v>103671</v>
      </c>
      <c r="B1561" s="613" t="s">
        <v>12029</v>
      </c>
      <c r="C1561" s="614" t="s">
        <v>5435</v>
      </c>
      <c r="D1561" s="615">
        <v>546.30999999999995</v>
      </c>
      <c r="E1561" s="615">
        <v>34.83</v>
      </c>
      <c r="F1561" s="615">
        <v>581.14</v>
      </c>
    </row>
    <row r="1562" spans="1:6" ht="30">
      <c r="A1562" s="612">
        <v>103672</v>
      </c>
      <c r="B1562" s="613" t="s">
        <v>12030</v>
      </c>
      <c r="C1562" s="614" t="s">
        <v>5435</v>
      </c>
      <c r="D1562" s="615">
        <v>514.03</v>
      </c>
      <c r="E1562" s="615">
        <v>29.67</v>
      </c>
      <c r="F1562" s="615">
        <v>543.70000000000005</v>
      </c>
    </row>
    <row r="1563" spans="1:6" ht="30">
      <c r="A1563" s="612">
        <v>103687</v>
      </c>
      <c r="B1563" s="613" t="s">
        <v>12045</v>
      </c>
      <c r="C1563" s="614" t="s">
        <v>5435</v>
      </c>
      <c r="D1563" s="615">
        <v>668.08</v>
      </c>
      <c r="E1563" s="615">
        <v>303.95999999999998</v>
      </c>
      <c r="F1563" s="615">
        <v>972.04</v>
      </c>
    </row>
    <row r="1564" spans="1:6" ht="30">
      <c r="A1564" s="612">
        <v>103688</v>
      </c>
      <c r="B1564" s="613" t="s">
        <v>12046</v>
      </c>
      <c r="C1564" s="614" t="s">
        <v>5435</v>
      </c>
      <c r="D1564" s="615">
        <v>588.79999999999995</v>
      </c>
      <c r="E1564" s="615">
        <v>127.14</v>
      </c>
      <c r="F1564" s="615">
        <v>715.94</v>
      </c>
    </row>
    <row r="1565" spans="1:6">
      <c r="A1565" s="621"/>
      <c r="B1565" s="627" t="s">
        <v>11323</v>
      </c>
      <c r="C1565" s="628"/>
      <c r="D1565" s="629"/>
      <c r="E1565" s="629"/>
      <c r="F1565" s="629"/>
    </row>
    <row r="1566" spans="1:6" ht="30">
      <c r="A1566" s="612">
        <v>103674</v>
      </c>
      <c r="B1566" s="613" t="s">
        <v>12032</v>
      </c>
      <c r="C1566" s="614" t="s">
        <v>5435</v>
      </c>
      <c r="D1566" s="615">
        <v>519.74</v>
      </c>
      <c r="E1566" s="615">
        <v>45.62</v>
      </c>
      <c r="F1566" s="615">
        <v>565.36</v>
      </c>
    </row>
    <row r="1567" spans="1:6" ht="30">
      <c r="A1567" s="612">
        <v>103675</v>
      </c>
      <c r="B1567" s="613" t="s">
        <v>12033</v>
      </c>
      <c r="C1567" s="614" t="s">
        <v>5435</v>
      </c>
      <c r="D1567" s="615">
        <v>513.47</v>
      </c>
      <c r="E1567" s="615">
        <v>31.04</v>
      </c>
      <c r="F1567" s="615">
        <v>544.51</v>
      </c>
    </row>
    <row r="1568" spans="1:6" ht="45">
      <c r="A1568" s="612">
        <v>103676</v>
      </c>
      <c r="B1568" s="613" t="s">
        <v>12034</v>
      </c>
      <c r="C1568" s="614" t="s">
        <v>5435</v>
      </c>
      <c r="D1568" s="615">
        <v>647.54</v>
      </c>
      <c r="E1568" s="615">
        <v>253.62</v>
      </c>
      <c r="F1568" s="615">
        <v>901.16</v>
      </c>
    </row>
    <row r="1569" spans="1:6" ht="45">
      <c r="A1569" s="612">
        <v>103677</v>
      </c>
      <c r="B1569" s="613" t="s">
        <v>12035</v>
      </c>
      <c r="C1569" s="614" t="s">
        <v>5435</v>
      </c>
      <c r="D1569" s="615">
        <v>591.23</v>
      </c>
      <c r="E1569" s="615">
        <v>131.43</v>
      </c>
      <c r="F1569" s="615">
        <v>722.66</v>
      </c>
    </row>
    <row r="1570" spans="1:6" ht="45">
      <c r="A1570" s="612">
        <v>103678</v>
      </c>
      <c r="B1570" s="613" t="s">
        <v>12036</v>
      </c>
      <c r="C1570" s="614" t="s">
        <v>5435</v>
      </c>
      <c r="D1570" s="615">
        <v>616.80999999999995</v>
      </c>
      <c r="E1570" s="615">
        <v>184.29</v>
      </c>
      <c r="F1570" s="615">
        <v>801.1</v>
      </c>
    </row>
    <row r="1571" spans="1:6" ht="45">
      <c r="A1571" s="612">
        <v>103679</v>
      </c>
      <c r="B1571" s="613" t="s">
        <v>12037</v>
      </c>
      <c r="C1571" s="614" t="s">
        <v>5435</v>
      </c>
      <c r="D1571" s="615">
        <v>577.66</v>
      </c>
      <c r="E1571" s="615">
        <v>100.58</v>
      </c>
      <c r="F1571" s="615">
        <v>678.24</v>
      </c>
    </row>
    <row r="1572" spans="1:6" ht="45">
      <c r="A1572" s="612">
        <v>103680</v>
      </c>
      <c r="B1572" s="613" t="s">
        <v>12038</v>
      </c>
      <c r="C1572" s="614" t="s">
        <v>5435</v>
      </c>
      <c r="D1572" s="615">
        <v>589.14</v>
      </c>
      <c r="E1572" s="615">
        <v>140.07</v>
      </c>
      <c r="F1572" s="615">
        <v>729.21</v>
      </c>
    </row>
    <row r="1573" spans="1:6" ht="45">
      <c r="A1573" s="612">
        <v>103681</v>
      </c>
      <c r="B1573" s="613" t="s">
        <v>12039</v>
      </c>
      <c r="C1573" s="614" t="s">
        <v>5435</v>
      </c>
      <c r="D1573" s="615">
        <v>553.66999999999996</v>
      </c>
      <c r="E1573" s="615">
        <v>55.09</v>
      </c>
      <c r="F1573" s="615">
        <v>608.76</v>
      </c>
    </row>
    <row r="1574" spans="1:6" ht="30">
      <c r="A1574" s="612">
        <v>103682</v>
      </c>
      <c r="B1574" s="613" t="s">
        <v>12040</v>
      </c>
      <c r="C1574" s="614" t="s">
        <v>5435</v>
      </c>
      <c r="D1574" s="615">
        <v>633.76</v>
      </c>
      <c r="E1574" s="615">
        <v>227.33</v>
      </c>
      <c r="F1574" s="615">
        <v>861.09</v>
      </c>
    </row>
    <row r="1575" spans="1:6" ht="45">
      <c r="A1575" s="612">
        <v>103683</v>
      </c>
      <c r="B1575" s="613" t="s">
        <v>12041</v>
      </c>
      <c r="C1575" s="614" t="s">
        <v>5435</v>
      </c>
      <c r="D1575" s="615">
        <v>728.18</v>
      </c>
      <c r="E1575" s="615">
        <v>435.53</v>
      </c>
      <c r="F1575" s="615">
        <v>1163.71</v>
      </c>
    </row>
    <row r="1576" spans="1:6">
      <c r="A1576" s="621"/>
      <c r="B1576" s="627" t="s">
        <v>11324</v>
      </c>
      <c r="C1576" s="628"/>
      <c r="D1576" s="629"/>
      <c r="E1576" s="629"/>
      <c r="F1576" s="629"/>
    </row>
    <row r="1577" spans="1:6" ht="45">
      <c r="A1577" s="612">
        <v>103183</v>
      </c>
      <c r="B1577" s="613" t="s">
        <v>10749</v>
      </c>
      <c r="C1577" s="614" t="s">
        <v>5435</v>
      </c>
      <c r="D1577" s="615">
        <v>546.98</v>
      </c>
      <c r="E1577" s="615">
        <v>52.73</v>
      </c>
      <c r="F1577" s="615">
        <v>599.71</v>
      </c>
    </row>
    <row r="1578" spans="1:6" ht="45">
      <c r="A1578" s="612">
        <v>103184</v>
      </c>
      <c r="B1578" s="613" t="s">
        <v>10750</v>
      </c>
      <c r="C1578" s="614" t="s">
        <v>5435</v>
      </c>
      <c r="D1578" s="615">
        <v>533.78</v>
      </c>
      <c r="E1578" s="615">
        <v>21.51</v>
      </c>
      <c r="F1578" s="615">
        <v>555.29</v>
      </c>
    </row>
    <row r="1579" spans="1:6" ht="30">
      <c r="A1579" s="612">
        <v>103686</v>
      </c>
      <c r="B1579" s="613" t="s">
        <v>12044</v>
      </c>
      <c r="C1579" s="614" t="s">
        <v>5435</v>
      </c>
      <c r="D1579" s="615">
        <v>531.95000000000005</v>
      </c>
      <c r="E1579" s="615">
        <v>81.2</v>
      </c>
      <c r="F1579" s="615">
        <v>613.15</v>
      </c>
    </row>
    <row r="1580" spans="1:6">
      <c r="A1580" s="621"/>
      <c r="B1580" s="627" t="s">
        <v>14309</v>
      </c>
      <c r="C1580" s="628"/>
      <c r="D1580" s="629"/>
      <c r="E1580" s="629"/>
      <c r="F1580" s="629"/>
    </row>
    <row r="1581" spans="1:6" ht="30">
      <c r="A1581" s="612">
        <v>103684</v>
      </c>
      <c r="B1581" s="613" t="s">
        <v>12042</v>
      </c>
      <c r="C1581" s="614" t="s">
        <v>5435</v>
      </c>
      <c r="D1581" s="615">
        <v>518.9</v>
      </c>
      <c r="E1581" s="615">
        <v>43.64</v>
      </c>
      <c r="F1581" s="615">
        <v>562.54</v>
      </c>
    </row>
    <row r="1582" spans="1:6" ht="30">
      <c r="A1582" s="612">
        <v>103685</v>
      </c>
      <c r="B1582" s="613" t="s">
        <v>12043</v>
      </c>
      <c r="C1582" s="614" t="s">
        <v>5435</v>
      </c>
      <c r="D1582" s="615">
        <v>514.86</v>
      </c>
      <c r="E1582" s="615">
        <v>34.51</v>
      </c>
      <c r="F1582" s="615">
        <v>549.37</v>
      </c>
    </row>
    <row r="1583" spans="1:6" ht="30">
      <c r="A1583" s="612">
        <v>103798</v>
      </c>
      <c r="B1583" s="613" t="s">
        <v>12067</v>
      </c>
      <c r="C1583" s="614" t="s">
        <v>5435</v>
      </c>
      <c r="D1583" s="615">
        <v>505.63</v>
      </c>
      <c r="E1583" s="615">
        <v>45.8</v>
      </c>
      <c r="F1583" s="615">
        <v>551.42999999999995</v>
      </c>
    </row>
    <row r="1584" spans="1:6" ht="45">
      <c r="A1584" s="612">
        <v>103801</v>
      </c>
      <c r="B1584" s="613" t="s">
        <v>12070</v>
      </c>
      <c r="C1584" s="614" t="s">
        <v>5435</v>
      </c>
      <c r="D1584" s="615">
        <v>438.07</v>
      </c>
      <c r="E1584" s="615">
        <v>149.69999999999999</v>
      </c>
      <c r="F1584" s="615">
        <v>587.77</v>
      </c>
    </row>
    <row r="1585" spans="1:6">
      <c r="A1585" s="621"/>
      <c r="B1585" s="627" t="s">
        <v>6216</v>
      </c>
      <c r="C1585" s="628"/>
      <c r="D1585" s="629"/>
      <c r="E1585" s="629"/>
      <c r="F1585" s="629"/>
    </row>
    <row r="1586" spans="1:6" ht="30">
      <c r="A1586" s="612">
        <v>90278</v>
      </c>
      <c r="B1586" s="613" t="s">
        <v>10702</v>
      </c>
      <c r="C1586" s="614" t="s">
        <v>5435</v>
      </c>
      <c r="D1586" s="615">
        <v>388.7</v>
      </c>
      <c r="E1586" s="615">
        <v>57.42</v>
      </c>
      <c r="F1586" s="615">
        <v>446.12</v>
      </c>
    </row>
    <row r="1587" spans="1:6" ht="30">
      <c r="A1587" s="612">
        <v>90279</v>
      </c>
      <c r="B1587" s="613" t="s">
        <v>10703</v>
      </c>
      <c r="C1587" s="614" t="s">
        <v>5435</v>
      </c>
      <c r="D1587" s="615">
        <v>433.66</v>
      </c>
      <c r="E1587" s="615">
        <v>62.89</v>
      </c>
      <c r="F1587" s="615">
        <v>496.55</v>
      </c>
    </row>
    <row r="1588" spans="1:6" ht="30">
      <c r="A1588" s="612">
        <v>90280</v>
      </c>
      <c r="B1588" s="613" t="s">
        <v>10704</v>
      </c>
      <c r="C1588" s="614" t="s">
        <v>5435</v>
      </c>
      <c r="D1588" s="615">
        <v>492.49</v>
      </c>
      <c r="E1588" s="615">
        <v>62.9</v>
      </c>
      <c r="F1588" s="615">
        <v>555.39</v>
      </c>
    </row>
    <row r="1589" spans="1:6" ht="30">
      <c r="A1589" s="612">
        <v>90281</v>
      </c>
      <c r="B1589" s="613" t="s">
        <v>10705</v>
      </c>
      <c r="C1589" s="614" t="s">
        <v>5435</v>
      </c>
      <c r="D1589" s="615">
        <v>589.25</v>
      </c>
      <c r="E1589" s="615">
        <v>61.31</v>
      </c>
      <c r="F1589" s="615">
        <v>650.55999999999995</v>
      </c>
    </row>
    <row r="1590" spans="1:6" ht="30">
      <c r="A1590" s="630">
        <v>90282</v>
      </c>
      <c r="B1590" s="613" t="s">
        <v>10706</v>
      </c>
      <c r="C1590" s="614" t="s">
        <v>5435</v>
      </c>
      <c r="D1590" s="615">
        <v>383.87</v>
      </c>
      <c r="E1590" s="615">
        <v>55.5</v>
      </c>
      <c r="F1590" s="615">
        <v>439.37</v>
      </c>
    </row>
    <row r="1591" spans="1:6" ht="30">
      <c r="A1591" s="612">
        <v>90283</v>
      </c>
      <c r="B1591" s="613" t="s">
        <v>10707</v>
      </c>
      <c r="C1591" s="614" t="s">
        <v>5435</v>
      </c>
      <c r="D1591" s="615">
        <v>429.75</v>
      </c>
      <c r="E1591" s="615">
        <v>60.65</v>
      </c>
      <c r="F1591" s="615">
        <v>490.4</v>
      </c>
    </row>
    <row r="1592" spans="1:6" ht="30">
      <c r="A1592" s="612">
        <v>90284</v>
      </c>
      <c r="B1592" s="613" t="s">
        <v>10708</v>
      </c>
      <c r="C1592" s="614" t="s">
        <v>5435</v>
      </c>
      <c r="D1592" s="615">
        <v>491.66</v>
      </c>
      <c r="E1592" s="615">
        <v>60.65</v>
      </c>
      <c r="F1592" s="615">
        <v>552.30999999999995</v>
      </c>
    </row>
    <row r="1593" spans="1:6" ht="30">
      <c r="A1593" s="612">
        <v>90285</v>
      </c>
      <c r="B1593" s="613" t="s">
        <v>10709</v>
      </c>
      <c r="C1593" s="614" t="s">
        <v>5435</v>
      </c>
      <c r="D1593" s="615">
        <v>594.16</v>
      </c>
      <c r="E1593" s="615">
        <v>59.73</v>
      </c>
      <c r="F1593" s="615">
        <v>653.89</v>
      </c>
    </row>
    <row r="1594" spans="1:6">
      <c r="A1594" s="621"/>
      <c r="B1594" s="627" t="s">
        <v>6217</v>
      </c>
      <c r="C1594" s="628"/>
      <c r="D1594" s="629"/>
      <c r="E1594" s="629"/>
      <c r="F1594" s="629"/>
    </row>
    <row r="1595" spans="1:6">
      <c r="A1595" s="612">
        <v>89993</v>
      </c>
      <c r="B1595" s="613" t="s">
        <v>10699</v>
      </c>
      <c r="C1595" s="614" t="s">
        <v>5435</v>
      </c>
      <c r="D1595" s="615">
        <v>629.52</v>
      </c>
      <c r="E1595" s="615">
        <v>335.35</v>
      </c>
      <c r="F1595" s="615">
        <v>964.87</v>
      </c>
    </row>
    <row r="1596" spans="1:6" ht="30">
      <c r="A1596" s="612">
        <v>89994</v>
      </c>
      <c r="B1596" s="613" t="s">
        <v>10700</v>
      </c>
      <c r="C1596" s="614" t="s">
        <v>5435</v>
      </c>
      <c r="D1596" s="615">
        <v>584.66999999999996</v>
      </c>
      <c r="E1596" s="615">
        <v>227.36</v>
      </c>
      <c r="F1596" s="615">
        <v>812.03</v>
      </c>
    </row>
    <row r="1597" spans="1:6">
      <c r="A1597" s="612">
        <v>89995</v>
      </c>
      <c r="B1597" s="613" t="s">
        <v>10701</v>
      </c>
      <c r="C1597" s="614" t="s">
        <v>5435</v>
      </c>
      <c r="D1597" s="615">
        <v>618.04999999999995</v>
      </c>
      <c r="E1597" s="615">
        <v>307.73</v>
      </c>
      <c r="F1597" s="615">
        <v>925.78</v>
      </c>
    </row>
    <row r="1598" spans="1:6" ht="15.75">
      <c r="A1598" s="621"/>
      <c r="B1598" s="622" t="s">
        <v>6218</v>
      </c>
      <c r="C1598" s="628"/>
      <c r="D1598" s="629"/>
      <c r="E1598" s="629"/>
      <c r="F1598" s="629"/>
    </row>
    <row r="1599" spans="1:6">
      <c r="A1599" s="608"/>
      <c r="B1599" s="609" t="s">
        <v>6219</v>
      </c>
      <c r="C1599" s="610"/>
      <c r="D1599" s="611"/>
      <c r="E1599" s="611"/>
      <c r="F1599" s="611"/>
    </row>
    <row r="1600" spans="1:6">
      <c r="A1600" s="617" t="s">
        <v>14310</v>
      </c>
      <c r="B1600" s="618" t="s">
        <v>14311</v>
      </c>
      <c r="C1600" s="619" t="s">
        <v>5435</v>
      </c>
      <c r="D1600" s="620">
        <v>92.86</v>
      </c>
      <c r="E1600" s="620">
        <v>37.549999999999997</v>
      </c>
      <c r="F1600" s="620">
        <v>130.41</v>
      </c>
    </row>
    <row r="1601" spans="1:6" ht="30">
      <c r="A1601" s="612">
        <v>96621</v>
      </c>
      <c r="B1601" s="613" t="s">
        <v>6220</v>
      </c>
      <c r="C1601" s="614" t="s">
        <v>5435</v>
      </c>
      <c r="D1601" s="615">
        <v>105.21</v>
      </c>
      <c r="E1601" s="615">
        <v>89.26</v>
      </c>
      <c r="F1601" s="615">
        <v>194.47</v>
      </c>
    </row>
    <row r="1602" spans="1:6" ht="30">
      <c r="A1602" s="612">
        <v>96622</v>
      </c>
      <c r="B1602" s="613" t="s">
        <v>6221</v>
      </c>
      <c r="C1602" s="614" t="s">
        <v>5435</v>
      </c>
      <c r="D1602" s="615">
        <v>82.2</v>
      </c>
      <c r="E1602" s="615">
        <v>31.81</v>
      </c>
      <c r="F1602" s="615">
        <v>114.01</v>
      </c>
    </row>
    <row r="1603" spans="1:6" ht="30">
      <c r="A1603" s="612">
        <v>96623</v>
      </c>
      <c r="B1603" s="613" t="s">
        <v>6222</v>
      </c>
      <c r="C1603" s="614" t="s">
        <v>5435</v>
      </c>
      <c r="D1603" s="615">
        <v>99.92</v>
      </c>
      <c r="E1603" s="615">
        <v>75.8</v>
      </c>
      <c r="F1603" s="615">
        <v>175.72</v>
      </c>
    </row>
    <row r="1604" spans="1:6" ht="30">
      <c r="A1604" s="612">
        <v>96624</v>
      </c>
      <c r="B1604" s="613" t="s">
        <v>6223</v>
      </c>
      <c r="C1604" s="614" t="s">
        <v>5435</v>
      </c>
      <c r="D1604" s="615">
        <v>80.33</v>
      </c>
      <c r="E1604" s="615">
        <v>27.07</v>
      </c>
      <c r="F1604" s="615">
        <v>107.4</v>
      </c>
    </row>
    <row r="1605" spans="1:6" ht="30">
      <c r="A1605" s="612">
        <v>100322</v>
      </c>
      <c r="B1605" s="613" t="s">
        <v>6224</v>
      </c>
      <c r="C1605" s="614" t="s">
        <v>5435</v>
      </c>
      <c r="D1605" s="615">
        <v>76.14</v>
      </c>
      <c r="E1605" s="615">
        <v>27.07</v>
      </c>
      <c r="F1605" s="615">
        <v>103.21</v>
      </c>
    </row>
    <row r="1606" spans="1:6" ht="30">
      <c r="A1606" s="612">
        <v>100323</v>
      </c>
      <c r="B1606" s="613" t="s">
        <v>6225</v>
      </c>
      <c r="C1606" s="614" t="s">
        <v>5435</v>
      </c>
      <c r="D1606" s="615">
        <v>109.05</v>
      </c>
      <c r="E1606" s="615">
        <v>27.06</v>
      </c>
      <c r="F1606" s="615">
        <v>136.11000000000001</v>
      </c>
    </row>
    <row r="1607" spans="1:6" ht="30">
      <c r="A1607" s="612">
        <v>100324</v>
      </c>
      <c r="B1607" s="613" t="s">
        <v>6226</v>
      </c>
      <c r="C1607" s="614" t="s">
        <v>5435</v>
      </c>
      <c r="D1607" s="615">
        <v>80.14</v>
      </c>
      <c r="E1607" s="615">
        <v>27.07</v>
      </c>
      <c r="F1607" s="615">
        <v>107.21</v>
      </c>
    </row>
    <row r="1608" spans="1:6">
      <c r="A1608" s="621"/>
      <c r="B1608" s="627" t="s">
        <v>11325</v>
      </c>
      <c r="C1608" s="628"/>
      <c r="D1608" s="629"/>
      <c r="E1608" s="629"/>
      <c r="F1608" s="629"/>
    </row>
    <row r="1609" spans="1:6" ht="30">
      <c r="A1609" s="612">
        <v>96616</v>
      </c>
      <c r="B1609" s="613" t="s">
        <v>6227</v>
      </c>
      <c r="C1609" s="614" t="s">
        <v>5435</v>
      </c>
      <c r="D1609" s="615">
        <v>385.19</v>
      </c>
      <c r="E1609" s="615">
        <v>216.45</v>
      </c>
      <c r="F1609" s="615">
        <v>601.64</v>
      </c>
    </row>
    <row r="1610" spans="1:6" ht="30">
      <c r="A1610" s="612">
        <v>96617</v>
      </c>
      <c r="B1610" s="613" t="s">
        <v>6228</v>
      </c>
      <c r="C1610" s="614" t="s">
        <v>99</v>
      </c>
      <c r="D1610" s="615">
        <v>11.54</v>
      </c>
      <c r="E1610" s="615">
        <v>6.5</v>
      </c>
      <c r="F1610" s="615">
        <v>18.04</v>
      </c>
    </row>
    <row r="1611" spans="1:6" ht="30">
      <c r="A1611" s="612">
        <v>96619</v>
      </c>
      <c r="B1611" s="613" t="s">
        <v>6229</v>
      </c>
      <c r="C1611" s="614" t="s">
        <v>99</v>
      </c>
      <c r="D1611" s="615">
        <v>19.239999999999998</v>
      </c>
      <c r="E1611" s="615">
        <v>10.83</v>
      </c>
      <c r="F1611" s="615">
        <v>30.07</v>
      </c>
    </row>
    <row r="1612" spans="1:6" ht="30">
      <c r="A1612" s="612">
        <v>96620</v>
      </c>
      <c r="B1612" s="613" t="s">
        <v>6230</v>
      </c>
      <c r="C1612" s="614" t="s">
        <v>5435</v>
      </c>
      <c r="D1612" s="615">
        <v>377.48</v>
      </c>
      <c r="E1612" s="615">
        <v>196.78</v>
      </c>
      <c r="F1612" s="615">
        <v>574.26</v>
      </c>
    </row>
    <row r="1613" spans="1:6" ht="30">
      <c r="A1613" s="612">
        <v>95240</v>
      </c>
      <c r="B1613" s="613" t="s">
        <v>6231</v>
      </c>
      <c r="C1613" s="614" t="s">
        <v>99</v>
      </c>
      <c r="D1613" s="615">
        <v>11.3</v>
      </c>
      <c r="E1613" s="615">
        <v>5.91</v>
      </c>
      <c r="F1613" s="615">
        <v>17.21</v>
      </c>
    </row>
    <row r="1614" spans="1:6" ht="30">
      <c r="A1614" s="612">
        <v>95241</v>
      </c>
      <c r="B1614" s="613" t="s">
        <v>6232</v>
      </c>
      <c r="C1614" s="614" t="s">
        <v>99</v>
      </c>
      <c r="D1614" s="615">
        <v>18.86</v>
      </c>
      <c r="E1614" s="615">
        <v>9.84</v>
      </c>
      <c r="F1614" s="615">
        <v>28.7</v>
      </c>
    </row>
    <row r="1615" spans="1:6" ht="30">
      <c r="A1615" s="612">
        <v>94962</v>
      </c>
      <c r="B1615" s="613" t="s">
        <v>10710</v>
      </c>
      <c r="C1615" s="614" t="s">
        <v>5435</v>
      </c>
      <c r="D1615" s="615">
        <v>284.70999999999998</v>
      </c>
      <c r="E1615" s="615">
        <v>57.87</v>
      </c>
      <c r="F1615" s="615">
        <v>342.58</v>
      </c>
    </row>
    <row r="1616" spans="1:6" ht="30">
      <c r="A1616" s="612">
        <v>94968</v>
      </c>
      <c r="B1616" s="613" t="s">
        <v>10716</v>
      </c>
      <c r="C1616" s="614" t="s">
        <v>5435</v>
      </c>
      <c r="D1616" s="615">
        <v>286.13</v>
      </c>
      <c r="E1616" s="615">
        <v>52.01</v>
      </c>
      <c r="F1616" s="615">
        <v>338.14</v>
      </c>
    </row>
    <row r="1617" spans="1:6" ht="30">
      <c r="A1617" s="612">
        <v>94974</v>
      </c>
      <c r="B1617" s="613" t="s">
        <v>10722</v>
      </c>
      <c r="C1617" s="614" t="s">
        <v>5435</v>
      </c>
      <c r="D1617" s="615">
        <v>312.13</v>
      </c>
      <c r="E1617" s="615">
        <v>94.41</v>
      </c>
      <c r="F1617" s="615">
        <v>406.54</v>
      </c>
    </row>
    <row r="1618" spans="1:6" ht="30">
      <c r="A1618" s="612">
        <v>102473</v>
      </c>
      <c r="B1618" s="613" t="s">
        <v>10734</v>
      </c>
      <c r="C1618" s="614" t="s">
        <v>5435</v>
      </c>
      <c r="D1618" s="615">
        <v>374.02</v>
      </c>
      <c r="E1618" s="615">
        <v>58.98</v>
      </c>
      <c r="F1618" s="615">
        <v>433</v>
      </c>
    </row>
    <row r="1619" spans="1:6" ht="30">
      <c r="A1619" s="612">
        <v>102479</v>
      </c>
      <c r="B1619" s="613" t="s">
        <v>10740</v>
      </c>
      <c r="C1619" s="614" t="s">
        <v>5435</v>
      </c>
      <c r="D1619" s="615">
        <v>375.91</v>
      </c>
      <c r="E1619" s="615">
        <v>52.84</v>
      </c>
      <c r="F1619" s="615">
        <v>428.75</v>
      </c>
    </row>
    <row r="1620" spans="1:6" ht="30">
      <c r="A1620" s="612">
        <v>102485</v>
      </c>
      <c r="B1620" s="613" t="s">
        <v>10746</v>
      </c>
      <c r="C1620" s="614" t="s">
        <v>5435</v>
      </c>
      <c r="D1620" s="615">
        <v>403.65</v>
      </c>
      <c r="E1620" s="615">
        <v>94.64</v>
      </c>
      <c r="F1620" s="615">
        <v>498.29</v>
      </c>
    </row>
    <row r="1621" spans="1:6">
      <c r="A1621" s="621"/>
      <c r="B1621" s="627" t="s">
        <v>6233</v>
      </c>
      <c r="C1621" s="628"/>
      <c r="D1621" s="629"/>
      <c r="E1621" s="629"/>
      <c r="F1621" s="629"/>
    </row>
    <row r="1622" spans="1:6" ht="30">
      <c r="A1622" s="617" t="s">
        <v>14312</v>
      </c>
      <c r="B1622" s="618" t="s">
        <v>14313</v>
      </c>
      <c r="C1622" s="619" t="s">
        <v>5435</v>
      </c>
      <c r="D1622" s="620">
        <v>440.06</v>
      </c>
      <c r="E1622" s="620">
        <v>196.74</v>
      </c>
      <c r="F1622" s="620">
        <v>636.79999999999995</v>
      </c>
    </row>
    <row r="1623" spans="1:6" ht="15.75">
      <c r="A1623" s="621"/>
      <c r="B1623" s="622" t="s">
        <v>11326</v>
      </c>
      <c r="C1623" s="628"/>
      <c r="D1623" s="629"/>
      <c r="E1623" s="629"/>
      <c r="F1623" s="629"/>
    </row>
    <row r="1624" spans="1:6">
      <c r="A1624" s="621"/>
      <c r="B1624" s="627" t="s">
        <v>11327</v>
      </c>
      <c r="C1624" s="628"/>
      <c r="D1624" s="629"/>
      <c r="E1624" s="629"/>
      <c r="F1624" s="629"/>
    </row>
    <row r="1625" spans="1:6" ht="30">
      <c r="A1625" s="612">
        <v>97626</v>
      </c>
      <c r="B1625" s="613" t="s">
        <v>6207</v>
      </c>
      <c r="C1625" s="614" t="s">
        <v>5435</v>
      </c>
      <c r="D1625" s="615">
        <v>226.31</v>
      </c>
      <c r="E1625" s="615">
        <v>409.4</v>
      </c>
      <c r="F1625" s="615">
        <v>635.71</v>
      </c>
    </row>
    <row r="1626" spans="1:6" ht="30">
      <c r="A1626" s="612">
        <v>97627</v>
      </c>
      <c r="B1626" s="613" t="s">
        <v>6208</v>
      </c>
      <c r="C1626" s="614" t="s">
        <v>5435</v>
      </c>
      <c r="D1626" s="615">
        <v>118.56</v>
      </c>
      <c r="E1626" s="615">
        <v>182.97</v>
      </c>
      <c r="F1626" s="615">
        <v>301.52999999999997</v>
      </c>
    </row>
    <row r="1627" spans="1:6">
      <c r="A1627" s="621"/>
      <c r="B1627" s="627" t="s">
        <v>11328</v>
      </c>
      <c r="C1627" s="628"/>
      <c r="D1627" s="629"/>
      <c r="E1627" s="629"/>
      <c r="F1627" s="629"/>
    </row>
    <row r="1628" spans="1:6" ht="45">
      <c r="A1628" s="612">
        <v>104483</v>
      </c>
      <c r="B1628" s="613" t="s">
        <v>12086</v>
      </c>
      <c r="C1628" s="614" t="s">
        <v>5435</v>
      </c>
      <c r="D1628" s="615">
        <v>1713.93</v>
      </c>
      <c r="E1628" s="615">
        <v>406.1</v>
      </c>
      <c r="F1628" s="615">
        <v>2120.0300000000002</v>
      </c>
    </row>
    <row r="1629" spans="1:6" ht="45">
      <c r="A1629" s="612">
        <v>104484</v>
      </c>
      <c r="B1629" s="613" t="s">
        <v>12087</v>
      </c>
      <c r="C1629" s="614" t="s">
        <v>5435</v>
      </c>
      <c r="D1629" s="615">
        <v>2559.46</v>
      </c>
      <c r="E1629" s="615">
        <v>1102.82</v>
      </c>
      <c r="F1629" s="615">
        <v>3662.28</v>
      </c>
    </row>
    <row r="1630" spans="1:6" ht="45">
      <c r="A1630" s="612">
        <v>104485</v>
      </c>
      <c r="B1630" s="613" t="s">
        <v>12088</v>
      </c>
      <c r="C1630" s="614" t="s">
        <v>5435</v>
      </c>
      <c r="D1630" s="615">
        <v>2135.79</v>
      </c>
      <c r="E1630" s="615">
        <v>714.53</v>
      </c>
      <c r="F1630" s="615">
        <v>2850.32</v>
      </c>
    </row>
    <row r="1631" spans="1:6" ht="30">
      <c r="A1631" s="612">
        <v>104486</v>
      </c>
      <c r="B1631" s="613" t="s">
        <v>12089</v>
      </c>
      <c r="C1631" s="614" t="s">
        <v>5435</v>
      </c>
      <c r="D1631" s="615">
        <v>2274.17</v>
      </c>
      <c r="E1631" s="615">
        <v>816.83</v>
      </c>
      <c r="F1631" s="615">
        <v>3091</v>
      </c>
    </row>
    <row r="1632" spans="1:6" ht="45">
      <c r="A1632" s="612">
        <v>104487</v>
      </c>
      <c r="B1632" s="613" t="s">
        <v>12090</v>
      </c>
      <c r="C1632" s="614" t="s">
        <v>5435</v>
      </c>
      <c r="D1632" s="615">
        <v>1925.63</v>
      </c>
      <c r="E1632" s="615">
        <v>560.5</v>
      </c>
      <c r="F1632" s="615">
        <v>2486.13</v>
      </c>
    </row>
    <row r="1633" spans="1:6" ht="30">
      <c r="A1633" s="612">
        <v>104488</v>
      </c>
      <c r="B1633" s="613" t="s">
        <v>12091</v>
      </c>
      <c r="C1633" s="614" t="s">
        <v>5435</v>
      </c>
      <c r="D1633" s="615">
        <v>1960.58</v>
      </c>
      <c r="E1633" s="615">
        <v>438.07</v>
      </c>
      <c r="F1633" s="615">
        <v>2398.65</v>
      </c>
    </row>
    <row r="1634" spans="1:6" ht="45">
      <c r="A1634" s="612">
        <v>104490</v>
      </c>
      <c r="B1634" s="613" t="s">
        <v>12093</v>
      </c>
      <c r="C1634" s="614" t="s">
        <v>5435</v>
      </c>
      <c r="D1634" s="615">
        <v>1916.98</v>
      </c>
      <c r="E1634" s="615">
        <v>420.4</v>
      </c>
      <c r="F1634" s="615">
        <v>2337.38</v>
      </c>
    </row>
    <row r="1635" spans="1:6" ht="30">
      <c r="A1635" s="612">
        <v>104489</v>
      </c>
      <c r="B1635" s="613" t="s">
        <v>12092</v>
      </c>
      <c r="C1635" s="614" t="s">
        <v>5435</v>
      </c>
      <c r="D1635" s="615">
        <v>2518.4299999999998</v>
      </c>
      <c r="E1635" s="615">
        <v>1204.83</v>
      </c>
      <c r="F1635" s="615">
        <v>3723.26</v>
      </c>
    </row>
    <row r="1636" spans="1:6">
      <c r="A1636" s="621"/>
      <c r="B1636" s="627" t="s">
        <v>11329</v>
      </c>
      <c r="C1636" s="610"/>
      <c r="D1636" s="611"/>
      <c r="E1636" s="611"/>
      <c r="F1636" s="611"/>
    </row>
    <row r="1637" spans="1:6" ht="45">
      <c r="A1637" s="617" t="s">
        <v>14314</v>
      </c>
      <c r="B1637" s="618" t="s">
        <v>14315</v>
      </c>
      <c r="C1637" s="619" t="s">
        <v>99</v>
      </c>
      <c r="D1637" s="620">
        <v>4069.79</v>
      </c>
      <c r="E1637" s="620">
        <v>10582.7</v>
      </c>
      <c r="F1637" s="620">
        <v>14652.49</v>
      </c>
    </row>
    <row r="1638" spans="1:6" ht="45">
      <c r="A1638" s="617" t="s">
        <v>14316</v>
      </c>
      <c r="B1638" s="618" t="s">
        <v>14317</v>
      </c>
      <c r="C1638" s="619" t="s">
        <v>99</v>
      </c>
      <c r="D1638" s="620">
        <v>270.62</v>
      </c>
      <c r="E1638" s="620">
        <v>27.93</v>
      </c>
      <c r="F1638" s="620">
        <v>298.55</v>
      </c>
    </row>
    <row r="1639" spans="1:6">
      <c r="A1639" s="617" t="s">
        <v>14318</v>
      </c>
      <c r="B1639" s="618" t="s">
        <v>14319</v>
      </c>
      <c r="C1639" s="619" t="s">
        <v>99</v>
      </c>
      <c r="D1639" s="620">
        <v>248.13</v>
      </c>
      <c r="E1639" s="620">
        <v>46.02</v>
      </c>
      <c r="F1639" s="620">
        <v>294.14999999999998</v>
      </c>
    </row>
    <row r="1640" spans="1:6">
      <c r="A1640" s="621"/>
      <c r="B1640" s="627" t="s">
        <v>11330</v>
      </c>
      <c r="C1640" s="610"/>
      <c r="D1640" s="611"/>
      <c r="E1640" s="611"/>
      <c r="F1640" s="611"/>
    </row>
    <row r="1641" spans="1:6" ht="30">
      <c r="A1641" s="612">
        <v>102073</v>
      </c>
      <c r="B1641" s="613" t="s">
        <v>6234</v>
      </c>
      <c r="C1641" s="614" t="s">
        <v>5435</v>
      </c>
      <c r="D1641" s="615">
        <v>2374.38</v>
      </c>
      <c r="E1641" s="615">
        <v>1044</v>
      </c>
      <c r="F1641" s="615">
        <v>3418.38</v>
      </c>
    </row>
    <row r="1642" spans="1:6" ht="30">
      <c r="A1642" s="612">
        <v>102077</v>
      </c>
      <c r="B1642" s="613" t="s">
        <v>6238</v>
      </c>
      <c r="C1642" s="614" t="s">
        <v>5435</v>
      </c>
      <c r="D1642" s="615">
        <v>3369.78</v>
      </c>
      <c r="E1642" s="615">
        <v>1568.83</v>
      </c>
      <c r="F1642" s="615">
        <v>4938.6099999999997</v>
      </c>
    </row>
    <row r="1643" spans="1:6" ht="30">
      <c r="A1643" s="612">
        <v>102074</v>
      </c>
      <c r="B1643" s="613" t="s">
        <v>6235</v>
      </c>
      <c r="C1643" s="614" t="s">
        <v>5435</v>
      </c>
      <c r="D1643" s="615">
        <v>2961.91</v>
      </c>
      <c r="E1643" s="615">
        <v>1169.1500000000001</v>
      </c>
      <c r="F1643" s="615">
        <v>4131.0600000000004</v>
      </c>
    </row>
    <row r="1644" spans="1:6" ht="30">
      <c r="A1644" s="612">
        <v>102075</v>
      </c>
      <c r="B1644" s="613" t="s">
        <v>6236</v>
      </c>
      <c r="C1644" s="614" t="s">
        <v>5435</v>
      </c>
      <c r="D1644" s="615">
        <v>3127.5</v>
      </c>
      <c r="E1644" s="615">
        <v>1213.8599999999999</v>
      </c>
      <c r="F1644" s="615">
        <v>4341.3599999999997</v>
      </c>
    </row>
    <row r="1645" spans="1:6" ht="30">
      <c r="A1645" s="612">
        <v>102076</v>
      </c>
      <c r="B1645" s="613" t="s">
        <v>6237</v>
      </c>
      <c r="C1645" s="614" t="s">
        <v>5435</v>
      </c>
      <c r="D1645" s="615">
        <v>3243.27</v>
      </c>
      <c r="E1645" s="615">
        <v>1184.43</v>
      </c>
      <c r="F1645" s="615">
        <v>4427.7</v>
      </c>
    </row>
    <row r="1646" spans="1:6" ht="30">
      <c r="A1646" s="612">
        <v>102078</v>
      </c>
      <c r="B1646" s="613" t="s">
        <v>6239</v>
      </c>
      <c r="C1646" s="614" t="s">
        <v>5435</v>
      </c>
      <c r="D1646" s="615">
        <v>3430.45</v>
      </c>
      <c r="E1646" s="615">
        <v>1545.62</v>
      </c>
      <c r="F1646" s="615">
        <v>4976.07</v>
      </c>
    </row>
    <row r="1647" spans="1:6" ht="30">
      <c r="A1647" s="612">
        <v>102079</v>
      </c>
      <c r="B1647" s="613" t="s">
        <v>6240</v>
      </c>
      <c r="C1647" s="614" t="s">
        <v>5435</v>
      </c>
      <c r="D1647" s="615">
        <v>3335.01</v>
      </c>
      <c r="E1647" s="615">
        <v>1478.29</v>
      </c>
      <c r="F1647" s="615">
        <v>4813.3</v>
      </c>
    </row>
    <row r="1648" spans="1:6" ht="30">
      <c r="A1648" s="612">
        <v>102080</v>
      </c>
      <c r="B1648" s="613" t="s">
        <v>6241</v>
      </c>
      <c r="C1648" s="614" t="s">
        <v>5435</v>
      </c>
      <c r="D1648" s="615">
        <v>3038.16</v>
      </c>
      <c r="E1648" s="615">
        <v>1180.99</v>
      </c>
      <c r="F1648" s="615">
        <v>4219.1499999999996</v>
      </c>
    </row>
    <row r="1649" spans="1:6">
      <c r="A1649" s="621"/>
      <c r="B1649" s="627" t="s">
        <v>11331</v>
      </c>
      <c r="C1649" s="628"/>
      <c r="D1649" s="629"/>
      <c r="E1649" s="629"/>
      <c r="F1649" s="629"/>
    </row>
    <row r="1650" spans="1:6">
      <c r="A1650" s="612">
        <v>93186</v>
      </c>
      <c r="B1650" s="613" t="s">
        <v>6242</v>
      </c>
      <c r="C1650" s="614" t="s">
        <v>5421</v>
      </c>
      <c r="D1650" s="615">
        <v>82.66</v>
      </c>
      <c r="E1650" s="615">
        <v>20.98</v>
      </c>
      <c r="F1650" s="615">
        <v>103.64</v>
      </c>
    </row>
    <row r="1651" spans="1:6" ht="30">
      <c r="A1651" s="612">
        <v>93187</v>
      </c>
      <c r="B1651" s="613" t="s">
        <v>6243</v>
      </c>
      <c r="C1651" s="614" t="s">
        <v>5421</v>
      </c>
      <c r="D1651" s="615">
        <v>95.97</v>
      </c>
      <c r="E1651" s="615">
        <v>22.02</v>
      </c>
      <c r="F1651" s="615">
        <v>117.99</v>
      </c>
    </row>
    <row r="1652" spans="1:6">
      <c r="A1652" s="612">
        <v>93188</v>
      </c>
      <c r="B1652" s="613" t="s">
        <v>6244</v>
      </c>
      <c r="C1652" s="614" t="s">
        <v>5421</v>
      </c>
      <c r="D1652" s="615">
        <v>75.48</v>
      </c>
      <c r="E1652" s="615">
        <v>19.75</v>
      </c>
      <c r="F1652" s="615">
        <v>95.23</v>
      </c>
    </row>
    <row r="1653" spans="1:6" ht="30">
      <c r="A1653" s="612">
        <v>93189</v>
      </c>
      <c r="B1653" s="613" t="s">
        <v>6245</v>
      </c>
      <c r="C1653" s="614" t="s">
        <v>5421</v>
      </c>
      <c r="D1653" s="615">
        <v>96.92</v>
      </c>
      <c r="E1653" s="615">
        <v>21.74</v>
      </c>
      <c r="F1653" s="615">
        <v>118.66</v>
      </c>
    </row>
    <row r="1654" spans="1:6">
      <c r="A1654" s="617" t="s">
        <v>14320</v>
      </c>
      <c r="B1654" s="618" t="s">
        <v>14321</v>
      </c>
      <c r="C1654" s="619" t="s">
        <v>5421</v>
      </c>
      <c r="D1654" s="620">
        <v>75.5</v>
      </c>
      <c r="E1654" s="620">
        <v>19.77</v>
      </c>
      <c r="F1654" s="620">
        <v>95.27</v>
      </c>
    </row>
    <row r="1655" spans="1:6" ht="30">
      <c r="A1655" s="612">
        <v>93190</v>
      </c>
      <c r="B1655" s="613" t="s">
        <v>6246</v>
      </c>
      <c r="C1655" s="614" t="s">
        <v>5421</v>
      </c>
      <c r="D1655" s="615">
        <v>35.630000000000003</v>
      </c>
      <c r="E1655" s="615">
        <v>9.11</v>
      </c>
      <c r="F1655" s="615">
        <v>44.74</v>
      </c>
    </row>
    <row r="1656" spans="1:6" ht="30">
      <c r="A1656" s="612">
        <v>93191</v>
      </c>
      <c r="B1656" s="613" t="s">
        <v>6247</v>
      </c>
      <c r="C1656" s="614" t="s">
        <v>5421</v>
      </c>
      <c r="D1656" s="615">
        <v>37.909999999999997</v>
      </c>
      <c r="E1656" s="615">
        <v>8.59</v>
      </c>
      <c r="F1656" s="615">
        <v>46.5</v>
      </c>
    </row>
    <row r="1657" spans="1:6" ht="30">
      <c r="A1657" s="612">
        <v>93192</v>
      </c>
      <c r="B1657" s="613" t="s">
        <v>6248</v>
      </c>
      <c r="C1657" s="614" t="s">
        <v>5421</v>
      </c>
      <c r="D1657" s="615">
        <v>39.5</v>
      </c>
      <c r="E1657" s="615">
        <v>9.4499999999999993</v>
      </c>
      <c r="F1657" s="615">
        <v>48.95</v>
      </c>
    </row>
    <row r="1658" spans="1:6" ht="30">
      <c r="A1658" s="612">
        <v>93193</v>
      </c>
      <c r="B1658" s="613" t="s">
        <v>6249</v>
      </c>
      <c r="C1658" s="614" t="s">
        <v>5421</v>
      </c>
      <c r="D1658" s="615">
        <v>39.049999999999997</v>
      </c>
      <c r="E1658" s="615">
        <v>8.2799999999999994</v>
      </c>
      <c r="F1658" s="615">
        <v>47.33</v>
      </c>
    </row>
    <row r="1659" spans="1:6">
      <c r="A1659" s="621"/>
      <c r="B1659" s="627" t="s">
        <v>11332</v>
      </c>
      <c r="C1659" s="628"/>
      <c r="D1659" s="629"/>
      <c r="E1659" s="629"/>
      <c r="F1659" s="629"/>
    </row>
    <row r="1660" spans="1:6" ht="30">
      <c r="A1660" s="612">
        <v>93196</v>
      </c>
      <c r="B1660" s="613" t="s">
        <v>6250</v>
      </c>
      <c r="C1660" s="614" t="s">
        <v>5421</v>
      </c>
      <c r="D1660" s="615">
        <v>80.28</v>
      </c>
      <c r="E1660" s="615">
        <v>20.98</v>
      </c>
      <c r="F1660" s="615">
        <v>101.26</v>
      </c>
    </row>
    <row r="1661" spans="1:6" ht="30">
      <c r="A1661" s="612">
        <v>93197</v>
      </c>
      <c r="B1661" s="613" t="s">
        <v>6251</v>
      </c>
      <c r="C1661" s="614" t="s">
        <v>5421</v>
      </c>
      <c r="D1661" s="615">
        <v>91.28</v>
      </c>
      <c r="E1661" s="615">
        <v>22.09</v>
      </c>
      <c r="F1661" s="615">
        <v>113.37</v>
      </c>
    </row>
    <row r="1662" spans="1:6" ht="30">
      <c r="A1662" s="612">
        <v>93198</v>
      </c>
      <c r="B1662" s="613" t="s">
        <v>6252</v>
      </c>
      <c r="C1662" s="614" t="s">
        <v>5421</v>
      </c>
      <c r="D1662" s="615">
        <v>28.93</v>
      </c>
      <c r="E1662" s="615">
        <v>9.1300000000000008</v>
      </c>
      <c r="F1662" s="615">
        <v>38.06</v>
      </c>
    </row>
    <row r="1663" spans="1:6" ht="30">
      <c r="A1663" s="612">
        <v>93199</v>
      </c>
      <c r="B1663" s="613" t="s">
        <v>6253</v>
      </c>
      <c r="C1663" s="614" t="s">
        <v>5421</v>
      </c>
      <c r="D1663" s="615">
        <v>28.75</v>
      </c>
      <c r="E1663" s="615">
        <v>8.66</v>
      </c>
      <c r="F1663" s="615">
        <v>37.409999999999997</v>
      </c>
    </row>
    <row r="1664" spans="1:6">
      <c r="A1664" s="621"/>
      <c r="B1664" s="627" t="s">
        <v>11333</v>
      </c>
      <c r="C1664" s="628"/>
      <c r="D1664" s="629"/>
      <c r="E1664" s="629"/>
      <c r="F1664" s="629"/>
    </row>
    <row r="1665" spans="1:6">
      <c r="A1665" s="612">
        <v>93204</v>
      </c>
      <c r="B1665" s="613" t="s">
        <v>6254</v>
      </c>
      <c r="C1665" s="614" t="s">
        <v>5421</v>
      </c>
      <c r="D1665" s="615">
        <v>55.22</v>
      </c>
      <c r="E1665" s="615">
        <v>16.510000000000002</v>
      </c>
      <c r="F1665" s="615">
        <v>71.73</v>
      </c>
    </row>
    <row r="1666" spans="1:6" ht="30">
      <c r="A1666" s="612">
        <v>93205</v>
      </c>
      <c r="B1666" s="613" t="s">
        <v>6255</v>
      </c>
      <c r="C1666" s="614" t="s">
        <v>5421</v>
      </c>
      <c r="D1666" s="615">
        <v>28.29</v>
      </c>
      <c r="E1666" s="615">
        <v>8.3800000000000008</v>
      </c>
      <c r="F1666" s="615">
        <v>36.67</v>
      </c>
    </row>
    <row r="1667" spans="1:6">
      <c r="A1667" s="621"/>
      <c r="B1667" s="627" t="s">
        <v>6256</v>
      </c>
      <c r="C1667" s="628"/>
      <c r="D1667" s="629"/>
      <c r="E1667" s="629"/>
      <c r="F1667" s="629"/>
    </row>
    <row r="1668" spans="1:6" ht="30">
      <c r="A1668" s="612">
        <v>101165</v>
      </c>
      <c r="B1668" s="613" t="s">
        <v>6257</v>
      </c>
      <c r="C1668" s="614" t="s">
        <v>5435</v>
      </c>
      <c r="D1668" s="615">
        <v>568.63</v>
      </c>
      <c r="E1668" s="615">
        <v>304.45999999999998</v>
      </c>
      <c r="F1668" s="615">
        <v>873.09</v>
      </c>
    </row>
    <row r="1669" spans="1:6" ht="30">
      <c r="A1669" s="612">
        <v>101166</v>
      </c>
      <c r="B1669" s="613" t="s">
        <v>6258</v>
      </c>
      <c r="C1669" s="614" t="s">
        <v>5435</v>
      </c>
      <c r="D1669" s="615">
        <v>422.66</v>
      </c>
      <c r="E1669" s="615">
        <v>249.19</v>
      </c>
      <c r="F1669" s="615">
        <v>671.85</v>
      </c>
    </row>
    <row r="1670" spans="1:6" ht="15.75">
      <c r="A1670" s="621"/>
      <c r="B1670" s="622" t="s">
        <v>6259</v>
      </c>
      <c r="C1670" s="628"/>
      <c r="D1670" s="629"/>
      <c r="E1670" s="629"/>
      <c r="F1670" s="629"/>
    </row>
    <row r="1671" spans="1:6">
      <c r="A1671" s="621"/>
      <c r="B1671" s="627" t="s">
        <v>6260</v>
      </c>
      <c r="C1671" s="628"/>
      <c r="D1671" s="629"/>
      <c r="E1671" s="629"/>
      <c r="F1671" s="629"/>
    </row>
    <row r="1672" spans="1:6">
      <c r="A1672" s="612">
        <v>97628</v>
      </c>
      <c r="B1672" s="613" t="s">
        <v>6209</v>
      </c>
      <c r="C1672" s="614" t="s">
        <v>5435</v>
      </c>
      <c r="D1672" s="615">
        <v>97.17</v>
      </c>
      <c r="E1672" s="615">
        <v>196.24</v>
      </c>
      <c r="F1672" s="615">
        <v>293.41000000000003</v>
      </c>
    </row>
    <row r="1673" spans="1:6" ht="30">
      <c r="A1673" s="612">
        <v>97629</v>
      </c>
      <c r="B1673" s="613" t="s">
        <v>6210</v>
      </c>
      <c r="C1673" s="614" t="s">
        <v>5435</v>
      </c>
      <c r="D1673" s="615">
        <v>45.5</v>
      </c>
      <c r="E1673" s="615">
        <v>87.74</v>
      </c>
      <c r="F1673" s="615">
        <v>133.24</v>
      </c>
    </row>
    <row r="1674" spans="1:6">
      <c r="A1674" s="617" t="s">
        <v>14322</v>
      </c>
      <c r="B1674" s="618" t="s">
        <v>14323</v>
      </c>
      <c r="C1674" s="619" t="s">
        <v>99</v>
      </c>
      <c r="D1674" s="620">
        <v>13.48</v>
      </c>
      <c r="E1674" s="620">
        <v>26.29</v>
      </c>
      <c r="F1674" s="620">
        <v>39.770000000000003</v>
      </c>
    </row>
    <row r="1675" spans="1:6">
      <c r="A1675" s="617" t="s">
        <v>14324</v>
      </c>
      <c r="B1675" s="618" t="s">
        <v>14325</v>
      </c>
      <c r="C1675" s="619" t="s">
        <v>99</v>
      </c>
      <c r="D1675" s="620">
        <v>19.25</v>
      </c>
      <c r="E1675" s="620">
        <v>37.549999999999997</v>
      </c>
      <c r="F1675" s="620">
        <v>56.8</v>
      </c>
    </row>
    <row r="1676" spans="1:6">
      <c r="A1676" s="608"/>
      <c r="B1676" s="627" t="s">
        <v>11334</v>
      </c>
      <c r="C1676" s="610"/>
      <c r="D1676" s="611"/>
      <c r="E1676" s="611"/>
      <c r="F1676" s="611"/>
    </row>
    <row r="1677" spans="1:6" ht="30">
      <c r="A1677" s="612">
        <v>101963</v>
      </c>
      <c r="B1677" s="613" t="s">
        <v>6261</v>
      </c>
      <c r="C1677" s="614" t="s">
        <v>99</v>
      </c>
      <c r="D1677" s="615">
        <v>156.55000000000001</v>
      </c>
      <c r="E1677" s="615">
        <v>26.87</v>
      </c>
      <c r="F1677" s="615">
        <v>183.42</v>
      </c>
    </row>
    <row r="1678" spans="1:6" ht="30">
      <c r="A1678" s="612">
        <v>101964</v>
      </c>
      <c r="B1678" s="613" t="s">
        <v>6262</v>
      </c>
      <c r="C1678" s="614" t="s">
        <v>99</v>
      </c>
      <c r="D1678" s="615">
        <v>146.86000000000001</v>
      </c>
      <c r="E1678" s="615">
        <v>25.42</v>
      </c>
      <c r="F1678" s="615">
        <v>172.28</v>
      </c>
    </row>
    <row r="1679" spans="1:6" ht="30">
      <c r="A1679" s="617" t="s">
        <v>14326</v>
      </c>
      <c r="B1679" s="618" t="s">
        <v>14327</v>
      </c>
      <c r="C1679" s="619" t="s">
        <v>99</v>
      </c>
      <c r="D1679" s="620">
        <v>191.89</v>
      </c>
      <c r="E1679" s="620">
        <v>26.95</v>
      </c>
      <c r="F1679" s="620">
        <v>218.84</v>
      </c>
    </row>
    <row r="1680" spans="1:6" ht="45">
      <c r="A1680" s="617" t="s">
        <v>14328</v>
      </c>
      <c r="B1680" s="618" t="s">
        <v>14329</v>
      </c>
      <c r="C1680" s="619" t="s">
        <v>99</v>
      </c>
      <c r="D1680" s="620">
        <v>207.13</v>
      </c>
      <c r="E1680" s="620">
        <v>63.26</v>
      </c>
      <c r="F1680" s="620">
        <v>270.39</v>
      </c>
    </row>
    <row r="1681" spans="1:6" ht="45">
      <c r="A1681" s="617" t="s">
        <v>14330</v>
      </c>
      <c r="B1681" s="618" t="s">
        <v>14331</v>
      </c>
      <c r="C1681" s="619" t="s">
        <v>99</v>
      </c>
      <c r="D1681" s="620">
        <v>142.19</v>
      </c>
      <c r="E1681" s="620">
        <v>39.090000000000003</v>
      </c>
      <c r="F1681" s="620">
        <v>181.28</v>
      </c>
    </row>
    <row r="1682" spans="1:6" ht="45">
      <c r="A1682" s="617" t="s">
        <v>14332</v>
      </c>
      <c r="B1682" s="618" t="s">
        <v>14333</v>
      </c>
      <c r="C1682" s="619" t="s">
        <v>99</v>
      </c>
      <c r="D1682" s="620">
        <v>196.76</v>
      </c>
      <c r="E1682" s="620">
        <v>63.26</v>
      </c>
      <c r="F1682" s="620">
        <v>260.02</v>
      </c>
    </row>
    <row r="1683" spans="1:6" ht="30">
      <c r="A1683" s="617" t="s">
        <v>14334</v>
      </c>
      <c r="B1683" s="618" t="s">
        <v>14335</v>
      </c>
      <c r="C1683" s="619" t="s">
        <v>99</v>
      </c>
      <c r="D1683" s="620">
        <v>175.42</v>
      </c>
      <c r="E1683" s="620">
        <v>21.85</v>
      </c>
      <c r="F1683" s="620">
        <v>197.27</v>
      </c>
    </row>
    <row r="1684" spans="1:6" ht="30">
      <c r="A1684" s="617" t="s">
        <v>14336</v>
      </c>
      <c r="B1684" s="618" t="s">
        <v>14337</v>
      </c>
      <c r="C1684" s="619" t="s">
        <v>99</v>
      </c>
      <c r="D1684" s="620">
        <v>220.8</v>
      </c>
      <c r="E1684" s="620">
        <v>61.77</v>
      </c>
      <c r="F1684" s="620">
        <v>282.57</v>
      </c>
    </row>
    <row r="1685" spans="1:6">
      <c r="A1685" s="621"/>
      <c r="B1685" s="627" t="s">
        <v>11335</v>
      </c>
      <c r="C1685" s="628"/>
      <c r="D1685" s="629"/>
      <c r="E1685" s="629"/>
      <c r="F1685" s="629"/>
    </row>
    <row r="1686" spans="1:6" ht="30">
      <c r="A1686" s="612">
        <v>97733</v>
      </c>
      <c r="B1686" s="613" t="s">
        <v>6263</v>
      </c>
      <c r="C1686" s="614" t="s">
        <v>5435</v>
      </c>
      <c r="D1686" s="615">
        <v>1720.99</v>
      </c>
      <c r="E1686" s="615">
        <v>1676.33</v>
      </c>
      <c r="F1686" s="615">
        <v>3397.32</v>
      </c>
    </row>
    <row r="1687" spans="1:6" ht="30">
      <c r="A1687" s="612">
        <v>97734</v>
      </c>
      <c r="B1687" s="613" t="s">
        <v>6264</v>
      </c>
      <c r="C1687" s="614" t="s">
        <v>5435</v>
      </c>
      <c r="D1687" s="615">
        <v>1466.88</v>
      </c>
      <c r="E1687" s="615">
        <v>1498.48</v>
      </c>
      <c r="F1687" s="615">
        <v>2965.36</v>
      </c>
    </row>
    <row r="1688" spans="1:6" ht="30">
      <c r="A1688" s="612">
        <v>97735</v>
      </c>
      <c r="B1688" s="613" t="s">
        <v>6265</v>
      </c>
      <c r="C1688" s="614" t="s">
        <v>5435</v>
      </c>
      <c r="D1688" s="615">
        <v>1299.68</v>
      </c>
      <c r="E1688" s="615">
        <v>1125.96</v>
      </c>
      <c r="F1688" s="615">
        <v>2425.64</v>
      </c>
    </row>
    <row r="1689" spans="1:6" ht="30">
      <c r="A1689" s="612">
        <v>97736</v>
      </c>
      <c r="B1689" s="613" t="s">
        <v>6266</v>
      </c>
      <c r="C1689" s="614" t="s">
        <v>5435</v>
      </c>
      <c r="D1689" s="615">
        <v>1031.25</v>
      </c>
      <c r="E1689" s="615">
        <v>429.5</v>
      </c>
      <c r="F1689" s="615">
        <v>1460.75</v>
      </c>
    </row>
    <row r="1690" spans="1:6" ht="30">
      <c r="A1690" s="612">
        <v>97737</v>
      </c>
      <c r="B1690" s="613" t="s">
        <v>6267</v>
      </c>
      <c r="C1690" s="614" t="s">
        <v>5435</v>
      </c>
      <c r="D1690" s="615">
        <v>1873.96</v>
      </c>
      <c r="E1690" s="615">
        <v>1340.26</v>
      </c>
      <c r="F1690" s="615">
        <v>3214.22</v>
      </c>
    </row>
    <row r="1691" spans="1:6" ht="30">
      <c r="A1691" s="617" t="s">
        <v>14338</v>
      </c>
      <c r="B1691" s="618" t="s">
        <v>14339</v>
      </c>
      <c r="C1691" s="619" t="s">
        <v>5435</v>
      </c>
      <c r="D1691" s="620">
        <v>246.59</v>
      </c>
      <c r="E1691" s="620">
        <v>136.51</v>
      </c>
      <c r="F1691" s="620">
        <v>383.1</v>
      </c>
    </row>
    <row r="1692" spans="1:6" ht="30">
      <c r="A1692" s="617" t="s">
        <v>14340</v>
      </c>
      <c r="B1692" s="618" t="s">
        <v>14341</v>
      </c>
      <c r="C1692" s="619" t="s">
        <v>5435</v>
      </c>
      <c r="D1692" s="620">
        <v>176.29</v>
      </c>
      <c r="E1692" s="620">
        <v>97.28</v>
      </c>
      <c r="F1692" s="620">
        <v>273.57</v>
      </c>
    </row>
    <row r="1693" spans="1:6">
      <c r="A1693" s="617" t="s">
        <v>14342</v>
      </c>
      <c r="B1693" s="618" t="s">
        <v>14343</v>
      </c>
      <c r="C1693" s="619" t="s">
        <v>5815</v>
      </c>
      <c r="D1693" s="620">
        <v>20.2</v>
      </c>
      <c r="E1693" s="620">
        <v>11.16</v>
      </c>
      <c r="F1693" s="620">
        <v>31.36</v>
      </c>
    </row>
    <row r="1694" spans="1:6">
      <c r="A1694" s="621"/>
      <c r="B1694" s="627" t="s">
        <v>11336</v>
      </c>
      <c r="C1694" s="610"/>
      <c r="D1694" s="611"/>
      <c r="E1694" s="611"/>
      <c r="F1694" s="611"/>
    </row>
    <row r="1695" spans="1:6" ht="30">
      <c r="A1695" s="612">
        <v>97738</v>
      </c>
      <c r="B1695" s="613" t="s">
        <v>12047</v>
      </c>
      <c r="C1695" s="614" t="s">
        <v>5435</v>
      </c>
      <c r="D1695" s="615">
        <v>3118.77</v>
      </c>
      <c r="E1695" s="615">
        <v>1807.78</v>
      </c>
      <c r="F1695" s="615">
        <v>4926.55</v>
      </c>
    </row>
    <row r="1696" spans="1:6" ht="30">
      <c r="A1696" s="612">
        <v>97739</v>
      </c>
      <c r="B1696" s="613" t="s">
        <v>6268</v>
      </c>
      <c r="C1696" s="614" t="s">
        <v>5435</v>
      </c>
      <c r="D1696" s="615">
        <v>1646.37</v>
      </c>
      <c r="E1696" s="615">
        <v>1188.93</v>
      </c>
      <c r="F1696" s="615">
        <v>2835.3</v>
      </c>
    </row>
    <row r="1697" spans="1:6" ht="30">
      <c r="A1697" s="612">
        <v>97740</v>
      </c>
      <c r="B1697" s="613" t="s">
        <v>6269</v>
      </c>
      <c r="C1697" s="614" t="s">
        <v>5435</v>
      </c>
      <c r="D1697" s="615">
        <v>1436.45</v>
      </c>
      <c r="E1697" s="615">
        <v>563.37</v>
      </c>
      <c r="F1697" s="615">
        <v>1999.82</v>
      </c>
    </row>
    <row r="1698" spans="1:6">
      <c r="A1698" s="621"/>
      <c r="B1698" s="627" t="s">
        <v>11337</v>
      </c>
      <c r="C1698" s="628"/>
      <c r="D1698" s="629"/>
      <c r="E1698" s="629"/>
      <c r="F1698" s="629"/>
    </row>
    <row r="1699" spans="1:6">
      <c r="A1699" s="612">
        <v>93182</v>
      </c>
      <c r="B1699" s="613" t="s">
        <v>6270</v>
      </c>
      <c r="C1699" s="614" t="s">
        <v>5421</v>
      </c>
      <c r="D1699" s="615">
        <v>45.51</v>
      </c>
      <c r="E1699" s="615">
        <v>9</v>
      </c>
      <c r="F1699" s="615">
        <v>54.51</v>
      </c>
    </row>
    <row r="1700" spans="1:6">
      <c r="A1700" s="612">
        <v>93183</v>
      </c>
      <c r="B1700" s="613" t="s">
        <v>6271</v>
      </c>
      <c r="C1700" s="614" t="s">
        <v>5421</v>
      </c>
      <c r="D1700" s="615">
        <v>59.16</v>
      </c>
      <c r="E1700" s="615">
        <v>9.99</v>
      </c>
      <c r="F1700" s="615">
        <v>69.150000000000006</v>
      </c>
    </row>
    <row r="1701" spans="1:6">
      <c r="A1701" s="612">
        <v>93184</v>
      </c>
      <c r="B1701" s="613" t="s">
        <v>6272</v>
      </c>
      <c r="C1701" s="614" t="s">
        <v>5421</v>
      </c>
      <c r="D1701" s="615">
        <v>32.78</v>
      </c>
      <c r="E1701" s="615">
        <v>7.85</v>
      </c>
      <c r="F1701" s="615">
        <v>40.630000000000003</v>
      </c>
    </row>
    <row r="1702" spans="1:6">
      <c r="A1702" s="612">
        <v>93185</v>
      </c>
      <c r="B1702" s="613" t="s">
        <v>6273</v>
      </c>
      <c r="C1702" s="614" t="s">
        <v>5421</v>
      </c>
      <c r="D1702" s="615">
        <v>58.51</v>
      </c>
      <c r="E1702" s="615">
        <v>9.5500000000000007</v>
      </c>
      <c r="F1702" s="615">
        <v>68.06</v>
      </c>
    </row>
    <row r="1703" spans="1:6">
      <c r="A1703" s="617" t="s">
        <v>14344</v>
      </c>
      <c r="B1703" s="618" t="s">
        <v>14345</v>
      </c>
      <c r="C1703" s="619" t="s">
        <v>5421</v>
      </c>
      <c r="D1703" s="620">
        <v>46.19</v>
      </c>
      <c r="E1703" s="620">
        <v>22.31</v>
      </c>
      <c r="F1703" s="620">
        <v>68.5</v>
      </c>
    </row>
    <row r="1704" spans="1:6">
      <c r="A1704" s="621"/>
      <c r="B1704" s="627" t="s">
        <v>11338</v>
      </c>
      <c r="C1704" s="628"/>
      <c r="D1704" s="629"/>
      <c r="E1704" s="629"/>
      <c r="F1704" s="629"/>
    </row>
    <row r="1705" spans="1:6">
      <c r="A1705" s="612">
        <v>93194</v>
      </c>
      <c r="B1705" s="613" t="s">
        <v>6274</v>
      </c>
      <c r="C1705" s="614" t="s">
        <v>5421</v>
      </c>
      <c r="D1705" s="615">
        <v>44.42</v>
      </c>
      <c r="E1705" s="615">
        <v>8.85</v>
      </c>
      <c r="F1705" s="615">
        <v>53.27</v>
      </c>
    </row>
    <row r="1706" spans="1:6">
      <c r="A1706" s="612">
        <v>93195</v>
      </c>
      <c r="B1706" s="613" t="s">
        <v>6275</v>
      </c>
      <c r="C1706" s="614" t="s">
        <v>5421</v>
      </c>
      <c r="D1706" s="615">
        <v>55.23</v>
      </c>
      <c r="E1706" s="615">
        <v>9.9600000000000009</v>
      </c>
      <c r="F1706" s="615">
        <v>65.19</v>
      </c>
    </row>
    <row r="1707" spans="1:6">
      <c r="A1707" s="621"/>
      <c r="B1707" s="627" t="s">
        <v>11339</v>
      </c>
      <c r="C1707" s="628"/>
      <c r="D1707" s="629"/>
      <c r="E1707" s="629"/>
      <c r="F1707" s="629"/>
    </row>
    <row r="1708" spans="1:6" ht="30">
      <c r="A1708" s="617" t="s">
        <v>14346</v>
      </c>
      <c r="B1708" s="618" t="s">
        <v>14347</v>
      </c>
      <c r="C1708" s="619" t="s">
        <v>5435</v>
      </c>
      <c r="D1708" s="620">
        <v>903.66</v>
      </c>
      <c r="E1708" s="620">
        <v>0</v>
      </c>
      <c r="F1708" s="620">
        <v>903.66</v>
      </c>
    </row>
    <row r="1709" spans="1:6" ht="30">
      <c r="A1709" s="617" t="s">
        <v>14348</v>
      </c>
      <c r="B1709" s="618" t="s">
        <v>14349</v>
      </c>
      <c r="C1709" s="619" t="s">
        <v>5421</v>
      </c>
      <c r="D1709" s="620">
        <v>24.48</v>
      </c>
      <c r="E1709" s="620">
        <v>36.119999999999997</v>
      </c>
      <c r="F1709" s="620">
        <v>60.6</v>
      </c>
    </row>
    <row r="1710" spans="1:6">
      <c r="A1710" s="621"/>
      <c r="B1710" s="627" t="s">
        <v>6276</v>
      </c>
      <c r="C1710" s="628"/>
      <c r="D1710" s="629"/>
      <c r="E1710" s="629"/>
      <c r="F1710" s="629"/>
    </row>
    <row r="1711" spans="1:6">
      <c r="A1711" s="617" t="s">
        <v>14350</v>
      </c>
      <c r="B1711" s="618" t="s">
        <v>14351</v>
      </c>
      <c r="C1711" s="619" t="s">
        <v>5815</v>
      </c>
      <c r="D1711" s="620">
        <v>42.88</v>
      </c>
      <c r="E1711" s="620">
        <v>25.66</v>
      </c>
      <c r="F1711" s="620">
        <v>68.540000000000006</v>
      </c>
    </row>
    <row r="1712" spans="1:6">
      <c r="A1712" s="621"/>
      <c r="B1712" s="627" t="s">
        <v>6277</v>
      </c>
      <c r="C1712" s="610"/>
      <c r="D1712" s="611"/>
      <c r="E1712" s="611"/>
      <c r="F1712" s="611"/>
    </row>
    <row r="1713" spans="1:6" ht="45">
      <c r="A1713" s="612">
        <v>100763</v>
      </c>
      <c r="B1713" s="613" t="s">
        <v>12048</v>
      </c>
      <c r="C1713" s="614" t="s">
        <v>5815</v>
      </c>
      <c r="D1713" s="615">
        <v>16.61</v>
      </c>
      <c r="E1713" s="615">
        <v>1.1200000000000001</v>
      </c>
      <c r="F1713" s="615">
        <v>17.73</v>
      </c>
    </row>
    <row r="1714" spans="1:6" ht="45">
      <c r="A1714" s="612">
        <v>100764</v>
      </c>
      <c r="B1714" s="613" t="s">
        <v>12049</v>
      </c>
      <c r="C1714" s="614" t="s">
        <v>5815</v>
      </c>
      <c r="D1714" s="615">
        <v>16.29</v>
      </c>
      <c r="E1714" s="615">
        <v>1.2</v>
      </c>
      <c r="F1714" s="615">
        <v>17.489999999999998</v>
      </c>
    </row>
    <row r="1715" spans="1:6" ht="45">
      <c r="A1715" s="612">
        <v>100765</v>
      </c>
      <c r="B1715" s="613" t="s">
        <v>12050</v>
      </c>
      <c r="C1715" s="614" t="s">
        <v>5815</v>
      </c>
      <c r="D1715" s="615">
        <v>16.649999999999999</v>
      </c>
      <c r="E1715" s="615">
        <v>0.51</v>
      </c>
      <c r="F1715" s="615">
        <v>17.16</v>
      </c>
    </row>
    <row r="1716" spans="1:6" ht="45">
      <c r="A1716" s="612">
        <v>100766</v>
      </c>
      <c r="B1716" s="613" t="s">
        <v>12051</v>
      </c>
      <c r="C1716" s="614" t="s">
        <v>5815</v>
      </c>
      <c r="D1716" s="615">
        <v>16.47</v>
      </c>
      <c r="E1716" s="615">
        <v>0.9</v>
      </c>
      <c r="F1716" s="615">
        <v>17.37</v>
      </c>
    </row>
    <row r="1717" spans="1:6" ht="60">
      <c r="A1717" s="612">
        <v>100767</v>
      </c>
      <c r="B1717" s="613" t="s">
        <v>12052</v>
      </c>
      <c r="C1717" s="614" t="s">
        <v>5815</v>
      </c>
      <c r="D1717" s="615">
        <v>15.24</v>
      </c>
      <c r="E1717" s="615">
        <v>3.21</v>
      </c>
      <c r="F1717" s="615">
        <v>18.45</v>
      </c>
    </row>
    <row r="1718" spans="1:6" ht="60">
      <c r="A1718" s="612">
        <v>100768</v>
      </c>
      <c r="B1718" s="613" t="s">
        <v>12053</v>
      </c>
      <c r="C1718" s="614" t="s">
        <v>5815</v>
      </c>
      <c r="D1718" s="615">
        <v>14.28</v>
      </c>
      <c r="E1718" s="615">
        <v>3.39</v>
      </c>
      <c r="F1718" s="615">
        <v>17.670000000000002</v>
      </c>
    </row>
    <row r="1719" spans="1:6" ht="45">
      <c r="A1719" s="612">
        <v>100769</v>
      </c>
      <c r="B1719" s="613" t="s">
        <v>12054</v>
      </c>
      <c r="C1719" s="614" t="s">
        <v>5815</v>
      </c>
      <c r="D1719" s="615">
        <v>21</v>
      </c>
      <c r="E1719" s="615">
        <v>3.45</v>
      </c>
      <c r="F1719" s="615">
        <v>24.45</v>
      </c>
    </row>
    <row r="1720" spans="1:6" ht="45">
      <c r="A1720" s="612">
        <v>100770</v>
      </c>
      <c r="B1720" s="613" t="s">
        <v>12055</v>
      </c>
      <c r="C1720" s="614" t="s">
        <v>5815</v>
      </c>
      <c r="D1720" s="615">
        <v>19.86</v>
      </c>
      <c r="E1720" s="615">
        <v>3.58</v>
      </c>
      <c r="F1720" s="615">
        <v>23.44</v>
      </c>
    </row>
    <row r="1721" spans="1:6" ht="45">
      <c r="A1721" s="612">
        <v>100771</v>
      </c>
      <c r="B1721" s="613" t="s">
        <v>12056</v>
      </c>
      <c r="C1721" s="614" t="s">
        <v>5815</v>
      </c>
      <c r="D1721" s="615">
        <v>16.68</v>
      </c>
      <c r="E1721" s="615">
        <v>2.9</v>
      </c>
      <c r="F1721" s="615">
        <v>19.579999999999998</v>
      </c>
    </row>
    <row r="1722" spans="1:6" ht="45">
      <c r="A1722" s="612">
        <v>100772</v>
      </c>
      <c r="B1722" s="613" t="s">
        <v>12057</v>
      </c>
      <c r="C1722" s="614" t="s">
        <v>5815</v>
      </c>
      <c r="D1722" s="615">
        <v>15.61</v>
      </c>
      <c r="E1722" s="615">
        <v>3.03</v>
      </c>
      <c r="F1722" s="615">
        <v>18.64</v>
      </c>
    </row>
    <row r="1723" spans="1:6" ht="45">
      <c r="A1723" s="617" t="s">
        <v>14352</v>
      </c>
      <c r="B1723" s="618" t="s">
        <v>14353</v>
      </c>
      <c r="C1723" s="619" t="s">
        <v>5815</v>
      </c>
      <c r="D1723" s="620">
        <v>12.76</v>
      </c>
      <c r="E1723" s="620">
        <v>3.12</v>
      </c>
      <c r="F1723" s="620">
        <v>15.88</v>
      </c>
    </row>
    <row r="1724" spans="1:6" ht="30">
      <c r="A1724" s="617" t="s">
        <v>14354</v>
      </c>
      <c r="B1724" s="618" t="s">
        <v>14355</v>
      </c>
      <c r="C1724" s="619" t="s">
        <v>5421</v>
      </c>
      <c r="D1724" s="620">
        <v>4.05</v>
      </c>
      <c r="E1724" s="620">
        <v>3.83</v>
      </c>
      <c r="F1724" s="620">
        <v>7.88</v>
      </c>
    </row>
    <row r="1725" spans="1:6" ht="45">
      <c r="A1725" s="617" t="s">
        <v>14356</v>
      </c>
      <c r="B1725" s="618" t="s">
        <v>14357</v>
      </c>
      <c r="C1725" s="619" t="s">
        <v>5815</v>
      </c>
      <c r="D1725" s="620">
        <v>16.02</v>
      </c>
      <c r="E1725" s="620">
        <v>1.26</v>
      </c>
      <c r="F1725" s="620">
        <v>17.28</v>
      </c>
    </row>
    <row r="1726" spans="1:6" ht="30">
      <c r="A1726" s="617" t="s">
        <v>14358</v>
      </c>
      <c r="B1726" s="618" t="s">
        <v>14359</v>
      </c>
      <c r="C1726" s="619" t="s">
        <v>5815</v>
      </c>
      <c r="D1726" s="620">
        <v>14.37</v>
      </c>
      <c r="E1726" s="620">
        <v>1.26</v>
      </c>
      <c r="F1726" s="620">
        <v>15.63</v>
      </c>
    </row>
    <row r="1727" spans="1:6">
      <c r="A1727" s="617" t="s">
        <v>14360</v>
      </c>
      <c r="B1727" s="618" t="s">
        <v>14361</v>
      </c>
      <c r="C1727" s="619" t="s">
        <v>5815</v>
      </c>
      <c r="D1727" s="620">
        <v>3.13</v>
      </c>
      <c r="E1727" s="620">
        <v>2.2999999999999998</v>
      </c>
      <c r="F1727" s="620">
        <v>5.43</v>
      </c>
    </row>
    <row r="1728" spans="1:6">
      <c r="A1728" s="617" t="s">
        <v>14362</v>
      </c>
      <c r="B1728" s="618" t="s">
        <v>14363</v>
      </c>
      <c r="C1728" s="619" t="s">
        <v>5421</v>
      </c>
      <c r="D1728" s="620">
        <v>24.13</v>
      </c>
      <c r="E1728" s="620">
        <v>18.34</v>
      </c>
      <c r="F1728" s="620">
        <v>42.47</v>
      </c>
    </row>
    <row r="1729" spans="1:6">
      <c r="A1729" s="617" t="s">
        <v>14364</v>
      </c>
      <c r="B1729" s="618" t="s">
        <v>14365</v>
      </c>
      <c r="C1729" s="619" t="s">
        <v>5421</v>
      </c>
      <c r="D1729" s="620">
        <v>53.79</v>
      </c>
      <c r="E1729" s="620">
        <v>9.08</v>
      </c>
      <c r="F1729" s="620">
        <v>62.87</v>
      </c>
    </row>
    <row r="1730" spans="1:6">
      <c r="A1730" s="617" t="s">
        <v>14366</v>
      </c>
      <c r="B1730" s="618" t="s">
        <v>14367</v>
      </c>
      <c r="C1730" s="619" t="s">
        <v>5421</v>
      </c>
      <c r="D1730" s="620">
        <v>47.65</v>
      </c>
      <c r="E1730" s="620">
        <v>9.08</v>
      </c>
      <c r="F1730" s="620">
        <v>56.73</v>
      </c>
    </row>
    <row r="1731" spans="1:6">
      <c r="A1731" s="617" t="s">
        <v>14368</v>
      </c>
      <c r="B1731" s="618" t="s">
        <v>14369</v>
      </c>
      <c r="C1731" s="619" t="s">
        <v>1</v>
      </c>
      <c r="D1731" s="620">
        <v>16.440000000000001</v>
      </c>
      <c r="E1731" s="620">
        <v>11</v>
      </c>
      <c r="F1731" s="620">
        <v>27.44</v>
      </c>
    </row>
    <row r="1732" spans="1:6" ht="30">
      <c r="A1732" s="617" t="s">
        <v>14370</v>
      </c>
      <c r="B1732" s="618" t="s">
        <v>14371</v>
      </c>
      <c r="C1732" s="619" t="s">
        <v>1</v>
      </c>
      <c r="D1732" s="620">
        <v>45938.96</v>
      </c>
      <c r="E1732" s="620">
        <v>8543.34</v>
      </c>
      <c r="F1732" s="620">
        <v>54482.3</v>
      </c>
    </row>
    <row r="1733" spans="1:6" ht="30">
      <c r="A1733" s="617" t="s">
        <v>14372</v>
      </c>
      <c r="B1733" s="618" t="s">
        <v>14373</v>
      </c>
      <c r="C1733" s="619" t="s">
        <v>1</v>
      </c>
      <c r="D1733" s="620">
        <v>59094.49</v>
      </c>
      <c r="E1733" s="620">
        <v>5122.42</v>
      </c>
      <c r="F1733" s="620">
        <v>64216.91</v>
      </c>
    </row>
    <row r="1734" spans="1:6">
      <c r="A1734" s="621"/>
      <c r="B1734" s="627" t="s">
        <v>14374</v>
      </c>
      <c r="C1734" s="610"/>
      <c r="D1734" s="611"/>
      <c r="E1734" s="611"/>
      <c r="F1734" s="611"/>
    </row>
    <row r="1735" spans="1:6" ht="45">
      <c r="A1735" s="612">
        <v>104466</v>
      </c>
      <c r="B1735" s="613" t="s">
        <v>12079</v>
      </c>
      <c r="C1735" s="614" t="s">
        <v>5815</v>
      </c>
      <c r="D1735" s="615">
        <v>27.55</v>
      </c>
      <c r="E1735" s="615">
        <v>2.71</v>
      </c>
      <c r="F1735" s="615">
        <v>30.26</v>
      </c>
    </row>
    <row r="1736" spans="1:6" ht="30">
      <c r="A1736" s="612">
        <v>104468</v>
      </c>
      <c r="B1736" s="613" t="s">
        <v>12081</v>
      </c>
      <c r="C1736" s="614" t="s">
        <v>5815</v>
      </c>
      <c r="D1736" s="615">
        <v>48.75</v>
      </c>
      <c r="E1736" s="615">
        <v>5.59</v>
      </c>
      <c r="F1736" s="615">
        <v>54.34</v>
      </c>
    </row>
    <row r="1737" spans="1:6" ht="30">
      <c r="A1737" s="612">
        <v>104469</v>
      </c>
      <c r="B1737" s="613" t="s">
        <v>12082</v>
      </c>
      <c r="C1737" s="614" t="s">
        <v>5815</v>
      </c>
      <c r="D1737" s="615">
        <v>51.46</v>
      </c>
      <c r="E1737" s="615">
        <v>5.58</v>
      </c>
      <c r="F1737" s="615">
        <v>57.04</v>
      </c>
    </row>
    <row r="1738" spans="1:6" ht="30">
      <c r="A1738" s="612">
        <v>104467</v>
      </c>
      <c r="B1738" s="613" t="s">
        <v>12080</v>
      </c>
      <c r="C1738" s="614" t="s">
        <v>5815</v>
      </c>
      <c r="D1738" s="615">
        <v>36.74</v>
      </c>
      <c r="E1738" s="615">
        <v>4.7300000000000004</v>
      </c>
      <c r="F1738" s="615">
        <v>41.47</v>
      </c>
    </row>
    <row r="1739" spans="1:6" ht="30">
      <c r="A1739" s="612">
        <v>104470</v>
      </c>
      <c r="B1739" s="613" t="s">
        <v>12083</v>
      </c>
      <c r="C1739" s="614" t="s">
        <v>5815</v>
      </c>
      <c r="D1739" s="615">
        <v>28.4</v>
      </c>
      <c r="E1739" s="615">
        <v>3.24</v>
      </c>
      <c r="F1739" s="615">
        <v>31.64</v>
      </c>
    </row>
    <row r="1740" spans="1:6" ht="30">
      <c r="A1740" s="612">
        <v>104471</v>
      </c>
      <c r="B1740" s="613" t="s">
        <v>12084</v>
      </c>
      <c r="C1740" s="614" t="s">
        <v>5815</v>
      </c>
      <c r="D1740" s="615">
        <v>25.52</v>
      </c>
      <c r="E1740" s="615">
        <v>2.83</v>
      </c>
      <c r="F1740" s="615">
        <v>28.35</v>
      </c>
    </row>
    <row r="1741" spans="1:6" ht="45">
      <c r="A1741" s="612">
        <v>104472</v>
      </c>
      <c r="B1741" s="613" t="s">
        <v>12085</v>
      </c>
      <c r="C1741" s="614" t="s">
        <v>5815</v>
      </c>
      <c r="D1741" s="615">
        <v>38.08</v>
      </c>
      <c r="E1741" s="615">
        <v>4.41</v>
      </c>
      <c r="F1741" s="615">
        <v>42.49</v>
      </c>
    </row>
    <row r="1742" spans="1:6" ht="15.75">
      <c r="A1742" s="621"/>
      <c r="B1742" s="622" t="s">
        <v>6278</v>
      </c>
      <c r="C1742" s="610"/>
      <c r="D1742" s="611"/>
      <c r="E1742" s="611"/>
      <c r="F1742" s="611"/>
    </row>
    <row r="1743" spans="1:6">
      <c r="A1743" s="621"/>
      <c r="B1743" s="627" t="s">
        <v>6279</v>
      </c>
      <c r="C1743" s="628"/>
      <c r="D1743" s="629"/>
      <c r="E1743" s="629"/>
      <c r="F1743" s="629"/>
    </row>
    <row r="1744" spans="1:6" ht="30">
      <c r="A1744" s="612">
        <v>97621</v>
      </c>
      <c r="B1744" s="613" t="s">
        <v>6280</v>
      </c>
      <c r="C1744" s="614" t="s">
        <v>5435</v>
      </c>
      <c r="D1744" s="615">
        <v>40.31</v>
      </c>
      <c r="E1744" s="615">
        <v>81.5</v>
      </c>
      <c r="F1744" s="615">
        <v>121.81</v>
      </c>
    </row>
    <row r="1745" spans="1:6" ht="30">
      <c r="A1745" s="612">
        <v>97622</v>
      </c>
      <c r="B1745" s="613" t="s">
        <v>6281</v>
      </c>
      <c r="C1745" s="614" t="s">
        <v>5435</v>
      </c>
      <c r="D1745" s="615">
        <v>19.63</v>
      </c>
      <c r="E1745" s="615">
        <v>39.729999999999997</v>
      </c>
      <c r="F1745" s="615">
        <v>59.36</v>
      </c>
    </row>
    <row r="1746" spans="1:6" ht="30">
      <c r="A1746" s="612">
        <v>97623</v>
      </c>
      <c r="B1746" s="613" t="s">
        <v>6282</v>
      </c>
      <c r="C1746" s="614" t="s">
        <v>5435</v>
      </c>
      <c r="D1746" s="615">
        <v>60.21</v>
      </c>
      <c r="E1746" s="615">
        <v>121.66</v>
      </c>
      <c r="F1746" s="615">
        <v>181.87</v>
      </c>
    </row>
    <row r="1747" spans="1:6" ht="30">
      <c r="A1747" s="612">
        <v>97624</v>
      </c>
      <c r="B1747" s="613" t="s">
        <v>6283</v>
      </c>
      <c r="C1747" s="614" t="s">
        <v>5435</v>
      </c>
      <c r="D1747" s="615">
        <v>36.94</v>
      </c>
      <c r="E1747" s="615">
        <v>74.69</v>
      </c>
      <c r="F1747" s="615">
        <v>111.63</v>
      </c>
    </row>
    <row r="1748" spans="1:6" ht="30">
      <c r="A1748" s="612">
        <v>97625</v>
      </c>
      <c r="B1748" s="613" t="s">
        <v>6284</v>
      </c>
      <c r="C1748" s="614" t="s">
        <v>5435</v>
      </c>
      <c r="D1748" s="615">
        <v>49.25</v>
      </c>
      <c r="E1748" s="615">
        <v>7.64</v>
      </c>
      <c r="F1748" s="615">
        <v>56.89</v>
      </c>
    </row>
    <row r="1749" spans="1:6">
      <c r="A1749" s="617" t="s">
        <v>14375</v>
      </c>
      <c r="B1749" s="618" t="s">
        <v>14376</v>
      </c>
      <c r="C1749" s="619" t="s">
        <v>99</v>
      </c>
      <c r="D1749" s="620">
        <v>1.77</v>
      </c>
      <c r="E1749" s="620">
        <v>3.57</v>
      </c>
      <c r="F1749" s="620">
        <v>5.34</v>
      </c>
    </row>
    <row r="1750" spans="1:6">
      <c r="A1750" s="617" t="s">
        <v>14377</v>
      </c>
      <c r="B1750" s="618" t="s">
        <v>14378</v>
      </c>
      <c r="C1750" s="619" t="s">
        <v>99</v>
      </c>
      <c r="D1750" s="620">
        <v>2.96</v>
      </c>
      <c r="E1750" s="620">
        <v>5.96</v>
      </c>
      <c r="F1750" s="620">
        <v>8.92</v>
      </c>
    </row>
    <row r="1751" spans="1:6">
      <c r="A1751" s="617" t="s">
        <v>14379</v>
      </c>
      <c r="B1751" s="618" t="s">
        <v>14380</v>
      </c>
      <c r="C1751" s="619" t="s">
        <v>5435</v>
      </c>
      <c r="D1751" s="620">
        <v>33.950000000000003</v>
      </c>
      <c r="E1751" s="620">
        <v>68.59</v>
      </c>
      <c r="F1751" s="620">
        <v>102.54</v>
      </c>
    </row>
    <row r="1752" spans="1:6">
      <c r="A1752" s="631" t="s">
        <v>14381</v>
      </c>
      <c r="B1752" s="618" t="s">
        <v>14382</v>
      </c>
      <c r="C1752" s="619" t="s">
        <v>5435</v>
      </c>
      <c r="D1752" s="620">
        <v>25.46</v>
      </c>
      <c r="E1752" s="620">
        <v>51.44</v>
      </c>
      <c r="F1752" s="620">
        <v>76.900000000000006</v>
      </c>
    </row>
    <row r="1753" spans="1:6">
      <c r="A1753" s="617" t="s">
        <v>14383</v>
      </c>
      <c r="B1753" s="618" t="s">
        <v>14384</v>
      </c>
      <c r="C1753" s="619" t="s">
        <v>5435</v>
      </c>
      <c r="D1753" s="620">
        <v>100.1</v>
      </c>
      <c r="E1753" s="620">
        <v>195.26</v>
      </c>
      <c r="F1753" s="620">
        <v>295.36</v>
      </c>
    </row>
    <row r="1754" spans="1:6">
      <c r="A1754" s="617" t="s">
        <v>14385</v>
      </c>
      <c r="B1754" s="618" t="s">
        <v>14386</v>
      </c>
      <c r="C1754" s="619" t="s">
        <v>5435</v>
      </c>
      <c r="D1754" s="620">
        <v>50.05</v>
      </c>
      <c r="E1754" s="620">
        <v>97.63</v>
      </c>
      <c r="F1754" s="620">
        <v>147.68</v>
      </c>
    </row>
    <row r="1755" spans="1:6">
      <c r="A1755" s="617" t="s">
        <v>14387</v>
      </c>
      <c r="B1755" s="618" t="s">
        <v>14388</v>
      </c>
      <c r="C1755" s="619" t="s">
        <v>99</v>
      </c>
      <c r="D1755" s="620">
        <v>7.7</v>
      </c>
      <c r="E1755" s="620">
        <v>15.02</v>
      </c>
      <c r="F1755" s="620">
        <v>22.72</v>
      </c>
    </row>
    <row r="1756" spans="1:6">
      <c r="A1756" s="617" t="s">
        <v>14389</v>
      </c>
      <c r="B1756" s="618" t="s">
        <v>14390</v>
      </c>
      <c r="C1756" s="619" t="s">
        <v>99</v>
      </c>
      <c r="D1756" s="620">
        <v>7.7</v>
      </c>
      <c r="E1756" s="620">
        <v>15.02</v>
      </c>
      <c r="F1756" s="620">
        <v>22.72</v>
      </c>
    </row>
    <row r="1757" spans="1:6">
      <c r="A1757" s="621"/>
      <c r="B1757" s="627" t="s">
        <v>6285</v>
      </c>
      <c r="C1757" s="628"/>
      <c r="D1757" s="629"/>
      <c r="E1757" s="629"/>
      <c r="F1757" s="629"/>
    </row>
    <row r="1758" spans="1:6" ht="30">
      <c r="A1758" s="612">
        <v>101159</v>
      </c>
      <c r="B1758" s="613" t="s">
        <v>6286</v>
      </c>
      <c r="C1758" s="614" t="s">
        <v>99</v>
      </c>
      <c r="D1758" s="615">
        <v>83.64</v>
      </c>
      <c r="E1758" s="615">
        <v>57.79</v>
      </c>
      <c r="F1758" s="615">
        <v>141.43</v>
      </c>
    </row>
    <row r="1759" spans="1:6" ht="30">
      <c r="A1759" s="617" t="s">
        <v>14391</v>
      </c>
      <c r="B1759" s="618" t="s">
        <v>14392</v>
      </c>
      <c r="C1759" s="619" t="s">
        <v>99</v>
      </c>
      <c r="D1759" s="620">
        <v>194.59</v>
      </c>
      <c r="E1759" s="620">
        <v>98.92</v>
      </c>
      <c r="F1759" s="620">
        <v>293.51</v>
      </c>
    </row>
    <row r="1760" spans="1:6">
      <c r="A1760" s="621"/>
      <c r="B1760" s="627" t="s">
        <v>11340</v>
      </c>
      <c r="C1760" s="628"/>
      <c r="D1760" s="629"/>
      <c r="E1760" s="629"/>
      <c r="F1760" s="629"/>
    </row>
    <row r="1761" spans="1:6" ht="30">
      <c r="A1761" s="617" t="s">
        <v>14393</v>
      </c>
      <c r="B1761" s="618" t="s">
        <v>14394</v>
      </c>
      <c r="C1761" s="619" t="s">
        <v>99</v>
      </c>
      <c r="D1761" s="620">
        <v>135.38</v>
      </c>
      <c r="E1761" s="620">
        <v>46.41</v>
      </c>
      <c r="F1761" s="620">
        <v>181.79</v>
      </c>
    </row>
    <row r="1762" spans="1:6">
      <c r="A1762" s="621"/>
      <c r="B1762" s="627" t="s">
        <v>11341</v>
      </c>
      <c r="C1762" s="628"/>
      <c r="D1762" s="629"/>
      <c r="E1762" s="629"/>
      <c r="F1762" s="629"/>
    </row>
    <row r="1763" spans="1:6" ht="45">
      <c r="A1763" s="612">
        <v>103350</v>
      </c>
      <c r="B1763" s="613" t="s">
        <v>11022</v>
      </c>
      <c r="C1763" s="614" t="s">
        <v>99</v>
      </c>
      <c r="D1763" s="615">
        <v>95.71</v>
      </c>
      <c r="E1763" s="615">
        <v>88.19</v>
      </c>
      <c r="F1763" s="615">
        <v>183.9</v>
      </c>
    </row>
    <row r="1764" spans="1:6" ht="30">
      <c r="A1764" s="612">
        <v>103351</v>
      </c>
      <c r="B1764" s="613" t="s">
        <v>11023</v>
      </c>
      <c r="C1764" s="614" t="s">
        <v>99</v>
      </c>
      <c r="D1764" s="615">
        <v>96.34</v>
      </c>
      <c r="E1764" s="615">
        <v>89.49</v>
      </c>
      <c r="F1764" s="615">
        <v>185.83</v>
      </c>
    </row>
    <row r="1765" spans="1:6">
      <c r="A1765" s="621"/>
      <c r="B1765" s="627" t="s">
        <v>11342</v>
      </c>
      <c r="C1765" s="628"/>
      <c r="D1765" s="629"/>
      <c r="E1765" s="629"/>
      <c r="F1765" s="629"/>
    </row>
    <row r="1766" spans="1:6" ht="45">
      <c r="A1766" s="612">
        <v>103328</v>
      </c>
      <c r="B1766" s="613" t="s">
        <v>11014</v>
      </c>
      <c r="C1766" s="614" t="s">
        <v>99</v>
      </c>
      <c r="D1766" s="615">
        <v>46.51</v>
      </c>
      <c r="E1766" s="615">
        <v>47.03</v>
      </c>
      <c r="F1766" s="615">
        <v>93.54</v>
      </c>
    </row>
    <row r="1767" spans="1:6" ht="30">
      <c r="A1767" s="612">
        <v>103329</v>
      </c>
      <c r="B1767" s="613" t="s">
        <v>11015</v>
      </c>
      <c r="C1767" s="614" t="s">
        <v>99</v>
      </c>
      <c r="D1767" s="615">
        <v>46.95</v>
      </c>
      <c r="E1767" s="615">
        <v>47.91</v>
      </c>
      <c r="F1767" s="615">
        <v>94.86</v>
      </c>
    </row>
    <row r="1768" spans="1:6" ht="45">
      <c r="A1768" s="617" t="s">
        <v>14395</v>
      </c>
      <c r="B1768" s="618" t="s">
        <v>14396</v>
      </c>
      <c r="C1768" s="619" t="s">
        <v>99</v>
      </c>
      <c r="D1768" s="620">
        <v>48.37</v>
      </c>
      <c r="E1768" s="620">
        <v>46.87</v>
      </c>
      <c r="F1768" s="620">
        <v>95.24</v>
      </c>
    </row>
    <row r="1769" spans="1:6">
      <c r="A1769" s="621"/>
      <c r="B1769" s="627" t="s">
        <v>11343</v>
      </c>
      <c r="C1769" s="628"/>
      <c r="D1769" s="629"/>
      <c r="E1769" s="629"/>
      <c r="F1769" s="629"/>
    </row>
    <row r="1770" spans="1:6" ht="45">
      <c r="A1770" s="612">
        <v>103332</v>
      </c>
      <c r="B1770" s="613" t="s">
        <v>11018</v>
      </c>
      <c r="C1770" s="614" t="s">
        <v>99</v>
      </c>
      <c r="D1770" s="615">
        <v>59.07</v>
      </c>
      <c r="E1770" s="615">
        <v>64.13</v>
      </c>
      <c r="F1770" s="615">
        <v>123.2</v>
      </c>
    </row>
    <row r="1771" spans="1:6" ht="30">
      <c r="A1771" s="612">
        <v>103333</v>
      </c>
      <c r="B1771" s="613" t="s">
        <v>11019</v>
      </c>
      <c r="C1771" s="614" t="s">
        <v>99</v>
      </c>
      <c r="D1771" s="615">
        <v>59.57</v>
      </c>
      <c r="E1771" s="615">
        <v>65.14</v>
      </c>
      <c r="F1771" s="615">
        <v>124.71</v>
      </c>
    </row>
    <row r="1772" spans="1:6">
      <c r="A1772" s="621"/>
      <c r="B1772" s="627" t="s">
        <v>11344</v>
      </c>
      <c r="C1772" s="628"/>
      <c r="D1772" s="629"/>
      <c r="E1772" s="629"/>
      <c r="F1772" s="629"/>
    </row>
    <row r="1773" spans="1:6" ht="45">
      <c r="A1773" s="612">
        <v>103356</v>
      </c>
      <c r="B1773" s="613" t="s">
        <v>11024</v>
      </c>
      <c r="C1773" s="614" t="s">
        <v>99</v>
      </c>
      <c r="D1773" s="615">
        <v>34.450000000000003</v>
      </c>
      <c r="E1773" s="615">
        <v>22.72</v>
      </c>
      <c r="F1773" s="615">
        <v>57.17</v>
      </c>
    </row>
    <row r="1774" spans="1:6" ht="30">
      <c r="A1774" s="612">
        <v>103357</v>
      </c>
      <c r="B1774" s="613" t="s">
        <v>11025</v>
      </c>
      <c r="C1774" s="614" t="s">
        <v>99</v>
      </c>
      <c r="D1774" s="615">
        <v>34.82</v>
      </c>
      <c r="E1774" s="615">
        <v>23.46</v>
      </c>
      <c r="F1774" s="615">
        <v>58.28</v>
      </c>
    </row>
    <row r="1775" spans="1:6">
      <c r="A1775" s="621"/>
      <c r="B1775" s="627" t="s">
        <v>11345</v>
      </c>
      <c r="C1775" s="628"/>
      <c r="D1775" s="629"/>
      <c r="E1775" s="629"/>
      <c r="F1775" s="629"/>
    </row>
    <row r="1776" spans="1:6" ht="45">
      <c r="A1776" s="612">
        <v>103334</v>
      </c>
      <c r="B1776" s="613" t="s">
        <v>11020</v>
      </c>
      <c r="C1776" s="614" t="s">
        <v>99</v>
      </c>
      <c r="D1776" s="615">
        <v>79.819999999999993</v>
      </c>
      <c r="E1776" s="615">
        <v>68.09</v>
      </c>
      <c r="F1776" s="615">
        <v>147.91</v>
      </c>
    </row>
    <row r="1777" spans="1:6" ht="45">
      <c r="A1777" s="612">
        <v>103335</v>
      </c>
      <c r="B1777" s="613" t="s">
        <v>11021</v>
      </c>
      <c r="C1777" s="614" t="s">
        <v>99</v>
      </c>
      <c r="D1777" s="615">
        <v>80.680000000000007</v>
      </c>
      <c r="E1777" s="615">
        <v>69.87</v>
      </c>
      <c r="F1777" s="615">
        <v>150.55000000000001</v>
      </c>
    </row>
    <row r="1778" spans="1:6" ht="45">
      <c r="A1778" s="617" t="s">
        <v>14397</v>
      </c>
      <c r="B1778" s="618" t="s">
        <v>14398</v>
      </c>
      <c r="C1778" s="619" t="s">
        <v>99</v>
      </c>
      <c r="D1778" s="620">
        <v>84.18</v>
      </c>
      <c r="E1778" s="620">
        <v>69.239999999999995</v>
      </c>
      <c r="F1778" s="620">
        <v>153.41999999999999</v>
      </c>
    </row>
    <row r="1779" spans="1:6">
      <c r="A1779" s="621"/>
      <c r="B1779" s="627" t="s">
        <v>11346</v>
      </c>
      <c r="C1779" s="628"/>
      <c r="D1779" s="629"/>
      <c r="E1779" s="629"/>
      <c r="F1779" s="629"/>
    </row>
    <row r="1780" spans="1:6" ht="45">
      <c r="A1780" s="612">
        <v>103330</v>
      </c>
      <c r="B1780" s="613" t="s">
        <v>11016</v>
      </c>
      <c r="C1780" s="614" t="s">
        <v>99</v>
      </c>
      <c r="D1780" s="615">
        <v>50.25</v>
      </c>
      <c r="E1780" s="615">
        <v>35.25</v>
      </c>
      <c r="F1780" s="615">
        <v>85.5</v>
      </c>
    </row>
    <row r="1781" spans="1:6" ht="45">
      <c r="A1781" s="612">
        <v>103331</v>
      </c>
      <c r="B1781" s="613" t="s">
        <v>11017</v>
      </c>
      <c r="C1781" s="614" t="s">
        <v>99</v>
      </c>
      <c r="D1781" s="615">
        <v>50.71</v>
      </c>
      <c r="E1781" s="615">
        <v>36.200000000000003</v>
      </c>
      <c r="F1781" s="615">
        <v>86.91</v>
      </c>
    </row>
    <row r="1782" spans="1:6">
      <c r="A1782" s="621"/>
      <c r="B1782" s="627" t="s">
        <v>11347</v>
      </c>
      <c r="C1782" s="628"/>
      <c r="D1782" s="629"/>
      <c r="E1782" s="629"/>
      <c r="F1782" s="629"/>
    </row>
    <row r="1783" spans="1:6" ht="45">
      <c r="A1783" s="612">
        <v>103322</v>
      </c>
      <c r="B1783" s="613" t="s">
        <v>11008</v>
      </c>
      <c r="C1783" s="614" t="s">
        <v>99</v>
      </c>
      <c r="D1783" s="615">
        <v>40.619999999999997</v>
      </c>
      <c r="E1783" s="615">
        <v>17.71</v>
      </c>
      <c r="F1783" s="615">
        <v>58.33</v>
      </c>
    </row>
    <row r="1784" spans="1:6" ht="30">
      <c r="A1784" s="612">
        <v>103323</v>
      </c>
      <c r="B1784" s="613" t="s">
        <v>11009</v>
      </c>
      <c r="C1784" s="614" t="s">
        <v>99</v>
      </c>
      <c r="D1784" s="615">
        <v>41.11</v>
      </c>
      <c r="E1784" s="615">
        <v>18.72</v>
      </c>
      <c r="F1784" s="615">
        <v>59.83</v>
      </c>
    </row>
    <row r="1785" spans="1:6">
      <c r="A1785" s="621"/>
      <c r="B1785" s="627" t="s">
        <v>11348</v>
      </c>
      <c r="C1785" s="628"/>
      <c r="D1785" s="629"/>
      <c r="E1785" s="629"/>
      <c r="F1785" s="629"/>
    </row>
    <row r="1786" spans="1:6" ht="45">
      <c r="A1786" s="612">
        <v>103324</v>
      </c>
      <c r="B1786" s="613" t="s">
        <v>11010</v>
      </c>
      <c r="C1786" s="614" t="s">
        <v>99</v>
      </c>
      <c r="D1786" s="615">
        <v>52.91</v>
      </c>
      <c r="E1786" s="615">
        <v>25.57</v>
      </c>
      <c r="F1786" s="615">
        <v>78.48</v>
      </c>
    </row>
    <row r="1787" spans="1:6" ht="30">
      <c r="A1787" s="612">
        <v>103325</v>
      </c>
      <c r="B1787" s="613" t="s">
        <v>11011</v>
      </c>
      <c r="C1787" s="614" t="s">
        <v>99</v>
      </c>
      <c r="D1787" s="615">
        <v>53.45</v>
      </c>
      <c r="E1787" s="615">
        <v>26.73</v>
      </c>
      <c r="F1787" s="615">
        <v>80.180000000000007</v>
      </c>
    </row>
    <row r="1788" spans="1:6">
      <c r="A1788" s="621"/>
      <c r="B1788" s="627" t="s">
        <v>11349</v>
      </c>
      <c r="C1788" s="628"/>
      <c r="D1788" s="629"/>
      <c r="E1788" s="629"/>
      <c r="F1788" s="629"/>
    </row>
    <row r="1789" spans="1:6" ht="45">
      <c r="A1789" s="612">
        <v>103326</v>
      </c>
      <c r="B1789" s="613" t="s">
        <v>11012</v>
      </c>
      <c r="C1789" s="614" t="s">
        <v>99</v>
      </c>
      <c r="D1789" s="615">
        <v>65.25</v>
      </c>
      <c r="E1789" s="615">
        <v>29.45</v>
      </c>
      <c r="F1789" s="615">
        <v>94.7</v>
      </c>
    </row>
    <row r="1790" spans="1:6" ht="30">
      <c r="A1790" s="612">
        <v>103327</v>
      </c>
      <c r="B1790" s="613" t="s">
        <v>11013</v>
      </c>
      <c r="C1790" s="614" t="s">
        <v>99</v>
      </c>
      <c r="D1790" s="615">
        <v>65.89</v>
      </c>
      <c r="E1790" s="615">
        <v>30.8</v>
      </c>
      <c r="F1790" s="615">
        <v>96.69</v>
      </c>
    </row>
    <row r="1791" spans="1:6">
      <c r="A1791" s="621"/>
      <c r="B1791" s="627" t="s">
        <v>6287</v>
      </c>
      <c r="C1791" s="628"/>
      <c r="D1791" s="629"/>
      <c r="E1791" s="629"/>
      <c r="F1791" s="629"/>
    </row>
    <row r="1792" spans="1:6" ht="30">
      <c r="A1792" s="612">
        <v>103316</v>
      </c>
      <c r="B1792" s="613" t="s">
        <v>11028</v>
      </c>
      <c r="C1792" s="614" t="s">
        <v>99</v>
      </c>
      <c r="D1792" s="615">
        <v>46.09</v>
      </c>
      <c r="E1792" s="615">
        <v>21.62</v>
      </c>
      <c r="F1792" s="615">
        <v>67.709999999999994</v>
      </c>
    </row>
    <row r="1793" spans="1:6" ht="30">
      <c r="A1793" s="612">
        <v>103317</v>
      </c>
      <c r="B1793" s="613" t="s">
        <v>11029</v>
      </c>
      <c r="C1793" s="614" t="s">
        <v>99</v>
      </c>
      <c r="D1793" s="615">
        <v>46.5</v>
      </c>
      <c r="E1793" s="615">
        <v>22.46</v>
      </c>
      <c r="F1793" s="615">
        <v>68.959999999999994</v>
      </c>
    </row>
    <row r="1794" spans="1:6" ht="30">
      <c r="A1794" s="612">
        <v>103318</v>
      </c>
      <c r="B1794" s="613" t="s">
        <v>11030</v>
      </c>
      <c r="C1794" s="614" t="s">
        <v>99</v>
      </c>
      <c r="D1794" s="615">
        <v>58.96</v>
      </c>
      <c r="E1794" s="615">
        <v>29.51</v>
      </c>
      <c r="F1794" s="615">
        <v>88.47</v>
      </c>
    </row>
    <row r="1795" spans="1:6" ht="30">
      <c r="A1795" s="612">
        <v>103319</v>
      </c>
      <c r="B1795" s="613" t="s">
        <v>11031</v>
      </c>
      <c r="C1795" s="614" t="s">
        <v>99</v>
      </c>
      <c r="D1795" s="615">
        <v>59.44</v>
      </c>
      <c r="E1795" s="615">
        <v>30.5</v>
      </c>
      <c r="F1795" s="615">
        <v>89.94</v>
      </c>
    </row>
    <row r="1796" spans="1:6" ht="30">
      <c r="A1796" s="612">
        <v>103342</v>
      </c>
      <c r="B1796" s="613" t="s">
        <v>11040</v>
      </c>
      <c r="C1796" s="614" t="s">
        <v>99</v>
      </c>
      <c r="D1796" s="615">
        <v>69.45</v>
      </c>
      <c r="E1796" s="615">
        <v>33.32</v>
      </c>
      <c r="F1796" s="615">
        <v>102.77</v>
      </c>
    </row>
    <row r="1797" spans="1:6" ht="30">
      <c r="A1797" s="612">
        <v>103343</v>
      </c>
      <c r="B1797" s="613" t="s">
        <v>11041</v>
      </c>
      <c r="C1797" s="614" t="s">
        <v>99</v>
      </c>
      <c r="D1797" s="615">
        <v>69.98</v>
      </c>
      <c r="E1797" s="615">
        <v>34.42</v>
      </c>
      <c r="F1797" s="615">
        <v>104.4</v>
      </c>
    </row>
    <row r="1798" spans="1:6" ht="30">
      <c r="A1798" s="612">
        <v>103320</v>
      </c>
      <c r="B1798" s="613" t="s">
        <v>11032</v>
      </c>
      <c r="C1798" s="614" t="s">
        <v>99</v>
      </c>
      <c r="D1798" s="615">
        <v>72.61</v>
      </c>
      <c r="E1798" s="615">
        <v>33.42</v>
      </c>
      <c r="F1798" s="615">
        <v>106.03</v>
      </c>
    </row>
    <row r="1799" spans="1:6" ht="30">
      <c r="A1799" s="612">
        <v>103321</v>
      </c>
      <c r="B1799" s="613" t="s">
        <v>11033</v>
      </c>
      <c r="C1799" s="614" t="s">
        <v>99</v>
      </c>
      <c r="D1799" s="615">
        <v>73.209999999999994</v>
      </c>
      <c r="E1799" s="615">
        <v>34.67</v>
      </c>
      <c r="F1799" s="615">
        <v>107.88</v>
      </c>
    </row>
    <row r="1800" spans="1:6">
      <c r="A1800" s="621"/>
      <c r="B1800" s="627" t="s">
        <v>11350</v>
      </c>
      <c r="C1800" s="628"/>
      <c r="D1800" s="629"/>
      <c r="E1800" s="629"/>
      <c r="F1800" s="629"/>
    </row>
    <row r="1801" spans="1:6" ht="45">
      <c r="A1801" s="612">
        <v>103336</v>
      </c>
      <c r="B1801" s="613" t="s">
        <v>11034</v>
      </c>
      <c r="C1801" s="614" t="s">
        <v>99</v>
      </c>
      <c r="D1801" s="615">
        <v>49.21</v>
      </c>
      <c r="E1801" s="615">
        <v>27.96</v>
      </c>
      <c r="F1801" s="615">
        <v>77.17</v>
      </c>
    </row>
    <row r="1802" spans="1:6" ht="30">
      <c r="A1802" s="612">
        <v>103337</v>
      </c>
      <c r="B1802" s="613" t="s">
        <v>11035</v>
      </c>
      <c r="C1802" s="614" t="s">
        <v>99</v>
      </c>
      <c r="D1802" s="615">
        <v>49.62</v>
      </c>
      <c r="E1802" s="615">
        <v>28.8</v>
      </c>
      <c r="F1802" s="615">
        <v>78.42</v>
      </c>
    </row>
    <row r="1803" spans="1:6" ht="45">
      <c r="A1803" s="612">
        <v>103338</v>
      </c>
      <c r="B1803" s="613" t="s">
        <v>11036</v>
      </c>
      <c r="C1803" s="614" t="s">
        <v>99</v>
      </c>
      <c r="D1803" s="615">
        <v>63.97</v>
      </c>
      <c r="E1803" s="615">
        <v>38.130000000000003</v>
      </c>
      <c r="F1803" s="615">
        <v>102.1</v>
      </c>
    </row>
    <row r="1804" spans="1:6" ht="30">
      <c r="A1804" s="612">
        <v>103339</v>
      </c>
      <c r="B1804" s="613" t="s">
        <v>11037</v>
      </c>
      <c r="C1804" s="614" t="s">
        <v>99</v>
      </c>
      <c r="D1804" s="615">
        <v>64.44</v>
      </c>
      <c r="E1804" s="615">
        <v>39.130000000000003</v>
      </c>
      <c r="F1804" s="615">
        <v>103.57</v>
      </c>
    </row>
    <row r="1805" spans="1:6" ht="45">
      <c r="A1805" s="612">
        <v>103340</v>
      </c>
      <c r="B1805" s="613" t="s">
        <v>11038</v>
      </c>
      <c r="C1805" s="614" t="s">
        <v>99</v>
      </c>
      <c r="D1805" s="615">
        <v>79.72</v>
      </c>
      <c r="E1805" s="615">
        <v>43.22</v>
      </c>
      <c r="F1805" s="615">
        <v>122.94</v>
      </c>
    </row>
    <row r="1806" spans="1:6" ht="30">
      <c r="A1806" s="612">
        <v>103341</v>
      </c>
      <c r="B1806" s="613" t="s">
        <v>11039</v>
      </c>
      <c r="C1806" s="614" t="s">
        <v>99</v>
      </c>
      <c r="D1806" s="615">
        <v>80.33</v>
      </c>
      <c r="E1806" s="615">
        <v>44.46</v>
      </c>
      <c r="F1806" s="615">
        <v>124.79</v>
      </c>
    </row>
    <row r="1807" spans="1:6">
      <c r="A1807" s="621"/>
      <c r="B1807" s="627" t="s">
        <v>6288</v>
      </c>
      <c r="C1807" s="628"/>
      <c r="D1807" s="629"/>
      <c r="E1807" s="629"/>
      <c r="F1807" s="629"/>
    </row>
    <row r="1808" spans="1:6" ht="45">
      <c r="A1808" s="612">
        <v>91815</v>
      </c>
      <c r="B1808" s="613" t="s">
        <v>6289</v>
      </c>
      <c r="C1808" s="614" t="s">
        <v>99</v>
      </c>
      <c r="D1808" s="615">
        <v>57.22</v>
      </c>
      <c r="E1808" s="615">
        <v>17.059999999999999</v>
      </c>
      <c r="F1808" s="615">
        <v>74.28</v>
      </c>
    </row>
    <row r="1809" spans="1:6" ht="45">
      <c r="A1809" s="612">
        <v>91816</v>
      </c>
      <c r="B1809" s="613" t="s">
        <v>6290</v>
      </c>
      <c r="C1809" s="614" t="s">
        <v>99</v>
      </c>
      <c r="D1809" s="615">
        <v>72.05</v>
      </c>
      <c r="E1809" s="615">
        <v>27.67</v>
      </c>
      <c r="F1809" s="615">
        <v>99.72</v>
      </c>
    </row>
    <row r="1810" spans="1:6" ht="30">
      <c r="A1810" s="612">
        <v>89453</v>
      </c>
      <c r="B1810" s="613" t="s">
        <v>13301</v>
      </c>
      <c r="C1810" s="614" t="s">
        <v>99</v>
      </c>
      <c r="D1810" s="615">
        <v>57.22</v>
      </c>
      <c r="E1810" s="615">
        <v>17.059999999999999</v>
      </c>
      <c r="F1810" s="615">
        <v>74.28</v>
      </c>
    </row>
    <row r="1811" spans="1:6" ht="30">
      <c r="A1811" s="612">
        <v>89470</v>
      </c>
      <c r="B1811" s="613" t="s">
        <v>13304</v>
      </c>
      <c r="C1811" s="614" t="s">
        <v>99</v>
      </c>
      <c r="D1811" s="615">
        <v>61.9</v>
      </c>
      <c r="E1811" s="615">
        <v>23.6</v>
      </c>
      <c r="F1811" s="615">
        <v>85.5</v>
      </c>
    </row>
    <row r="1812" spans="1:6" ht="30">
      <c r="A1812" s="612">
        <v>89455</v>
      </c>
      <c r="B1812" s="613" t="s">
        <v>13302</v>
      </c>
      <c r="C1812" s="614" t="s">
        <v>99</v>
      </c>
      <c r="D1812" s="615">
        <v>71.739999999999995</v>
      </c>
      <c r="E1812" s="615">
        <v>18.09</v>
      </c>
      <c r="F1812" s="615">
        <v>89.83</v>
      </c>
    </row>
    <row r="1813" spans="1:6" ht="30">
      <c r="A1813" s="612">
        <v>89472</v>
      </c>
      <c r="B1813" s="613" t="s">
        <v>13305</v>
      </c>
      <c r="C1813" s="614" t="s">
        <v>99</v>
      </c>
      <c r="D1813" s="615">
        <v>76.989999999999995</v>
      </c>
      <c r="E1813" s="615">
        <v>25.32</v>
      </c>
      <c r="F1813" s="615">
        <v>102.31</v>
      </c>
    </row>
    <row r="1814" spans="1:6" ht="30">
      <c r="A1814" s="612">
        <v>89462</v>
      </c>
      <c r="B1814" s="613" t="s">
        <v>13303</v>
      </c>
      <c r="C1814" s="614" t="s">
        <v>99</v>
      </c>
      <c r="D1814" s="615">
        <v>72.05</v>
      </c>
      <c r="E1814" s="615">
        <v>27.67</v>
      </c>
      <c r="F1814" s="615">
        <v>99.72</v>
      </c>
    </row>
    <row r="1815" spans="1:6" ht="30">
      <c r="A1815" s="612">
        <v>89478</v>
      </c>
      <c r="B1815" s="613" t="s">
        <v>13306</v>
      </c>
      <c r="C1815" s="614" t="s">
        <v>99</v>
      </c>
      <c r="D1815" s="615">
        <v>79.150000000000006</v>
      </c>
      <c r="E1815" s="615">
        <v>39.35</v>
      </c>
      <c r="F1815" s="615">
        <v>118.5</v>
      </c>
    </row>
    <row r="1816" spans="1:6" ht="30">
      <c r="A1816" s="612">
        <v>89464</v>
      </c>
      <c r="B1816" s="613" t="s">
        <v>13303</v>
      </c>
      <c r="C1816" s="614" t="s">
        <v>99</v>
      </c>
      <c r="D1816" s="615">
        <v>87.21</v>
      </c>
      <c r="E1816" s="615">
        <v>29.78</v>
      </c>
      <c r="F1816" s="615">
        <v>116.99</v>
      </c>
    </row>
    <row r="1817" spans="1:6" ht="30">
      <c r="A1817" s="612">
        <v>89480</v>
      </c>
      <c r="B1817" s="613" t="s">
        <v>13307</v>
      </c>
      <c r="C1817" s="614" t="s">
        <v>99</v>
      </c>
      <c r="D1817" s="615">
        <v>94.91</v>
      </c>
      <c r="E1817" s="615">
        <v>42.14</v>
      </c>
      <c r="F1817" s="615">
        <v>137.05000000000001</v>
      </c>
    </row>
    <row r="1818" spans="1:6">
      <c r="A1818" s="621"/>
      <c r="B1818" s="627" t="s">
        <v>6291</v>
      </c>
      <c r="C1818" s="628"/>
      <c r="D1818" s="629"/>
      <c r="E1818" s="629"/>
      <c r="F1818" s="629"/>
    </row>
    <row r="1819" spans="1:6" ht="45">
      <c r="A1819" s="612">
        <v>89282</v>
      </c>
      <c r="B1819" s="613" t="s">
        <v>6292</v>
      </c>
      <c r="C1819" s="614" t="s">
        <v>99</v>
      </c>
      <c r="D1819" s="615">
        <v>56.25</v>
      </c>
      <c r="E1819" s="615">
        <v>20</v>
      </c>
      <c r="F1819" s="615">
        <v>76.25</v>
      </c>
    </row>
    <row r="1820" spans="1:6" ht="45">
      <c r="A1820" s="612">
        <v>89283</v>
      </c>
      <c r="B1820" s="613" t="s">
        <v>6293</v>
      </c>
      <c r="C1820" s="614" t="s">
        <v>99</v>
      </c>
      <c r="D1820" s="615">
        <v>56.84</v>
      </c>
      <c r="E1820" s="615">
        <v>21.14</v>
      </c>
      <c r="F1820" s="615">
        <v>77.98</v>
      </c>
    </row>
    <row r="1821" spans="1:6" ht="45">
      <c r="A1821" s="612">
        <v>89284</v>
      </c>
      <c r="B1821" s="613" t="s">
        <v>6294</v>
      </c>
      <c r="C1821" s="614" t="s">
        <v>99</v>
      </c>
      <c r="D1821" s="615">
        <v>52.29</v>
      </c>
      <c r="E1821" s="615">
        <v>16.91</v>
      </c>
      <c r="F1821" s="615">
        <v>69.2</v>
      </c>
    </row>
    <row r="1822" spans="1:6" ht="45">
      <c r="A1822" s="612">
        <v>89285</v>
      </c>
      <c r="B1822" s="613" t="s">
        <v>6295</v>
      </c>
      <c r="C1822" s="614" t="s">
        <v>99</v>
      </c>
      <c r="D1822" s="615">
        <v>52.88</v>
      </c>
      <c r="E1822" s="615">
        <v>18.05</v>
      </c>
      <c r="F1822" s="615">
        <v>70.930000000000007</v>
      </c>
    </row>
    <row r="1823" spans="1:6" ht="45">
      <c r="A1823" s="612">
        <v>89286</v>
      </c>
      <c r="B1823" s="613" t="s">
        <v>6296</v>
      </c>
      <c r="C1823" s="614" t="s">
        <v>99</v>
      </c>
      <c r="D1823" s="615">
        <v>58.78</v>
      </c>
      <c r="E1823" s="615">
        <v>23.1</v>
      </c>
      <c r="F1823" s="615">
        <v>81.88</v>
      </c>
    </row>
    <row r="1824" spans="1:6" ht="45">
      <c r="A1824" s="612">
        <v>89287</v>
      </c>
      <c r="B1824" s="613" t="s">
        <v>6297</v>
      </c>
      <c r="C1824" s="614" t="s">
        <v>99</v>
      </c>
      <c r="D1824" s="615">
        <v>59.37</v>
      </c>
      <c r="E1824" s="615">
        <v>24.24</v>
      </c>
      <c r="F1824" s="615">
        <v>83.61</v>
      </c>
    </row>
    <row r="1825" spans="1:6" ht="45">
      <c r="A1825" s="612">
        <v>89288</v>
      </c>
      <c r="B1825" s="613" t="s">
        <v>6298</v>
      </c>
      <c r="C1825" s="614" t="s">
        <v>99</v>
      </c>
      <c r="D1825" s="615">
        <v>53.77</v>
      </c>
      <c r="E1825" s="615">
        <v>18.5</v>
      </c>
      <c r="F1825" s="615">
        <v>72.27</v>
      </c>
    </row>
    <row r="1826" spans="1:6" ht="45">
      <c r="A1826" s="612">
        <v>89289</v>
      </c>
      <c r="B1826" s="613" t="s">
        <v>6299</v>
      </c>
      <c r="C1826" s="614" t="s">
        <v>99</v>
      </c>
      <c r="D1826" s="615">
        <v>54.37</v>
      </c>
      <c r="E1826" s="615">
        <v>19.63</v>
      </c>
      <c r="F1826" s="615">
        <v>74</v>
      </c>
    </row>
    <row r="1827" spans="1:6" ht="45">
      <c r="A1827" s="612">
        <v>89290</v>
      </c>
      <c r="B1827" s="613" t="s">
        <v>6300</v>
      </c>
      <c r="C1827" s="614" t="s">
        <v>99</v>
      </c>
      <c r="D1827" s="615">
        <v>60.57</v>
      </c>
      <c r="E1827" s="615">
        <v>27.61</v>
      </c>
      <c r="F1827" s="615">
        <v>88.18</v>
      </c>
    </row>
    <row r="1828" spans="1:6" ht="45">
      <c r="A1828" s="612">
        <v>89291</v>
      </c>
      <c r="B1828" s="613" t="s">
        <v>6301</v>
      </c>
      <c r="C1828" s="614" t="s">
        <v>99</v>
      </c>
      <c r="D1828" s="615">
        <v>61.23</v>
      </c>
      <c r="E1828" s="615">
        <v>28.87</v>
      </c>
      <c r="F1828" s="615">
        <v>90.1</v>
      </c>
    </row>
    <row r="1829" spans="1:6" ht="45">
      <c r="A1829" s="612">
        <v>89292</v>
      </c>
      <c r="B1829" s="613" t="s">
        <v>6302</v>
      </c>
      <c r="C1829" s="614" t="s">
        <v>99</v>
      </c>
      <c r="D1829" s="615">
        <v>56.58</v>
      </c>
      <c r="E1829" s="615">
        <v>24.52</v>
      </c>
      <c r="F1829" s="615">
        <v>81.099999999999994</v>
      </c>
    </row>
    <row r="1830" spans="1:6" ht="45">
      <c r="A1830" s="612">
        <v>89293</v>
      </c>
      <c r="B1830" s="613" t="s">
        <v>6303</v>
      </c>
      <c r="C1830" s="614" t="s">
        <v>99</v>
      </c>
      <c r="D1830" s="615">
        <v>57.24</v>
      </c>
      <c r="E1830" s="615">
        <v>25.78</v>
      </c>
      <c r="F1830" s="615">
        <v>83.02</v>
      </c>
    </row>
    <row r="1831" spans="1:6" ht="45">
      <c r="A1831" s="612">
        <v>89294</v>
      </c>
      <c r="B1831" s="613" t="s">
        <v>6304</v>
      </c>
      <c r="C1831" s="614" t="s">
        <v>99</v>
      </c>
      <c r="D1831" s="615">
        <v>64.12</v>
      </c>
      <c r="E1831" s="615">
        <v>32.22</v>
      </c>
      <c r="F1831" s="615">
        <v>96.34</v>
      </c>
    </row>
    <row r="1832" spans="1:6" ht="45">
      <c r="A1832" s="612">
        <v>89295</v>
      </c>
      <c r="B1832" s="613" t="s">
        <v>6305</v>
      </c>
      <c r="C1832" s="614" t="s">
        <v>99</v>
      </c>
      <c r="D1832" s="615">
        <v>64.78</v>
      </c>
      <c r="E1832" s="615">
        <v>33.479999999999997</v>
      </c>
      <c r="F1832" s="615">
        <v>98.26</v>
      </c>
    </row>
    <row r="1833" spans="1:6" ht="45">
      <c r="A1833" s="612">
        <v>89296</v>
      </c>
      <c r="B1833" s="613" t="s">
        <v>6306</v>
      </c>
      <c r="C1833" s="614" t="s">
        <v>99</v>
      </c>
      <c r="D1833" s="615">
        <v>58.46</v>
      </c>
      <c r="E1833" s="615">
        <v>27.03</v>
      </c>
      <c r="F1833" s="615">
        <v>85.49</v>
      </c>
    </row>
    <row r="1834" spans="1:6" ht="45">
      <c r="A1834" s="612">
        <v>89297</v>
      </c>
      <c r="B1834" s="613" t="s">
        <v>6307</v>
      </c>
      <c r="C1834" s="614" t="s">
        <v>99</v>
      </c>
      <c r="D1834" s="615">
        <v>59.12</v>
      </c>
      <c r="E1834" s="615">
        <v>28.29</v>
      </c>
      <c r="F1834" s="615">
        <v>87.41</v>
      </c>
    </row>
    <row r="1835" spans="1:6" ht="45">
      <c r="A1835" s="612">
        <v>89298</v>
      </c>
      <c r="B1835" s="613" t="s">
        <v>6308</v>
      </c>
      <c r="C1835" s="614" t="s">
        <v>99</v>
      </c>
      <c r="D1835" s="615">
        <v>61.75</v>
      </c>
      <c r="E1835" s="615">
        <v>28.71</v>
      </c>
      <c r="F1835" s="615">
        <v>90.46</v>
      </c>
    </row>
    <row r="1836" spans="1:6" ht="45">
      <c r="A1836" s="612">
        <v>89299</v>
      </c>
      <c r="B1836" s="613" t="s">
        <v>6309</v>
      </c>
      <c r="C1836" s="614" t="s">
        <v>99</v>
      </c>
      <c r="D1836" s="615">
        <v>62.6</v>
      </c>
      <c r="E1836" s="615">
        <v>30.31</v>
      </c>
      <c r="F1836" s="615">
        <v>92.91</v>
      </c>
    </row>
    <row r="1837" spans="1:6" ht="45">
      <c r="A1837" s="612">
        <v>89300</v>
      </c>
      <c r="B1837" s="613" t="s">
        <v>6310</v>
      </c>
      <c r="C1837" s="614" t="s">
        <v>99</v>
      </c>
      <c r="D1837" s="615">
        <v>57.78</v>
      </c>
      <c r="E1837" s="615">
        <v>25.62</v>
      </c>
      <c r="F1837" s="615">
        <v>83.4</v>
      </c>
    </row>
    <row r="1838" spans="1:6" ht="45">
      <c r="A1838" s="612">
        <v>89301</v>
      </c>
      <c r="B1838" s="613" t="s">
        <v>6311</v>
      </c>
      <c r="C1838" s="614" t="s">
        <v>99</v>
      </c>
      <c r="D1838" s="615">
        <v>58.62</v>
      </c>
      <c r="E1838" s="615">
        <v>27.23</v>
      </c>
      <c r="F1838" s="615">
        <v>85.85</v>
      </c>
    </row>
    <row r="1839" spans="1:6" ht="45">
      <c r="A1839" s="612">
        <v>89302</v>
      </c>
      <c r="B1839" s="613" t="s">
        <v>6312</v>
      </c>
      <c r="C1839" s="614" t="s">
        <v>99</v>
      </c>
      <c r="D1839" s="615">
        <v>65.52</v>
      </c>
      <c r="E1839" s="615">
        <v>34.840000000000003</v>
      </c>
      <c r="F1839" s="615">
        <v>100.36</v>
      </c>
    </row>
    <row r="1840" spans="1:6" ht="45">
      <c r="A1840" s="612">
        <v>89303</v>
      </c>
      <c r="B1840" s="613" t="s">
        <v>6313</v>
      </c>
      <c r="C1840" s="614" t="s">
        <v>99</v>
      </c>
      <c r="D1840" s="615">
        <v>66.37</v>
      </c>
      <c r="E1840" s="615">
        <v>36.44</v>
      </c>
      <c r="F1840" s="615">
        <v>102.81</v>
      </c>
    </row>
    <row r="1841" spans="1:6" ht="45">
      <c r="A1841" s="612">
        <v>89304</v>
      </c>
      <c r="B1841" s="613" t="s">
        <v>6314</v>
      </c>
      <c r="C1841" s="614" t="s">
        <v>99</v>
      </c>
      <c r="D1841" s="615">
        <v>60.05</v>
      </c>
      <c r="E1841" s="615">
        <v>29.08</v>
      </c>
      <c r="F1841" s="615">
        <v>89.13</v>
      </c>
    </row>
    <row r="1842" spans="1:6" ht="45">
      <c r="A1842" s="612">
        <v>89305</v>
      </c>
      <c r="B1842" s="613" t="s">
        <v>6315</v>
      </c>
      <c r="C1842" s="614" t="s">
        <v>99</v>
      </c>
      <c r="D1842" s="615">
        <v>60.89</v>
      </c>
      <c r="E1842" s="615">
        <v>30.69</v>
      </c>
      <c r="F1842" s="615">
        <v>91.58</v>
      </c>
    </row>
    <row r="1843" spans="1:6" ht="45">
      <c r="A1843" s="612">
        <v>89306</v>
      </c>
      <c r="B1843" s="613" t="s">
        <v>6316</v>
      </c>
      <c r="C1843" s="614" t="s">
        <v>99</v>
      </c>
      <c r="D1843" s="615">
        <v>66.319999999999993</v>
      </c>
      <c r="E1843" s="615">
        <v>36.36</v>
      </c>
      <c r="F1843" s="615">
        <v>102.68</v>
      </c>
    </row>
    <row r="1844" spans="1:6" ht="45">
      <c r="A1844" s="612">
        <v>89307</v>
      </c>
      <c r="B1844" s="613" t="s">
        <v>6317</v>
      </c>
      <c r="C1844" s="614" t="s">
        <v>99</v>
      </c>
      <c r="D1844" s="615">
        <v>67.25</v>
      </c>
      <c r="E1844" s="615">
        <v>38.15</v>
      </c>
      <c r="F1844" s="615">
        <v>105.4</v>
      </c>
    </row>
    <row r="1845" spans="1:6" ht="45">
      <c r="A1845" s="612">
        <v>89308</v>
      </c>
      <c r="B1845" s="613" t="s">
        <v>6318</v>
      </c>
      <c r="C1845" s="614" t="s">
        <v>99</v>
      </c>
      <c r="D1845" s="615">
        <v>62.32</v>
      </c>
      <c r="E1845" s="615">
        <v>33.270000000000003</v>
      </c>
      <c r="F1845" s="615">
        <v>95.59</v>
      </c>
    </row>
    <row r="1846" spans="1:6" ht="45">
      <c r="A1846" s="612">
        <v>89309</v>
      </c>
      <c r="B1846" s="613" t="s">
        <v>6319</v>
      </c>
      <c r="C1846" s="614" t="s">
        <v>99</v>
      </c>
      <c r="D1846" s="615">
        <v>63.25</v>
      </c>
      <c r="E1846" s="615">
        <v>35.06</v>
      </c>
      <c r="F1846" s="615">
        <v>98.31</v>
      </c>
    </row>
    <row r="1847" spans="1:6" ht="45">
      <c r="A1847" s="612">
        <v>89310</v>
      </c>
      <c r="B1847" s="613" t="s">
        <v>6320</v>
      </c>
      <c r="C1847" s="614" t="s">
        <v>99</v>
      </c>
      <c r="D1847" s="615">
        <v>73.86</v>
      </c>
      <c r="E1847" s="615">
        <v>43.99</v>
      </c>
      <c r="F1847" s="615">
        <v>117.85</v>
      </c>
    </row>
    <row r="1848" spans="1:6" ht="45">
      <c r="A1848" s="612">
        <v>89311</v>
      </c>
      <c r="B1848" s="613" t="s">
        <v>6321</v>
      </c>
      <c r="C1848" s="614" t="s">
        <v>99</v>
      </c>
      <c r="D1848" s="615">
        <v>74.790000000000006</v>
      </c>
      <c r="E1848" s="615">
        <v>45.78</v>
      </c>
      <c r="F1848" s="615">
        <v>120.57</v>
      </c>
    </row>
    <row r="1849" spans="1:6" ht="45">
      <c r="A1849" s="612">
        <v>89312</v>
      </c>
      <c r="B1849" s="613" t="s">
        <v>6322</v>
      </c>
      <c r="C1849" s="614" t="s">
        <v>99</v>
      </c>
      <c r="D1849" s="615">
        <v>64.97</v>
      </c>
      <c r="E1849" s="615">
        <v>37.67</v>
      </c>
      <c r="F1849" s="615">
        <v>102.64</v>
      </c>
    </row>
    <row r="1850" spans="1:6" ht="45">
      <c r="A1850" s="612">
        <v>89313</v>
      </c>
      <c r="B1850" s="613" t="s">
        <v>6323</v>
      </c>
      <c r="C1850" s="614" t="s">
        <v>99</v>
      </c>
      <c r="D1850" s="615">
        <v>65.91</v>
      </c>
      <c r="E1850" s="615">
        <v>39.450000000000003</v>
      </c>
      <c r="F1850" s="615">
        <v>105.36</v>
      </c>
    </row>
    <row r="1851" spans="1:6">
      <c r="A1851" s="621"/>
      <c r="B1851" s="627" t="s">
        <v>6324</v>
      </c>
      <c r="C1851" s="628"/>
      <c r="D1851" s="629"/>
      <c r="E1851" s="629"/>
      <c r="F1851" s="629"/>
    </row>
    <row r="1852" spans="1:6" ht="30">
      <c r="A1852" s="612">
        <v>101154</v>
      </c>
      <c r="B1852" s="613" t="s">
        <v>6325</v>
      </c>
      <c r="C1852" s="614" t="s">
        <v>99</v>
      </c>
      <c r="D1852" s="615">
        <v>83.42</v>
      </c>
      <c r="E1852" s="615">
        <v>24.21</v>
      </c>
      <c r="F1852" s="615">
        <v>107.63</v>
      </c>
    </row>
    <row r="1853" spans="1:6" ht="30">
      <c r="A1853" s="612">
        <v>101155</v>
      </c>
      <c r="B1853" s="613" t="s">
        <v>6326</v>
      </c>
      <c r="C1853" s="614" t="s">
        <v>99</v>
      </c>
      <c r="D1853" s="615">
        <v>118.52</v>
      </c>
      <c r="E1853" s="615">
        <v>32.049999999999997</v>
      </c>
      <c r="F1853" s="615">
        <v>150.57</v>
      </c>
    </row>
    <row r="1854" spans="1:6" ht="30">
      <c r="A1854" s="612">
        <v>101156</v>
      </c>
      <c r="B1854" s="613" t="s">
        <v>6327</v>
      </c>
      <c r="C1854" s="614" t="s">
        <v>99</v>
      </c>
      <c r="D1854" s="615">
        <v>176.11</v>
      </c>
      <c r="E1854" s="615">
        <v>43.79</v>
      </c>
      <c r="F1854" s="615">
        <v>219.9</v>
      </c>
    </row>
    <row r="1855" spans="1:6">
      <c r="A1855" s="621"/>
      <c r="B1855" s="627" t="s">
        <v>6328</v>
      </c>
      <c r="C1855" s="628"/>
      <c r="D1855" s="629"/>
      <c r="E1855" s="629"/>
      <c r="F1855" s="629"/>
    </row>
    <row r="1856" spans="1:6" ht="30">
      <c r="A1856" s="612">
        <v>101162</v>
      </c>
      <c r="B1856" s="613" t="s">
        <v>6329</v>
      </c>
      <c r="C1856" s="614" t="s">
        <v>99</v>
      </c>
      <c r="D1856" s="615">
        <v>95.21</v>
      </c>
      <c r="E1856" s="615">
        <v>65.06</v>
      </c>
      <c r="F1856" s="615">
        <v>160.27000000000001</v>
      </c>
    </row>
    <row r="1857" spans="1:6" ht="30">
      <c r="A1857" s="617" t="s">
        <v>14399</v>
      </c>
      <c r="B1857" s="618" t="s">
        <v>14400</v>
      </c>
      <c r="C1857" s="619" t="s">
        <v>99</v>
      </c>
      <c r="D1857" s="620">
        <v>158.66</v>
      </c>
      <c r="E1857" s="620">
        <v>59.66</v>
      </c>
      <c r="F1857" s="620">
        <v>218.32</v>
      </c>
    </row>
    <row r="1858" spans="1:6" ht="30">
      <c r="A1858" s="612">
        <v>101161</v>
      </c>
      <c r="B1858" s="613" t="s">
        <v>6330</v>
      </c>
      <c r="C1858" s="614" t="s">
        <v>99</v>
      </c>
      <c r="D1858" s="615">
        <v>139.87</v>
      </c>
      <c r="E1858" s="615">
        <v>59.68</v>
      </c>
      <c r="F1858" s="615">
        <v>199.55</v>
      </c>
    </row>
    <row r="1859" spans="1:6">
      <c r="A1859" s="621"/>
      <c r="B1859" s="627" t="s">
        <v>6331</v>
      </c>
      <c r="C1859" s="628"/>
      <c r="D1859" s="629"/>
      <c r="E1859" s="629"/>
      <c r="F1859" s="629"/>
    </row>
    <row r="1860" spans="1:6">
      <c r="A1860" s="617" t="s">
        <v>14401</v>
      </c>
      <c r="B1860" s="618" t="s">
        <v>14402</v>
      </c>
      <c r="C1860" s="619" t="s">
        <v>99</v>
      </c>
      <c r="D1860" s="620">
        <v>209.28</v>
      </c>
      <c r="E1860" s="620">
        <v>19.399999999999999</v>
      </c>
      <c r="F1860" s="620">
        <v>228.68</v>
      </c>
    </row>
    <row r="1861" spans="1:6" ht="30">
      <c r="A1861" s="617" t="s">
        <v>14403</v>
      </c>
      <c r="B1861" s="618" t="s">
        <v>14404</v>
      </c>
      <c r="C1861" s="619" t="s">
        <v>99</v>
      </c>
      <c r="D1861" s="620">
        <v>448</v>
      </c>
      <c r="E1861" s="620">
        <v>72.98</v>
      </c>
      <c r="F1861" s="620">
        <v>520.98</v>
      </c>
    </row>
    <row r="1862" spans="1:6">
      <c r="A1862" s="621"/>
      <c r="B1862" s="627" t="s">
        <v>6332</v>
      </c>
      <c r="C1862" s="628"/>
      <c r="D1862" s="629"/>
      <c r="E1862" s="629"/>
      <c r="F1862" s="629"/>
    </row>
    <row r="1863" spans="1:6" ht="30">
      <c r="A1863" s="612">
        <v>101163</v>
      </c>
      <c r="B1863" s="613" t="s">
        <v>6333</v>
      </c>
      <c r="C1863" s="614" t="s">
        <v>99</v>
      </c>
      <c r="D1863" s="615">
        <v>558.79</v>
      </c>
      <c r="E1863" s="615">
        <v>121.59</v>
      </c>
      <c r="F1863" s="615">
        <v>680.38</v>
      </c>
    </row>
    <row r="1864" spans="1:6" ht="30">
      <c r="A1864" s="612">
        <v>101164</v>
      </c>
      <c r="B1864" s="613" t="s">
        <v>6334</v>
      </c>
      <c r="C1864" s="614" t="s">
        <v>99</v>
      </c>
      <c r="D1864" s="615">
        <v>567.70000000000005</v>
      </c>
      <c r="E1864" s="615">
        <v>122.07</v>
      </c>
      <c r="F1864" s="615">
        <v>689.77</v>
      </c>
    </row>
    <row r="1865" spans="1:6">
      <c r="A1865" s="617" t="s">
        <v>14405</v>
      </c>
      <c r="B1865" s="618" t="s">
        <v>14406</v>
      </c>
      <c r="C1865" s="619" t="s">
        <v>99</v>
      </c>
      <c r="D1865" s="620">
        <v>550.11</v>
      </c>
      <c r="E1865" s="620">
        <v>148.08000000000001</v>
      </c>
      <c r="F1865" s="620">
        <v>698.19</v>
      </c>
    </row>
    <row r="1866" spans="1:6">
      <c r="A1866" s="617" t="s">
        <v>14407</v>
      </c>
      <c r="B1866" s="618" t="s">
        <v>14408</v>
      </c>
      <c r="C1866" s="619" t="s">
        <v>99</v>
      </c>
      <c r="D1866" s="620">
        <v>883.36</v>
      </c>
      <c r="E1866" s="620">
        <v>148.08000000000001</v>
      </c>
      <c r="F1866" s="620">
        <v>1031.44</v>
      </c>
    </row>
    <row r="1867" spans="1:6">
      <c r="A1867" s="621"/>
      <c r="B1867" s="627" t="s">
        <v>11351</v>
      </c>
      <c r="C1867" s="628"/>
      <c r="D1867" s="629"/>
      <c r="E1867" s="629"/>
      <c r="F1867" s="629"/>
    </row>
    <row r="1868" spans="1:6">
      <c r="A1868" s="612">
        <v>101157</v>
      </c>
      <c r="B1868" s="613" t="s">
        <v>11026</v>
      </c>
      <c r="C1868" s="614" t="s">
        <v>99</v>
      </c>
      <c r="D1868" s="615">
        <v>48.65</v>
      </c>
      <c r="E1868" s="615">
        <v>13.92</v>
      </c>
      <c r="F1868" s="615">
        <v>62.57</v>
      </c>
    </row>
    <row r="1869" spans="1:6" ht="30">
      <c r="A1869" s="612">
        <v>101158</v>
      </c>
      <c r="B1869" s="613" t="s">
        <v>11027</v>
      </c>
      <c r="C1869" s="614" t="s">
        <v>99</v>
      </c>
      <c r="D1869" s="615">
        <v>65.260000000000005</v>
      </c>
      <c r="E1869" s="615">
        <v>16.329999999999998</v>
      </c>
      <c r="F1869" s="615">
        <v>81.59</v>
      </c>
    </row>
    <row r="1870" spans="1:6">
      <c r="A1870" s="621"/>
      <c r="B1870" s="627" t="s">
        <v>6335</v>
      </c>
      <c r="C1870" s="610"/>
      <c r="D1870" s="611"/>
      <c r="E1870" s="611"/>
      <c r="F1870" s="611"/>
    </row>
    <row r="1871" spans="1:6" ht="30">
      <c r="A1871" s="612">
        <v>93200</v>
      </c>
      <c r="B1871" s="613" t="s">
        <v>6336</v>
      </c>
      <c r="C1871" s="614" t="s">
        <v>5421</v>
      </c>
      <c r="D1871" s="615">
        <v>1.68</v>
      </c>
      <c r="E1871" s="615">
        <v>1.31</v>
      </c>
      <c r="F1871" s="615">
        <v>2.99</v>
      </c>
    </row>
    <row r="1872" spans="1:6" ht="30">
      <c r="A1872" s="612">
        <v>93201</v>
      </c>
      <c r="B1872" s="613" t="s">
        <v>6337</v>
      </c>
      <c r="C1872" s="614" t="s">
        <v>5421</v>
      </c>
      <c r="D1872" s="615">
        <v>2.65</v>
      </c>
      <c r="E1872" s="615">
        <v>3.94</v>
      </c>
      <c r="F1872" s="615">
        <v>6.59</v>
      </c>
    </row>
    <row r="1873" spans="1:6">
      <c r="A1873" s="612">
        <v>93202</v>
      </c>
      <c r="B1873" s="613" t="s">
        <v>6338</v>
      </c>
      <c r="C1873" s="614" t="s">
        <v>5421</v>
      </c>
      <c r="D1873" s="615">
        <v>14.49</v>
      </c>
      <c r="E1873" s="615">
        <v>13.24</v>
      </c>
      <c r="F1873" s="615">
        <v>27.73</v>
      </c>
    </row>
    <row r="1874" spans="1:6" ht="30">
      <c r="A1874" s="612">
        <v>93203</v>
      </c>
      <c r="B1874" s="613" t="s">
        <v>6339</v>
      </c>
      <c r="C1874" s="614" t="s">
        <v>5421</v>
      </c>
      <c r="D1874" s="615">
        <v>12.41</v>
      </c>
      <c r="E1874" s="615">
        <v>1.87</v>
      </c>
      <c r="F1874" s="615">
        <v>14.28</v>
      </c>
    </row>
    <row r="1875" spans="1:6" ht="15.75">
      <c r="A1875" s="621"/>
      <c r="B1875" s="622" t="s">
        <v>6340</v>
      </c>
      <c r="C1875" s="628"/>
      <c r="D1875" s="629"/>
      <c r="E1875" s="629"/>
      <c r="F1875" s="629"/>
    </row>
    <row r="1876" spans="1:6">
      <c r="A1876" s="621"/>
      <c r="B1876" s="627" t="s">
        <v>6341</v>
      </c>
      <c r="C1876" s="628"/>
      <c r="D1876" s="629"/>
      <c r="E1876" s="629"/>
      <c r="F1876" s="629"/>
    </row>
    <row r="1877" spans="1:6">
      <c r="A1877" s="617" t="s">
        <v>14409</v>
      </c>
      <c r="B1877" s="618" t="s">
        <v>14410</v>
      </c>
      <c r="C1877" s="619" t="s">
        <v>99</v>
      </c>
      <c r="D1877" s="620">
        <v>3.08</v>
      </c>
      <c r="E1877" s="620">
        <v>7.96</v>
      </c>
      <c r="F1877" s="620">
        <v>11.04</v>
      </c>
    </row>
    <row r="1878" spans="1:6">
      <c r="A1878" s="617" t="s">
        <v>14411</v>
      </c>
      <c r="B1878" s="618" t="s">
        <v>14412</v>
      </c>
      <c r="C1878" s="619" t="s">
        <v>99</v>
      </c>
      <c r="D1878" s="620">
        <v>6.15</v>
      </c>
      <c r="E1878" s="620">
        <v>15.92</v>
      </c>
      <c r="F1878" s="620">
        <v>22.07</v>
      </c>
    </row>
    <row r="1879" spans="1:6">
      <c r="A1879" s="617" t="s">
        <v>14413</v>
      </c>
      <c r="B1879" s="618" t="s">
        <v>14414</v>
      </c>
      <c r="C1879" s="619" t="s">
        <v>99</v>
      </c>
      <c r="D1879" s="620">
        <v>10.15</v>
      </c>
      <c r="E1879" s="620">
        <v>21.93</v>
      </c>
      <c r="F1879" s="620">
        <v>32.08</v>
      </c>
    </row>
    <row r="1880" spans="1:6">
      <c r="A1880" s="617" t="s">
        <v>14415</v>
      </c>
      <c r="B1880" s="618" t="s">
        <v>14416</v>
      </c>
      <c r="C1880" s="619" t="s">
        <v>99</v>
      </c>
      <c r="D1880" s="620">
        <v>6.16</v>
      </c>
      <c r="E1880" s="620">
        <v>14.9</v>
      </c>
      <c r="F1880" s="620">
        <v>21.06</v>
      </c>
    </row>
    <row r="1881" spans="1:6">
      <c r="A1881" s="617" t="s">
        <v>14417</v>
      </c>
      <c r="B1881" s="618" t="s">
        <v>14418</v>
      </c>
      <c r="C1881" s="619" t="s">
        <v>99</v>
      </c>
      <c r="D1881" s="620">
        <v>3.08</v>
      </c>
      <c r="E1881" s="620">
        <v>6.01</v>
      </c>
      <c r="F1881" s="620">
        <v>9.09</v>
      </c>
    </row>
    <row r="1882" spans="1:6">
      <c r="A1882" s="617" t="s">
        <v>14419</v>
      </c>
      <c r="B1882" s="618" t="s">
        <v>14420</v>
      </c>
      <c r="C1882" s="619" t="s">
        <v>99</v>
      </c>
      <c r="D1882" s="620">
        <v>4.8600000000000003</v>
      </c>
      <c r="E1882" s="620">
        <v>10.94</v>
      </c>
      <c r="F1882" s="620">
        <v>15.8</v>
      </c>
    </row>
    <row r="1883" spans="1:6">
      <c r="A1883" s="617" t="s">
        <v>14421</v>
      </c>
      <c r="B1883" s="618" t="s">
        <v>14422</v>
      </c>
      <c r="C1883" s="619" t="s">
        <v>99</v>
      </c>
      <c r="D1883" s="620">
        <v>3.85</v>
      </c>
      <c r="E1883" s="620">
        <v>7.51</v>
      </c>
      <c r="F1883" s="620">
        <v>11.36</v>
      </c>
    </row>
    <row r="1884" spans="1:6" ht="30">
      <c r="A1884" s="612">
        <v>97637</v>
      </c>
      <c r="B1884" s="613" t="s">
        <v>5386</v>
      </c>
      <c r="C1884" s="614" t="s">
        <v>99</v>
      </c>
      <c r="D1884" s="615">
        <v>0.85</v>
      </c>
      <c r="E1884" s="615">
        <v>2.0299999999999998</v>
      </c>
      <c r="F1884" s="615">
        <v>2.88</v>
      </c>
    </row>
    <row r="1885" spans="1:6" ht="30">
      <c r="A1885" s="612">
        <v>97638</v>
      </c>
      <c r="B1885" s="613" t="s">
        <v>6342</v>
      </c>
      <c r="C1885" s="614" t="s">
        <v>99</v>
      </c>
      <c r="D1885" s="615">
        <v>2.5499999999999998</v>
      </c>
      <c r="E1885" s="615">
        <v>5.86</v>
      </c>
      <c r="F1885" s="615">
        <v>8.41</v>
      </c>
    </row>
    <row r="1886" spans="1:6">
      <c r="A1886" s="621"/>
      <c r="B1886" s="627" t="s">
        <v>11352</v>
      </c>
      <c r="C1886" s="628"/>
      <c r="D1886" s="629"/>
      <c r="E1886" s="629"/>
      <c r="F1886" s="629"/>
    </row>
    <row r="1887" spans="1:6" ht="30">
      <c r="A1887" s="612">
        <v>96358</v>
      </c>
      <c r="B1887" s="613" t="s">
        <v>13308</v>
      </c>
      <c r="C1887" s="614" t="s">
        <v>99</v>
      </c>
      <c r="D1887" s="615">
        <v>86.17</v>
      </c>
      <c r="E1887" s="615">
        <v>12.74</v>
      </c>
      <c r="F1887" s="615">
        <v>98.91</v>
      </c>
    </row>
    <row r="1888" spans="1:6" ht="30">
      <c r="A1888" s="612">
        <v>96359</v>
      </c>
      <c r="B1888" s="613" t="s">
        <v>13309</v>
      </c>
      <c r="C1888" s="614" t="s">
        <v>99</v>
      </c>
      <c r="D1888" s="615">
        <v>98.98</v>
      </c>
      <c r="E1888" s="615">
        <v>14.69</v>
      </c>
      <c r="F1888" s="615">
        <v>113.67</v>
      </c>
    </row>
    <row r="1889" spans="1:6" ht="30">
      <c r="A1889" s="612">
        <v>96360</v>
      </c>
      <c r="B1889" s="613" t="s">
        <v>13310</v>
      </c>
      <c r="C1889" s="614" t="s">
        <v>99</v>
      </c>
      <c r="D1889" s="615">
        <v>120.56</v>
      </c>
      <c r="E1889" s="615">
        <v>16.13</v>
      </c>
      <c r="F1889" s="615">
        <v>136.69</v>
      </c>
    </row>
    <row r="1890" spans="1:6" ht="30">
      <c r="A1890" s="612">
        <v>96361</v>
      </c>
      <c r="B1890" s="613" t="s">
        <v>13311</v>
      </c>
      <c r="C1890" s="614" t="s">
        <v>99</v>
      </c>
      <c r="D1890" s="615">
        <v>145.97</v>
      </c>
      <c r="E1890" s="615">
        <v>19.55</v>
      </c>
      <c r="F1890" s="615">
        <v>165.52</v>
      </c>
    </row>
    <row r="1891" spans="1:6" ht="45">
      <c r="A1891" s="612">
        <v>96362</v>
      </c>
      <c r="B1891" s="613" t="s">
        <v>13312</v>
      </c>
      <c r="C1891" s="614" t="s">
        <v>99</v>
      </c>
      <c r="D1891" s="615">
        <v>110.12</v>
      </c>
      <c r="E1891" s="615">
        <v>14.99</v>
      </c>
      <c r="F1891" s="615">
        <v>125.11</v>
      </c>
    </row>
    <row r="1892" spans="1:6" ht="45">
      <c r="A1892" s="612">
        <v>96363</v>
      </c>
      <c r="B1892" s="613" t="s">
        <v>13313</v>
      </c>
      <c r="C1892" s="614" t="s">
        <v>99</v>
      </c>
      <c r="D1892" s="615">
        <v>123.08</v>
      </c>
      <c r="E1892" s="615">
        <v>17.25</v>
      </c>
      <c r="F1892" s="615">
        <v>140.33000000000001</v>
      </c>
    </row>
    <row r="1893" spans="1:6" ht="45">
      <c r="A1893" s="612">
        <v>96364</v>
      </c>
      <c r="B1893" s="613" t="s">
        <v>13314</v>
      </c>
      <c r="C1893" s="614" t="s">
        <v>99</v>
      </c>
      <c r="D1893" s="615">
        <v>144.51</v>
      </c>
      <c r="E1893" s="615">
        <v>18.39</v>
      </c>
      <c r="F1893" s="615">
        <v>162.9</v>
      </c>
    </row>
    <row r="1894" spans="1:6" ht="45">
      <c r="A1894" s="612">
        <v>96365</v>
      </c>
      <c r="B1894" s="613" t="s">
        <v>13315</v>
      </c>
      <c r="C1894" s="614" t="s">
        <v>99</v>
      </c>
      <c r="D1894" s="615">
        <v>170.05</v>
      </c>
      <c r="E1894" s="615">
        <v>22.11</v>
      </c>
      <c r="F1894" s="615">
        <v>192.16</v>
      </c>
    </row>
    <row r="1895" spans="1:6" ht="30">
      <c r="A1895" s="612">
        <v>96366</v>
      </c>
      <c r="B1895" s="613" t="s">
        <v>13316</v>
      </c>
      <c r="C1895" s="614" t="s">
        <v>99</v>
      </c>
      <c r="D1895" s="615">
        <v>134.09</v>
      </c>
      <c r="E1895" s="615">
        <v>17.23</v>
      </c>
      <c r="F1895" s="615">
        <v>151.32</v>
      </c>
    </row>
    <row r="1896" spans="1:6" ht="30">
      <c r="A1896" s="612">
        <v>96367</v>
      </c>
      <c r="B1896" s="613" t="s">
        <v>13317</v>
      </c>
      <c r="C1896" s="614" t="s">
        <v>99</v>
      </c>
      <c r="D1896" s="615">
        <v>147.13999999999999</v>
      </c>
      <c r="E1896" s="615">
        <v>19.82</v>
      </c>
      <c r="F1896" s="615">
        <v>166.96</v>
      </c>
    </row>
    <row r="1897" spans="1:6" ht="30">
      <c r="A1897" s="612">
        <v>96368</v>
      </c>
      <c r="B1897" s="613" t="s">
        <v>6343</v>
      </c>
      <c r="C1897" s="614" t="s">
        <v>99</v>
      </c>
      <c r="D1897" s="615">
        <v>168.46</v>
      </c>
      <c r="E1897" s="615">
        <v>20.64</v>
      </c>
      <c r="F1897" s="615">
        <v>189.1</v>
      </c>
    </row>
    <row r="1898" spans="1:6" ht="30">
      <c r="A1898" s="612">
        <v>96369</v>
      </c>
      <c r="B1898" s="613" t="s">
        <v>13318</v>
      </c>
      <c r="C1898" s="614" t="s">
        <v>99</v>
      </c>
      <c r="D1898" s="615">
        <v>194.13</v>
      </c>
      <c r="E1898" s="615">
        <v>24.68</v>
      </c>
      <c r="F1898" s="615">
        <v>218.81</v>
      </c>
    </row>
    <row r="1899" spans="1:6" ht="30">
      <c r="A1899" s="612">
        <v>96370</v>
      </c>
      <c r="B1899" s="613" t="s">
        <v>13319</v>
      </c>
      <c r="C1899" s="614" t="s">
        <v>99</v>
      </c>
      <c r="D1899" s="615">
        <v>60.51</v>
      </c>
      <c r="E1899" s="615">
        <v>8.49</v>
      </c>
      <c r="F1899" s="615">
        <v>69</v>
      </c>
    </row>
    <row r="1900" spans="1:6" ht="30">
      <c r="A1900" s="612">
        <v>96371</v>
      </c>
      <c r="B1900" s="613" t="s">
        <v>13320</v>
      </c>
      <c r="C1900" s="614" t="s">
        <v>99</v>
      </c>
      <c r="D1900" s="615">
        <v>73.25</v>
      </c>
      <c r="E1900" s="615">
        <v>10.26</v>
      </c>
      <c r="F1900" s="615">
        <v>83.51</v>
      </c>
    </row>
    <row r="1901" spans="1:6">
      <c r="A1901" s="617" t="s">
        <v>14423</v>
      </c>
      <c r="B1901" s="618" t="s">
        <v>14424</v>
      </c>
      <c r="C1901" s="619" t="s">
        <v>99</v>
      </c>
      <c r="D1901" s="620">
        <v>140</v>
      </c>
      <c r="E1901" s="620">
        <v>0</v>
      </c>
      <c r="F1901" s="620">
        <v>140</v>
      </c>
    </row>
    <row r="1902" spans="1:6">
      <c r="A1902" s="621"/>
      <c r="B1902" s="627" t="s">
        <v>11353</v>
      </c>
      <c r="C1902" s="628"/>
      <c r="D1902" s="629"/>
      <c r="E1902" s="629"/>
      <c r="F1902" s="629"/>
    </row>
    <row r="1903" spans="1:6">
      <c r="A1903" s="612">
        <v>96373</v>
      </c>
      <c r="B1903" s="613" t="s">
        <v>6344</v>
      </c>
      <c r="C1903" s="614" t="s">
        <v>5421</v>
      </c>
      <c r="D1903" s="615">
        <v>12.39</v>
      </c>
      <c r="E1903" s="615">
        <v>1.46</v>
      </c>
      <c r="F1903" s="615">
        <v>13.85</v>
      </c>
    </row>
    <row r="1904" spans="1:6">
      <c r="A1904" s="612">
        <v>96374</v>
      </c>
      <c r="B1904" s="613" t="s">
        <v>6345</v>
      </c>
      <c r="C1904" s="614" t="s">
        <v>5421</v>
      </c>
      <c r="D1904" s="615">
        <v>35.130000000000003</v>
      </c>
      <c r="E1904" s="615">
        <v>1.96</v>
      </c>
      <c r="F1904" s="615">
        <v>37.090000000000003</v>
      </c>
    </row>
    <row r="1905" spans="1:6">
      <c r="A1905" s="621"/>
      <c r="B1905" s="627" t="s">
        <v>6346</v>
      </c>
      <c r="C1905" s="628"/>
      <c r="D1905" s="629"/>
      <c r="E1905" s="629"/>
      <c r="F1905" s="629"/>
    </row>
    <row r="1906" spans="1:6">
      <c r="A1906" s="612">
        <v>102235</v>
      </c>
      <c r="B1906" s="613" t="s">
        <v>6347</v>
      </c>
      <c r="C1906" s="614" t="s">
        <v>99</v>
      </c>
      <c r="D1906" s="615">
        <v>471.46</v>
      </c>
      <c r="E1906" s="615">
        <v>54.44</v>
      </c>
      <c r="F1906" s="615">
        <v>525.9</v>
      </c>
    </row>
    <row r="1907" spans="1:6" ht="30">
      <c r="A1907" s="617" t="s">
        <v>14425</v>
      </c>
      <c r="B1907" s="618" t="s">
        <v>14426</v>
      </c>
      <c r="C1907" s="619" t="s">
        <v>99</v>
      </c>
      <c r="D1907" s="620">
        <v>130</v>
      </c>
      <c r="E1907" s="620">
        <v>0</v>
      </c>
      <c r="F1907" s="620">
        <v>130</v>
      </c>
    </row>
    <row r="1908" spans="1:6" ht="30">
      <c r="A1908" s="612">
        <v>102253</v>
      </c>
      <c r="B1908" s="613" t="s">
        <v>6348</v>
      </c>
      <c r="C1908" s="614" t="s">
        <v>99</v>
      </c>
      <c r="D1908" s="615">
        <v>770.52</v>
      </c>
      <c r="E1908" s="615">
        <v>73.900000000000006</v>
      </c>
      <c r="F1908" s="615">
        <v>844.42</v>
      </c>
    </row>
    <row r="1909" spans="1:6" ht="30">
      <c r="A1909" s="612">
        <v>102254</v>
      </c>
      <c r="B1909" s="613" t="s">
        <v>6349</v>
      </c>
      <c r="C1909" s="614" t="s">
        <v>99</v>
      </c>
      <c r="D1909" s="615">
        <v>850.49</v>
      </c>
      <c r="E1909" s="615">
        <v>73.900000000000006</v>
      </c>
      <c r="F1909" s="615">
        <v>924.39</v>
      </c>
    </row>
    <row r="1910" spans="1:6" ht="30">
      <c r="A1910" s="612">
        <v>102257</v>
      </c>
      <c r="B1910" s="613" t="s">
        <v>6350</v>
      </c>
      <c r="C1910" s="614" t="s">
        <v>99</v>
      </c>
      <c r="D1910" s="615">
        <v>288.70999999999998</v>
      </c>
      <c r="E1910" s="615">
        <v>66.569999999999993</v>
      </c>
      <c r="F1910" s="615">
        <v>355.28</v>
      </c>
    </row>
    <row r="1911" spans="1:6" ht="45">
      <c r="A1911" s="617" t="s">
        <v>14427</v>
      </c>
      <c r="B1911" s="618" t="s">
        <v>14428</v>
      </c>
      <c r="C1911" s="619" t="s">
        <v>99</v>
      </c>
      <c r="D1911" s="620">
        <v>764.48</v>
      </c>
      <c r="E1911" s="620">
        <v>87.12</v>
      </c>
      <c r="F1911" s="620">
        <v>851.6</v>
      </c>
    </row>
    <row r="1912" spans="1:6" ht="30">
      <c r="A1912" s="617" t="s">
        <v>14429</v>
      </c>
      <c r="B1912" s="618" t="s">
        <v>14430</v>
      </c>
      <c r="C1912" s="619" t="s">
        <v>99</v>
      </c>
      <c r="D1912" s="620">
        <v>615.89</v>
      </c>
      <c r="E1912" s="620">
        <v>87.12</v>
      </c>
      <c r="F1912" s="620">
        <v>703.01</v>
      </c>
    </row>
    <row r="1913" spans="1:6">
      <c r="A1913" s="617" t="s">
        <v>14431</v>
      </c>
      <c r="B1913" s="618" t="s">
        <v>14432</v>
      </c>
      <c r="C1913" s="619" t="s">
        <v>99</v>
      </c>
      <c r="D1913" s="620">
        <v>790.16</v>
      </c>
      <c r="E1913" s="620">
        <v>87.12</v>
      </c>
      <c r="F1913" s="620">
        <v>877.28</v>
      </c>
    </row>
    <row r="1914" spans="1:6" ht="30">
      <c r="A1914" s="612">
        <v>102255</v>
      </c>
      <c r="B1914" s="613" t="s">
        <v>6351</v>
      </c>
      <c r="C1914" s="614" t="s">
        <v>99</v>
      </c>
      <c r="D1914" s="615">
        <v>738.72</v>
      </c>
      <c r="E1914" s="615">
        <v>142.82</v>
      </c>
      <c r="F1914" s="615">
        <v>881.54</v>
      </c>
    </row>
    <row r="1915" spans="1:6" ht="30">
      <c r="A1915" s="612">
        <v>102256</v>
      </c>
      <c r="B1915" s="613" t="s">
        <v>6352</v>
      </c>
      <c r="C1915" s="614" t="s">
        <v>99</v>
      </c>
      <c r="D1915" s="615">
        <v>921.16</v>
      </c>
      <c r="E1915" s="615">
        <v>166.98</v>
      </c>
      <c r="F1915" s="615">
        <v>1088.1400000000001</v>
      </c>
    </row>
    <row r="1916" spans="1:6" ht="30">
      <c r="A1916" s="612">
        <v>102258</v>
      </c>
      <c r="B1916" s="613" t="s">
        <v>6353</v>
      </c>
      <c r="C1916" s="614" t="s">
        <v>99</v>
      </c>
      <c r="D1916" s="615">
        <v>277.68</v>
      </c>
      <c r="E1916" s="615">
        <v>129.76</v>
      </c>
      <c r="F1916" s="615">
        <v>407.44</v>
      </c>
    </row>
    <row r="1917" spans="1:6" ht="30">
      <c r="A1917" s="617" t="s">
        <v>14433</v>
      </c>
      <c r="B1917" s="618" t="s">
        <v>14434</v>
      </c>
      <c r="C1917" s="619" t="s">
        <v>99</v>
      </c>
      <c r="D1917" s="620">
        <v>554.38</v>
      </c>
      <c r="E1917" s="620">
        <v>36.69</v>
      </c>
      <c r="F1917" s="620">
        <v>591.07000000000005</v>
      </c>
    </row>
    <row r="1918" spans="1:6">
      <c r="A1918" s="621"/>
      <c r="B1918" s="627" t="s">
        <v>6354</v>
      </c>
      <c r="C1918" s="628"/>
      <c r="D1918" s="629"/>
      <c r="E1918" s="629"/>
      <c r="F1918" s="629"/>
    </row>
    <row r="1919" spans="1:6" ht="15.75">
      <c r="A1919" s="621"/>
      <c r="B1919" s="622" t="s">
        <v>11354</v>
      </c>
      <c r="C1919" s="628"/>
      <c r="D1919" s="629"/>
      <c r="E1919" s="629"/>
      <c r="F1919" s="629"/>
    </row>
    <row r="1920" spans="1:6">
      <c r="A1920" s="621"/>
      <c r="B1920" s="627" t="s">
        <v>11355</v>
      </c>
      <c r="C1920" s="628"/>
      <c r="D1920" s="629"/>
      <c r="E1920" s="629"/>
      <c r="F1920" s="629"/>
    </row>
    <row r="1921" spans="1:6" ht="30">
      <c r="A1921" s="617" t="s">
        <v>14435</v>
      </c>
      <c r="B1921" s="618" t="s">
        <v>14436</v>
      </c>
      <c r="C1921" s="619" t="s">
        <v>99</v>
      </c>
      <c r="D1921" s="620">
        <v>10.9</v>
      </c>
      <c r="E1921" s="620">
        <v>13.72</v>
      </c>
      <c r="F1921" s="620">
        <v>24.62</v>
      </c>
    </row>
    <row r="1922" spans="1:6">
      <c r="A1922" s="617" t="s">
        <v>14437</v>
      </c>
      <c r="B1922" s="618" t="s">
        <v>14438</v>
      </c>
      <c r="C1922" s="619" t="s">
        <v>99</v>
      </c>
      <c r="D1922" s="620">
        <v>14.16</v>
      </c>
      <c r="E1922" s="620">
        <v>29.03</v>
      </c>
      <c r="F1922" s="620">
        <v>43.19</v>
      </c>
    </row>
    <row r="1923" spans="1:6">
      <c r="A1923" s="617" t="s">
        <v>14439</v>
      </c>
      <c r="B1923" s="618" t="s">
        <v>14440</v>
      </c>
      <c r="C1923" s="619" t="s">
        <v>5815</v>
      </c>
      <c r="D1923" s="620">
        <v>0.14000000000000001</v>
      </c>
      <c r="E1923" s="620">
        <v>0.27</v>
      </c>
      <c r="F1923" s="620">
        <v>0.41</v>
      </c>
    </row>
    <row r="1924" spans="1:6">
      <c r="A1924" s="617" t="s">
        <v>14441</v>
      </c>
      <c r="B1924" s="618" t="s">
        <v>14442</v>
      </c>
      <c r="C1924" s="619" t="s">
        <v>99</v>
      </c>
      <c r="D1924" s="620">
        <v>11</v>
      </c>
      <c r="E1924" s="620">
        <v>23.61</v>
      </c>
      <c r="F1924" s="620">
        <v>34.61</v>
      </c>
    </row>
    <row r="1925" spans="1:6" ht="30">
      <c r="A1925" s="612">
        <v>97650</v>
      </c>
      <c r="B1925" s="613" t="s">
        <v>6355</v>
      </c>
      <c r="C1925" s="614" t="s">
        <v>99</v>
      </c>
      <c r="D1925" s="615">
        <v>2.39</v>
      </c>
      <c r="E1925" s="615">
        <v>5.36</v>
      </c>
      <c r="F1925" s="615">
        <v>7.75</v>
      </c>
    </row>
    <row r="1926" spans="1:6" ht="30">
      <c r="A1926" s="612">
        <v>97651</v>
      </c>
      <c r="B1926" s="613" t="s">
        <v>6356</v>
      </c>
      <c r="C1926" s="614" t="s">
        <v>5390</v>
      </c>
      <c r="D1926" s="615">
        <v>26.77</v>
      </c>
      <c r="E1926" s="615">
        <v>59.1</v>
      </c>
      <c r="F1926" s="615">
        <v>85.87</v>
      </c>
    </row>
    <row r="1927" spans="1:6" ht="30">
      <c r="A1927" s="612">
        <v>97652</v>
      </c>
      <c r="B1927" s="613" t="s">
        <v>6357</v>
      </c>
      <c r="C1927" s="614" t="s">
        <v>5390</v>
      </c>
      <c r="D1927" s="615">
        <v>60.69</v>
      </c>
      <c r="E1927" s="615">
        <v>133.96</v>
      </c>
      <c r="F1927" s="615">
        <v>194.65</v>
      </c>
    </row>
    <row r="1928" spans="1:6" ht="30">
      <c r="A1928" s="612">
        <v>97655</v>
      </c>
      <c r="B1928" s="613" t="s">
        <v>6358</v>
      </c>
      <c r="C1928" s="614" t="s">
        <v>99</v>
      </c>
      <c r="D1928" s="615">
        <v>19.82</v>
      </c>
      <c r="E1928" s="615">
        <v>12.02</v>
      </c>
      <c r="F1928" s="615">
        <v>31.84</v>
      </c>
    </row>
    <row r="1929" spans="1:6" ht="30">
      <c r="A1929" s="612">
        <v>97656</v>
      </c>
      <c r="B1929" s="613" t="s">
        <v>6359</v>
      </c>
      <c r="C1929" s="614" t="s">
        <v>5390</v>
      </c>
      <c r="D1929" s="615">
        <v>170.77</v>
      </c>
      <c r="E1929" s="615">
        <v>127.74</v>
      </c>
      <c r="F1929" s="615">
        <v>298.51</v>
      </c>
    </row>
    <row r="1930" spans="1:6" ht="30">
      <c r="A1930" s="612">
        <v>97657</v>
      </c>
      <c r="B1930" s="613" t="s">
        <v>6360</v>
      </c>
      <c r="C1930" s="614" t="s">
        <v>5390</v>
      </c>
      <c r="D1930" s="615">
        <v>338.51</v>
      </c>
      <c r="E1930" s="615">
        <v>253.17</v>
      </c>
      <c r="F1930" s="615">
        <v>591.67999999999995</v>
      </c>
    </row>
    <row r="1931" spans="1:6" ht="30">
      <c r="A1931" s="612">
        <v>97653</v>
      </c>
      <c r="B1931" s="613" t="s">
        <v>6361</v>
      </c>
      <c r="C1931" s="614" t="s">
        <v>5390</v>
      </c>
      <c r="D1931" s="615">
        <v>97.61</v>
      </c>
      <c r="E1931" s="615">
        <v>43.82</v>
      </c>
      <c r="F1931" s="615">
        <v>141.43</v>
      </c>
    </row>
    <row r="1932" spans="1:6" ht="30">
      <c r="A1932" s="612">
        <v>97654</v>
      </c>
      <c r="B1932" s="613" t="s">
        <v>6362</v>
      </c>
      <c r="C1932" s="614" t="s">
        <v>5390</v>
      </c>
      <c r="D1932" s="615">
        <v>106.91</v>
      </c>
      <c r="E1932" s="615">
        <v>64.31</v>
      </c>
      <c r="F1932" s="615">
        <v>171.22</v>
      </c>
    </row>
    <row r="1933" spans="1:6" ht="30">
      <c r="A1933" s="612">
        <v>97658</v>
      </c>
      <c r="B1933" s="613" t="s">
        <v>6363</v>
      </c>
      <c r="C1933" s="614" t="s">
        <v>5390</v>
      </c>
      <c r="D1933" s="615">
        <v>139.9</v>
      </c>
      <c r="E1933" s="615">
        <v>74.61</v>
      </c>
      <c r="F1933" s="615">
        <v>214.51</v>
      </c>
    </row>
    <row r="1934" spans="1:6" ht="30">
      <c r="A1934" s="630">
        <v>97659</v>
      </c>
      <c r="B1934" s="613" t="s">
        <v>6364</v>
      </c>
      <c r="C1934" s="614" t="s">
        <v>5390</v>
      </c>
      <c r="D1934" s="615">
        <v>180.16</v>
      </c>
      <c r="E1934" s="615">
        <v>112.71</v>
      </c>
      <c r="F1934" s="615">
        <v>292.87</v>
      </c>
    </row>
    <row r="1935" spans="1:6" ht="30">
      <c r="A1935" s="612">
        <v>100388</v>
      </c>
      <c r="B1935" s="613" t="s">
        <v>6365</v>
      </c>
      <c r="C1935" s="614" t="s">
        <v>99</v>
      </c>
      <c r="D1935" s="615">
        <v>14.84</v>
      </c>
      <c r="E1935" s="615">
        <v>7.92</v>
      </c>
      <c r="F1935" s="615">
        <v>22.76</v>
      </c>
    </row>
    <row r="1936" spans="1:6" ht="30">
      <c r="A1936" s="612">
        <v>100389</v>
      </c>
      <c r="B1936" s="613" t="s">
        <v>6366</v>
      </c>
      <c r="C1936" s="614" t="s">
        <v>99</v>
      </c>
      <c r="D1936" s="615">
        <v>11.21</v>
      </c>
      <c r="E1936" s="615">
        <v>8.58</v>
      </c>
      <c r="F1936" s="615">
        <v>19.79</v>
      </c>
    </row>
    <row r="1937" spans="1:6" ht="30">
      <c r="A1937" s="612">
        <v>100390</v>
      </c>
      <c r="B1937" s="613" t="s">
        <v>6367</v>
      </c>
      <c r="C1937" s="614" t="s">
        <v>99</v>
      </c>
      <c r="D1937" s="615">
        <v>15.99</v>
      </c>
      <c r="E1937" s="615">
        <v>10.81</v>
      </c>
      <c r="F1937" s="615">
        <v>26.8</v>
      </c>
    </row>
    <row r="1938" spans="1:6" ht="30">
      <c r="A1938" s="612">
        <v>100391</v>
      </c>
      <c r="B1938" s="613" t="s">
        <v>6368</v>
      </c>
      <c r="C1938" s="614" t="s">
        <v>99</v>
      </c>
      <c r="D1938" s="615">
        <v>12.01</v>
      </c>
      <c r="E1938" s="615">
        <v>10.48</v>
      </c>
      <c r="F1938" s="615">
        <v>22.49</v>
      </c>
    </row>
    <row r="1939" spans="1:6" ht="30">
      <c r="A1939" s="612">
        <v>100392</v>
      </c>
      <c r="B1939" s="613" t="s">
        <v>6369</v>
      </c>
      <c r="C1939" s="614" t="s">
        <v>99</v>
      </c>
      <c r="D1939" s="615">
        <v>11.73</v>
      </c>
      <c r="E1939" s="615">
        <v>6.17</v>
      </c>
      <c r="F1939" s="615">
        <v>17.899999999999999</v>
      </c>
    </row>
    <row r="1940" spans="1:6" ht="30">
      <c r="A1940" s="612">
        <v>100393</v>
      </c>
      <c r="B1940" s="613" t="s">
        <v>6370</v>
      </c>
      <c r="C1940" s="614" t="s">
        <v>99</v>
      </c>
      <c r="D1940" s="615">
        <v>12.99</v>
      </c>
      <c r="E1940" s="615">
        <v>9.73</v>
      </c>
      <c r="F1940" s="615">
        <v>22.72</v>
      </c>
    </row>
    <row r="1941" spans="1:6" ht="30">
      <c r="A1941" s="612">
        <v>100394</v>
      </c>
      <c r="B1941" s="613" t="s">
        <v>6371</v>
      </c>
      <c r="C1941" s="614" t="s">
        <v>99</v>
      </c>
      <c r="D1941" s="615">
        <v>12.66</v>
      </c>
      <c r="E1941" s="615">
        <v>8.44</v>
      </c>
      <c r="F1941" s="615">
        <v>21.1</v>
      </c>
    </row>
    <row r="1942" spans="1:6" ht="30">
      <c r="A1942" s="612">
        <v>100395</v>
      </c>
      <c r="B1942" s="613" t="s">
        <v>6372</v>
      </c>
      <c r="C1942" s="614" t="s">
        <v>99</v>
      </c>
      <c r="D1942" s="615">
        <v>14.19</v>
      </c>
      <c r="E1942" s="615">
        <v>12.61</v>
      </c>
      <c r="F1942" s="615">
        <v>26.8</v>
      </c>
    </row>
    <row r="1943" spans="1:6" ht="30">
      <c r="A1943" s="612">
        <v>100328</v>
      </c>
      <c r="B1943" s="613" t="s">
        <v>6373</v>
      </c>
      <c r="C1943" s="614" t="s">
        <v>99</v>
      </c>
      <c r="D1943" s="615">
        <v>8.34</v>
      </c>
      <c r="E1943" s="615">
        <v>6.29</v>
      </c>
      <c r="F1943" s="615">
        <v>14.63</v>
      </c>
    </row>
    <row r="1944" spans="1:6" ht="30">
      <c r="A1944" s="612">
        <v>100329</v>
      </c>
      <c r="B1944" s="613" t="s">
        <v>6374</v>
      </c>
      <c r="C1944" s="614" t="s">
        <v>99</v>
      </c>
      <c r="D1944" s="615">
        <v>9.4499999999999993</v>
      </c>
      <c r="E1944" s="615">
        <v>8.85</v>
      </c>
      <c r="F1944" s="615">
        <v>18.3</v>
      </c>
    </row>
    <row r="1945" spans="1:6" ht="30">
      <c r="A1945" s="612">
        <v>100330</v>
      </c>
      <c r="B1945" s="613" t="s">
        <v>6375</v>
      </c>
      <c r="C1945" s="614" t="s">
        <v>99</v>
      </c>
      <c r="D1945" s="615">
        <v>11.4</v>
      </c>
      <c r="E1945" s="615">
        <v>8.4700000000000006</v>
      </c>
      <c r="F1945" s="615">
        <v>19.87</v>
      </c>
    </row>
    <row r="1946" spans="1:6" ht="30">
      <c r="A1946" s="612">
        <v>100331</v>
      </c>
      <c r="B1946" s="613" t="s">
        <v>6376</v>
      </c>
      <c r="C1946" s="614" t="s">
        <v>99</v>
      </c>
      <c r="D1946" s="615">
        <v>13.27</v>
      </c>
      <c r="E1946" s="615">
        <v>12.84</v>
      </c>
      <c r="F1946" s="615">
        <v>26.11</v>
      </c>
    </row>
    <row r="1947" spans="1:6">
      <c r="A1947" s="617" t="s">
        <v>14443</v>
      </c>
      <c r="B1947" s="618" t="s">
        <v>14444</v>
      </c>
      <c r="C1947" s="619" t="s">
        <v>99</v>
      </c>
      <c r="D1947" s="620">
        <v>4.62</v>
      </c>
      <c r="E1947" s="620">
        <v>11.17</v>
      </c>
      <c r="F1947" s="620">
        <v>15.79</v>
      </c>
    </row>
    <row r="1948" spans="1:6">
      <c r="A1948" s="617" t="s">
        <v>14445</v>
      </c>
      <c r="B1948" s="618" t="s">
        <v>14446</v>
      </c>
      <c r="C1948" s="619" t="s">
        <v>99</v>
      </c>
      <c r="D1948" s="620">
        <v>7.7</v>
      </c>
      <c r="E1948" s="620">
        <v>18.63</v>
      </c>
      <c r="F1948" s="620">
        <v>26.33</v>
      </c>
    </row>
    <row r="1949" spans="1:6" ht="30">
      <c r="A1949" s="617" t="s">
        <v>14447</v>
      </c>
      <c r="B1949" s="618" t="s">
        <v>14448</v>
      </c>
      <c r="C1949" s="619" t="s">
        <v>99</v>
      </c>
      <c r="D1949" s="620">
        <v>3.08</v>
      </c>
      <c r="E1949" s="620">
        <v>7.44</v>
      </c>
      <c r="F1949" s="620">
        <v>10.52</v>
      </c>
    </row>
    <row r="1950" spans="1:6" ht="30">
      <c r="A1950" s="617" t="s">
        <v>14449</v>
      </c>
      <c r="B1950" s="618" t="s">
        <v>14450</v>
      </c>
      <c r="C1950" s="619" t="s">
        <v>99</v>
      </c>
      <c r="D1950" s="620">
        <v>6.16</v>
      </c>
      <c r="E1950" s="620">
        <v>14.9</v>
      </c>
      <c r="F1950" s="620">
        <v>21.06</v>
      </c>
    </row>
    <row r="1951" spans="1:6">
      <c r="A1951" s="617" t="s">
        <v>14451</v>
      </c>
      <c r="B1951" s="618" t="s">
        <v>14452</v>
      </c>
      <c r="C1951" s="619" t="s">
        <v>5421</v>
      </c>
      <c r="D1951" s="620">
        <v>0.16</v>
      </c>
      <c r="E1951" s="620">
        <v>0.37</v>
      </c>
      <c r="F1951" s="620">
        <v>0.53</v>
      </c>
    </row>
    <row r="1952" spans="1:6">
      <c r="A1952" s="617" t="s">
        <v>14453</v>
      </c>
      <c r="B1952" s="618" t="s">
        <v>14454</v>
      </c>
      <c r="C1952" s="619" t="s">
        <v>5421</v>
      </c>
      <c r="D1952" s="620">
        <v>0.92</v>
      </c>
      <c r="E1952" s="620">
        <v>2.23</v>
      </c>
      <c r="F1952" s="620">
        <v>3.15</v>
      </c>
    </row>
    <row r="1953" spans="1:6">
      <c r="A1953" s="617" t="s">
        <v>14455</v>
      </c>
      <c r="B1953" s="618" t="s">
        <v>14456</v>
      </c>
      <c r="C1953" s="619" t="s">
        <v>5421</v>
      </c>
      <c r="D1953" s="620">
        <v>1.54</v>
      </c>
      <c r="E1953" s="620">
        <v>3.73</v>
      </c>
      <c r="F1953" s="620">
        <v>5.27</v>
      </c>
    </row>
    <row r="1954" spans="1:6">
      <c r="A1954" s="617" t="s">
        <v>14457</v>
      </c>
      <c r="B1954" s="618" t="s">
        <v>14458</v>
      </c>
      <c r="C1954" s="619" t="s">
        <v>5390</v>
      </c>
      <c r="D1954" s="620">
        <v>2.2999999999999998</v>
      </c>
      <c r="E1954" s="620">
        <v>5.59</v>
      </c>
      <c r="F1954" s="620">
        <v>7.89</v>
      </c>
    </row>
    <row r="1955" spans="1:6">
      <c r="A1955" s="617" t="s">
        <v>14459</v>
      </c>
      <c r="B1955" s="618" t="s">
        <v>14460</v>
      </c>
      <c r="C1955" s="619" t="s">
        <v>5815</v>
      </c>
      <c r="D1955" s="620">
        <v>2.13</v>
      </c>
      <c r="E1955" s="620">
        <v>1.53</v>
      </c>
      <c r="F1955" s="620">
        <v>3.66</v>
      </c>
    </row>
    <row r="1956" spans="1:6">
      <c r="A1956" s="617" t="s">
        <v>14461</v>
      </c>
      <c r="B1956" s="618" t="s">
        <v>14462</v>
      </c>
      <c r="C1956" s="619" t="s">
        <v>99</v>
      </c>
      <c r="D1956" s="620">
        <v>15.57</v>
      </c>
      <c r="E1956" s="620">
        <v>36.299999999999997</v>
      </c>
      <c r="F1956" s="620">
        <v>51.87</v>
      </c>
    </row>
    <row r="1957" spans="1:6">
      <c r="A1957" s="617" t="s">
        <v>14463</v>
      </c>
      <c r="B1957" s="618" t="s">
        <v>14464</v>
      </c>
      <c r="C1957" s="619" t="s">
        <v>99</v>
      </c>
      <c r="D1957" s="620">
        <v>7.79</v>
      </c>
      <c r="E1957" s="620">
        <v>18.149999999999999</v>
      </c>
      <c r="F1957" s="620">
        <v>25.94</v>
      </c>
    </row>
    <row r="1958" spans="1:6">
      <c r="A1958" s="617" t="s">
        <v>14465</v>
      </c>
      <c r="B1958" s="618" t="s">
        <v>14466</v>
      </c>
      <c r="C1958" s="619" t="s">
        <v>5421</v>
      </c>
      <c r="D1958" s="620">
        <v>0.78</v>
      </c>
      <c r="E1958" s="620">
        <v>1.86</v>
      </c>
      <c r="F1958" s="620">
        <v>2.64</v>
      </c>
    </row>
    <row r="1959" spans="1:6">
      <c r="A1959" s="617" t="s">
        <v>14467</v>
      </c>
      <c r="B1959" s="618" t="s">
        <v>14468</v>
      </c>
      <c r="C1959" s="619" t="s">
        <v>5421</v>
      </c>
      <c r="D1959" s="620">
        <v>2.5</v>
      </c>
      <c r="E1959" s="620">
        <v>5.59</v>
      </c>
      <c r="F1959" s="620">
        <v>8.09</v>
      </c>
    </row>
    <row r="1960" spans="1:6">
      <c r="A1960" s="617" t="s">
        <v>14469</v>
      </c>
      <c r="B1960" s="618" t="s">
        <v>14470</v>
      </c>
      <c r="C1960" s="619" t="s">
        <v>5421</v>
      </c>
      <c r="D1960" s="620">
        <v>6.66</v>
      </c>
      <c r="E1960" s="620">
        <v>14.9</v>
      </c>
      <c r="F1960" s="620">
        <v>21.56</v>
      </c>
    </row>
    <row r="1961" spans="1:6">
      <c r="A1961" s="617" t="s">
        <v>14471</v>
      </c>
      <c r="B1961" s="618" t="s">
        <v>14472</v>
      </c>
      <c r="C1961" s="619" t="s">
        <v>5390</v>
      </c>
      <c r="D1961" s="620">
        <v>4.62</v>
      </c>
      <c r="E1961" s="620">
        <v>11.17</v>
      </c>
      <c r="F1961" s="620">
        <v>15.79</v>
      </c>
    </row>
    <row r="1962" spans="1:6">
      <c r="A1962" s="621"/>
      <c r="B1962" s="627" t="s">
        <v>11356</v>
      </c>
      <c r="C1962" s="628"/>
      <c r="D1962" s="629"/>
      <c r="E1962" s="629"/>
      <c r="F1962" s="629"/>
    </row>
    <row r="1963" spans="1:6" ht="30">
      <c r="A1963" s="612">
        <v>92545</v>
      </c>
      <c r="B1963" s="613" t="s">
        <v>6377</v>
      </c>
      <c r="C1963" s="614" t="s">
        <v>5390</v>
      </c>
      <c r="D1963" s="615">
        <v>906.67</v>
      </c>
      <c r="E1963" s="615">
        <v>295.11</v>
      </c>
      <c r="F1963" s="615">
        <v>1201.78</v>
      </c>
    </row>
    <row r="1964" spans="1:6" ht="30">
      <c r="A1964" s="612">
        <v>92546</v>
      </c>
      <c r="B1964" s="613" t="s">
        <v>6378</v>
      </c>
      <c r="C1964" s="614" t="s">
        <v>5390</v>
      </c>
      <c r="D1964" s="615">
        <v>1089.67</v>
      </c>
      <c r="E1964" s="615">
        <v>388.06</v>
      </c>
      <c r="F1964" s="615">
        <v>1477.73</v>
      </c>
    </row>
    <row r="1965" spans="1:6" ht="30">
      <c r="A1965" s="612">
        <v>92547</v>
      </c>
      <c r="B1965" s="613" t="s">
        <v>6379</v>
      </c>
      <c r="C1965" s="614" t="s">
        <v>5390</v>
      </c>
      <c r="D1965" s="615">
        <v>1182.17</v>
      </c>
      <c r="E1965" s="615">
        <v>388.06</v>
      </c>
      <c r="F1965" s="615">
        <v>1570.23</v>
      </c>
    </row>
    <row r="1966" spans="1:6" ht="30">
      <c r="A1966" s="612">
        <v>92548</v>
      </c>
      <c r="B1966" s="613" t="s">
        <v>6380</v>
      </c>
      <c r="C1966" s="614" t="s">
        <v>5390</v>
      </c>
      <c r="D1966" s="615">
        <v>1311.85</v>
      </c>
      <c r="E1966" s="615">
        <v>437.65</v>
      </c>
      <c r="F1966" s="615">
        <v>1749.5</v>
      </c>
    </row>
    <row r="1967" spans="1:6" ht="30">
      <c r="A1967" s="612">
        <v>92549</v>
      </c>
      <c r="B1967" s="613" t="s">
        <v>6381</v>
      </c>
      <c r="C1967" s="614" t="s">
        <v>5390</v>
      </c>
      <c r="D1967" s="615">
        <v>1553.21</v>
      </c>
      <c r="E1967" s="615">
        <v>623.5</v>
      </c>
      <c r="F1967" s="615">
        <v>2176.71</v>
      </c>
    </row>
    <row r="1968" spans="1:6" ht="30">
      <c r="A1968" s="612">
        <v>92550</v>
      </c>
      <c r="B1968" s="613" t="s">
        <v>6382</v>
      </c>
      <c r="C1968" s="614" t="s">
        <v>5390</v>
      </c>
      <c r="D1968" s="615">
        <v>1995.4</v>
      </c>
      <c r="E1968" s="615">
        <v>671.56</v>
      </c>
      <c r="F1968" s="615">
        <v>2666.96</v>
      </c>
    </row>
    <row r="1969" spans="1:6" ht="30">
      <c r="A1969" s="612">
        <v>92551</v>
      </c>
      <c r="B1969" s="613" t="s">
        <v>6383</v>
      </c>
      <c r="C1969" s="614" t="s">
        <v>5390</v>
      </c>
      <c r="D1969" s="615">
        <v>2114.56</v>
      </c>
      <c r="E1969" s="615">
        <v>671.55</v>
      </c>
      <c r="F1969" s="615">
        <v>2786.11</v>
      </c>
    </row>
    <row r="1970" spans="1:6" ht="30">
      <c r="A1970" s="612">
        <v>92552</v>
      </c>
      <c r="B1970" s="613" t="s">
        <v>6384</v>
      </c>
      <c r="C1970" s="614" t="s">
        <v>5390</v>
      </c>
      <c r="D1970" s="615">
        <v>2281.5300000000002</v>
      </c>
      <c r="E1970" s="615">
        <v>748.94</v>
      </c>
      <c r="F1970" s="615">
        <v>3030.47</v>
      </c>
    </row>
    <row r="1971" spans="1:6" ht="30">
      <c r="A1971" s="612">
        <v>92553</v>
      </c>
      <c r="B1971" s="613" t="s">
        <v>6385</v>
      </c>
      <c r="C1971" s="614" t="s">
        <v>5390</v>
      </c>
      <c r="D1971" s="615">
        <v>2534.12</v>
      </c>
      <c r="E1971" s="615">
        <v>934.81</v>
      </c>
      <c r="F1971" s="615">
        <v>3468.93</v>
      </c>
    </row>
    <row r="1972" spans="1:6" ht="30">
      <c r="A1972" s="612">
        <v>92554</v>
      </c>
      <c r="B1972" s="613" t="s">
        <v>6386</v>
      </c>
      <c r="C1972" s="614" t="s">
        <v>5390</v>
      </c>
      <c r="D1972" s="615">
        <v>2670.81</v>
      </c>
      <c r="E1972" s="615">
        <v>934.81</v>
      </c>
      <c r="F1972" s="615">
        <v>3605.62</v>
      </c>
    </row>
    <row r="1973" spans="1:6" ht="45">
      <c r="A1973" s="612">
        <v>92555</v>
      </c>
      <c r="B1973" s="613" t="s">
        <v>6387</v>
      </c>
      <c r="C1973" s="614" t="s">
        <v>5390</v>
      </c>
      <c r="D1973" s="615">
        <v>888.38</v>
      </c>
      <c r="E1973" s="615">
        <v>295.11</v>
      </c>
      <c r="F1973" s="615">
        <v>1183.49</v>
      </c>
    </row>
    <row r="1974" spans="1:6" ht="45">
      <c r="A1974" s="612">
        <v>92556</v>
      </c>
      <c r="B1974" s="613" t="s">
        <v>6388</v>
      </c>
      <c r="C1974" s="614" t="s">
        <v>5390</v>
      </c>
      <c r="D1974" s="615">
        <v>1057.6199999999999</v>
      </c>
      <c r="E1974" s="615">
        <v>388.06</v>
      </c>
      <c r="F1974" s="615">
        <v>1445.68</v>
      </c>
    </row>
    <row r="1975" spans="1:6" ht="45">
      <c r="A1975" s="612">
        <v>92557</v>
      </c>
      <c r="B1975" s="613" t="s">
        <v>6389</v>
      </c>
      <c r="C1975" s="614" t="s">
        <v>5390</v>
      </c>
      <c r="D1975" s="615">
        <v>1150.1099999999999</v>
      </c>
      <c r="E1975" s="615">
        <v>388.06</v>
      </c>
      <c r="F1975" s="615">
        <v>1538.17</v>
      </c>
    </row>
    <row r="1976" spans="1:6" ht="45">
      <c r="A1976" s="612">
        <v>92558</v>
      </c>
      <c r="B1976" s="613" t="s">
        <v>6390</v>
      </c>
      <c r="C1976" s="614" t="s">
        <v>5390</v>
      </c>
      <c r="D1976" s="615">
        <v>1293.55</v>
      </c>
      <c r="E1976" s="615">
        <v>437.65</v>
      </c>
      <c r="F1976" s="615">
        <v>1731.2</v>
      </c>
    </row>
    <row r="1977" spans="1:6" ht="45">
      <c r="A1977" s="612">
        <v>92559</v>
      </c>
      <c r="B1977" s="613" t="s">
        <v>6391</v>
      </c>
      <c r="C1977" s="614" t="s">
        <v>5390</v>
      </c>
      <c r="D1977" s="615">
        <v>1519.14</v>
      </c>
      <c r="E1977" s="615">
        <v>623.5</v>
      </c>
      <c r="F1977" s="615">
        <v>2142.64</v>
      </c>
    </row>
    <row r="1978" spans="1:6" ht="45">
      <c r="A1978" s="612">
        <v>92560</v>
      </c>
      <c r="B1978" s="613" t="s">
        <v>6392</v>
      </c>
      <c r="C1978" s="614" t="s">
        <v>5390</v>
      </c>
      <c r="D1978" s="615">
        <v>1949</v>
      </c>
      <c r="E1978" s="615">
        <v>671.56</v>
      </c>
      <c r="F1978" s="615">
        <v>2620.56</v>
      </c>
    </row>
    <row r="1979" spans="1:6" ht="45">
      <c r="A1979" s="612">
        <v>92561</v>
      </c>
      <c r="B1979" s="613" t="s">
        <v>6393</v>
      </c>
      <c r="C1979" s="614" t="s">
        <v>5390</v>
      </c>
      <c r="D1979" s="615">
        <v>2069.41</v>
      </c>
      <c r="E1979" s="615">
        <v>671.55</v>
      </c>
      <c r="F1979" s="615">
        <v>2740.96</v>
      </c>
    </row>
    <row r="1980" spans="1:6" ht="45">
      <c r="A1980" s="612">
        <v>92562</v>
      </c>
      <c r="B1980" s="613" t="s">
        <v>6394</v>
      </c>
      <c r="C1980" s="614" t="s">
        <v>5390</v>
      </c>
      <c r="D1980" s="615">
        <v>2204.33</v>
      </c>
      <c r="E1980" s="615">
        <v>748.94</v>
      </c>
      <c r="F1980" s="615">
        <v>2953.27</v>
      </c>
    </row>
    <row r="1981" spans="1:6" ht="45">
      <c r="A1981" s="612">
        <v>92563</v>
      </c>
      <c r="B1981" s="613" t="s">
        <v>6395</v>
      </c>
      <c r="C1981" s="614" t="s">
        <v>5390</v>
      </c>
      <c r="D1981" s="615">
        <v>2443.84</v>
      </c>
      <c r="E1981" s="615">
        <v>934.81</v>
      </c>
      <c r="F1981" s="615">
        <v>3378.65</v>
      </c>
    </row>
    <row r="1982" spans="1:6" ht="45">
      <c r="A1982" s="612">
        <v>92564</v>
      </c>
      <c r="B1982" s="613" t="s">
        <v>6396</v>
      </c>
      <c r="C1982" s="614" t="s">
        <v>5390</v>
      </c>
      <c r="D1982" s="615">
        <v>2560.23</v>
      </c>
      <c r="E1982" s="615">
        <v>934.81</v>
      </c>
      <c r="F1982" s="615">
        <v>3495.04</v>
      </c>
    </row>
    <row r="1983" spans="1:6">
      <c r="A1983" s="621"/>
      <c r="B1983" s="627" t="s">
        <v>11357</v>
      </c>
      <c r="C1983" s="628"/>
      <c r="D1983" s="629"/>
      <c r="E1983" s="629"/>
      <c r="F1983" s="629"/>
    </row>
    <row r="1984" spans="1:6" ht="30">
      <c r="A1984" s="612">
        <v>100357</v>
      </c>
      <c r="B1984" s="613" t="s">
        <v>6397</v>
      </c>
      <c r="C1984" s="614" t="s">
        <v>5390</v>
      </c>
      <c r="D1984" s="615">
        <v>958.7</v>
      </c>
      <c r="E1984" s="615">
        <v>295.11</v>
      </c>
      <c r="F1984" s="615">
        <v>1253.81</v>
      </c>
    </row>
    <row r="1985" spans="1:6" ht="30">
      <c r="A1985" s="612">
        <v>100358</v>
      </c>
      <c r="B1985" s="613" t="s">
        <v>6398</v>
      </c>
      <c r="C1985" s="614" t="s">
        <v>5390</v>
      </c>
      <c r="D1985" s="615">
        <v>1206.8499999999999</v>
      </c>
      <c r="E1985" s="615">
        <v>481.01</v>
      </c>
      <c r="F1985" s="615">
        <v>1687.86</v>
      </c>
    </row>
    <row r="1986" spans="1:6" ht="30">
      <c r="A1986" s="612">
        <v>100359</v>
      </c>
      <c r="B1986" s="613" t="s">
        <v>6399</v>
      </c>
      <c r="C1986" s="614" t="s">
        <v>5390</v>
      </c>
      <c r="D1986" s="615">
        <v>1301.5999999999999</v>
      </c>
      <c r="E1986" s="615">
        <v>481.01</v>
      </c>
      <c r="F1986" s="615">
        <v>1782.61</v>
      </c>
    </row>
    <row r="1987" spans="1:6" ht="30">
      <c r="A1987" s="612">
        <v>100360</v>
      </c>
      <c r="B1987" s="613" t="s">
        <v>6400</v>
      </c>
      <c r="C1987" s="614" t="s">
        <v>5390</v>
      </c>
      <c r="D1987" s="615">
        <v>1450.57</v>
      </c>
      <c r="E1987" s="615">
        <v>530.59</v>
      </c>
      <c r="F1987" s="615">
        <v>1981.16</v>
      </c>
    </row>
    <row r="1988" spans="1:6" ht="30">
      <c r="A1988" s="612">
        <v>100361</v>
      </c>
      <c r="B1988" s="613" t="s">
        <v>6401</v>
      </c>
      <c r="C1988" s="614" t="s">
        <v>5390</v>
      </c>
      <c r="D1988" s="615">
        <v>1739.34</v>
      </c>
      <c r="E1988" s="615">
        <v>716.45</v>
      </c>
      <c r="F1988" s="615">
        <v>2455.79</v>
      </c>
    </row>
    <row r="1989" spans="1:6" ht="30">
      <c r="A1989" s="612">
        <v>100362</v>
      </c>
      <c r="B1989" s="613" t="s">
        <v>6402</v>
      </c>
      <c r="C1989" s="614" t="s">
        <v>5390</v>
      </c>
      <c r="D1989" s="615">
        <v>2479.73</v>
      </c>
      <c r="E1989" s="615">
        <v>764.49</v>
      </c>
      <c r="F1989" s="615">
        <v>3244.22</v>
      </c>
    </row>
    <row r="1990" spans="1:6" ht="30">
      <c r="A1990" s="612">
        <v>100363</v>
      </c>
      <c r="B1990" s="613" t="s">
        <v>6403</v>
      </c>
      <c r="C1990" s="614" t="s">
        <v>5390</v>
      </c>
      <c r="D1990" s="615">
        <v>2594.88</v>
      </c>
      <c r="E1990" s="615">
        <v>764.49</v>
      </c>
      <c r="F1990" s="615">
        <v>3359.37</v>
      </c>
    </row>
    <row r="1991" spans="1:6" ht="30">
      <c r="A1991" s="612">
        <v>100364</v>
      </c>
      <c r="B1991" s="613" t="s">
        <v>6404</v>
      </c>
      <c r="C1991" s="614" t="s">
        <v>5390</v>
      </c>
      <c r="D1991" s="615">
        <v>2810.8</v>
      </c>
      <c r="E1991" s="615">
        <v>841.87</v>
      </c>
      <c r="F1991" s="615">
        <v>3652.67</v>
      </c>
    </row>
    <row r="1992" spans="1:6" ht="30">
      <c r="A1992" s="612">
        <v>100365</v>
      </c>
      <c r="B1992" s="613" t="s">
        <v>6405</v>
      </c>
      <c r="C1992" s="614" t="s">
        <v>5390</v>
      </c>
      <c r="D1992" s="615">
        <v>3169.16</v>
      </c>
      <c r="E1992" s="615">
        <v>1027.76</v>
      </c>
      <c r="F1992" s="615">
        <v>4196.92</v>
      </c>
    </row>
    <row r="1993" spans="1:6" ht="30">
      <c r="A1993" s="612">
        <v>100366</v>
      </c>
      <c r="B1993" s="613" t="s">
        <v>6406</v>
      </c>
      <c r="C1993" s="614" t="s">
        <v>5390</v>
      </c>
      <c r="D1993" s="615">
        <v>3480.75</v>
      </c>
      <c r="E1993" s="615">
        <v>1027.76</v>
      </c>
      <c r="F1993" s="615">
        <v>4508.51</v>
      </c>
    </row>
    <row r="1994" spans="1:6" ht="45">
      <c r="A1994" s="612">
        <v>100367</v>
      </c>
      <c r="B1994" s="613" t="s">
        <v>6407</v>
      </c>
      <c r="C1994" s="614" t="s">
        <v>5390</v>
      </c>
      <c r="D1994" s="615">
        <v>922.11</v>
      </c>
      <c r="E1994" s="615">
        <v>295.11</v>
      </c>
      <c r="F1994" s="615">
        <v>1217.22</v>
      </c>
    </row>
    <row r="1995" spans="1:6" ht="45">
      <c r="A1995" s="612">
        <v>100368</v>
      </c>
      <c r="B1995" s="613" t="s">
        <v>6408</v>
      </c>
      <c r="C1995" s="614" t="s">
        <v>5390</v>
      </c>
      <c r="D1995" s="615">
        <v>1161.7</v>
      </c>
      <c r="E1995" s="615">
        <v>481.01</v>
      </c>
      <c r="F1995" s="615">
        <v>1642.71</v>
      </c>
    </row>
    <row r="1996" spans="1:6" ht="45">
      <c r="A1996" s="612">
        <v>100369</v>
      </c>
      <c r="B1996" s="613" t="s">
        <v>6409</v>
      </c>
      <c r="C1996" s="614" t="s">
        <v>5390</v>
      </c>
      <c r="D1996" s="615">
        <v>1256.46</v>
      </c>
      <c r="E1996" s="615">
        <v>481.01</v>
      </c>
      <c r="F1996" s="615">
        <v>1737.47</v>
      </c>
    </row>
    <row r="1997" spans="1:6" ht="45">
      <c r="A1997" s="612">
        <v>100370</v>
      </c>
      <c r="B1997" s="613" t="s">
        <v>6410</v>
      </c>
      <c r="C1997" s="614" t="s">
        <v>5390</v>
      </c>
      <c r="D1997" s="615">
        <v>1545.26</v>
      </c>
      <c r="E1997" s="615">
        <v>530.59</v>
      </c>
      <c r="F1997" s="615">
        <v>2075.85</v>
      </c>
    </row>
    <row r="1998" spans="1:6" ht="45">
      <c r="A1998" s="612">
        <v>100371</v>
      </c>
      <c r="B1998" s="613" t="s">
        <v>6411</v>
      </c>
      <c r="C1998" s="614" t="s">
        <v>5390</v>
      </c>
      <c r="D1998" s="615">
        <v>1618.95</v>
      </c>
      <c r="E1998" s="615">
        <v>716.45</v>
      </c>
      <c r="F1998" s="615">
        <v>2335.4</v>
      </c>
    </row>
    <row r="1999" spans="1:6" ht="45">
      <c r="A1999" s="612">
        <v>100372</v>
      </c>
      <c r="B1999" s="613" t="s">
        <v>6412</v>
      </c>
      <c r="C1999" s="614" t="s">
        <v>5390</v>
      </c>
      <c r="D1999" s="615">
        <v>2273.46</v>
      </c>
      <c r="E1999" s="615">
        <v>764.5</v>
      </c>
      <c r="F1999" s="615">
        <v>3037.96</v>
      </c>
    </row>
    <row r="2000" spans="1:6" ht="45">
      <c r="A2000" s="612">
        <v>100373</v>
      </c>
      <c r="B2000" s="613" t="s">
        <v>6413</v>
      </c>
      <c r="C2000" s="614" t="s">
        <v>5390</v>
      </c>
      <c r="D2000" s="615">
        <v>2388.34</v>
      </c>
      <c r="E2000" s="615">
        <v>764.49</v>
      </c>
      <c r="F2000" s="615">
        <v>3152.83</v>
      </c>
    </row>
    <row r="2001" spans="1:6" ht="45">
      <c r="A2001" s="612">
        <v>100374</v>
      </c>
      <c r="B2001" s="613" t="s">
        <v>6414</v>
      </c>
      <c r="C2001" s="614" t="s">
        <v>5390</v>
      </c>
      <c r="D2001" s="615">
        <v>2539.27</v>
      </c>
      <c r="E2001" s="615">
        <v>841.88</v>
      </c>
      <c r="F2001" s="615">
        <v>3381.15</v>
      </c>
    </row>
    <row r="2002" spans="1:6" ht="45">
      <c r="A2002" s="612">
        <v>100375</v>
      </c>
      <c r="B2002" s="613" t="s">
        <v>6415</v>
      </c>
      <c r="C2002" s="614" t="s">
        <v>5390</v>
      </c>
      <c r="D2002" s="615">
        <v>2763.99</v>
      </c>
      <c r="E2002" s="615">
        <v>1027.77</v>
      </c>
      <c r="F2002" s="615">
        <v>3791.76</v>
      </c>
    </row>
    <row r="2003" spans="1:6" ht="45">
      <c r="A2003" s="612">
        <v>100376</v>
      </c>
      <c r="B2003" s="613" t="s">
        <v>6416</v>
      </c>
      <c r="C2003" s="614" t="s">
        <v>5390</v>
      </c>
      <c r="D2003" s="615">
        <v>2674.4</v>
      </c>
      <c r="E2003" s="615">
        <v>1027.77</v>
      </c>
      <c r="F2003" s="615">
        <v>3702.17</v>
      </c>
    </row>
    <row r="2004" spans="1:6">
      <c r="A2004" s="621"/>
      <c r="B2004" s="627" t="s">
        <v>11357</v>
      </c>
      <c r="C2004" s="628"/>
      <c r="D2004" s="629"/>
      <c r="E2004" s="629"/>
      <c r="F2004" s="629"/>
    </row>
    <row r="2005" spans="1:6" ht="45">
      <c r="A2005" s="612">
        <v>92259</v>
      </c>
      <c r="B2005" s="613" t="s">
        <v>6417</v>
      </c>
      <c r="C2005" s="614" t="s">
        <v>5390</v>
      </c>
      <c r="D2005" s="615">
        <v>446.63</v>
      </c>
      <c r="E2005" s="615">
        <v>109.25</v>
      </c>
      <c r="F2005" s="615">
        <v>555.88</v>
      </c>
    </row>
    <row r="2006" spans="1:6" ht="45">
      <c r="A2006" s="612">
        <v>92260</v>
      </c>
      <c r="B2006" s="613" t="s">
        <v>6418</v>
      </c>
      <c r="C2006" s="614" t="s">
        <v>5390</v>
      </c>
      <c r="D2006" s="615">
        <v>465.51</v>
      </c>
      <c r="E2006" s="615">
        <v>158.85</v>
      </c>
      <c r="F2006" s="615">
        <v>624.36</v>
      </c>
    </row>
    <row r="2007" spans="1:6" ht="45">
      <c r="A2007" s="612">
        <v>92261</v>
      </c>
      <c r="B2007" s="613" t="s">
        <v>6419</v>
      </c>
      <c r="C2007" s="614" t="s">
        <v>5390</v>
      </c>
      <c r="D2007" s="615">
        <v>483.85</v>
      </c>
      <c r="E2007" s="615">
        <v>206.92</v>
      </c>
      <c r="F2007" s="615">
        <v>690.77</v>
      </c>
    </row>
    <row r="2008" spans="1:6" ht="45">
      <c r="A2008" s="612">
        <v>92262</v>
      </c>
      <c r="B2008" s="613" t="s">
        <v>6420</v>
      </c>
      <c r="C2008" s="614" t="s">
        <v>5390</v>
      </c>
      <c r="D2008" s="615">
        <v>513.37</v>
      </c>
      <c r="E2008" s="615">
        <v>284.31</v>
      </c>
      <c r="F2008" s="615">
        <v>797.68</v>
      </c>
    </row>
    <row r="2009" spans="1:6">
      <c r="A2009" s="621"/>
      <c r="B2009" s="627" t="s">
        <v>11358</v>
      </c>
      <c r="C2009" s="628"/>
      <c r="D2009" s="629"/>
      <c r="E2009" s="629"/>
      <c r="F2009" s="629"/>
    </row>
    <row r="2010" spans="1:6" ht="45">
      <c r="A2010" s="612">
        <v>100379</v>
      </c>
      <c r="B2010" s="613" t="s">
        <v>6421</v>
      </c>
      <c r="C2010" s="614" t="s">
        <v>99</v>
      </c>
      <c r="D2010" s="615">
        <v>35.06</v>
      </c>
      <c r="E2010" s="615">
        <v>10.43</v>
      </c>
      <c r="F2010" s="615">
        <v>45.49</v>
      </c>
    </row>
    <row r="2011" spans="1:6" ht="45">
      <c r="A2011" s="612">
        <v>100380</v>
      </c>
      <c r="B2011" s="613" t="s">
        <v>6422</v>
      </c>
      <c r="C2011" s="614" t="s">
        <v>99</v>
      </c>
      <c r="D2011" s="615">
        <v>42.87</v>
      </c>
      <c r="E2011" s="615">
        <v>16.75</v>
      </c>
      <c r="F2011" s="615">
        <v>59.62</v>
      </c>
    </row>
    <row r="2012" spans="1:6" ht="45">
      <c r="A2012" s="612">
        <v>100381</v>
      </c>
      <c r="B2012" s="613" t="s">
        <v>6423</v>
      </c>
      <c r="C2012" s="614" t="s">
        <v>99</v>
      </c>
      <c r="D2012" s="615">
        <v>45.69</v>
      </c>
      <c r="E2012" s="615">
        <v>20.72</v>
      </c>
      <c r="F2012" s="615">
        <v>66.41</v>
      </c>
    </row>
    <row r="2013" spans="1:6" ht="45">
      <c r="A2013" s="612">
        <v>100382</v>
      </c>
      <c r="B2013" s="613" t="s">
        <v>6424</v>
      </c>
      <c r="C2013" s="614" t="s">
        <v>99</v>
      </c>
      <c r="D2013" s="615">
        <v>25.1</v>
      </c>
      <c r="E2013" s="615">
        <v>3.91</v>
      </c>
      <c r="F2013" s="615">
        <v>29.01</v>
      </c>
    </row>
    <row r="2014" spans="1:6" ht="60">
      <c r="A2014" s="612">
        <v>100383</v>
      </c>
      <c r="B2014" s="613" t="s">
        <v>6425</v>
      </c>
      <c r="C2014" s="614" t="s">
        <v>99</v>
      </c>
      <c r="D2014" s="615">
        <v>26.72</v>
      </c>
      <c r="E2014" s="615">
        <v>4.67</v>
      </c>
      <c r="F2014" s="615">
        <v>31.39</v>
      </c>
    </row>
    <row r="2015" spans="1:6" ht="45">
      <c r="A2015" s="612">
        <v>100384</v>
      </c>
      <c r="B2015" s="613" t="s">
        <v>6426</v>
      </c>
      <c r="C2015" s="614" t="s">
        <v>99</v>
      </c>
      <c r="D2015" s="615">
        <v>27.05</v>
      </c>
      <c r="E2015" s="615">
        <v>5.73</v>
      </c>
      <c r="F2015" s="615">
        <v>32.78</v>
      </c>
    </row>
    <row r="2016" spans="1:6" ht="45">
      <c r="A2016" s="612">
        <v>100385</v>
      </c>
      <c r="B2016" s="613" t="s">
        <v>6427</v>
      </c>
      <c r="C2016" s="614" t="s">
        <v>99</v>
      </c>
      <c r="D2016" s="615">
        <v>33.39</v>
      </c>
      <c r="E2016" s="615">
        <v>7.76</v>
      </c>
      <c r="F2016" s="615">
        <v>41.15</v>
      </c>
    </row>
    <row r="2017" spans="1:6" ht="45">
      <c r="A2017" s="612">
        <v>100386</v>
      </c>
      <c r="B2017" s="613" t="s">
        <v>6428</v>
      </c>
      <c r="C2017" s="614" t="s">
        <v>99</v>
      </c>
      <c r="D2017" s="615">
        <v>40.619999999999997</v>
      </c>
      <c r="E2017" s="615">
        <v>11.93</v>
      </c>
      <c r="F2017" s="615">
        <v>52.55</v>
      </c>
    </row>
    <row r="2018" spans="1:6" ht="45">
      <c r="A2018" s="612">
        <v>100387</v>
      </c>
      <c r="B2018" s="613" t="s">
        <v>6429</v>
      </c>
      <c r="C2018" s="614" t="s">
        <v>99</v>
      </c>
      <c r="D2018" s="615">
        <v>49.37</v>
      </c>
      <c r="E2018" s="615">
        <v>15.01</v>
      </c>
      <c r="F2018" s="615">
        <v>64.38</v>
      </c>
    </row>
    <row r="2019" spans="1:6" ht="45">
      <c r="A2019" s="612">
        <v>92565</v>
      </c>
      <c r="B2019" s="613" t="s">
        <v>6430</v>
      </c>
      <c r="C2019" s="614" t="s">
        <v>99</v>
      </c>
      <c r="D2019" s="615">
        <v>35.06</v>
      </c>
      <c r="E2019" s="615">
        <v>10.43</v>
      </c>
      <c r="F2019" s="615">
        <v>45.49</v>
      </c>
    </row>
    <row r="2020" spans="1:6" ht="45">
      <c r="A2020" s="612">
        <v>92566</v>
      </c>
      <c r="B2020" s="613" t="s">
        <v>6431</v>
      </c>
      <c r="C2020" s="614" t="s">
        <v>99</v>
      </c>
      <c r="D2020" s="615">
        <v>25.1</v>
      </c>
      <c r="E2020" s="615">
        <v>3.91</v>
      </c>
      <c r="F2020" s="615">
        <v>29.01</v>
      </c>
    </row>
    <row r="2021" spans="1:6" ht="45">
      <c r="A2021" s="612">
        <v>92567</v>
      </c>
      <c r="B2021" s="613" t="s">
        <v>6432</v>
      </c>
      <c r="C2021" s="614" t="s">
        <v>99</v>
      </c>
      <c r="D2021" s="615">
        <v>33.39</v>
      </c>
      <c r="E2021" s="615">
        <v>7.76</v>
      </c>
      <c r="F2021" s="615">
        <v>41.15</v>
      </c>
    </row>
    <row r="2022" spans="1:6">
      <c r="A2022" s="621"/>
      <c r="B2022" s="627" t="s">
        <v>11359</v>
      </c>
      <c r="C2022" s="628"/>
      <c r="D2022" s="629"/>
      <c r="E2022" s="629"/>
      <c r="F2022" s="629"/>
    </row>
    <row r="2023" spans="1:6" ht="45">
      <c r="A2023" s="612">
        <v>92539</v>
      </c>
      <c r="B2023" s="613" t="s">
        <v>6433</v>
      </c>
      <c r="C2023" s="614" t="s">
        <v>99</v>
      </c>
      <c r="D2023" s="615">
        <v>78.61</v>
      </c>
      <c r="E2023" s="615">
        <v>16.34</v>
      </c>
      <c r="F2023" s="615">
        <v>94.95</v>
      </c>
    </row>
    <row r="2024" spans="1:6" ht="45">
      <c r="A2024" s="612">
        <v>92540</v>
      </c>
      <c r="B2024" s="613" t="s">
        <v>6434</v>
      </c>
      <c r="C2024" s="614" t="s">
        <v>99</v>
      </c>
      <c r="D2024" s="615">
        <v>81.88</v>
      </c>
      <c r="E2024" s="615">
        <v>23.38</v>
      </c>
      <c r="F2024" s="615">
        <v>105.26</v>
      </c>
    </row>
    <row r="2025" spans="1:6" ht="30">
      <c r="A2025" s="612">
        <v>92541</v>
      </c>
      <c r="B2025" s="613" t="s">
        <v>6435</v>
      </c>
      <c r="C2025" s="614" t="s">
        <v>99</v>
      </c>
      <c r="D2025" s="615">
        <v>85.82</v>
      </c>
      <c r="E2025" s="615">
        <v>16.86</v>
      </c>
      <c r="F2025" s="615">
        <v>102.68</v>
      </c>
    </row>
    <row r="2026" spans="1:6" ht="30">
      <c r="A2026" s="612">
        <v>92542</v>
      </c>
      <c r="B2026" s="613" t="s">
        <v>6436</v>
      </c>
      <c r="C2026" s="614" t="s">
        <v>99</v>
      </c>
      <c r="D2026" s="615">
        <v>99.49</v>
      </c>
      <c r="E2026" s="615">
        <v>24.26</v>
      </c>
      <c r="F2026" s="615">
        <v>123.75</v>
      </c>
    </row>
    <row r="2027" spans="1:6" ht="45">
      <c r="A2027" s="612">
        <v>92543</v>
      </c>
      <c r="B2027" s="613" t="s">
        <v>6437</v>
      </c>
      <c r="C2027" s="614" t="s">
        <v>99</v>
      </c>
      <c r="D2027" s="615">
        <v>25.31</v>
      </c>
      <c r="E2027" s="615">
        <v>3.72</v>
      </c>
      <c r="F2027" s="615">
        <v>29.03</v>
      </c>
    </row>
    <row r="2028" spans="1:6" ht="30">
      <c r="A2028" s="612">
        <v>92544</v>
      </c>
      <c r="B2028" s="613" t="s">
        <v>6438</v>
      </c>
      <c r="C2028" s="614" t="s">
        <v>99</v>
      </c>
      <c r="D2028" s="615">
        <v>20.14</v>
      </c>
      <c r="E2028" s="615">
        <v>2.98</v>
      </c>
      <c r="F2028" s="615">
        <v>23.12</v>
      </c>
    </row>
    <row r="2029" spans="1:6" ht="60">
      <c r="A2029" s="617" t="s">
        <v>14473</v>
      </c>
      <c r="B2029" s="618" t="s">
        <v>14474</v>
      </c>
      <c r="C2029" s="619" t="s">
        <v>99</v>
      </c>
      <c r="D2029" s="620">
        <v>284.85000000000002</v>
      </c>
      <c r="E2029" s="620">
        <v>16.350000000000001</v>
      </c>
      <c r="F2029" s="620">
        <v>301.2</v>
      </c>
    </row>
    <row r="2030" spans="1:6" ht="60">
      <c r="A2030" s="617" t="s">
        <v>14475</v>
      </c>
      <c r="B2030" s="618" t="s">
        <v>14476</v>
      </c>
      <c r="C2030" s="619" t="s">
        <v>99</v>
      </c>
      <c r="D2030" s="620">
        <v>299.63</v>
      </c>
      <c r="E2030" s="620">
        <v>16.350000000000001</v>
      </c>
      <c r="F2030" s="620">
        <v>315.98</v>
      </c>
    </row>
    <row r="2031" spans="1:6" ht="30">
      <c r="A2031" s="617" t="s">
        <v>14477</v>
      </c>
      <c r="B2031" s="618" t="s">
        <v>14478</v>
      </c>
      <c r="C2031" s="619" t="s">
        <v>99</v>
      </c>
      <c r="D2031" s="620">
        <v>54.25</v>
      </c>
      <c r="E2031" s="620">
        <v>3.76</v>
      </c>
      <c r="F2031" s="620">
        <v>58.01</v>
      </c>
    </row>
    <row r="2032" spans="1:6" ht="30">
      <c r="A2032" s="617" t="s">
        <v>14479</v>
      </c>
      <c r="B2032" s="618" t="s">
        <v>14480</v>
      </c>
      <c r="C2032" s="619" t="s">
        <v>99</v>
      </c>
      <c r="D2032" s="620">
        <v>191.68</v>
      </c>
      <c r="E2032" s="620">
        <v>58.49</v>
      </c>
      <c r="F2032" s="620">
        <v>250.17</v>
      </c>
    </row>
    <row r="2033" spans="1:6" ht="30">
      <c r="A2033" s="617" t="s">
        <v>14481</v>
      </c>
      <c r="B2033" s="618" t="s">
        <v>14482</v>
      </c>
      <c r="C2033" s="619" t="s">
        <v>99</v>
      </c>
      <c r="D2033" s="620">
        <v>164.35</v>
      </c>
      <c r="E2033" s="620">
        <v>32.49</v>
      </c>
      <c r="F2033" s="620">
        <v>196.84</v>
      </c>
    </row>
    <row r="2034" spans="1:6">
      <c r="A2034" s="617" t="s">
        <v>14483</v>
      </c>
      <c r="B2034" s="618" t="s">
        <v>14484</v>
      </c>
      <c r="C2034" s="619" t="s">
        <v>5421</v>
      </c>
      <c r="D2034" s="620">
        <v>5.4</v>
      </c>
      <c r="E2034" s="620">
        <v>1.81</v>
      </c>
      <c r="F2034" s="620">
        <v>7.21</v>
      </c>
    </row>
    <row r="2035" spans="1:6" ht="30">
      <c r="A2035" s="617" t="s">
        <v>14485</v>
      </c>
      <c r="B2035" s="618" t="s">
        <v>14486</v>
      </c>
      <c r="C2035" s="619" t="s">
        <v>5421</v>
      </c>
      <c r="D2035" s="620">
        <v>7.97</v>
      </c>
      <c r="E2035" s="620">
        <v>1.86</v>
      </c>
      <c r="F2035" s="620">
        <v>9.83</v>
      </c>
    </row>
    <row r="2036" spans="1:6">
      <c r="A2036" s="621"/>
      <c r="B2036" s="627" t="s">
        <v>11360</v>
      </c>
      <c r="C2036" s="628"/>
      <c r="D2036" s="629"/>
      <c r="E2036" s="629"/>
      <c r="F2036" s="629"/>
    </row>
    <row r="2037" spans="1:6" ht="30">
      <c r="A2037" s="612">
        <v>103314</v>
      </c>
      <c r="B2037" s="613" t="s">
        <v>11217</v>
      </c>
      <c r="C2037" s="614" t="s">
        <v>99</v>
      </c>
      <c r="D2037" s="615">
        <v>305.27</v>
      </c>
      <c r="E2037" s="615">
        <v>23.19</v>
      </c>
      <c r="F2037" s="615">
        <v>328.46</v>
      </c>
    </row>
    <row r="2038" spans="1:6" ht="30">
      <c r="A2038" s="612">
        <v>103315</v>
      </c>
      <c r="B2038" s="613" t="s">
        <v>11218</v>
      </c>
      <c r="C2038" s="614" t="s">
        <v>99</v>
      </c>
      <c r="D2038" s="615">
        <v>302.20999999999998</v>
      </c>
      <c r="E2038" s="615">
        <v>17.600000000000001</v>
      </c>
      <c r="F2038" s="615">
        <v>319.81</v>
      </c>
    </row>
    <row r="2039" spans="1:6">
      <c r="A2039" s="621"/>
      <c r="B2039" s="627" t="s">
        <v>6439</v>
      </c>
      <c r="C2039" s="628"/>
      <c r="D2039" s="629"/>
      <c r="E2039" s="629"/>
      <c r="F2039" s="629"/>
    </row>
    <row r="2040" spans="1:6">
      <c r="A2040" s="621"/>
      <c r="B2040" s="627" t="s">
        <v>11361</v>
      </c>
      <c r="C2040" s="628"/>
      <c r="D2040" s="629"/>
      <c r="E2040" s="629"/>
      <c r="F2040" s="629"/>
    </row>
    <row r="2041" spans="1:6" ht="45">
      <c r="A2041" s="612">
        <v>100773</v>
      </c>
      <c r="B2041" s="613" t="s">
        <v>12058</v>
      </c>
      <c r="C2041" s="614" t="s">
        <v>5815</v>
      </c>
      <c r="D2041" s="615">
        <v>19.8</v>
      </c>
      <c r="E2041" s="615">
        <v>1.27</v>
      </c>
      <c r="F2041" s="615">
        <v>21.07</v>
      </c>
    </row>
    <row r="2042" spans="1:6" ht="45">
      <c r="A2042" s="612">
        <v>100774</v>
      </c>
      <c r="B2042" s="613" t="s">
        <v>12059</v>
      </c>
      <c r="C2042" s="614" t="s">
        <v>5815</v>
      </c>
      <c r="D2042" s="615">
        <v>12.7</v>
      </c>
      <c r="E2042" s="615">
        <v>0.32</v>
      </c>
      <c r="F2042" s="615">
        <v>13.02</v>
      </c>
    </row>
    <row r="2043" spans="1:6" ht="45">
      <c r="A2043" s="612">
        <v>100775</v>
      </c>
      <c r="B2043" s="613" t="s">
        <v>12060</v>
      </c>
      <c r="C2043" s="614" t="s">
        <v>5815</v>
      </c>
      <c r="D2043" s="615">
        <v>14.2</v>
      </c>
      <c r="E2043" s="615">
        <v>0.94</v>
      </c>
      <c r="F2043" s="615">
        <v>15.14</v>
      </c>
    </row>
    <row r="2044" spans="1:6" ht="45">
      <c r="A2044" s="612">
        <v>100776</v>
      </c>
      <c r="B2044" s="613" t="s">
        <v>12061</v>
      </c>
      <c r="C2044" s="614" t="s">
        <v>5815</v>
      </c>
      <c r="D2044" s="615">
        <v>20</v>
      </c>
      <c r="E2044" s="615">
        <v>1.21</v>
      </c>
      <c r="F2044" s="615">
        <v>21.21</v>
      </c>
    </row>
    <row r="2045" spans="1:6" ht="45">
      <c r="A2045" s="612">
        <v>100777</v>
      </c>
      <c r="B2045" s="613" t="s">
        <v>12062</v>
      </c>
      <c r="C2045" s="614" t="s">
        <v>5815</v>
      </c>
      <c r="D2045" s="615">
        <v>14.38</v>
      </c>
      <c r="E2045" s="615">
        <v>1.18</v>
      </c>
      <c r="F2045" s="615">
        <v>15.56</v>
      </c>
    </row>
    <row r="2046" spans="1:6" ht="45">
      <c r="A2046" s="612">
        <v>100778</v>
      </c>
      <c r="B2046" s="613" t="s">
        <v>12063</v>
      </c>
      <c r="C2046" s="614" t="s">
        <v>5815</v>
      </c>
      <c r="D2046" s="615">
        <v>11.63</v>
      </c>
      <c r="E2046" s="615">
        <v>0.16</v>
      </c>
      <c r="F2046" s="615">
        <v>11.79</v>
      </c>
    </row>
    <row r="2047" spans="1:6">
      <c r="A2047" s="621"/>
      <c r="B2047" s="627" t="s">
        <v>11362</v>
      </c>
      <c r="C2047" s="628"/>
      <c r="D2047" s="629"/>
      <c r="E2047" s="629"/>
      <c r="F2047" s="629"/>
    </row>
    <row r="2048" spans="1:6" ht="60">
      <c r="A2048" s="612">
        <v>100767</v>
      </c>
      <c r="B2048" s="613" t="s">
        <v>12052</v>
      </c>
      <c r="C2048" s="614" t="s">
        <v>5815</v>
      </c>
      <c r="D2048" s="615">
        <v>15.24</v>
      </c>
      <c r="E2048" s="615">
        <v>3.21</v>
      </c>
      <c r="F2048" s="615">
        <v>18.45</v>
      </c>
    </row>
    <row r="2049" spans="1:6" ht="60">
      <c r="A2049" s="612">
        <v>100768</v>
      </c>
      <c r="B2049" s="613" t="s">
        <v>12053</v>
      </c>
      <c r="C2049" s="614" t="s">
        <v>5815</v>
      </c>
      <c r="D2049" s="615">
        <v>14.28</v>
      </c>
      <c r="E2049" s="615">
        <v>3.39</v>
      </c>
      <c r="F2049" s="615">
        <v>17.670000000000002</v>
      </c>
    </row>
    <row r="2050" spans="1:6" ht="45">
      <c r="A2050" s="612">
        <v>100769</v>
      </c>
      <c r="B2050" s="613" t="s">
        <v>12054</v>
      </c>
      <c r="C2050" s="614" t="s">
        <v>5815</v>
      </c>
      <c r="D2050" s="615">
        <v>21</v>
      </c>
      <c r="E2050" s="615">
        <v>3.45</v>
      </c>
      <c r="F2050" s="615">
        <v>24.45</v>
      </c>
    </row>
    <row r="2051" spans="1:6" ht="45">
      <c r="A2051" s="612">
        <v>100770</v>
      </c>
      <c r="B2051" s="613" t="s">
        <v>12055</v>
      </c>
      <c r="C2051" s="614" t="s">
        <v>5815</v>
      </c>
      <c r="D2051" s="615">
        <v>19.86</v>
      </c>
      <c r="E2051" s="615">
        <v>3.58</v>
      </c>
      <c r="F2051" s="615">
        <v>23.44</v>
      </c>
    </row>
    <row r="2052" spans="1:6" ht="45">
      <c r="A2052" s="612">
        <v>100771</v>
      </c>
      <c r="B2052" s="613" t="s">
        <v>12056</v>
      </c>
      <c r="C2052" s="614" t="s">
        <v>5815</v>
      </c>
      <c r="D2052" s="615">
        <v>16.68</v>
      </c>
      <c r="E2052" s="615">
        <v>2.9</v>
      </c>
      <c r="F2052" s="615">
        <v>19.579999999999998</v>
      </c>
    </row>
    <row r="2053" spans="1:6" ht="45">
      <c r="A2053" s="612">
        <v>100772</v>
      </c>
      <c r="B2053" s="613" t="s">
        <v>12057</v>
      </c>
      <c r="C2053" s="614" t="s">
        <v>5815</v>
      </c>
      <c r="D2053" s="615">
        <v>15.61</v>
      </c>
      <c r="E2053" s="615">
        <v>3.03</v>
      </c>
      <c r="F2053" s="615">
        <v>18.64</v>
      </c>
    </row>
    <row r="2054" spans="1:6">
      <c r="A2054" s="621"/>
      <c r="B2054" s="627" t="s">
        <v>6440</v>
      </c>
      <c r="C2054" s="628"/>
      <c r="D2054" s="629"/>
      <c r="E2054" s="629"/>
      <c r="F2054" s="629"/>
    </row>
    <row r="2055" spans="1:6" ht="30">
      <c r="A2055" s="617" t="s">
        <v>14487</v>
      </c>
      <c r="B2055" s="618" t="s">
        <v>14488</v>
      </c>
      <c r="C2055" s="619" t="s">
        <v>99</v>
      </c>
      <c r="D2055" s="620">
        <v>291.87</v>
      </c>
      <c r="E2055" s="620">
        <v>81.06</v>
      </c>
      <c r="F2055" s="620">
        <v>372.93</v>
      </c>
    </row>
    <row r="2056" spans="1:6" ht="30">
      <c r="A2056" s="617" t="s">
        <v>14489</v>
      </c>
      <c r="B2056" s="618" t="s">
        <v>14490</v>
      </c>
      <c r="C2056" s="619" t="s">
        <v>99</v>
      </c>
      <c r="D2056" s="620">
        <v>171.03</v>
      </c>
      <c r="E2056" s="620">
        <v>13.67</v>
      </c>
      <c r="F2056" s="620">
        <v>184.7</v>
      </c>
    </row>
    <row r="2057" spans="1:6" ht="30">
      <c r="A2057" s="617" t="s">
        <v>14491</v>
      </c>
      <c r="B2057" s="618" t="s">
        <v>14492</v>
      </c>
      <c r="C2057" s="619" t="s">
        <v>99</v>
      </c>
      <c r="D2057" s="620">
        <v>173.67</v>
      </c>
      <c r="E2057" s="620">
        <v>6.1</v>
      </c>
      <c r="F2057" s="620">
        <v>179.77</v>
      </c>
    </row>
    <row r="2058" spans="1:6" ht="30">
      <c r="A2058" s="617" t="s">
        <v>14493</v>
      </c>
      <c r="B2058" s="618" t="s">
        <v>14494</v>
      </c>
      <c r="C2058" s="619" t="s">
        <v>99</v>
      </c>
      <c r="D2058" s="620">
        <v>98.39</v>
      </c>
      <c r="E2058" s="620">
        <v>10.89</v>
      </c>
      <c r="F2058" s="620">
        <v>109.28</v>
      </c>
    </row>
    <row r="2059" spans="1:6">
      <c r="A2059" s="617" t="s">
        <v>14495</v>
      </c>
      <c r="B2059" s="618" t="s">
        <v>14496</v>
      </c>
      <c r="C2059" s="619" t="s">
        <v>99</v>
      </c>
      <c r="D2059" s="620">
        <v>636.4</v>
      </c>
      <c r="E2059" s="620">
        <v>25.22</v>
      </c>
      <c r="F2059" s="620">
        <v>661.62</v>
      </c>
    </row>
    <row r="2060" spans="1:6">
      <c r="A2060" s="617" t="s">
        <v>14497</v>
      </c>
      <c r="B2060" s="618" t="s">
        <v>14498</v>
      </c>
      <c r="C2060" s="619" t="s">
        <v>5421</v>
      </c>
      <c r="D2060" s="620">
        <v>421.69</v>
      </c>
      <c r="E2060" s="620">
        <v>90.17</v>
      </c>
      <c r="F2060" s="620">
        <v>511.86</v>
      </c>
    </row>
    <row r="2061" spans="1:6">
      <c r="A2061" s="617" t="s">
        <v>14499</v>
      </c>
      <c r="B2061" s="618" t="s">
        <v>14500</v>
      </c>
      <c r="C2061" s="619" t="s">
        <v>5421</v>
      </c>
      <c r="D2061" s="620">
        <v>539.01</v>
      </c>
      <c r="E2061" s="620">
        <v>96.05</v>
      </c>
      <c r="F2061" s="620">
        <v>635.05999999999995</v>
      </c>
    </row>
    <row r="2062" spans="1:6" ht="30">
      <c r="A2062" s="617" t="s">
        <v>14501</v>
      </c>
      <c r="B2062" s="618" t="s">
        <v>14502</v>
      </c>
      <c r="C2062" s="619" t="s">
        <v>5390</v>
      </c>
      <c r="D2062" s="620">
        <v>423.29</v>
      </c>
      <c r="E2062" s="620">
        <v>117.97</v>
      </c>
      <c r="F2062" s="620">
        <v>541.26</v>
      </c>
    </row>
    <row r="2063" spans="1:6" ht="45">
      <c r="A2063" s="617" t="s">
        <v>14503</v>
      </c>
      <c r="B2063" s="618" t="s">
        <v>14504</v>
      </c>
      <c r="C2063" s="619" t="s">
        <v>5815</v>
      </c>
      <c r="D2063" s="620">
        <v>17.77</v>
      </c>
      <c r="E2063" s="620">
        <v>1.85</v>
      </c>
      <c r="F2063" s="620">
        <v>19.62</v>
      </c>
    </row>
    <row r="2064" spans="1:6" ht="30">
      <c r="A2064" s="617" t="s">
        <v>14505</v>
      </c>
      <c r="B2064" s="618" t="s">
        <v>14506</v>
      </c>
      <c r="C2064" s="619" t="s">
        <v>99</v>
      </c>
      <c r="D2064" s="620">
        <v>235.05</v>
      </c>
      <c r="E2064" s="620">
        <v>43.51</v>
      </c>
      <c r="F2064" s="620">
        <v>278.56</v>
      </c>
    </row>
    <row r="2065" spans="1:6" ht="30">
      <c r="A2065" s="617" t="s">
        <v>14507</v>
      </c>
      <c r="B2065" s="618" t="s">
        <v>14508</v>
      </c>
      <c r="C2065" s="619" t="s">
        <v>99</v>
      </c>
      <c r="D2065" s="620">
        <v>242.41</v>
      </c>
      <c r="E2065" s="620">
        <v>45.31</v>
      </c>
      <c r="F2065" s="620">
        <v>287.72000000000003</v>
      </c>
    </row>
    <row r="2066" spans="1:6" ht="30">
      <c r="A2066" s="617" t="s">
        <v>14509</v>
      </c>
      <c r="B2066" s="618" t="s">
        <v>14510</v>
      </c>
      <c r="C2066" s="619" t="s">
        <v>99</v>
      </c>
      <c r="D2066" s="620">
        <v>241.32</v>
      </c>
      <c r="E2066" s="620">
        <v>44.73</v>
      </c>
      <c r="F2066" s="620">
        <v>286.05</v>
      </c>
    </row>
    <row r="2067" spans="1:6" ht="30">
      <c r="A2067" s="617" t="s">
        <v>14511</v>
      </c>
      <c r="B2067" s="618" t="s">
        <v>14512</v>
      </c>
      <c r="C2067" s="619" t="s">
        <v>99</v>
      </c>
      <c r="D2067" s="620">
        <v>251.94</v>
      </c>
      <c r="E2067" s="620">
        <v>46.54</v>
      </c>
      <c r="F2067" s="620">
        <v>298.48</v>
      </c>
    </row>
    <row r="2068" spans="1:6" ht="30">
      <c r="A2068" s="617" t="s">
        <v>14513</v>
      </c>
      <c r="B2068" s="618" t="s">
        <v>14514</v>
      </c>
      <c r="C2068" s="619" t="s">
        <v>99</v>
      </c>
      <c r="D2068" s="620">
        <v>235.05</v>
      </c>
      <c r="E2068" s="620">
        <v>43.51</v>
      </c>
      <c r="F2068" s="620">
        <v>278.56</v>
      </c>
    </row>
    <row r="2069" spans="1:6" ht="30">
      <c r="A2069" s="617" t="s">
        <v>14515</v>
      </c>
      <c r="B2069" s="618" t="s">
        <v>14516</v>
      </c>
      <c r="C2069" s="619" t="s">
        <v>99</v>
      </c>
      <c r="D2069" s="620">
        <v>235.05</v>
      </c>
      <c r="E2069" s="620">
        <v>43.51</v>
      </c>
      <c r="F2069" s="620">
        <v>278.56</v>
      </c>
    </row>
    <row r="2070" spans="1:6" ht="30">
      <c r="A2070" s="617" t="s">
        <v>14517</v>
      </c>
      <c r="B2070" s="618" t="s">
        <v>14518</v>
      </c>
      <c r="C2070" s="619" t="s">
        <v>99</v>
      </c>
      <c r="D2070" s="620">
        <v>262.23</v>
      </c>
      <c r="E2070" s="620">
        <v>48.45</v>
      </c>
      <c r="F2070" s="620">
        <v>310.68</v>
      </c>
    </row>
    <row r="2071" spans="1:6" ht="30">
      <c r="A2071" s="617" t="s">
        <v>14519</v>
      </c>
      <c r="B2071" s="618" t="s">
        <v>14520</v>
      </c>
      <c r="C2071" s="619" t="s">
        <v>99</v>
      </c>
      <c r="D2071" s="620">
        <v>252.84</v>
      </c>
      <c r="E2071" s="620">
        <v>46.68</v>
      </c>
      <c r="F2071" s="620">
        <v>299.52</v>
      </c>
    </row>
    <row r="2072" spans="1:6" ht="30">
      <c r="A2072" s="617" t="s">
        <v>14521</v>
      </c>
      <c r="B2072" s="618" t="s">
        <v>14522</v>
      </c>
      <c r="C2072" s="619" t="s">
        <v>99</v>
      </c>
      <c r="D2072" s="620">
        <v>284.60000000000002</v>
      </c>
      <c r="E2072" s="620">
        <v>52.65</v>
      </c>
      <c r="F2072" s="620">
        <v>337.25</v>
      </c>
    </row>
    <row r="2073" spans="1:6" ht="30">
      <c r="A2073" s="617" t="s">
        <v>14523</v>
      </c>
      <c r="B2073" s="618" t="s">
        <v>14524</v>
      </c>
      <c r="C2073" s="619" t="s">
        <v>99</v>
      </c>
      <c r="D2073" s="620">
        <v>313.35000000000002</v>
      </c>
      <c r="E2073" s="620">
        <v>57.52</v>
      </c>
      <c r="F2073" s="620">
        <v>370.87</v>
      </c>
    </row>
    <row r="2074" spans="1:6" ht="30">
      <c r="A2074" s="617" t="s">
        <v>14525</v>
      </c>
      <c r="B2074" s="618" t="s">
        <v>14526</v>
      </c>
      <c r="C2074" s="619" t="s">
        <v>99</v>
      </c>
      <c r="D2074" s="620">
        <v>260.33999999999997</v>
      </c>
      <c r="E2074" s="620">
        <v>48.03</v>
      </c>
      <c r="F2074" s="620">
        <v>308.37</v>
      </c>
    </row>
    <row r="2075" spans="1:6" ht="30">
      <c r="A2075" s="617" t="s">
        <v>14527</v>
      </c>
      <c r="B2075" s="618" t="s">
        <v>14528</v>
      </c>
      <c r="C2075" s="619" t="s">
        <v>99</v>
      </c>
      <c r="D2075" s="620">
        <v>247.87</v>
      </c>
      <c r="E2075" s="620">
        <v>45.77</v>
      </c>
      <c r="F2075" s="620">
        <v>293.64</v>
      </c>
    </row>
    <row r="2076" spans="1:6" ht="30">
      <c r="A2076" s="617" t="s">
        <v>14529</v>
      </c>
      <c r="B2076" s="618" t="s">
        <v>14530</v>
      </c>
      <c r="C2076" s="619" t="s">
        <v>99</v>
      </c>
      <c r="D2076" s="620">
        <v>260.33999999999997</v>
      </c>
      <c r="E2076" s="620">
        <v>48.03</v>
      </c>
      <c r="F2076" s="620">
        <v>308.37</v>
      </c>
    </row>
    <row r="2077" spans="1:6" ht="30">
      <c r="A2077" s="617" t="s">
        <v>14531</v>
      </c>
      <c r="B2077" s="618" t="s">
        <v>14532</v>
      </c>
      <c r="C2077" s="619" t="s">
        <v>99</v>
      </c>
      <c r="D2077" s="620">
        <v>235.05</v>
      </c>
      <c r="E2077" s="620">
        <v>43.51</v>
      </c>
      <c r="F2077" s="620">
        <v>278.56</v>
      </c>
    </row>
    <row r="2078" spans="1:6" ht="45">
      <c r="A2078" s="617" t="s">
        <v>14533</v>
      </c>
      <c r="B2078" s="618" t="s">
        <v>14534</v>
      </c>
      <c r="C2078" s="619" t="s">
        <v>1</v>
      </c>
      <c r="D2078" s="620">
        <v>2208.81</v>
      </c>
      <c r="E2078" s="620">
        <v>589.80999999999995</v>
      </c>
      <c r="F2078" s="620">
        <v>2798.62</v>
      </c>
    </row>
    <row r="2079" spans="1:6" ht="30">
      <c r="A2079" s="617" t="s">
        <v>14535</v>
      </c>
      <c r="B2079" s="618" t="s">
        <v>14536</v>
      </c>
      <c r="C2079" s="619" t="s">
        <v>99</v>
      </c>
      <c r="D2079" s="620">
        <v>233.87</v>
      </c>
      <c r="E2079" s="620">
        <v>43.23</v>
      </c>
      <c r="F2079" s="620">
        <v>277.10000000000002</v>
      </c>
    </row>
    <row r="2080" spans="1:6" ht="30">
      <c r="A2080" s="617" t="s">
        <v>14537</v>
      </c>
      <c r="B2080" s="618" t="s">
        <v>14538</v>
      </c>
      <c r="C2080" s="619" t="s">
        <v>99</v>
      </c>
      <c r="D2080" s="620">
        <v>282.18</v>
      </c>
      <c r="E2080" s="620">
        <v>51.86</v>
      </c>
      <c r="F2080" s="620">
        <v>334.04</v>
      </c>
    </row>
    <row r="2081" spans="1:6" ht="30">
      <c r="A2081" s="617" t="s">
        <v>14539</v>
      </c>
      <c r="B2081" s="618" t="s">
        <v>14540</v>
      </c>
      <c r="C2081" s="619" t="s">
        <v>99</v>
      </c>
      <c r="D2081" s="620">
        <v>239.38</v>
      </c>
      <c r="E2081" s="620">
        <v>44.27</v>
      </c>
      <c r="F2081" s="620">
        <v>283.64999999999998</v>
      </c>
    </row>
    <row r="2082" spans="1:6" ht="30">
      <c r="A2082" s="617" t="s">
        <v>14541</v>
      </c>
      <c r="B2082" s="618" t="s">
        <v>14542</v>
      </c>
      <c r="C2082" s="619" t="s">
        <v>99</v>
      </c>
      <c r="D2082" s="620">
        <v>250.62</v>
      </c>
      <c r="E2082" s="620">
        <v>46.17</v>
      </c>
      <c r="F2082" s="620">
        <v>296.79000000000002</v>
      </c>
    </row>
    <row r="2083" spans="1:6" ht="30">
      <c r="A2083" s="617" t="s">
        <v>14543</v>
      </c>
      <c r="B2083" s="618" t="s">
        <v>14544</v>
      </c>
      <c r="C2083" s="619" t="s">
        <v>99</v>
      </c>
      <c r="D2083" s="620">
        <v>233.87</v>
      </c>
      <c r="E2083" s="620">
        <v>43.23</v>
      </c>
      <c r="F2083" s="620">
        <v>277.10000000000002</v>
      </c>
    </row>
    <row r="2084" spans="1:6" ht="30">
      <c r="A2084" s="617" t="s">
        <v>14545</v>
      </c>
      <c r="B2084" s="618" t="s">
        <v>14546</v>
      </c>
      <c r="C2084" s="619" t="s">
        <v>99</v>
      </c>
      <c r="D2084" s="620">
        <v>233.87</v>
      </c>
      <c r="E2084" s="620">
        <v>43.23</v>
      </c>
      <c r="F2084" s="620">
        <v>277.10000000000002</v>
      </c>
    </row>
    <row r="2085" spans="1:6" ht="30">
      <c r="A2085" s="617" t="s">
        <v>14547</v>
      </c>
      <c r="B2085" s="618" t="s">
        <v>14548</v>
      </c>
      <c r="C2085" s="619" t="s">
        <v>99</v>
      </c>
      <c r="D2085" s="620">
        <v>259.75</v>
      </c>
      <c r="E2085" s="620">
        <v>47.89</v>
      </c>
      <c r="F2085" s="620">
        <v>307.64</v>
      </c>
    </row>
    <row r="2086" spans="1:6" ht="30">
      <c r="A2086" s="617" t="s">
        <v>14549</v>
      </c>
      <c r="B2086" s="618" t="s">
        <v>14550</v>
      </c>
      <c r="C2086" s="619" t="s">
        <v>99</v>
      </c>
      <c r="D2086" s="620">
        <v>250.62</v>
      </c>
      <c r="E2086" s="620">
        <v>46.17</v>
      </c>
      <c r="F2086" s="620">
        <v>296.79000000000002</v>
      </c>
    </row>
    <row r="2087" spans="1:6" ht="30">
      <c r="A2087" s="617" t="s">
        <v>14551</v>
      </c>
      <c r="B2087" s="618" t="s">
        <v>14552</v>
      </c>
      <c r="C2087" s="619" t="s">
        <v>99</v>
      </c>
      <c r="D2087" s="620">
        <v>282.02</v>
      </c>
      <c r="E2087" s="620">
        <v>51.83</v>
      </c>
      <c r="F2087" s="620">
        <v>333.85</v>
      </c>
    </row>
    <row r="2088" spans="1:6" ht="30">
      <c r="A2088" s="617" t="s">
        <v>14553</v>
      </c>
      <c r="B2088" s="618" t="s">
        <v>14554</v>
      </c>
      <c r="C2088" s="619" t="s">
        <v>99</v>
      </c>
      <c r="D2088" s="620">
        <v>310.82</v>
      </c>
      <c r="E2088" s="620">
        <v>56.85</v>
      </c>
      <c r="F2088" s="620">
        <v>367.67</v>
      </c>
    </row>
    <row r="2089" spans="1:6" ht="30">
      <c r="A2089" s="617" t="s">
        <v>14555</v>
      </c>
      <c r="B2089" s="618" t="s">
        <v>14556</v>
      </c>
      <c r="C2089" s="619" t="s">
        <v>99</v>
      </c>
      <c r="D2089" s="620">
        <v>259.91000000000003</v>
      </c>
      <c r="E2089" s="620">
        <v>47.84</v>
      </c>
      <c r="F2089" s="620">
        <v>307.75</v>
      </c>
    </row>
    <row r="2090" spans="1:6" ht="30">
      <c r="A2090" s="617" t="s">
        <v>14557</v>
      </c>
      <c r="B2090" s="618" t="s">
        <v>14558</v>
      </c>
      <c r="C2090" s="619" t="s">
        <v>99</v>
      </c>
      <c r="D2090" s="620">
        <v>247.85</v>
      </c>
      <c r="E2090" s="620">
        <v>45.65</v>
      </c>
      <c r="F2090" s="620">
        <v>293.5</v>
      </c>
    </row>
    <row r="2091" spans="1:6" ht="30">
      <c r="A2091" s="617" t="s">
        <v>14559</v>
      </c>
      <c r="B2091" s="618" t="s">
        <v>14560</v>
      </c>
      <c r="C2091" s="619" t="s">
        <v>99</v>
      </c>
      <c r="D2091" s="620">
        <v>259.91000000000003</v>
      </c>
      <c r="E2091" s="620">
        <v>47.84</v>
      </c>
      <c r="F2091" s="620">
        <v>307.75</v>
      </c>
    </row>
    <row r="2092" spans="1:6" ht="30">
      <c r="A2092" s="617" t="s">
        <v>14561</v>
      </c>
      <c r="B2092" s="618" t="s">
        <v>14562</v>
      </c>
      <c r="C2092" s="619" t="s">
        <v>99</v>
      </c>
      <c r="D2092" s="620">
        <v>233.87</v>
      </c>
      <c r="E2092" s="620">
        <v>43.23</v>
      </c>
      <c r="F2092" s="620">
        <v>277.10000000000002</v>
      </c>
    </row>
    <row r="2093" spans="1:6">
      <c r="A2093" s="617" t="s">
        <v>14563</v>
      </c>
      <c r="B2093" s="618" t="s">
        <v>14564</v>
      </c>
      <c r="C2093" s="619" t="s">
        <v>99</v>
      </c>
      <c r="D2093" s="620">
        <v>342.94</v>
      </c>
      <c r="E2093" s="620">
        <v>55.86</v>
      </c>
      <c r="F2093" s="620">
        <v>398.8</v>
      </c>
    </row>
    <row r="2094" spans="1:6">
      <c r="A2094" s="617" t="s">
        <v>14565</v>
      </c>
      <c r="B2094" s="618" t="s">
        <v>14566</v>
      </c>
      <c r="C2094" s="619" t="s">
        <v>99</v>
      </c>
      <c r="D2094" s="620">
        <v>297.69</v>
      </c>
      <c r="E2094" s="620">
        <v>27.52</v>
      </c>
      <c r="F2094" s="620">
        <v>325.20999999999998</v>
      </c>
    </row>
    <row r="2095" spans="1:6">
      <c r="A2095" s="617" t="s">
        <v>14567</v>
      </c>
      <c r="B2095" s="618" t="s">
        <v>14568</v>
      </c>
      <c r="C2095" s="619" t="s">
        <v>99</v>
      </c>
      <c r="D2095" s="620">
        <v>270.86</v>
      </c>
      <c r="E2095" s="620">
        <v>26.31</v>
      </c>
      <c r="F2095" s="620">
        <v>297.17</v>
      </c>
    </row>
    <row r="2096" spans="1:6">
      <c r="A2096" s="617" t="s">
        <v>14569</v>
      </c>
      <c r="B2096" s="618" t="s">
        <v>14570</v>
      </c>
      <c r="C2096" s="619" t="s">
        <v>99</v>
      </c>
      <c r="D2096" s="620">
        <v>270.86</v>
      </c>
      <c r="E2096" s="620">
        <v>26.31</v>
      </c>
      <c r="F2096" s="620">
        <v>297.17</v>
      </c>
    </row>
    <row r="2097" spans="1:6">
      <c r="A2097" s="617" t="s">
        <v>14571</v>
      </c>
      <c r="B2097" s="618" t="s">
        <v>14572</v>
      </c>
      <c r="C2097" s="619" t="s">
        <v>99</v>
      </c>
      <c r="D2097" s="620">
        <v>371.96</v>
      </c>
      <c r="E2097" s="620">
        <v>32.49</v>
      </c>
      <c r="F2097" s="620">
        <v>404.45</v>
      </c>
    </row>
    <row r="2098" spans="1:6">
      <c r="A2098" s="617" t="s">
        <v>14573</v>
      </c>
      <c r="B2098" s="618" t="s">
        <v>14574</v>
      </c>
      <c r="C2098" s="619" t="s">
        <v>99</v>
      </c>
      <c r="D2098" s="620">
        <v>297.69</v>
      </c>
      <c r="E2098" s="620">
        <v>27.52</v>
      </c>
      <c r="F2098" s="620">
        <v>325.20999999999998</v>
      </c>
    </row>
    <row r="2099" spans="1:6">
      <c r="A2099" s="617" t="s">
        <v>14575</v>
      </c>
      <c r="B2099" s="618" t="s">
        <v>14576</v>
      </c>
      <c r="C2099" s="619" t="s">
        <v>99</v>
      </c>
      <c r="D2099" s="620">
        <v>297.69</v>
      </c>
      <c r="E2099" s="620">
        <v>27.52</v>
      </c>
      <c r="F2099" s="620">
        <v>325.20999999999998</v>
      </c>
    </row>
    <row r="2100" spans="1:6">
      <c r="A2100" s="617" t="s">
        <v>14577</v>
      </c>
      <c r="B2100" s="618" t="s">
        <v>14578</v>
      </c>
      <c r="C2100" s="619" t="s">
        <v>99</v>
      </c>
      <c r="D2100" s="620">
        <v>297.69</v>
      </c>
      <c r="E2100" s="620">
        <v>27.52</v>
      </c>
      <c r="F2100" s="620">
        <v>325.20999999999998</v>
      </c>
    </row>
    <row r="2101" spans="1:6">
      <c r="A2101" s="617" t="s">
        <v>14579</v>
      </c>
      <c r="B2101" s="618" t="s">
        <v>14580</v>
      </c>
      <c r="C2101" s="619" t="s">
        <v>99</v>
      </c>
      <c r="D2101" s="620">
        <v>315.99</v>
      </c>
      <c r="E2101" s="620">
        <v>28.75</v>
      </c>
      <c r="F2101" s="620">
        <v>344.74</v>
      </c>
    </row>
    <row r="2102" spans="1:6">
      <c r="A2102" s="617" t="s">
        <v>14581</v>
      </c>
      <c r="B2102" s="618" t="s">
        <v>14582</v>
      </c>
      <c r="C2102" s="619" t="s">
        <v>99</v>
      </c>
      <c r="D2102" s="620">
        <v>288.60000000000002</v>
      </c>
      <c r="E2102" s="620">
        <v>26.92</v>
      </c>
      <c r="F2102" s="620">
        <v>315.52</v>
      </c>
    </row>
    <row r="2103" spans="1:6">
      <c r="A2103" s="617" t="s">
        <v>14583</v>
      </c>
      <c r="B2103" s="618" t="s">
        <v>14584</v>
      </c>
      <c r="C2103" s="619" t="s">
        <v>99</v>
      </c>
      <c r="D2103" s="620">
        <v>270.86</v>
      </c>
      <c r="E2103" s="620">
        <v>26.31</v>
      </c>
      <c r="F2103" s="620">
        <v>297.17</v>
      </c>
    </row>
    <row r="2104" spans="1:6">
      <c r="A2104" s="617" t="s">
        <v>14585</v>
      </c>
      <c r="B2104" s="618" t="s">
        <v>14586</v>
      </c>
      <c r="C2104" s="619" t="s">
        <v>99</v>
      </c>
      <c r="D2104" s="620">
        <v>428.94</v>
      </c>
      <c r="E2104" s="620">
        <v>38.229999999999997</v>
      </c>
      <c r="F2104" s="620">
        <v>467.17</v>
      </c>
    </row>
    <row r="2105" spans="1:6">
      <c r="A2105" s="617" t="s">
        <v>14587</v>
      </c>
      <c r="B2105" s="618" t="s">
        <v>14588</v>
      </c>
      <c r="C2105" s="619" t="s">
        <v>99</v>
      </c>
      <c r="D2105" s="620">
        <v>315.99</v>
      </c>
      <c r="E2105" s="620">
        <v>28.75</v>
      </c>
      <c r="F2105" s="620">
        <v>344.74</v>
      </c>
    </row>
    <row r="2106" spans="1:6">
      <c r="A2106" s="617" t="s">
        <v>14589</v>
      </c>
      <c r="B2106" s="618" t="s">
        <v>14590</v>
      </c>
      <c r="C2106" s="619" t="s">
        <v>99</v>
      </c>
      <c r="D2106" s="620">
        <v>315.99</v>
      </c>
      <c r="E2106" s="620">
        <v>28.75</v>
      </c>
      <c r="F2106" s="620">
        <v>344.74</v>
      </c>
    </row>
    <row r="2107" spans="1:6">
      <c r="A2107" s="617" t="s">
        <v>14591</v>
      </c>
      <c r="B2107" s="618" t="s">
        <v>14592</v>
      </c>
      <c r="C2107" s="619" t="s">
        <v>99</v>
      </c>
      <c r="D2107" s="620">
        <v>315.99</v>
      </c>
      <c r="E2107" s="620">
        <v>28.75</v>
      </c>
      <c r="F2107" s="620">
        <v>344.74</v>
      </c>
    </row>
    <row r="2108" spans="1:6">
      <c r="A2108" s="617" t="s">
        <v>14593</v>
      </c>
      <c r="B2108" s="618" t="s">
        <v>14594</v>
      </c>
      <c r="C2108" s="619" t="s">
        <v>99</v>
      </c>
      <c r="D2108" s="620">
        <v>288.60000000000002</v>
      </c>
      <c r="E2108" s="620">
        <v>26.92</v>
      </c>
      <c r="F2108" s="620">
        <v>315.52</v>
      </c>
    </row>
    <row r="2109" spans="1:6">
      <c r="A2109" s="617" t="s">
        <v>14595</v>
      </c>
      <c r="B2109" s="618" t="s">
        <v>14596</v>
      </c>
      <c r="C2109" s="619" t="s">
        <v>99</v>
      </c>
      <c r="D2109" s="620">
        <v>371.96</v>
      </c>
      <c r="E2109" s="620">
        <v>32.49</v>
      </c>
      <c r="F2109" s="620">
        <v>404.45</v>
      </c>
    </row>
    <row r="2110" spans="1:6">
      <c r="A2110" s="617" t="s">
        <v>14597</v>
      </c>
      <c r="B2110" s="618" t="s">
        <v>14598</v>
      </c>
      <c r="C2110" s="619" t="s">
        <v>99</v>
      </c>
      <c r="D2110" s="620">
        <v>315.99</v>
      </c>
      <c r="E2110" s="620">
        <v>28.75</v>
      </c>
      <c r="F2110" s="620">
        <v>344.74</v>
      </c>
    </row>
    <row r="2111" spans="1:6">
      <c r="A2111" s="617" t="s">
        <v>14599</v>
      </c>
      <c r="B2111" s="618" t="s">
        <v>14600</v>
      </c>
      <c r="C2111" s="619" t="s">
        <v>99</v>
      </c>
      <c r="D2111" s="620">
        <v>315.99</v>
      </c>
      <c r="E2111" s="620">
        <v>28.75</v>
      </c>
      <c r="F2111" s="620">
        <v>344.74</v>
      </c>
    </row>
    <row r="2112" spans="1:6">
      <c r="A2112" s="617" t="s">
        <v>14601</v>
      </c>
      <c r="B2112" s="618" t="s">
        <v>14602</v>
      </c>
      <c r="C2112" s="619" t="s">
        <v>99</v>
      </c>
      <c r="D2112" s="620">
        <v>297.69</v>
      </c>
      <c r="E2112" s="620">
        <v>27.52</v>
      </c>
      <c r="F2112" s="620">
        <v>325.20999999999998</v>
      </c>
    </row>
    <row r="2113" spans="1:6">
      <c r="A2113" s="617" t="s">
        <v>14603</v>
      </c>
      <c r="B2113" s="618" t="s">
        <v>14604</v>
      </c>
      <c r="C2113" s="619" t="s">
        <v>99</v>
      </c>
      <c r="D2113" s="620">
        <v>297.69</v>
      </c>
      <c r="E2113" s="620">
        <v>27.52</v>
      </c>
      <c r="F2113" s="620">
        <v>325.20999999999998</v>
      </c>
    </row>
    <row r="2114" spans="1:6">
      <c r="A2114" s="617" t="s">
        <v>14605</v>
      </c>
      <c r="B2114" s="618" t="s">
        <v>14606</v>
      </c>
      <c r="C2114" s="619" t="s">
        <v>99</v>
      </c>
      <c r="D2114" s="620">
        <v>297.69</v>
      </c>
      <c r="E2114" s="620">
        <v>27.52</v>
      </c>
      <c r="F2114" s="620">
        <v>325.20999999999998</v>
      </c>
    </row>
    <row r="2115" spans="1:6">
      <c r="A2115" s="617" t="s">
        <v>14607</v>
      </c>
      <c r="B2115" s="618" t="s">
        <v>14608</v>
      </c>
      <c r="C2115" s="619" t="s">
        <v>99</v>
      </c>
      <c r="D2115" s="620">
        <v>270.86</v>
      </c>
      <c r="E2115" s="620">
        <v>26.31</v>
      </c>
      <c r="F2115" s="620">
        <v>297.17</v>
      </c>
    </row>
    <row r="2116" spans="1:6">
      <c r="A2116" s="617" t="s">
        <v>14609</v>
      </c>
      <c r="B2116" s="618" t="s">
        <v>14610</v>
      </c>
      <c r="C2116" s="619" t="s">
        <v>99</v>
      </c>
      <c r="D2116" s="620">
        <v>270.86</v>
      </c>
      <c r="E2116" s="620">
        <v>26.31</v>
      </c>
      <c r="F2116" s="620">
        <v>297.17</v>
      </c>
    </row>
    <row r="2117" spans="1:6">
      <c r="A2117" s="617" t="s">
        <v>14611</v>
      </c>
      <c r="B2117" s="618" t="s">
        <v>14612</v>
      </c>
      <c r="C2117" s="619" t="s">
        <v>99</v>
      </c>
      <c r="D2117" s="620">
        <v>315.99</v>
      </c>
      <c r="E2117" s="620">
        <v>28.75</v>
      </c>
      <c r="F2117" s="620">
        <v>344.74</v>
      </c>
    </row>
    <row r="2118" spans="1:6">
      <c r="A2118" s="621"/>
      <c r="B2118" s="627" t="s">
        <v>11363</v>
      </c>
      <c r="C2118" s="628"/>
      <c r="D2118" s="629"/>
      <c r="E2118" s="629"/>
      <c r="F2118" s="629"/>
    </row>
    <row r="2119" spans="1:6" ht="30">
      <c r="A2119" s="617" t="s">
        <v>14613</v>
      </c>
      <c r="B2119" s="618" t="s">
        <v>14614</v>
      </c>
      <c r="C2119" s="619" t="s">
        <v>1</v>
      </c>
      <c r="D2119" s="620">
        <v>4066.83</v>
      </c>
      <c r="E2119" s="620">
        <v>274.77</v>
      </c>
      <c r="F2119" s="620">
        <v>4341.6000000000004</v>
      </c>
    </row>
    <row r="2120" spans="1:6" ht="30">
      <c r="A2120" s="617" t="s">
        <v>14615</v>
      </c>
      <c r="B2120" s="618" t="s">
        <v>14616</v>
      </c>
      <c r="C2120" s="619" t="s">
        <v>1</v>
      </c>
      <c r="D2120" s="620">
        <v>2046.8</v>
      </c>
      <c r="E2120" s="620">
        <v>274.77</v>
      </c>
      <c r="F2120" s="620">
        <v>2321.5700000000002</v>
      </c>
    </row>
    <row r="2121" spans="1:6" ht="45">
      <c r="A2121" s="617" t="s">
        <v>14617</v>
      </c>
      <c r="B2121" s="618" t="s">
        <v>14618</v>
      </c>
      <c r="C2121" s="619" t="s">
        <v>1</v>
      </c>
      <c r="D2121" s="620">
        <v>4304.54</v>
      </c>
      <c r="E2121" s="620">
        <v>219.79</v>
      </c>
      <c r="F2121" s="620">
        <v>4524.33</v>
      </c>
    </row>
    <row r="2122" spans="1:6" ht="30">
      <c r="A2122" s="617" t="s">
        <v>14619</v>
      </c>
      <c r="B2122" s="618" t="s">
        <v>14620</v>
      </c>
      <c r="C2122" s="619" t="s">
        <v>1</v>
      </c>
      <c r="D2122" s="620">
        <v>1239.7</v>
      </c>
      <c r="E2122" s="620">
        <v>219.72</v>
      </c>
      <c r="F2122" s="620">
        <v>1459.42</v>
      </c>
    </row>
    <row r="2123" spans="1:6" ht="30">
      <c r="A2123" s="617" t="s">
        <v>14621</v>
      </c>
      <c r="B2123" s="618" t="s">
        <v>14622</v>
      </c>
      <c r="C2123" s="619" t="s">
        <v>1</v>
      </c>
      <c r="D2123" s="620">
        <v>1127.1199999999999</v>
      </c>
      <c r="E2123" s="620">
        <v>203.27</v>
      </c>
      <c r="F2123" s="620">
        <v>1330.39</v>
      </c>
    </row>
    <row r="2124" spans="1:6" ht="30">
      <c r="A2124" s="617" t="s">
        <v>14623</v>
      </c>
      <c r="B2124" s="618" t="s">
        <v>14624</v>
      </c>
      <c r="C2124" s="619" t="s">
        <v>1</v>
      </c>
      <c r="D2124" s="620">
        <v>396.7</v>
      </c>
      <c r="E2124" s="620">
        <v>101.52</v>
      </c>
      <c r="F2124" s="620">
        <v>498.22</v>
      </c>
    </row>
    <row r="2125" spans="1:6" ht="30">
      <c r="A2125" s="617" t="s">
        <v>14625</v>
      </c>
      <c r="B2125" s="618" t="s">
        <v>14626</v>
      </c>
      <c r="C2125" s="619" t="s">
        <v>1</v>
      </c>
      <c r="D2125" s="620">
        <v>1346.7</v>
      </c>
      <c r="E2125" s="620">
        <v>219.79</v>
      </c>
      <c r="F2125" s="620">
        <v>1566.49</v>
      </c>
    </row>
    <row r="2126" spans="1:6" ht="30">
      <c r="A2126" s="617" t="s">
        <v>14627</v>
      </c>
      <c r="B2126" s="618" t="s">
        <v>14628</v>
      </c>
      <c r="C2126" s="619" t="s">
        <v>1</v>
      </c>
      <c r="D2126" s="620">
        <v>1490.16</v>
      </c>
      <c r="E2126" s="620">
        <v>134.4</v>
      </c>
      <c r="F2126" s="620">
        <v>1624.56</v>
      </c>
    </row>
    <row r="2127" spans="1:6" ht="45">
      <c r="A2127" s="617" t="s">
        <v>14629</v>
      </c>
      <c r="B2127" s="618" t="s">
        <v>14630</v>
      </c>
      <c r="C2127" s="619" t="s">
        <v>1</v>
      </c>
      <c r="D2127" s="620">
        <v>4178.1499999999996</v>
      </c>
      <c r="E2127" s="620">
        <v>274.77</v>
      </c>
      <c r="F2127" s="620">
        <v>4452.92</v>
      </c>
    </row>
    <row r="2128" spans="1:6">
      <c r="A2128" s="621"/>
      <c r="B2128" s="627" t="s">
        <v>11364</v>
      </c>
      <c r="C2128" s="628"/>
      <c r="D2128" s="629"/>
      <c r="E2128" s="629"/>
      <c r="F2128" s="629"/>
    </row>
    <row r="2129" spans="1:6" ht="30">
      <c r="A2129" s="612">
        <v>92255</v>
      </c>
      <c r="B2129" s="613" t="s">
        <v>6441</v>
      </c>
      <c r="C2129" s="614" t="s">
        <v>5390</v>
      </c>
      <c r="D2129" s="615">
        <v>109.49</v>
      </c>
      <c r="E2129" s="615">
        <v>85.08</v>
      </c>
      <c r="F2129" s="615">
        <v>194.57</v>
      </c>
    </row>
    <row r="2130" spans="1:6" ht="30">
      <c r="A2130" s="612">
        <v>92256</v>
      </c>
      <c r="B2130" s="613" t="s">
        <v>6442</v>
      </c>
      <c r="C2130" s="614" t="s">
        <v>5390</v>
      </c>
      <c r="D2130" s="615">
        <v>122.09</v>
      </c>
      <c r="E2130" s="615">
        <v>119.78</v>
      </c>
      <c r="F2130" s="615">
        <v>241.87</v>
      </c>
    </row>
    <row r="2131" spans="1:6" ht="30">
      <c r="A2131" s="612">
        <v>92257</v>
      </c>
      <c r="B2131" s="613" t="s">
        <v>6443</v>
      </c>
      <c r="C2131" s="614" t="s">
        <v>5390</v>
      </c>
      <c r="D2131" s="615">
        <v>134.6</v>
      </c>
      <c r="E2131" s="615">
        <v>154.03</v>
      </c>
      <c r="F2131" s="615">
        <v>288.63</v>
      </c>
    </row>
    <row r="2132" spans="1:6" ht="30">
      <c r="A2132" s="612">
        <v>92258</v>
      </c>
      <c r="B2132" s="613" t="s">
        <v>6444</v>
      </c>
      <c r="C2132" s="614" t="s">
        <v>5390</v>
      </c>
      <c r="D2132" s="615">
        <v>154.76</v>
      </c>
      <c r="E2132" s="615">
        <v>209.08</v>
      </c>
      <c r="F2132" s="615">
        <v>363.84</v>
      </c>
    </row>
    <row r="2133" spans="1:6" ht="30">
      <c r="A2133" s="612">
        <v>100377</v>
      </c>
      <c r="B2133" s="613" t="s">
        <v>6445</v>
      </c>
      <c r="C2133" s="614" t="s">
        <v>5815</v>
      </c>
      <c r="D2133" s="615">
        <v>11.48</v>
      </c>
      <c r="E2133" s="615">
        <v>1.48</v>
      </c>
      <c r="F2133" s="615">
        <v>12.96</v>
      </c>
    </row>
    <row r="2134" spans="1:6" ht="30">
      <c r="A2134" s="612">
        <v>100378</v>
      </c>
      <c r="B2134" s="613" t="s">
        <v>6446</v>
      </c>
      <c r="C2134" s="614" t="s">
        <v>5815</v>
      </c>
      <c r="D2134" s="615">
        <v>10.81</v>
      </c>
      <c r="E2134" s="615">
        <v>1.32</v>
      </c>
      <c r="F2134" s="615">
        <v>12.13</v>
      </c>
    </row>
    <row r="2135" spans="1:6">
      <c r="A2135" s="621"/>
      <c r="B2135" s="627" t="s">
        <v>11365</v>
      </c>
      <c r="C2135" s="628"/>
      <c r="D2135" s="629"/>
      <c r="E2135" s="629"/>
      <c r="F2135" s="629"/>
    </row>
    <row r="2136" spans="1:6" ht="30">
      <c r="A2136" s="612">
        <v>92582</v>
      </c>
      <c r="B2136" s="613" t="s">
        <v>6447</v>
      </c>
      <c r="C2136" s="614" t="s">
        <v>5390</v>
      </c>
      <c r="D2136" s="615">
        <v>657.95</v>
      </c>
      <c r="E2136" s="615">
        <v>117.88</v>
      </c>
      <c r="F2136" s="615">
        <v>775.83</v>
      </c>
    </row>
    <row r="2137" spans="1:6" ht="30">
      <c r="A2137" s="612">
        <v>92584</v>
      </c>
      <c r="B2137" s="613" t="s">
        <v>6448</v>
      </c>
      <c r="C2137" s="614" t="s">
        <v>5390</v>
      </c>
      <c r="D2137" s="615">
        <v>793.68</v>
      </c>
      <c r="E2137" s="615">
        <v>117.88</v>
      </c>
      <c r="F2137" s="615">
        <v>911.56</v>
      </c>
    </row>
    <row r="2138" spans="1:6" ht="30">
      <c r="A2138" s="612">
        <v>92586</v>
      </c>
      <c r="B2138" s="613" t="s">
        <v>6449</v>
      </c>
      <c r="C2138" s="614" t="s">
        <v>5390</v>
      </c>
      <c r="D2138" s="615">
        <v>929.43</v>
      </c>
      <c r="E2138" s="615">
        <v>117.87</v>
      </c>
      <c r="F2138" s="615">
        <v>1047.3</v>
      </c>
    </row>
    <row r="2139" spans="1:6" ht="30">
      <c r="A2139" s="612">
        <v>92588</v>
      </c>
      <c r="B2139" s="613" t="s">
        <v>6450</v>
      </c>
      <c r="C2139" s="614" t="s">
        <v>5390</v>
      </c>
      <c r="D2139" s="615">
        <v>1158.07</v>
      </c>
      <c r="E2139" s="615">
        <v>169.01</v>
      </c>
      <c r="F2139" s="615">
        <v>1327.08</v>
      </c>
    </row>
    <row r="2140" spans="1:6" ht="30">
      <c r="A2140" s="612">
        <v>92590</v>
      </c>
      <c r="B2140" s="613" t="s">
        <v>6451</v>
      </c>
      <c r="C2140" s="614" t="s">
        <v>5390</v>
      </c>
      <c r="D2140" s="615">
        <v>1293.81</v>
      </c>
      <c r="E2140" s="615">
        <v>169.01</v>
      </c>
      <c r="F2140" s="615">
        <v>1462.82</v>
      </c>
    </row>
    <row r="2141" spans="1:6" ht="30">
      <c r="A2141" s="612">
        <v>92592</v>
      </c>
      <c r="B2141" s="613" t="s">
        <v>6452</v>
      </c>
      <c r="C2141" s="614" t="s">
        <v>5390</v>
      </c>
      <c r="D2141" s="615">
        <v>1442.06</v>
      </c>
      <c r="E2141" s="615">
        <v>203.25</v>
      </c>
      <c r="F2141" s="615">
        <v>1645.31</v>
      </c>
    </row>
    <row r="2142" spans="1:6" ht="30">
      <c r="A2142" s="612">
        <v>92593</v>
      </c>
      <c r="B2142" s="613" t="s">
        <v>6453</v>
      </c>
      <c r="C2142" s="614" t="s">
        <v>5815</v>
      </c>
      <c r="D2142" s="615">
        <v>10.96</v>
      </c>
      <c r="E2142" s="615">
        <v>1.52</v>
      </c>
      <c r="F2142" s="615">
        <v>12.48</v>
      </c>
    </row>
    <row r="2143" spans="1:6" ht="30">
      <c r="A2143" s="612">
        <v>92594</v>
      </c>
      <c r="B2143" s="613" t="s">
        <v>6454</v>
      </c>
      <c r="C2143" s="614" t="s">
        <v>5390</v>
      </c>
      <c r="D2143" s="615">
        <v>1692.46</v>
      </c>
      <c r="E2143" s="615">
        <v>219.69</v>
      </c>
      <c r="F2143" s="615">
        <v>1912.15</v>
      </c>
    </row>
    <row r="2144" spans="1:6" ht="30">
      <c r="A2144" s="612">
        <v>92596</v>
      </c>
      <c r="B2144" s="613" t="s">
        <v>6455</v>
      </c>
      <c r="C2144" s="614" t="s">
        <v>5390</v>
      </c>
      <c r="D2144" s="615">
        <v>1854.18</v>
      </c>
      <c r="E2144" s="615">
        <v>274.74</v>
      </c>
      <c r="F2144" s="615">
        <v>2128.92</v>
      </c>
    </row>
    <row r="2145" spans="1:6" ht="30">
      <c r="A2145" s="612">
        <v>92598</v>
      </c>
      <c r="B2145" s="613" t="s">
        <v>6456</v>
      </c>
      <c r="C2145" s="614" t="s">
        <v>5390</v>
      </c>
      <c r="D2145" s="615">
        <v>1989.92</v>
      </c>
      <c r="E2145" s="615">
        <v>274.74</v>
      </c>
      <c r="F2145" s="615">
        <v>2264.66</v>
      </c>
    </row>
    <row r="2146" spans="1:6" ht="30">
      <c r="A2146" s="612">
        <v>92600</v>
      </c>
      <c r="B2146" s="613" t="s">
        <v>6457</v>
      </c>
      <c r="C2146" s="614" t="s">
        <v>5390</v>
      </c>
      <c r="D2146" s="615">
        <v>2160.0300000000002</v>
      </c>
      <c r="E2146" s="615">
        <v>274.73</v>
      </c>
      <c r="F2146" s="615">
        <v>2434.7600000000002</v>
      </c>
    </row>
    <row r="2147" spans="1:6" ht="45">
      <c r="A2147" s="612">
        <v>92602</v>
      </c>
      <c r="B2147" s="613" t="s">
        <v>6458</v>
      </c>
      <c r="C2147" s="614" t="s">
        <v>5390</v>
      </c>
      <c r="D2147" s="615">
        <v>657.95</v>
      </c>
      <c r="E2147" s="615">
        <v>117.88</v>
      </c>
      <c r="F2147" s="615">
        <v>775.83</v>
      </c>
    </row>
    <row r="2148" spans="1:6" ht="45">
      <c r="A2148" s="612">
        <v>92604</v>
      </c>
      <c r="B2148" s="613" t="s">
        <v>6459</v>
      </c>
      <c r="C2148" s="614" t="s">
        <v>5390</v>
      </c>
      <c r="D2148" s="615">
        <v>759.32</v>
      </c>
      <c r="E2148" s="615">
        <v>117.88</v>
      </c>
      <c r="F2148" s="615">
        <v>877.2</v>
      </c>
    </row>
    <row r="2149" spans="1:6" ht="45">
      <c r="A2149" s="612">
        <v>92606</v>
      </c>
      <c r="B2149" s="613" t="s">
        <v>6460</v>
      </c>
      <c r="C2149" s="614" t="s">
        <v>5390</v>
      </c>
      <c r="D2149" s="615">
        <v>895.06</v>
      </c>
      <c r="E2149" s="615">
        <v>117.87</v>
      </c>
      <c r="F2149" s="615">
        <v>1012.93</v>
      </c>
    </row>
    <row r="2150" spans="1:6" ht="45">
      <c r="A2150" s="612">
        <v>92608</v>
      </c>
      <c r="B2150" s="613" t="s">
        <v>6461</v>
      </c>
      <c r="C2150" s="614" t="s">
        <v>5390</v>
      </c>
      <c r="D2150" s="615">
        <v>1089.33</v>
      </c>
      <c r="E2150" s="615">
        <v>169.02</v>
      </c>
      <c r="F2150" s="615">
        <v>1258.3499999999999</v>
      </c>
    </row>
    <row r="2151" spans="1:6" ht="45">
      <c r="A2151" s="612">
        <v>92610</v>
      </c>
      <c r="B2151" s="613" t="s">
        <v>6462</v>
      </c>
      <c r="C2151" s="614" t="s">
        <v>5390</v>
      </c>
      <c r="D2151" s="615">
        <v>1225.08</v>
      </c>
      <c r="E2151" s="615">
        <v>169.01</v>
      </c>
      <c r="F2151" s="615">
        <v>1394.09</v>
      </c>
    </row>
    <row r="2152" spans="1:6" ht="45">
      <c r="A2152" s="612">
        <v>92612</v>
      </c>
      <c r="B2152" s="613" t="s">
        <v>6463</v>
      </c>
      <c r="C2152" s="614" t="s">
        <v>5390</v>
      </c>
      <c r="D2152" s="615">
        <v>1373.31</v>
      </c>
      <c r="E2152" s="615">
        <v>203.26</v>
      </c>
      <c r="F2152" s="615">
        <v>1576.57</v>
      </c>
    </row>
    <row r="2153" spans="1:6" ht="45">
      <c r="A2153" s="612">
        <v>92614</v>
      </c>
      <c r="B2153" s="613" t="s">
        <v>6464</v>
      </c>
      <c r="C2153" s="614" t="s">
        <v>5390</v>
      </c>
      <c r="D2153" s="615">
        <v>1554.99</v>
      </c>
      <c r="E2153" s="615">
        <v>219.69</v>
      </c>
      <c r="F2153" s="615">
        <v>1774.68</v>
      </c>
    </row>
    <row r="2154" spans="1:6" ht="45">
      <c r="A2154" s="612">
        <v>92616</v>
      </c>
      <c r="B2154" s="613" t="s">
        <v>6465</v>
      </c>
      <c r="C2154" s="614" t="s">
        <v>5390</v>
      </c>
      <c r="D2154" s="615">
        <v>1751.08</v>
      </c>
      <c r="E2154" s="615">
        <v>274.74</v>
      </c>
      <c r="F2154" s="615">
        <v>2025.82</v>
      </c>
    </row>
    <row r="2155" spans="1:6" ht="45">
      <c r="A2155" s="612">
        <v>92618</v>
      </c>
      <c r="B2155" s="613" t="s">
        <v>6466</v>
      </c>
      <c r="C2155" s="614" t="s">
        <v>5390</v>
      </c>
      <c r="D2155" s="615">
        <v>1886.81</v>
      </c>
      <c r="E2155" s="615">
        <v>274.74</v>
      </c>
      <c r="F2155" s="615">
        <v>2161.5500000000002</v>
      </c>
    </row>
    <row r="2156" spans="1:6" ht="45">
      <c r="A2156" s="612">
        <v>92620</v>
      </c>
      <c r="B2156" s="613" t="s">
        <v>6467</v>
      </c>
      <c r="C2156" s="614" t="s">
        <v>5390</v>
      </c>
      <c r="D2156" s="615">
        <v>2022.55</v>
      </c>
      <c r="E2156" s="615">
        <v>274.74</v>
      </c>
      <c r="F2156" s="615">
        <v>2297.29</v>
      </c>
    </row>
    <row r="2157" spans="1:6">
      <c r="A2157" s="621"/>
      <c r="B2157" s="627" t="s">
        <v>6468</v>
      </c>
      <c r="C2157" s="628"/>
      <c r="D2157" s="629"/>
      <c r="E2157" s="629"/>
      <c r="F2157" s="629"/>
    </row>
    <row r="2158" spans="1:6" ht="45">
      <c r="A2158" s="612">
        <v>92568</v>
      </c>
      <c r="B2158" s="613" t="s">
        <v>6469</v>
      </c>
      <c r="C2158" s="614" t="s">
        <v>99</v>
      </c>
      <c r="D2158" s="615">
        <v>133.41999999999999</v>
      </c>
      <c r="E2158" s="615">
        <v>10.25</v>
      </c>
      <c r="F2158" s="615">
        <v>143.66999999999999</v>
      </c>
    </row>
    <row r="2159" spans="1:6" ht="45">
      <c r="A2159" s="612">
        <v>92569</v>
      </c>
      <c r="B2159" s="613" t="s">
        <v>6470</v>
      </c>
      <c r="C2159" s="614" t="s">
        <v>99</v>
      </c>
      <c r="D2159" s="615">
        <v>75.28</v>
      </c>
      <c r="E2159" s="615">
        <v>4.43</v>
      </c>
      <c r="F2159" s="615">
        <v>79.709999999999994</v>
      </c>
    </row>
    <row r="2160" spans="1:6" ht="30">
      <c r="A2160" s="612">
        <v>92570</v>
      </c>
      <c r="B2160" s="613" t="s">
        <v>6471</v>
      </c>
      <c r="C2160" s="614" t="s">
        <v>99</v>
      </c>
      <c r="D2160" s="615">
        <v>48.12</v>
      </c>
      <c r="E2160" s="615">
        <v>2.1</v>
      </c>
      <c r="F2160" s="615">
        <v>50.22</v>
      </c>
    </row>
    <row r="2161" spans="1:6" ht="45">
      <c r="A2161" s="612">
        <v>92571</v>
      </c>
      <c r="B2161" s="613" t="s">
        <v>6472</v>
      </c>
      <c r="C2161" s="614" t="s">
        <v>99</v>
      </c>
      <c r="D2161" s="615">
        <v>136.69</v>
      </c>
      <c r="E2161" s="615">
        <v>16.170000000000002</v>
      </c>
      <c r="F2161" s="615">
        <v>152.86000000000001</v>
      </c>
    </row>
    <row r="2162" spans="1:6" ht="45">
      <c r="A2162" s="612">
        <v>92572</v>
      </c>
      <c r="B2162" s="613" t="s">
        <v>6473</v>
      </c>
      <c r="C2162" s="614" t="s">
        <v>99</v>
      </c>
      <c r="D2162" s="615">
        <v>83.12</v>
      </c>
      <c r="E2162" s="615">
        <v>8.2200000000000006</v>
      </c>
      <c r="F2162" s="615">
        <v>91.34</v>
      </c>
    </row>
    <row r="2163" spans="1:6" ht="45">
      <c r="A2163" s="612">
        <v>92573</v>
      </c>
      <c r="B2163" s="613" t="s">
        <v>6474</v>
      </c>
      <c r="C2163" s="614" t="s">
        <v>99</v>
      </c>
      <c r="D2163" s="615">
        <v>49.37</v>
      </c>
      <c r="E2163" s="615">
        <v>4.75</v>
      </c>
      <c r="F2163" s="615">
        <v>54.12</v>
      </c>
    </row>
    <row r="2164" spans="1:6" ht="30">
      <c r="A2164" s="612">
        <v>92574</v>
      </c>
      <c r="B2164" s="613" t="s">
        <v>6475</v>
      </c>
      <c r="C2164" s="614" t="s">
        <v>99</v>
      </c>
      <c r="D2164" s="615">
        <v>134.88999999999999</v>
      </c>
      <c r="E2164" s="615">
        <v>11.12</v>
      </c>
      <c r="F2164" s="615">
        <v>146.01</v>
      </c>
    </row>
    <row r="2165" spans="1:6" ht="30">
      <c r="A2165" s="612">
        <v>92575</v>
      </c>
      <c r="B2165" s="613" t="s">
        <v>6476</v>
      </c>
      <c r="C2165" s="614" t="s">
        <v>99</v>
      </c>
      <c r="D2165" s="615">
        <v>68.569999999999993</v>
      </c>
      <c r="E2165" s="615">
        <v>4.37</v>
      </c>
      <c r="F2165" s="615">
        <v>72.94</v>
      </c>
    </row>
    <row r="2166" spans="1:6" ht="30">
      <c r="A2166" s="612">
        <v>92576</v>
      </c>
      <c r="B2166" s="613" t="s">
        <v>6477</v>
      </c>
      <c r="C2166" s="614" t="s">
        <v>99</v>
      </c>
      <c r="D2166" s="615">
        <v>37.950000000000003</v>
      </c>
      <c r="E2166" s="615">
        <v>1.65</v>
      </c>
      <c r="F2166" s="615">
        <v>39.6</v>
      </c>
    </row>
    <row r="2167" spans="1:6" ht="30">
      <c r="A2167" s="612">
        <v>92577</v>
      </c>
      <c r="B2167" s="613" t="s">
        <v>6478</v>
      </c>
      <c r="C2167" s="614" t="s">
        <v>99</v>
      </c>
      <c r="D2167" s="615">
        <v>138.74</v>
      </c>
      <c r="E2167" s="615">
        <v>16.97</v>
      </c>
      <c r="F2167" s="615">
        <v>155.71</v>
      </c>
    </row>
    <row r="2168" spans="1:6" ht="30">
      <c r="A2168" s="612">
        <v>92578</v>
      </c>
      <c r="B2168" s="613" t="s">
        <v>6479</v>
      </c>
      <c r="C2168" s="614" t="s">
        <v>99</v>
      </c>
      <c r="D2168" s="615">
        <v>70.61</v>
      </c>
      <c r="E2168" s="615">
        <v>7.74</v>
      </c>
      <c r="F2168" s="615">
        <v>78.349999999999994</v>
      </c>
    </row>
    <row r="2169" spans="1:6" ht="30">
      <c r="A2169" s="612">
        <v>92579</v>
      </c>
      <c r="B2169" s="613" t="s">
        <v>6480</v>
      </c>
      <c r="C2169" s="614" t="s">
        <v>99</v>
      </c>
      <c r="D2169" s="615">
        <v>38.94</v>
      </c>
      <c r="E2169" s="615">
        <v>3.78</v>
      </c>
      <c r="F2169" s="615">
        <v>42.72</v>
      </c>
    </row>
    <row r="2170" spans="1:6" ht="45">
      <c r="A2170" s="612">
        <v>92580</v>
      </c>
      <c r="B2170" s="613" t="s">
        <v>6481</v>
      </c>
      <c r="C2170" s="614" t="s">
        <v>99</v>
      </c>
      <c r="D2170" s="615">
        <v>47.45</v>
      </c>
      <c r="E2170" s="615">
        <v>6.07</v>
      </c>
      <c r="F2170" s="615">
        <v>53.52</v>
      </c>
    </row>
    <row r="2171" spans="1:6" ht="45">
      <c r="A2171" s="612">
        <v>104314</v>
      </c>
      <c r="B2171" s="613" t="s">
        <v>11826</v>
      </c>
      <c r="C2171" s="614" t="s">
        <v>5815</v>
      </c>
      <c r="D2171" s="615">
        <v>10.94</v>
      </c>
      <c r="E2171" s="615">
        <v>1.39</v>
      </c>
      <c r="F2171" s="615">
        <v>12.33</v>
      </c>
    </row>
    <row r="2172" spans="1:6" ht="30">
      <c r="A2172" s="612">
        <v>92581</v>
      </c>
      <c r="B2172" s="613" t="s">
        <v>6482</v>
      </c>
      <c r="C2172" s="614" t="s">
        <v>99</v>
      </c>
      <c r="D2172" s="615">
        <v>50.25</v>
      </c>
      <c r="E2172" s="615">
        <v>5.57</v>
      </c>
      <c r="F2172" s="615">
        <v>55.82</v>
      </c>
    </row>
    <row r="2173" spans="1:6" ht="30">
      <c r="A2173" s="617" t="s">
        <v>14631</v>
      </c>
      <c r="B2173" s="618" t="s">
        <v>14632</v>
      </c>
      <c r="C2173" s="619" t="s">
        <v>99</v>
      </c>
      <c r="D2173" s="620">
        <v>148.47999999999999</v>
      </c>
      <c r="E2173" s="620">
        <v>6.1</v>
      </c>
      <c r="F2173" s="620">
        <v>154.58000000000001</v>
      </c>
    </row>
    <row r="2174" spans="1:6" ht="30">
      <c r="A2174" s="617" t="s">
        <v>14633</v>
      </c>
      <c r="B2174" s="618" t="s">
        <v>14634</v>
      </c>
      <c r="C2174" s="619" t="s">
        <v>99</v>
      </c>
      <c r="D2174" s="620">
        <v>102.53</v>
      </c>
      <c r="E2174" s="620">
        <v>6.1</v>
      </c>
      <c r="F2174" s="620">
        <v>108.63</v>
      </c>
    </row>
    <row r="2175" spans="1:6" ht="30">
      <c r="A2175" s="617" t="s">
        <v>14635</v>
      </c>
      <c r="B2175" s="618" t="s">
        <v>14636</v>
      </c>
      <c r="C2175" s="619" t="s">
        <v>99</v>
      </c>
      <c r="D2175" s="620">
        <v>41.41</v>
      </c>
      <c r="E2175" s="620">
        <v>6.1</v>
      </c>
      <c r="F2175" s="620">
        <v>47.51</v>
      </c>
    </row>
    <row r="2176" spans="1:6" ht="30">
      <c r="A2176" s="617" t="s">
        <v>14637</v>
      </c>
      <c r="B2176" s="618" t="s">
        <v>14638</v>
      </c>
      <c r="C2176" s="619" t="s">
        <v>99</v>
      </c>
      <c r="D2176" s="620">
        <v>35.11</v>
      </c>
      <c r="E2176" s="620">
        <v>6.1</v>
      </c>
      <c r="F2176" s="620">
        <v>41.21</v>
      </c>
    </row>
    <row r="2177" spans="1:6" ht="15.75">
      <c r="A2177" s="621"/>
      <c r="B2177" s="622" t="s">
        <v>11366</v>
      </c>
      <c r="C2177" s="628"/>
      <c r="D2177" s="629"/>
      <c r="E2177" s="629"/>
      <c r="F2177" s="629"/>
    </row>
    <row r="2178" spans="1:6">
      <c r="A2178" s="621"/>
      <c r="B2178" s="627" t="s">
        <v>11367</v>
      </c>
      <c r="C2178" s="628"/>
      <c r="D2178" s="629"/>
      <c r="E2178" s="629"/>
      <c r="F2178" s="629"/>
    </row>
    <row r="2179" spans="1:6" ht="30">
      <c r="A2179" s="612">
        <v>97648</v>
      </c>
      <c r="B2179" s="613" t="s">
        <v>6483</v>
      </c>
      <c r="C2179" s="614" t="s">
        <v>99</v>
      </c>
      <c r="D2179" s="615">
        <v>0.61</v>
      </c>
      <c r="E2179" s="615">
        <v>1.47</v>
      </c>
      <c r="F2179" s="615">
        <v>2.08</v>
      </c>
    </row>
    <row r="2180" spans="1:6">
      <c r="A2180" s="621"/>
      <c r="B2180" s="627" t="s">
        <v>11368</v>
      </c>
      <c r="C2180" s="628"/>
      <c r="D2180" s="629"/>
      <c r="E2180" s="629"/>
      <c r="F2180" s="629"/>
    </row>
    <row r="2181" spans="1:6">
      <c r="A2181" s="621"/>
      <c r="B2181" s="627" t="s">
        <v>11369</v>
      </c>
      <c r="C2181" s="628"/>
      <c r="D2181" s="629"/>
      <c r="E2181" s="629"/>
      <c r="F2181" s="629"/>
    </row>
    <row r="2182" spans="1:6" ht="30">
      <c r="A2182" s="612">
        <v>94226</v>
      </c>
      <c r="B2182" s="613" t="s">
        <v>6484</v>
      </c>
      <c r="C2182" s="614" t="s">
        <v>99</v>
      </c>
      <c r="D2182" s="615">
        <v>12.5</v>
      </c>
      <c r="E2182" s="615">
        <v>6.58</v>
      </c>
      <c r="F2182" s="615">
        <v>19.079999999999998</v>
      </c>
    </row>
    <row r="2183" spans="1:6">
      <c r="A2183" s="617" t="s">
        <v>14639</v>
      </c>
      <c r="B2183" s="618" t="s">
        <v>14640</v>
      </c>
      <c r="C2183" s="619" t="s">
        <v>99</v>
      </c>
      <c r="D2183" s="620">
        <v>8.9499999999999993</v>
      </c>
      <c r="E2183" s="620">
        <v>3.76</v>
      </c>
      <c r="F2183" s="620">
        <v>12.71</v>
      </c>
    </row>
    <row r="2184" spans="1:6">
      <c r="A2184" s="621"/>
      <c r="B2184" s="627" t="s">
        <v>11370</v>
      </c>
      <c r="C2184" s="628"/>
      <c r="D2184" s="629"/>
      <c r="E2184" s="629"/>
      <c r="F2184" s="629"/>
    </row>
    <row r="2185" spans="1:6">
      <c r="A2185" s="617" t="s">
        <v>14641</v>
      </c>
      <c r="B2185" s="618" t="s">
        <v>14642</v>
      </c>
      <c r="C2185" s="619" t="s">
        <v>99</v>
      </c>
      <c r="D2185" s="620">
        <v>3.55</v>
      </c>
      <c r="E2185" s="620">
        <v>3</v>
      </c>
      <c r="F2185" s="620">
        <v>6.55</v>
      </c>
    </row>
    <row r="2186" spans="1:6" ht="15.75">
      <c r="A2186" s="621"/>
      <c r="B2186" s="622" t="s">
        <v>11371</v>
      </c>
      <c r="C2186" s="628"/>
      <c r="D2186" s="629"/>
      <c r="E2186" s="629"/>
      <c r="F2186" s="629"/>
    </row>
    <row r="2187" spans="1:6">
      <c r="A2187" s="621"/>
      <c r="B2187" s="627" t="s">
        <v>11367</v>
      </c>
      <c r="C2187" s="628"/>
      <c r="D2187" s="629"/>
      <c r="E2187" s="629"/>
      <c r="F2187" s="629"/>
    </row>
    <row r="2188" spans="1:6">
      <c r="A2188" s="617" t="s">
        <v>14643</v>
      </c>
      <c r="B2188" s="618" t="s">
        <v>14644</v>
      </c>
      <c r="C2188" s="619" t="s">
        <v>99</v>
      </c>
      <c r="D2188" s="620">
        <v>2.31</v>
      </c>
      <c r="E2188" s="620">
        <v>4.51</v>
      </c>
      <c r="F2188" s="620">
        <v>6.82</v>
      </c>
    </row>
    <row r="2189" spans="1:6">
      <c r="A2189" s="617" t="s">
        <v>14645</v>
      </c>
      <c r="B2189" s="618" t="s">
        <v>14646</v>
      </c>
      <c r="C2189" s="619" t="s">
        <v>5435</v>
      </c>
      <c r="D2189" s="620">
        <v>15.4</v>
      </c>
      <c r="E2189" s="620">
        <v>30.04</v>
      </c>
      <c r="F2189" s="620">
        <v>45.44</v>
      </c>
    </row>
    <row r="2190" spans="1:6">
      <c r="A2190" s="617" t="s">
        <v>14647</v>
      </c>
      <c r="B2190" s="618" t="s">
        <v>14648</v>
      </c>
      <c r="C2190" s="619" t="s">
        <v>5435</v>
      </c>
      <c r="D2190" s="620">
        <v>34.65</v>
      </c>
      <c r="E2190" s="620">
        <v>67.59</v>
      </c>
      <c r="F2190" s="620">
        <v>102.24</v>
      </c>
    </row>
    <row r="2191" spans="1:6">
      <c r="A2191" s="621"/>
      <c r="B2191" s="627" t="s">
        <v>6485</v>
      </c>
      <c r="C2191" s="628"/>
      <c r="D2191" s="629"/>
      <c r="E2191" s="629"/>
      <c r="F2191" s="629"/>
    </row>
    <row r="2192" spans="1:6">
      <c r="A2192" s="617" t="s">
        <v>14649</v>
      </c>
      <c r="B2192" s="618" t="s">
        <v>14650</v>
      </c>
      <c r="C2192" s="619" t="s">
        <v>99</v>
      </c>
      <c r="D2192" s="620">
        <v>6.18</v>
      </c>
      <c r="E2192" s="620">
        <v>5.44</v>
      </c>
      <c r="F2192" s="620">
        <v>11.62</v>
      </c>
    </row>
    <row r="2193" spans="1:6" ht="30">
      <c r="A2193" s="617" t="s">
        <v>14651</v>
      </c>
      <c r="B2193" s="618" t="s">
        <v>14652</v>
      </c>
      <c r="C2193" s="619" t="s">
        <v>99</v>
      </c>
      <c r="D2193" s="620">
        <v>539.64</v>
      </c>
      <c r="E2193" s="620">
        <v>28.88</v>
      </c>
      <c r="F2193" s="620">
        <v>568.52</v>
      </c>
    </row>
    <row r="2194" spans="1:6">
      <c r="A2194" s="621"/>
      <c r="B2194" s="627" t="s">
        <v>6486</v>
      </c>
      <c r="C2194" s="628"/>
      <c r="D2194" s="629"/>
      <c r="E2194" s="629"/>
      <c r="F2194" s="629"/>
    </row>
    <row r="2195" spans="1:6">
      <c r="A2195" s="617" t="s">
        <v>14653</v>
      </c>
      <c r="B2195" s="618" t="s">
        <v>14654</v>
      </c>
      <c r="C2195" s="619" t="s">
        <v>99</v>
      </c>
      <c r="D2195" s="620">
        <v>64.599999999999994</v>
      </c>
      <c r="E2195" s="620">
        <v>26.29</v>
      </c>
      <c r="F2195" s="620">
        <v>90.89</v>
      </c>
    </row>
    <row r="2196" spans="1:6" ht="15.75">
      <c r="A2196" s="621"/>
      <c r="B2196" s="622" t="s">
        <v>11372</v>
      </c>
      <c r="C2196" s="628"/>
      <c r="D2196" s="629"/>
      <c r="E2196" s="629"/>
      <c r="F2196" s="629"/>
    </row>
    <row r="2197" spans="1:6">
      <c r="A2197" s="621"/>
      <c r="B2197" s="627" t="s">
        <v>11373</v>
      </c>
      <c r="C2197" s="628"/>
      <c r="D2197" s="629"/>
      <c r="E2197" s="629"/>
      <c r="F2197" s="629"/>
    </row>
    <row r="2198" spans="1:6">
      <c r="A2198" s="617" t="s">
        <v>14655</v>
      </c>
      <c r="B2198" s="618" t="s">
        <v>14656</v>
      </c>
      <c r="C2198" s="619" t="s">
        <v>99</v>
      </c>
      <c r="D2198" s="620">
        <v>3.1</v>
      </c>
      <c r="E2198" s="620">
        <v>6.64</v>
      </c>
      <c r="F2198" s="620">
        <v>9.74</v>
      </c>
    </row>
    <row r="2199" spans="1:6">
      <c r="A2199" s="631" t="s">
        <v>14657</v>
      </c>
      <c r="B2199" s="618" t="s">
        <v>14658</v>
      </c>
      <c r="C2199" s="619" t="s">
        <v>99</v>
      </c>
      <c r="D2199" s="620">
        <v>11.64</v>
      </c>
      <c r="E2199" s="620">
        <v>25.66</v>
      </c>
      <c r="F2199" s="620">
        <v>37.299999999999997</v>
      </c>
    </row>
    <row r="2200" spans="1:6" ht="30">
      <c r="A2200" s="617" t="s">
        <v>14659</v>
      </c>
      <c r="B2200" s="618" t="s">
        <v>14660</v>
      </c>
      <c r="C2200" s="619" t="s">
        <v>99</v>
      </c>
      <c r="D2200" s="620">
        <v>9.34</v>
      </c>
      <c r="E2200" s="620">
        <v>21.78</v>
      </c>
      <c r="F2200" s="620">
        <v>31.12</v>
      </c>
    </row>
    <row r="2201" spans="1:6" ht="30">
      <c r="A2201" s="630">
        <v>97647</v>
      </c>
      <c r="B2201" s="613" t="s">
        <v>6487</v>
      </c>
      <c r="C2201" s="614" t="s">
        <v>99</v>
      </c>
      <c r="D2201" s="615">
        <v>1.08</v>
      </c>
      <c r="E2201" s="615">
        <v>2.52</v>
      </c>
      <c r="F2201" s="615">
        <v>3.6</v>
      </c>
    </row>
    <row r="2202" spans="1:6" ht="30">
      <c r="A2202" s="612">
        <v>97649</v>
      </c>
      <c r="B2202" s="613" t="s">
        <v>6488</v>
      </c>
      <c r="C2202" s="614" t="s">
        <v>99</v>
      </c>
      <c r="D2202" s="615">
        <v>1.71</v>
      </c>
      <c r="E2202" s="615">
        <v>2.87</v>
      </c>
      <c r="F2202" s="615">
        <v>4.58</v>
      </c>
    </row>
    <row r="2203" spans="1:6">
      <c r="A2203" s="617" t="s">
        <v>14661</v>
      </c>
      <c r="B2203" s="618" t="s">
        <v>14662</v>
      </c>
      <c r="C2203" s="619" t="s">
        <v>99</v>
      </c>
      <c r="D2203" s="620">
        <v>1.93</v>
      </c>
      <c r="E2203" s="620">
        <v>3.76</v>
      </c>
      <c r="F2203" s="620">
        <v>5.69</v>
      </c>
    </row>
    <row r="2204" spans="1:6">
      <c r="A2204" s="617" t="s">
        <v>14663</v>
      </c>
      <c r="B2204" s="618" t="s">
        <v>14664</v>
      </c>
      <c r="C2204" s="619" t="s">
        <v>99</v>
      </c>
      <c r="D2204" s="620">
        <v>4.62</v>
      </c>
      <c r="E2204" s="620">
        <v>9.01</v>
      </c>
      <c r="F2204" s="620">
        <v>13.63</v>
      </c>
    </row>
    <row r="2205" spans="1:6">
      <c r="A2205" s="631" t="s">
        <v>14665</v>
      </c>
      <c r="B2205" s="618" t="s">
        <v>14666</v>
      </c>
      <c r="C2205" s="619" t="s">
        <v>99</v>
      </c>
      <c r="D2205" s="620">
        <v>3.85</v>
      </c>
      <c r="E2205" s="620">
        <v>7.51</v>
      </c>
      <c r="F2205" s="620">
        <v>11.36</v>
      </c>
    </row>
    <row r="2206" spans="1:6">
      <c r="A2206" s="617" t="s">
        <v>14667</v>
      </c>
      <c r="B2206" s="618" t="s">
        <v>14668</v>
      </c>
      <c r="C2206" s="619" t="s">
        <v>99</v>
      </c>
      <c r="D2206" s="620">
        <v>6.93</v>
      </c>
      <c r="E2206" s="620">
        <v>13.52</v>
      </c>
      <c r="F2206" s="620">
        <v>20.45</v>
      </c>
    </row>
    <row r="2207" spans="1:6">
      <c r="A2207" s="617" t="s">
        <v>14669</v>
      </c>
      <c r="B2207" s="618" t="s">
        <v>14670</v>
      </c>
      <c r="C2207" s="619" t="s">
        <v>99</v>
      </c>
      <c r="D2207" s="620">
        <v>5.39</v>
      </c>
      <c r="E2207" s="620">
        <v>10.51</v>
      </c>
      <c r="F2207" s="620">
        <v>15.9</v>
      </c>
    </row>
    <row r="2208" spans="1:6" ht="30">
      <c r="A2208" s="631" t="s">
        <v>14671</v>
      </c>
      <c r="B2208" s="618" t="s">
        <v>14672</v>
      </c>
      <c r="C2208" s="619" t="s">
        <v>99</v>
      </c>
      <c r="D2208" s="620">
        <v>2.7</v>
      </c>
      <c r="E2208" s="620">
        <v>5.26</v>
      </c>
      <c r="F2208" s="620">
        <v>7.96</v>
      </c>
    </row>
    <row r="2209" spans="1:6">
      <c r="A2209" s="617" t="s">
        <v>14673</v>
      </c>
      <c r="B2209" s="618" t="s">
        <v>14674</v>
      </c>
      <c r="C2209" s="619" t="s">
        <v>99</v>
      </c>
      <c r="D2209" s="620">
        <v>2.31</v>
      </c>
      <c r="E2209" s="620">
        <v>4.51</v>
      </c>
      <c r="F2209" s="620">
        <v>6.82</v>
      </c>
    </row>
    <row r="2210" spans="1:6">
      <c r="A2210" s="617" t="s">
        <v>14675</v>
      </c>
      <c r="B2210" s="618" t="s">
        <v>14676</v>
      </c>
      <c r="C2210" s="619" t="s">
        <v>99</v>
      </c>
      <c r="D2210" s="620">
        <v>2.31</v>
      </c>
      <c r="E2210" s="620">
        <v>4.51</v>
      </c>
      <c r="F2210" s="620">
        <v>6.82</v>
      </c>
    </row>
    <row r="2211" spans="1:6">
      <c r="A2211" s="631" t="s">
        <v>14677</v>
      </c>
      <c r="B2211" s="618" t="s">
        <v>14678</v>
      </c>
      <c r="C2211" s="619" t="s">
        <v>5421</v>
      </c>
      <c r="D2211" s="620">
        <v>2.31</v>
      </c>
      <c r="E2211" s="620">
        <v>4.51</v>
      </c>
      <c r="F2211" s="620">
        <v>6.82</v>
      </c>
    </row>
    <row r="2212" spans="1:6" ht="30">
      <c r="A2212" s="617" t="s">
        <v>14679</v>
      </c>
      <c r="B2212" s="618" t="s">
        <v>14680</v>
      </c>
      <c r="C2212" s="619" t="s">
        <v>5421</v>
      </c>
      <c r="D2212" s="620">
        <v>1.54</v>
      </c>
      <c r="E2212" s="620">
        <v>3</v>
      </c>
      <c r="F2212" s="620">
        <v>4.54</v>
      </c>
    </row>
    <row r="2213" spans="1:6">
      <c r="A2213" s="617" t="s">
        <v>14681</v>
      </c>
      <c r="B2213" s="618" t="s">
        <v>14682</v>
      </c>
      <c r="C2213" s="619" t="s">
        <v>99</v>
      </c>
      <c r="D2213" s="620">
        <v>9.24</v>
      </c>
      <c r="E2213" s="620">
        <v>19.84</v>
      </c>
      <c r="F2213" s="620">
        <v>29.08</v>
      </c>
    </row>
    <row r="2214" spans="1:6">
      <c r="A2214" s="617" t="s">
        <v>14683</v>
      </c>
      <c r="B2214" s="618" t="s">
        <v>14684</v>
      </c>
      <c r="C2214" s="619" t="s">
        <v>99</v>
      </c>
      <c r="D2214" s="620">
        <v>11.64</v>
      </c>
      <c r="E2214" s="620">
        <v>25.66</v>
      </c>
      <c r="F2214" s="620">
        <v>37.299999999999997</v>
      </c>
    </row>
    <row r="2215" spans="1:6">
      <c r="A2215" s="617" t="s">
        <v>14685</v>
      </c>
      <c r="B2215" s="618" t="s">
        <v>14686</v>
      </c>
      <c r="C2215" s="619" t="s">
        <v>99</v>
      </c>
      <c r="D2215" s="620">
        <v>18.77</v>
      </c>
      <c r="E2215" s="620">
        <v>38.99</v>
      </c>
      <c r="F2215" s="620">
        <v>57.76</v>
      </c>
    </row>
    <row r="2216" spans="1:6">
      <c r="A2216" s="617" t="s">
        <v>14687</v>
      </c>
      <c r="B2216" s="618" t="s">
        <v>14688</v>
      </c>
      <c r="C2216" s="619" t="s">
        <v>99</v>
      </c>
      <c r="D2216" s="620">
        <v>28.3</v>
      </c>
      <c r="E2216" s="620">
        <v>62.01</v>
      </c>
      <c r="F2216" s="620">
        <v>90.31</v>
      </c>
    </row>
    <row r="2217" spans="1:6" ht="30">
      <c r="A2217" s="617" t="s">
        <v>14689</v>
      </c>
      <c r="B2217" s="618" t="s">
        <v>14690</v>
      </c>
      <c r="C2217" s="619" t="s">
        <v>99</v>
      </c>
      <c r="D2217" s="620">
        <v>4.88</v>
      </c>
      <c r="E2217" s="620">
        <v>10.89</v>
      </c>
      <c r="F2217" s="620">
        <v>15.77</v>
      </c>
    </row>
    <row r="2218" spans="1:6" ht="30">
      <c r="A2218" s="617" t="s">
        <v>14691</v>
      </c>
      <c r="B2218" s="618" t="s">
        <v>14692</v>
      </c>
      <c r="C2218" s="619" t="s">
        <v>99</v>
      </c>
      <c r="D2218" s="620">
        <v>4.8499999999999996</v>
      </c>
      <c r="E2218" s="620">
        <v>10.89</v>
      </c>
      <c r="F2218" s="620">
        <v>15.74</v>
      </c>
    </row>
    <row r="2219" spans="1:6" ht="30">
      <c r="A2219" s="617" t="s">
        <v>14693</v>
      </c>
      <c r="B2219" s="618" t="s">
        <v>14694</v>
      </c>
      <c r="C2219" s="619" t="s">
        <v>99</v>
      </c>
      <c r="D2219" s="620">
        <v>4.7300000000000004</v>
      </c>
      <c r="E2219" s="620">
        <v>10.89</v>
      </c>
      <c r="F2219" s="620">
        <v>15.62</v>
      </c>
    </row>
    <row r="2220" spans="1:6">
      <c r="A2220" s="617" t="s">
        <v>14695</v>
      </c>
      <c r="B2220" s="618" t="s">
        <v>14696</v>
      </c>
      <c r="C2220" s="619" t="s">
        <v>5421</v>
      </c>
      <c r="D2220" s="620">
        <v>8.6300000000000008</v>
      </c>
      <c r="E2220" s="620">
        <v>18.54</v>
      </c>
      <c r="F2220" s="620">
        <v>27.17</v>
      </c>
    </row>
    <row r="2221" spans="1:6" ht="30">
      <c r="A2221" s="617" t="s">
        <v>14697</v>
      </c>
      <c r="B2221" s="618" t="s">
        <v>14698</v>
      </c>
      <c r="C2221" s="619" t="s">
        <v>5421</v>
      </c>
      <c r="D2221" s="620">
        <v>9.1199999999999992</v>
      </c>
      <c r="E2221" s="620">
        <v>3.63</v>
      </c>
      <c r="F2221" s="620">
        <v>12.75</v>
      </c>
    </row>
    <row r="2222" spans="1:6" ht="30">
      <c r="A2222" s="617" t="s">
        <v>14699</v>
      </c>
      <c r="B2222" s="618" t="s">
        <v>14700</v>
      </c>
      <c r="C2222" s="619" t="s">
        <v>99</v>
      </c>
      <c r="D2222" s="620">
        <v>79.930000000000007</v>
      </c>
      <c r="E2222" s="620">
        <v>1.06</v>
      </c>
      <c r="F2222" s="620">
        <v>80.989999999999995</v>
      </c>
    </row>
    <row r="2223" spans="1:6">
      <c r="A2223" s="617" t="s">
        <v>14701</v>
      </c>
      <c r="B2223" s="618" t="s">
        <v>14702</v>
      </c>
      <c r="C2223" s="619" t="s">
        <v>5421</v>
      </c>
      <c r="D2223" s="620">
        <v>7.7</v>
      </c>
      <c r="E2223" s="620">
        <v>15.02</v>
      </c>
      <c r="F2223" s="620">
        <v>22.72</v>
      </c>
    </row>
    <row r="2224" spans="1:6">
      <c r="A2224" s="608"/>
      <c r="B2224" s="627" t="s">
        <v>6489</v>
      </c>
      <c r="C2224" s="610"/>
      <c r="D2224" s="611"/>
      <c r="E2224" s="611"/>
      <c r="F2224" s="611"/>
    </row>
    <row r="2225" spans="1:6" ht="30">
      <c r="A2225" s="612">
        <v>94213</v>
      </c>
      <c r="B2225" s="613" t="s">
        <v>6490</v>
      </c>
      <c r="C2225" s="614" t="s">
        <v>99</v>
      </c>
      <c r="D2225" s="615">
        <v>75.78</v>
      </c>
      <c r="E2225" s="615">
        <v>3.37</v>
      </c>
      <c r="F2225" s="615">
        <v>79.150000000000006</v>
      </c>
    </row>
    <row r="2226" spans="1:6" ht="30">
      <c r="A2226" s="617" t="s">
        <v>14703</v>
      </c>
      <c r="B2226" s="618" t="s">
        <v>14704</v>
      </c>
      <c r="C2226" s="619" t="s">
        <v>99</v>
      </c>
      <c r="D2226" s="620">
        <v>72.849999999999994</v>
      </c>
      <c r="E2226" s="620">
        <v>3.4</v>
      </c>
      <c r="F2226" s="620">
        <v>76.25</v>
      </c>
    </row>
    <row r="2227" spans="1:6" ht="30">
      <c r="A2227" s="617" t="s">
        <v>14705</v>
      </c>
      <c r="B2227" s="618" t="s">
        <v>14706</v>
      </c>
      <c r="C2227" s="619" t="s">
        <v>99</v>
      </c>
      <c r="D2227" s="620">
        <v>111.13</v>
      </c>
      <c r="E2227" s="620">
        <v>3.4</v>
      </c>
      <c r="F2227" s="620">
        <v>114.53</v>
      </c>
    </row>
    <row r="2228" spans="1:6" ht="30">
      <c r="A2228" s="617" t="s">
        <v>14707</v>
      </c>
      <c r="B2228" s="618" t="s">
        <v>14708</v>
      </c>
      <c r="C2228" s="619" t="s">
        <v>99</v>
      </c>
      <c r="D2228" s="620">
        <v>187.36</v>
      </c>
      <c r="E2228" s="620">
        <v>3.4</v>
      </c>
      <c r="F2228" s="620">
        <v>190.76</v>
      </c>
    </row>
    <row r="2229" spans="1:6" ht="30">
      <c r="A2229" s="612">
        <v>94216</v>
      </c>
      <c r="B2229" s="613" t="s">
        <v>6491</v>
      </c>
      <c r="C2229" s="614" t="s">
        <v>99</v>
      </c>
      <c r="D2229" s="615">
        <v>231.14</v>
      </c>
      <c r="E2229" s="615">
        <v>2.11</v>
      </c>
      <c r="F2229" s="615">
        <v>233.25</v>
      </c>
    </row>
    <row r="2230" spans="1:6" ht="30">
      <c r="A2230" s="617" t="s">
        <v>14709</v>
      </c>
      <c r="B2230" s="618" t="s">
        <v>14710</v>
      </c>
      <c r="C2230" s="619" t="s">
        <v>99</v>
      </c>
      <c r="D2230" s="620">
        <v>353.63</v>
      </c>
      <c r="E2230" s="620">
        <v>2.13</v>
      </c>
      <c r="F2230" s="620">
        <v>355.76</v>
      </c>
    </row>
    <row r="2231" spans="1:6" ht="30">
      <c r="A2231" s="617" t="s">
        <v>14711</v>
      </c>
      <c r="B2231" s="618" t="s">
        <v>14712</v>
      </c>
      <c r="C2231" s="619" t="s">
        <v>99</v>
      </c>
      <c r="D2231" s="620">
        <v>185.48</v>
      </c>
      <c r="E2231" s="620">
        <v>14.52</v>
      </c>
      <c r="F2231" s="620">
        <v>200</v>
      </c>
    </row>
    <row r="2232" spans="1:6" ht="30">
      <c r="A2232" s="617" t="s">
        <v>14713</v>
      </c>
      <c r="B2232" s="618" t="s">
        <v>14714</v>
      </c>
      <c r="C2232" s="619" t="s">
        <v>5421</v>
      </c>
      <c r="D2232" s="620">
        <v>80.510000000000005</v>
      </c>
      <c r="E2232" s="620">
        <v>3.63</v>
      </c>
      <c r="F2232" s="620">
        <v>84.14</v>
      </c>
    </row>
    <row r="2233" spans="1:6" ht="30">
      <c r="A2233" s="617" t="s">
        <v>14715</v>
      </c>
      <c r="B2233" s="618" t="s">
        <v>14716</v>
      </c>
      <c r="C2233" s="619" t="s">
        <v>5421</v>
      </c>
      <c r="D2233" s="620">
        <v>81.23</v>
      </c>
      <c r="E2233" s="620">
        <v>3.63</v>
      </c>
      <c r="F2233" s="620">
        <v>84.86</v>
      </c>
    </row>
    <row r="2234" spans="1:6">
      <c r="A2234" s="617" t="s">
        <v>14717</v>
      </c>
      <c r="B2234" s="618" t="s">
        <v>14718</v>
      </c>
      <c r="C2234" s="619" t="s">
        <v>5421</v>
      </c>
      <c r="D2234" s="620">
        <v>141.91</v>
      </c>
      <c r="E2234" s="620">
        <v>8.66</v>
      </c>
      <c r="F2234" s="620">
        <v>150.57</v>
      </c>
    </row>
    <row r="2235" spans="1:6">
      <c r="A2235" s="617" t="s">
        <v>14719</v>
      </c>
      <c r="B2235" s="618" t="s">
        <v>14720</v>
      </c>
      <c r="C2235" s="619" t="s">
        <v>5421</v>
      </c>
      <c r="D2235" s="620">
        <v>149.49</v>
      </c>
      <c r="E2235" s="620">
        <v>2.44</v>
      </c>
      <c r="F2235" s="620">
        <v>151.93</v>
      </c>
    </row>
    <row r="2236" spans="1:6">
      <c r="A2236" s="621"/>
      <c r="B2236" s="627" t="s">
        <v>6492</v>
      </c>
      <c r="C2236" s="628"/>
      <c r="D2236" s="629"/>
      <c r="E2236" s="629"/>
      <c r="F2236" s="629"/>
    </row>
    <row r="2237" spans="1:6" ht="30">
      <c r="A2237" s="612">
        <v>94195</v>
      </c>
      <c r="B2237" s="613" t="s">
        <v>6493</v>
      </c>
      <c r="C2237" s="614" t="s">
        <v>99</v>
      </c>
      <c r="D2237" s="615">
        <v>31.05</v>
      </c>
      <c r="E2237" s="615">
        <v>6.61</v>
      </c>
      <c r="F2237" s="615">
        <v>37.659999999999997</v>
      </c>
    </row>
    <row r="2238" spans="1:6" ht="30">
      <c r="A2238" s="612">
        <v>94198</v>
      </c>
      <c r="B2238" s="613" t="s">
        <v>6494</v>
      </c>
      <c r="C2238" s="614" t="s">
        <v>99</v>
      </c>
      <c r="D2238" s="615">
        <v>32.14</v>
      </c>
      <c r="E2238" s="615">
        <v>9.18</v>
      </c>
      <c r="F2238" s="615">
        <v>41.32</v>
      </c>
    </row>
    <row r="2239" spans="1:6" ht="30">
      <c r="A2239" s="612">
        <v>94201</v>
      </c>
      <c r="B2239" s="613" t="s">
        <v>6495</v>
      </c>
      <c r="C2239" s="614" t="s">
        <v>99</v>
      </c>
      <c r="D2239" s="615">
        <v>43.34</v>
      </c>
      <c r="E2239" s="615">
        <v>10.5</v>
      </c>
      <c r="F2239" s="615">
        <v>53.84</v>
      </c>
    </row>
    <row r="2240" spans="1:6" ht="30">
      <c r="A2240" s="612">
        <v>94204</v>
      </c>
      <c r="B2240" s="613" t="s">
        <v>6496</v>
      </c>
      <c r="C2240" s="614" t="s">
        <v>99</v>
      </c>
      <c r="D2240" s="615">
        <v>45.2</v>
      </c>
      <c r="E2240" s="615">
        <v>14.86</v>
      </c>
      <c r="F2240" s="615">
        <v>60.06</v>
      </c>
    </row>
    <row r="2241" spans="1:6" ht="30">
      <c r="A2241" s="612">
        <v>94440</v>
      </c>
      <c r="B2241" s="613" t="s">
        <v>6497</v>
      </c>
      <c r="C2241" s="614" t="s">
        <v>99</v>
      </c>
      <c r="D2241" s="615">
        <v>31.05</v>
      </c>
      <c r="E2241" s="615">
        <v>6.61</v>
      </c>
      <c r="F2241" s="615">
        <v>37.659999999999997</v>
      </c>
    </row>
    <row r="2242" spans="1:6" ht="30">
      <c r="A2242" s="612">
        <v>94441</v>
      </c>
      <c r="B2242" s="613" t="s">
        <v>6498</v>
      </c>
      <c r="C2242" s="614" t="s">
        <v>99</v>
      </c>
      <c r="D2242" s="615">
        <v>32.14</v>
      </c>
      <c r="E2242" s="615">
        <v>9.18</v>
      </c>
      <c r="F2242" s="615">
        <v>41.32</v>
      </c>
    </row>
    <row r="2243" spans="1:6" ht="30">
      <c r="A2243" s="612">
        <v>94442</v>
      </c>
      <c r="B2243" s="613" t="s">
        <v>6499</v>
      </c>
      <c r="C2243" s="614" t="s">
        <v>99</v>
      </c>
      <c r="D2243" s="615">
        <v>31.05</v>
      </c>
      <c r="E2243" s="615">
        <v>6.61</v>
      </c>
      <c r="F2243" s="615">
        <v>37.659999999999997</v>
      </c>
    </row>
    <row r="2244" spans="1:6" ht="30">
      <c r="A2244" s="612">
        <v>94443</v>
      </c>
      <c r="B2244" s="613" t="s">
        <v>6500</v>
      </c>
      <c r="C2244" s="614" t="s">
        <v>99</v>
      </c>
      <c r="D2244" s="615">
        <v>32.14</v>
      </c>
      <c r="E2244" s="615">
        <v>9.18</v>
      </c>
      <c r="F2244" s="615">
        <v>41.32</v>
      </c>
    </row>
    <row r="2245" spans="1:6" ht="30">
      <c r="A2245" s="612">
        <v>94445</v>
      </c>
      <c r="B2245" s="613" t="s">
        <v>6501</v>
      </c>
      <c r="C2245" s="614" t="s">
        <v>99</v>
      </c>
      <c r="D2245" s="615">
        <v>43.34</v>
      </c>
      <c r="E2245" s="615">
        <v>10.5</v>
      </c>
      <c r="F2245" s="615">
        <v>53.84</v>
      </c>
    </row>
    <row r="2246" spans="1:6" ht="30">
      <c r="A2246" s="612">
        <v>94446</v>
      </c>
      <c r="B2246" s="613" t="s">
        <v>6502</v>
      </c>
      <c r="C2246" s="614" t="s">
        <v>99</v>
      </c>
      <c r="D2246" s="615">
        <v>45.2</v>
      </c>
      <c r="E2246" s="615">
        <v>14.86</v>
      </c>
      <c r="F2246" s="615">
        <v>60.06</v>
      </c>
    </row>
    <row r="2247" spans="1:6" ht="30">
      <c r="A2247" s="612">
        <v>94447</v>
      </c>
      <c r="B2247" s="613" t="s">
        <v>6503</v>
      </c>
      <c r="C2247" s="614" t="s">
        <v>99</v>
      </c>
      <c r="D2247" s="615">
        <v>43.34</v>
      </c>
      <c r="E2247" s="615">
        <v>10.5</v>
      </c>
      <c r="F2247" s="615">
        <v>53.84</v>
      </c>
    </row>
    <row r="2248" spans="1:6" ht="30">
      <c r="A2248" s="612">
        <v>94448</v>
      </c>
      <c r="B2248" s="613" t="s">
        <v>6504</v>
      </c>
      <c r="C2248" s="614" t="s">
        <v>99</v>
      </c>
      <c r="D2248" s="615">
        <v>45.2</v>
      </c>
      <c r="E2248" s="615">
        <v>14.86</v>
      </c>
      <c r="F2248" s="615">
        <v>60.06</v>
      </c>
    </row>
    <row r="2249" spans="1:6">
      <c r="A2249" s="612">
        <v>94232</v>
      </c>
      <c r="B2249" s="613" t="s">
        <v>6505</v>
      </c>
      <c r="C2249" s="614" t="s">
        <v>5390</v>
      </c>
      <c r="D2249" s="615">
        <v>0.91</v>
      </c>
      <c r="E2249" s="615">
        <v>2.16</v>
      </c>
      <c r="F2249" s="615">
        <v>3.07</v>
      </c>
    </row>
    <row r="2250" spans="1:6" ht="45">
      <c r="A2250" s="612">
        <v>94219</v>
      </c>
      <c r="B2250" s="613" t="s">
        <v>6506</v>
      </c>
      <c r="C2250" s="614" t="s">
        <v>5421</v>
      </c>
      <c r="D2250" s="615">
        <v>20.32</v>
      </c>
      <c r="E2250" s="615">
        <v>12.81</v>
      </c>
      <c r="F2250" s="615">
        <v>33.130000000000003</v>
      </c>
    </row>
    <row r="2251" spans="1:6" ht="30">
      <c r="A2251" s="612">
        <v>94221</v>
      </c>
      <c r="B2251" s="613" t="s">
        <v>6507</v>
      </c>
      <c r="C2251" s="614" t="s">
        <v>5421</v>
      </c>
      <c r="D2251" s="615">
        <v>18.18</v>
      </c>
      <c r="E2251" s="615">
        <v>7.73</v>
      </c>
      <c r="F2251" s="615">
        <v>25.91</v>
      </c>
    </row>
    <row r="2252" spans="1:6">
      <c r="A2252" s="621"/>
      <c r="B2252" s="627" t="s">
        <v>6508</v>
      </c>
      <c r="C2252" s="628"/>
      <c r="D2252" s="629"/>
      <c r="E2252" s="629"/>
      <c r="F2252" s="629"/>
    </row>
    <row r="2253" spans="1:6" ht="30">
      <c r="A2253" s="612">
        <v>94189</v>
      </c>
      <c r="B2253" s="613" t="s">
        <v>6509</v>
      </c>
      <c r="C2253" s="614" t="s">
        <v>99</v>
      </c>
      <c r="D2253" s="615">
        <v>30.26</v>
      </c>
      <c r="E2253" s="615">
        <v>3.87</v>
      </c>
      <c r="F2253" s="615">
        <v>34.130000000000003</v>
      </c>
    </row>
    <row r="2254" spans="1:6" ht="30">
      <c r="A2254" s="612">
        <v>94192</v>
      </c>
      <c r="B2254" s="613" t="s">
        <v>6510</v>
      </c>
      <c r="C2254" s="614" t="s">
        <v>99</v>
      </c>
      <c r="D2254" s="615">
        <v>31.08</v>
      </c>
      <c r="E2254" s="615">
        <v>5.82</v>
      </c>
      <c r="F2254" s="615">
        <v>36.9</v>
      </c>
    </row>
    <row r="2255" spans="1:6" ht="45">
      <c r="A2255" s="612">
        <v>94220</v>
      </c>
      <c r="B2255" s="613" t="s">
        <v>6511</v>
      </c>
      <c r="C2255" s="614" t="s">
        <v>5421</v>
      </c>
      <c r="D2255" s="615">
        <v>36.369999999999997</v>
      </c>
      <c r="E2255" s="615">
        <v>12.78</v>
      </c>
      <c r="F2255" s="615">
        <v>49.15</v>
      </c>
    </row>
    <row r="2256" spans="1:6" ht="45">
      <c r="A2256" s="612">
        <v>94222</v>
      </c>
      <c r="B2256" s="613" t="s">
        <v>6512</v>
      </c>
      <c r="C2256" s="614" t="s">
        <v>5421</v>
      </c>
      <c r="D2256" s="615">
        <v>34.229999999999997</v>
      </c>
      <c r="E2256" s="615">
        <v>7.7</v>
      </c>
      <c r="F2256" s="615">
        <v>41.93</v>
      </c>
    </row>
    <row r="2257" spans="1:6">
      <c r="A2257" s="621"/>
      <c r="B2257" s="627" t="s">
        <v>6513</v>
      </c>
      <c r="C2257" s="628"/>
      <c r="D2257" s="629"/>
      <c r="E2257" s="629"/>
      <c r="F2257" s="629"/>
    </row>
    <row r="2258" spans="1:6" ht="45">
      <c r="A2258" s="612">
        <v>94207</v>
      </c>
      <c r="B2258" s="613" t="s">
        <v>6514</v>
      </c>
      <c r="C2258" s="614" t="s">
        <v>99</v>
      </c>
      <c r="D2258" s="615">
        <v>42.05</v>
      </c>
      <c r="E2258" s="615">
        <v>4.8499999999999996</v>
      </c>
      <c r="F2258" s="615">
        <v>46.9</v>
      </c>
    </row>
    <row r="2259" spans="1:6" ht="45">
      <c r="A2259" s="612">
        <v>94210</v>
      </c>
      <c r="B2259" s="613" t="s">
        <v>6515</v>
      </c>
      <c r="C2259" s="614" t="s">
        <v>99</v>
      </c>
      <c r="D2259" s="615">
        <v>44.54</v>
      </c>
      <c r="E2259" s="615">
        <v>5.4</v>
      </c>
      <c r="F2259" s="615">
        <v>49.94</v>
      </c>
    </row>
    <row r="2260" spans="1:6" ht="30">
      <c r="A2260" s="612">
        <v>94223</v>
      </c>
      <c r="B2260" s="613" t="s">
        <v>6516</v>
      </c>
      <c r="C2260" s="614" t="s">
        <v>5421</v>
      </c>
      <c r="D2260" s="615">
        <v>75.69</v>
      </c>
      <c r="E2260" s="615">
        <v>2.41</v>
      </c>
      <c r="F2260" s="615">
        <v>78.099999999999994</v>
      </c>
    </row>
    <row r="2261" spans="1:6" ht="30">
      <c r="A2261" s="612">
        <v>94218</v>
      </c>
      <c r="B2261" s="613" t="s">
        <v>11825</v>
      </c>
      <c r="C2261" s="614" t="s">
        <v>99</v>
      </c>
      <c r="D2261" s="615">
        <v>117.84</v>
      </c>
      <c r="E2261" s="615">
        <v>5.33</v>
      </c>
      <c r="F2261" s="615">
        <v>123.17</v>
      </c>
    </row>
    <row r="2262" spans="1:6" ht="30">
      <c r="A2262" s="612">
        <v>94451</v>
      </c>
      <c r="B2262" s="613" t="s">
        <v>6517</v>
      </c>
      <c r="C2262" s="614" t="s">
        <v>5421</v>
      </c>
      <c r="D2262" s="615">
        <v>85.19</v>
      </c>
      <c r="E2262" s="615">
        <v>2.46</v>
      </c>
      <c r="F2262" s="615">
        <v>87.65</v>
      </c>
    </row>
    <row r="2263" spans="1:6" ht="30">
      <c r="A2263" s="612">
        <v>100325</v>
      </c>
      <c r="B2263" s="613" t="s">
        <v>6518</v>
      </c>
      <c r="C2263" s="614" t="s">
        <v>5421</v>
      </c>
      <c r="D2263" s="615">
        <v>83.23</v>
      </c>
      <c r="E2263" s="615">
        <v>1.73</v>
      </c>
      <c r="F2263" s="615">
        <v>84.96</v>
      </c>
    </row>
    <row r="2264" spans="1:6">
      <c r="A2264" s="621"/>
      <c r="B2264" s="627" t="s">
        <v>6519</v>
      </c>
      <c r="C2264" s="628"/>
      <c r="D2264" s="629"/>
      <c r="E2264" s="629"/>
      <c r="F2264" s="629"/>
    </row>
    <row r="2265" spans="1:6" ht="30">
      <c r="A2265" s="612">
        <v>94449</v>
      </c>
      <c r="B2265" s="613" t="s">
        <v>6520</v>
      </c>
      <c r="C2265" s="614" t="s">
        <v>99</v>
      </c>
      <c r="D2265" s="615">
        <v>73.680000000000007</v>
      </c>
      <c r="E2265" s="615">
        <v>4.84</v>
      </c>
      <c r="F2265" s="615">
        <v>78.52</v>
      </c>
    </row>
    <row r="2266" spans="1:6" ht="30">
      <c r="A2266" s="612">
        <v>94444</v>
      </c>
      <c r="B2266" s="613" t="s">
        <v>6521</v>
      </c>
      <c r="C2266" s="614" t="s">
        <v>99</v>
      </c>
      <c r="D2266" s="615">
        <v>645.36</v>
      </c>
      <c r="E2266" s="615">
        <v>6.59</v>
      </c>
      <c r="F2266" s="615">
        <v>651.95000000000005</v>
      </c>
    </row>
    <row r="2267" spans="1:6">
      <c r="A2267" s="617" t="s">
        <v>14721</v>
      </c>
      <c r="B2267" s="618" t="s">
        <v>14722</v>
      </c>
      <c r="C2267" s="619" t="s">
        <v>99</v>
      </c>
      <c r="D2267" s="620">
        <v>112.71</v>
      </c>
      <c r="E2267" s="620">
        <v>26.02</v>
      </c>
      <c r="F2267" s="620">
        <v>138.72999999999999</v>
      </c>
    </row>
    <row r="2268" spans="1:6" ht="30">
      <c r="A2268" s="617" t="s">
        <v>14723</v>
      </c>
      <c r="B2268" s="618" t="s">
        <v>14724</v>
      </c>
      <c r="C2268" s="619" t="s">
        <v>99</v>
      </c>
      <c r="D2268" s="620">
        <v>306</v>
      </c>
      <c r="E2268" s="620">
        <v>0</v>
      </c>
      <c r="F2268" s="620">
        <v>306</v>
      </c>
    </row>
    <row r="2269" spans="1:6" ht="30">
      <c r="A2269" s="617" t="s">
        <v>14725</v>
      </c>
      <c r="B2269" s="618" t="s">
        <v>14726</v>
      </c>
      <c r="C2269" s="619" t="s">
        <v>99</v>
      </c>
      <c r="D2269" s="620">
        <v>565.62</v>
      </c>
      <c r="E2269" s="620">
        <v>0</v>
      </c>
      <c r="F2269" s="620">
        <v>565.62</v>
      </c>
    </row>
    <row r="2270" spans="1:6">
      <c r="A2270" s="617" t="s">
        <v>14727</v>
      </c>
      <c r="B2270" s="618" t="s">
        <v>14728</v>
      </c>
      <c r="C2270" s="619" t="s">
        <v>99</v>
      </c>
      <c r="D2270" s="620">
        <v>84.11</v>
      </c>
      <c r="E2270" s="620">
        <v>17.91</v>
      </c>
      <c r="F2270" s="620">
        <v>102.02</v>
      </c>
    </row>
    <row r="2271" spans="1:6" ht="30">
      <c r="A2271" s="617" t="s">
        <v>14729</v>
      </c>
      <c r="B2271" s="618" t="s">
        <v>14730</v>
      </c>
      <c r="C2271" s="619" t="s">
        <v>99</v>
      </c>
      <c r="D2271" s="620">
        <v>497.23</v>
      </c>
      <c r="E2271" s="620">
        <v>28.22</v>
      </c>
      <c r="F2271" s="620">
        <v>525.45000000000005</v>
      </c>
    </row>
    <row r="2272" spans="1:6" ht="15.75">
      <c r="A2272" s="621"/>
      <c r="B2272" s="622" t="s">
        <v>11374</v>
      </c>
      <c r="C2272" s="628"/>
      <c r="D2272" s="629"/>
      <c r="E2272" s="629"/>
      <c r="F2272" s="629"/>
    </row>
    <row r="2273" spans="1:6">
      <c r="A2273" s="621"/>
      <c r="B2273" s="627" t="s">
        <v>6522</v>
      </c>
      <c r="C2273" s="628"/>
      <c r="D2273" s="629"/>
      <c r="E2273" s="629"/>
      <c r="F2273" s="629"/>
    </row>
    <row r="2274" spans="1:6">
      <c r="A2274" s="617" t="s">
        <v>14731</v>
      </c>
      <c r="B2274" s="618" t="s">
        <v>14732</v>
      </c>
      <c r="C2274" s="619" t="s">
        <v>5421</v>
      </c>
      <c r="D2274" s="620">
        <v>3.08</v>
      </c>
      <c r="E2274" s="620">
        <v>6.01</v>
      </c>
      <c r="F2274" s="620">
        <v>9.09</v>
      </c>
    </row>
    <row r="2275" spans="1:6">
      <c r="A2275" s="617" t="s">
        <v>14733</v>
      </c>
      <c r="B2275" s="618" t="s">
        <v>14734</v>
      </c>
      <c r="C2275" s="619" t="s">
        <v>5421</v>
      </c>
      <c r="D2275" s="620">
        <v>1.8</v>
      </c>
      <c r="E2275" s="620">
        <v>5.3</v>
      </c>
      <c r="F2275" s="620">
        <v>7.1</v>
      </c>
    </row>
    <row r="2276" spans="1:6">
      <c r="A2276" s="617" t="s">
        <v>14735</v>
      </c>
      <c r="B2276" s="618" t="s">
        <v>14736</v>
      </c>
      <c r="C2276" s="619" t="s">
        <v>5421</v>
      </c>
      <c r="D2276" s="620">
        <v>1.1499999999999999</v>
      </c>
      <c r="E2276" s="620">
        <v>3.39</v>
      </c>
      <c r="F2276" s="620">
        <v>4.54</v>
      </c>
    </row>
    <row r="2277" spans="1:6">
      <c r="A2277" s="617" t="s">
        <v>14737</v>
      </c>
      <c r="B2277" s="618" t="s">
        <v>14738</v>
      </c>
      <c r="C2277" s="619" t="s">
        <v>5421</v>
      </c>
      <c r="D2277" s="620">
        <v>1.65</v>
      </c>
      <c r="E2277" s="620">
        <v>3.73</v>
      </c>
      <c r="F2277" s="620">
        <v>5.38</v>
      </c>
    </row>
    <row r="2278" spans="1:6">
      <c r="A2278" s="617" t="s">
        <v>14739</v>
      </c>
      <c r="B2278" s="618" t="s">
        <v>14740</v>
      </c>
      <c r="C2278" s="619" t="s">
        <v>5421</v>
      </c>
      <c r="D2278" s="620">
        <v>1.08</v>
      </c>
      <c r="E2278" s="620">
        <v>2.4300000000000002</v>
      </c>
      <c r="F2278" s="620">
        <v>3.51</v>
      </c>
    </row>
    <row r="2279" spans="1:6">
      <c r="A2279" s="617" t="s">
        <v>14741</v>
      </c>
      <c r="B2279" s="618" t="s">
        <v>14742</v>
      </c>
      <c r="C2279" s="619" t="s">
        <v>5421</v>
      </c>
      <c r="D2279" s="620">
        <v>35.78</v>
      </c>
      <c r="E2279" s="620">
        <v>31.83</v>
      </c>
      <c r="F2279" s="620">
        <v>67.61</v>
      </c>
    </row>
    <row r="2280" spans="1:6">
      <c r="A2280" s="617" t="s">
        <v>14743</v>
      </c>
      <c r="B2280" s="618" t="s">
        <v>14744</v>
      </c>
      <c r="C2280" s="619" t="s">
        <v>5421</v>
      </c>
      <c r="D2280" s="620">
        <v>29.05</v>
      </c>
      <c r="E2280" s="620">
        <v>26.21</v>
      </c>
      <c r="F2280" s="620">
        <v>55.26</v>
      </c>
    </row>
    <row r="2281" spans="1:6" ht="30">
      <c r="A2281" s="617" t="s">
        <v>14699</v>
      </c>
      <c r="B2281" s="618" t="s">
        <v>14700</v>
      </c>
      <c r="C2281" s="619" t="s">
        <v>99</v>
      </c>
      <c r="D2281" s="620">
        <v>79.930000000000007</v>
      </c>
      <c r="E2281" s="620">
        <v>1.06</v>
      </c>
      <c r="F2281" s="620">
        <v>80.989999999999995</v>
      </c>
    </row>
    <row r="2282" spans="1:6">
      <c r="A2282" s="621"/>
      <c r="B2282" s="627" t="s">
        <v>6523</v>
      </c>
      <c r="C2282" s="628"/>
      <c r="D2282" s="629"/>
      <c r="E2282" s="629"/>
      <c r="F2282" s="629"/>
    </row>
    <row r="2283" spans="1:6" ht="45">
      <c r="A2283" s="612">
        <v>100434</v>
      </c>
      <c r="B2283" s="613" t="s">
        <v>6524</v>
      </c>
      <c r="C2283" s="614" t="s">
        <v>5421</v>
      </c>
      <c r="D2283" s="615">
        <v>176.04</v>
      </c>
      <c r="E2283" s="615">
        <v>7.58</v>
      </c>
      <c r="F2283" s="615">
        <v>183.62</v>
      </c>
    </row>
    <row r="2284" spans="1:6" ht="30">
      <c r="A2284" s="612">
        <v>94227</v>
      </c>
      <c r="B2284" s="613" t="s">
        <v>6525</v>
      </c>
      <c r="C2284" s="614" t="s">
        <v>5421</v>
      </c>
      <c r="D2284" s="615">
        <v>70.3</v>
      </c>
      <c r="E2284" s="615">
        <v>8.74</v>
      </c>
      <c r="F2284" s="615">
        <v>79.040000000000006</v>
      </c>
    </row>
    <row r="2285" spans="1:6" ht="30">
      <c r="A2285" s="612">
        <v>94228</v>
      </c>
      <c r="B2285" s="613" t="s">
        <v>6526</v>
      </c>
      <c r="C2285" s="614" t="s">
        <v>5421</v>
      </c>
      <c r="D2285" s="615">
        <v>94.72</v>
      </c>
      <c r="E2285" s="615">
        <v>11.92</v>
      </c>
      <c r="F2285" s="615">
        <v>106.64</v>
      </c>
    </row>
    <row r="2286" spans="1:6" ht="30">
      <c r="A2286" s="612">
        <v>94229</v>
      </c>
      <c r="B2286" s="613" t="s">
        <v>6527</v>
      </c>
      <c r="C2286" s="614" t="s">
        <v>5421</v>
      </c>
      <c r="D2286" s="615">
        <v>185.17</v>
      </c>
      <c r="E2286" s="615">
        <v>21.31</v>
      </c>
      <c r="F2286" s="615">
        <v>206.48</v>
      </c>
    </row>
    <row r="2287" spans="1:6">
      <c r="A2287" s="617" t="s">
        <v>14745</v>
      </c>
      <c r="B2287" s="618" t="s">
        <v>14746</v>
      </c>
      <c r="C2287" s="619" t="s">
        <v>5421</v>
      </c>
      <c r="D2287" s="620">
        <v>88.56</v>
      </c>
      <c r="E2287" s="620">
        <v>70.37</v>
      </c>
      <c r="F2287" s="620">
        <v>158.93</v>
      </c>
    </row>
    <row r="2288" spans="1:6">
      <c r="A2288" s="617" t="s">
        <v>14747</v>
      </c>
      <c r="B2288" s="618" t="s">
        <v>14748</v>
      </c>
      <c r="C2288" s="619" t="s">
        <v>5421</v>
      </c>
      <c r="D2288" s="620">
        <v>95.51</v>
      </c>
      <c r="E2288" s="620">
        <v>70.37</v>
      </c>
      <c r="F2288" s="620">
        <v>165.88</v>
      </c>
    </row>
    <row r="2289" spans="1:6">
      <c r="A2289" s="617" t="s">
        <v>14749</v>
      </c>
      <c r="B2289" s="618" t="s">
        <v>14750</v>
      </c>
      <c r="C2289" s="619" t="s">
        <v>5421</v>
      </c>
      <c r="D2289" s="620">
        <v>102.3</v>
      </c>
      <c r="E2289" s="620">
        <v>70.37</v>
      </c>
      <c r="F2289" s="620">
        <v>172.67</v>
      </c>
    </row>
    <row r="2290" spans="1:6">
      <c r="A2290" s="617" t="s">
        <v>14751</v>
      </c>
      <c r="B2290" s="618" t="s">
        <v>14752</v>
      </c>
      <c r="C2290" s="619" t="s">
        <v>5421</v>
      </c>
      <c r="D2290" s="620">
        <v>112.74</v>
      </c>
      <c r="E2290" s="620">
        <v>70.37</v>
      </c>
      <c r="F2290" s="620">
        <v>183.11</v>
      </c>
    </row>
    <row r="2291" spans="1:6">
      <c r="A2291" s="617" t="s">
        <v>14753</v>
      </c>
      <c r="B2291" s="618" t="s">
        <v>14754</v>
      </c>
      <c r="C2291" s="619" t="s">
        <v>5421</v>
      </c>
      <c r="D2291" s="620">
        <v>136.13</v>
      </c>
      <c r="E2291" s="620">
        <v>70.37</v>
      </c>
      <c r="F2291" s="620">
        <v>206.5</v>
      </c>
    </row>
    <row r="2292" spans="1:6">
      <c r="A2292" s="617" t="s">
        <v>14755</v>
      </c>
      <c r="B2292" s="618" t="s">
        <v>14756</v>
      </c>
      <c r="C2292" s="619" t="s">
        <v>5421</v>
      </c>
      <c r="D2292" s="620">
        <v>175.1</v>
      </c>
      <c r="E2292" s="620">
        <v>70.37</v>
      </c>
      <c r="F2292" s="620">
        <v>245.47</v>
      </c>
    </row>
    <row r="2293" spans="1:6">
      <c r="A2293" s="617" t="s">
        <v>14757</v>
      </c>
      <c r="B2293" s="618" t="s">
        <v>14758</v>
      </c>
      <c r="C2293" s="619" t="s">
        <v>5390</v>
      </c>
      <c r="D2293" s="620">
        <v>20.309999999999999</v>
      </c>
      <c r="E2293" s="620">
        <v>2.12</v>
      </c>
      <c r="F2293" s="620">
        <v>22.43</v>
      </c>
    </row>
    <row r="2294" spans="1:6">
      <c r="A2294" s="617" t="s">
        <v>14759</v>
      </c>
      <c r="B2294" s="618" t="s">
        <v>14760</v>
      </c>
      <c r="C2294" s="619" t="s">
        <v>1</v>
      </c>
      <c r="D2294" s="620">
        <v>26.88</v>
      </c>
      <c r="E2294" s="620">
        <v>2.12</v>
      </c>
      <c r="F2294" s="620">
        <v>29</v>
      </c>
    </row>
    <row r="2295" spans="1:6">
      <c r="A2295" s="617" t="s">
        <v>14761</v>
      </c>
      <c r="B2295" s="618" t="s">
        <v>14762</v>
      </c>
      <c r="C2295" s="619" t="s">
        <v>1</v>
      </c>
      <c r="D2295" s="620">
        <v>62.17</v>
      </c>
      <c r="E2295" s="620">
        <v>2.12</v>
      </c>
      <c r="F2295" s="620">
        <v>64.290000000000006</v>
      </c>
    </row>
    <row r="2296" spans="1:6">
      <c r="A2296" s="617" t="s">
        <v>14763</v>
      </c>
      <c r="B2296" s="618" t="s">
        <v>14764</v>
      </c>
      <c r="C2296" s="619" t="s">
        <v>1</v>
      </c>
      <c r="D2296" s="620">
        <v>141.99</v>
      </c>
      <c r="E2296" s="620">
        <v>2.12</v>
      </c>
      <c r="F2296" s="620">
        <v>144.11000000000001</v>
      </c>
    </row>
    <row r="2297" spans="1:6">
      <c r="A2297" s="621"/>
      <c r="B2297" s="627" t="s">
        <v>6528</v>
      </c>
      <c r="C2297" s="628"/>
      <c r="D2297" s="629"/>
      <c r="E2297" s="629"/>
      <c r="F2297" s="629"/>
    </row>
    <row r="2298" spans="1:6" ht="30">
      <c r="A2298" s="612">
        <v>100435</v>
      </c>
      <c r="B2298" s="613" t="s">
        <v>6529</v>
      </c>
      <c r="C2298" s="614" t="s">
        <v>5421</v>
      </c>
      <c r="D2298" s="615">
        <v>58.31</v>
      </c>
      <c r="E2298" s="615">
        <v>5.0599999999999996</v>
      </c>
      <c r="F2298" s="615">
        <v>63.37</v>
      </c>
    </row>
    <row r="2299" spans="1:6" ht="30">
      <c r="A2299" s="617" t="s">
        <v>14765</v>
      </c>
      <c r="B2299" s="618" t="s">
        <v>14766</v>
      </c>
      <c r="C2299" s="619" t="s">
        <v>5421</v>
      </c>
      <c r="D2299" s="620">
        <v>47.09</v>
      </c>
      <c r="E2299" s="620">
        <v>6.06</v>
      </c>
      <c r="F2299" s="620">
        <v>53.15</v>
      </c>
    </row>
    <row r="2300" spans="1:6" ht="30">
      <c r="A2300" s="612">
        <v>100327</v>
      </c>
      <c r="B2300" s="613" t="s">
        <v>6530</v>
      </c>
      <c r="C2300" s="614" t="s">
        <v>5421</v>
      </c>
      <c r="D2300" s="615">
        <v>62.56</v>
      </c>
      <c r="E2300" s="615">
        <v>7.2</v>
      </c>
      <c r="F2300" s="615">
        <v>69.760000000000005</v>
      </c>
    </row>
    <row r="2301" spans="1:6" ht="30">
      <c r="A2301" s="617" t="s">
        <v>14767</v>
      </c>
      <c r="B2301" s="618" t="s">
        <v>14768</v>
      </c>
      <c r="C2301" s="619" t="s">
        <v>5421</v>
      </c>
      <c r="D2301" s="620">
        <v>53.39</v>
      </c>
      <c r="E2301" s="620">
        <v>6.06</v>
      </c>
      <c r="F2301" s="620">
        <v>59.45</v>
      </c>
    </row>
    <row r="2302" spans="1:6">
      <c r="A2302" s="617" t="s">
        <v>14769</v>
      </c>
      <c r="B2302" s="618" t="s">
        <v>14770</v>
      </c>
      <c r="C2302" s="619" t="s">
        <v>5421</v>
      </c>
      <c r="D2302" s="620">
        <v>59.31</v>
      </c>
      <c r="E2302" s="620">
        <v>20.6</v>
      </c>
      <c r="F2302" s="620">
        <v>79.91</v>
      </c>
    </row>
    <row r="2303" spans="1:6">
      <c r="A2303" s="617" t="s">
        <v>14771</v>
      </c>
      <c r="B2303" s="618" t="s">
        <v>14772</v>
      </c>
      <c r="C2303" s="619" t="s">
        <v>5421</v>
      </c>
      <c r="D2303" s="620">
        <v>88.56</v>
      </c>
      <c r="E2303" s="620">
        <v>70.37</v>
      </c>
      <c r="F2303" s="620">
        <v>158.93</v>
      </c>
    </row>
    <row r="2304" spans="1:6">
      <c r="A2304" s="617" t="s">
        <v>14773</v>
      </c>
      <c r="B2304" s="618" t="s">
        <v>14774</v>
      </c>
      <c r="C2304" s="619" t="s">
        <v>5421</v>
      </c>
      <c r="D2304" s="620">
        <v>103.29</v>
      </c>
      <c r="E2304" s="620">
        <v>70.37</v>
      </c>
      <c r="F2304" s="620">
        <v>173.66</v>
      </c>
    </row>
    <row r="2305" spans="1:6">
      <c r="A2305" s="617" t="s">
        <v>14775</v>
      </c>
      <c r="B2305" s="618" t="s">
        <v>14776</v>
      </c>
      <c r="C2305" s="619" t="s">
        <v>5421</v>
      </c>
      <c r="D2305" s="620">
        <v>116.65</v>
      </c>
      <c r="E2305" s="620">
        <v>70.37</v>
      </c>
      <c r="F2305" s="620">
        <v>187.02</v>
      </c>
    </row>
    <row r="2306" spans="1:6">
      <c r="A2306" s="617" t="s">
        <v>14777</v>
      </c>
      <c r="B2306" s="618" t="s">
        <v>14778</v>
      </c>
      <c r="C2306" s="619" t="s">
        <v>5421</v>
      </c>
      <c r="D2306" s="620">
        <v>136.13</v>
      </c>
      <c r="E2306" s="620">
        <v>70.37</v>
      </c>
      <c r="F2306" s="620">
        <v>206.5</v>
      </c>
    </row>
    <row r="2307" spans="1:6">
      <c r="A2307" s="617" t="s">
        <v>14779</v>
      </c>
      <c r="B2307" s="618" t="s">
        <v>14780</v>
      </c>
      <c r="C2307" s="619" t="s">
        <v>5421</v>
      </c>
      <c r="D2307" s="620">
        <v>40.590000000000003</v>
      </c>
      <c r="E2307" s="620">
        <v>7.26</v>
      </c>
      <c r="F2307" s="620">
        <v>47.85</v>
      </c>
    </row>
    <row r="2308" spans="1:6" ht="30">
      <c r="A2308" s="612">
        <v>94231</v>
      </c>
      <c r="B2308" s="613" t="s">
        <v>6531</v>
      </c>
      <c r="C2308" s="614" t="s">
        <v>5421</v>
      </c>
      <c r="D2308" s="615">
        <v>56.16</v>
      </c>
      <c r="E2308" s="615">
        <v>6.03</v>
      </c>
      <c r="F2308" s="615">
        <v>62.19</v>
      </c>
    </row>
    <row r="2309" spans="1:6">
      <c r="A2309" s="617" t="s">
        <v>14781</v>
      </c>
      <c r="B2309" s="618" t="s">
        <v>14782</v>
      </c>
      <c r="C2309" s="619" t="s">
        <v>5421</v>
      </c>
      <c r="D2309" s="620">
        <v>174.09</v>
      </c>
      <c r="E2309" s="620">
        <v>31.83</v>
      </c>
      <c r="F2309" s="620">
        <v>205.92</v>
      </c>
    </row>
    <row r="2310" spans="1:6">
      <c r="A2310" s="621"/>
      <c r="B2310" s="627" t="s">
        <v>6532</v>
      </c>
      <c r="C2310" s="628"/>
      <c r="D2310" s="629"/>
      <c r="E2310" s="629"/>
      <c r="F2310" s="629"/>
    </row>
    <row r="2311" spans="1:6">
      <c r="A2311" s="621"/>
      <c r="B2311" s="627" t="s">
        <v>11375</v>
      </c>
      <c r="C2311" s="628"/>
      <c r="D2311" s="629"/>
      <c r="E2311" s="629"/>
      <c r="F2311" s="629"/>
    </row>
    <row r="2312" spans="1:6" ht="45">
      <c r="A2312" s="612">
        <v>91789</v>
      </c>
      <c r="B2312" s="613" t="s">
        <v>6533</v>
      </c>
      <c r="C2312" s="614" t="s">
        <v>5421</v>
      </c>
      <c r="D2312" s="615">
        <v>47.86</v>
      </c>
      <c r="E2312" s="615">
        <v>7.31</v>
      </c>
      <c r="F2312" s="615">
        <v>55.17</v>
      </c>
    </row>
    <row r="2313" spans="1:6" ht="45">
      <c r="A2313" s="612">
        <v>91790</v>
      </c>
      <c r="B2313" s="613" t="s">
        <v>6534</v>
      </c>
      <c r="C2313" s="614" t="s">
        <v>5421</v>
      </c>
      <c r="D2313" s="615">
        <v>51.01</v>
      </c>
      <c r="E2313" s="615">
        <v>13.02</v>
      </c>
      <c r="F2313" s="615">
        <v>64.03</v>
      </c>
    </row>
    <row r="2314" spans="1:6" ht="45">
      <c r="A2314" s="612">
        <v>91791</v>
      </c>
      <c r="B2314" s="613" t="s">
        <v>6535</v>
      </c>
      <c r="C2314" s="614" t="s">
        <v>5421</v>
      </c>
      <c r="D2314" s="615">
        <v>77.849999999999994</v>
      </c>
      <c r="E2314" s="615">
        <v>6.04</v>
      </c>
      <c r="F2314" s="615">
        <v>83.89</v>
      </c>
    </row>
    <row r="2315" spans="1:6">
      <c r="A2315" s="621"/>
      <c r="B2315" s="627" t="s">
        <v>11376</v>
      </c>
      <c r="C2315" s="628"/>
      <c r="D2315" s="629"/>
      <c r="E2315" s="629"/>
      <c r="F2315" s="629"/>
    </row>
    <row r="2316" spans="1:6" ht="30">
      <c r="A2316" s="612">
        <v>89508</v>
      </c>
      <c r="B2316" s="613" t="s">
        <v>12269</v>
      </c>
      <c r="C2316" s="614" t="s">
        <v>5421</v>
      </c>
      <c r="D2316" s="615">
        <v>12.92</v>
      </c>
      <c r="E2316" s="615">
        <v>5.55</v>
      </c>
      <c r="F2316" s="615">
        <v>18.47</v>
      </c>
    </row>
    <row r="2317" spans="1:6" ht="30">
      <c r="A2317" s="612">
        <v>89509</v>
      </c>
      <c r="B2317" s="613" t="s">
        <v>12270</v>
      </c>
      <c r="C2317" s="614" t="s">
        <v>5421</v>
      </c>
      <c r="D2317" s="615">
        <v>17.93</v>
      </c>
      <c r="E2317" s="615">
        <v>7.09</v>
      </c>
      <c r="F2317" s="615">
        <v>25.02</v>
      </c>
    </row>
    <row r="2318" spans="1:6" ht="30">
      <c r="A2318" s="612">
        <v>89511</v>
      </c>
      <c r="B2318" s="613" t="s">
        <v>12271</v>
      </c>
      <c r="C2318" s="614" t="s">
        <v>5421</v>
      </c>
      <c r="D2318" s="615">
        <v>31.8</v>
      </c>
      <c r="E2318" s="615">
        <v>10.99</v>
      </c>
      <c r="F2318" s="615">
        <v>42.79</v>
      </c>
    </row>
    <row r="2319" spans="1:6" ht="30">
      <c r="A2319" s="612">
        <v>89512</v>
      </c>
      <c r="B2319" s="613" t="s">
        <v>12272</v>
      </c>
      <c r="C2319" s="614" t="s">
        <v>5421</v>
      </c>
      <c r="D2319" s="615">
        <v>39.07</v>
      </c>
      <c r="E2319" s="615">
        <v>15.07</v>
      </c>
      <c r="F2319" s="615">
        <v>54.14</v>
      </c>
    </row>
    <row r="2320" spans="1:6" ht="30">
      <c r="A2320" s="612">
        <v>104166</v>
      </c>
      <c r="B2320" s="613" t="s">
        <v>12366</v>
      </c>
      <c r="C2320" s="614" t="s">
        <v>5421</v>
      </c>
      <c r="D2320" s="615">
        <v>73.930000000000007</v>
      </c>
      <c r="E2320" s="615">
        <v>9.4600000000000009</v>
      </c>
      <c r="F2320" s="615">
        <v>83.39</v>
      </c>
    </row>
    <row r="2321" spans="1:6" ht="30">
      <c r="A2321" s="617" t="s">
        <v>14783</v>
      </c>
      <c r="B2321" s="618" t="s">
        <v>14784</v>
      </c>
      <c r="C2321" s="619" t="s">
        <v>5421</v>
      </c>
      <c r="D2321" s="620">
        <v>138.75</v>
      </c>
      <c r="E2321" s="620">
        <v>3.64</v>
      </c>
      <c r="F2321" s="620">
        <v>142.38999999999999</v>
      </c>
    </row>
    <row r="2322" spans="1:6" ht="30">
      <c r="A2322" s="617" t="s">
        <v>14785</v>
      </c>
      <c r="B2322" s="618" t="s">
        <v>14786</v>
      </c>
      <c r="C2322" s="619" t="s">
        <v>5421</v>
      </c>
      <c r="D2322" s="620">
        <v>238.18</v>
      </c>
      <c r="E2322" s="620">
        <v>5.81</v>
      </c>
      <c r="F2322" s="620">
        <v>243.99</v>
      </c>
    </row>
    <row r="2323" spans="1:6" ht="30">
      <c r="A2323" s="617" t="s">
        <v>14787</v>
      </c>
      <c r="B2323" s="618" t="s">
        <v>14788</v>
      </c>
      <c r="C2323" s="619" t="s">
        <v>5421</v>
      </c>
      <c r="D2323" s="620">
        <v>513.73</v>
      </c>
      <c r="E2323" s="620">
        <v>8.43</v>
      </c>
      <c r="F2323" s="620">
        <v>522.16</v>
      </c>
    </row>
    <row r="2324" spans="1:6" ht="30">
      <c r="A2324" s="612">
        <v>89526</v>
      </c>
      <c r="B2324" s="613" t="s">
        <v>12484</v>
      </c>
      <c r="C2324" s="614" t="s">
        <v>5390</v>
      </c>
      <c r="D2324" s="615">
        <v>37.75</v>
      </c>
      <c r="E2324" s="615">
        <v>3.49</v>
      </c>
      <c r="F2324" s="615">
        <v>41.24</v>
      </c>
    </row>
    <row r="2325" spans="1:6" ht="30">
      <c r="A2325" s="612">
        <v>89535</v>
      </c>
      <c r="B2325" s="613" t="s">
        <v>12491</v>
      </c>
      <c r="C2325" s="614" t="s">
        <v>5390</v>
      </c>
      <c r="D2325" s="615">
        <v>39.869999999999997</v>
      </c>
      <c r="E2325" s="615">
        <v>4.8099999999999996</v>
      </c>
      <c r="F2325" s="615">
        <v>44.68</v>
      </c>
    </row>
    <row r="2326" spans="1:6" ht="30">
      <c r="A2326" s="612">
        <v>95694</v>
      </c>
      <c r="B2326" s="613" t="s">
        <v>12900</v>
      </c>
      <c r="C2326" s="614" t="s">
        <v>5390</v>
      </c>
      <c r="D2326" s="615">
        <v>52.03</v>
      </c>
      <c r="E2326" s="615">
        <v>4.8099999999999996</v>
      </c>
      <c r="F2326" s="615">
        <v>56.84</v>
      </c>
    </row>
    <row r="2327" spans="1:6" ht="30">
      <c r="A2327" s="612">
        <v>104169</v>
      </c>
      <c r="B2327" s="613" t="s">
        <v>13126</v>
      </c>
      <c r="C2327" s="614" t="s">
        <v>5390</v>
      </c>
      <c r="D2327" s="615">
        <v>146.13</v>
      </c>
      <c r="E2327" s="615">
        <v>9.7200000000000006</v>
      </c>
      <c r="F2327" s="615">
        <v>155.85</v>
      </c>
    </row>
    <row r="2328" spans="1:6" ht="30">
      <c r="A2328" s="612">
        <v>89546</v>
      </c>
      <c r="B2328" s="613" t="s">
        <v>12498</v>
      </c>
      <c r="C2328" s="614" t="s">
        <v>5390</v>
      </c>
      <c r="D2328" s="615">
        <v>10.29</v>
      </c>
      <c r="E2328" s="615">
        <v>1.34</v>
      </c>
      <c r="F2328" s="615">
        <v>11.63</v>
      </c>
    </row>
    <row r="2329" spans="1:6" ht="30">
      <c r="A2329" s="612">
        <v>89549</v>
      </c>
      <c r="B2329" s="613" t="s">
        <v>12501</v>
      </c>
      <c r="C2329" s="614" t="s">
        <v>5390</v>
      </c>
      <c r="D2329" s="615">
        <v>17.559999999999999</v>
      </c>
      <c r="E2329" s="615">
        <v>1.92</v>
      </c>
      <c r="F2329" s="615">
        <v>19.48</v>
      </c>
    </row>
    <row r="2330" spans="1:6" ht="30">
      <c r="A2330" s="612">
        <v>89557</v>
      </c>
      <c r="B2330" s="613" t="s">
        <v>12509</v>
      </c>
      <c r="C2330" s="614" t="s">
        <v>5390</v>
      </c>
      <c r="D2330" s="615">
        <v>30.45</v>
      </c>
      <c r="E2330" s="615">
        <v>2.76</v>
      </c>
      <c r="F2330" s="615">
        <v>33.21</v>
      </c>
    </row>
    <row r="2331" spans="1:6" ht="30">
      <c r="A2331" s="612">
        <v>104173</v>
      </c>
      <c r="B2331" s="613" t="s">
        <v>13130</v>
      </c>
      <c r="C2331" s="614" t="s">
        <v>5390</v>
      </c>
      <c r="D2331" s="615">
        <v>83.33</v>
      </c>
      <c r="E2331" s="615">
        <v>5.66</v>
      </c>
      <c r="F2331" s="615">
        <v>88.99</v>
      </c>
    </row>
    <row r="2332" spans="1:6" ht="30">
      <c r="A2332" s="612">
        <v>89516</v>
      </c>
      <c r="B2332" s="613" t="s">
        <v>12474</v>
      </c>
      <c r="C2332" s="614" t="s">
        <v>5390</v>
      </c>
      <c r="D2332" s="615">
        <v>7.38</v>
      </c>
      <c r="E2332" s="615">
        <v>1.76</v>
      </c>
      <c r="F2332" s="615">
        <v>9.14</v>
      </c>
    </row>
    <row r="2333" spans="1:6" ht="30">
      <c r="A2333" s="612">
        <v>89520</v>
      </c>
      <c r="B2333" s="613" t="s">
        <v>12478</v>
      </c>
      <c r="C2333" s="614" t="s">
        <v>5390</v>
      </c>
      <c r="D2333" s="615">
        <v>13.92</v>
      </c>
      <c r="E2333" s="615">
        <v>2.25</v>
      </c>
      <c r="F2333" s="615">
        <v>16.170000000000002</v>
      </c>
    </row>
    <row r="2334" spans="1:6" ht="30">
      <c r="A2334" s="612">
        <v>89524</v>
      </c>
      <c r="B2334" s="613" t="s">
        <v>12482</v>
      </c>
      <c r="C2334" s="614" t="s">
        <v>5390</v>
      </c>
      <c r="D2334" s="615">
        <v>28.12</v>
      </c>
      <c r="E2334" s="615">
        <v>3.49</v>
      </c>
      <c r="F2334" s="615">
        <v>31.61</v>
      </c>
    </row>
    <row r="2335" spans="1:6" ht="30">
      <c r="A2335" s="612">
        <v>89531</v>
      </c>
      <c r="B2335" s="613" t="s">
        <v>12489</v>
      </c>
      <c r="C2335" s="614" t="s">
        <v>5390</v>
      </c>
      <c r="D2335" s="615">
        <v>34.83</v>
      </c>
      <c r="E2335" s="615">
        <v>4.8099999999999996</v>
      </c>
      <c r="F2335" s="615">
        <v>39.64</v>
      </c>
    </row>
    <row r="2336" spans="1:6" ht="30">
      <c r="A2336" s="612">
        <v>104168</v>
      </c>
      <c r="B2336" s="613" t="s">
        <v>13125</v>
      </c>
      <c r="C2336" s="614" t="s">
        <v>5390</v>
      </c>
      <c r="D2336" s="615">
        <v>114.58</v>
      </c>
      <c r="E2336" s="615">
        <v>9.7200000000000006</v>
      </c>
      <c r="F2336" s="615">
        <v>124.3</v>
      </c>
    </row>
    <row r="2337" spans="1:6" ht="30">
      <c r="A2337" s="612">
        <v>89514</v>
      </c>
      <c r="B2337" s="613" t="s">
        <v>12472</v>
      </c>
      <c r="C2337" s="614" t="s">
        <v>5390</v>
      </c>
      <c r="D2337" s="615">
        <v>7.28</v>
      </c>
      <c r="E2337" s="615">
        <v>1.76</v>
      </c>
      <c r="F2337" s="615">
        <v>9.0399999999999991</v>
      </c>
    </row>
    <row r="2338" spans="1:6" ht="30">
      <c r="A2338" s="612">
        <v>89518</v>
      </c>
      <c r="B2338" s="613" t="s">
        <v>12476</v>
      </c>
      <c r="C2338" s="614" t="s">
        <v>5390</v>
      </c>
      <c r="D2338" s="615">
        <v>13.09</v>
      </c>
      <c r="E2338" s="615">
        <v>2.2599999999999998</v>
      </c>
      <c r="F2338" s="615">
        <v>15.35</v>
      </c>
    </row>
    <row r="2339" spans="1:6" ht="30">
      <c r="A2339" s="612">
        <v>89522</v>
      </c>
      <c r="B2339" s="613" t="s">
        <v>12480</v>
      </c>
      <c r="C2339" s="614" t="s">
        <v>5390</v>
      </c>
      <c r="D2339" s="615">
        <v>27.6</v>
      </c>
      <c r="E2339" s="615">
        <v>3.49</v>
      </c>
      <c r="F2339" s="615">
        <v>31.09</v>
      </c>
    </row>
    <row r="2340" spans="1:6" ht="30">
      <c r="A2340" s="612">
        <v>89529</v>
      </c>
      <c r="B2340" s="613" t="s">
        <v>12487</v>
      </c>
      <c r="C2340" s="614" t="s">
        <v>5390</v>
      </c>
      <c r="D2340" s="615">
        <v>33.659999999999997</v>
      </c>
      <c r="E2340" s="615">
        <v>4.8099999999999996</v>
      </c>
      <c r="F2340" s="615">
        <v>38.47</v>
      </c>
    </row>
    <row r="2341" spans="1:6" ht="30">
      <c r="A2341" s="612">
        <v>104167</v>
      </c>
      <c r="B2341" s="613" t="s">
        <v>13124</v>
      </c>
      <c r="C2341" s="614" t="s">
        <v>5390</v>
      </c>
      <c r="D2341" s="615">
        <v>118.17</v>
      </c>
      <c r="E2341" s="615">
        <v>9.7200000000000006</v>
      </c>
      <c r="F2341" s="615">
        <v>127.89</v>
      </c>
    </row>
    <row r="2342" spans="1:6" ht="30">
      <c r="A2342" s="612">
        <v>89544</v>
      </c>
      <c r="B2342" s="613" t="s">
        <v>12496</v>
      </c>
      <c r="C2342" s="614" t="s">
        <v>5390</v>
      </c>
      <c r="D2342" s="615">
        <v>8.19</v>
      </c>
      <c r="E2342" s="615">
        <v>1.1599999999999999</v>
      </c>
      <c r="F2342" s="615">
        <v>9.35</v>
      </c>
    </row>
    <row r="2343" spans="1:6" ht="30">
      <c r="A2343" s="612">
        <v>89545</v>
      </c>
      <c r="B2343" s="613" t="s">
        <v>12497</v>
      </c>
      <c r="C2343" s="614" t="s">
        <v>5390</v>
      </c>
      <c r="D2343" s="615">
        <v>16.37</v>
      </c>
      <c r="E2343" s="615">
        <v>1.5</v>
      </c>
      <c r="F2343" s="615">
        <v>17.87</v>
      </c>
    </row>
    <row r="2344" spans="1:6" ht="30">
      <c r="A2344" s="612">
        <v>89547</v>
      </c>
      <c r="B2344" s="613" t="s">
        <v>12499</v>
      </c>
      <c r="C2344" s="614" t="s">
        <v>5390</v>
      </c>
      <c r="D2344" s="615">
        <v>21.48</v>
      </c>
      <c r="E2344" s="615">
        <v>2.3199999999999998</v>
      </c>
      <c r="F2344" s="615">
        <v>23.8</v>
      </c>
    </row>
    <row r="2345" spans="1:6" ht="30">
      <c r="A2345" s="612">
        <v>89548</v>
      </c>
      <c r="B2345" s="613" t="s">
        <v>12500</v>
      </c>
      <c r="C2345" s="614" t="s">
        <v>5390</v>
      </c>
      <c r="D2345" s="615">
        <v>21.34</v>
      </c>
      <c r="E2345" s="615">
        <v>2.3199999999999998</v>
      </c>
      <c r="F2345" s="615">
        <v>23.66</v>
      </c>
    </row>
    <row r="2346" spans="1:6" ht="30">
      <c r="A2346" s="612">
        <v>89554</v>
      </c>
      <c r="B2346" s="613" t="s">
        <v>12506</v>
      </c>
      <c r="C2346" s="614" t="s">
        <v>5390</v>
      </c>
      <c r="D2346" s="615">
        <v>26.95</v>
      </c>
      <c r="E2346" s="615">
        <v>3.19</v>
      </c>
      <c r="F2346" s="615">
        <v>30.14</v>
      </c>
    </row>
    <row r="2347" spans="1:6" ht="30">
      <c r="A2347" s="612">
        <v>104170</v>
      </c>
      <c r="B2347" s="613" t="s">
        <v>13127</v>
      </c>
      <c r="C2347" s="614" t="s">
        <v>5390</v>
      </c>
      <c r="D2347" s="615">
        <v>67.040000000000006</v>
      </c>
      <c r="E2347" s="615">
        <v>6.48</v>
      </c>
      <c r="F2347" s="615">
        <v>73.52</v>
      </c>
    </row>
    <row r="2348" spans="1:6" ht="30">
      <c r="A2348" s="612">
        <v>89556</v>
      </c>
      <c r="B2348" s="613" t="s">
        <v>12508</v>
      </c>
      <c r="C2348" s="614" t="s">
        <v>5390</v>
      </c>
      <c r="D2348" s="615">
        <v>38.880000000000003</v>
      </c>
      <c r="E2348" s="615">
        <v>3.19</v>
      </c>
      <c r="F2348" s="615">
        <v>42.07</v>
      </c>
    </row>
    <row r="2349" spans="1:6" ht="30">
      <c r="A2349" s="612">
        <v>104171</v>
      </c>
      <c r="B2349" s="613" t="s">
        <v>13128</v>
      </c>
      <c r="C2349" s="614" t="s">
        <v>5390</v>
      </c>
      <c r="D2349" s="615">
        <v>97.76</v>
      </c>
      <c r="E2349" s="615">
        <v>6.48</v>
      </c>
      <c r="F2349" s="615">
        <v>104.24</v>
      </c>
    </row>
    <row r="2350" spans="1:6" ht="30">
      <c r="A2350" s="612">
        <v>89550</v>
      </c>
      <c r="B2350" s="613" t="s">
        <v>12502</v>
      </c>
      <c r="C2350" s="614" t="s">
        <v>5390</v>
      </c>
      <c r="D2350" s="615">
        <v>41.52</v>
      </c>
      <c r="E2350" s="615">
        <v>2.3199999999999998</v>
      </c>
      <c r="F2350" s="615">
        <v>43.84</v>
      </c>
    </row>
    <row r="2351" spans="1:6" ht="30">
      <c r="A2351" s="612">
        <v>89559</v>
      </c>
      <c r="B2351" s="613" t="s">
        <v>12511</v>
      </c>
      <c r="C2351" s="614" t="s">
        <v>5390</v>
      </c>
      <c r="D2351" s="615">
        <v>68.709999999999994</v>
      </c>
      <c r="E2351" s="615">
        <v>3.19</v>
      </c>
      <c r="F2351" s="615">
        <v>71.900000000000006</v>
      </c>
    </row>
    <row r="2352" spans="1:6" ht="30">
      <c r="A2352" s="612">
        <v>104172</v>
      </c>
      <c r="B2352" s="613" t="s">
        <v>13129</v>
      </c>
      <c r="C2352" s="614" t="s">
        <v>5390</v>
      </c>
      <c r="D2352" s="615">
        <v>291.33</v>
      </c>
      <c r="E2352" s="615">
        <v>6.48</v>
      </c>
      <c r="F2352" s="615">
        <v>297.81</v>
      </c>
    </row>
    <row r="2353" spans="1:6">
      <c r="A2353" s="617" t="s">
        <v>14789</v>
      </c>
      <c r="B2353" s="618" t="s">
        <v>14790</v>
      </c>
      <c r="C2353" s="619" t="s">
        <v>1</v>
      </c>
      <c r="D2353" s="620">
        <v>17.87</v>
      </c>
      <c r="E2353" s="620">
        <v>10.87</v>
      </c>
      <c r="F2353" s="620">
        <v>28.74</v>
      </c>
    </row>
    <row r="2354" spans="1:6" ht="30">
      <c r="A2354" s="612">
        <v>89566</v>
      </c>
      <c r="B2354" s="613" t="s">
        <v>12518</v>
      </c>
      <c r="C2354" s="614" t="s">
        <v>5390</v>
      </c>
      <c r="D2354" s="615">
        <v>45.08</v>
      </c>
      <c r="E2354" s="615">
        <v>4.67</v>
      </c>
      <c r="F2354" s="615">
        <v>49.75</v>
      </c>
    </row>
    <row r="2355" spans="1:6" ht="30">
      <c r="A2355" s="612">
        <v>89571</v>
      </c>
      <c r="B2355" s="613" t="s">
        <v>12523</v>
      </c>
      <c r="C2355" s="614" t="s">
        <v>5390</v>
      </c>
      <c r="D2355" s="615">
        <v>66.97</v>
      </c>
      <c r="E2355" s="615">
        <v>6.41</v>
      </c>
      <c r="F2355" s="615">
        <v>73.38</v>
      </c>
    </row>
    <row r="2356" spans="1:6" ht="30">
      <c r="A2356" s="612">
        <v>89573</v>
      </c>
      <c r="B2356" s="613" t="s">
        <v>12525</v>
      </c>
      <c r="C2356" s="614" t="s">
        <v>5390</v>
      </c>
      <c r="D2356" s="615">
        <v>75.39</v>
      </c>
      <c r="E2356" s="615">
        <v>5.83</v>
      </c>
      <c r="F2356" s="615">
        <v>81.22</v>
      </c>
    </row>
    <row r="2357" spans="1:6" ht="30">
      <c r="A2357" s="612">
        <v>104177</v>
      </c>
      <c r="B2357" s="613" t="s">
        <v>13134</v>
      </c>
      <c r="C2357" s="614" t="s">
        <v>5390</v>
      </c>
      <c r="D2357" s="615">
        <v>177</v>
      </c>
      <c r="E2357" s="615">
        <v>12.97</v>
      </c>
      <c r="F2357" s="615">
        <v>189.97</v>
      </c>
    </row>
    <row r="2358" spans="1:6" ht="30">
      <c r="A2358" s="612">
        <v>104175</v>
      </c>
      <c r="B2358" s="613" t="s">
        <v>13132</v>
      </c>
      <c r="C2358" s="614" t="s">
        <v>5390</v>
      </c>
      <c r="D2358" s="615">
        <v>134.69</v>
      </c>
      <c r="E2358" s="615">
        <v>11.88</v>
      </c>
      <c r="F2358" s="615">
        <v>146.57</v>
      </c>
    </row>
    <row r="2359" spans="1:6" ht="30">
      <c r="A2359" s="612">
        <v>89561</v>
      </c>
      <c r="B2359" s="613" t="s">
        <v>12513</v>
      </c>
      <c r="C2359" s="614" t="s">
        <v>5390</v>
      </c>
      <c r="D2359" s="615">
        <v>13.86</v>
      </c>
      <c r="E2359" s="615">
        <v>2.35</v>
      </c>
      <c r="F2359" s="615">
        <v>16.21</v>
      </c>
    </row>
    <row r="2360" spans="1:6" ht="30">
      <c r="A2360" s="612">
        <v>89563</v>
      </c>
      <c r="B2360" s="613" t="s">
        <v>12515</v>
      </c>
      <c r="C2360" s="614" t="s">
        <v>5390</v>
      </c>
      <c r="D2360" s="615">
        <v>33.229999999999997</v>
      </c>
      <c r="E2360" s="615">
        <v>3.01</v>
      </c>
      <c r="F2360" s="615">
        <v>36.24</v>
      </c>
    </row>
    <row r="2361" spans="1:6" ht="30">
      <c r="A2361" s="612">
        <v>89565</v>
      </c>
      <c r="B2361" s="613" t="s">
        <v>12517</v>
      </c>
      <c r="C2361" s="614" t="s">
        <v>5390</v>
      </c>
      <c r="D2361" s="615">
        <v>54.53</v>
      </c>
      <c r="E2361" s="615">
        <v>4.67</v>
      </c>
      <c r="F2361" s="615">
        <v>59.2</v>
      </c>
    </row>
    <row r="2362" spans="1:6" ht="30">
      <c r="A2362" s="612">
        <v>89567</v>
      </c>
      <c r="B2362" s="613" t="s">
        <v>12519</v>
      </c>
      <c r="C2362" s="614" t="s">
        <v>5390</v>
      </c>
      <c r="D2362" s="615">
        <v>78.88</v>
      </c>
      <c r="E2362" s="615">
        <v>6.41</v>
      </c>
      <c r="F2362" s="615">
        <v>85.29</v>
      </c>
    </row>
    <row r="2363" spans="1:6" ht="30">
      <c r="A2363" s="612">
        <v>89569</v>
      </c>
      <c r="B2363" s="613" t="s">
        <v>12521</v>
      </c>
      <c r="C2363" s="614" t="s">
        <v>5390</v>
      </c>
      <c r="D2363" s="615">
        <v>94.67</v>
      </c>
      <c r="E2363" s="615">
        <v>5.83</v>
      </c>
      <c r="F2363" s="615">
        <v>100.5</v>
      </c>
    </row>
    <row r="2364" spans="1:6" ht="30">
      <c r="A2364" s="612">
        <v>104176</v>
      </c>
      <c r="B2364" s="613" t="s">
        <v>13133</v>
      </c>
      <c r="C2364" s="614" t="s">
        <v>5390</v>
      </c>
      <c r="D2364" s="615">
        <v>253.5</v>
      </c>
      <c r="E2364" s="615">
        <v>12.97</v>
      </c>
      <c r="F2364" s="615">
        <v>266.47000000000003</v>
      </c>
    </row>
    <row r="2365" spans="1:6" ht="30">
      <c r="A2365" s="612">
        <v>104174</v>
      </c>
      <c r="B2365" s="613" t="s">
        <v>13131</v>
      </c>
      <c r="C2365" s="614" t="s">
        <v>5390</v>
      </c>
      <c r="D2365" s="615">
        <v>188.62</v>
      </c>
      <c r="E2365" s="615">
        <v>11.88</v>
      </c>
      <c r="F2365" s="615">
        <v>200.5</v>
      </c>
    </row>
    <row r="2366" spans="1:6" ht="30">
      <c r="A2366" s="612">
        <v>89574</v>
      </c>
      <c r="B2366" s="613" t="s">
        <v>12526</v>
      </c>
      <c r="C2366" s="614" t="s">
        <v>5390</v>
      </c>
      <c r="D2366" s="615">
        <v>157.12</v>
      </c>
      <c r="E2366" s="615">
        <v>9.6300000000000008</v>
      </c>
      <c r="F2366" s="615">
        <v>166.75</v>
      </c>
    </row>
    <row r="2367" spans="1:6" ht="30">
      <c r="A2367" s="612">
        <v>104178</v>
      </c>
      <c r="B2367" s="613" t="s">
        <v>13135</v>
      </c>
      <c r="C2367" s="614" t="s">
        <v>5390</v>
      </c>
      <c r="D2367" s="615">
        <v>20.45</v>
      </c>
      <c r="E2367" s="615">
        <v>2.41</v>
      </c>
      <c r="F2367" s="615">
        <v>22.86</v>
      </c>
    </row>
    <row r="2368" spans="1:6" ht="30">
      <c r="A2368" s="612">
        <v>104179</v>
      </c>
      <c r="B2368" s="613" t="s">
        <v>13136</v>
      </c>
      <c r="C2368" s="614" t="s">
        <v>5390</v>
      </c>
      <c r="D2368" s="615">
        <v>78.14</v>
      </c>
      <c r="E2368" s="615">
        <v>3.23</v>
      </c>
      <c r="F2368" s="615">
        <v>81.37</v>
      </c>
    </row>
    <row r="2369" spans="1:6">
      <c r="A2369" s="621"/>
      <c r="B2369" s="627" t="s">
        <v>11377</v>
      </c>
      <c r="C2369" s="628"/>
      <c r="D2369" s="629"/>
      <c r="E2369" s="629"/>
      <c r="F2369" s="629"/>
    </row>
    <row r="2370" spans="1:6" ht="30">
      <c r="A2370" s="617" t="s">
        <v>14791</v>
      </c>
      <c r="B2370" s="618" t="s">
        <v>14792</v>
      </c>
      <c r="C2370" s="619" t="s">
        <v>5421</v>
      </c>
      <c r="D2370" s="620">
        <v>15.65</v>
      </c>
      <c r="E2370" s="620">
        <v>1.1599999999999999</v>
      </c>
      <c r="F2370" s="620">
        <v>16.809999999999999</v>
      </c>
    </row>
    <row r="2371" spans="1:6" ht="30">
      <c r="A2371" s="612">
        <v>89576</v>
      </c>
      <c r="B2371" s="613" t="s">
        <v>12273</v>
      </c>
      <c r="C2371" s="614" t="s">
        <v>5421</v>
      </c>
      <c r="D2371" s="615">
        <v>28.29</v>
      </c>
      <c r="E2371" s="615">
        <v>1.78</v>
      </c>
      <c r="F2371" s="615">
        <v>30.07</v>
      </c>
    </row>
    <row r="2372" spans="1:6" ht="30">
      <c r="A2372" s="612">
        <v>89578</v>
      </c>
      <c r="B2372" s="613" t="s">
        <v>12274</v>
      </c>
      <c r="C2372" s="614" t="s">
        <v>5421</v>
      </c>
      <c r="D2372" s="615">
        <v>34.450000000000003</v>
      </c>
      <c r="E2372" s="615">
        <v>2.81</v>
      </c>
      <c r="F2372" s="615">
        <v>37.26</v>
      </c>
    </row>
    <row r="2373" spans="1:6" ht="30">
      <c r="A2373" s="612">
        <v>89580</v>
      </c>
      <c r="B2373" s="613" t="s">
        <v>12275</v>
      </c>
      <c r="C2373" s="614" t="s">
        <v>5421</v>
      </c>
      <c r="D2373" s="615">
        <v>72.28</v>
      </c>
      <c r="E2373" s="615">
        <v>4.88</v>
      </c>
      <c r="F2373" s="615">
        <v>77.16</v>
      </c>
    </row>
    <row r="2374" spans="1:6" ht="30">
      <c r="A2374" s="612">
        <v>89583</v>
      </c>
      <c r="B2374" s="613" t="s">
        <v>12532</v>
      </c>
      <c r="C2374" s="614" t="s">
        <v>5390</v>
      </c>
      <c r="D2374" s="615">
        <v>38.869999999999997</v>
      </c>
      <c r="E2374" s="615">
        <v>6.49</v>
      </c>
      <c r="F2374" s="615">
        <v>45.36</v>
      </c>
    </row>
    <row r="2375" spans="1:6" ht="30">
      <c r="A2375" s="612">
        <v>89587</v>
      </c>
      <c r="B2375" s="613" t="s">
        <v>12535</v>
      </c>
      <c r="C2375" s="614" t="s">
        <v>5390</v>
      </c>
      <c r="D2375" s="615">
        <v>41.95</v>
      </c>
      <c r="E2375" s="615">
        <v>10.210000000000001</v>
      </c>
      <c r="F2375" s="615">
        <v>52.16</v>
      </c>
    </row>
    <row r="2376" spans="1:6" ht="30">
      <c r="A2376" s="612">
        <v>89592</v>
      </c>
      <c r="B2376" s="613" t="s">
        <v>12538</v>
      </c>
      <c r="C2376" s="614" t="s">
        <v>5390</v>
      </c>
      <c r="D2376" s="615">
        <v>149.16</v>
      </c>
      <c r="E2376" s="615">
        <v>17.63</v>
      </c>
      <c r="F2376" s="615">
        <v>166.79</v>
      </c>
    </row>
    <row r="2377" spans="1:6" ht="30">
      <c r="A2377" s="612">
        <v>95695</v>
      </c>
      <c r="B2377" s="613" t="s">
        <v>12901</v>
      </c>
      <c r="C2377" s="614" t="s">
        <v>5390</v>
      </c>
      <c r="D2377" s="615">
        <v>54.11</v>
      </c>
      <c r="E2377" s="615">
        <v>10.210000000000001</v>
      </c>
      <c r="F2377" s="615">
        <v>64.319999999999993</v>
      </c>
    </row>
    <row r="2378" spans="1:6" ht="30">
      <c r="A2378" s="612">
        <v>89582</v>
      </c>
      <c r="B2378" s="613" t="s">
        <v>12531</v>
      </c>
      <c r="C2378" s="614" t="s">
        <v>5390</v>
      </c>
      <c r="D2378" s="615">
        <v>29.24</v>
      </c>
      <c r="E2378" s="615">
        <v>6.49</v>
      </c>
      <c r="F2378" s="615">
        <v>35.729999999999997</v>
      </c>
    </row>
    <row r="2379" spans="1:6" ht="30">
      <c r="A2379" s="612">
        <v>89585</v>
      </c>
      <c r="B2379" s="613" t="s">
        <v>12534</v>
      </c>
      <c r="C2379" s="614" t="s">
        <v>5390</v>
      </c>
      <c r="D2379" s="615">
        <v>36.909999999999997</v>
      </c>
      <c r="E2379" s="615">
        <v>10.210000000000001</v>
      </c>
      <c r="F2379" s="615">
        <v>47.12</v>
      </c>
    </row>
    <row r="2380" spans="1:6" ht="30">
      <c r="A2380" s="612">
        <v>89591</v>
      </c>
      <c r="B2380" s="613" t="s">
        <v>12537</v>
      </c>
      <c r="C2380" s="614" t="s">
        <v>5390</v>
      </c>
      <c r="D2380" s="615">
        <v>117.61</v>
      </c>
      <c r="E2380" s="615">
        <v>17.63</v>
      </c>
      <c r="F2380" s="615">
        <v>135.24</v>
      </c>
    </row>
    <row r="2381" spans="1:6" ht="30">
      <c r="A2381" s="612">
        <v>89581</v>
      </c>
      <c r="B2381" s="613" t="s">
        <v>12530</v>
      </c>
      <c r="C2381" s="614" t="s">
        <v>5390</v>
      </c>
      <c r="D2381" s="615">
        <v>28.72</v>
      </c>
      <c r="E2381" s="615">
        <v>6.49</v>
      </c>
      <c r="F2381" s="615">
        <v>35.21</v>
      </c>
    </row>
    <row r="2382" spans="1:6" ht="30">
      <c r="A2382" s="612">
        <v>89584</v>
      </c>
      <c r="B2382" s="613" t="s">
        <v>12533</v>
      </c>
      <c r="C2382" s="614" t="s">
        <v>5390</v>
      </c>
      <c r="D2382" s="615">
        <v>35.74</v>
      </c>
      <c r="E2382" s="615">
        <v>10.210000000000001</v>
      </c>
      <c r="F2382" s="615">
        <v>45.95</v>
      </c>
    </row>
    <row r="2383" spans="1:6" ht="30">
      <c r="A2383" s="612">
        <v>89590</v>
      </c>
      <c r="B2383" s="613" t="s">
        <v>12536</v>
      </c>
      <c r="C2383" s="614" t="s">
        <v>5390</v>
      </c>
      <c r="D2383" s="615">
        <v>121.2</v>
      </c>
      <c r="E2383" s="615">
        <v>17.63</v>
      </c>
      <c r="F2383" s="615">
        <v>138.83000000000001</v>
      </c>
    </row>
    <row r="2384" spans="1:6" ht="30">
      <c r="A2384" s="612">
        <v>89599</v>
      </c>
      <c r="B2384" s="613" t="s">
        <v>12545</v>
      </c>
      <c r="C2384" s="614" t="s">
        <v>5390</v>
      </c>
      <c r="D2384" s="615">
        <v>22.23</v>
      </c>
      <c r="E2384" s="615">
        <v>4.33</v>
      </c>
      <c r="F2384" s="615">
        <v>26.56</v>
      </c>
    </row>
    <row r="2385" spans="1:6" ht="30">
      <c r="A2385" s="612">
        <v>89600</v>
      </c>
      <c r="B2385" s="613" t="s">
        <v>12546</v>
      </c>
      <c r="C2385" s="614" t="s">
        <v>5390</v>
      </c>
      <c r="D2385" s="615">
        <v>22.08</v>
      </c>
      <c r="E2385" s="615">
        <v>4.33</v>
      </c>
      <c r="F2385" s="615">
        <v>26.41</v>
      </c>
    </row>
    <row r="2386" spans="1:6" ht="30">
      <c r="A2386" s="612">
        <v>89669</v>
      </c>
      <c r="B2386" s="613" t="s">
        <v>12599</v>
      </c>
      <c r="C2386" s="614" t="s">
        <v>5390</v>
      </c>
      <c r="D2386" s="615">
        <v>28.36</v>
      </c>
      <c r="E2386" s="615">
        <v>6.8</v>
      </c>
      <c r="F2386" s="615">
        <v>35.159999999999997</v>
      </c>
    </row>
    <row r="2387" spans="1:6" ht="30">
      <c r="A2387" s="612">
        <v>89671</v>
      </c>
      <c r="B2387" s="613" t="s">
        <v>12601</v>
      </c>
      <c r="C2387" s="614" t="s">
        <v>5390</v>
      </c>
      <c r="D2387" s="615">
        <v>40.26</v>
      </c>
      <c r="E2387" s="615">
        <v>6.8</v>
      </c>
      <c r="F2387" s="615">
        <v>47.06</v>
      </c>
    </row>
    <row r="2388" spans="1:6" ht="30">
      <c r="A2388" s="612">
        <v>89677</v>
      </c>
      <c r="B2388" s="613" t="s">
        <v>12607</v>
      </c>
      <c r="C2388" s="614" t="s">
        <v>5390</v>
      </c>
      <c r="D2388" s="615">
        <v>69.23</v>
      </c>
      <c r="E2388" s="615">
        <v>11.75</v>
      </c>
      <c r="F2388" s="615">
        <v>80.98</v>
      </c>
    </row>
    <row r="2389" spans="1:6" ht="30">
      <c r="A2389" s="612">
        <v>89679</v>
      </c>
      <c r="B2389" s="613" t="s">
        <v>12609</v>
      </c>
      <c r="C2389" s="614" t="s">
        <v>5390</v>
      </c>
      <c r="D2389" s="615">
        <v>116.39</v>
      </c>
      <c r="E2389" s="615">
        <v>11.75</v>
      </c>
      <c r="F2389" s="615">
        <v>128.13999999999999</v>
      </c>
    </row>
    <row r="2390" spans="1:6" ht="30">
      <c r="A2390" s="612">
        <v>89685</v>
      </c>
      <c r="B2390" s="613" t="s">
        <v>12615</v>
      </c>
      <c r="C2390" s="614" t="s">
        <v>5390</v>
      </c>
      <c r="D2390" s="615">
        <v>56.04</v>
      </c>
      <c r="E2390" s="615">
        <v>8.66</v>
      </c>
      <c r="F2390" s="615">
        <v>64.7</v>
      </c>
    </row>
    <row r="2391" spans="1:6" ht="30">
      <c r="A2391" s="612">
        <v>89690</v>
      </c>
      <c r="B2391" s="613" t="s">
        <v>12619</v>
      </c>
      <c r="C2391" s="614" t="s">
        <v>5390</v>
      </c>
      <c r="D2391" s="615">
        <v>81.64</v>
      </c>
      <c r="E2391" s="615">
        <v>13.61</v>
      </c>
      <c r="F2391" s="615">
        <v>95.25</v>
      </c>
    </row>
    <row r="2392" spans="1:6" ht="30">
      <c r="A2392" s="612">
        <v>89692</v>
      </c>
      <c r="B2392" s="613" t="s">
        <v>12621</v>
      </c>
      <c r="C2392" s="614" t="s">
        <v>5390</v>
      </c>
      <c r="D2392" s="615">
        <v>97.01</v>
      </c>
      <c r="E2392" s="615">
        <v>11.95</v>
      </c>
      <c r="F2392" s="615">
        <v>108.96</v>
      </c>
    </row>
    <row r="2393" spans="1:6" ht="30">
      <c r="A2393" s="612">
        <v>89698</v>
      </c>
      <c r="B2393" s="613" t="s">
        <v>12627</v>
      </c>
      <c r="C2393" s="614" t="s">
        <v>5390</v>
      </c>
      <c r="D2393" s="615">
        <v>257.55</v>
      </c>
      <c r="E2393" s="615">
        <v>23.51</v>
      </c>
      <c r="F2393" s="615">
        <v>281.06</v>
      </c>
    </row>
    <row r="2394" spans="1:6" ht="30">
      <c r="A2394" s="612">
        <v>89699</v>
      </c>
      <c r="B2394" s="613" t="s">
        <v>12628</v>
      </c>
      <c r="C2394" s="614" t="s">
        <v>5390</v>
      </c>
      <c r="D2394" s="615">
        <v>191.82</v>
      </c>
      <c r="E2394" s="615">
        <v>20.21</v>
      </c>
      <c r="F2394" s="615">
        <v>212.03</v>
      </c>
    </row>
    <row r="2395" spans="1:6" ht="30">
      <c r="A2395" s="612">
        <v>89687</v>
      </c>
      <c r="B2395" s="613" t="s">
        <v>12617</v>
      </c>
      <c r="C2395" s="614" t="s">
        <v>5390</v>
      </c>
      <c r="D2395" s="615">
        <v>46.59</v>
      </c>
      <c r="E2395" s="615">
        <v>8.66</v>
      </c>
      <c r="F2395" s="615">
        <v>55.25</v>
      </c>
    </row>
    <row r="2396" spans="1:6" ht="30">
      <c r="A2396" s="612">
        <v>89693</v>
      </c>
      <c r="B2396" s="613" t="s">
        <v>12622</v>
      </c>
      <c r="C2396" s="614" t="s">
        <v>5390</v>
      </c>
      <c r="D2396" s="615">
        <v>69.73</v>
      </c>
      <c r="E2396" s="615">
        <v>13.61</v>
      </c>
      <c r="F2396" s="615">
        <v>83.34</v>
      </c>
    </row>
    <row r="2397" spans="1:6" ht="30">
      <c r="A2397" s="612">
        <v>89696</v>
      </c>
      <c r="B2397" s="613" t="s">
        <v>12625</v>
      </c>
      <c r="C2397" s="614" t="s">
        <v>5390</v>
      </c>
      <c r="D2397" s="615">
        <v>77.73</v>
      </c>
      <c r="E2397" s="615">
        <v>11.95</v>
      </c>
      <c r="F2397" s="615">
        <v>89.68</v>
      </c>
    </row>
    <row r="2398" spans="1:6" ht="30">
      <c r="A2398" s="612">
        <v>89701</v>
      </c>
      <c r="B2398" s="613" t="s">
        <v>12630</v>
      </c>
      <c r="C2398" s="614" t="s">
        <v>5390</v>
      </c>
      <c r="D2398" s="615">
        <v>181.05</v>
      </c>
      <c r="E2398" s="615">
        <v>23.51</v>
      </c>
      <c r="F2398" s="615">
        <v>204.56</v>
      </c>
    </row>
    <row r="2399" spans="1:6" ht="30">
      <c r="A2399" s="612">
        <v>89704</v>
      </c>
      <c r="B2399" s="613" t="s">
        <v>12633</v>
      </c>
      <c r="C2399" s="614" t="s">
        <v>5390</v>
      </c>
      <c r="D2399" s="615">
        <v>137.88</v>
      </c>
      <c r="E2399" s="615">
        <v>20.22</v>
      </c>
      <c r="F2399" s="615">
        <v>158.1</v>
      </c>
    </row>
    <row r="2400" spans="1:6" ht="30">
      <c r="A2400" s="612">
        <v>89667</v>
      </c>
      <c r="B2400" s="613" t="s">
        <v>12597</v>
      </c>
      <c r="C2400" s="614" t="s">
        <v>5390</v>
      </c>
      <c r="D2400" s="615">
        <v>42.27</v>
      </c>
      <c r="E2400" s="615">
        <v>4.32</v>
      </c>
      <c r="F2400" s="615">
        <v>46.59</v>
      </c>
    </row>
    <row r="2401" spans="1:6" ht="30">
      <c r="A2401" s="612">
        <v>89675</v>
      </c>
      <c r="B2401" s="613" t="s">
        <v>12605</v>
      </c>
      <c r="C2401" s="614" t="s">
        <v>5390</v>
      </c>
      <c r="D2401" s="615">
        <v>70.099999999999994</v>
      </c>
      <c r="E2401" s="615">
        <v>6.79</v>
      </c>
      <c r="F2401" s="615">
        <v>76.89</v>
      </c>
    </row>
    <row r="2402" spans="1:6" ht="30">
      <c r="A2402" s="612">
        <v>89683</v>
      </c>
      <c r="B2402" s="613" t="s">
        <v>12613</v>
      </c>
      <c r="C2402" s="614" t="s">
        <v>5390</v>
      </c>
      <c r="D2402" s="615">
        <v>293.35000000000002</v>
      </c>
      <c r="E2402" s="615">
        <v>11.75</v>
      </c>
      <c r="F2402" s="615">
        <v>305.10000000000002</v>
      </c>
    </row>
    <row r="2403" spans="1:6" ht="30">
      <c r="A2403" s="612">
        <v>89673</v>
      </c>
      <c r="B2403" s="613" t="s">
        <v>12603</v>
      </c>
      <c r="C2403" s="614" t="s">
        <v>5390</v>
      </c>
      <c r="D2403" s="615">
        <v>31.5</v>
      </c>
      <c r="E2403" s="615">
        <v>5.56</v>
      </c>
      <c r="F2403" s="615">
        <v>37.06</v>
      </c>
    </row>
    <row r="2404" spans="1:6" ht="30">
      <c r="A2404" s="612">
        <v>89681</v>
      </c>
      <c r="B2404" s="613" t="s">
        <v>12611</v>
      </c>
      <c r="C2404" s="614" t="s">
        <v>5390</v>
      </c>
      <c r="D2404" s="615">
        <v>84.71</v>
      </c>
      <c r="E2404" s="615">
        <v>9.27</v>
      </c>
      <c r="F2404" s="615">
        <v>93.98</v>
      </c>
    </row>
    <row r="2405" spans="1:6">
      <c r="A2405" s="621"/>
      <c r="B2405" s="627" t="s">
        <v>11378</v>
      </c>
      <c r="C2405" s="628"/>
      <c r="D2405" s="629"/>
      <c r="E2405" s="629"/>
      <c r="F2405" s="629"/>
    </row>
    <row r="2406" spans="1:6" ht="15.75">
      <c r="A2406" s="621"/>
      <c r="B2406" s="622" t="s">
        <v>6536</v>
      </c>
      <c r="C2406" s="628"/>
      <c r="D2406" s="629"/>
      <c r="E2406" s="629"/>
      <c r="F2406" s="629"/>
    </row>
    <row r="2407" spans="1:6">
      <c r="A2407" s="621"/>
      <c r="B2407" s="627" t="s">
        <v>6537</v>
      </c>
      <c r="C2407" s="628"/>
      <c r="D2407" s="629"/>
      <c r="E2407" s="629"/>
      <c r="F2407" s="629"/>
    </row>
    <row r="2408" spans="1:6">
      <c r="A2408" s="612">
        <v>97644</v>
      </c>
      <c r="B2408" s="613" t="s">
        <v>6538</v>
      </c>
      <c r="C2408" s="614" t="s">
        <v>99</v>
      </c>
      <c r="D2408" s="615">
        <v>2.98</v>
      </c>
      <c r="E2408" s="615">
        <v>6.71</v>
      </c>
      <c r="F2408" s="615">
        <v>9.69</v>
      </c>
    </row>
    <row r="2409" spans="1:6">
      <c r="A2409" s="612">
        <v>97645</v>
      </c>
      <c r="B2409" s="613" t="s">
        <v>6539</v>
      </c>
      <c r="C2409" s="614" t="s">
        <v>99</v>
      </c>
      <c r="D2409" s="615">
        <v>16.510000000000002</v>
      </c>
      <c r="E2409" s="615">
        <v>18.510000000000002</v>
      </c>
      <c r="F2409" s="615">
        <v>35.020000000000003</v>
      </c>
    </row>
    <row r="2410" spans="1:6" ht="30">
      <c r="A2410" s="612">
        <v>100695</v>
      </c>
      <c r="B2410" s="613" t="s">
        <v>6540</v>
      </c>
      <c r="C2410" s="614" t="s">
        <v>5390</v>
      </c>
      <c r="D2410" s="615">
        <v>19.71</v>
      </c>
      <c r="E2410" s="615">
        <v>43.61</v>
      </c>
      <c r="F2410" s="615">
        <v>63.32</v>
      </c>
    </row>
    <row r="2411" spans="1:6" ht="30">
      <c r="A2411" s="612">
        <v>100696</v>
      </c>
      <c r="B2411" s="613" t="s">
        <v>6541</v>
      </c>
      <c r="C2411" s="614" t="s">
        <v>5390</v>
      </c>
      <c r="D2411" s="615">
        <v>21.88</v>
      </c>
      <c r="E2411" s="615">
        <v>48.6</v>
      </c>
      <c r="F2411" s="615">
        <v>70.48</v>
      </c>
    </row>
    <row r="2412" spans="1:6" ht="30">
      <c r="A2412" s="612">
        <v>100697</v>
      </c>
      <c r="B2412" s="613" t="s">
        <v>6542</v>
      </c>
      <c r="C2412" s="614" t="s">
        <v>5390</v>
      </c>
      <c r="D2412" s="615">
        <v>24.03</v>
      </c>
      <c r="E2412" s="615">
        <v>53.66</v>
      </c>
      <c r="F2412" s="615">
        <v>77.69</v>
      </c>
    </row>
    <row r="2413" spans="1:6" ht="30">
      <c r="A2413" s="612">
        <v>100698</v>
      </c>
      <c r="B2413" s="613" t="s">
        <v>6543</v>
      </c>
      <c r="C2413" s="614" t="s">
        <v>5390</v>
      </c>
      <c r="D2413" s="615">
        <v>26.2</v>
      </c>
      <c r="E2413" s="615">
        <v>58.66</v>
      </c>
      <c r="F2413" s="615">
        <v>84.86</v>
      </c>
    </row>
    <row r="2414" spans="1:6" ht="30">
      <c r="A2414" s="612">
        <v>100699</v>
      </c>
      <c r="B2414" s="613" t="s">
        <v>6544</v>
      </c>
      <c r="C2414" s="614" t="s">
        <v>5390</v>
      </c>
      <c r="D2414" s="615">
        <v>30.95</v>
      </c>
      <c r="E2414" s="615">
        <v>70.06</v>
      </c>
      <c r="F2414" s="615">
        <v>101.01</v>
      </c>
    </row>
    <row r="2415" spans="1:6">
      <c r="A2415" s="617" t="s">
        <v>14793</v>
      </c>
      <c r="B2415" s="618" t="s">
        <v>14794</v>
      </c>
      <c r="C2415" s="619" t="s">
        <v>5390</v>
      </c>
      <c r="D2415" s="620">
        <v>23.08</v>
      </c>
      <c r="E2415" s="620">
        <v>54.11</v>
      </c>
      <c r="F2415" s="620">
        <v>77.19</v>
      </c>
    </row>
    <row r="2416" spans="1:6">
      <c r="A2416" s="617" t="s">
        <v>14795</v>
      </c>
      <c r="B2416" s="618" t="s">
        <v>14796</v>
      </c>
      <c r="C2416" s="619" t="s">
        <v>5390</v>
      </c>
      <c r="D2416" s="620">
        <v>3.85</v>
      </c>
      <c r="E2416" s="620">
        <v>9.9499999999999993</v>
      </c>
      <c r="F2416" s="620">
        <v>13.8</v>
      </c>
    </row>
    <row r="2417" spans="1:6">
      <c r="A2417" s="617" t="s">
        <v>14797</v>
      </c>
      <c r="B2417" s="618" t="s">
        <v>14798</v>
      </c>
      <c r="C2417" s="619" t="s">
        <v>5435</v>
      </c>
      <c r="D2417" s="620">
        <v>110.33</v>
      </c>
      <c r="E2417" s="620">
        <v>222.92</v>
      </c>
      <c r="F2417" s="620">
        <v>333.25</v>
      </c>
    </row>
    <row r="2418" spans="1:6">
      <c r="A2418" s="617" t="s">
        <v>14799</v>
      </c>
      <c r="B2418" s="618" t="s">
        <v>14800</v>
      </c>
      <c r="C2418" s="619" t="s">
        <v>5390</v>
      </c>
      <c r="D2418" s="620">
        <v>18.68</v>
      </c>
      <c r="E2418" s="620">
        <v>43.56</v>
      </c>
      <c r="F2418" s="620">
        <v>62.24</v>
      </c>
    </row>
    <row r="2419" spans="1:6">
      <c r="A2419" s="617" t="s">
        <v>14801</v>
      </c>
      <c r="B2419" s="618" t="s">
        <v>14802</v>
      </c>
      <c r="C2419" s="619" t="s">
        <v>5421</v>
      </c>
      <c r="D2419" s="620">
        <v>0.54</v>
      </c>
      <c r="E2419" s="620">
        <v>1.39</v>
      </c>
      <c r="F2419" s="620">
        <v>1.93</v>
      </c>
    </row>
    <row r="2420" spans="1:6">
      <c r="A2420" s="617" t="s">
        <v>14803</v>
      </c>
      <c r="B2420" s="618" t="s">
        <v>14804</v>
      </c>
      <c r="C2420" s="619" t="s">
        <v>5390</v>
      </c>
      <c r="D2420" s="620">
        <v>18.68</v>
      </c>
      <c r="E2420" s="620">
        <v>43.56</v>
      </c>
      <c r="F2420" s="620">
        <v>62.24</v>
      </c>
    </row>
    <row r="2421" spans="1:6">
      <c r="A2421" s="617" t="s">
        <v>14805</v>
      </c>
      <c r="B2421" s="618" t="s">
        <v>14806</v>
      </c>
      <c r="C2421" s="619" t="s">
        <v>5390</v>
      </c>
      <c r="D2421" s="620">
        <v>3.85</v>
      </c>
      <c r="E2421" s="620">
        <v>9.9499999999999993</v>
      </c>
      <c r="F2421" s="620">
        <v>13.8</v>
      </c>
    </row>
    <row r="2422" spans="1:6">
      <c r="A2422" s="617" t="s">
        <v>14807</v>
      </c>
      <c r="B2422" s="618" t="s">
        <v>14808</v>
      </c>
      <c r="C2422" s="619" t="s">
        <v>5390</v>
      </c>
      <c r="D2422" s="620">
        <v>1.54</v>
      </c>
      <c r="E2422" s="620">
        <v>3.98</v>
      </c>
      <c r="F2422" s="620">
        <v>5.52</v>
      </c>
    </row>
    <row r="2423" spans="1:6">
      <c r="A2423" s="617" t="s">
        <v>14809</v>
      </c>
      <c r="B2423" s="618" t="s">
        <v>14810</v>
      </c>
      <c r="C2423" s="619" t="s">
        <v>14811</v>
      </c>
      <c r="D2423" s="620">
        <v>2.08</v>
      </c>
      <c r="E2423" s="620">
        <v>5.37</v>
      </c>
      <c r="F2423" s="620">
        <v>7.45</v>
      </c>
    </row>
    <row r="2424" spans="1:6">
      <c r="A2424" s="617" t="s">
        <v>14812</v>
      </c>
      <c r="B2424" s="618" t="s">
        <v>14813</v>
      </c>
      <c r="C2424" s="619" t="s">
        <v>14811</v>
      </c>
      <c r="D2424" s="620">
        <v>1.31</v>
      </c>
      <c r="E2424" s="620">
        <v>3.38</v>
      </c>
      <c r="F2424" s="620">
        <v>4.6900000000000004</v>
      </c>
    </row>
    <row r="2425" spans="1:6">
      <c r="A2425" s="617" t="s">
        <v>14814</v>
      </c>
      <c r="B2425" s="618" t="s">
        <v>14815</v>
      </c>
      <c r="C2425" s="619" t="s">
        <v>14811</v>
      </c>
      <c r="D2425" s="620">
        <v>1.31</v>
      </c>
      <c r="E2425" s="620">
        <v>3.38</v>
      </c>
      <c r="F2425" s="620">
        <v>4.6900000000000004</v>
      </c>
    </row>
    <row r="2426" spans="1:6">
      <c r="A2426" s="617" t="s">
        <v>14816</v>
      </c>
      <c r="B2426" s="618" t="s">
        <v>14817</v>
      </c>
      <c r="C2426" s="619" t="s">
        <v>5390</v>
      </c>
      <c r="D2426" s="620">
        <v>1.04</v>
      </c>
      <c r="E2426" s="620">
        <v>2.69</v>
      </c>
      <c r="F2426" s="620">
        <v>3.73</v>
      </c>
    </row>
    <row r="2427" spans="1:6">
      <c r="A2427" s="617" t="s">
        <v>14818</v>
      </c>
      <c r="B2427" s="618" t="s">
        <v>14819</v>
      </c>
      <c r="C2427" s="619" t="s">
        <v>5390</v>
      </c>
      <c r="D2427" s="620">
        <v>1.54</v>
      </c>
      <c r="E2427" s="620">
        <v>3.98</v>
      </c>
      <c r="F2427" s="620">
        <v>5.52</v>
      </c>
    </row>
    <row r="2428" spans="1:6">
      <c r="A2428" s="617" t="s">
        <v>14820</v>
      </c>
      <c r="B2428" s="618" t="s">
        <v>14821</v>
      </c>
      <c r="C2428" s="619" t="s">
        <v>99</v>
      </c>
      <c r="D2428" s="620">
        <v>6.79</v>
      </c>
      <c r="E2428" s="620">
        <v>13.72</v>
      </c>
      <c r="F2428" s="620">
        <v>20.51</v>
      </c>
    </row>
    <row r="2429" spans="1:6">
      <c r="A2429" s="617" t="s">
        <v>14822</v>
      </c>
      <c r="B2429" s="618" t="s">
        <v>14823</v>
      </c>
      <c r="C2429" s="619" t="s">
        <v>99</v>
      </c>
      <c r="D2429" s="620">
        <v>10.9</v>
      </c>
      <c r="E2429" s="620">
        <v>25.41</v>
      </c>
      <c r="F2429" s="620">
        <v>36.31</v>
      </c>
    </row>
    <row r="2430" spans="1:6">
      <c r="A2430" s="617" t="s">
        <v>14824</v>
      </c>
      <c r="B2430" s="618" t="s">
        <v>14825</v>
      </c>
      <c r="C2430" s="619" t="s">
        <v>5390</v>
      </c>
      <c r="D2430" s="620">
        <v>18.68</v>
      </c>
      <c r="E2430" s="620">
        <v>43.56</v>
      </c>
      <c r="F2430" s="620">
        <v>62.24</v>
      </c>
    </row>
    <row r="2431" spans="1:6">
      <c r="A2431" s="617" t="s">
        <v>14826</v>
      </c>
      <c r="B2431" s="618" t="s">
        <v>14827</v>
      </c>
      <c r="C2431" s="619" t="s">
        <v>5390</v>
      </c>
      <c r="D2431" s="620">
        <v>3.94</v>
      </c>
      <c r="E2431" s="620">
        <v>10.54</v>
      </c>
      <c r="F2431" s="620">
        <v>14.48</v>
      </c>
    </row>
    <row r="2432" spans="1:6">
      <c r="A2432" s="617" t="s">
        <v>14828</v>
      </c>
      <c r="B2432" s="618" t="s">
        <v>14829</v>
      </c>
      <c r="C2432" s="619" t="s">
        <v>5390</v>
      </c>
      <c r="D2432" s="620">
        <v>3.15</v>
      </c>
      <c r="E2432" s="620">
        <v>8.43</v>
      </c>
      <c r="F2432" s="620">
        <v>11.58</v>
      </c>
    </row>
    <row r="2433" spans="1:6">
      <c r="A2433" s="617" t="s">
        <v>14830</v>
      </c>
      <c r="B2433" s="618" t="s">
        <v>14831</v>
      </c>
      <c r="C2433" s="619" t="s">
        <v>5390</v>
      </c>
      <c r="D2433" s="620">
        <v>1.1000000000000001</v>
      </c>
      <c r="E2433" s="620">
        <v>2.95</v>
      </c>
      <c r="F2433" s="620">
        <v>4.05</v>
      </c>
    </row>
    <row r="2434" spans="1:6">
      <c r="A2434" s="617" t="s">
        <v>14832</v>
      </c>
      <c r="B2434" s="618" t="s">
        <v>14833</v>
      </c>
      <c r="C2434" s="619" t="s">
        <v>5390</v>
      </c>
      <c r="D2434" s="620">
        <v>6.16</v>
      </c>
      <c r="E2434" s="620">
        <v>14.43</v>
      </c>
      <c r="F2434" s="620">
        <v>20.59</v>
      </c>
    </row>
    <row r="2435" spans="1:6">
      <c r="A2435" s="617" t="s">
        <v>14834</v>
      </c>
      <c r="B2435" s="618" t="s">
        <v>14835</v>
      </c>
      <c r="C2435" s="619" t="s">
        <v>5390</v>
      </c>
      <c r="D2435" s="620">
        <v>33.840000000000003</v>
      </c>
      <c r="E2435" s="620">
        <v>81.92</v>
      </c>
      <c r="F2435" s="620">
        <v>115.76</v>
      </c>
    </row>
    <row r="2436" spans="1:6">
      <c r="A2436" s="617" t="s">
        <v>14836</v>
      </c>
      <c r="B2436" s="618" t="s">
        <v>14837</v>
      </c>
      <c r="C2436" s="619" t="s">
        <v>5390</v>
      </c>
      <c r="D2436" s="620">
        <v>24.21</v>
      </c>
      <c r="E2436" s="620">
        <v>47.19</v>
      </c>
      <c r="F2436" s="620">
        <v>71.400000000000006</v>
      </c>
    </row>
    <row r="2437" spans="1:6">
      <c r="A2437" s="617" t="s">
        <v>14838</v>
      </c>
      <c r="B2437" s="618" t="s">
        <v>14839</v>
      </c>
      <c r="C2437" s="619" t="s">
        <v>5421</v>
      </c>
      <c r="D2437" s="620">
        <v>0.76</v>
      </c>
      <c r="E2437" s="620">
        <v>1.81</v>
      </c>
      <c r="F2437" s="620">
        <v>2.57</v>
      </c>
    </row>
    <row r="2438" spans="1:6">
      <c r="A2438" s="617" t="s">
        <v>14840</v>
      </c>
      <c r="B2438" s="618" t="s">
        <v>14841</v>
      </c>
      <c r="C2438" s="619" t="s">
        <v>5390</v>
      </c>
      <c r="D2438" s="620">
        <v>29.36</v>
      </c>
      <c r="E2438" s="620">
        <v>68.69</v>
      </c>
      <c r="F2438" s="620">
        <v>98.05</v>
      </c>
    </row>
    <row r="2439" spans="1:6">
      <c r="A2439" s="617" t="s">
        <v>14842</v>
      </c>
      <c r="B2439" s="618" t="s">
        <v>14843</v>
      </c>
      <c r="C2439" s="619" t="s">
        <v>5390</v>
      </c>
      <c r="D2439" s="620">
        <v>12.23</v>
      </c>
      <c r="E2439" s="620">
        <v>31.64</v>
      </c>
      <c r="F2439" s="620">
        <v>43.87</v>
      </c>
    </row>
    <row r="2440" spans="1:6">
      <c r="A2440" s="617" t="s">
        <v>14844</v>
      </c>
      <c r="B2440" s="618" t="s">
        <v>14845</v>
      </c>
      <c r="C2440" s="619" t="s">
        <v>5390</v>
      </c>
      <c r="D2440" s="620">
        <v>6.15</v>
      </c>
      <c r="E2440" s="620">
        <v>15.92</v>
      </c>
      <c r="F2440" s="620">
        <v>22.07</v>
      </c>
    </row>
    <row r="2441" spans="1:6">
      <c r="A2441" s="617" t="s">
        <v>14846</v>
      </c>
      <c r="B2441" s="618" t="s">
        <v>14847</v>
      </c>
      <c r="C2441" s="619" t="s">
        <v>14811</v>
      </c>
      <c r="D2441" s="620">
        <v>1.31</v>
      </c>
      <c r="E2441" s="620">
        <v>3.38</v>
      </c>
      <c r="F2441" s="620">
        <v>4.6900000000000004</v>
      </c>
    </row>
    <row r="2442" spans="1:6">
      <c r="A2442" s="617" t="s">
        <v>14848</v>
      </c>
      <c r="B2442" s="618" t="s">
        <v>14849</v>
      </c>
      <c r="C2442" s="619" t="s">
        <v>14811</v>
      </c>
      <c r="D2442" s="620">
        <v>1.31</v>
      </c>
      <c r="E2442" s="620">
        <v>3.38</v>
      </c>
      <c r="F2442" s="620">
        <v>4.6900000000000004</v>
      </c>
    </row>
    <row r="2443" spans="1:6">
      <c r="A2443" s="617" t="s">
        <v>14850</v>
      </c>
      <c r="B2443" s="618" t="s">
        <v>14851</v>
      </c>
      <c r="C2443" s="619" t="s">
        <v>14811</v>
      </c>
      <c r="D2443" s="620">
        <v>1.31</v>
      </c>
      <c r="E2443" s="620">
        <v>3.38</v>
      </c>
      <c r="F2443" s="620">
        <v>4.6900000000000004</v>
      </c>
    </row>
    <row r="2444" spans="1:6">
      <c r="A2444" s="617" t="s">
        <v>14852</v>
      </c>
      <c r="B2444" s="618" t="s">
        <v>14853</v>
      </c>
      <c r="C2444" s="619" t="s">
        <v>5390</v>
      </c>
      <c r="D2444" s="620">
        <v>0.96</v>
      </c>
      <c r="E2444" s="620">
        <v>2.4900000000000002</v>
      </c>
      <c r="F2444" s="620">
        <v>3.45</v>
      </c>
    </row>
    <row r="2445" spans="1:6">
      <c r="A2445" s="617" t="s">
        <v>14854</v>
      </c>
      <c r="B2445" s="618" t="s">
        <v>14855</v>
      </c>
      <c r="C2445" s="619" t="s">
        <v>5390</v>
      </c>
      <c r="D2445" s="620">
        <v>1.31</v>
      </c>
      <c r="E2445" s="620">
        <v>3.38</v>
      </c>
      <c r="F2445" s="620">
        <v>4.6900000000000004</v>
      </c>
    </row>
    <row r="2446" spans="1:6">
      <c r="A2446" s="617" t="s">
        <v>14856</v>
      </c>
      <c r="B2446" s="618" t="s">
        <v>14857</v>
      </c>
      <c r="C2446" s="619" t="s">
        <v>99</v>
      </c>
      <c r="D2446" s="620">
        <v>15.57</v>
      </c>
      <c r="E2446" s="620">
        <v>36.299999999999997</v>
      </c>
      <c r="F2446" s="620">
        <v>51.87</v>
      </c>
    </row>
    <row r="2447" spans="1:6">
      <c r="A2447" s="617" t="s">
        <v>14858</v>
      </c>
      <c r="B2447" s="618" t="s">
        <v>14859</v>
      </c>
      <c r="C2447" s="619" t="s">
        <v>5390</v>
      </c>
      <c r="D2447" s="620">
        <v>20.239999999999998</v>
      </c>
      <c r="E2447" s="620">
        <v>47.19</v>
      </c>
      <c r="F2447" s="620">
        <v>67.430000000000007</v>
      </c>
    </row>
    <row r="2448" spans="1:6">
      <c r="A2448" s="617" t="s">
        <v>14860</v>
      </c>
      <c r="B2448" s="618" t="s">
        <v>14861</v>
      </c>
      <c r="C2448" s="619" t="s">
        <v>5421</v>
      </c>
      <c r="D2448" s="620">
        <v>9.44</v>
      </c>
      <c r="E2448" s="620">
        <v>25.28</v>
      </c>
      <c r="F2448" s="620">
        <v>34.72</v>
      </c>
    </row>
    <row r="2449" spans="1:6">
      <c r="A2449" s="617" t="s">
        <v>14862</v>
      </c>
      <c r="B2449" s="618" t="s">
        <v>14863</v>
      </c>
      <c r="C2449" s="619" t="s">
        <v>5390</v>
      </c>
      <c r="D2449" s="620">
        <v>8.66</v>
      </c>
      <c r="E2449" s="620">
        <v>23.18</v>
      </c>
      <c r="F2449" s="620">
        <v>31.84</v>
      </c>
    </row>
    <row r="2450" spans="1:6">
      <c r="A2450" s="617" t="s">
        <v>14864</v>
      </c>
      <c r="B2450" s="618" t="s">
        <v>14865</v>
      </c>
      <c r="C2450" s="619" t="s">
        <v>5390</v>
      </c>
      <c r="D2450" s="620">
        <v>1.57</v>
      </c>
      <c r="E2450" s="620">
        <v>4.21</v>
      </c>
      <c r="F2450" s="620">
        <v>5.78</v>
      </c>
    </row>
    <row r="2451" spans="1:6">
      <c r="A2451" s="617" t="s">
        <v>14866</v>
      </c>
      <c r="B2451" s="618" t="s">
        <v>14867</v>
      </c>
      <c r="C2451" s="619" t="s">
        <v>99</v>
      </c>
      <c r="D2451" s="620">
        <v>20.350000000000001</v>
      </c>
      <c r="E2451" s="620">
        <v>30.04</v>
      </c>
      <c r="F2451" s="620">
        <v>50.39</v>
      </c>
    </row>
    <row r="2452" spans="1:6">
      <c r="A2452" s="617" t="s">
        <v>14868</v>
      </c>
      <c r="B2452" s="618" t="s">
        <v>14869</v>
      </c>
      <c r="C2452" s="619" t="s">
        <v>99</v>
      </c>
      <c r="D2452" s="620">
        <v>15.74</v>
      </c>
      <c r="E2452" s="620">
        <v>42.88</v>
      </c>
      <c r="F2452" s="620">
        <v>58.62</v>
      </c>
    </row>
    <row r="2453" spans="1:6">
      <c r="A2453" s="617" t="s">
        <v>14870</v>
      </c>
      <c r="B2453" s="618" t="s">
        <v>14871</v>
      </c>
      <c r="C2453" s="619" t="s">
        <v>99</v>
      </c>
      <c r="D2453" s="620">
        <v>23.61</v>
      </c>
      <c r="E2453" s="620">
        <v>64.319999999999993</v>
      </c>
      <c r="F2453" s="620">
        <v>87.93</v>
      </c>
    </row>
    <row r="2454" spans="1:6">
      <c r="A2454" s="617" t="s">
        <v>14872</v>
      </c>
      <c r="B2454" s="618" t="s">
        <v>14873</v>
      </c>
      <c r="C2454" s="619" t="s">
        <v>99</v>
      </c>
      <c r="D2454" s="620">
        <v>31.96</v>
      </c>
      <c r="E2454" s="620">
        <v>42.88</v>
      </c>
      <c r="F2454" s="620">
        <v>74.84</v>
      </c>
    </row>
    <row r="2455" spans="1:6">
      <c r="A2455" s="617" t="s">
        <v>14874</v>
      </c>
      <c r="B2455" s="618" t="s">
        <v>14875</v>
      </c>
      <c r="C2455" s="619" t="s">
        <v>99</v>
      </c>
      <c r="D2455" s="620">
        <v>3.11</v>
      </c>
      <c r="E2455" s="620">
        <v>7.26</v>
      </c>
      <c r="F2455" s="620">
        <v>10.37</v>
      </c>
    </row>
    <row r="2456" spans="1:6">
      <c r="A2456" s="617" t="s">
        <v>14876</v>
      </c>
      <c r="B2456" s="618" t="s">
        <v>14877</v>
      </c>
      <c r="C2456" s="619" t="s">
        <v>99</v>
      </c>
      <c r="D2456" s="620">
        <v>136.31</v>
      </c>
      <c r="E2456" s="620">
        <v>21.66</v>
      </c>
      <c r="F2456" s="620">
        <v>157.97</v>
      </c>
    </row>
    <row r="2457" spans="1:6">
      <c r="A2457" s="617" t="s">
        <v>14878</v>
      </c>
      <c r="B2457" s="618" t="s">
        <v>14879</v>
      </c>
      <c r="C2457" s="619" t="s">
        <v>99</v>
      </c>
      <c r="D2457" s="620">
        <v>1.67</v>
      </c>
      <c r="E2457" s="620">
        <v>1.5</v>
      </c>
      <c r="F2457" s="620">
        <v>3.17</v>
      </c>
    </row>
    <row r="2458" spans="1:6">
      <c r="A2458" s="617" t="s">
        <v>14880</v>
      </c>
      <c r="B2458" s="618" t="s">
        <v>14881</v>
      </c>
      <c r="C2458" s="619" t="s">
        <v>5390</v>
      </c>
      <c r="D2458" s="620">
        <v>101.52</v>
      </c>
      <c r="E2458" s="620">
        <v>24.61</v>
      </c>
      <c r="F2458" s="620">
        <v>126.13</v>
      </c>
    </row>
    <row r="2459" spans="1:6">
      <c r="A2459" s="617" t="s">
        <v>14882</v>
      </c>
      <c r="B2459" s="618" t="s">
        <v>14883</v>
      </c>
      <c r="C2459" s="619" t="s">
        <v>99</v>
      </c>
      <c r="D2459" s="620">
        <v>6.79</v>
      </c>
      <c r="E2459" s="620">
        <v>13.72</v>
      </c>
      <c r="F2459" s="620">
        <v>20.51</v>
      </c>
    </row>
    <row r="2460" spans="1:6">
      <c r="A2460" s="621"/>
      <c r="B2460" s="627" t="s">
        <v>6545</v>
      </c>
      <c r="C2460" s="628"/>
      <c r="D2460" s="629"/>
      <c r="E2460" s="629"/>
      <c r="F2460" s="629"/>
    </row>
    <row r="2461" spans="1:6">
      <c r="A2461" s="621"/>
      <c r="B2461" s="627" t="s">
        <v>6546</v>
      </c>
      <c r="C2461" s="628"/>
      <c r="D2461" s="629"/>
      <c r="E2461" s="629"/>
      <c r="F2461" s="629"/>
    </row>
    <row r="2462" spans="1:6" ht="30">
      <c r="A2462" s="612">
        <v>91304</v>
      </c>
      <c r="B2462" s="613" t="s">
        <v>6547</v>
      </c>
      <c r="C2462" s="614" t="s">
        <v>5390</v>
      </c>
      <c r="D2462" s="615">
        <v>87.46</v>
      </c>
      <c r="E2462" s="615">
        <v>27.46</v>
      </c>
      <c r="F2462" s="615">
        <v>114.92</v>
      </c>
    </row>
    <row r="2463" spans="1:6" ht="30">
      <c r="A2463" s="612">
        <v>90830</v>
      </c>
      <c r="B2463" s="613" t="s">
        <v>6548</v>
      </c>
      <c r="C2463" s="614" t="s">
        <v>5390</v>
      </c>
      <c r="D2463" s="615">
        <v>161.72999999999999</v>
      </c>
      <c r="E2463" s="615">
        <v>27.45</v>
      </c>
      <c r="F2463" s="615">
        <v>189.18</v>
      </c>
    </row>
    <row r="2464" spans="1:6" ht="30">
      <c r="A2464" s="612">
        <v>91305</v>
      </c>
      <c r="B2464" s="613" t="s">
        <v>6549</v>
      </c>
      <c r="C2464" s="614" t="s">
        <v>5390</v>
      </c>
      <c r="D2464" s="615">
        <v>93.83</v>
      </c>
      <c r="E2464" s="615">
        <v>21.03</v>
      </c>
      <c r="F2464" s="615">
        <v>114.86</v>
      </c>
    </row>
    <row r="2465" spans="1:6" ht="30">
      <c r="A2465" s="612">
        <v>90831</v>
      </c>
      <c r="B2465" s="613" t="s">
        <v>6550</v>
      </c>
      <c r="C2465" s="614" t="s">
        <v>5390</v>
      </c>
      <c r="D2465" s="615">
        <v>144.93</v>
      </c>
      <c r="E2465" s="615">
        <v>21.02</v>
      </c>
      <c r="F2465" s="615">
        <v>165.95</v>
      </c>
    </row>
    <row r="2466" spans="1:6" ht="30">
      <c r="A2466" s="612">
        <v>91307</v>
      </c>
      <c r="B2466" s="613" t="s">
        <v>6551</v>
      </c>
      <c r="C2466" s="614" t="s">
        <v>5390</v>
      </c>
      <c r="D2466" s="615">
        <v>76.59</v>
      </c>
      <c r="E2466" s="615">
        <v>21.03</v>
      </c>
      <c r="F2466" s="615">
        <v>97.62</v>
      </c>
    </row>
    <row r="2467" spans="1:6" ht="30">
      <c r="A2467" s="612">
        <v>91306</v>
      </c>
      <c r="B2467" s="613" t="s">
        <v>6552</v>
      </c>
      <c r="C2467" s="614" t="s">
        <v>5390</v>
      </c>
      <c r="D2467" s="615">
        <v>144.93</v>
      </c>
      <c r="E2467" s="615">
        <v>21.02</v>
      </c>
      <c r="F2467" s="615">
        <v>165.95</v>
      </c>
    </row>
    <row r="2468" spans="1:6">
      <c r="A2468" s="617" t="s">
        <v>14884</v>
      </c>
      <c r="B2468" s="618" t="s">
        <v>14885</v>
      </c>
      <c r="C2468" s="619" t="s">
        <v>14886</v>
      </c>
      <c r="D2468" s="620">
        <v>90.14</v>
      </c>
      <c r="E2468" s="620">
        <v>37.81</v>
      </c>
      <c r="F2468" s="620">
        <v>127.95</v>
      </c>
    </row>
    <row r="2469" spans="1:6" ht="30">
      <c r="A2469" s="617" t="s">
        <v>14887</v>
      </c>
      <c r="B2469" s="618" t="s">
        <v>14888</v>
      </c>
      <c r="C2469" s="619" t="s">
        <v>1</v>
      </c>
      <c r="D2469" s="620">
        <v>230.47</v>
      </c>
      <c r="E2469" s="620">
        <v>41.79</v>
      </c>
      <c r="F2469" s="620">
        <v>272.26</v>
      </c>
    </row>
    <row r="2470" spans="1:6">
      <c r="A2470" s="617" t="s">
        <v>14889</v>
      </c>
      <c r="B2470" s="618" t="s">
        <v>14890</v>
      </c>
      <c r="C2470" s="619" t="s">
        <v>5390</v>
      </c>
      <c r="D2470" s="620">
        <v>126.1</v>
      </c>
      <c r="E2470" s="620">
        <v>78.58</v>
      </c>
      <c r="F2470" s="620">
        <v>204.68</v>
      </c>
    </row>
    <row r="2471" spans="1:6">
      <c r="A2471" s="612">
        <v>100874</v>
      </c>
      <c r="B2471" s="613" t="s">
        <v>6553</v>
      </c>
      <c r="C2471" s="614" t="s">
        <v>5390</v>
      </c>
      <c r="D2471" s="615">
        <v>276.63</v>
      </c>
      <c r="E2471" s="615">
        <v>24.58</v>
      </c>
      <c r="F2471" s="615">
        <v>301.20999999999998</v>
      </c>
    </row>
    <row r="2472" spans="1:6">
      <c r="A2472" s="612">
        <v>100703</v>
      </c>
      <c r="B2472" s="613" t="s">
        <v>6554</v>
      </c>
      <c r="C2472" s="614" t="s">
        <v>5390</v>
      </c>
      <c r="D2472" s="615">
        <v>24.1</v>
      </c>
      <c r="E2472" s="615">
        <v>9.1</v>
      </c>
      <c r="F2472" s="615">
        <v>33.200000000000003</v>
      </c>
    </row>
    <row r="2473" spans="1:6">
      <c r="A2473" s="612">
        <v>100706</v>
      </c>
      <c r="B2473" s="613" t="s">
        <v>6555</v>
      </c>
      <c r="C2473" s="614" t="s">
        <v>5390</v>
      </c>
      <c r="D2473" s="615">
        <v>41.19</v>
      </c>
      <c r="E2473" s="615">
        <v>32.49</v>
      </c>
      <c r="F2473" s="615">
        <v>73.680000000000007</v>
      </c>
    </row>
    <row r="2474" spans="1:6" ht="30">
      <c r="A2474" s="612">
        <v>100704</v>
      </c>
      <c r="B2474" s="613" t="s">
        <v>6556</v>
      </c>
      <c r="C2474" s="614" t="s">
        <v>5390</v>
      </c>
      <c r="D2474" s="615">
        <v>55.37</v>
      </c>
      <c r="E2474" s="615">
        <v>14.53</v>
      </c>
      <c r="F2474" s="615">
        <v>69.900000000000006</v>
      </c>
    </row>
    <row r="2475" spans="1:6" ht="45">
      <c r="A2475" s="612">
        <v>102189</v>
      </c>
      <c r="B2475" s="613" t="s">
        <v>6557</v>
      </c>
      <c r="C2475" s="614" t="s">
        <v>5390</v>
      </c>
      <c r="D2475" s="615">
        <v>205.99</v>
      </c>
      <c r="E2475" s="615">
        <v>72.72</v>
      </c>
      <c r="F2475" s="615">
        <v>278.70999999999998</v>
      </c>
    </row>
    <row r="2476" spans="1:6">
      <c r="A2476" s="612">
        <v>100707</v>
      </c>
      <c r="B2476" s="613" t="s">
        <v>6558</v>
      </c>
      <c r="C2476" s="614" t="s">
        <v>5390</v>
      </c>
      <c r="D2476" s="615">
        <v>117.01</v>
      </c>
      <c r="E2476" s="615">
        <v>30.85</v>
      </c>
      <c r="F2476" s="615">
        <v>147.86000000000001</v>
      </c>
    </row>
    <row r="2477" spans="1:6">
      <c r="A2477" s="612">
        <v>100708</v>
      </c>
      <c r="B2477" s="613" t="s">
        <v>6559</v>
      </c>
      <c r="C2477" s="614" t="s">
        <v>5390</v>
      </c>
      <c r="D2477" s="615">
        <v>150.44999999999999</v>
      </c>
      <c r="E2477" s="615">
        <v>34.21</v>
      </c>
      <c r="F2477" s="615">
        <v>184.66</v>
      </c>
    </row>
    <row r="2478" spans="1:6">
      <c r="A2478" s="612">
        <v>100705</v>
      </c>
      <c r="B2478" s="613" t="s">
        <v>6560</v>
      </c>
      <c r="C2478" s="614" t="s">
        <v>5390</v>
      </c>
      <c r="D2478" s="615">
        <v>56.34</v>
      </c>
      <c r="E2478" s="615">
        <v>25.04</v>
      </c>
      <c r="F2478" s="615">
        <v>81.38</v>
      </c>
    </row>
    <row r="2479" spans="1:6">
      <c r="A2479" s="612">
        <v>100710</v>
      </c>
      <c r="B2479" s="613" t="s">
        <v>6561</v>
      </c>
      <c r="C2479" s="614" t="s">
        <v>5390</v>
      </c>
      <c r="D2479" s="615">
        <v>85</v>
      </c>
      <c r="E2479" s="615">
        <v>33.49</v>
      </c>
      <c r="F2479" s="615">
        <v>118.49</v>
      </c>
    </row>
    <row r="2480" spans="1:6" ht="30">
      <c r="A2480" s="612">
        <v>100709</v>
      </c>
      <c r="B2480" s="613" t="s">
        <v>6562</v>
      </c>
      <c r="C2480" s="614" t="s">
        <v>5390</v>
      </c>
      <c r="D2480" s="615">
        <v>23.92</v>
      </c>
      <c r="E2480" s="615">
        <v>25.13</v>
      </c>
      <c r="F2480" s="615">
        <v>49.05</v>
      </c>
    </row>
    <row r="2481" spans="1:6" ht="30">
      <c r="A2481" s="617" t="s">
        <v>14891</v>
      </c>
      <c r="B2481" s="618" t="s">
        <v>14892</v>
      </c>
      <c r="C2481" s="619" t="s">
        <v>1</v>
      </c>
      <c r="D2481" s="620">
        <v>8.16</v>
      </c>
      <c r="E2481" s="620">
        <v>0</v>
      </c>
      <c r="F2481" s="620">
        <v>8.16</v>
      </c>
    </row>
    <row r="2482" spans="1:6">
      <c r="A2482" s="612">
        <v>102188</v>
      </c>
      <c r="B2482" s="613" t="s">
        <v>6563</v>
      </c>
      <c r="C2482" s="614" t="s">
        <v>5390</v>
      </c>
      <c r="D2482" s="615">
        <v>970.68</v>
      </c>
      <c r="E2482" s="615">
        <v>65.5</v>
      </c>
      <c r="F2482" s="615">
        <v>1036.18</v>
      </c>
    </row>
    <row r="2483" spans="1:6">
      <c r="A2483" s="617" t="s">
        <v>14893</v>
      </c>
      <c r="B2483" s="618" t="s">
        <v>14894</v>
      </c>
      <c r="C2483" s="619" t="s">
        <v>1</v>
      </c>
      <c r="D2483" s="620">
        <v>206.97</v>
      </c>
      <c r="E2483" s="620">
        <v>66.790000000000006</v>
      </c>
      <c r="F2483" s="620">
        <v>273.76</v>
      </c>
    </row>
    <row r="2484" spans="1:6">
      <c r="A2484" s="617" t="s">
        <v>14895</v>
      </c>
      <c r="B2484" s="618" t="s">
        <v>14896</v>
      </c>
      <c r="C2484" s="619" t="s">
        <v>1</v>
      </c>
      <c r="D2484" s="620">
        <v>899.94</v>
      </c>
      <c r="E2484" s="620">
        <v>5.97</v>
      </c>
      <c r="F2484" s="620">
        <v>905.91</v>
      </c>
    </row>
    <row r="2485" spans="1:6">
      <c r="A2485" s="617" t="s">
        <v>14897</v>
      </c>
      <c r="B2485" s="618" t="s">
        <v>14898</v>
      </c>
      <c r="C2485" s="619" t="s">
        <v>14886</v>
      </c>
      <c r="D2485" s="620">
        <v>966.81</v>
      </c>
      <c r="E2485" s="620">
        <v>13.93</v>
      </c>
      <c r="F2485" s="620">
        <v>980.74</v>
      </c>
    </row>
    <row r="2486" spans="1:6" ht="30">
      <c r="A2486" s="617" t="s">
        <v>14899</v>
      </c>
      <c r="B2486" s="618" t="s">
        <v>14900</v>
      </c>
      <c r="C2486" s="619" t="s">
        <v>14886</v>
      </c>
      <c r="D2486" s="620">
        <v>1480.87</v>
      </c>
      <c r="E2486" s="620">
        <v>70.489999999999995</v>
      </c>
      <c r="F2486" s="620">
        <v>1551.36</v>
      </c>
    </row>
    <row r="2487" spans="1:6" ht="30">
      <c r="A2487" s="617" t="s">
        <v>14901</v>
      </c>
      <c r="B2487" s="618" t="s">
        <v>14902</v>
      </c>
      <c r="C2487" s="619" t="s">
        <v>14886</v>
      </c>
      <c r="D2487" s="620">
        <v>1344.92</v>
      </c>
      <c r="E2487" s="620">
        <v>70.489999999999995</v>
      </c>
      <c r="F2487" s="620">
        <v>1415.41</v>
      </c>
    </row>
    <row r="2488" spans="1:6">
      <c r="A2488" s="617" t="s">
        <v>14903</v>
      </c>
      <c r="B2488" s="618" t="s">
        <v>14904</v>
      </c>
      <c r="C2488" s="619" t="s">
        <v>5421</v>
      </c>
      <c r="D2488" s="620">
        <v>22.03</v>
      </c>
      <c r="E2488" s="620">
        <v>18.71</v>
      </c>
      <c r="F2488" s="620">
        <v>40.74</v>
      </c>
    </row>
    <row r="2489" spans="1:6">
      <c r="A2489" s="621"/>
      <c r="B2489" s="627" t="s">
        <v>6564</v>
      </c>
      <c r="C2489" s="628"/>
      <c r="D2489" s="629"/>
      <c r="E2489" s="629"/>
      <c r="F2489" s="629"/>
    </row>
    <row r="2490" spans="1:6" ht="30">
      <c r="A2490" s="617" t="s">
        <v>14905</v>
      </c>
      <c r="B2490" s="618" t="s">
        <v>14906</v>
      </c>
      <c r="C2490" s="619" t="s">
        <v>5390</v>
      </c>
      <c r="D2490" s="620">
        <v>512.02</v>
      </c>
      <c r="E2490" s="620">
        <v>36.299999999999997</v>
      </c>
      <c r="F2490" s="620">
        <v>548.32000000000005</v>
      </c>
    </row>
    <row r="2491" spans="1:6" ht="30">
      <c r="A2491" s="617" t="s">
        <v>14907</v>
      </c>
      <c r="B2491" s="618" t="s">
        <v>14908</v>
      </c>
      <c r="C2491" s="619" t="s">
        <v>5390</v>
      </c>
      <c r="D2491" s="620">
        <v>394.67</v>
      </c>
      <c r="E2491" s="620">
        <v>36.299999999999997</v>
      </c>
      <c r="F2491" s="620">
        <v>430.97</v>
      </c>
    </row>
    <row r="2492" spans="1:6" ht="30">
      <c r="A2492" s="617" t="s">
        <v>14909</v>
      </c>
      <c r="B2492" s="618" t="s">
        <v>14910</v>
      </c>
      <c r="C2492" s="619" t="s">
        <v>14886</v>
      </c>
      <c r="D2492" s="620">
        <v>367.89</v>
      </c>
      <c r="E2492" s="620">
        <v>6.38</v>
      </c>
      <c r="F2492" s="620">
        <v>374.27</v>
      </c>
    </row>
    <row r="2493" spans="1:6">
      <c r="A2493" s="617" t="s">
        <v>14911</v>
      </c>
      <c r="B2493" s="618" t="s">
        <v>14912</v>
      </c>
      <c r="C2493" s="619" t="s">
        <v>1</v>
      </c>
      <c r="D2493" s="620">
        <v>284.29000000000002</v>
      </c>
      <c r="E2493" s="620">
        <v>24.61</v>
      </c>
      <c r="F2493" s="620">
        <v>308.89999999999998</v>
      </c>
    </row>
    <row r="2494" spans="1:6" ht="30">
      <c r="A2494" s="617" t="s">
        <v>14913</v>
      </c>
      <c r="B2494" s="618" t="s">
        <v>14914</v>
      </c>
      <c r="C2494" s="619" t="s">
        <v>5390</v>
      </c>
      <c r="D2494" s="620">
        <v>108.93</v>
      </c>
      <c r="E2494" s="620">
        <v>36.299999999999997</v>
      </c>
      <c r="F2494" s="620">
        <v>145.22999999999999</v>
      </c>
    </row>
    <row r="2495" spans="1:6" ht="30">
      <c r="A2495" s="617" t="s">
        <v>14915</v>
      </c>
      <c r="B2495" s="618" t="s">
        <v>14916</v>
      </c>
      <c r="C2495" s="619" t="s">
        <v>5390</v>
      </c>
      <c r="D2495" s="620">
        <v>150.69</v>
      </c>
      <c r="E2495" s="620">
        <v>36.299999999999997</v>
      </c>
      <c r="F2495" s="620">
        <v>186.99</v>
      </c>
    </row>
    <row r="2496" spans="1:6">
      <c r="A2496" s="617" t="s">
        <v>14917</v>
      </c>
      <c r="B2496" s="618" t="s">
        <v>14918</v>
      </c>
      <c r="C2496" s="619" t="s">
        <v>1</v>
      </c>
      <c r="D2496" s="620">
        <v>107.26</v>
      </c>
      <c r="E2496" s="620">
        <v>6.38</v>
      </c>
      <c r="F2496" s="620">
        <v>113.64</v>
      </c>
    </row>
    <row r="2497" spans="1:6" ht="30">
      <c r="A2497" s="617" t="s">
        <v>14919</v>
      </c>
      <c r="B2497" s="618" t="s">
        <v>14920</v>
      </c>
      <c r="C2497" s="619" t="s">
        <v>1</v>
      </c>
      <c r="D2497" s="620">
        <v>125.69</v>
      </c>
      <c r="E2497" s="620">
        <v>36.299999999999997</v>
      </c>
      <c r="F2497" s="620">
        <v>161.99</v>
      </c>
    </row>
    <row r="2498" spans="1:6" ht="30">
      <c r="A2498" s="617" t="s">
        <v>14921</v>
      </c>
      <c r="B2498" s="618" t="s">
        <v>14922</v>
      </c>
      <c r="C2498" s="619" t="s">
        <v>5390</v>
      </c>
      <c r="D2498" s="620">
        <v>160.84</v>
      </c>
      <c r="E2498" s="620">
        <v>36.299999999999997</v>
      </c>
      <c r="F2498" s="620">
        <v>197.14</v>
      </c>
    </row>
    <row r="2499" spans="1:6" ht="30">
      <c r="A2499" s="617" t="s">
        <v>14923</v>
      </c>
      <c r="B2499" s="618" t="s">
        <v>14924</v>
      </c>
      <c r="C2499" s="619" t="s">
        <v>5390</v>
      </c>
      <c r="D2499" s="620">
        <v>193.27</v>
      </c>
      <c r="E2499" s="620">
        <v>36.299999999999997</v>
      </c>
      <c r="F2499" s="620">
        <v>229.57</v>
      </c>
    </row>
    <row r="2500" spans="1:6" ht="30">
      <c r="A2500" s="617" t="s">
        <v>14925</v>
      </c>
      <c r="B2500" s="618" t="s">
        <v>14926</v>
      </c>
      <c r="C2500" s="619" t="s">
        <v>5390</v>
      </c>
      <c r="D2500" s="620">
        <v>212.63</v>
      </c>
      <c r="E2500" s="620">
        <v>36.299999999999997</v>
      </c>
      <c r="F2500" s="620">
        <v>248.93</v>
      </c>
    </row>
    <row r="2501" spans="1:6" ht="30">
      <c r="A2501" s="617" t="s">
        <v>14927</v>
      </c>
      <c r="B2501" s="618" t="s">
        <v>14928</v>
      </c>
      <c r="C2501" s="619" t="s">
        <v>5390</v>
      </c>
      <c r="D2501" s="620">
        <v>225.52</v>
      </c>
      <c r="E2501" s="620">
        <v>36.299999999999997</v>
      </c>
      <c r="F2501" s="620">
        <v>261.82</v>
      </c>
    </row>
    <row r="2502" spans="1:6" ht="30">
      <c r="A2502" s="617" t="s">
        <v>14929</v>
      </c>
      <c r="B2502" s="618" t="s">
        <v>14930</v>
      </c>
      <c r="C2502" s="619" t="s">
        <v>5390</v>
      </c>
      <c r="D2502" s="620">
        <v>235.4</v>
      </c>
      <c r="E2502" s="620">
        <v>36.299999999999997</v>
      </c>
      <c r="F2502" s="620">
        <v>271.7</v>
      </c>
    </row>
    <row r="2503" spans="1:6" ht="30">
      <c r="A2503" s="617" t="s">
        <v>14931</v>
      </c>
      <c r="B2503" s="618" t="s">
        <v>14932</v>
      </c>
      <c r="C2503" s="619" t="s">
        <v>5390</v>
      </c>
      <c r="D2503" s="620">
        <v>424.97</v>
      </c>
      <c r="E2503" s="620">
        <v>54.45</v>
      </c>
      <c r="F2503" s="620">
        <v>479.42</v>
      </c>
    </row>
    <row r="2504" spans="1:6" ht="30">
      <c r="A2504" s="617" t="s">
        <v>14933</v>
      </c>
      <c r="B2504" s="618" t="s">
        <v>14934</v>
      </c>
      <c r="C2504" s="619" t="s">
        <v>5390</v>
      </c>
      <c r="D2504" s="620">
        <v>474.61</v>
      </c>
      <c r="E2504" s="620">
        <v>36.299999999999997</v>
      </c>
      <c r="F2504" s="620">
        <v>510.91</v>
      </c>
    </row>
    <row r="2505" spans="1:6" ht="30">
      <c r="A2505" s="617" t="s">
        <v>14935</v>
      </c>
      <c r="B2505" s="618" t="s">
        <v>14936</v>
      </c>
      <c r="C2505" s="619" t="s">
        <v>5390</v>
      </c>
      <c r="D2505" s="620">
        <v>315.17</v>
      </c>
      <c r="E2505" s="620">
        <v>36.299999999999997</v>
      </c>
      <c r="F2505" s="620">
        <v>351.47</v>
      </c>
    </row>
    <row r="2506" spans="1:6" ht="30">
      <c r="A2506" s="612">
        <v>100863</v>
      </c>
      <c r="B2506" s="613" t="s">
        <v>6565</v>
      </c>
      <c r="C2506" s="614" t="s">
        <v>5390</v>
      </c>
      <c r="D2506" s="615">
        <v>549.99</v>
      </c>
      <c r="E2506" s="615">
        <v>36.9</v>
      </c>
      <c r="F2506" s="615">
        <v>586.89</v>
      </c>
    </row>
    <row r="2507" spans="1:6" ht="30">
      <c r="A2507" s="612">
        <v>100864</v>
      </c>
      <c r="B2507" s="613" t="s">
        <v>6566</v>
      </c>
      <c r="C2507" s="614" t="s">
        <v>5390</v>
      </c>
      <c r="D2507" s="615">
        <v>608.72</v>
      </c>
      <c r="E2507" s="615">
        <v>36.9</v>
      </c>
      <c r="F2507" s="615">
        <v>645.62</v>
      </c>
    </row>
    <row r="2508" spans="1:6" ht="30">
      <c r="A2508" s="612">
        <v>100865</v>
      </c>
      <c r="B2508" s="613" t="s">
        <v>6567</v>
      </c>
      <c r="C2508" s="614" t="s">
        <v>5390</v>
      </c>
      <c r="D2508" s="615">
        <v>561.54</v>
      </c>
      <c r="E2508" s="615">
        <v>16.38</v>
      </c>
      <c r="F2508" s="615">
        <v>577.91999999999996</v>
      </c>
    </row>
    <row r="2509" spans="1:6" ht="30">
      <c r="A2509" s="612">
        <v>100866</v>
      </c>
      <c r="B2509" s="613" t="s">
        <v>6568</v>
      </c>
      <c r="C2509" s="614" t="s">
        <v>5390</v>
      </c>
      <c r="D2509" s="615">
        <v>276.63</v>
      </c>
      <c r="E2509" s="615">
        <v>24.58</v>
      </c>
      <c r="F2509" s="615">
        <v>301.20999999999998</v>
      </c>
    </row>
    <row r="2510" spans="1:6" ht="30">
      <c r="A2510" s="612">
        <v>100867</v>
      </c>
      <c r="B2510" s="613" t="s">
        <v>6569</v>
      </c>
      <c r="C2510" s="614" t="s">
        <v>5390</v>
      </c>
      <c r="D2510" s="615">
        <v>295.99</v>
      </c>
      <c r="E2510" s="615">
        <v>24.58</v>
      </c>
      <c r="F2510" s="615">
        <v>320.57</v>
      </c>
    </row>
    <row r="2511" spans="1:6" ht="30">
      <c r="A2511" s="612">
        <v>100868</v>
      </c>
      <c r="B2511" s="613" t="s">
        <v>6570</v>
      </c>
      <c r="C2511" s="614" t="s">
        <v>5390</v>
      </c>
      <c r="D2511" s="615">
        <v>308.88</v>
      </c>
      <c r="E2511" s="615">
        <v>24.58</v>
      </c>
      <c r="F2511" s="615">
        <v>333.46</v>
      </c>
    </row>
    <row r="2512" spans="1:6" ht="30">
      <c r="A2512" s="612">
        <v>100869</v>
      </c>
      <c r="B2512" s="613" t="s">
        <v>6571</v>
      </c>
      <c r="C2512" s="614" t="s">
        <v>5390</v>
      </c>
      <c r="D2512" s="615">
        <v>318.76</v>
      </c>
      <c r="E2512" s="615">
        <v>24.58</v>
      </c>
      <c r="F2512" s="615">
        <v>343.34</v>
      </c>
    </row>
    <row r="2513" spans="1:6" ht="30">
      <c r="A2513" s="612">
        <v>100870</v>
      </c>
      <c r="B2513" s="613" t="s">
        <v>6572</v>
      </c>
      <c r="C2513" s="614" t="s">
        <v>5390</v>
      </c>
      <c r="D2513" s="615">
        <v>262.7</v>
      </c>
      <c r="E2513" s="615">
        <v>24.58</v>
      </c>
      <c r="F2513" s="615">
        <v>287.27999999999997</v>
      </c>
    </row>
    <row r="2514" spans="1:6" ht="30">
      <c r="A2514" s="612">
        <v>100871</v>
      </c>
      <c r="B2514" s="613" t="s">
        <v>6573</v>
      </c>
      <c r="C2514" s="614" t="s">
        <v>5390</v>
      </c>
      <c r="D2514" s="615">
        <v>286.33999999999997</v>
      </c>
      <c r="E2514" s="615">
        <v>24.58</v>
      </c>
      <c r="F2514" s="615">
        <v>310.92</v>
      </c>
    </row>
    <row r="2515" spans="1:6" ht="30">
      <c r="A2515" s="612">
        <v>100872</v>
      </c>
      <c r="B2515" s="613" t="s">
        <v>6574</v>
      </c>
      <c r="C2515" s="614" t="s">
        <v>5390</v>
      </c>
      <c r="D2515" s="615">
        <v>301.43</v>
      </c>
      <c r="E2515" s="615">
        <v>24.58</v>
      </c>
      <c r="F2515" s="615">
        <v>326.01</v>
      </c>
    </row>
    <row r="2516" spans="1:6" ht="30">
      <c r="A2516" s="612">
        <v>100873</v>
      </c>
      <c r="B2516" s="613" t="s">
        <v>6575</v>
      </c>
      <c r="C2516" s="614" t="s">
        <v>5390</v>
      </c>
      <c r="D2516" s="615">
        <v>310.85000000000002</v>
      </c>
      <c r="E2516" s="615">
        <v>24.58</v>
      </c>
      <c r="F2516" s="615">
        <v>335.43</v>
      </c>
    </row>
    <row r="2517" spans="1:6">
      <c r="A2517" s="612">
        <v>100874</v>
      </c>
      <c r="B2517" s="613" t="s">
        <v>6553</v>
      </c>
      <c r="C2517" s="614" t="s">
        <v>5390</v>
      </c>
      <c r="D2517" s="615">
        <v>276.63</v>
      </c>
      <c r="E2517" s="615">
        <v>24.58</v>
      </c>
      <c r="F2517" s="615">
        <v>301.20999999999998</v>
      </c>
    </row>
    <row r="2518" spans="1:6" ht="15.75">
      <c r="A2518" s="621"/>
      <c r="B2518" s="622" t="s">
        <v>11379</v>
      </c>
      <c r="C2518" s="628"/>
      <c r="D2518" s="629"/>
      <c r="E2518" s="629"/>
      <c r="F2518" s="629"/>
    </row>
    <row r="2519" spans="1:6">
      <c r="A2519" s="621"/>
      <c r="B2519" s="627" t="s">
        <v>11380</v>
      </c>
      <c r="C2519" s="628"/>
      <c r="D2519" s="629"/>
      <c r="E2519" s="629"/>
      <c r="F2519" s="629"/>
    </row>
    <row r="2520" spans="1:6" ht="30">
      <c r="A2520" s="612">
        <v>91295</v>
      </c>
      <c r="B2520" s="613" t="s">
        <v>6576</v>
      </c>
      <c r="C2520" s="614" t="s">
        <v>5390</v>
      </c>
      <c r="D2520" s="615">
        <v>300.45</v>
      </c>
      <c r="E2520" s="615">
        <v>35.119999999999997</v>
      </c>
      <c r="F2520" s="615">
        <v>335.57</v>
      </c>
    </row>
    <row r="2521" spans="1:6" ht="30">
      <c r="A2521" s="612">
        <v>91296</v>
      </c>
      <c r="B2521" s="613" t="s">
        <v>6577</v>
      </c>
      <c r="C2521" s="614" t="s">
        <v>5390</v>
      </c>
      <c r="D2521" s="615">
        <v>320.70999999999998</v>
      </c>
      <c r="E2521" s="615">
        <v>38.74</v>
      </c>
      <c r="F2521" s="615">
        <v>359.45</v>
      </c>
    </row>
    <row r="2522" spans="1:6" ht="30">
      <c r="A2522" s="612">
        <v>91297</v>
      </c>
      <c r="B2522" s="613" t="s">
        <v>6578</v>
      </c>
      <c r="C2522" s="614" t="s">
        <v>5390</v>
      </c>
      <c r="D2522" s="615">
        <v>352.54</v>
      </c>
      <c r="E2522" s="615">
        <v>42.36</v>
      </c>
      <c r="F2522" s="615">
        <v>394.9</v>
      </c>
    </row>
    <row r="2523" spans="1:6">
      <c r="A2523" s="621"/>
      <c r="B2523" s="627" t="s">
        <v>11381</v>
      </c>
      <c r="C2523" s="628"/>
      <c r="D2523" s="629"/>
      <c r="E2523" s="629"/>
      <c r="F2523" s="629"/>
    </row>
    <row r="2524" spans="1:6" ht="30">
      <c r="A2524" s="612">
        <v>91009</v>
      </c>
      <c r="B2524" s="613" t="s">
        <v>6579</v>
      </c>
      <c r="C2524" s="614" t="s">
        <v>5390</v>
      </c>
      <c r="D2524" s="615">
        <v>291.25</v>
      </c>
      <c r="E2524" s="615">
        <v>35.119999999999997</v>
      </c>
      <c r="F2524" s="615">
        <v>326.37</v>
      </c>
    </row>
    <row r="2525" spans="1:6" ht="30">
      <c r="A2525" s="612">
        <v>91010</v>
      </c>
      <c r="B2525" s="613" t="s">
        <v>6580</v>
      </c>
      <c r="C2525" s="614" t="s">
        <v>5390</v>
      </c>
      <c r="D2525" s="615">
        <v>295</v>
      </c>
      <c r="E2525" s="615">
        <v>38.75</v>
      </c>
      <c r="F2525" s="615">
        <v>333.75</v>
      </c>
    </row>
    <row r="2526" spans="1:6" ht="30">
      <c r="A2526" s="612">
        <v>91011</v>
      </c>
      <c r="B2526" s="613" t="s">
        <v>6581</v>
      </c>
      <c r="C2526" s="614" t="s">
        <v>5390</v>
      </c>
      <c r="D2526" s="615">
        <v>346.41</v>
      </c>
      <c r="E2526" s="615">
        <v>42.36</v>
      </c>
      <c r="F2526" s="615">
        <v>388.77</v>
      </c>
    </row>
    <row r="2527" spans="1:6" ht="30">
      <c r="A2527" s="612">
        <v>91012</v>
      </c>
      <c r="B2527" s="613" t="s">
        <v>6582</v>
      </c>
      <c r="C2527" s="614" t="s">
        <v>5390</v>
      </c>
      <c r="D2527" s="615">
        <v>385.16</v>
      </c>
      <c r="E2527" s="615">
        <v>45.97</v>
      </c>
      <c r="F2527" s="615">
        <v>431.13</v>
      </c>
    </row>
    <row r="2528" spans="1:6" ht="30">
      <c r="A2528" s="617" t="s">
        <v>14937</v>
      </c>
      <c r="B2528" s="618" t="s">
        <v>14938</v>
      </c>
      <c r="C2528" s="619" t="s">
        <v>5390</v>
      </c>
      <c r="D2528" s="620">
        <v>406.17</v>
      </c>
      <c r="E2528" s="620">
        <v>45.99</v>
      </c>
      <c r="F2528" s="620">
        <v>452.16</v>
      </c>
    </row>
    <row r="2529" spans="1:6" ht="30">
      <c r="A2529" s="617" t="s">
        <v>14939</v>
      </c>
      <c r="B2529" s="618" t="s">
        <v>14940</v>
      </c>
      <c r="C2529" s="619" t="s">
        <v>5390</v>
      </c>
      <c r="D2529" s="620">
        <v>637.87</v>
      </c>
      <c r="E2529" s="620">
        <v>45.99</v>
      </c>
      <c r="F2529" s="620">
        <v>683.86</v>
      </c>
    </row>
    <row r="2530" spans="1:6">
      <c r="A2530" s="621"/>
      <c r="B2530" s="627" t="s">
        <v>11382</v>
      </c>
      <c r="C2530" s="628"/>
      <c r="D2530" s="629"/>
      <c r="E2530" s="629"/>
      <c r="F2530" s="629"/>
    </row>
    <row r="2531" spans="1:6" ht="30">
      <c r="A2531" s="612">
        <v>90820</v>
      </c>
      <c r="B2531" s="613" t="s">
        <v>6583</v>
      </c>
      <c r="C2531" s="614" t="s">
        <v>5390</v>
      </c>
      <c r="D2531" s="615">
        <v>280.63</v>
      </c>
      <c r="E2531" s="615">
        <v>35.119999999999997</v>
      </c>
      <c r="F2531" s="615">
        <v>315.75</v>
      </c>
    </row>
    <row r="2532" spans="1:6" ht="30">
      <c r="A2532" s="612">
        <v>90821</v>
      </c>
      <c r="B2532" s="613" t="s">
        <v>6584</v>
      </c>
      <c r="C2532" s="614" t="s">
        <v>5390</v>
      </c>
      <c r="D2532" s="615">
        <v>283.87</v>
      </c>
      <c r="E2532" s="615">
        <v>38.75</v>
      </c>
      <c r="F2532" s="615">
        <v>322.62</v>
      </c>
    </row>
    <row r="2533" spans="1:6" ht="30">
      <c r="A2533" s="612">
        <v>90822</v>
      </c>
      <c r="B2533" s="613" t="s">
        <v>6585</v>
      </c>
      <c r="C2533" s="614" t="s">
        <v>5390</v>
      </c>
      <c r="D2533" s="615">
        <v>303.27</v>
      </c>
      <c r="E2533" s="615">
        <v>42.36</v>
      </c>
      <c r="F2533" s="615">
        <v>345.63</v>
      </c>
    </row>
    <row r="2534" spans="1:6" ht="30">
      <c r="A2534" s="612">
        <v>90823</v>
      </c>
      <c r="B2534" s="613" t="s">
        <v>6586</v>
      </c>
      <c r="C2534" s="614" t="s">
        <v>5390</v>
      </c>
      <c r="D2534" s="615">
        <v>375.74</v>
      </c>
      <c r="E2534" s="615">
        <v>45.97</v>
      </c>
      <c r="F2534" s="615">
        <v>421.71</v>
      </c>
    </row>
    <row r="2535" spans="1:6" ht="30">
      <c r="A2535" s="612">
        <v>90824</v>
      </c>
      <c r="B2535" s="613" t="s">
        <v>6587</v>
      </c>
      <c r="C2535" s="614" t="s">
        <v>5390</v>
      </c>
      <c r="D2535" s="615">
        <v>539.33000000000004</v>
      </c>
      <c r="E2535" s="615">
        <v>58.79</v>
      </c>
      <c r="F2535" s="615">
        <v>598.12</v>
      </c>
    </row>
    <row r="2536" spans="1:6">
      <c r="A2536" s="621"/>
      <c r="B2536" s="627" t="s">
        <v>11383</v>
      </c>
      <c r="C2536" s="628"/>
      <c r="D2536" s="629"/>
      <c r="E2536" s="629"/>
      <c r="F2536" s="629"/>
    </row>
    <row r="2537" spans="1:6" ht="30">
      <c r="A2537" s="612">
        <v>100700</v>
      </c>
      <c r="B2537" s="613" t="s">
        <v>6588</v>
      </c>
      <c r="C2537" s="614" t="s">
        <v>5390</v>
      </c>
      <c r="D2537" s="615">
        <v>707.09</v>
      </c>
      <c r="E2537" s="615">
        <v>138.05000000000001</v>
      </c>
      <c r="F2537" s="615">
        <v>845.14</v>
      </c>
    </row>
    <row r="2538" spans="1:6" ht="30">
      <c r="A2538" s="617" t="s">
        <v>14941</v>
      </c>
      <c r="B2538" s="618" t="s">
        <v>14942</v>
      </c>
      <c r="C2538" s="619" t="s">
        <v>1</v>
      </c>
      <c r="D2538" s="620">
        <v>893.64</v>
      </c>
      <c r="E2538" s="620">
        <v>131.44999999999999</v>
      </c>
      <c r="F2538" s="620">
        <v>1025.0899999999999</v>
      </c>
    </row>
    <row r="2539" spans="1:6" ht="30">
      <c r="A2539" s="617" t="s">
        <v>14943</v>
      </c>
      <c r="B2539" s="618" t="s">
        <v>14944</v>
      </c>
      <c r="C2539" s="619" t="s">
        <v>1</v>
      </c>
      <c r="D2539" s="620">
        <v>1053.2</v>
      </c>
      <c r="E2539" s="620">
        <v>135.86000000000001</v>
      </c>
      <c r="F2539" s="620">
        <v>1189.06</v>
      </c>
    </row>
    <row r="2540" spans="1:6" ht="45">
      <c r="A2540" s="617" t="s">
        <v>14945</v>
      </c>
      <c r="B2540" s="618" t="s">
        <v>14946</v>
      </c>
      <c r="C2540" s="619" t="s">
        <v>1</v>
      </c>
      <c r="D2540" s="620">
        <v>889.49</v>
      </c>
      <c r="E2540" s="620">
        <v>130.96</v>
      </c>
      <c r="F2540" s="620">
        <v>1020.45</v>
      </c>
    </row>
    <row r="2541" spans="1:6" ht="45">
      <c r="A2541" s="617" t="s">
        <v>14947</v>
      </c>
      <c r="B2541" s="618" t="s">
        <v>14948</v>
      </c>
      <c r="C2541" s="619" t="s">
        <v>1</v>
      </c>
      <c r="D2541" s="620">
        <v>909.09</v>
      </c>
      <c r="E2541" s="620">
        <v>130.96</v>
      </c>
      <c r="F2541" s="620">
        <v>1040.05</v>
      </c>
    </row>
    <row r="2542" spans="1:6" ht="45">
      <c r="A2542" s="617" t="s">
        <v>14949</v>
      </c>
      <c r="B2542" s="618" t="s">
        <v>14950</v>
      </c>
      <c r="C2542" s="619" t="s">
        <v>1</v>
      </c>
      <c r="D2542" s="620">
        <v>729.99</v>
      </c>
      <c r="E2542" s="620">
        <v>167.95</v>
      </c>
      <c r="F2542" s="620">
        <v>897.94</v>
      </c>
    </row>
    <row r="2543" spans="1:6" ht="30">
      <c r="A2543" s="617" t="s">
        <v>14951</v>
      </c>
      <c r="B2543" s="618" t="s">
        <v>14952</v>
      </c>
      <c r="C2543" s="619" t="s">
        <v>1</v>
      </c>
      <c r="D2543" s="620">
        <v>907.27</v>
      </c>
      <c r="E2543" s="620">
        <v>179.02</v>
      </c>
      <c r="F2543" s="620">
        <v>1086.29</v>
      </c>
    </row>
    <row r="2544" spans="1:6" ht="30">
      <c r="A2544" s="617" t="s">
        <v>14953</v>
      </c>
      <c r="B2544" s="618" t="s">
        <v>14954</v>
      </c>
      <c r="C2544" s="619" t="s">
        <v>1</v>
      </c>
      <c r="D2544" s="620">
        <v>957.63</v>
      </c>
      <c r="E2544" s="620">
        <v>182.77</v>
      </c>
      <c r="F2544" s="620">
        <v>1140.4000000000001</v>
      </c>
    </row>
    <row r="2545" spans="1:6">
      <c r="A2545" s="621"/>
      <c r="B2545" s="627" t="s">
        <v>11384</v>
      </c>
      <c r="C2545" s="628"/>
      <c r="D2545" s="629"/>
      <c r="E2545" s="629"/>
      <c r="F2545" s="629"/>
    </row>
    <row r="2546" spans="1:6" ht="30">
      <c r="A2546" s="612">
        <v>90825</v>
      </c>
      <c r="B2546" s="613" t="s">
        <v>6589</v>
      </c>
      <c r="C2546" s="614" t="s">
        <v>5390</v>
      </c>
      <c r="D2546" s="615">
        <v>601.07000000000005</v>
      </c>
      <c r="E2546" s="615">
        <v>63.79</v>
      </c>
      <c r="F2546" s="615">
        <v>664.86</v>
      </c>
    </row>
    <row r="2547" spans="1:6" ht="30">
      <c r="A2547" s="612">
        <v>91299</v>
      </c>
      <c r="B2547" s="613" t="s">
        <v>6590</v>
      </c>
      <c r="C2547" s="614" t="s">
        <v>5390</v>
      </c>
      <c r="D2547" s="615">
        <v>1221.49</v>
      </c>
      <c r="E2547" s="615">
        <v>58.79</v>
      </c>
      <c r="F2547" s="615">
        <v>1280.28</v>
      </c>
    </row>
    <row r="2548" spans="1:6" ht="30">
      <c r="A2548" s="617" t="s">
        <v>14955</v>
      </c>
      <c r="B2548" s="618" t="s">
        <v>14956</v>
      </c>
      <c r="C2548" s="619" t="s">
        <v>5390</v>
      </c>
      <c r="D2548" s="620">
        <v>1365.42</v>
      </c>
      <c r="E2548" s="620">
        <v>66.150000000000006</v>
      </c>
      <c r="F2548" s="620">
        <v>1431.57</v>
      </c>
    </row>
    <row r="2549" spans="1:6">
      <c r="A2549" s="617" t="s">
        <v>14957</v>
      </c>
      <c r="B2549" s="618" t="s">
        <v>14958</v>
      </c>
      <c r="C2549" s="619" t="s">
        <v>1</v>
      </c>
      <c r="D2549" s="620">
        <v>1067.8699999999999</v>
      </c>
      <c r="E2549" s="620">
        <v>186.13</v>
      </c>
      <c r="F2549" s="620">
        <v>1254</v>
      </c>
    </row>
    <row r="2550" spans="1:6">
      <c r="A2550" s="621"/>
      <c r="B2550" s="627" t="s">
        <v>11385</v>
      </c>
      <c r="C2550" s="628"/>
      <c r="D2550" s="629"/>
      <c r="E2550" s="629"/>
      <c r="F2550" s="629"/>
    </row>
    <row r="2551" spans="1:6" ht="30">
      <c r="A2551" s="617" t="s">
        <v>14959</v>
      </c>
      <c r="B2551" s="618" t="s">
        <v>14960</v>
      </c>
      <c r="C2551" s="619" t="s">
        <v>5390</v>
      </c>
      <c r="D2551" s="620">
        <v>1015.4</v>
      </c>
      <c r="E2551" s="620">
        <v>330.7</v>
      </c>
      <c r="F2551" s="620">
        <v>1346.1</v>
      </c>
    </row>
    <row r="2552" spans="1:6" ht="30">
      <c r="A2552" s="617" t="s">
        <v>14961</v>
      </c>
      <c r="B2552" s="618" t="s">
        <v>14962</v>
      </c>
      <c r="C2552" s="619" t="s">
        <v>1</v>
      </c>
      <c r="D2552" s="620">
        <v>1064.3900000000001</v>
      </c>
      <c r="E2552" s="620">
        <v>398.6</v>
      </c>
      <c r="F2552" s="620">
        <v>1462.99</v>
      </c>
    </row>
    <row r="2553" spans="1:6">
      <c r="A2553" s="617" t="s">
        <v>14963</v>
      </c>
      <c r="B2553" s="618" t="s">
        <v>14964</v>
      </c>
      <c r="C2553" s="619" t="s">
        <v>1</v>
      </c>
      <c r="D2553" s="620">
        <v>2630.42</v>
      </c>
      <c r="E2553" s="620">
        <v>460.98</v>
      </c>
      <c r="F2553" s="620">
        <v>3091.4</v>
      </c>
    </row>
    <row r="2554" spans="1:6">
      <c r="A2554" s="621"/>
      <c r="B2554" s="627" t="s">
        <v>11386</v>
      </c>
      <c r="C2554" s="628"/>
      <c r="D2554" s="629"/>
      <c r="E2554" s="629"/>
      <c r="F2554" s="629"/>
    </row>
    <row r="2555" spans="1:6" ht="30">
      <c r="A2555" s="612">
        <v>91298</v>
      </c>
      <c r="B2555" s="613" t="s">
        <v>6591</v>
      </c>
      <c r="C2555" s="614" t="s">
        <v>5390</v>
      </c>
      <c r="D2555" s="615">
        <v>872.06</v>
      </c>
      <c r="E2555" s="615">
        <v>42.36</v>
      </c>
      <c r="F2555" s="615">
        <v>914.42</v>
      </c>
    </row>
    <row r="2556" spans="1:6">
      <c r="A2556" s="621"/>
      <c r="B2556" s="627" t="s">
        <v>11387</v>
      </c>
      <c r="C2556" s="610"/>
      <c r="D2556" s="611"/>
      <c r="E2556" s="611"/>
      <c r="F2556" s="611"/>
    </row>
    <row r="2557" spans="1:6" ht="30">
      <c r="A2557" s="617" t="s">
        <v>14965</v>
      </c>
      <c r="B2557" s="618" t="s">
        <v>14966</v>
      </c>
      <c r="C2557" s="619" t="s">
        <v>1</v>
      </c>
      <c r="D2557" s="620">
        <v>443.36</v>
      </c>
      <c r="E2557" s="620">
        <v>42.38</v>
      </c>
      <c r="F2557" s="620">
        <v>485.74</v>
      </c>
    </row>
    <row r="2558" spans="1:6" ht="30">
      <c r="A2558" s="617" t="s">
        <v>14967</v>
      </c>
      <c r="B2558" s="618" t="s">
        <v>14968</v>
      </c>
      <c r="C2558" s="619" t="s">
        <v>1</v>
      </c>
      <c r="D2558" s="620">
        <v>470.05</v>
      </c>
      <c r="E2558" s="620">
        <v>45.99</v>
      </c>
      <c r="F2558" s="620">
        <v>516.04</v>
      </c>
    </row>
    <row r="2559" spans="1:6" ht="45">
      <c r="A2559" s="617" t="s">
        <v>14969</v>
      </c>
      <c r="B2559" s="618" t="s">
        <v>14970</v>
      </c>
      <c r="C2559" s="619" t="s">
        <v>1</v>
      </c>
      <c r="D2559" s="620">
        <v>811.42</v>
      </c>
      <c r="E2559" s="620">
        <v>220.87</v>
      </c>
      <c r="F2559" s="620">
        <v>1032.29</v>
      </c>
    </row>
    <row r="2560" spans="1:6" ht="45">
      <c r="A2560" s="617" t="s">
        <v>14971</v>
      </c>
      <c r="B2560" s="618" t="s">
        <v>14972</v>
      </c>
      <c r="C2560" s="619" t="s">
        <v>1</v>
      </c>
      <c r="D2560" s="620">
        <v>839.44</v>
      </c>
      <c r="E2560" s="620">
        <v>224.85</v>
      </c>
      <c r="F2560" s="620">
        <v>1064.29</v>
      </c>
    </row>
    <row r="2561" spans="1:6" ht="30">
      <c r="A2561" s="617" t="s">
        <v>14973</v>
      </c>
      <c r="B2561" s="618" t="s">
        <v>14974</v>
      </c>
      <c r="C2561" s="619" t="s">
        <v>1</v>
      </c>
      <c r="D2561" s="620">
        <v>1416.09</v>
      </c>
      <c r="E2561" s="620">
        <v>166.37</v>
      </c>
      <c r="F2561" s="620">
        <v>1582.46</v>
      </c>
    </row>
    <row r="2562" spans="1:6" ht="30">
      <c r="A2562" s="617" t="s">
        <v>14975</v>
      </c>
      <c r="B2562" s="618" t="s">
        <v>14976</v>
      </c>
      <c r="C2562" s="619" t="s">
        <v>1</v>
      </c>
      <c r="D2562" s="620">
        <v>1246.45</v>
      </c>
      <c r="E2562" s="620">
        <v>224.97</v>
      </c>
      <c r="F2562" s="620">
        <v>1471.42</v>
      </c>
    </row>
    <row r="2563" spans="1:6">
      <c r="A2563" s="621"/>
      <c r="B2563" s="627" t="s">
        <v>11388</v>
      </c>
      <c r="C2563" s="610"/>
      <c r="D2563" s="611"/>
      <c r="E2563" s="611"/>
      <c r="F2563" s="611"/>
    </row>
    <row r="2564" spans="1:6" ht="60">
      <c r="A2564" s="617" t="s">
        <v>14977</v>
      </c>
      <c r="B2564" s="618" t="s">
        <v>14978</v>
      </c>
      <c r="C2564" s="619" t="s">
        <v>5390</v>
      </c>
      <c r="D2564" s="620">
        <v>1780.46</v>
      </c>
      <c r="E2564" s="620">
        <v>293.45</v>
      </c>
      <c r="F2564" s="620">
        <v>2073.91</v>
      </c>
    </row>
    <row r="2565" spans="1:6" ht="60">
      <c r="A2565" s="617" t="s">
        <v>14979</v>
      </c>
      <c r="B2565" s="618" t="s">
        <v>14980</v>
      </c>
      <c r="C2565" s="619" t="s">
        <v>5390</v>
      </c>
      <c r="D2565" s="620">
        <v>1913.58</v>
      </c>
      <c r="E2565" s="620">
        <v>297.43</v>
      </c>
      <c r="F2565" s="620">
        <v>2211.0100000000002</v>
      </c>
    </row>
    <row r="2566" spans="1:6" ht="60">
      <c r="A2566" s="617" t="s">
        <v>14981</v>
      </c>
      <c r="B2566" s="618" t="s">
        <v>14982</v>
      </c>
      <c r="C2566" s="619" t="s">
        <v>1</v>
      </c>
      <c r="D2566" s="620">
        <v>1543.17</v>
      </c>
      <c r="E2566" s="620">
        <v>265.83999999999997</v>
      </c>
      <c r="F2566" s="620">
        <v>1809.01</v>
      </c>
    </row>
    <row r="2567" spans="1:6" ht="30">
      <c r="A2567" s="617" t="s">
        <v>14983</v>
      </c>
      <c r="B2567" s="618" t="s">
        <v>14984</v>
      </c>
      <c r="C2567" s="619" t="s">
        <v>5390</v>
      </c>
      <c r="D2567" s="620">
        <v>963.48</v>
      </c>
      <c r="E2567" s="620">
        <v>87.25</v>
      </c>
      <c r="F2567" s="620">
        <v>1050.73</v>
      </c>
    </row>
    <row r="2568" spans="1:6" ht="60">
      <c r="A2568" s="617" t="s">
        <v>14985</v>
      </c>
      <c r="B2568" s="618" t="s">
        <v>14986</v>
      </c>
      <c r="C2568" s="619" t="s">
        <v>5390</v>
      </c>
      <c r="D2568" s="620">
        <v>2105.04</v>
      </c>
      <c r="E2568" s="620">
        <v>297.16000000000003</v>
      </c>
      <c r="F2568" s="620">
        <v>2402.1999999999998</v>
      </c>
    </row>
    <row r="2569" spans="1:6" ht="45">
      <c r="A2569" s="617" t="s">
        <v>14987</v>
      </c>
      <c r="B2569" s="618" t="s">
        <v>14988</v>
      </c>
      <c r="C2569" s="619" t="s">
        <v>5390</v>
      </c>
      <c r="D2569" s="620">
        <v>1259.3499999999999</v>
      </c>
      <c r="E2569" s="620">
        <v>142.44</v>
      </c>
      <c r="F2569" s="620">
        <v>1401.79</v>
      </c>
    </row>
    <row r="2570" spans="1:6" ht="60">
      <c r="A2570" s="617" t="s">
        <v>14989</v>
      </c>
      <c r="B2570" s="618" t="s">
        <v>14990</v>
      </c>
      <c r="C2570" s="619" t="s">
        <v>5390</v>
      </c>
      <c r="D2570" s="620">
        <v>2230.65</v>
      </c>
      <c r="E2570" s="620">
        <v>297.52</v>
      </c>
      <c r="F2570" s="620">
        <v>2528.17</v>
      </c>
    </row>
    <row r="2571" spans="1:6">
      <c r="A2571" s="617" t="s">
        <v>14991</v>
      </c>
      <c r="B2571" s="618" t="s">
        <v>14992</v>
      </c>
      <c r="C2571" s="619" t="s">
        <v>99</v>
      </c>
      <c r="D2571" s="620">
        <v>1177.98</v>
      </c>
      <c r="E2571" s="620">
        <v>8.3699999999999992</v>
      </c>
      <c r="F2571" s="620">
        <v>1186.3499999999999</v>
      </c>
    </row>
    <row r="2572" spans="1:6">
      <c r="A2572" s="612">
        <v>100874</v>
      </c>
      <c r="B2572" s="613" t="s">
        <v>6553</v>
      </c>
      <c r="C2572" s="614" t="s">
        <v>5390</v>
      </c>
      <c r="D2572" s="615">
        <v>276.63</v>
      </c>
      <c r="E2572" s="615">
        <v>24.58</v>
      </c>
      <c r="F2572" s="615">
        <v>301.20999999999998</v>
      </c>
    </row>
    <row r="2573" spans="1:6">
      <c r="A2573" s="621"/>
      <c r="B2573" s="627" t="s">
        <v>11389</v>
      </c>
      <c r="C2573" s="628"/>
      <c r="D2573" s="629"/>
      <c r="E2573" s="629"/>
      <c r="F2573" s="629"/>
    </row>
    <row r="2574" spans="1:6" ht="45">
      <c r="A2574" s="617" t="s">
        <v>14993</v>
      </c>
      <c r="B2574" s="618" t="s">
        <v>14994</v>
      </c>
      <c r="C2574" s="619" t="s">
        <v>5390</v>
      </c>
      <c r="D2574" s="620">
        <v>1773.99</v>
      </c>
      <c r="E2574" s="620">
        <v>217.26</v>
      </c>
      <c r="F2574" s="620">
        <v>1991.25</v>
      </c>
    </row>
    <row r="2575" spans="1:6" ht="45">
      <c r="A2575" s="612">
        <v>91336</v>
      </c>
      <c r="B2575" s="613" t="s">
        <v>6592</v>
      </c>
      <c r="C2575" s="614" t="s">
        <v>5390</v>
      </c>
      <c r="D2575" s="615">
        <v>1628.01</v>
      </c>
      <c r="E2575" s="615">
        <v>209.47</v>
      </c>
      <c r="F2575" s="615">
        <v>1837.48</v>
      </c>
    </row>
    <row r="2576" spans="1:6" ht="45">
      <c r="A2576" s="612">
        <v>91337</v>
      </c>
      <c r="B2576" s="613" t="s">
        <v>6593</v>
      </c>
      <c r="C2576" s="614" t="s">
        <v>5390</v>
      </c>
      <c r="D2576" s="615">
        <v>1502.15</v>
      </c>
      <c r="E2576" s="615">
        <v>209.76</v>
      </c>
      <c r="F2576" s="615">
        <v>1711.91</v>
      </c>
    </row>
    <row r="2577" spans="1:6">
      <c r="A2577" s="621"/>
      <c r="B2577" s="627" t="s">
        <v>11390</v>
      </c>
      <c r="C2577" s="628"/>
      <c r="D2577" s="629"/>
      <c r="E2577" s="629"/>
      <c r="F2577" s="629"/>
    </row>
    <row r="2578" spans="1:6" ht="60">
      <c r="A2578" s="612">
        <v>100693</v>
      </c>
      <c r="B2578" s="613" t="s">
        <v>6594</v>
      </c>
      <c r="C2578" s="614" t="s">
        <v>5390</v>
      </c>
      <c r="D2578" s="615">
        <v>1789.73</v>
      </c>
      <c r="E2578" s="615">
        <v>236.93</v>
      </c>
      <c r="F2578" s="615">
        <v>2026.66</v>
      </c>
    </row>
    <row r="2579" spans="1:6" ht="60">
      <c r="A2579" s="612">
        <v>100694</v>
      </c>
      <c r="B2579" s="613" t="s">
        <v>6595</v>
      </c>
      <c r="C2579" s="614" t="s">
        <v>5390</v>
      </c>
      <c r="D2579" s="615">
        <v>1589.61</v>
      </c>
      <c r="E2579" s="615">
        <v>237.22</v>
      </c>
      <c r="F2579" s="615">
        <v>1826.83</v>
      </c>
    </row>
    <row r="2580" spans="1:6">
      <c r="A2580" s="621"/>
      <c r="B2580" s="627" t="s">
        <v>11391</v>
      </c>
      <c r="C2580" s="628"/>
      <c r="D2580" s="629"/>
      <c r="E2580" s="629"/>
      <c r="F2580" s="629"/>
    </row>
    <row r="2581" spans="1:6" ht="60">
      <c r="A2581" s="612">
        <v>100682</v>
      </c>
      <c r="B2581" s="613" t="s">
        <v>6596</v>
      </c>
      <c r="C2581" s="614" t="s">
        <v>5390</v>
      </c>
      <c r="D2581" s="615">
        <v>676.5</v>
      </c>
      <c r="E2581" s="615">
        <v>210.49</v>
      </c>
      <c r="F2581" s="615">
        <v>886.99</v>
      </c>
    </row>
    <row r="2582" spans="1:6" ht="60">
      <c r="A2582" s="612">
        <v>100688</v>
      </c>
      <c r="B2582" s="613" t="s">
        <v>6597</v>
      </c>
      <c r="C2582" s="614" t="s">
        <v>5390</v>
      </c>
      <c r="D2582" s="615">
        <v>672.15</v>
      </c>
      <c r="E2582" s="615">
        <v>206.49</v>
      </c>
      <c r="F2582" s="615">
        <v>878.64</v>
      </c>
    </row>
    <row r="2583" spans="1:6" ht="60">
      <c r="A2583" s="612">
        <v>100690</v>
      </c>
      <c r="B2583" s="613" t="s">
        <v>6598</v>
      </c>
      <c r="C2583" s="614" t="s">
        <v>5390</v>
      </c>
      <c r="D2583" s="615">
        <v>720.55</v>
      </c>
      <c r="E2583" s="615">
        <v>220.9</v>
      </c>
      <c r="F2583" s="615">
        <v>941.45</v>
      </c>
    </row>
    <row r="2584" spans="1:6" ht="45">
      <c r="A2584" s="612">
        <v>100681</v>
      </c>
      <c r="B2584" s="613" t="s">
        <v>6599</v>
      </c>
      <c r="C2584" s="614" t="s">
        <v>5390</v>
      </c>
      <c r="D2584" s="615">
        <v>869.95</v>
      </c>
      <c r="E2584" s="615">
        <v>210.16</v>
      </c>
      <c r="F2584" s="615">
        <v>1080.1099999999999</v>
      </c>
    </row>
    <row r="2585" spans="1:6" ht="60">
      <c r="A2585" s="612">
        <v>100687</v>
      </c>
      <c r="B2585" s="613" t="s">
        <v>6600</v>
      </c>
      <c r="C2585" s="614" t="s">
        <v>5390</v>
      </c>
      <c r="D2585" s="615">
        <v>847.58</v>
      </c>
      <c r="E2585" s="615">
        <v>206.16</v>
      </c>
      <c r="F2585" s="615">
        <v>1053.74</v>
      </c>
    </row>
    <row r="2586" spans="1:6" ht="60">
      <c r="A2586" s="612">
        <v>100689</v>
      </c>
      <c r="B2586" s="613" t="s">
        <v>6601</v>
      </c>
      <c r="C2586" s="614" t="s">
        <v>5390</v>
      </c>
      <c r="D2586" s="615">
        <v>920.7</v>
      </c>
      <c r="E2586" s="615">
        <v>220.58</v>
      </c>
      <c r="F2586" s="615">
        <v>1141.28</v>
      </c>
    </row>
    <row r="2587" spans="1:6">
      <c r="A2587" s="621"/>
      <c r="B2587" s="627" t="s">
        <v>11392</v>
      </c>
      <c r="C2587" s="628"/>
      <c r="D2587" s="629"/>
      <c r="E2587" s="629"/>
      <c r="F2587" s="629"/>
    </row>
    <row r="2588" spans="1:6" ht="45">
      <c r="A2588" s="612">
        <v>91329</v>
      </c>
      <c r="B2588" s="613" t="s">
        <v>6602</v>
      </c>
      <c r="C2588" s="614" t="s">
        <v>5390</v>
      </c>
      <c r="D2588" s="615">
        <v>578.32000000000005</v>
      </c>
      <c r="E2588" s="615">
        <v>185.46</v>
      </c>
      <c r="F2588" s="615">
        <v>763.78</v>
      </c>
    </row>
    <row r="2589" spans="1:6" ht="45">
      <c r="A2589" s="612">
        <v>91328</v>
      </c>
      <c r="B2589" s="613" t="s">
        <v>6603</v>
      </c>
      <c r="C2589" s="614" t="s">
        <v>5390</v>
      </c>
      <c r="D2589" s="615">
        <v>702.65</v>
      </c>
      <c r="E2589" s="615">
        <v>185.14</v>
      </c>
      <c r="F2589" s="615">
        <v>887.79</v>
      </c>
    </row>
    <row r="2590" spans="1:6" ht="45">
      <c r="A2590" s="612">
        <v>91331</v>
      </c>
      <c r="B2590" s="613" t="s">
        <v>6604</v>
      </c>
      <c r="C2590" s="614" t="s">
        <v>5390</v>
      </c>
      <c r="D2590" s="615">
        <v>599.91999999999996</v>
      </c>
      <c r="E2590" s="615">
        <v>189.45</v>
      </c>
      <c r="F2590" s="615">
        <v>789.37</v>
      </c>
    </row>
    <row r="2591" spans="1:6" ht="45">
      <c r="A2591" s="612">
        <v>91330</v>
      </c>
      <c r="B2591" s="613" t="s">
        <v>6605</v>
      </c>
      <c r="C2591" s="614" t="s">
        <v>5390</v>
      </c>
      <c r="D2591" s="615">
        <v>725.02</v>
      </c>
      <c r="E2591" s="615">
        <v>189.14</v>
      </c>
      <c r="F2591" s="615">
        <v>914.16</v>
      </c>
    </row>
    <row r="2592" spans="1:6" ht="45">
      <c r="A2592" s="612">
        <v>91333</v>
      </c>
      <c r="B2592" s="613" t="s">
        <v>6606</v>
      </c>
      <c r="C2592" s="614" t="s">
        <v>5390</v>
      </c>
      <c r="D2592" s="615">
        <v>633.09</v>
      </c>
      <c r="E2592" s="615">
        <v>193.44</v>
      </c>
      <c r="F2592" s="615">
        <v>826.53</v>
      </c>
    </row>
    <row r="2593" spans="1:6" ht="45">
      <c r="A2593" s="612">
        <v>91332</v>
      </c>
      <c r="B2593" s="613" t="s">
        <v>6607</v>
      </c>
      <c r="C2593" s="614" t="s">
        <v>5390</v>
      </c>
      <c r="D2593" s="615">
        <v>758.97</v>
      </c>
      <c r="E2593" s="615">
        <v>193.13</v>
      </c>
      <c r="F2593" s="615">
        <v>952.1</v>
      </c>
    </row>
    <row r="2594" spans="1:6">
      <c r="A2594" s="621"/>
      <c r="B2594" s="627" t="s">
        <v>11393</v>
      </c>
      <c r="C2594" s="628"/>
      <c r="D2594" s="629"/>
      <c r="E2594" s="629"/>
      <c r="F2594" s="629"/>
    </row>
    <row r="2595" spans="1:6" ht="60">
      <c r="A2595" s="612">
        <v>100679</v>
      </c>
      <c r="B2595" s="613" t="s">
        <v>6608</v>
      </c>
      <c r="C2595" s="614" t="s">
        <v>5390</v>
      </c>
      <c r="D2595" s="615">
        <v>662.95</v>
      </c>
      <c r="E2595" s="615">
        <v>206.49</v>
      </c>
      <c r="F2595" s="615">
        <v>869.44</v>
      </c>
    </row>
    <row r="2596" spans="1:6" ht="60">
      <c r="A2596" s="612">
        <v>100712</v>
      </c>
      <c r="B2596" s="613" t="s">
        <v>6609</v>
      </c>
      <c r="C2596" s="614" t="s">
        <v>5390</v>
      </c>
      <c r="D2596" s="615">
        <v>650.79999999999995</v>
      </c>
      <c r="E2596" s="615">
        <v>210.49</v>
      </c>
      <c r="F2596" s="615">
        <v>861.29</v>
      </c>
    </row>
    <row r="2597" spans="1:6" ht="60">
      <c r="A2597" s="612">
        <v>100684</v>
      </c>
      <c r="B2597" s="613" t="s">
        <v>6610</v>
      </c>
      <c r="C2597" s="614" t="s">
        <v>5390</v>
      </c>
      <c r="D2597" s="615">
        <v>714.41</v>
      </c>
      <c r="E2597" s="615">
        <v>220.91</v>
      </c>
      <c r="F2597" s="615">
        <v>935.32</v>
      </c>
    </row>
    <row r="2598" spans="1:6" ht="60">
      <c r="A2598" s="612">
        <v>100686</v>
      </c>
      <c r="B2598" s="613" t="s">
        <v>6611</v>
      </c>
      <c r="C2598" s="614" t="s">
        <v>5390</v>
      </c>
      <c r="D2598" s="615">
        <v>754.5</v>
      </c>
      <c r="E2598" s="615">
        <v>224.88</v>
      </c>
      <c r="F2598" s="615">
        <v>979.38</v>
      </c>
    </row>
    <row r="2599" spans="1:6" ht="60">
      <c r="A2599" s="612">
        <v>100678</v>
      </c>
      <c r="B2599" s="613" t="s">
        <v>6612</v>
      </c>
      <c r="C2599" s="614" t="s">
        <v>5390</v>
      </c>
      <c r="D2599" s="615">
        <v>838.37</v>
      </c>
      <c r="E2599" s="615">
        <v>206.17</v>
      </c>
      <c r="F2599" s="615">
        <v>1044.54</v>
      </c>
    </row>
    <row r="2600" spans="1:6" ht="60">
      <c r="A2600" s="612">
        <v>100680</v>
      </c>
      <c r="B2600" s="613" t="s">
        <v>6613</v>
      </c>
      <c r="C2600" s="614" t="s">
        <v>5390</v>
      </c>
      <c r="D2600" s="615">
        <v>844.25</v>
      </c>
      <c r="E2600" s="615">
        <v>210.16</v>
      </c>
      <c r="F2600" s="615">
        <v>1054.4100000000001</v>
      </c>
    </row>
    <row r="2601" spans="1:6" ht="60">
      <c r="A2601" s="612">
        <v>100683</v>
      </c>
      <c r="B2601" s="613" t="s">
        <v>6614</v>
      </c>
      <c r="C2601" s="614" t="s">
        <v>5390</v>
      </c>
      <c r="D2601" s="615">
        <v>914.57</v>
      </c>
      <c r="E2601" s="615">
        <v>220.58</v>
      </c>
      <c r="F2601" s="615">
        <v>1135.1500000000001</v>
      </c>
    </row>
    <row r="2602" spans="1:6" ht="60">
      <c r="A2602" s="612">
        <v>100685</v>
      </c>
      <c r="B2602" s="613" t="s">
        <v>6615</v>
      </c>
      <c r="C2602" s="614" t="s">
        <v>5390</v>
      </c>
      <c r="D2602" s="615">
        <v>955.43</v>
      </c>
      <c r="E2602" s="615">
        <v>224.56</v>
      </c>
      <c r="F2602" s="615">
        <v>1179.99</v>
      </c>
    </row>
    <row r="2603" spans="1:6" ht="45">
      <c r="A2603" s="617" t="s">
        <v>14995</v>
      </c>
      <c r="B2603" s="618" t="s">
        <v>14996</v>
      </c>
      <c r="C2603" s="619" t="s">
        <v>5390</v>
      </c>
      <c r="D2603" s="620">
        <v>978.59</v>
      </c>
      <c r="E2603" s="620">
        <v>224.92</v>
      </c>
      <c r="F2603" s="620">
        <v>1203.51</v>
      </c>
    </row>
    <row r="2604" spans="1:6">
      <c r="A2604" s="621"/>
      <c r="B2604" s="627" t="s">
        <v>11394</v>
      </c>
      <c r="C2604" s="628"/>
      <c r="D2604" s="629"/>
      <c r="E2604" s="629"/>
      <c r="F2604" s="629"/>
    </row>
    <row r="2605" spans="1:6" ht="45">
      <c r="A2605" s="612">
        <v>91324</v>
      </c>
      <c r="B2605" s="613" t="s">
        <v>6616</v>
      </c>
      <c r="C2605" s="614" t="s">
        <v>5390</v>
      </c>
      <c r="D2605" s="615">
        <v>569.12</v>
      </c>
      <c r="E2605" s="615">
        <v>185.46</v>
      </c>
      <c r="F2605" s="615">
        <v>754.58</v>
      </c>
    </row>
    <row r="2606" spans="1:6" ht="45">
      <c r="A2606" s="612">
        <v>91325</v>
      </c>
      <c r="B2606" s="613" t="s">
        <v>6617</v>
      </c>
      <c r="C2606" s="614" t="s">
        <v>5390</v>
      </c>
      <c r="D2606" s="615">
        <v>574.21</v>
      </c>
      <c r="E2606" s="615">
        <v>189.46</v>
      </c>
      <c r="F2606" s="615">
        <v>763.67</v>
      </c>
    </row>
    <row r="2607" spans="1:6" ht="45">
      <c r="A2607" s="612">
        <v>91326</v>
      </c>
      <c r="B2607" s="613" t="s">
        <v>6618</v>
      </c>
      <c r="C2607" s="614" t="s">
        <v>5390</v>
      </c>
      <c r="D2607" s="615">
        <v>626.96</v>
      </c>
      <c r="E2607" s="615">
        <v>193.44</v>
      </c>
      <c r="F2607" s="615">
        <v>820.4</v>
      </c>
    </row>
    <row r="2608" spans="1:6" ht="45">
      <c r="A2608" s="612">
        <v>91327</v>
      </c>
      <c r="B2608" s="613" t="s">
        <v>6619</v>
      </c>
      <c r="C2608" s="614" t="s">
        <v>5390</v>
      </c>
      <c r="D2608" s="615">
        <v>667.04</v>
      </c>
      <c r="E2608" s="615">
        <v>197.42</v>
      </c>
      <c r="F2608" s="615">
        <v>864.46</v>
      </c>
    </row>
    <row r="2609" spans="1:6" ht="45">
      <c r="A2609" s="612">
        <v>91013</v>
      </c>
      <c r="B2609" s="613" t="s">
        <v>6620</v>
      </c>
      <c r="C2609" s="614" t="s">
        <v>5390</v>
      </c>
      <c r="D2609" s="615">
        <v>693.44</v>
      </c>
      <c r="E2609" s="615">
        <v>185.15</v>
      </c>
      <c r="F2609" s="615">
        <v>878.59</v>
      </c>
    </row>
    <row r="2610" spans="1:6" ht="45">
      <c r="A2610" s="612">
        <v>91014</v>
      </c>
      <c r="B2610" s="613" t="s">
        <v>6621</v>
      </c>
      <c r="C2610" s="614" t="s">
        <v>5390</v>
      </c>
      <c r="D2610" s="615">
        <v>699.32</v>
      </c>
      <c r="E2610" s="615">
        <v>189.14</v>
      </c>
      <c r="F2610" s="615">
        <v>888.46</v>
      </c>
    </row>
    <row r="2611" spans="1:6" ht="45">
      <c r="A2611" s="612">
        <v>91015</v>
      </c>
      <c r="B2611" s="613" t="s">
        <v>6622</v>
      </c>
      <c r="C2611" s="614" t="s">
        <v>5390</v>
      </c>
      <c r="D2611" s="615">
        <v>752.84</v>
      </c>
      <c r="E2611" s="615">
        <v>193.13</v>
      </c>
      <c r="F2611" s="615">
        <v>945.97</v>
      </c>
    </row>
    <row r="2612" spans="1:6" ht="45">
      <c r="A2612" s="612">
        <v>91016</v>
      </c>
      <c r="B2612" s="613" t="s">
        <v>6623</v>
      </c>
      <c r="C2612" s="614" t="s">
        <v>5390</v>
      </c>
      <c r="D2612" s="615">
        <v>793.7</v>
      </c>
      <c r="E2612" s="615">
        <v>197.11</v>
      </c>
      <c r="F2612" s="615">
        <v>990.81</v>
      </c>
    </row>
    <row r="2613" spans="1:6">
      <c r="A2613" s="621"/>
      <c r="B2613" s="627" t="s">
        <v>11395</v>
      </c>
      <c r="C2613" s="610"/>
      <c r="D2613" s="611"/>
      <c r="E2613" s="611"/>
      <c r="F2613" s="611"/>
    </row>
    <row r="2614" spans="1:6" ht="60">
      <c r="A2614" s="612">
        <v>91312</v>
      </c>
      <c r="B2614" s="613" t="s">
        <v>6624</v>
      </c>
      <c r="C2614" s="614" t="s">
        <v>5390</v>
      </c>
      <c r="D2614" s="615">
        <v>652.33000000000004</v>
      </c>
      <c r="E2614" s="615">
        <v>206.49</v>
      </c>
      <c r="F2614" s="615">
        <v>858.82</v>
      </c>
    </row>
    <row r="2615" spans="1:6" ht="60">
      <c r="A2615" s="612">
        <v>91313</v>
      </c>
      <c r="B2615" s="613" t="s">
        <v>6625</v>
      </c>
      <c r="C2615" s="614" t="s">
        <v>5390</v>
      </c>
      <c r="D2615" s="615">
        <v>639.66</v>
      </c>
      <c r="E2615" s="615">
        <v>210.5</v>
      </c>
      <c r="F2615" s="615">
        <v>850.16</v>
      </c>
    </row>
    <row r="2616" spans="1:6" ht="60">
      <c r="A2616" s="612">
        <v>91314</v>
      </c>
      <c r="B2616" s="613" t="s">
        <v>6626</v>
      </c>
      <c r="C2616" s="614" t="s">
        <v>5390</v>
      </c>
      <c r="D2616" s="615">
        <v>671.26</v>
      </c>
      <c r="E2616" s="615">
        <v>220.92</v>
      </c>
      <c r="F2616" s="615">
        <v>892.18</v>
      </c>
    </row>
    <row r="2617" spans="1:6" ht="60">
      <c r="A2617" s="612">
        <v>91315</v>
      </c>
      <c r="B2617" s="613" t="s">
        <v>6627</v>
      </c>
      <c r="C2617" s="614" t="s">
        <v>5390</v>
      </c>
      <c r="D2617" s="615">
        <v>745.08</v>
      </c>
      <c r="E2617" s="615">
        <v>224.88</v>
      </c>
      <c r="F2617" s="615">
        <v>969.96</v>
      </c>
    </row>
    <row r="2618" spans="1:6" ht="60">
      <c r="A2618" s="612">
        <v>91316</v>
      </c>
      <c r="B2618" s="613" t="s">
        <v>6628</v>
      </c>
      <c r="C2618" s="614" t="s">
        <v>5390</v>
      </c>
      <c r="D2618" s="615">
        <v>907.37</v>
      </c>
      <c r="E2618" s="615">
        <v>237.3</v>
      </c>
      <c r="F2618" s="615">
        <v>1144.67</v>
      </c>
    </row>
    <row r="2619" spans="1:6" ht="60">
      <c r="A2619" s="612">
        <v>91317</v>
      </c>
      <c r="B2619" s="613" t="s">
        <v>6629</v>
      </c>
      <c r="C2619" s="614" t="s">
        <v>5390</v>
      </c>
      <c r="D2619" s="615">
        <v>970.45</v>
      </c>
      <c r="E2619" s="615">
        <v>242.66</v>
      </c>
      <c r="F2619" s="615">
        <v>1213.1099999999999</v>
      </c>
    </row>
    <row r="2620" spans="1:6" ht="60">
      <c r="A2620" s="612">
        <v>90841</v>
      </c>
      <c r="B2620" s="613" t="s">
        <v>6630</v>
      </c>
      <c r="C2620" s="614" t="s">
        <v>5390</v>
      </c>
      <c r="D2620" s="615">
        <v>827.75</v>
      </c>
      <c r="E2620" s="615">
        <v>206.17</v>
      </c>
      <c r="F2620" s="615">
        <v>1033.92</v>
      </c>
    </row>
    <row r="2621" spans="1:6" ht="60">
      <c r="A2621" s="612">
        <v>90842</v>
      </c>
      <c r="B2621" s="613" t="s">
        <v>6631</v>
      </c>
      <c r="C2621" s="614" t="s">
        <v>5390</v>
      </c>
      <c r="D2621" s="615">
        <v>833.11</v>
      </c>
      <c r="E2621" s="615">
        <v>210.17</v>
      </c>
      <c r="F2621" s="615">
        <v>1043.28</v>
      </c>
    </row>
    <row r="2622" spans="1:6" ht="60">
      <c r="A2622" s="612">
        <v>90843</v>
      </c>
      <c r="B2622" s="613" t="s">
        <v>6632</v>
      </c>
      <c r="C2622" s="614" t="s">
        <v>5390</v>
      </c>
      <c r="D2622" s="615">
        <v>871.42</v>
      </c>
      <c r="E2622" s="615">
        <v>220.59</v>
      </c>
      <c r="F2622" s="615">
        <v>1092.01</v>
      </c>
    </row>
    <row r="2623" spans="1:6" ht="60">
      <c r="A2623" s="612">
        <v>90844</v>
      </c>
      <c r="B2623" s="613" t="s">
        <v>6633</v>
      </c>
      <c r="C2623" s="614" t="s">
        <v>5390</v>
      </c>
      <c r="D2623" s="615">
        <v>946.01</v>
      </c>
      <c r="E2623" s="615">
        <v>224.56</v>
      </c>
      <c r="F2623" s="615">
        <v>1170.57</v>
      </c>
    </row>
    <row r="2624" spans="1:6" ht="60">
      <c r="A2624" s="612">
        <v>90845</v>
      </c>
      <c r="B2624" s="613" t="s">
        <v>6634</v>
      </c>
      <c r="C2624" s="614" t="s">
        <v>5390</v>
      </c>
      <c r="D2624" s="615">
        <v>1107.51</v>
      </c>
      <c r="E2624" s="615">
        <v>236.99</v>
      </c>
      <c r="F2624" s="615">
        <v>1344.5</v>
      </c>
    </row>
    <row r="2625" spans="1:6" ht="60">
      <c r="A2625" s="612">
        <v>90846</v>
      </c>
      <c r="B2625" s="613" t="s">
        <v>6635</v>
      </c>
      <c r="C2625" s="614" t="s">
        <v>5390</v>
      </c>
      <c r="D2625" s="615">
        <v>1171.3699999999999</v>
      </c>
      <c r="E2625" s="615">
        <v>242.35</v>
      </c>
      <c r="F2625" s="615">
        <v>1413.72</v>
      </c>
    </row>
    <row r="2626" spans="1:6">
      <c r="A2626" s="621"/>
      <c r="B2626" s="627" t="s">
        <v>11396</v>
      </c>
      <c r="C2626" s="610"/>
      <c r="D2626" s="611"/>
      <c r="E2626" s="611"/>
      <c r="F2626" s="611"/>
    </row>
    <row r="2627" spans="1:6" ht="45">
      <c r="A2627" s="612">
        <v>91318</v>
      </c>
      <c r="B2627" s="613" t="s">
        <v>6636</v>
      </c>
      <c r="C2627" s="614" t="s">
        <v>5390</v>
      </c>
      <c r="D2627" s="615">
        <v>558.5</v>
      </c>
      <c r="E2627" s="615">
        <v>185.46</v>
      </c>
      <c r="F2627" s="615">
        <v>743.96</v>
      </c>
    </row>
    <row r="2628" spans="1:6" ht="45">
      <c r="A2628" s="612">
        <v>91319</v>
      </c>
      <c r="B2628" s="613" t="s">
        <v>6637</v>
      </c>
      <c r="C2628" s="614" t="s">
        <v>5390</v>
      </c>
      <c r="D2628" s="615">
        <v>563.08000000000004</v>
      </c>
      <c r="E2628" s="615">
        <v>189.46</v>
      </c>
      <c r="F2628" s="615">
        <v>752.54</v>
      </c>
    </row>
    <row r="2629" spans="1:6" ht="45">
      <c r="A2629" s="612">
        <v>91320</v>
      </c>
      <c r="B2629" s="613" t="s">
        <v>6638</v>
      </c>
      <c r="C2629" s="614" t="s">
        <v>5390</v>
      </c>
      <c r="D2629" s="615">
        <v>583.79999999999995</v>
      </c>
      <c r="E2629" s="615">
        <v>193.46</v>
      </c>
      <c r="F2629" s="615">
        <v>777.26</v>
      </c>
    </row>
    <row r="2630" spans="1:6" ht="45">
      <c r="A2630" s="612">
        <v>91321</v>
      </c>
      <c r="B2630" s="613" t="s">
        <v>6639</v>
      </c>
      <c r="C2630" s="614" t="s">
        <v>5390</v>
      </c>
      <c r="D2630" s="615">
        <v>657.62</v>
      </c>
      <c r="E2630" s="615">
        <v>197.42</v>
      </c>
      <c r="F2630" s="615">
        <v>855.04</v>
      </c>
    </row>
    <row r="2631" spans="1:6" ht="45">
      <c r="A2631" s="612">
        <v>91322</v>
      </c>
      <c r="B2631" s="613" t="s">
        <v>6640</v>
      </c>
      <c r="C2631" s="614" t="s">
        <v>5390</v>
      </c>
      <c r="D2631" s="615">
        <v>819.92</v>
      </c>
      <c r="E2631" s="615">
        <v>209.83</v>
      </c>
      <c r="F2631" s="615">
        <v>1029.75</v>
      </c>
    </row>
    <row r="2632" spans="1:6" ht="45">
      <c r="A2632" s="612">
        <v>91323</v>
      </c>
      <c r="B2632" s="613" t="s">
        <v>6641</v>
      </c>
      <c r="C2632" s="614" t="s">
        <v>5390</v>
      </c>
      <c r="D2632" s="615">
        <v>883</v>
      </c>
      <c r="E2632" s="615">
        <v>215.19</v>
      </c>
      <c r="F2632" s="615">
        <v>1098.19</v>
      </c>
    </row>
    <row r="2633" spans="1:6" ht="45">
      <c r="A2633" s="612">
        <v>90847</v>
      </c>
      <c r="B2633" s="613" t="s">
        <v>6642</v>
      </c>
      <c r="C2633" s="614" t="s">
        <v>5390</v>
      </c>
      <c r="D2633" s="615">
        <v>682.82</v>
      </c>
      <c r="E2633" s="615">
        <v>185.15</v>
      </c>
      <c r="F2633" s="615">
        <v>867.97</v>
      </c>
    </row>
    <row r="2634" spans="1:6" ht="45">
      <c r="A2634" s="612">
        <v>90848</v>
      </c>
      <c r="B2634" s="613" t="s">
        <v>6643</v>
      </c>
      <c r="C2634" s="614" t="s">
        <v>5390</v>
      </c>
      <c r="D2634" s="615">
        <v>688.18</v>
      </c>
      <c r="E2634" s="615">
        <v>189.15</v>
      </c>
      <c r="F2634" s="615">
        <v>877.33</v>
      </c>
    </row>
    <row r="2635" spans="1:6" ht="45">
      <c r="A2635" s="612">
        <v>90849</v>
      </c>
      <c r="B2635" s="613" t="s">
        <v>6644</v>
      </c>
      <c r="C2635" s="614" t="s">
        <v>5390</v>
      </c>
      <c r="D2635" s="615">
        <v>709.69</v>
      </c>
      <c r="E2635" s="615">
        <v>193.14</v>
      </c>
      <c r="F2635" s="615">
        <v>902.83</v>
      </c>
    </row>
    <row r="2636" spans="1:6" ht="45">
      <c r="A2636" s="612">
        <v>90850</v>
      </c>
      <c r="B2636" s="613" t="s">
        <v>6645</v>
      </c>
      <c r="C2636" s="614" t="s">
        <v>5390</v>
      </c>
      <c r="D2636" s="615">
        <v>784.28</v>
      </c>
      <c r="E2636" s="615">
        <v>197.11</v>
      </c>
      <c r="F2636" s="615">
        <v>981.39</v>
      </c>
    </row>
    <row r="2637" spans="1:6" ht="45">
      <c r="A2637" s="612">
        <v>90851</v>
      </c>
      <c r="B2637" s="613" t="s">
        <v>6646</v>
      </c>
      <c r="C2637" s="614" t="s">
        <v>5390</v>
      </c>
      <c r="D2637" s="615">
        <v>945.79</v>
      </c>
      <c r="E2637" s="615">
        <v>209.53</v>
      </c>
      <c r="F2637" s="615">
        <v>1155.32</v>
      </c>
    </row>
    <row r="2638" spans="1:6" ht="45">
      <c r="A2638" s="612">
        <v>90852</v>
      </c>
      <c r="B2638" s="613" t="s">
        <v>6647</v>
      </c>
      <c r="C2638" s="614" t="s">
        <v>5390</v>
      </c>
      <c r="D2638" s="615">
        <v>1009.65</v>
      </c>
      <c r="E2638" s="615">
        <v>214.89</v>
      </c>
      <c r="F2638" s="615">
        <v>1224.54</v>
      </c>
    </row>
    <row r="2639" spans="1:6">
      <c r="A2639" s="621"/>
      <c r="B2639" s="627" t="s">
        <v>11397</v>
      </c>
      <c r="C2639" s="628"/>
      <c r="D2639" s="629"/>
      <c r="E2639" s="629"/>
      <c r="F2639" s="629"/>
    </row>
    <row r="2640" spans="1:6" ht="45">
      <c r="A2640" s="612">
        <v>90788</v>
      </c>
      <c r="B2640" s="613" t="s">
        <v>6648</v>
      </c>
      <c r="C2640" s="614" t="s">
        <v>5390</v>
      </c>
      <c r="D2640" s="615">
        <v>769.36</v>
      </c>
      <c r="E2640" s="615">
        <v>12.59</v>
      </c>
      <c r="F2640" s="615">
        <v>781.95</v>
      </c>
    </row>
    <row r="2641" spans="1:6" ht="45">
      <c r="A2641" s="612">
        <v>90789</v>
      </c>
      <c r="B2641" s="613" t="s">
        <v>6649</v>
      </c>
      <c r="C2641" s="614" t="s">
        <v>5390</v>
      </c>
      <c r="D2641" s="615">
        <v>769.91</v>
      </c>
      <c r="E2641" s="615">
        <v>13.91</v>
      </c>
      <c r="F2641" s="615">
        <v>783.82</v>
      </c>
    </row>
    <row r="2642" spans="1:6" ht="45">
      <c r="A2642" s="612">
        <v>90790</v>
      </c>
      <c r="B2642" s="613" t="s">
        <v>6650</v>
      </c>
      <c r="C2642" s="614" t="s">
        <v>5390</v>
      </c>
      <c r="D2642" s="615">
        <v>793.44</v>
      </c>
      <c r="E2642" s="615">
        <v>15.19</v>
      </c>
      <c r="F2642" s="615">
        <v>808.63</v>
      </c>
    </row>
    <row r="2643" spans="1:6" ht="45">
      <c r="A2643" s="612">
        <v>90791</v>
      </c>
      <c r="B2643" s="613" t="s">
        <v>6651</v>
      </c>
      <c r="C2643" s="614" t="s">
        <v>5390</v>
      </c>
      <c r="D2643" s="615">
        <v>927.84</v>
      </c>
      <c r="E2643" s="615">
        <v>20.56</v>
      </c>
      <c r="F2643" s="615">
        <v>948.4</v>
      </c>
    </row>
    <row r="2644" spans="1:6" ht="45">
      <c r="A2644" s="612">
        <v>90793</v>
      </c>
      <c r="B2644" s="613" t="s">
        <v>6652</v>
      </c>
      <c r="C2644" s="614" t="s">
        <v>5390</v>
      </c>
      <c r="D2644" s="615">
        <v>976.58</v>
      </c>
      <c r="E2644" s="615">
        <v>25.44</v>
      </c>
      <c r="F2644" s="615">
        <v>1002.02</v>
      </c>
    </row>
    <row r="2645" spans="1:6" ht="45">
      <c r="A2645" s="612">
        <v>100675</v>
      </c>
      <c r="B2645" s="613" t="s">
        <v>6653</v>
      </c>
      <c r="C2645" s="614" t="s">
        <v>5390</v>
      </c>
      <c r="D2645" s="615">
        <v>873.29</v>
      </c>
      <c r="E2645" s="615">
        <v>18.66</v>
      </c>
      <c r="F2645" s="615">
        <v>891.95</v>
      </c>
    </row>
    <row r="2646" spans="1:6">
      <c r="A2646" s="621"/>
      <c r="B2646" s="627" t="s">
        <v>11398</v>
      </c>
      <c r="C2646" s="628"/>
      <c r="D2646" s="629"/>
      <c r="E2646" s="629"/>
      <c r="F2646" s="629"/>
    </row>
    <row r="2647" spans="1:6" ht="45">
      <c r="A2647" s="612">
        <v>90794</v>
      </c>
      <c r="B2647" s="613" t="s">
        <v>6654</v>
      </c>
      <c r="C2647" s="614" t="s">
        <v>5390</v>
      </c>
      <c r="D2647" s="615">
        <v>630.78</v>
      </c>
      <c r="E2647" s="615">
        <v>53.54</v>
      </c>
      <c r="F2647" s="615">
        <v>684.32</v>
      </c>
    </row>
    <row r="2648" spans="1:6" ht="45">
      <c r="A2648" s="612">
        <v>90795</v>
      </c>
      <c r="B2648" s="613" t="s">
        <v>6655</v>
      </c>
      <c r="C2648" s="614" t="s">
        <v>5390</v>
      </c>
      <c r="D2648" s="615">
        <v>633.17999999999995</v>
      </c>
      <c r="E2648" s="615">
        <v>59.08</v>
      </c>
      <c r="F2648" s="615">
        <v>692.26</v>
      </c>
    </row>
    <row r="2649" spans="1:6" ht="45">
      <c r="A2649" s="612">
        <v>90796</v>
      </c>
      <c r="B2649" s="613" t="s">
        <v>6656</v>
      </c>
      <c r="C2649" s="614" t="s">
        <v>5390</v>
      </c>
      <c r="D2649" s="615">
        <v>635.58000000000004</v>
      </c>
      <c r="E2649" s="615">
        <v>64.62</v>
      </c>
      <c r="F2649" s="615">
        <v>700.2</v>
      </c>
    </row>
    <row r="2650" spans="1:6" ht="45">
      <c r="A2650" s="612">
        <v>90797</v>
      </c>
      <c r="B2650" s="613" t="s">
        <v>6657</v>
      </c>
      <c r="C2650" s="614" t="s">
        <v>5390</v>
      </c>
      <c r="D2650" s="615">
        <v>637.98</v>
      </c>
      <c r="E2650" s="615">
        <v>70.150000000000006</v>
      </c>
      <c r="F2650" s="615">
        <v>708.13</v>
      </c>
    </row>
    <row r="2651" spans="1:6" ht="45">
      <c r="A2651" s="612">
        <v>90798</v>
      </c>
      <c r="B2651" s="613" t="s">
        <v>6658</v>
      </c>
      <c r="C2651" s="614" t="s">
        <v>5390</v>
      </c>
      <c r="D2651" s="615">
        <v>948.03</v>
      </c>
      <c r="E2651" s="615">
        <v>72.709999999999994</v>
      </c>
      <c r="F2651" s="615">
        <v>1020.74</v>
      </c>
    </row>
    <row r="2652" spans="1:6" ht="45">
      <c r="A2652" s="612">
        <v>90799</v>
      </c>
      <c r="B2652" s="613" t="s">
        <v>6659</v>
      </c>
      <c r="C2652" s="614" t="s">
        <v>5390</v>
      </c>
      <c r="D2652" s="615">
        <v>975.31</v>
      </c>
      <c r="E2652" s="615">
        <v>78.959999999999994</v>
      </c>
      <c r="F2652" s="615">
        <v>1054.27</v>
      </c>
    </row>
    <row r="2653" spans="1:6">
      <c r="A2653" s="621"/>
      <c r="B2653" s="627" t="s">
        <v>11399</v>
      </c>
      <c r="C2653" s="628"/>
      <c r="D2653" s="629"/>
      <c r="E2653" s="629"/>
      <c r="F2653" s="629"/>
    </row>
    <row r="2654" spans="1:6" ht="45">
      <c r="A2654" s="617" t="s">
        <v>14997</v>
      </c>
      <c r="B2654" s="618" t="s">
        <v>14998</v>
      </c>
      <c r="C2654" s="619" t="s">
        <v>14886</v>
      </c>
      <c r="D2654" s="620">
        <v>767.86</v>
      </c>
      <c r="E2654" s="620">
        <v>35.14</v>
      </c>
      <c r="F2654" s="620">
        <v>803</v>
      </c>
    </row>
    <row r="2655" spans="1:6" ht="45">
      <c r="A2655" s="617" t="s">
        <v>14999</v>
      </c>
      <c r="B2655" s="618" t="s">
        <v>15000</v>
      </c>
      <c r="C2655" s="619" t="s">
        <v>14886</v>
      </c>
      <c r="D2655" s="620">
        <v>851.73</v>
      </c>
      <c r="E2655" s="620">
        <v>45.99</v>
      </c>
      <c r="F2655" s="620">
        <v>897.72</v>
      </c>
    </row>
    <row r="2656" spans="1:6">
      <c r="A2656" s="621"/>
      <c r="B2656" s="627" t="s">
        <v>11400</v>
      </c>
      <c r="C2656" s="628"/>
      <c r="D2656" s="629"/>
      <c r="E2656" s="629"/>
      <c r="F2656" s="629"/>
    </row>
    <row r="2657" spans="1:6" ht="45">
      <c r="A2657" s="612">
        <v>100691</v>
      </c>
      <c r="B2657" s="613" t="s">
        <v>6660</v>
      </c>
      <c r="C2657" s="614" t="s">
        <v>5390</v>
      </c>
      <c r="D2657" s="615">
        <v>1440.28</v>
      </c>
      <c r="E2657" s="615">
        <v>220.52</v>
      </c>
      <c r="F2657" s="615">
        <v>1660.8</v>
      </c>
    </row>
    <row r="2658" spans="1:6" ht="45">
      <c r="A2658" s="612">
        <v>100692</v>
      </c>
      <c r="B2658" s="613" t="s">
        <v>6661</v>
      </c>
      <c r="C2658" s="614" t="s">
        <v>5390</v>
      </c>
      <c r="D2658" s="615">
        <v>1240.1500000000001</v>
      </c>
      <c r="E2658" s="615">
        <v>220.82</v>
      </c>
      <c r="F2658" s="615">
        <v>1460.97</v>
      </c>
    </row>
    <row r="2659" spans="1:6">
      <c r="A2659" s="621"/>
      <c r="B2659" s="627" t="s">
        <v>11401</v>
      </c>
      <c r="C2659" s="628"/>
      <c r="D2659" s="629"/>
      <c r="E2659" s="629"/>
      <c r="F2659" s="629"/>
    </row>
    <row r="2660" spans="1:6" ht="45">
      <c r="A2660" s="612">
        <v>91334</v>
      </c>
      <c r="B2660" s="613" t="s">
        <v>6662</v>
      </c>
      <c r="C2660" s="614" t="s">
        <v>5390</v>
      </c>
      <c r="D2660" s="615">
        <v>1278.56</v>
      </c>
      <c r="E2660" s="615">
        <v>193.06</v>
      </c>
      <c r="F2660" s="615">
        <v>1471.62</v>
      </c>
    </row>
    <row r="2661" spans="1:6" ht="45">
      <c r="A2661" s="612">
        <v>91335</v>
      </c>
      <c r="B2661" s="613" t="s">
        <v>6663</v>
      </c>
      <c r="C2661" s="614" t="s">
        <v>5390</v>
      </c>
      <c r="D2661" s="615">
        <v>1152.7</v>
      </c>
      <c r="E2661" s="615">
        <v>193.35</v>
      </c>
      <c r="F2661" s="615">
        <v>1346.05</v>
      </c>
    </row>
    <row r="2662" spans="1:6">
      <c r="A2662" s="621"/>
      <c r="B2662" s="627" t="s">
        <v>6664</v>
      </c>
      <c r="C2662" s="610"/>
      <c r="D2662" s="611"/>
      <c r="E2662" s="611"/>
      <c r="F2662" s="611"/>
    </row>
    <row r="2663" spans="1:6" ht="30">
      <c r="A2663" s="617" t="s">
        <v>15001</v>
      </c>
      <c r="B2663" s="618" t="s">
        <v>15002</v>
      </c>
      <c r="C2663" s="619" t="s">
        <v>99</v>
      </c>
      <c r="D2663" s="620">
        <v>312.51</v>
      </c>
      <c r="E2663" s="620">
        <v>60.05</v>
      </c>
      <c r="F2663" s="620">
        <v>372.56</v>
      </c>
    </row>
    <row r="2664" spans="1:6">
      <c r="A2664" s="617" t="s">
        <v>15003</v>
      </c>
      <c r="B2664" s="618" t="s">
        <v>15004</v>
      </c>
      <c r="C2664" s="619" t="s">
        <v>99</v>
      </c>
      <c r="D2664" s="620">
        <v>97.85</v>
      </c>
      <c r="E2664" s="620">
        <v>27.12</v>
      </c>
      <c r="F2664" s="620">
        <v>124.97</v>
      </c>
    </row>
    <row r="2665" spans="1:6">
      <c r="A2665" s="617" t="s">
        <v>15005</v>
      </c>
      <c r="B2665" s="618" t="s">
        <v>15006</v>
      </c>
      <c r="C2665" s="619" t="s">
        <v>99</v>
      </c>
      <c r="D2665" s="620">
        <v>205.84</v>
      </c>
      <c r="E2665" s="620">
        <v>44.55</v>
      </c>
      <c r="F2665" s="620">
        <v>250.39</v>
      </c>
    </row>
    <row r="2666" spans="1:6">
      <c r="A2666" s="617" t="s">
        <v>15007</v>
      </c>
      <c r="B2666" s="618" t="s">
        <v>15008</v>
      </c>
      <c r="C2666" s="619" t="s">
        <v>99</v>
      </c>
      <c r="D2666" s="620">
        <v>81.2</v>
      </c>
      <c r="E2666" s="620">
        <v>27.12</v>
      </c>
      <c r="F2666" s="620">
        <v>108.32</v>
      </c>
    </row>
    <row r="2667" spans="1:6">
      <c r="A2667" s="617" t="s">
        <v>15009</v>
      </c>
      <c r="B2667" s="618" t="s">
        <v>15010</v>
      </c>
      <c r="C2667" s="619" t="s">
        <v>99</v>
      </c>
      <c r="D2667" s="620">
        <v>189.19</v>
      </c>
      <c r="E2667" s="620">
        <v>44.55</v>
      </c>
      <c r="F2667" s="620">
        <v>233.74</v>
      </c>
    </row>
    <row r="2668" spans="1:6">
      <c r="A2668" s="617" t="s">
        <v>15011</v>
      </c>
      <c r="B2668" s="618" t="s">
        <v>15012</v>
      </c>
      <c r="C2668" s="619" t="s">
        <v>99</v>
      </c>
      <c r="D2668" s="620">
        <v>295.86</v>
      </c>
      <c r="E2668" s="620">
        <v>60.05</v>
      </c>
      <c r="F2668" s="620">
        <v>355.91</v>
      </c>
    </row>
    <row r="2669" spans="1:6">
      <c r="A2669" s="617" t="s">
        <v>15013</v>
      </c>
      <c r="B2669" s="618" t="s">
        <v>15014</v>
      </c>
      <c r="C2669" s="619" t="s">
        <v>99</v>
      </c>
      <c r="D2669" s="620">
        <v>229.63</v>
      </c>
      <c r="E2669" s="620">
        <v>34.369999999999997</v>
      </c>
      <c r="F2669" s="620">
        <v>264</v>
      </c>
    </row>
    <row r="2670" spans="1:6">
      <c r="A2670" s="617" t="s">
        <v>15015</v>
      </c>
      <c r="B2670" s="618" t="s">
        <v>15016</v>
      </c>
      <c r="C2670" s="619" t="s">
        <v>99</v>
      </c>
      <c r="D2670" s="620">
        <v>3250.59</v>
      </c>
      <c r="E2670" s="620">
        <v>345.24</v>
      </c>
      <c r="F2670" s="620">
        <v>3595.83</v>
      </c>
    </row>
    <row r="2671" spans="1:6" ht="15.75">
      <c r="A2671" s="621"/>
      <c r="B2671" s="622" t="s">
        <v>6665</v>
      </c>
      <c r="C2671" s="628"/>
      <c r="D2671" s="629"/>
      <c r="E2671" s="629"/>
      <c r="F2671" s="629"/>
    </row>
    <row r="2672" spans="1:6" ht="60">
      <c r="A2672" s="612">
        <v>100665</v>
      </c>
      <c r="B2672" s="613" t="s">
        <v>6666</v>
      </c>
      <c r="C2672" s="614" t="s">
        <v>99</v>
      </c>
      <c r="D2672" s="615">
        <v>676.35</v>
      </c>
      <c r="E2672" s="615">
        <v>47.47</v>
      </c>
      <c r="F2672" s="615">
        <v>723.82</v>
      </c>
    </row>
    <row r="2673" spans="1:6" ht="45">
      <c r="A2673" s="612">
        <v>100666</v>
      </c>
      <c r="B2673" s="613" t="s">
        <v>6667</v>
      </c>
      <c r="C2673" s="614" t="s">
        <v>99</v>
      </c>
      <c r="D2673" s="615">
        <v>534.16</v>
      </c>
      <c r="E2673" s="615">
        <v>47.47</v>
      </c>
      <c r="F2673" s="615">
        <v>581.63</v>
      </c>
    </row>
    <row r="2674" spans="1:6" ht="45">
      <c r="A2674" s="612">
        <v>100667</v>
      </c>
      <c r="B2674" s="613" t="s">
        <v>6668</v>
      </c>
      <c r="C2674" s="614" t="s">
        <v>99</v>
      </c>
      <c r="D2674" s="615">
        <v>877.36</v>
      </c>
      <c r="E2674" s="615">
        <v>47.47</v>
      </c>
      <c r="F2674" s="615">
        <v>924.83</v>
      </c>
    </row>
    <row r="2675" spans="1:6" ht="45">
      <c r="A2675" s="617" t="s">
        <v>15017</v>
      </c>
      <c r="B2675" s="618" t="s">
        <v>15018</v>
      </c>
      <c r="C2675" s="619" t="s">
        <v>99</v>
      </c>
      <c r="D2675" s="620">
        <v>877.36</v>
      </c>
      <c r="E2675" s="620">
        <v>47.5</v>
      </c>
      <c r="F2675" s="620">
        <v>924.86</v>
      </c>
    </row>
    <row r="2676" spans="1:6" ht="45">
      <c r="A2676" s="612">
        <v>100668</v>
      </c>
      <c r="B2676" s="613" t="s">
        <v>6669</v>
      </c>
      <c r="C2676" s="614" t="s">
        <v>99</v>
      </c>
      <c r="D2676" s="615">
        <v>1065.5999999999999</v>
      </c>
      <c r="E2676" s="615">
        <v>106.83</v>
      </c>
      <c r="F2676" s="615">
        <v>1172.43</v>
      </c>
    </row>
    <row r="2677" spans="1:6" ht="45">
      <c r="A2677" s="612">
        <v>100669</v>
      </c>
      <c r="B2677" s="613" t="s">
        <v>6670</v>
      </c>
      <c r="C2677" s="614" t="s">
        <v>99</v>
      </c>
      <c r="D2677" s="615">
        <v>617.9</v>
      </c>
      <c r="E2677" s="615">
        <v>68.38</v>
      </c>
      <c r="F2677" s="615">
        <v>686.28</v>
      </c>
    </row>
    <row r="2678" spans="1:6" ht="60">
      <c r="A2678" s="612">
        <v>100670</v>
      </c>
      <c r="B2678" s="613" t="s">
        <v>6671</v>
      </c>
      <c r="C2678" s="614" t="s">
        <v>99</v>
      </c>
      <c r="D2678" s="615">
        <v>844.67</v>
      </c>
      <c r="E2678" s="615">
        <v>52.76</v>
      </c>
      <c r="F2678" s="615">
        <v>897.43</v>
      </c>
    </row>
    <row r="2679" spans="1:6" ht="60">
      <c r="A2679" s="612">
        <v>100671</v>
      </c>
      <c r="B2679" s="613" t="s">
        <v>6672</v>
      </c>
      <c r="C2679" s="614" t="s">
        <v>99</v>
      </c>
      <c r="D2679" s="615">
        <v>1049.1600000000001</v>
      </c>
      <c r="E2679" s="615">
        <v>52.76</v>
      </c>
      <c r="F2679" s="615">
        <v>1101.92</v>
      </c>
    </row>
    <row r="2680" spans="1:6" ht="60">
      <c r="A2680" s="612">
        <v>100672</v>
      </c>
      <c r="B2680" s="613" t="s">
        <v>6673</v>
      </c>
      <c r="C2680" s="614" t="s">
        <v>99</v>
      </c>
      <c r="D2680" s="615">
        <v>676.37</v>
      </c>
      <c r="E2680" s="615">
        <v>52.76</v>
      </c>
      <c r="F2680" s="615">
        <v>729.13</v>
      </c>
    </row>
    <row r="2681" spans="1:6">
      <c r="A2681" s="621"/>
      <c r="B2681" s="627" t="s">
        <v>6674</v>
      </c>
      <c r="C2681" s="628"/>
      <c r="D2681" s="629"/>
      <c r="E2681" s="629"/>
      <c r="F2681" s="629"/>
    </row>
    <row r="2682" spans="1:6" ht="30">
      <c r="A2682" s="617" t="s">
        <v>15019</v>
      </c>
      <c r="B2682" s="618" t="s">
        <v>15020</v>
      </c>
      <c r="C2682" s="619" t="s">
        <v>1</v>
      </c>
      <c r="D2682" s="620">
        <v>298.60000000000002</v>
      </c>
      <c r="E2682" s="620">
        <v>81.37</v>
      </c>
      <c r="F2682" s="620">
        <v>379.97</v>
      </c>
    </row>
    <row r="2683" spans="1:6">
      <c r="A2683" s="617" t="s">
        <v>15021</v>
      </c>
      <c r="B2683" s="618" t="s">
        <v>15022</v>
      </c>
      <c r="C2683" s="619" t="s">
        <v>5421</v>
      </c>
      <c r="D2683" s="620">
        <v>57.44</v>
      </c>
      <c r="E2683" s="620">
        <v>16.7</v>
      </c>
      <c r="F2683" s="620">
        <v>74.14</v>
      </c>
    </row>
    <row r="2684" spans="1:6" ht="30">
      <c r="A2684" s="612">
        <v>91287</v>
      </c>
      <c r="B2684" s="613" t="s">
        <v>6675</v>
      </c>
      <c r="C2684" s="614" t="s">
        <v>5390</v>
      </c>
      <c r="D2684" s="615">
        <v>173.95</v>
      </c>
      <c r="E2684" s="615">
        <v>75.2</v>
      </c>
      <c r="F2684" s="615">
        <v>249.15</v>
      </c>
    </row>
    <row r="2685" spans="1:6" ht="30">
      <c r="A2685" s="612">
        <v>91292</v>
      </c>
      <c r="B2685" s="613" t="s">
        <v>11932</v>
      </c>
      <c r="C2685" s="614" t="s">
        <v>5390</v>
      </c>
      <c r="D2685" s="615">
        <v>213.9</v>
      </c>
      <c r="E2685" s="615">
        <v>132.43</v>
      </c>
      <c r="F2685" s="615">
        <v>346.33</v>
      </c>
    </row>
    <row r="2686" spans="1:6" ht="30">
      <c r="A2686" s="612">
        <v>90801</v>
      </c>
      <c r="B2686" s="613" t="s">
        <v>6676</v>
      </c>
      <c r="C2686" s="614" t="s">
        <v>5390</v>
      </c>
      <c r="D2686" s="615">
        <v>260.8</v>
      </c>
      <c r="E2686" s="615">
        <v>74.92</v>
      </c>
      <c r="F2686" s="615">
        <v>335.72</v>
      </c>
    </row>
    <row r="2687" spans="1:6" ht="30">
      <c r="A2687" s="612">
        <v>90806</v>
      </c>
      <c r="B2687" s="613" t="s">
        <v>11931</v>
      </c>
      <c r="C2687" s="614" t="s">
        <v>5390</v>
      </c>
      <c r="D2687" s="615">
        <v>300.76</v>
      </c>
      <c r="E2687" s="615">
        <v>132.13999999999999</v>
      </c>
      <c r="F2687" s="615">
        <v>432.9</v>
      </c>
    </row>
    <row r="2688" spans="1:6">
      <c r="A2688" s="612">
        <v>100676</v>
      </c>
      <c r="B2688" s="613" t="s">
        <v>6677</v>
      </c>
      <c r="C2688" s="614" t="s">
        <v>5390</v>
      </c>
      <c r="D2688" s="615">
        <v>150.9</v>
      </c>
      <c r="E2688" s="615">
        <v>59.66</v>
      </c>
      <c r="F2688" s="615">
        <v>210.56</v>
      </c>
    </row>
    <row r="2689" spans="1:6" ht="30">
      <c r="A2689" s="612">
        <v>100659</v>
      </c>
      <c r="B2689" s="613" t="s">
        <v>6678</v>
      </c>
      <c r="C2689" s="614" t="s">
        <v>5421</v>
      </c>
      <c r="D2689" s="615">
        <v>10.57</v>
      </c>
      <c r="E2689" s="615">
        <v>1.86</v>
      </c>
      <c r="F2689" s="615">
        <v>12.43</v>
      </c>
    </row>
    <row r="2690" spans="1:6" ht="30">
      <c r="A2690" s="612">
        <v>100660</v>
      </c>
      <c r="B2690" s="613" t="s">
        <v>6679</v>
      </c>
      <c r="C2690" s="614" t="s">
        <v>5421</v>
      </c>
      <c r="D2690" s="615">
        <v>6.67</v>
      </c>
      <c r="E2690" s="615">
        <v>1.86</v>
      </c>
      <c r="F2690" s="615">
        <v>8.5299999999999994</v>
      </c>
    </row>
    <row r="2691" spans="1:6" ht="15.75">
      <c r="A2691" s="621"/>
      <c r="B2691" s="622" t="s">
        <v>11402</v>
      </c>
      <c r="C2691" s="628"/>
      <c r="D2691" s="629"/>
      <c r="E2691" s="629"/>
      <c r="F2691" s="629"/>
    </row>
    <row r="2692" spans="1:6">
      <c r="A2692" s="621"/>
      <c r="B2692" s="627" t="s">
        <v>6680</v>
      </c>
      <c r="C2692" s="628"/>
      <c r="D2692" s="629"/>
      <c r="E2692" s="629"/>
      <c r="F2692" s="629"/>
    </row>
    <row r="2693" spans="1:6" ht="30">
      <c r="A2693" s="612">
        <v>100702</v>
      </c>
      <c r="B2693" s="613" t="s">
        <v>6681</v>
      </c>
      <c r="C2693" s="614" t="s">
        <v>99</v>
      </c>
      <c r="D2693" s="615">
        <v>812.79</v>
      </c>
      <c r="E2693" s="615">
        <v>8.1</v>
      </c>
      <c r="F2693" s="615">
        <v>820.89</v>
      </c>
    </row>
    <row r="2694" spans="1:6" ht="30">
      <c r="A2694" s="612">
        <v>94805</v>
      </c>
      <c r="B2694" s="613" t="s">
        <v>6682</v>
      </c>
      <c r="C2694" s="614" t="s">
        <v>5390</v>
      </c>
      <c r="D2694" s="615">
        <v>1365.27</v>
      </c>
      <c r="E2694" s="615">
        <v>18.71</v>
      </c>
      <c r="F2694" s="615">
        <v>1383.98</v>
      </c>
    </row>
    <row r="2695" spans="1:6" ht="30">
      <c r="A2695" s="617" t="s">
        <v>15023</v>
      </c>
      <c r="B2695" s="618" t="s">
        <v>15024</v>
      </c>
      <c r="C2695" s="619" t="s">
        <v>99</v>
      </c>
      <c r="D2695" s="620">
        <v>747.27</v>
      </c>
      <c r="E2695" s="620">
        <v>10.25</v>
      </c>
      <c r="F2695" s="620">
        <v>757.52</v>
      </c>
    </row>
    <row r="2696" spans="1:6">
      <c r="A2696" s="617" t="s">
        <v>15025</v>
      </c>
      <c r="B2696" s="618" t="s">
        <v>15026</v>
      </c>
      <c r="C2696" s="619" t="s">
        <v>99</v>
      </c>
      <c r="D2696" s="620">
        <v>1016.49</v>
      </c>
      <c r="E2696" s="620">
        <v>84.37</v>
      </c>
      <c r="F2696" s="620">
        <v>1100.8599999999999</v>
      </c>
    </row>
    <row r="2697" spans="1:6">
      <c r="A2697" s="617" t="s">
        <v>15027</v>
      </c>
      <c r="B2697" s="618" t="s">
        <v>15028</v>
      </c>
      <c r="C2697" s="619" t="s">
        <v>99</v>
      </c>
      <c r="D2697" s="620">
        <v>158.4</v>
      </c>
      <c r="E2697" s="620">
        <v>36.299999999999997</v>
      </c>
      <c r="F2697" s="620">
        <v>194.7</v>
      </c>
    </row>
    <row r="2698" spans="1:6" ht="30">
      <c r="A2698" s="612">
        <v>91338</v>
      </c>
      <c r="B2698" s="613" t="s">
        <v>6683</v>
      </c>
      <c r="C2698" s="614" t="s">
        <v>99</v>
      </c>
      <c r="D2698" s="615">
        <v>1488.2</v>
      </c>
      <c r="E2698" s="615">
        <v>10.23</v>
      </c>
      <c r="F2698" s="615">
        <v>1498.43</v>
      </c>
    </row>
    <row r="2699" spans="1:6" ht="30">
      <c r="A2699" s="612">
        <v>91341</v>
      </c>
      <c r="B2699" s="613" t="s">
        <v>6684</v>
      </c>
      <c r="C2699" s="614" t="s">
        <v>99</v>
      </c>
      <c r="D2699" s="615">
        <v>1164.3900000000001</v>
      </c>
      <c r="E2699" s="615">
        <v>10.99</v>
      </c>
      <c r="F2699" s="615">
        <v>1175.3800000000001</v>
      </c>
    </row>
    <row r="2700" spans="1:6" ht="30">
      <c r="A2700" s="617" t="s">
        <v>15029</v>
      </c>
      <c r="B2700" s="618" t="s">
        <v>15030</v>
      </c>
      <c r="C2700" s="619" t="s">
        <v>5390</v>
      </c>
      <c r="D2700" s="620">
        <v>1303.3499999999999</v>
      </c>
      <c r="E2700" s="620">
        <v>11.89</v>
      </c>
      <c r="F2700" s="620">
        <v>1315.24</v>
      </c>
    </row>
    <row r="2701" spans="1:6" ht="45">
      <c r="A2701" s="617" t="s">
        <v>15031</v>
      </c>
      <c r="B2701" s="618" t="s">
        <v>15032</v>
      </c>
      <c r="C2701" s="619" t="s">
        <v>99</v>
      </c>
      <c r="D2701" s="620">
        <v>286.95</v>
      </c>
      <c r="E2701" s="620">
        <v>36.450000000000003</v>
      </c>
      <c r="F2701" s="620">
        <v>323.39999999999998</v>
      </c>
    </row>
    <row r="2702" spans="1:6">
      <c r="A2702" s="621"/>
      <c r="B2702" s="627" t="s">
        <v>6685</v>
      </c>
      <c r="C2702" s="628"/>
      <c r="D2702" s="629"/>
      <c r="E2702" s="629"/>
      <c r="F2702" s="629"/>
    </row>
    <row r="2703" spans="1:6" ht="30">
      <c r="A2703" s="612">
        <v>100674</v>
      </c>
      <c r="B2703" s="613" t="s">
        <v>6686</v>
      </c>
      <c r="C2703" s="614" t="s">
        <v>99</v>
      </c>
      <c r="D2703" s="615">
        <v>1468.17</v>
      </c>
      <c r="E2703" s="615">
        <v>20.72</v>
      </c>
      <c r="F2703" s="615">
        <v>1488.89</v>
      </c>
    </row>
    <row r="2704" spans="1:6">
      <c r="A2704" s="617" t="s">
        <v>15033</v>
      </c>
      <c r="B2704" s="618" t="s">
        <v>15034</v>
      </c>
      <c r="C2704" s="619" t="s">
        <v>99</v>
      </c>
      <c r="D2704" s="620">
        <v>450.87</v>
      </c>
      <c r="E2704" s="620">
        <v>78.430000000000007</v>
      </c>
      <c r="F2704" s="620">
        <v>529.29999999999995</v>
      </c>
    </row>
    <row r="2705" spans="1:6" ht="30">
      <c r="A2705" s="612">
        <v>94569</v>
      </c>
      <c r="B2705" s="613" t="s">
        <v>6687</v>
      </c>
      <c r="C2705" s="614" t="s">
        <v>99</v>
      </c>
      <c r="D2705" s="615">
        <v>1267.8699999999999</v>
      </c>
      <c r="E2705" s="615">
        <v>49.11</v>
      </c>
      <c r="F2705" s="615">
        <v>1316.98</v>
      </c>
    </row>
    <row r="2706" spans="1:6" ht="45">
      <c r="A2706" s="612">
        <v>94570</v>
      </c>
      <c r="B2706" s="613" t="s">
        <v>6688</v>
      </c>
      <c r="C2706" s="614" t="s">
        <v>99</v>
      </c>
      <c r="D2706" s="615">
        <v>682.08</v>
      </c>
      <c r="E2706" s="615">
        <v>14.91</v>
      </c>
      <c r="F2706" s="615">
        <v>696.99</v>
      </c>
    </row>
    <row r="2707" spans="1:6" ht="45">
      <c r="A2707" s="612">
        <v>94572</v>
      </c>
      <c r="B2707" s="613" t="s">
        <v>6689</v>
      </c>
      <c r="C2707" s="614" t="s">
        <v>99</v>
      </c>
      <c r="D2707" s="615">
        <v>982.73</v>
      </c>
      <c r="E2707" s="615">
        <v>20.05</v>
      </c>
      <c r="F2707" s="615">
        <v>1002.78</v>
      </c>
    </row>
    <row r="2708" spans="1:6" ht="45">
      <c r="A2708" s="612">
        <v>94573</v>
      </c>
      <c r="B2708" s="613" t="s">
        <v>6690</v>
      </c>
      <c r="C2708" s="614" t="s">
        <v>99</v>
      </c>
      <c r="D2708" s="615">
        <v>771.89</v>
      </c>
      <c r="E2708" s="615">
        <v>27.62</v>
      </c>
      <c r="F2708" s="615">
        <v>799.51</v>
      </c>
    </row>
    <row r="2709" spans="1:6" ht="60">
      <c r="A2709" s="612">
        <v>94580</v>
      </c>
      <c r="B2709" s="613" t="s">
        <v>6691</v>
      </c>
      <c r="C2709" s="614" t="s">
        <v>99</v>
      </c>
      <c r="D2709" s="615">
        <v>1078.28</v>
      </c>
      <c r="E2709" s="615">
        <v>32.22</v>
      </c>
      <c r="F2709" s="615">
        <v>1110.5</v>
      </c>
    </row>
    <row r="2710" spans="1:6">
      <c r="A2710" s="617" t="s">
        <v>15035</v>
      </c>
      <c r="B2710" s="618" t="s">
        <v>15036</v>
      </c>
      <c r="C2710" s="619" t="s">
        <v>99</v>
      </c>
      <c r="D2710" s="620">
        <v>590.01</v>
      </c>
      <c r="E2710" s="620">
        <v>76.86</v>
      </c>
      <c r="F2710" s="620">
        <v>666.87</v>
      </c>
    </row>
    <row r="2711" spans="1:6">
      <c r="A2711" s="621"/>
      <c r="B2711" s="627" t="s">
        <v>6692</v>
      </c>
      <c r="C2711" s="628"/>
      <c r="D2711" s="629"/>
      <c r="E2711" s="629"/>
      <c r="F2711" s="629"/>
    </row>
    <row r="2712" spans="1:6" ht="30">
      <c r="A2712" s="612">
        <v>94589</v>
      </c>
      <c r="B2712" s="613" t="s">
        <v>10649</v>
      </c>
      <c r="C2712" s="614" t="s">
        <v>5421</v>
      </c>
      <c r="D2712" s="615">
        <v>20.32</v>
      </c>
      <c r="E2712" s="615">
        <v>10.26</v>
      </c>
      <c r="F2712" s="615">
        <v>30.58</v>
      </c>
    </row>
    <row r="2713" spans="1:6" ht="30">
      <c r="A2713" s="612">
        <v>94590</v>
      </c>
      <c r="B2713" s="613" t="s">
        <v>10650</v>
      </c>
      <c r="C2713" s="614" t="s">
        <v>5421</v>
      </c>
      <c r="D2713" s="615">
        <v>22.1</v>
      </c>
      <c r="E2713" s="615">
        <v>4.3600000000000003</v>
      </c>
      <c r="F2713" s="615">
        <v>26.46</v>
      </c>
    </row>
    <row r="2714" spans="1:6" ht="30">
      <c r="A2714" s="617" t="s">
        <v>15037</v>
      </c>
      <c r="B2714" s="618" t="s">
        <v>15038</v>
      </c>
      <c r="C2714" s="619" t="s">
        <v>99</v>
      </c>
      <c r="D2714" s="620">
        <v>796.42</v>
      </c>
      <c r="E2714" s="620">
        <v>303.22000000000003</v>
      </c>
      <c r="F2714" s="620">
        <v>1099.6400000000001</v>
      </c>
    </row>
    <row r="2715" spans="1:6" ht="45">
      <c r="A2715" s="617" t="s">
        <v>15039</v>
      </c>
      <c r="B2715" s="618" t="s">
        <v>15040</v>
      </c>
      <c r="C2715" s="619" t="s">
        <v>99</v>
      </c>
      <c r="D2715" s="620">
        <v>586.48</v>
      </c>
      <c r="E2715" s="620">
        <v>303.22000000000003</v>
      </c>
      <c r="F2715" s="620">
        <v>889.7</v>
      </c>
    </row>
    <row r="2716" spans="1:6">
      <c r="A2716" s="617" t="s">
        <v>15041</v>
      </c>
      <c r="B2716" s="618" t="s">
        <v>15042</v>
      </c>
      <c r="C2716" s="619" t="s">
        <v>99</v>
      </c>
      <c r="D2716" s="620">
        <v>386.55</v>
      </c>
      <c r="E2716" s="620">
        <v>43.97</v>
      </c>
      <c r="F2716" s="620">
        <v>430.52</v>
      </c>
    </row>
    <row r="2717" spans="1:6" ht="30">
      <c r="A2717" s="612">
        <v>99862</v>
      </c>
      <c r="B2717" s="613" t="s">
        <v>6693</v>
      </c>
      <c r="C2717" s="614" t="s">
        <v>99</v>
      </c>
      <c r="D2717" s="615">
        <v>331.03</v>
      </c>
      <c r="E2717" s="615">
        <v>303.22000000000003</v>
      </c>
      <c r="F2717" s="615">
        <v>634.25</v>
      </c>
    </row>
    <row r="2718" spans="1:6">
      <c r="A2718" s="617" t="s">
        <v>15043</v>
      </c>
      <c r="B2718" s="618" t="s">
        <v>15044</v>
      </c>
      <c r="C2718" s="619" t="s">
        <v>5421</v>
      </c>
      <c r="D2718" s="620">
        <v>24.23</v>
      </c>
      <c r="E2718" s="620">
        <v>4.26</v>
      </c>
      <c r="F2718" s="620">
        <v>28.49</v>
      </c>
    </row>
    <row r="2719" spans="1:6">
      <c r="A2719" s="617" t="s">
        <v>15045</v>
      </c>
      <c r="B2719" s="618" t="s">
        <v>15046</v>
      </c>
      <c r="C2719" s="619" t="s">
        <v>5421</v>
      </c>
      <c r="D2719" s="620">
        <v>23.53</v>
      </c>
      <c r="E2719" s="620">
        <v>18.78</v>
      </c>
      <c r="F2719" s="620">
        <v>42.31</v>
      </c>
    </row>
    <row r="2720" spans="1:6">
      <c r="A2720" s="617" t="s">
        <v>15047</v>
      </c>
      <c r="B2720" s="618" t="s">
        <v>15048</v>
      </c>
      <c r="C2720" s="619" t="s">
        <v>99</v>
      </c>
      <c r="D2720" s="620">
        <v>714.31</v>
      </c>
      <c r="E2720" s="620">
        <v>43.33</v>
      </c>
      <c r="F2720" s="620">
        <v>757.64</v>
      </c>
    </row>
    <row r="2721" spans="1:6">
      <c r="A2721" s="617" t="s">
        <v>15049</v>
      </c>
      <c r="B2721" s="618" t="s">
        <v>15050</v>
      </c>
      <c r="C2721" s="619" t="s">
        <v>99</v>
      </c>
      <c r="D2721" s="620">
        <v>77.8</v>
      </c>
      <c r="E2721" s="620">
        <v>27.94</v>
      </c>
      <c r="F2721" s="620">
        <v>105.74</v>
      </c>
    </row>
    <row r="2722" spans="1:6">
      <c r="A2722" s="617" t="s">
        <v>15051</v>
      </c>
      <c r="B2722" s="618" t="s">
        <v>15052</v>
      </c>
      <c r="C2722" s="619" t="s">
        <v>99</v>
      </c>
      <c r="D2722" s="620">
        <v>249.78</v>
      </c>
      <c r="E2722" s="620">
        <v>32.79</v>
      </c>
      <c r="F2722" s="620">
        <v>282.57</v>
      </c>
    </row>
    <row r="2723" spans="1:6" ht="15.75">
      <c r="A2723" s="621"/>
      <c r="B2723" s="622" t="s">
        <v>11403</v>
      </c>
      <c r="C2723" s="610"/>
      <c r="D2723" s="611"/>
      <c r="E2723" s="611"/>
      <c r="F2723" s="611"/>
    </row>
    <row r="2724" spans="1:6">
      <c r="A2724" s="621"/>
      <c r="B2724" s="627" t="s">
        <v>6694</v>
      </c>
      <c r="C2724" s="628"/>
      <c r="D2724" s="629"/>
      <c r="E2724" s="629"/>
      <c r="F2724" s="629"/>
    </row>
    <row r="2725" spans="1:6" ht="30">
      <c r="A2725" s="612">
        <v>94806</v>
      </c>
      <c r="B2725" s="613" t="s">
        <v>6695</v>
      </c>
      <c r="C2725" s="614" t="s">
        <v>5390</v>
      </c>
      <c r="D2725" s="615">
        <v>1627.44</v>
      </c>
      <c r="E2725" s="615">
        <v>26.45</v>
      </c>
      <c r="F2725" s="615">
        <v>1653.89</v>
      </c>
    </row>
    <row r="2726" spans="1:6" ht="45">
      <c r="A2726" s="617" t="s">
        <v>15053</v>
      </c>
      <c r="B2726" s="618" t="s">
        <v>15054</v>
      </c>
      <c r="C2726" s="619" t="s">
        <v>99</v>
      </c>
      <c r="D2726" s="620">
        <v>890.78</v>
      </c>
      <c r="E2726" s="620">
        <v>14.48</v>
      </c>
      <c r="F2726" s="620">
        <v>905.26</v>
      </c>
    </row>
    <row r="2727" spans="1:6" ht="30">
      <c r="A2727" s="617" t="s">
        <v>15055</v>
      </c>
      <c r="B2727" s="618" t="s">
        <v>15056</v>
      </c>
      <c r="C2727" s="619" t="s">
        <v>5390</v>
      </c>
      <c r="D2727" s="620">
        <v>1058.44</v>
      </c>
      <c r="E2727" s="620">
        <v>275.82</v>
      </c>
      <c r="F2727" s="620">
        <v>1334.26</v>
      </c>
    </row>
    <row r="2728" spans="1:6" ht="45">
      <c r="A2728" s="617" t="s">
        <v>15057</v>
      </c>
      <c r="B2728" s="618" t="s">
        <v>15058</v>
      </c>
      <c r="C2728" s="619" t="s">
        <v>99</v>
      </c>
      <c r="D2728" s="620">
        <v>1381.36</v>
      </c>
      <c r="E2728" s="620">
        <v>251.4</v>
      </c>
      <c r="F2728" s="620">
        <v>1632.76</v>
      </c>
    </row>
    <row r="2729" spans="1:6">
      <c r="A2729" s="621"/>
      <c r="B2729" s="627" t="s">
        <v>11404</v>
      </c>
      <c r="C2729" s="628"/>
      <c r="D2729" s="629"/>
      <c r="E2729" s="629"/>
      <c r="F2729" s="629"/>
    </row>
    <row r="2730" spans="1:6">
      <c r="A2730" s="612">
        <v>100701</v>
      </c>
      <c r="B2730" s="613" t="s">
        <v>6696</v>
      </c>
      <c r="C2730" s="614" t="s">
        <v>99</v>
      </c>
      <c r="D2730" s="615">
        <v>1475.6</v>
      </c>
      <c r="E2730" s="615">
        <v>14.72</v>
      </c>
      <c r="F2730" s="615">
        <v>1490.32</v>
      </c>
    </row>
    <row r="2731" spans="1:6">
      <c r="A2731" s="617" t="s">
        <v>15059</v>
      </c>
      <c r="B2731" s="618" t="s">
        <v>15060</v>
      </c>
      <c r="C2731" s="619" t="s">
        <v>99</v>
      </c>
      <c r="D2731" s="620">
        <v>318.76</v>
      </c>
      <c r="E2731" s="620">
        <v>93.93</v>
      </c>
      <c r="F2731" s="620">
        <v>412.69</v>
      </c>
    </row>
    <row r="2732" spans="1:6">
      <c r="A2732" s="617" t="s">
        <v>15061</v>
      </c>
      <c r="B2732" s="632" t="s">
        <v>15062</v>
      </c>
      <c r="C2732" s="619" t="s">
        <v>99</v>
      </c>
      <c r="D2732" s="620">
        <v>1476.77</v>
      </c>
      <c r="E2732" s="620">
        <v>69.47</v>
      </c>
      <c r="F2732" s="620">
        <v>1546.24</v>
      </c>
    </row>
    <row r="2733" spans="1:6">
      <c r="A2733" s="621"/>
      <c r="B2733" s="627" t="s">
        <v>11405</v>
      </c>
      <c r="C2733" s="628"/>
      <c r="D2733" s="629"/>
      <c r="E2733" s="629"/>
      <c r="F2733" s="629"/>
    </row>
    <row r="2734" spans="1:6" ht="30">
      <c r="A2734" s="612">
        <v>94807</v>
      </c>
      <c r="B2734" s="613" t="s">
        <v>6697</v>
      </c>
      <c r="C2734" s="614" t="s">
        <v>5390</v>
      </c>
      <c r="D2734" s="615">
        <v>1465.61</v>
      </c>
      <c r="E2734" s="615">
        <v>27.85</v>
      </c>
      <c r="F2734" s="615">
        <v>1493.46</v>
      </c>
    </row>
    <row r="2735" spans="1:6">
      <c r="A2735" s="621"/>
      <c r="B2735" s="627" t="s">
        <v>11406</v>
      </c>
      <c r="C2735" s="628"/>
      <c r="D2735" s="629"/>
      <c r="E2735" s="629"/>
      <c r="F2735" s="629"/>
    </row>
    <row r="2736" spans="1:6" ht="30">
      <c r="A2736" s="617" t="s">
        <v>15063</v>
      </c>
      <c r="B2736" s="618" t="s">
        <v>15064</v>
      </c>
      <c r="C2736" s="619" t="s">
        <v>99</v>
      </c>
      <c r="D2736" s="620">
        <v>788.75</v>
      </c>
      <c r="E2736" s="620">
        <v>29.82</v>
      </c>
      <c r="F2736" s="620">
        <v>818.57</v>
      </c>
    </row>
    <row r="2737" spans="1:6" ht="30">
      <c r="A2737" s="617" t="s">
        <v>15065</v>
      </c>
      <c r="B2737" s="618" t="s">
        <v>15066</v>
      </c>
      <c r="C2737" s="619" t="s">
        <v>99</v>
      </c>
      <c r="D2737" s="620">
        <v>985.51</v>
      </c>
      <c r="E2737" s="620">
        <v>29.82</v>
      </c>
      <c r="F2737" s="620">
        <v>1015.33</v>
      </c>
    </row>
    <row r="2738" spans="1:6" ht="30">
      <c r="A2738" s="617" t="s">
        <v>15067</v>
      </c>
      <c r="B2738" s="618" t="s">
        <v>15068</v>
      </c>
      <c r="C2738" s="619" t="s">
        <v>1</v>
      </c>
      <c r="D2738" s="620">
        <v>5848.09</v>
      </c>
      <c r="E2738" s="620">
        <v>142.88</v>
      </c>
      <c r="F2738" s="620">
        <v>5990.97</v>
      </c>
    </row>
    <row r="2739" spans="1:6" ht="30">
      <c r="A2739" s="617" t="s">
        <v>15069</v>
      </c>
      <c r="B2739" s="618" t="s">
        <v>15070</v>
      </c>
      <c r="C2739" s="619" t="s">
        <v>14886</v>
      </c>
      <c r="D2739" s="620">
        <v>3129.45</v>
      </c>
      <c r="E2739" s="620">
        <v>356.49</v>
      </c>
      <c r="F2739" s="620">
        <v>3485.94</v>
      </c>
    </row>
    <row r="2740" spans="1:6">
      <c r="A2740" s="621"/>
      <c r="B2740" s="627" t="s">
        <v>11407</v>
      </c>
      <c r="C2740" s="628"/>
      <c r="D2740" s="629"/>
      <c r="E2740" s="629"/>
      <c r="F2740" s="629"/>
    </row>
    <row r="2741" spans="1:6" ht="30">
      <c r="A2741" s="617" t="s">
        <v>15071</v>
      </c>
      <c r="B2741" s="618" t="s">
        <v>15072</v>
      </c>
      <c r="C2741" s="619" t="s">
        <v>99</v>
      </c>
      <c r="D2741" s="620">
        <v>1341.88</v>
      </c>
      <c r="E2741" s="620">
        <v>73.95</v>
      </c>
      <c r="F2741" s="620">
        <v>1415.83</v>
      </c>
    </row>
    <row r="2742" spans="1:6">
      <c r="A2742" s="621"/>
      <c r="B2742" s="627" t="s">
        <v>11408</v>
      </c>
      <c r="C2742" s="628"/>
      <c r="D2742" s="629"/>
      <c r="E2742" s="629"/>
      <c r="F2742" s="629"/>
    </row>
    <row r="2743" spans="1:6">
      <c r="A2743" s="612">
        <v>90838</v>
      </c>
      <c r="B2743" s="613" t="s">
        <v>6698</v>
      </c>
      <c r="C2743" s="614" t="s">
        <v>5390</v>
      </c>
      <c r="D2743" s="615">
        <v>3519.72</v>
      </c>
      <c r="E2743" s="615">
        <v>105.14</v>
      </c>
      <c r="F2743" s="615">
        <v>3624.86</v>
      </c>
    </row>
    <row r="2744" spans="1:6">
      <c r="A2744" s="621"/>
      <c r="B2744" s="627" t="s">
        <v>11409</v>
      </c>
      <c r="C2744" s="628"/>
      <c r="D2744" s="629"/>
      <c r="E2744" s="629"/>
      <c r="F2744" s="629"/>
    </row>
    <row r="2745" spans="1:6" ht="45">
      <c r="A2745" s="612">
        <v>94559</v>
      </c>
      <c r="B2745" s="613" t="s">
        <v>6699</v>
      </c>
      <c r="C2745" s="614" t="s">
        <v>99</v>
      </c>
      <c r="D2745" s="615">
        <v>700.3</v>
      </c>
      <c r="E2745" s="615">
        <v>134.57</v>
      </c>
      <c r="F2745" s="615">
        <v>834.87</v>
      </c>
    </row>
    <row r="2746" spans="1:6" ht="30">
      <c r="A2746" s="617" t="s">
        <v>15073</v>
      </c>
      <c r="B2746" s="618" t="s">
        <v>15074</v>
      </c>
      <c r="C2746" s="619" t="s">
        <v>99</v>
      </c>
      <c r="D2746" s="620">
        <v>353.44</v>
      </c>
      <c r="E2746" s="620">
        <v>316.95</v>
      </c>
      <c r="F2746" s="620">
        <v>670.39</v>
      </c>
    </row>
    <row r="2747" spans="1:6">
      <c r="A2747" s="617" t="s">
        <v>15075</v>
      </c>
      <c r="B2747" s="618" t="s">
        <v>15076</v>
      </c>
      <c r="C2747" s="619" t="s">
        <v>99</v>
      </c>
      <c r="D2747" s="620">
        <v>504.16</v>
      </c>
      <c r="E2747" s="620">
        <v>68.22</v>
      </c>
      <c r="F2747" s="620">
        <v>572.38</v>
      </c>
    </row>
    <row r="2748" spans="1:6">
      <c r="A2748" s="621"/>
      <c r="B2748" s="627" t="s">
        <v>11410</v>
      </c>
      <c r="C2748" s="628"/>
      <c r="D2748" s="629"/>
      <c r="E2748" s="629"/>
      <c r="F2748" s="629"/>
    </row>
    <row r="2749" spans="1:6" ht="45">
      <c r="A2749" s="612">
        <v>94562</v>
      </c>
      <c r="B2749" s="613" t="s">
        <v>6700</v>
      </c>
      <c r="C2749" s="614" t="s">
        <v>99</v>
      </c>
      <c r="D2749" s="615">
        <v>731.51</v>
      </c>
      <c r="E2749" s="615">
        <v>61.43</v>
      </c>
      <c r="F2749" s="615">
        <v>792.94</v>
      </c>
    </row>
    <row r="2750" spans="1:6">
      <c r="A2750" s="621"/>
      <c r="B2750" s="627" t="s">
        <v>15077</v>
      </c>
      <c r="C2750" s="610"/>
      <c r="D2750" s="611"/>
      <c r="E2750" s="611"/>
      <c r="F2750" s="611"/>
    </row>
    <row r="2751" spans="1:6">
      <c r="A2751" s="617" t="s">
        <v>15078</v>
      </c>
      <c r="B2751" s="618" t="s">
        <v>15076</v>
      </c>
      <c r="C2751" s="619" t="s">
        <v>99</v>
      </c>
      <c r="D2751" s="620">
        <v>306.31</v>
      </c>
      <c r="E2751" s="620">
        <v>68.22</v>
      </c>
      <c r="F2751" s="620">
        <v>374.53</v>
      </c>
    </row>
    <row r="2752" spans="1:6" ht="30">
      <c r="A2752" s="617" t="s">
        <v>15079</v>
      </c>
      <c r="B2752" s="618" t="s">
        <v>15080</v>
      </c>
      <c r="C2752" s="619" t="s">
        <v>99</v>
      </c>
      <c r="D2752" s="620">
        <v>282.73</v>
      </c>
      <c r="E2752" s="620">
        <v>0</v>
      </c>
      <c r="F2752" s="620">
        <v>282.73</v>
      </c>
    </row>
    <row r="2753" spans="1:6">
      <c r="A2753" s="617" t="s">
        <v>15081</v>
      </c>
      <c r="B2753" s="618" t="s">
        <v>15082</v>
      </c>
      <c r="C2753" s="619" t="s">
        <v>99</v>
      </c>
      <c r="D2753" s="620">
        <v>1042.54</v>
      </c>
      <c r="E2753" s="620">
        <v>37.6</v>
      </c>
      <c r="F2753" s="620">
        <v>1080.1400000000001</v>
      </c>
    </row>
    <row r="2754" spans="1:6" ht="30">
      <c r="A2754" s="617" t="s">
        <v>15083</v>
      </c>
      <c r="B2754" s="618" t="s">
        <v>15084</v>
      </c>
      <c r="C2754" s="619" t="s">
        <v>99</v>
      </c>
      <c r="D2754" s="620">
        <v>1004.91</v>
      </c>
      <c r="E2754" s="620">
        <v>48.78</v>
      </c>
      <c r="F2754" s="620">
        <v>1053.69</v>
      </c>
    </row>
    <row r="2755" spans="1:6" ht="30">
      <c r="A2755" s="617" t="s">
        <v>15085</v>
      </c>
      <c r="B2755" s="618" t="s">
        <v>15086</v>
      </c>
      <c r="C2755" s="619" t="s">
        <v>1</v>
      </c>
      <c r="D2755" s="620">
        <v>649.16999999999996</v>
      </c>
      <c r="E2755" s="620">
        <v>29.43</v>
      </c>
      <c r="F2755" s="620">
        <v>678.6</v>
      </c>
    </row>
    <row r="2756" spans="1:6">
      <c r="A2756" s="621"/>
      <c r="B2756" s="627" t="s">
        <v>6701</v>
      </c>
      <c r="C2756" s="628"/>
      <c r="D2756" s="629"/>
      <c r="E2756" s="629"/>
      <c r="F2756" s="629"/>
    </row>
    <row r="2757" spans="1:6" ht="30">
      <c r="A2757" s="617" t="s">
        <v>15087</v>
      </c>
      <c r="B2757" s="618" t="s">
        <v>15088</v>
      </c>
      <c r="C2757" s="619" t="s">
        <v>14886</v>
      </c>
      <c r="D2757" s="620">
        <v>3328.26</v>
      </c>
      <c r="E2757" s="620">
        <v>408.24</v>
      </c>
      <c r="F2757" s="620">
        <v>3736.5</v>
      </c>
    </row>
    <row r="2758" spans="1:6" ht="30">
      <c r="A2758" s="617" t="s">
        <v>15089</v>
      </c>
      <c r="B2758" s="618" t="s">
        <v>15090</v>
      </c>
      <c r="C2758" s="619" t="s">
        <v>99</v>
      </c>
      <c r="D2758" s="620">
        <v>1631.61</v>
      </c>
      <c r="E2758" s="620">
        <v>39.299999999999997</v>
      </c>
      <c r="F2758" s="620">
        <v>1670.91</v>
      </c>
    </row>
    <row r="2759" spans="1:6" ht="45">
      <c r="A2759" s="617" t="s">
        <v>15091</v>
      </c>
      <c r="B2759" s="618" t="s">
        <v>15092</v>
      </c>
      <c r="C2759" s="619" t="s">
        <v>99</v>
      </c>
      <c r="D2759" s="620">
        <v>1206.93</v>
      </c>
      <c r="E2759" s="620">
        <v>251.54</v>
      </c>
      <c r="F2759" s="620">
        <v>1458.47</v>
      </c>
    </row>
    <row r="2760" spans="1:6">
      <c r="A2760" s="617" t="s">
        <v>15093</v>
      </c>
      <c r="B2760" s="618" t="s">
        <v>15094</v>
      </c>
      <c r="C2760" s="619" t="s">
        <v>99</v>
      </c>
      <c r="D2760" s="620">
        <v>448.08</v>
      </c>
      <c r="E2760" s="620">
        <v>90.98</v>
      </c>
      <c r="F2760" s="620">
        <v>539.05999999999995</v>
      </c>
    </row>
    <row r="2761" spans="1:6" ht="30">
      <c r="A2761" s="612">
        <v>99861</v>
      </c>
      <c r="B2761" s="613" t="s">
        <v>6702</v>
      </c>
      <c r="C2761" s="614" t="s">
        <v>99</v>
      </c>
      <c r="D2761" s="615">
        <v>359.94</v>
      </c>
      <c r="E2761" s="615">
        <v>291.98</v>
      </c>
      <c r="F2761" s="615">
        <v>651.91999999999996</v>
      </c>
    </row>
    <row r="2762" spans="1:6" ht="30">
      <c r="A2762" s="617" t="s">
        <v>15095</v>
      </c>
      <c r="B2762" s="618" t="s">
        <v>15096</v>
      </c>
      <c r="C2762" s="619" t="s">
        <v>99</v>
      </c>
      <c r="D2762" s="620">
        <v>124.01</v>
      </c>
      <c r="E2762" s="620">
        <v>54.49</v>
      </c>
      <c r="F2762" s="620">
        <v>178.5</v>
      </c>
    </row>
    <row r="2763" spans="1:6" ht="30">
      <c r="A2763" s="617" t="s">
        <v>15097</v>
      </c>
      <c r="B2763" s="618" t="s">
        <v>15098</v>
      </c>
      <c r="C2763" s="619" t="s">
        <v>99</v>
      </c>
      <c r="D2763" s="620">
        <v>146.76</v>
      </c>
      <c r="E2763" s="620">
        <v>42.22</v>
      </c>
      <c r="F2763" s="620">
        <v>188.98</v>
      </c>
    </row>
    <row r="2764" spans="1:6" ht="30">
      <c r="A2764" s="617" t="s">
        <v>15099</v>
      </c>
      <c r="B2764" s="618" t="s">
        <v>15100</v>
      </c>
      <c r="C2764" s="619" t="s">
        <v>99</v>
      </c>
      <c r="D2764" s="620">
        <v>125.79</v>
      </c>
      <c r="E2764" s="620">
        <v>42.22</v>
      </c>
      <c r="F2764" s="620">
        <v>168.01</v>
      </c>
    </row>
    <row r="2765" spans="1:6" ht="30">
      <c r="A2765" s="617" t="s">
        <v>15101</v>
      </c>
      <c r="B2765" s="618" t="s">
        <v>15102</v>
      </c>
      <c r="C2765" s="619" t="s">
        <v>99</v>
      </c>
      <c r="D2765" s="620">
        <v>99.84</v>
      </c>
      <c r="E2765" s="620">
        <v>29.16</v>
      </c>
      <c r="F2765" s="620">
        <v>129</v>
      </c>
    </row>
    <row r="2766" spans="1:6" ht="30">
      <c r="A2766" s="617" t="s">
        <v>15103</v>
      </c>
      <c r="B2766" s="618" t="s">
        <v>15104</v>
      </c>
      <c r="C2766" s="619" t="s">
        <v>99</v>
      </c>
      <c r="D2766" s="620">
        <v>192.36</v>
      </c>
      <c r="E2766" s="620">
        <v>20.58</v>
      </c>
      <c r="F2766" s="620">
        <v>212.94</v>
      </c>
    </row>
    <row r="2767" spans="1:6" ht="60">
      <c r="A2767" s="617" t="s">
        <v>15105</v>
      </c>
      <c r="B2767" s="618" t="s">
        <v>15106</v>
      </c>
      <c r="C2767" s="619" t="s">
        <v>5421</v>
      </c>
      <c r="D2767" s="620">
        <v>1888.83</v>
      </c>
      <c r="E2767" s="620">
        <v>72.94</v>
      </c>
      <c r="F2767" s="620">
        <v>1961.77</v>
      </c>
    </row>
    <row r="2768" spans="1:6" ht="45">
      <c r="A2768" s="617" t="s">
        <v>15107</v>
      </c>
      <c r="B2768" s="618" t="s">
        <v>15108</v>
      </c>
      <c r="C2768" s="619" t="s">
        <v>5421</v>
      </c>
      <c r="D2768" s="620">
        <v>1072.02</v>
      </c>
      <c r="E2768" s="620">
        <v>36.64</v>
      </c>
      <c r="F2768" s="620">
        <v>1108.6600000000001</v>
      </c>
    </row>
    <row r="2769" spans="1:6">
      <c r="A2769" s="617" t="s">
        <v>15109</v>
      </c>
      <c r="B2769" s="618" t="s">
        <v>15110</v>
      </c>
      <c r="C2769" s="619" t="s">
        <v>99</v>
      </c>
      <c r="D2769" s="620">
        <v>1759.73</v>
      </c>
      <c r="E2769" s="620">
        <v>358.28</v>
      </c>
      <c r="F2769" s="620">
        <v>2118.0100000000002</v>
      </c>
    </row>
    <row r="2770" spans="1:6" ht="30">
      <c r="A2770" s="612">
        <v>100861</v>
      </c>
      <c r="B2770" s="613" t="s">
        <v>6703</v>
      </c>
      <c r="C2770" s="614" t="s">
        <v>5390</v>
      </c>
      <c r="D2770" s="615">
        <v>27.41</v>
      </c>
      <c r="E2770" s="615">
        <v>12.3</v>
      </c>
      <c r="F2770" s="615">
        <v>39.71</v>
      </c>
    </row>
    <row r="2771" spans="1:6" ht="30">
      <c r="A2771" s="612">
        <v>100862</v>
      </c>
      <c r="B2771" s="613" t="s">
        <v>6704</v>
      </c>
      <c r="C2771" s="614" t="s">
        <v>5390</v>
      </c>
      <c r="D2771" s="615">
        <v>31.39</v>
      </c>
      <c r="E2771" s="615">
        <v>12.3</v>
      </c>
      <c r="F2771" s="615">
        <v>43.69</v>
      </c>
    </row>
    <row r="2772" spans="1:6">
      <c r="A2772" s="612">
        <v>95541</v>
      </c>
      <c r="B2772" s="613" t="s">
        <v>6705</v>
      </c>
      <c r="C2772" s="614" t="s">
        <v>5390</v>
      </c>
      <c r="D2772" s="615">
        <v>1.28</v>
      </c>
      <c r="E2772" s="615">
        <v>3.85</v>
      </c>
      <c r="F2772" s="615">
        <v>5.13</v>
      </c>
    </row>
    <row r="2773" spans="1:6" ht="30">
      <c r="A2773" s="612">
        <v>94587</v>
      </c>
      <c r="B2773" s="613" t="s">
        <v>6706</v>
      </c>
      <c r="C2773" s="614" t="s">
        <v>5421</v>
      </c>
      <c r="D2773" s="615">
        <v>51.61</v>
      </c>
      <c r="E2773" s="615">
        <v>19.239999999999998</v>
      </c>
      <c r="F2773" s="615">
        <v>70.849999999999994</v>
      </c>
    </row>
    <row r="2774" spans="1:6" ht="30">
      <c r="A2774" s="612">
        <v>94588</v>
      </c>
      <c r="B2774" s="613" t="s">
        <v>6707</v>
      </c>
      <c r="C2774" s="614" t="s">
        <v>5421</v>
      </c>
      <c r="D2774" s="615">
        <v>52.03</v>
      </c>
      <c r="E2774" s="615">
        <v>9.98</v>
      </c>
      <c r="F2774" s="615">
        <v>62.01</v>
      </c>
    </row>
    <row r="2775" spans="1:6" ht="15.75">
      <c r="A2775" s="621"/>
      <c r="B2775" s="622" t="s">
        <v>6708</v>
      </c>
      <c r="C2775" s="610"/>
      <c r="D2775" s="611"/>
      <c r="E2775" s="611"/>
      <c r="F2775" s="611"/>
    </row>
    <row r="2776" spans="1:6" ht="30">
      <c r="A2776" s="617" t="s">
        <v>15111</v>
      </c>
      <c r="B2776" s="618" t="s">
        <v>15112</v>
      </c>
      <c r="C2776" s="619" t="s">
        <v>5421</v>
      </c>
      <c r="D2776" s="620">
        <v>13.98</v>
      </c>
      <c r="E2776" s="620">
        <v>24.17</v>
      </c>
      <c r="F2776" s="620">
        <v>38.15</v>
      </c>
    </row>
    <row r="2777" spans="1:6" ht="30">
      <c r="A2777" s="617" t="s">
        <v>15113</v>
      </c>
      <c r="B2777" s="618" t="s">
        <v>15114</v>
      </c>
      <c r="C2777" s="619" t="s">
        <v>99</v>
      </c>
      <c r="D2777" s="620">
        <v>23.1</v>
      </c>
      <c r="E2777" s="620">
        <v>45.06</v>
      </c>
      <c r="F2777" s="620">
        <v>68.16</v>
      </c>
    </row>
    <row r="2778" spans="1:6" ht="45">
      <c r="A2778" s="617" t="s">
        <v>15115</v>
      </c>
      <c r="B2778" s="618" t="s">
        <v>15116</v>
      </c>
      <c r="C2778" s="619" t="s">
        <v>5421</v>
      </c>
      <c r="D2778" s="620">
        <v>594.30999999999995</v>
      </c>
      <c r="E2778" s="620">
        <v>229.82</v>
      </c>
      <c r="F2778" s="620">
        <v>824.13</v>
      </c>
    </row>
    <row r="2779" spans="1:6" ht="45">
      <c r="A2779" s="612">
        <v>99837</v>
      </c>
      <c r="B2779" s="613" t="s">
        <v>11933</v>
      </c>
      <c r="C2779" s="614" t="s">
        <v>5421</v>
      </c>
      <c r="D2779" s="615">
        <v>450.5</v>
      </c>
      <c r="E2779" s="615">
        <v>189.04</v>
      </c>
      <c r="F2779" s="615">
        <v>639.54</v>
      </c>
    </row>
    <row r="2780" spans="1:6" ht="45">
      <c r="A2780" s="617" t="s">
        <v>15117</v>
      </c>
      <c r="B2780" s="618" t="s">
        <v>15118</v>
      </c>
      <c r="C2780" s="619" t="s">
        <v>5421</v>
      </c>
      <c r="D2780" s="620">
        <v>607.34</v>
      </c>
      <c r="E2780" s="620">
        <v>189.06</v>
      </c>
      <c r="F2780" s="620">
        <v>796.4</v>
      </c>
    </row>
    <row r="2781" spans="1:6" ht="45">
      <c r="A2781" s="612">
        <v>99839</v>
      </c>
      <c r="B2781" s="613" t="s">
        <v>11934</v>
      </c>
      <c r="C2781" s="614" t="s">
        <v>5421</v>
      </c>
      <c r="D2781" s="615">
        <v>327.79</v>
      </c>
      <c r="E2781" s="615">
        <v>198.32</v>
      </c>
      <c r="F2781" s="615">
        <v>526.11</v>
      </c>
    </row>
    <row r="2782" spans="1:6" ht="30">
      <c r="A2782" s="612">
        <v>99841</v>
      </c>
      <c r="B2782" s="613" t="s">
        <v>11935</v>
      </c>
      <c r="C2782" s="614" t="s">
        <v>5421</v>
      </c>
      <c r="D2782" s="615">
        <v>941.23</v>
      </c>
      <c r="E2782" s="615">
        <v>115.02</v>
      </c>
      <c r="F2782" s="615">
        <v>1056.25</v>
      </c>
    </row>
    <row r="2783" spans="1:6" ht="60">
      <c r="A2783" s="617" t="s">
        <v>15119</v>
      </c>
      <c r="B2783" s="618" t="s">
        <v>15120</v>
      </c>
      <c r="C2783" s="619" t="s">
        <v>5421</v>
      </c>
      <c r="D2783" s="620">
        <v>341.08</v>
      </c>
      <c r="E2783" s="620">
        <v>198.32</v>
      </c>
      <c r="F2783" s="620">
        <v>539.4</v>
      </c>
    </row>
    <row r="2784" spans="1:6" ht="75">
      <c r="A2784" s="617" t="s">
        <v>15121</v>
      </c>
      <c r="B2784" s="618" t="s">
        <v>15122</v>
      </c>
      <c r="C2784" s="619" t="s">
        <v>5421</v>
      </c>
      <c r="D2784" s="620">
        <v>453.35</v>
      </c>
      <c r="E2784" s="620">
        <v>207.17</v>
      </c>
      <c r="F2784" s="620">
        <v>660.52</v>
      </c>
    </row>
    <row r="2785" spans="1:6" ht="45">
      <c r="A2785" s="617" t="s">
        <v>15123</v>
      </c>
      <c r="B2785" s="618" t="s">
        <v>15124</v>
      </c>
      <c r="C2785" s="619" t="s">
        <v>5421</v>
      </c>
      <c r="D2785" s="620">
        <v>168.22</v>
      </c>
      <c r="E2785" s="620">
        <v>151.9</v>
      </c>
      <c r="F2785" s="620">
        <v>320.12</v>
      </c>
    </row>
    <row r="2786" spans="1:6" ht="60">
      <c r="A2786" s="617" t="s">
        <v>15125</v>
      </c>
      <c r="B2786" s="618" t="s">
        <v>15126</v>
      </c>
      <c r="C2786" s="619" t="s">
        <v>5421</v>
      </c>
      <c r="D2786" s="620">
        <v>238.48</v>
      </c>
      <c r="E2786" s="620">
        <v>198.32</v>
      </c>
      <c r="F2786" s="620">
        <v>436.8</v>
      </c>
    </row>
    <row r="2787" spans="1:6" ht="60">
      <c r="A2787" s="617" t="s">
        <v>15127</v>
      </c>
      <c r="B2787" s="618" t="s">
        <v>15128</v>
      </c>
      <c r="C2787" s="619" t="s">
        <v>5421</v>
      </c>
      <c r="D2787" s="620">
        <v>244.47</v>
      </c>
      <c r="E2787" s="620">
        <v>198.32</v>
      </c>
      <c r="F2787" s="620">
        <v>442.79</v>
      </c>
    </row>
    <row r="2788" spans="1:6" ht="45">
      <c r="A2788" s="617" t="s">
        <v>15129</v>
      </c>
      <c r="B2788" s="618" t="s">
        <v>15130</v>
      </c>
      <c r="C2788" s="619" t="s">
        <v>5421</v>
      </c>
      <c r="D2788" s="620">
        <v>168.3</v>
      </c>
      <c r="E2788" s="620">
        <v>140</v>
      </c>
      <c r="F2788" s="620">
        <v>308.3</v>
      </c>
    </row>
    <row r="2789" spans="1:6">
      <c r="A2789" s="617" t="s">
        <v>15131</v>
      </c>
      <c r="B2789" s="618" t="s">
        <v>15132</v>
      </c>
      <c r="C2789" s="619" t="s">
        <v>5421</v>
      </c>
      <c r="D2789" s="620">
        <v>73.55</v>
      </c>
      <c r="E2789" s="620">
        <v>24.01</v>
      </c>
      <c r="F2789" s="620">
        <v>97.56</v>
      </c>
    </row>
    <row r="2790" spans="1:6">
      <c r="A2790" s="612">
        <v>99855</v>
      </c>
      <c r="B2790" s="613" t="s">
        <v>11936</v>
      </c>
      <c r="C2790" s="614" t="s">
        <v>5421</v>
      </c>
      <c r="D2790" s="615">
        <v>83</v>
      </c>
      <c r="E2790" s="615">
        <v>32.51</v>
      </c>
      <c r="F2790" s="615">
        <v>115.51</v>
      </c>
    </row>
    <row r="2791" spans="1:6">
      <c r="A2791" s="612">
        <v>99857</v>
      </c>
      <c r="B2791" s="613" t="s">
        <v>11937</v>
      </c>
      <c r="C2791" s="614" t="s">
        <v>5421</v>
      </c>
      <c r="D2791" s="615">
        <v>48.88</v>
      </c>
      <c r="E2791" s="615">
        <v>45.66</v>
      </c>
      <c r="F2791" s="615">
        <v>94.54</v>
      </c>
    </row>
    <row r="2792" spans="1:6">
      <c r="A2792" s="617" t="s">
        <v>15133</v>
      </c>
      <c r="B2792" s="618" t="s">
        <v>15134</v>
      </c>
      <c r="C2792" s="619" t="s">
        <v>5421</v>
      </c>
      <c r="D2792" s="620">
        <v>281.38</v>
      </c>
      <c r="E2792" s="620">
        <v>36.299999999999997</v>
      </c>
      <c r="F2792" s="620">
        <v>317.68</v>
      </c>
    </row>
    <row r="2793" spans="1:6">
      <c r="A2793" s="617" t="s">
        <v>15135</v>
      </c>
      <c r="B2793" s="618" t="s">
        <v>15136</v>
      </c>
      <c r="C2793" s="619" t="s">
        <v>5421</v>
      </c>
      <c r="D2793" s="620">
        <v>83.76</v>
      </c>
      <c r="E2793" s="620">
        <v>10.9</v>
      </c>
      <c r="F2793" s="620">
        <v>94.66</v>
      </c>
    </row>
    <row r="2794" spans="1:6" ht="45">
      <c r="A2794" s="617" t="s">
        <v>15137</v>
      </c>
      <c r="B2794" s="618" t="s">
        <v>15138</v>
      </c>
      <c r="C2794" s="619" t="s">
        <v>5421</v>
      </c>
      <c r="D2794" s="620">
        <v>205.45</v>
      </c>
      <c r="E2794" s="620">
        <v>82.79</v>
      </c>
      <c r="F2794" s="620">
        <v>288.24</v>
      </c>
    </row>
    <row r="2795" spans="1:6" ht="30">
      <c r="A2795" s="617" t="s">
        <v>15139</v>
      </c>
      <c r="B2795" s="618" t="s">
        <v>15140</v>
      </c>
      <c r="C2795" s="619" t="s">
        <v>5421</v>
      </c>
      <c r="D2795" s="620">
        <v>147.65</v>
      </c>
      <c r="E2795" s="620">
        <v>62.73</v>
      </c>
      <c r="F2795" s="620">
        <v>210.38</v>
      </c>
    </row>
    <row r="2796" spans="1:6" ht="45">
      <c r="A2796" s="617" t="s">
        <v>15141</v>
      </c>
      <c r="B2796" s="618" t="s">
        <v>15142</v>
      </c>
      <c r="C2796" s="619" t="s">
        <v>5421</v>
      </c>
      <c r="D2796" s="620">
        <v>155.02000000000001</v>
      </c>
      <c r="E2796" s="620">
        <v>63.85</v>
      </c>
      <c r="F2796" s="620">
        <v>218.87</v>
      </c>
    </row>
    <row r="2797" spans="1:6" ht="45">
      <c r="A2797" s="617" t="s">
        <v>15143</v>
      </c>
      <c r="B2797" s="618" t="s">
        <v>15144</v>
      </c>
      <c r="C2797" s="619" t="s">
        <v>5421</v>
      </c>
      <c r="D2797" s="620">
        <v>178.67</v>
      </c>
      <c r="E2797" s="620">
        <v>27.99</v>
      </c>
      <c r="F2797" s="620">
        <v>206.66</v>
      </c>
    </row>
    <row r="2798" spans="1:6" ht="45">
      <c r="A2798" s="617" t="s">
        <v>15145</v>
      </c>
      <c r="B2798" s="618" t="s">
        <v>15146</v>
      </c>
      <c r="C2798" s="619" t="s">
        <v>5421</v>
      </c>
      <c r="D2798" s="620">
        <v>187.85</v>
      </c>
      <c r="E2798" s="620">
        <v>27.99</v>
      </c>
      <c r="F2798" s="620">
        <v>215.84</v>
      </c>
    </row>
    <row r="2799" spans="1:6" ht="45">
      <c r="A2799" s="617" t="s">
        <v>15147</v>
      </c>
      <c r="B2799" s="618" t="s">
        <v>15148</v>
      </c>
      <c r="C2799" s="619" t="s">
        <v>5421</v>
      </c>
      <c r="D2799" s="620">
        <v>398.56</v>
      </c>
      <c r="E2799" s="620">
        <v>52.03</v>
      </c>
      <c r="F2799" s="620">
        <v>450.59</v>
      </c>
    </row>
    <row r="2800" spans="1:6" ht="45">
      <c r="A2800" s="617" t="s">
        <v>15149</v>
      </c>
      <c r="B2800" s="618" t="s">
        <v>15150</v>
      </c>
      <c r="C2800" s="619" t="s">
        <v>5421</v>
      </c>
      <c r="D2800" s="620">
        <v>420.74</v>
      </c>
      <c r="E2800" s="620">
        <v>52.03</v>
      </c>
      <c r="F2800" s="620">
        <v>472.77</v>
      </c>
    </row>
    <row r="2801" spans="1:6" ht="45">
      <c r="A2801" s="617" t="s">
        <v>15151</v>
      </c>
      <c r="B2801" s="618" t="s">
        <v>15152</v>
      </c>
      <c r="C2801" s="619" t="s">
        <v>5421</v>
      </c>
      <c r="D2801" s="620">
        <v>224.79</v>
      </c>
      <c r="E2801" s="620">
        <v>82.97</v>
      </c>
      <c r="F2801" s="620">
        <v>307.76</v>
      </c>
    </row>
    <row r="2802" spans="1:6" ht="45">
      <c r="A2802" s="617" t="s">
        <v>15153</v>
      </c>
      <c r="B2802" s="618" t="s">
        <v>15154</v>
      </c>
      <c r="C2802" s="619" t="s">
        <v>5390</v>
      </c>
      <c r="D2802" s="620">
        <v>251.78</v>
      </c>
      <c r="E2802" s="620">
        <v>124.43</v>
      </c>
      <c r="F2802" s="620">
        <v>376.21</v>
      </c>
    </row>
    <row r="2803" spans="1:6" ht="30">
      <c r="A2803" s="617" t="s">
        <v>15155</v>
      </c>
      <c r="B2803" s="618" t="s">
        <v>15156</v>
      </c>
      <c r="C2803" s="619" t="s">
        <v>5421</v>
      </c>
      <c r="D2803" s="620">
        <v>115.65</v>
      </c>
      <c r="E2803" s="620">
        <v>22.59</v>
      </c>
      <c r="F2803" s="620">
        <v>138.24</v>
      </c>
    </row>
    <row r="2804" spans="1:6" ht="15.75">
      <c r="A2804" s="621"/>
      <c r="B2804" s="622" t="s">
        <v>6709</v>
      </c>
      <c r="C2804" s="610"/>
      <c r="D2804" s="611"/>
      <c r="E2804" s="611"/>
      <c r="F2804" s="611"/>
    </row>
    <row r="2805" spans="1:6">
      <c r="A2805" s="621"/>
      <c r="B2805" s="627" t="s">
        <v>6710</v>
      </c>
      <c r="C2805" s="628"/>
      <c r="D2805" s="629"/>
      <c r="E2805" s="629"/>
      <c r="F2805" s="629"/>
    </row>
    <row r="2806" spans="1:6">
      <c r="A2806" s="612">
        <v>102190</v>
      </c>
      <c r="B2806" s="613" t="s">
        <v>6711</v>
      </c>
      <c r="C2806" s="614" t="s">
        <v>99</v>
      </c>
      <c r="D2806" s="615">
        <v>6.1</v>
      </c>
      <c r="E2806" s="615">
        <v>14.51</v>
      </c>
      <c r="F2806" s="615">
        <v>20.61</v>
      </c>
    </row>
    <row r="2807" spans="1:6" ht="30">
      <c r="A2807" s="612">
        <v>102191</v>
      </c>
      <c r="B2807" s="613" t="s">
        <v>6712</v>
      </c>
      <c r="C2807" s="614" t="s">
        <v>99</v>
      </c>
      <c r="D2807" s="615">
        <v>7.43</v>
      </c>
      <c r="E2807" s="615">
        <v>17.600000000000001</v>
      </c>
      <c r="F2807" s="615">
        <v>25.03</v>
      </c>
    </row>
    <row r="2808" spans="1:6">
      <c r="A2808" s="612">
        <v>102192</v>
      </c>
      <c r="B2808" s="613" t="s">
        <v>6713</v>
      </c>
      <c r="C2808" s="614" t="s">
        <v>99</v>
      </c>
      <c r="D2808" s="615">
        <v>5.3</v>
      </c>
      <c r="E2808" s="615">
        <v>12.56</v>
      </c>
      <c r="F2808" s="615">
        <v>17.86</v>
      </c>
    </row>
    <row r="2809" spans="1:6">
      <c r="A2809" s="617" t="s">
        <v>15157</v>
      </c>
      <c r="B2809" s="618" t="s">
        <v>15158</v>
      </c>
      <c r="C2809" s="619" t="s">
        <v>99</v>
      </c>
      <c r="D2809" s="620">
        <v>17.8</v>
      </c>
      <c r="E2809" s="620">
        <v>37.76</v>
      </c>
      <c r="F2809" s="620">
        <v>55.56</v>
      </c>
    </row>
    <row r="2810" spans="1:6">
      <c r="A2810" s="621"/>
      <c r="B2810" s="627" t="s">
        <v>11411</v>
      </c>
      <c r="C2810" s="610"/>
      <c r="D2810" s="611"/>
      <c r="E2810" s="611"/>
      <c r="F2810" s="611"/>
    </row>
    <row r="2811" spans="1:6" ht="30">
      <c r="A2811" s="612">
        <v>102182</v>
      </c>
      <c r="B2811" s="613" t="s">
        <v>6714</v>
      </c>
      <c r="C2811" s="614" t="s">
        <v>5390</v>
      </c>
      <c r="D2811" s="615">
        <v>1092.73</v>
      </c>
      <c r="E2811" s="615">
        <v>69.19</v>
      </c>
      <c r="F2811" s="615">
        <v>1161.92</v>
      </c>
    </row>
    <row r="2812" spans="1:6" ht="30">
      <c r="A2812" s="612">
        <v>102183</v>
      </c>
      <c r="B2812" s="613" t="s">
        <v>6715</v>
      </c>
      <c r="C2812" s="614" t="s">
        <v>5390</v>
      </c>
      <c r="D2812" s="615">
        <v>2189.46</v>
      </c>
      <c r="E2812" s="615">
        <v>147.79</v>
      </c>
      <c r="F2812" s="615">
        <v>2337.25</v>
      </c>
    </row>
    <row r="2813" spans="1:6" ht="30">
      <c r="A2813" s="612">
        <v>102184</v>
      </c>
      <c r="B2813" s="613" t="s">
        <v>6716</v>
      </c>
      <c r="C2813" s="614" t="s">
        <v>5390</v>
      </c>
      <c r="D2813" s="615">
        <v>2055.9499999999998</v>
      </c>
      <c r="E2813" s="615">
        <v>117.23</v>
      </c>
      <c r="F2813" s="615">
        <v>2173.1799999999998</v>
      </c>
    </row>
    <row r="2814" spans="1:6" ht="30">
      <c r="A2814" s="612">
        <v>102185</v>
      </c>
      <c r="B2814" s="613" t="s">
        <v>6717</v>
      </c>
      <c r="C2814" s="614" t="s">
        <v>5390</v>
      </c>
      <c r="D2814" s="615">
        <v>4115.8</v>
      </c>
      <c r="E2814" s="615">
        <v>243.6</v>
      </c>
      <c r="F2814" s="615">
        <v>4359.3999999999996</v>
      </c>
    </row>
    <row r="2815" spans="1:6">
      <c r="A2815" s="621"/>
      <c r="B2815" s="627" t="s">
        <v>6718</v>
      </c>
      <c r="C2815" s="610"/>
      <c r="D2815" s="611"/>
      <c r="E2815" s="611"/>
      <c r="F2815" s="611"/>
    </row>
    <row r="2816" spans="1:6" ht="30">
      <c r="A2816" s="612">
        <v>102151</v>
      </c>
      <c r="B2816" s="613" t="s">
        <v>6719</v>
      </c>
      <c r="C2816" s="614" t="s">
        <v>99</v>
      </c>
      <c r="D2816" s="615">
        <v>133.81</v>
      </c>
      <c r="E2816" s="615">
        <v>23.27</v>
      </c>
      <c r="F2816" s="615">
        <v>157.08000000000001</v>
      </c>
    </row>
    <row r="2817" spans="1:6" ht="30">
      <c r="A2817" s="612">
        <v>102152</v>
      </c>
      <c r="B2817" s="613" t="s">
        <v>6720</v>
      </c>
      <c r="C2817" s="614" t="s">
        <v>99</v>
      </c>
      <c r="D2817" s="615">
        <v>149.75</v>
      </c>
      <c r="E2817" s="615">
        <v>23.27</v>
      </c>
      <c r="F2817" s="615">
        <v>173.02</v>
      </c>
    </row>
    <row r="2818" spans="1:6" ht="30">
      <c r="A2818" s="612">
        <v>102154</v>
      </c>
      <c r="B2818" s="613" t="s">
        <v>6721</v>
      </c>
      <c r="C2818" s="614" t="s">
        <v>99</v>
      </c>
      <c r="D2818" s="615">
        <v>166.76</v>
      </c>
      <c r="E2818" s="615">
        <v>18.579999999999998</v>
      </c>
      <c r="F2818" s="615">
        <v>185.34</v>
      </c>
    </row>
    <row r="2819" spans="1:6" ht="30">
      <c r="A2819" s="612">
        <v>102156</v>
      </c>
      <c r="B2819" s="613" t="s">
        <v>6724</v>
      </c>
      <c r="C2819" s="614" t="s">
        <v>99</v>
      </c>
      <c r="D2819" s="615">
        <v>194.46</v>
      </c>
      <c r="E2819" s="615">
        <v>14.19</v>
      </c>
      <c r="F2819" s="615">
        <v>208.65</v>
      </c>
    </row>
    <row r="2820" spans="1:6" ht="30">
      <c r="A2820" s="612">
        <v>102158</v>
      </c>
      <c r="B2820" s="613" t="s">
        <v>6726</v>
      </c>
      <c r="C2820" s="614" t="s">
        <v>99</v>
      </c>
      <c r="D2820" s="615">
        <v>273.79000000000002</v>
      </c>
      <c r="E2820" s="615">
        <v>10.54</v>
      </c>
      <c r="F2820" s="615">
        <v>284.33</v>
      </c>
    </row>
    <row r="2821" spans="1:6" ht="30">
      <c r="A2821" s="612">
        <v>102159</v>
      </c>
      <c r="B2821" s="613" t="s">
        <v>6727</v>
      </c>
      <c r="C2821" s="614" t="s">
        <v>99</v>
      </c>
      <c r="D2821" s="615">
        <v>327.74</v>
      </c>
      <c r="E2821" s="615">
        <v>9.25</v>
      </c>
      <c r="F2821" s="615">
        <v>336.99</v>
      </c>
    </row>
    <row r="2822" spans="1:6" ht="30">
      <c r="A2822" s="612">
        <v>102153</v>
      </c>
      <c r="B2822" s="613" t="s">
        <v>6722</v>
      </c>
      <c r="C2822" s="614" t="s">
        <v>99</v>
      </c>
      <c r="D2822" s="615">
        <v>192.24</v>
      </c>
      <c r="E2822" s="615">
        <v>23.27</v>
      </c>
      <c r="F2822" s="615">
        <v>215.51</v>
      </c>
    </row>
    <row r="2823" spans="1:6" ht="30">
      <c r="A2823" s="612">
        <v>102155</v>
      </c>
      <c r="B2823" s="613" t="s">
        <v>6723</v>
      </c>
      <c r="C2823" s="614" t="s">
        <v>99</v>
      </c>
      <c r="D2823" s="615">
        <v>201.52</v>
      </c>
      <c r="E2823" s="615">
        <v>18.579999999999998</v>
      </c>
      <c r="F2823" s="615">
        <v>220.1</v>
      </c>
    </row>
    <row r="2824" spans="1:6" ht="30">
      <c r="A2824" s="612">
        <v>102157</v>
      </c>
      <c r="B2824" s="613" t="s">
        <v>6725</v>
      </c>
      <c r="C2824" s="614" t="s">
        <v>99</v>
      </c>
      <c r="D2824" s="615">
        <v>268.83999999999997</v>
      </c>
      <c r="E2824" s="615">
        <v>14.19</v>
      </c>
      <c r="F2824" s="615">
        <v>283.02999999999997</v>
      </c>
    </row>
    <row r="2825" spans="1:6" ht="30">
      <c r="A2825" s="612">
        <v>102160</v>
      </c>
      <c r="B2825" s="613" t="s">
        <v>6728</v>
      </c>
      <c r="C2825" s="614" t="s">
        <v>99</v>
      </c>
      <c r="D2825" s="615">
        <v>128.49</v>
      </c>
      <c r="E2825" s="615">
        <v>23.27</v>
      </c>
      <c r="F2825" s="615">
        <v>151.76</v>
      </c>
    </row>
    <row r="2826" spans="1:6" ht="30">
      <c r="A2826" s="612">
        <v>102161</v>
      </c>
      <c r="B2826" s="613" t="s">
        <v>11938</v>
      </c>
      <c r="C2826" s="614" t="s">
        <v>99</v>
      </c>
      <c r="D2826" s="615">
        <v>338.66</v>
      </c>
      <c r="E2826" s="615">
        <v>28.2</v>
      </c>
      <c r="F2826" s="615">
        <v>366.86</v>
      </c>
    </row>
    <row r="2827" spans="1:6" ht="30">
      <c r="A2827" s="612">
        <v>102162</v>
      </c>
      <c r="B2827" s="613" t="s">
        <v>11939</v>
      </c>
      <c r="C2827" s="614" t="s">
        <v>99</v>
      </c>
      <c r="D2827" s="615">
        <v>354.6</v>
      </c>
      <c r="E2827" s="615">
        <v>28.2</v>
      </c>
      <c r="F2827" s="615">
        <v>382.8</v>
      </c>
    </row>
    <row r="2828" spans="1:6" ht="30">
      <c r="A2828" s="612">
        <v>102164</v>
      </c>
      <c r="B2828" s="613" t="s">
        <v>11941</v>
      </c>
      <c r="C2828" s="614" t="s">
        <v>99</v>
      </c>
      <c r="D2828" s="615">
        <v>333.98</v>
      </c>
      <c r="E2828" s="615">
        <v>22.58</v>
      </c>
      <c r="F2828" s="615">
        <v>356.56</v>
      </c>
    </row>
    <row r="2829" spans="1:6" ht="30">
      <c r="A2829" s="612">
        <v>102166</v>
      </c>
      <c r="B2829" s="613" t="s">
        <v>11943</v>
      </c>
      <c r="C2829" s="614" t="s">
        <v>99</v>
      </c>
      <c r="D2829" s="615">
        <v>324.01</v>
      </c>
      <c r="E2829" s="615">
        <v>17.25</v>
      </c>
      <c r="F2829" s="615">
        <v>341.26</v>
      </c>
    </row>
    <row r="2830" spans="1:6" ht="30">
      <c r="A2830" s="612">
        <v>102168</v>
      </c>
      <c r="B2830" s="613" t="s">
        <v>11945</v>
      </c>
      <c r="C2830" s="614" t="s">
        <v>99</v>
      </c>
      <c r="D2830" s="615">
        <v>369.8</v>
      </c>
      <c r="E2830" s="615">
        <v>12.81</v>
      </c>
      <c r="F2830" s="615">
        <v>382.61</v>
      </c>
    </row>
    <row r="2831" spans="1:6" ht="30">
      <c r="A2831" s="612">
        <v>102169</v>
      </c>
      <c r="B2831" s="613" t="s">
        <v>11946</v>
      </c>
      <c r="C2831" s="614" t="s">
        <v>99</v>
      </c>
      <c r="D2831" s="615">
        <v>411.36</v>
      </c>
      <c r="E2831" s="615">
        <v>11.21</v>
      </c>
      <c r="F2831" s="615">
        <v>422.57</v>
      </c>
    </row>
    <row r="2832" spans="1:6" ht="30">
      <c r="A2832" s="612">
        <v>102163</v>
      </c>
      <c r="B2832" s="613" t="s">
        <v>11940</v>
      </c>
      <c r="C2832" s="614" t="s">
        <v>99</v>
      </c>
      <c r="D2832" s="615">
        <v>397.09</v>
      </c>
      <c r="E2832" s="615">
        <v>28.2</v>
      </c>
      <c r="F2832" s="615">
        <v>425.29</v>
      </c>
    </row>
    <row r="2833" spans="1:6" ht="30">
      <c r="A2833" s="612">
        <v>102165</v>
      </c>
      <c r="B2833" s="613" t="s">
        <v>11942</v>
      </c>
      <c r="C2833" s="614" t="s">
        <v>99</v>
      </c>
      <c r="D2833" s="615">
        <v>368.74</v>
      </c>
      <c r="E2833" s="615">
        <v>22.58</v>
      </c>
      <c r="F2833" s="615">
        <v>391.32</v>
      </c>
    </row>
    <row r="2834" spans="1:6" ht="30">
      <c r="A2834" s="612">
        <v>102167</v>
      </c>
      <c r="B2834" s="613" t="s">
        <v>11944</v>
      </c>
      <c r="C2834" s="614" t="s">
        <v>99</v>
      </c>
      <c r="D2834" s="615">
        <v>398.39</v>
      </c>
      <c r="E2834" s="615">
        <v>17.25</v>
      </c>
      <c r="F2834" s="615">
        <v>415.64</v>
      </c>
    </row>
    <row r="2835" spans="1:6" ht="30">
      <c r="A2835" s="612">
        <v>102170</v>
      </c>
      <c r="B2835" s="613" t="s">
        <v>11947</v>
      </c>
      <c r="C2835" s="614" t="s">
        <v>99</v>
      </c>
      <c r="D2835" s="615">
        <v>333.34</v>
      </c>
      <c r="E2835" s="615">
        <v>28.2</v>
      </c>
      <c r="F2835" s="615">
        <v>361.54</v>
      </c>
    </row>
    <row r="2836" spans="1:6" ht="30">
      <c r="A2836" s="612">
        <v>102171</v>
      </c>
      <c r="B2836" s="613" t="s">
        <v>11948</v>
      </c>
      <c r="C2836" s="614" t="s">
        <v>99</v>
      </c>
      <c r="D2836" s="615">
        <v>503.98</v>
      </c>
      <c r="E2836" s="615">
        <v>22.58</v>
      </c>
      <c r="F2836" s="615">
        <v>526.55999999999995</v>
      </c>
    </row>
    <row r="2837" spans="1:6" ht="30">
      <c r="A2837" s="612">
        <v>102172</v>
      </c>
      <c r="B2837" s="613" t="s">
        <v>11949</v>
      </c>
      <c r="C2837" s="614" t="s">
        <v>99</v>
      </c>
      <c r="D2837" s="615">
        <v>472.76</v>
      </c>
      <c r="E2837" s="615">
        <v>17.25</v>
      </c>
      <c r="F2837" s="615">
        <v>490.01</v>
      </c>
    </row>
    <row r="2838" spans="1:6">
      <c r="A2838" s="612">
        <v>102176</v>
      </c>
      <c r="B2838" s="613" t="s">
        <v>11950</v>
      </c>
      <c r="C2838" s="614" t="s">
        <v>99</v>
      </c>
      <c r="D2838" s="615">
        <v>780.93</v>
      </c>
      <c r="E2838" s="615">
        <v>60.01</v>
      </c>
      <c r="F2838" s="615">
        <v>840.94</v>
      </c>
    </row>
    <row r="2839" spans="1:6" ht="30">
      <c r="A2839" s="612">
        <v>102177</v>
      </c>
      <c r="B2839" s="613" t="s">
        <v>11951</v>
      </c>
      <c r="C2839" s="614" t="s">
        <v>99</v>
      </c>
      <c r="D2839" s="615">
        <v>1530.69</v>
      </c>
      <c r="E2839" s="615">
        <v>54.59</v>
      </c>
      <c r="F2839" s="615">
        <v>1585.28</v>
      </c>
    </row>
    <row r="2840" spans="1:6" ht="30">
      <c r="A2840" s="612">
        <v>102178</v>
      </c>
      <c r="B2840" s="613" t="s">
        <v>11952</v>
      </c>
      <c r="C2840" s="614" t="s">
        <v>99</v>
      </c>
      <c r="D2840" s="615">
        <v>1748.79</v>
      </c>
      <c r="E2840" s="615">
        <v>50.01</v>
      </c>
      <c r="F2840" s="615">
        <v>1798.8</v>
      </c>
    </row>
    <row r="2841" spans="1:6">
      <c r="A2841" s="612">
        <v>102179</v>
      </c>
      <c r="B2841" s="613" t="s">
        <v>11953</v>
      </c>
      <c r="C2841" s="614" t="s">
        <v>99</v>
      </c>
      <c r="D2841" s="615">
        <v>341.28</v>
      </c>
      <c r="E2841" s="615">
        <v>57.15</v>
      </c>
      <c r="F2841" s="615">
        <v>398.43</v>
      </c>
    </row>
    <row r="2842" spans="1:6">
      <c r="A2842" s="612">
        <v>102180</v>
      </c>
      <c r="B2842" s="613" t="s">
        <v>11954</v>
      </c>
      <c r="C2842" s="614" t="s">
        <v>99</v>
      </c>
      <c r="D2842" s="615">
        <v>410.58</v>
      </c>
      <c r="E2842" s="615">
        <v>54.45</v>
      </c>
      <c r="F2842" s="615">
        <v>465.03</v>
      </c>
    </row>
    <row r="2843" spans="1:6">
      <c r="A2843" s="612">
        <v>102181</v>
      </c>
      <c r="B2843" s="613" t="s">
        <v>11955</v>
      </c>
      <c r="C2843" s="614" t="s">
        <v>99</v>
      </c>
      <c r="D2843" s="615">
        <v>503.28</v>
      </c>
      <c r="E2843" s="615">
        <v>51.08</v>
      </c>
      <c r="F2843" s="615">
        <v>554.36</v>
      </c>
    </row>
    <row r="2844" spans="1:6">
      <c r="A2844" s="617" t="s">
        <v>15159</v>
      </c>
      <c r="B2844" s="618" t="s">
        <v>15160</v>
      </c>
      <c r="C2844" s="619" t="s">
        <v>99</v>
      </c>
      <c r="D2844" s="620">
        <v>138.46</v>
      </c>
      <c r="E2844" s="620">
        <v>42.88</v>
      </c>
      <c r="F2844" s="620">
        <v>181.34</v>
      </c>
    </row>
    <row r="2845" spans="1:6">
      <c r="A2845" s="617" t="s">
        <v>15161</v>
      </c>
      <c r="B2845" s="618" t="s">
        <v>15162</v>
      </c>
      <c r="C2845" s="619" t="s">
        <v>99</v>
      </c>
      <c r="D2845" s="620">
        <v>155.99</v>
      </c>
      <c r="E2845" s="620">
        <v>42.88</v>
      </c>
      <c r="F2845" s="620">
        <v>198.87</v>
      </c>
    </row>
    <row r="2846" spans="1:6">
      <c r="A2846" s="617" t="s">
        <v>15163</v>
      </c>
      <c r="B2846" s="618" t="s">
        <v>15164</v>
      </c>
      <c r="C2846" s="619" t="s">
        <v>99</v>
      </c>
      <c r="D2846" s="620">
        <v>179.37</v>
      </c>
      <c r="E2846" s="620">
        <v>42.88</v>
      </c>
      <c r="F2846" s="620">
        <v>222.25</v>
      </c>
    </row>
    <row r="2847" spans="1:6">
      <c r="A2847" s="617" t="s">
        <v>15165</v>
      </c>
      <c r="B2847" s="618" t="s">
        <v>15166</v>
      </c>
      <c r="C2847" s="619" t="s">
        <v>99</v>
      </c>
      <c r="D2847" s="620">
        <v>214.42</v>
      </c>
      <c r="E2847" s="620">
        <v>42.88</v>
      </c>
      <c r="F2847" s="620">
        <v>257.3</v>
      </c>
    </row>
    <row r="2848" spans="1:6">
      <c r="A2848" s="617" t="s">
        <v>15167</v>
      </c>
      <c r="B2848" s="618" t="s">
        <v>15168</v>
      </c>
      <c r="C2848" s="619" t="s">
        <v>99</v>
      </c>
      <c r="D2848" s="620">
        <v>614.29</v>
      </c>
      <c r="E2848" s="620">
        <v>81.47</v>
      </c>
      <c r="F2848" s="620">
        <v>695.76</v>
      </c>
    </row>
    <row r="2849" spans="1:6" ht="30">
      <c r="A2849" s="617" t="s">
        <v>15169</v>
      </c>
      <c r="B2849" s="618" t="s">
        <v>5187</v>
      </c>
      <c r="C2849" s="619" t="s">
        <v>99</v>
      </c>
      <c r="D2849" s="620">
        <v>531.25</v>
      </c>
      <c r="E2849" s="620">
        <v>0</v>
      </c>
      <c r="F2849" s="620">
        <v>531.25</v>
      </c>
    </row>
    <row r="2850" spans="1:6">
      <c r="A2850" s="617" t="s">
        <v>15170</v>
      </c>
      <c r="B2850" s="618" t="s">
        <v>15171</v>
      </c>
      <c r="C2850" s="619" t="s">
        <v>99</v>
      </c>
      <c r="D2850" s="620">
        <v>132.6</v>
      </c>
      <c r="E2850" s="620">
        <v>42.88</v>
      </c>
      <c r="F2850" s="620">
        <v>175.48</v>
      </c>
    </row>
    <row r="2851" spans="1:6" ht="45">
      <c r="A2851" s="617" t="s">
        <v>15172</v>
      </c>
      <c r="B2851" s="618" t="s">
        <v>15173</v>
      </c>
      <c r="C2851" s="619" t="s">
        <v>99</v>
      </c>
      <c r="D2851" s="620">
        <v>343.82</v>
      </c>
      <c r="E2851" s="620">
        <v>0</v>
      </c>
      <c r="F2851" s="620">
        <v>343.82</v>
      </c>
    </row>
    <row r="2852" spans="1:6" ht="30">
      <c r="A2852" s="617" t="s">
        <v>15174</v>
      </c>
      <c r="B2852" s="618" t="s">
        <v>15175</v>
      </c>
      <c r="C2852" s="619" t="s">
        <v>99</v>
      </c>
      <c r="D2852" s="620">
        <v>575.09</v>
      </c>
      <c r="E2852" s="620">
        <v>17.27</v>
      </c>
      <c r="F2852" s="620">
        <v>592.36</v>
      </c>
    </row>
    <row r="2853" spans="1:6" ht="30">
      <c r="A2853" s="617" t="s">
        <v>15176</v>
      </c>
      <c r="B2853" s="618" t="s">
        <v>15177</v>
      </c>
      <c r="C2853" s="619" t="s">
        <v>99</v>
      </c>
      <c r="D2853" s="620">
        <v>795.65</v>
      </c>
      <c r="E2853" s="620">
        <v>22.59</v>
      </c>
      <c r="F2853" s="620">
        <v>818.24</v>
      </c>
    </row>
    <row r="2854" spans="1:6">
      <c r="A2854" s="621"/>
      <c r="B2854" s="627" t="s">
        <v>6729</v>
      </c>
      <c r="C2854" s="628"/>
      <c r="D2854" s="629"/>
      <c r="E2854" s="629"/>
      <c r="F2854" s="629"/>
    </row>
    <row r="2855" spans="1:6">
      <c r="A2855" s="621"/>
      <c r="B2855" s="627" t="s">
        <v>6730</v>
      </c>
      <c r="C2855" s="628"/>
      <c r="D2855" s="629"/>
      <c r="E2855" s="629"/>
      <c r="F2855" s="629"/>
    </row>
    <row r="2856" spans="1:6">
      <c r="A2856" s="617" t="s">
        <v>15178</v>
      </c>
      <c r="B2856" s="618" t="s">
        <v>15179</v>
      </c>
      <c r="C2856" s="619" t="s">
        <v>99</v>
      </c>
      <c r="D2856" s="620">
        <v>373.37</v>
      </c>
      <c r="E2856" s="620">
        <v>21.44</v>
      </c>
      <c r="F2856" s="620">
        <v>394.81</v>
      </c>
    </row>
    <row r="2857" spans="1:6" ht="15.75">
      <c r="A2857" s="621"/>
      <c r="B2857" s="622" t="s">
        <v>6731</v>
      </c>
      <c r="C2857" s="628"/>
      <c r="D2857" s="629"/>
      <c r="E2857" s="629"/>
      <c r="F2857" s="629"/>
    </row>
    <row r="2858" spans="1:6">
      <c r="A2858" s="621"/>
      <c r="B2858" s="627" t="s">
        <v>11412</v>
      </c>
      <c r="C2858" s="628"/>
      <c r="D2858" s="629"/>
      <c r="E2858" s="629"/>
      <c r="F2858" s="629"/>
    </row>
    <row r="2859" spans="1:6">
      <c r="A2859" s="617" t="s">
        <v>15180</v>
      </c>
      <c r="B2859" s="618" t="s">
        <v>15181</v>
      </c>
      <c r="C2859" s="619" t="s">
        <v>5390</v>
      </c>
      <c r="D2859" s="620">
        <v>31.84</v>
      </c>
      <c r="E2859" s="620">
        <v>39.17</v>
      </c>
      <c r="F2859" s="620">
        <v>71.010000000000005</v>
      </c>
    </row>
    <row r="2860" spans="1:6">
      <c r="A2860" s="617" t="s">
        <v>15182</v>
      </c>
      <c r="B2860" s="618" t="s">
        <v>15183</v>
      </c>
      <c r="C2860" s="619" t="s">
        <v>5390</v>
      </c>
      <c r="D2860" s="620">
        <v>62.88</v>
      </c>
      <c r="E2860" s="620">
        <v>152.72</v>
      </c>
      <c r="F2860" s="620">
        <v>215.6</v>
      </c>
    </row>
    <row r="2861" spans="1:6">
      <c r="A2861" s="617" t="s">
        <v>15184</v>
      </c>
      <c r="B2861" s="618" t="s">
        <v>15185</v>
      </c>
      <c r="C2861" s="619" t="s">
        <v>5390</v>
      </c>
      <c r="D2861" s="620">
        <v>78.599999999999994</v>
      </c>
      <c r="E2861" s="620">
        <v>190.9</v>
      </c>
      <c r="F2861" s="620">
        <v>269.5</v>
      </c>
    </row>
    <row r="2862" spans="1:6">
      <c r="A2862" s="617" t="s">
        <v>15186</v>
      </c>
      <c r="B2862" s="618" t="s">
        <v>15187</v>
      </c>
      <c r="C2862" s="619" t="s">
        <v>5390</v>
      </c>
      <c r="D2862" s="620">
        <v>62.88</v>
      </c>
      <c r="E2862" s="620">
        <v>152.72</v>
      </c>
      <c r="F2862" s="620">
        <v>215.6</v>
      </c>
    </row>
    <row r="2863" spans="1:6">
      <c r="A2863" s="617" t="s">
        <v>15188</v>
      </c>
      <c r="B2863" s="618" t="s">
        <v>15189</v>
      </c>
      <c r="C2863" s="619" t="s">
        <v>5390</v>
      </c>
      <c r="D2863" s="620">
        <v>7.86</v>
      </c>
      <c r="E2863" s="620">
        <v>19.100000000000001</v>
      </c>
      <c r="F2863" s="620">
        <v>26.96</v>
      </c>
    </row>
    <row r="2864" spans="1:6">
      <c r="A2864" s="617" t="s">
        <v>15190</v>
      </c>
      <c r="B2864" s="618" t="s">
        <v>15191</v>
      </c>
      <c r="C2864" s="619" t="s">
        <v>5390</v>
      </c>
      <c r="D2864" s="620">
        <v>3.94</v>
      </c>
      <c r="E2864" s="620">
        <v>9.5500000000000007</v>
      </c>
      <c r="F2864" s="620">
        <v>13.49</v>
      </c>
    </row>
    <row r="2865" spans="1:6">
      <c r="A2865" s="617" t="s">
        <v>15192</v>
      </c>
      <c r="B2865" s="618" t="s">
        <v>15193</v>
      </c>
      <c r="C2865" s="619" t="s">
        <v>5390</v>
      </c>
      <c r="D2865" s="620">
        <v>31.44</v>
      </c>
      <c r="E2865" s="620">
        <v>76.36</v>
      </c>
      <c r="F2865" s="620">
        <v>107.8</v>
      </c>
    </row>
    <row r="2866" spans="1:6">
      <c r="A2866" s="617" t="s">
        <v>15194</v>
      </c>
      <c r="B2866" s="618" t="s">
        <v>15195</v>
      </c>
      <c r="C2866" s="619" t="s">
        <v>5390</v>
      </c>
      <c r="D2866" s="620">
        <v>3.14</v>
      </c>
      <c r="E2866" s="620">
        <v>7.64</v>
      </c>
      <c r="F2866" s="620">
        <v>10.78</v>
      </c>
    </row>
    <row r="2867" spans="1:6">
      <c r="A2867" s="617" t="s">
        <v>15196</v>
      </c>
      <c r="B2867" s="618" t="s">
        <v>15197</v>
      </c>
      <c r="C2867" s="619" t="s">
        <v>5390</v>
      </c>
      <c r="D2867" s="620">
        <v>3.14</v>
      </c>
      <c r="E2867" s="620">
        <v>7.64</v>
      </c>
      <c r="F2867" s="620">
        <v>10.78</v>
      </c>
    </row>
    <row r="2868" spans="1:6">
      <c r="A2868" s="617" t="s">
        <v>15198</v>
      </c>
      <c r="B2868" s="618" t="s">
        <v>15199</v>
      </c>
      <c r="C2868" s="619" t="s">
        <v>5390</v>
      </c>
      <c r="D2868" s="620">
        <v>3.94</v>
      </c>
      <c r="E2868" s="620">
        <v>9.5500000000000007</v>
      </c>
      <c r="F2868" s="620">
        <v>13.49</v>
      </c>
    </row>
    <row r="2869" spans="1:6">
      <c r="A2869" s="617" t="s">
        <v>15200</v>
      </c>
      <c r="B2869" s="618" t="s">
        <v>15201</v>
      </c>
      <c r="C2869" s="619" t="s">
        <v>5390</v>
      </c>
      <c r="D2869" s="620">
        <v>3.94</v>
      </c>
      <c r="E2869" s="620">
        <v>9.5500000000000007</v>
      </c>
      <c r="F2869" s="620">
        <v>13.49</v>
      </c>
    </row>
    <row r="2870" spans="1:6">
      <c r="A2870" s="617" t="s">
        <v>15202</v>
      </c>
      <c r="B2870" s="618" t="s">
        <v>15203</v>
      </c>
      <c r="C2870" s="619" t="s">
        <v>5390</v>
      </c>
      <c r="D2870" s="620">
        <v>86.46</v>
      </c>
      <c r="E2870" s="620">
        <v>212.85</v>
      </c>
      <c r="F2870" s="620">
        <v>299.31</v>
      </c>
    </row>
    <row r="2871" spans="1:6">
      <c r="A2871" s="617" t="s">
        <v>15204</v>
      </c>
      <c r="B2871" s="618" t="s">
        <v>15205</v>
      </c>
      <c r="C2871" s="619" t="s">
        <v>5390</v>
      </c>
      <c r="D2871" s="620">
        <v>7.86</v>
      </c>
      <c r="E2871" s="620">
        <v>19.100000000000001</v>
      </c>
      <c r="F2871" s="620">
        <v>26.96</v>
      </c>
    </row>
    <row r="2872" spans="1:6">
      <c r="A2872" s="617" t="s">
        <v>15206</v>
      </c>
      <c r="B2872" s="618" t="s">
        <v>15207</v>
      </c>
      <c r="C2872" s="619" t="s">
        <v>5390</v>
      </c>
      <c r="D2872" s="620">
        <v>7.86</v>
      </c>
      <c r="E2872" s="620">
        <v>19.100000000000001</v>
      </c>
      <c r="F2872" s="620">
        <v>26.96</v>
      </c>
    </row>
    <row r="2873" spans="1:6">
      <c r="A2873" s="617" t="s">
        <v>15208</v>
      </c>
      <c r="B2873" s="618" t="s">
        <v>15209</v>
      </c>
      <c r="C2873" s="619" t="s">
        <v>5390</v>
      </c>
      <c r="D2873" s="620">
        <v>11.8</v>
      </c>
      <c r="E2873" s="620">
        <v>28.63</v>
      </c>
      <c r="F2873" s="620">
        <v>40.43</v>
      </c>
    </row>
    <row r="2874" spans="1:6">
      <c r="A2874" s="617" t="s">
        <v>15210</v>
      </c>
      <c r="B2874" s="618" t="s">
        <v>15211</v>
      </c>
      <c r="C2874" s="619" t="s">
        <v>5390</v>
      </c>
      <c r="D2874" s="620">
        <v>3.94</v>
      </c>
      <c r="E2874" s="620">
        <v>9.5500000000000007</v>
      </c>
      <c r="F2874" s="620">
        <v>13.49</v>
      </c>
    </row>
    <row r="2875" spans="1:6">
      <c r="A2875" s="617" t="s">
        <v>15212</v>
      </c>
      <c r="B2875" s="618" t="s">
        <v>15213</v>
      </c>
      <c r="C2875" s="619" t="s">
        <v>5390</v>
      </c>
      <c r="D2875" s="620">
        <v>15.72</v>
      </c>
      <c r="E2875" s="620">
        <v>38.18</v>
      </c>
      <c r="F2875" s="620">
        <v>53.9</v>
      </c>
    </row>
    <row r="2876" spans="1:6">
      <c r="A2876" s="617" t="s">
        <v>15214</v>
      </c>
      <c r="B2876" s="618" t="s">
        <v>15215</v>
      </c>
      <c r="C2876" s="619" t="s">
        <v>5390</v>
      </c>
      <c r="D2876" s="620">
        <v>78.599999999999994</v>
      </c>
      <c r="E2876" s="620">
        <v>190.9</v>
      </c>
      <c r="F2876" s="620">
        <v>269.5</v>
      </c>
    </row>
    <row r="2877" spans="1:6">
      <c r="A2877" s="617" t="s">
        <v>15216</v>
      </c>
      <c r="B2877" s="618" t="s">
        <v>15217</v>
      </c>
      <c r="C2877" s="619" t="s">
        <v>5390</v>
      </c>
      <c r="D2877" s="620">
        <v>125.76</v>
      </c>
      <c r="E2877" s="620">
        <v>305.44</v>
      </c>
      <c r="F2877" s="620">
        <v>431.2</v>
      </c>
    </row>
    <row r="2878" spans="1:6">
      <c r="A2878" s="617" t="s">
        <v>15218</v>
      </c>
      <c r="B2878" s="618" t="s">
        <v>15219</v>
      </c>
      <c r="C2878" s="619" t="s">
        <v>5390</v>
      </c>
      <c r="D2878" s="620">
        <v>78.599999999999994</v>
      </c>
      <c r="E2878" s="620">
        <v>190.9</v>
      </c>
      <c r="F2878" s="620">
        <v>269.5</v>
      </c>
    </row>
    <row r="2879" spans="1:6">
      <c r="A2879" s="617" t="s">
        <v>15220</v>
      </c>
      <c r="B2879" s="618" t="s">
        <v>15221</v>
      </c>
      <c r="C2879" s="619" t="s">
        <v>5390</v>
      </c>
      <c r="D2879" s="620">
        <v>62.88</v>
      </c>
      <c r="E2879" s="620">
        <v>152.72</v>
      </c>
      <c r="F2879" s="620">
        <v>215.6</v>
      </c>
    </row>
    <row r="2880" spans="1:6">
      <c r="A2880" s="617" t="s">
        <v>15222</v>
      </c>
      <c r="B2880" s="618" t="s">
        <v>15223</v>
      </c>
      <c r="C2880" s="619" t="s">
        <v>5390</v>
      </c>
      <c r="D2880" s="620">
        <v>78.599999999999994</v>
      </c>
      <c r="E2880" s="620">
        <v>190.9</v>
      </c>
      <c r="F2880" s="620">
        <v>269.5</v>
      </c>
    </row>
    <row r="2881" spans="1:6">
      <c r="A2881" s="617" t="s">
        <v>15224</v>
      </c>
      <c r="B2881" s="618" t="s">
        <v>15225</v>
      </c>
      <c r="C2881" s="619" t="s">
        <v>5390</v>
      </c>
      <c r="D2881" s="620">
        <v>70.739999999999995</v>
      </c>
      <c r="E2881" s="620">
        <v>171.82</v>
      </c>
      <c r="F2881" s="620">
        <v>242.56</v>
      </c>
    </row>
    <row r="2882" spans="1:6">
      <c r="A2882" s="617" t="s">
        <v>15226</v>
      </c>
      <c r="B2882" s="618" t="s">
        <v>15227</v>
      </c>
      <c r="C2882" s="619" t="s">
        <v>5390</v>
      </c>
      <c r="D2882" s="620">
        <v>7.86</v>
      </c>
      <c r="E2882" s="620">
        <v>19.100000000000001</v>
      </c>
      <c r="F2882" s="620">
        <v>26.96</v>
      </c>
    </row>
    <row r="2883" spans="1:6">
      <c r="A2883" s="617" t="s">
        <v>15228</v>
      </c>
      <c r="B2883" s="618" t="s">
        <v>15229</v>
      </c>
      <c r="C2883" s="619" t="s">
        <v>5390</v>
      </c>
      <c r="D2883" s="620">
        <v>3.94</v>
      </c>
      <c r="E2883" s="620">
        <v>9.5500000000000007</v>
      </c>
      <c r="F2883" s="620">
        <v>13.49</v>
      </c>
    </row>
    <row r="2884" spans="1:6">
      <c r="A2884" s="617" t="s">
        <v>15230</v>
      </c>
      <c r="B2884" s="618" t="s">
        <v>15231</v>
      </c>
      <c r="C2884" s="619" t="s">
        <v>5390</v>
      </c>
      <c r="D2884" s="620">
        <v>4.72</v>
      </c>
      <c r="E2884" s="620">
        <v>11.46</v>
      </c>
      <c r="F2884" s="620">
        <v>16.18</v>
      </c>
    </row>
    <row r="2885" spans="1:6">
      <c r="A2885" s="617" t="s">
        <v>15232</v>
      </c>
      <c r="B2885" s="618" t="s">
        <v>15233</v>
      </c>
      <c r="C2885" s="619" t="s">
        <v>5390</v>
      </c>
      <c r="D2885" s="620">
        <v>3.94</v>
      </c>
      <c r="E2885" s="620">
        <v>9.5500000000000007</v>
      </c>
      <c r="F2885" s="620">
        <v>13.49</v>
      </c>
    </row>
    <row r="2886" spans="1:6">
      <c r="A2886" s="617" t="s">
        <v>15234</v>
      </c>
      <c r="B2886" s="618" t="s">
        <v>15235</v>
      </c>
      <c r="C2886" s="619" t="s">
        <v>5390</v>
      </c>
      <c r="D2886" s="620">
        <v>172.92</v>
      </c>
      <c r="E2886" s="620">
        <v>425.7</v>
      </c>
      <c r="F2886" s="620">
        <v>598.62</v>
      </c>
    </row>
    <row r="2887" spans="1:6">
      <c r="A2887" s="617" t="s">
        <v>15236</v>
      </c>
      <c r="B2887" s="618" t="s">
        <v>15237</v>
      </c>
      <c r="C2887" s="619" t="s">
        <v>5390</v>
      </c>
      <c r="D2887" s="620">
        <v>7.86</v>
      </c>
      <c r="E2887" s="620">
        <v>19.100000000000001</v>
      </c>
      <c r="F2887" s="620">
        <v>26.96</v>
      </c>
    </row>
    <row r="2888" spans="1:6">
      <c r="A2888" s="617" t="s">
        <v>15238</v>
      </c>
      <c r="B2888" s="618" t="s">
        <v>15239</v>
      </c>
      <c r="C2888" s="619" t="s">
        <v>5390</v>
      </c>
      <c r="D2888" s="620">
        <v>11.8</v>
      </c>
      <c r="E2888" s="620">
        <v>28.63</v>
      </c>
      <c r="F2888" s="620">
        <v>40.43</v>
      </c>
    </row>
    <row r="2889" spans="1:6">
      <c r="A2889" s="617" t="s">
        <v>15240</v>
      </c>
      <c r="B2889" s="618" t="s">
        <v>15241</v>
      </c>
      <c r="C2889" s="619" t="s">
        <v>5390</v>
      </c>
      <c r="D2889" s="620">
        <v>3.94</v>
      </c>
      <c r="E2889" s="620">
        <v>9.5500000000000007</v>
      </c>
      <c r="F2889" s="620">
        <v>13.49</v>
      </c>
    </row>
    <row r="2890" spans="1:6">
      <c r="A2890" s="617" t="s">
        <v>15242</v>
      </c>
      <c r="B2890" s="618" t="s">
        <v>15243</v>
      </c>
      <c r="C2890" s="619" t="s">
        <v>5390</v>
      </c>
      <c r="D2890" s="620">
        <v>78.599999999999994</v>
      </c>
      <c r="E2890" s="620">
        <v>190.9</v>
      </c>
      <c r="F2890" s="620">
        <v>269.5</v>
      </c>
    </row>
    <row r="2891" spans="1:6">
      <c r="A2891" s="617" t="s">
        <v>15244</v>
      </c>
      <c r="B2891" s="618" t="s">
        <v>15245</v>
      </c>
      <c r="C2891" s="619" t="s">
        <v>5390</v>
      </c>
      <c r="D2891" s="620">
        <v>125.76</v>
      </c>
      <c r="E2891" s="620">
        <v>305.44</v>
      </c>
      <c r="F2891" s="620">
        <v>431.2</v>
      </c>
    </row>
    <row r="2892" spans="1:6">
      <c r="A2892" s="617" t="s">
        <v>15246</v>
      </c>
      <c r="B2892" s="618" t="s">
        <v>15247</v>
      </c>
      <c r="C2892" s="619" t="s">
        <v>5390</v>
      </c>
      <c r="D2892" s="620">
        <v>196.5</v>
      </c>
      <c r="E2892" s="620">
        <v>439.15</v>
      </c>
      <c r="F2892" s="620">
        <v>635.65</v>
      </c>
    </row>
    <row r="2893" spans="1:6">
      <c r="A2893" s="617" t="s">
        <v>15248</v>
      </c>
      <c r="B2893" s="618" t="s">
        <v>15249</v>
      </c>
      <c r="C2893" s="619" t="s">
        <v>5390</v>
      </c>
      <c r="D2893" s="620">
        <v>110.04</v>
      </c>
      <c r="E2893" s="620">
        <v>272.98</v>
      </c>
      <c r="F2893" s="620">
        <v>383.02</v>
      </c>
    </row>
    <row r="2894" spans="1:6">
      <c r="A2894" s="617" t="s">
        <v>15250</v>
      </c>
      <c r="B2894" s="618" t="s">
        <v>15251</v>
      </c>
      <c r="C2894" s="619" t="s">
        <v>5390</v>
      </c>
      <c r="D2894" s="620">
        <v>157.19999999999999</v>
      </c>
      <c r="E2894" s="620">
        <v>382.44</v>
      </c>
      <c r="F2894" s="620">
        <v>539.64</v>
      </c>
    </row>
    <row r="2895" spans="1:6">
      <c r="A2895" s="617" t="s">
        <v>15252</v>
      </c>
      <c r="B2895" s="618" t="s">
        <v>15253</v>
      </c>
      <c r="C2895" s="619" t="s">
        <v>5390</v>
      </c>
      <c r="D2895" s="620">
        <v>78.599999999999994</v>
      </c>
      <c r="E2895" s="620">
        <v>190.9</v>
      </c>
      <c r="F2895" s="620">
        <v>269.5</v>
      </c>
    </row>
    <row r="2896" spans="1:6">
      <c r="A2896" s="617" t="s">
        <v>15254</v>
      </c>
      <c r="B2896" s="618" t="s">
        <v>15255</v>
      </c>
      <c r="C2896" s="619" t="s">
        <v>5390</v>
      </c>
      <c r="D2896" s="620">
        <v>6.28</v>
      </c>
      <c r="E2896" s="620">
        <v>15.27</v>
      </c>
      <c r="F2896" s="620">
        <v>21.55</v>
      </c>
    </row>
    <row r="2897" spans="1:6">
      <c r="A2897" s="617" t="s">
        <v>15256</v>
      </c>
      <c r="B2897" s="618" t="s">
        <v>15257</v>
      </c>
      <c r="C2897" s="619" t="s">
        <v>5390</v>
      </c>
      <c r="D2897" s="620">
        <v>6.28</v>
      </c>
      <c r="E2897" s="620">
        <v>15.27</v>
      </c>
      <c r="F2897" s="620">
        <v>21.55</v>
      </c>
    </row>
    <row r="2898" spans="1:6">
      <c r="A2898" s="617" t="s">
        <v>15258</v>
      </c>
      <c r="B2898" s="618" t="s">
        <v>15259</v>
      </c>
      <c r="C2898" s="619" t="s">
        <v>5390</v>
      </c>
      <c r="D2898" s="620">
        <v>4.72</v>
      </c>
      <c r="E2898" s="620">
        <v>11.46</v>
      </c>
      <c r="F2898" s="620">
        <v>16.18</v>
      </c>
    </row>
    <row r="2899" spans="1:6">
      <c r="A2899" s="617" t="s">
        <v>15260</v>
      </c>
      <c r="B2899" s="618" t="s">
        <v>15261</v>
      </c>
      <c r="C2899" s="619" t="s">
        <v>5421</v>
      </c>
      <c r="D2899" s="620">
        <v>15.72</v>
      </c>
      <c r="E2899" s="620">
        <v>38.18</v>
      </c>
      <c r="F2899" s="620">
        <v>53.9</v>
      </c>
    </row>
    <row r="2900" spans="1:6">
      <c r="A2900" s="617" t="s">
        <v>15262</v>
      </c>
      <c r="B2900" s="618" t="s">
        <v>15263</v>
      </c>
      <c r="C2900" s="619" t="s">
        <v>5390</v>
      </c>
      <c r="D2900" s="620">
        <v>3.94</v>
      </c>
      <c r="E2900" s="620">
        <v>9.5500000000000007</v>
      </c>
      <c r="F2900" s="620">
        <v>13.49</v>
      </c>
    </row>
    <row r="2901" spans="1:6">
      <c r="A2901" s="617" t="s">
        <v>15264</v>
      </c>
      <c r="B2901" s="618" t="s">
        <v>15265</v>
      </c>
      <c r="C2901" s="619" t="s">
        <v>5390</v>
      </c>
      <c r="D2901" s="620">
        <v>7.86</v>
      </c>
      <c r="E2901" s="620">
        <v>19.100000000000001</v>
      </c>
      <c r="F2901" s="620">
        <v>26.96</v>
      </c>
    </row>
    <row r="2902" spans="1:6">
      <c r="A2902" s="617" t="s">
        <v>15266</v>
      </c>
      <c r="B2902" s="618" t="s">
        <v>15267</v>
      </c>
      <c r="C2902" s="619" t="s">
        <v>5390</v>
      </c>
      <c r="D2902" s="620">
        <v>4.72</v>
      </c>
      <c r="E2902" s="620">
        <v>11.46</v>
      </c>
      <c r="F2902" s="620">
        <v>16.18</v>
      </c>
    </row>
    <row r="2903" spans="1:6">
      <c r="A2903" s="617" t="s">
        <v>15268</v>
      </c>
      <c r="B2903" s="618" t="s">
        <v>15269</v>
      </c>
      <c r="C2903" s="619" t="s">
        <v>5390</v>
      </c>
      <c r="D2903" s="620">
        <v>15.72</v>
      </c>
      <c r="E2903" s="620">
        <v>38.18</v>
      </c>
      <c r="F2903" s="620">
        <v>53.9</v>
      </c>
    </row>
    <row r="2904" spans="1:6">
      <c r="A2904" s="617" t="s">
        <v>15270</v>
      </c>
      <c r="B2904" s="618" t="s">
        <v>15271</v>
      </c>
      <c r="C2904" s="619" t="s">
        <v>5390</v>
      </c>
      <c r="D2904" s="620">
        <v>172.92</v>
      </c>
      <c r="E2904" s="620">
        <v>425.7</v>
      </c>
      <c r="F2904" s="620">
        <v>598.62</v>
      </c>
    </row>
    <row r="2905" spans="1:6">
      <c r="A2905" s="617" t="s">
        <v>15272</v>
      </c>
      <c r="B2905" s="618" t="s">
        <v>15273</v>
      </c>
      <c r="C2905" s="619" t="s">
        <v>5390</v>
      </c>
      <c r="D2905" s="620">
        <v>11</v>
      </c>
      <c r="E2905" s="620">
        <v>26.73</v>
      </c>
      <c r="F2905" s="620">
        <v>37.729999999999997</v>
      </c>
    </row>
    <row r="2906" spans="1:6">
      <c r="A2906" s="617" t="s">
        <v>15274</v>
      </c>
      <c r="B2906" s="618" t="s">
        <v>15275</v>
      </c>
      <c r="C2906" s="619" t="s">
        <v>5390</v>
      </c>
      <c r="D2906" s="620">
        <v>15.72</v>
      </c>
      <c r="E2906" s="620">
        <v>38.18</v>
      </c>
      <c r="F2906" s="620">
        <v>53.9</v>
      </c>
    </row>
    <row r="2907" spans="1:6">
      <c r="A2907" s="617" t="s">
        <v>15276</v>
      </c>
      <c r="B2907" s="618" t="s">
        <v>15277</v>
      </c>
      <c r="C2907" s="619" t="s">
        <v>5390</v>
      </c>
      <c r="D2907" s="620">
        <v>7.86</v>
      </c>
      <c r="E2907" s="620">
        <v>19.100000000000001</v>
      </c>
      <c r="F2907" s="620">
        <v>26.96</v>
      </c>
    </row>
    <row r="2908" spans="1:6">
      <c r="A2908" s="617" t="s">
        <v>15278</v>
      </c>
      <c r="B2908" s="618" t="s">
        <v>15279</v>
      </c>
      <c r="C2908" s="619" t="s">
        <v>5390</v>
      </c>
      <c r="D2908" s="620">
        <v>110.04</v>
      </c>
      <c r="E2908" s="620">
        <v>272.98</v>
      </c>
      <c r="F2908" s="620">
        <v>383.02</v>
      </c>
    </row>
    <row r="2909" spans="1:6">
      <c r="A2909" s="617" t="s">
        <v>15280</v>
      </c>
      <c r="B2909" s="618" t="s">
        <v>15281</v>
      </c>
      <c r="C2909" s="619" t="s">
        <v>5390</v>
      </c>
      <c r="D2909" s="620">
        <v>157.19999999999999</v>
      </c>
      <c r="E2909" s="620">
        <v>382.44</v>
      </c>
      <c r="F2909" s="620">
        <v>539.64</v>
      </c>
    </row>
    <row r="2910" spans="1:6">
      <c r="A2910" s="617" t="s">
        <v>15282</v>
      </c>
      <c r="B2910" s="618" t="s">
        <v>15283</v>
      </c>
      <c r="C2910" s="619" t="s">
        <v>5390</v>
      </c>
      <c r="D2910" s="620">
        <v>212.22</v>
      </c>
      <c r="E2910" s="620">
        <v>472.25</v>
      </c>
      <c r="F2910" s="620">
        <v>684.47</v>
      </c>
    </row>
    <row r="2911" spans="1:6">
      <c r="A2911" s="621"/>
      <c r="B2911" s="627" t="s">
        <v>11413</v>
      </c>
      <c r="C2911" s="628"/>
      <c r="D2911" s="629"/>
      <c r="E2911" s="629"/>
      <c r="F2911" s="629"/>
    </row>
    <row r="2912" spans="1:6" ht="30">
      <c r="A2912" s="612">
        <v>101549</v>
      </c>
      <c r="B2912" s="613" t="s">
        <v>6732</v>
      </c>
      <c r="C2912" s="614" t="s">
        <v>5390</v>
      </c>
      <c r="D2912" s="615">
        <v>16.68</v>
      </c>
      <c r="E2912" s="615">
        <v>4.7</v>
      </c>
      <c r="F2912" s="615">
        <v>21.38</v>
      </c>
    </row>
    <row r="2913" spans="1:6">
      <c r="A2913" s="621"/>
      <c r="B2913" s="627" t="s">
        <v>11414</v>
      </c>
      <c r="C2913" s="628"/>
      <c r="D2913" s="629"/>
      <c r="E2913" s="629"/>
      <c r="F2913" s="629"/>
    </row>
    <row r="2914" spans="1:6" ht="30">
      <c r="A2914" s="612">
        <v>101553</v>
      </c>
      <c r="B2914" s="613" t="s">
        <v>6733</v>
      </c>
      <c r="C2914" s="614" t="s">
        <v>5390</v>
      </c>
      <c r="D2914" s="615">
        <v>7.07</v>
      </c>
      <c r="E2914" s="615">
        <v>3.68</v>
      </c>
      <c r="F2914" s="615">
        <v>10.75</v>
      </c>
    </row>
    <row r="2915" spans="1:6" ht="30">
      <c r="A2915" s="612">
        <v>101554</v>
      </c>
      <c r="B2915" s="613" t="s">
        <v>6734</v>
      </c>
      <c r="C2915" s="614" t="s">
        <v>5390</v>
      </c>
      <c r="D2915" s="615">
        <v>4.8</v>
      </c>
      <c r="E2915" s="615">
        <v>3.69</v>
      </c>
      <c r="F2915" s="615">
        <v>8.49</v>
      </c>
    </row>
    <row r="2916" spans="1:6" ht="30">
      <c r="A2916" s="612">
        <v>101555</v>
      </c>
      <c r="B2916" s="613" t="s">
        <v>6735</v>
      </c>
      <c r="C2916" s="614" t="s">
        <v>5390</v>
      </c>
      <c r="D2916" s="615">
        <v>2.71</v>
      </c>
      <c r="E2916" s="615">
        <v>3.71</v>
      </c>
      <c r="F2916" s="615">
        <v>6.42</v>
      </c>
    </row>
    <row r="2917" spans="1:6" ht="30">
      <c r="A2917" s="612">
        <v>101556</v>
      </c>
      <c r="B2917" s="613" t="s">
        <v>6736</v>
      </c>
      <c r="C2917" s="614" t="s">
        <v>5390</v>
      </c>
      <c r="D2917" s="615">
        <v>2.38</v>
      </c>
      <c r="E2917" s="615">
        <v>3.71</v>
      </c>
      <c r="F2917" s="615">
        <v>6.09</v>
      </c>
    </row>
    <row r="2918" spans="1:6">
      <c r="A2918" s="621"/>
      <c r="B2918" s="627" t="s">
        <v>6737</v>
      </c>
      <c r="C2918" s="628"/>
      <c r="D2918" s="629"/>
      <c r="E2918" s="629"/>
      <c r="F2918" s="629"/>
    </row>
    <row r="2919" spans="1:6" ht="30">
      <c r="A2919" s="612">
        <v>101538</v>
      </c>
      <c r="B2919" s="613" t="s">
        <v>6738</v>
      </c>
      <c r="C2919" s="614" t="s">
        <v>5390</v>
      </c>
      <c r="D2919" s="615">
        <v>23.13</v>
      </c>
      <c r="E2919" s="615">
        <v>8.76</v>
      </c>
      <c r="F2919" s="615">
        <v>31.89</v>
      </c>
    </row>
    <row r="2920" spans="1:6" ht="30">
      <c r="A2920" s="612">
        <v>101539</v>
      </c>
      <c r="B2920" s="613" t="s">
        <v>6739</v>
      </c>
      <c r="C2920" s="614" t="s">
        <v>5390</v>
      </c>
      <c r="D2920" s="615">
        <v>38.270000000000003</v>
      </c>
      <c r="E2920" s="615">
        <v>17.52</v>
      </c>
      <c r="F2920" s="615">
        <v>55.79</v>
      </c>
    </row>
    <row r="2921" spans="1:6" ht="30">
      <c r="A2921" s="612">
        <v>101540</v>
      </c>
      <c r="B2921" s="613" t="s">
        <v>6740</v>
      </c>
      <c r="C2921" s="614" t="s">
        <v>5390</v>
      </c>
      <c r="D2921" s="615">
        <v>64.5</v>
      </c>
      <c r="E2921" s="615">
        <v>26.29</v>
      </c>
      <c r="F2921" s="615">
        <v>90.79</v>
      </c>
    </row>
    <row r="2922" spans="1:6" ht="30">
      <c r="A2922" s="612">
        <v>101541</v>
      </c>
      <c r="B2922" s="613" t="s">
        <v>6741</v>
      </c>
      <c r="C2922" s="614" t="s">
        <v>5390</v>
      </c>
      <c r="D2922" s="615">
        <v>84.14</v>
      </c>
      <c r="E2922" s="615">
        <v>35.049999999999997</v>
      </c>
      <c r="F2922" s="615">
        <v>119.19</v>
      </c>
    </row>
    <row r="2923" spans="1:6" ht="30">
      <c r="A2923" s="612">
        <v>101542</v>
      </c>
      <c r="B2923" s="613" t="s">
        <v>6742</v>
      </c>
      <c r="C2923" s="614" t="s">
        <v>5390</v>
      </c>
      <c r="D2923" s="615">
        <v>17.89</v>
      </c>
      <c r="E2923" s="615">
        <v>7.32</v>
      </c>
      <c r="F2923" s="615">
        <v>25.21</v>
      </c>
    </row>
    <row r="2924" spans="1:6" ht="30">
      <c r="A2924" s="612">
        <v>101543</v>
      </c>
      <c r="B2924" s="613" t="s">
        <v>6743</v>
      </c>
      <c r="C2924" s="614" t="s">
        <v>5390</v>
      </c>
      <c r="D2924" s="615">
        <v>31.95</v>
      </c>
      <c r="E2924" s="615">
        <v>14.62</v>
      </c>
      <c r="F2924" s="615">
        <v>46.57</v>
      </c>
    </row>
    <row r="2925" spans="1:6" ht="30">
      <c r="A2925" s="612">
        <v>101544</v>
      </c>
      <c r="B2925" s="613" t="s">
        <v>6744</v>
      </c>
      <c r="C2925" s="614" t="s">
        <v>5390</v>
      </c>
      <c r="D2925" s="615">
        <v>51.01</v>
      </c>
      <c r="E2925" s="615">
        <v>21.93</v>
      </c>
      <c r="F2925" s="615">
        <v>72.94</v>
      </c>
    </row>
    <row r="2926" spans="1:6" ht="30">
      <c r="A2926" s="612">
        <v>101545</v>
      </c>
      <c r="B2926" s="613" t="s">
        <v>6745</v>
      </c>
      <c r="C2926" s="614" t="s">
        <v>5390</v>
      </c>
      <c r="D2926" s="615">
        <v>73.84</v>
      </c>
      <c r="E2926" s="615">
        <v>29.23</v>
      </c>
      <c r="F2926" s="615">
        <v>103.07</v>
      </c>
    </row>
    <row r="2927" spans="1:6">
      <c r="A2927" s="621"/>
      <c r="B2927" s="627" t="s">
        <v>6746</v>
      </c>
      <c r="C2927" s="628"/>
      <c r="D2927" s="629"/>
      <c r="E2927" s="629"/>
      <c r="F2927" s="629"/>
    </row>
    <row r="2928" spans="1:6" ht="30">
      <c r="A2928" s="612">
        <v>102109</v>
      </c>
      <c r="B2928" s="613" t="s">
        <v>6747</v>
      </c>
      <c r="C2928" s="614" t="s">
        <v>5390</v>
      </c>
      <c r="D2928" s="615">
        <v>26.31</v>
      </c>
      <c r="E2928" s="615">
        <v>16.920000000000002</v>
      </c>
      <c r="F2928" s="615">
        <v>43.23</v>
      </c>
    </row>
    <row r="2929" spans="1:6" ht="30">
      <c r="A2929" s="612">
        <v>102110</v>
      </c>
      <c r="B2929" s="613" t="s">
        <v>6748</v>
      </c>
      <c r="C2929" s="614" t="s">
        <v>5390</v>
      </c>
      <c r="D2929" s="615">
        <v>91.3</v>
      </c>
      <c r="E2929" s="615">
        <v>16.91</v>
      </c>
      <c r="F2929" s="615">
        <v>108.21</v>
      </c>
    </row>
    <row r="2930" spans="1:6">
      <c r="A2930" s="617" t="s">
        <v>15284</v>
      </c>
      <c r="B2930" s="618" t="s">
        <v>15285</v>
      </c>
      <c r="C2930" s="619" t="s">
        <v>5421</v>
      </c>
      <c r="D2930" s="620">
        <v>3.45</v>
      </c>
      <c r="E2930" s="620">
        <v>0</v>
      </c>
      <c r="F2930" s="620">
        <v>3.45</v>
      </c>
    </row>
    <row r="2931" spans="1:6">
      <c r="A2931" s="621"/>
      <c r="B2931" s="627" t="s">
        <v>6749</v>
      </c>
      <c r="C2931" s="628"/>
      <c r="D2931" s="629"/>
      <c r="E2931" s="629"/>
      <c r="F2931" s="629"/>
    </row>
    <row r="2932" spans="1:6" ht="45">
      <c r="A2932" s="612">
        <v>102102</v>
      </c>
      <c r="B2932" s="613" t="s">
        <v>6750</v>
      </c>
      <c r="C2932" s="614" t="s">
        <v>5390</v>
      </c>
      <c r="D2932" s="615">
        <v>8829.66</v>
      </c>
      <c r="E2932" s="615">
        <v>336.12</v>
      </c>
      <c r="F2932" s="615">
        <v>9165.7800000000007</v>
      </c>
    </row>
    <row r="2933" spans="1:6" ht="45">
      <c r="A2933" s="612">
        <v>102103</v>
      </c>
      <c r="B2933" s="613" t="s">
        <v>6751</v>
      </c>
      <c r="C2933" s="614" t="s">
        <v>5390</v>
      </c>
      <c r="D2933" s="615">
        <v>9849.67</v>
      </c>
      <c r="E2933" s="615">
        <v>341.86</v>
      </c>
      <c r="F2933" s="615">
        <v>10191.530000000001</v>
      </c>
    </row>
    <row r="2934" spans="1:6" ht="45">
      <c r="A2934" s="612">
        <v>102104</v>
      </c>
      <c r="B2934" s="613" t="s">
        <v>6752</v>
      </c>
      <c r="C2934" s="614" t="s">
        <v>5390</v>
      </c>
      <c r="D2934" s="615">
        <v>12697.14</v>
      </c>
      <c r="E2934" s="615">
        <v>351.7</v>
      </c>
      <c r="F2934" s="615">
        <v>13048.84</v>
      </c>
    </row>
    <row r="2935" spans="1:6" ht="45">
      <c r="A2935" s="612">
        <v>102105</v>
      </c>
      <c r="B2935" s="613" t="s">
        <v>6753</v>
      </c>
      <c r="C2935" s="614" t="s">
        <v>5390</v>
      </c>
      <c r="D2935" s="615">
        <v>15655.95</v>
      </c>
      <c r="E2935" s="615">
        <v>361.55</v>
      </c>
      <c r="F2935" s="615">
        <v>16017.5</v>
      </c>
    </row>
    <row r="2936" spans="1:6" ht="45">
      <c r="A2936" s="612">
        <v>102106</v>
      </c>
      <c r="B2936" s="613" t="s">
        <v>6754</v>
      </c>
      <c r="C2936" s="614" t="s">
        <v>5390</v>
      </c>
      <c r="D2936" s="615">
        <v>19698.73</v>
      </c>
      <c r="E2936" s="615">
        <v>367.29</v>
      </c>
      <c r="F2936" s="615">
        <v>20066.02</v>
      </c>
    </row>
    <row r="2937" spans="1:6" ht="45">
      <c r="A2937" s="612">
        <v>102107</v>
      </c>
      <c r="B2937" s="613" t="s">
        <v>6755</v>
      </c>
      <c r="C2937" s="614" t="s">
        <v>5390</v>
      </c>
      <c r="D2937" s="615">
        <v>27575.57</v>
      </c>
      <c r="E2937" s="615">
        <v>388.61</v>
      </c>
      <c r="F2937" s="615">
        <v>27964.18</v>
      </c>
    </row>
    <row r="2938" spans="1:6" ht="45">
      <c r="A2938" s="612">
        <v>102108</v>
      </c>
      <c r="B2938" s="613" t="s">
        <v>6756</v>
      </c>
      <c r="C2938" s="614" t="s">
        <v>5390</v>
      </c>
      <c r="D2938" s="615">
        <v>32148.2</v>
      </c>
      <c r="E2938" s="615">
        <v>401.72</v>
      </c>
      <c r="F2938" s="615">
        <v>32549.919999999998</v>
      </c>
    </row>
    <row r="2939" spans="1:6" ht="45">
      <c r="A2939" s="612">
        <v>103654</v>
      </c>
      <c r="B2939" s="613" t="s">
        <v>12194</v>
      </c>
      <c r="C2939" s="614" t="s">
        <v>5390</v>
      </c>
      <c r="D2939" s="615">
        <v>52222.22</v>
      </c>
      <c r="E2939" s="615">
        <v>402.67</v>
      </c>
      <c r="F2939" s="615">
        <v>52624.89</v>
      </c>
    </row>
    <row r="2940" spans="1:6" ht="45">
      <c r="A2940" s="612">
        <v>103655</v>
      </c>
      <c r="B2940" s="613" t="s">
        <v>12195</v>
      </c>
      <c r="C2940" s="614" t="s">
        <v>5390</v>
      </c>
      <c r="D2940" s="615">
        <v>71595.3</v>
      </c>
      <c r="E2940" s="615">
        <v>471.4</v>
      </c>
      <c r="F2940" s="615">
        <v>72066.7</v>
      </c>
    </row>
    <row r="2941" spans="1:6" ht="45">
      <c r="A2941" s="612">
        <v>103656</v>
      </c>
      <c r="B2941" s="613" t="s">
        <v>12196</v>
      </c>
      <c r="C2941" s="614" t="s">
        <v>5390</v>
      </c>
      <c r="D2941" s="615">
        <v>100185.74</v>
      </c>
      <c r="E2941" s="615">
        <v>539.69000000000005</v>
      </c>
      <c r="F2941" s="615">
        <v>100725.43</v>
      </c>
    </row>
    <row r="2942" spans="1:6">
      <c r="A2942" s="621"/>
      <c r="B2942" s="627" t="s">
        <v>6757</v>
      </c>
      <c r="C2942" s="628"/>
      <c r="D2942" s="629"/>
      <c r="E2942" s="629"/>
      <c r="F2942" s="629"/>
    </row>
    <row r="2943" spans="1:6">
      <c r="A2943" s="612">
        <v>101546</v>
      </c>
      <c r="B2943" s="613" t="s">
        <v>6758</v>
      </c>
      <c r="C2943" s="614" t="s">
        <v>5390</v>
      </c>
      <c r="D2943" s="615">
        <v>26.68</v>
      </c>
      <c r="E2943" s="615">
        <v>1.43</v>
      </c>
      <c r="F2943" s="615">
        <v>28.11</v>
      </c>
    </row>
    <row r="2944" spans="1:6">
      <c r="A2944" s="612">
        <v>101547</v>
      </c>
      <c r="B2944" s="613" t="s">
        <v>6759</v>
      </c>
      <c r="C2944" s="614" t="s">
        <v>5390</v>
      </c>
      <c r="D2944" s="615">
        <v>85.91</v>
      </c>
      <c r="E2944" s="615">
        <v>1.43</v>
      </c>
      <c r="F2944" s="615">
        <v>87.34</v>
      </c>
    </row>
    <row r="2945" spans="1:6" ht="30">
      <c r="A2945" s="612">
        <v>101548</v>
      </c>
      <c r="B2945" s="613" t="s">
        <v>6760</v>
      </c>
      <c r="C2945" s="614" t="s">
        <v>5390</v>
      </c>
      <c r="D2945" s="615">
        <v>5.78</v>
      </c>
      <c r="E2945" s="615">
        <v>1.44</v>
      </c>
      <c r="F2945" s="615">
        <v>7.22</v>
      </c>
    </row>
    <row r="2946" spans="1:6">
      <c r="A2946" s="617" t="s">
        <v>15286</v>
      </c>
      <c r="B2946" s="618" t="s">
        <v>15287</v>
      </c>
      <c r="C2946" s="619" t="s">
        <v>5390</v>
      </c>
      <c r="D2946" s="620">
        <v>767.77</v>
      </c>
      <c r="E2946" s="620">
        <v>1.45</v>
      </c>
      <c r="F2946" s="620">
        <v>769.22</v>
      </c>
    </row>
    <row r="2947" spans="1:6">
      <c r="A2947" s="617" t="s">
        <v>15288</v>
      </c>
      <c r="B2947" s="618" t="s">
        <v>15289</v>
      </c>
      <c r="C2947" s="619" t="s">
        <v>5390</v>
      </c>
      <c r="D2947" s="620">
        <v>286.57</v>
      </c>
      <c r="E2947" s="620">
        <v>122.98</v>
      </c>
      <c r="F2947" s="620">
        <v>409.55</v>
      </c>
    </row>
    <row r="2948" spans="1:6">
      <c r="A2948" s="617" t="s">
        <v>15290</v>
      </c>
      <c r="B2948" s="618" t="s">
        <v>15291</v>
      </c>
      <c r="C2948" s="619" t="s">
        <v>5390</v>
      </c>
      <c r="D2948" s="620">
        <v>345.49</v>
      </c>
      <c r="E2948" s="620">
        <v>177.71</v>
      </c>
      <c r="F2948" s="620">
        <v>523.20000000000005</v>
      </c>
    </row>
    <row r="2949" spans="1:6">
      <c r="A2949" s="617" t="s">
        <v>15292</v>
      </c>
      <c r="B2949" s="618" t="s">
        <v>15293</v>
      </c>
      <c r="C2949" s="619" t="s">
        <v>5390</v>
      </c>
      <c r="D2949" s="620">
        <v>686.61</v>
      </c>
      <c r="E2949" s="620">
        <v>245.95</v>
      </c>
      <c r="F2949" s="620">
        <v>932.56</v>
      </c>
    </row>
    <row r="2950" spans="1:6">
      <c r="A2950" s="617" t="s">
        <v>15294</v>
      </c>
      <c r="B2950" s="618" t="s">
        <v>15295</v>
      </c>
      <c r="C2950" s="619" t="s">
        <v>5390</v>
      </c>
      <c r="D2950" s="620">
        <v>1071.03</v>
      </c>
      <c r="E2950" s="620">
        <v>300.68</v>
      </c>
      <c r="F2950" s="620">
        <v>1371.71</v>
      </c>
    </row>
    <row r="2951" spans="1:6">
      <c r="A2951" s="617" t="s">
        <v>15296</v>
      </c>
      <c r="B2951" s="618" t="s">
        <v>15297</v>
      </c>
      <c r="C2951" s="619" t="s">
        <v>5390</v>
      </c>
      <c r="D2951" s="620">
        <v>1228.9100000000001</v>
      </c>
      <c r="E2951" s="620">
        <v>300.68</v>
      </c>
      <c r="F2951" s="620">
        <v>1529.59</v>
      </c>
    </row>
    <row r="2952" spans="1:6">
      <c r="A2952" s="617" t="s">
        <v>15298</v>
      </c>
      <c r="B2952" s="618" t="s">
        <v>15299</v>
      </c>
      <c r="C2952" s="619" t="s">
        <v>5390</v>
      </c>
      <c r="D2952" s="620">
        <v>763.21</v>
      </c>
      <c r="E2952" s="620">
        <v>245.95</v>
      </c>
      <c r="F2952" s="620">
        <v>1009.16</v>
      </c>
    </row>
    <row r="2953" spans="1:6" ht="30">
      <c r="A2953" s="617" t="s">
        <v>15300</v>
      </c>
      <c r="B2953" s="618" t="s">
        <v>15301</v>
      </c>
      <c r="C2953" s="619" t="s">
        <v>1</v>
      </c>
      <c r="D2953" s="620">
        <v>15.5</v>
      </c>
      <c r="E2953" s="620">
        <v>3.24</v>
      </c>
      <c r="F2953" s="620">
        <v>18.739999999999998</v>
      </c>
    </row>
    <row r="2954" spans="1:6">
      <c r="A2954" s="617" t="s">
        <v>15302</v>
      </c>
      <c r="B2954" s="618" t="s">
        <v>15303</v>
      </c>
      <c r="C2954" s="619" t="s">
        <v>1</v>
      </c>
      <c r="D2954" s="620">
        <v>9.5399999999999991</v>
      </c>
      <c r="E2954" s="620">
        <v>5.84</v>
      </c>
      <c r="F2954" s="620">
        <v>15.38</v>
      </c>
    </row>
    <row r="2955" spans="1:6">
      <c r="A2955" s="617" t="s">
        <v>15304</v>
      </c>
      <c r="B2955" s="618" t="s">
        <v>15305</v>
      </c>
      <c r="C2955" s="619" t="s">
        <v>5390</v>
      </c>
      <c r="D2955" s="620">
        <v>34.119999999999997</v>
      </c>
      <c r="E2955" s="620">
        <v>5.84</v>
      </c>
      <c r="F2955" s="620">
        <v>39.96</v>
      </c>
    </row>
    <row r="2956" spans="1:6">
      <c r="A2956" s="617" t="s">
        <v>15306</v>
      </c>
      <c r="B2956" s="618" t="s">
        <v>15307</v>
      </c>
      <c r="C2956" s="619" t="s">
        <v>1</v>
      </c>
      <c r="D2956" s="620">
        <v>52.23</v>
      </c>
      <c r="E2956" s="620">
        <v>5.84</v>
      </c>
      <c r="F2956" s="620">
        <v>58.07</v>
      </c>
    </row>
    <row r="2957" spans="1:6">
      <c r="A2957" s="617" t="s">
        <v>15308</v>
      </c>
      <c r="B2957" s="618" t="s">
        <v>15309</v>
      </c>
      <c r="C2957" s="619" t="s">
        <v>5390</v>
      </c>
      <c r="D2957" s="620">
        <v>71.48</v>
      </c>
      <c r="E2957" s="620">
        <v>5.84</v>
      </c>
      <c r="F2957" s="620">
        <v>77.319999999999993</v>
      </c>
    </row>
    <row r="2958" spans="1:6">
      <c r="A2958" s="617" t="s">
        <v>15310</v>
      </c>
      <c r="B2958" s="618" t="s">
        <v>15311</v>
      </c>
      <c r="C2958" s="619" t="s">
        <v>1</v>
      </c>
      <c r="D2958" s="620">
        <v>215.52</v>
      </c>
      <c r="E2958" s="620">
        <v>24.23</v>
      </c>
      <c r="F2958" s="620">
        <v>239.75</v>
      </c>
    </row>
    <row r="2959" spans="1:6">
      <c r="A2959" s="617" t="s">
        <v>15312</v>
      </c>
      <c r="B2959" s="618" t="s">
        <v>15313</v>
      </c>
      <c r="C2959" s="619" t="s">
        <v>5421</v>
      </c>
      <c r="D2959" s="620">
        <v>25.42</v>
      </c>
      <c r="E2959" s="620">
        <v>17.559999999999999</v>
      </c>
      <c r="F2959" s="620">
        <v>42.98</v>
      </c>
    </row>
    <row r="2960" spans="1:6">
      <c r="A2960" s="617" t="s">
        <v>15314</v>
      </c>
      <c r="B2960" s="618" t="s">
        <v>15315</v>
      </c>
      <c r="C2960" s="619" t="s">
        <v>5421</v>
      </c>
      <c r="D2960" s="620">
        <v>34.020000000000003</v>
      </c>
      <c r="E2960" s="620">
        <v>17.559999999999999</v>
      </c>
      <c r="F2960" s="620">
        <v>51.58</v>
      </c>
    </row>
    <row r="2961" spans="1:6">
      <c r="A2961" s="617" t="s">
        <v>15316</v>
      </c>
      <c r="B2961" s="618" t="s">
        <v>15317</v>
      </c>
      <c r="C2961" s="619" t="s">
        <v>5390</v>
      </c>
      <c r="D2961" s="620">
        <v>32.43</v>
      </c>
      <c r="E2961" s="620">
        <v>15.27</v>
      </c>
      <c r="F2961" s="620">
        <v>47.7</v>
      </c>
    </row>
    <row r="2962" spans="1:6">
      <c r="A2962" s="617" t="s">
        <v>15318</v>
      </c>
      <c r="B2962" s="618" t="s">
        <v>15319</v>
      </c>
      <c r="C2962" s="619" t="s">
        <v>5390</v>
      </c>
      <c r="D2962" s="620">
        <v>658.65</v>
      </c>
      <c r="E2962" s="620">
        <v>20.36</v>
      </c>
      <c r="F2962" s="620">
        <v>679.01</v>
      </c>
    </row>
    <row r="2963" spans="1:6" ht="45">
      <c r="A2963" s="617" t="s">
        <v>15320</v>
      </c>
      <c r="B2963" s="618" t="s">
        <v>15321</v>
      </c>
      <c r="C2963" s="619" t="s">
        <v>5390</v>
      </c>
      <c r="D2963" s="620">
        <v>33389.440000000002</v>
      </c>
      <c r="E2963" s="620">
        <v>572.70000000000005</v>
      </c>
      <c r="F2963" s="620">
        <v>33962.14</v>
      </c>
    </row>
    <row r="2964" spans="1:6" ht="30">
      <c r="A2964" s="617" t="s">
        <v>15322</v>
      </c>
      <c r="B2964" s="618" t="s">
        <v>15323</v>
      </c>
      <c r="C2964" s="619" t="s">
        <v>5390</v>
      </c>
      <c r="D2964" s="620">
        <v>26812.15</v>
      </c>
      <c r="E2964" s="620">
        <v>229.08</v>
      </c>
      <c r="F2964" s="620">
        <v>27041.23</v>
      </c>
    </row>
    <row r="2965" spans="1:6">
      <c r="A2965" s="617" t="s">
        <v>15324</v>
      </c>
      <c r="B2965" s="618" t="s">
        <v>15325</v>
      </c>
      <c r="C2965" s="619" t="s">
        <v>5421</v>
      </c>
      <c r="D2965" s="620">
        <v>17.25</v>
      </c>
      <c r="E2965" s="620">
        <v>5.72</v>
      </c>
      <c r="F2965" s="620">
        <v>22.97</v>
      </c>
    </row>
    <row r="2966" spans="1:6">
      <c r="A2966" s="617" t="s">
        <v>15326</v>
      </c>
      <c r="B2966" s="618" t="s">
        <v>15327</v>
      </c>
      <c r="C2966" s="619" t="s">
        <v>5390</v>
      </c>
      <c r="D2966" s="620">
        <v>11.35</v>
      </c>
      <c r="E2966" s="620">
        <v>5.72</v>
      </c>
      <c r="F2966" s="620">
        <v>17.07</v>
      </c>
    </row>
    <row r="2967" spans="1:6">
      <c r="A2967" s="617" t="s">
        <v>15328</v>
      </c>
      <c r="B2967" s="618" t="s">
        <v>15329</v>
      </c>
      <c r="C2967" s="619" t="s">
        <v>5390</v>
      </c>
      <c r="D2967" s="620">
        <v>11.75</v>
      </c>
      <c r="E2967" s="620">
        <v>0.39</v>
      </c>
      <c r="F2967" s="620">
        <v>12.14</v>
      </c>
    </row>
    <row r="2968" spans="1:6">
      <c r="A2968" s="617" t="s">
        <v>15330</v>
      </c>
      <c r="B2968" s="618" t="s">
        <v>15331</v>
      </c>
      <c r="C2968" s="619" t="s">
        <v>5390</v>
      </c>
      <c r="D2968" s="620">
        <v>879.11</v>
      </c>
      <c r="E2968" s="620">
        <v>19.100000000000001</v>
      </c>
      <c r="F2968" s="620">
        <v>898.21</v>
      </c>
    </row>
    <row r="2969" spans="1:6" ht="30">
      <c r="A2969" s="617" t="s">
        <v>15332</v>
      </c>
      <c r="B2969" s="618" t="s">
        <v>15333</v>
      </c>
      <c r="C2969" s="619" t="s">
        <v>5421</v>
      </c>
      <c r="D2969" s="620">
        <v>11.28</v>
      </c>
      <c r="E2969" s="620">
        <v>11.84</v>
      </c>
      <c r="F2969" s="620">
        <v>23.12</v>
      </c>
    </row>
    <row r="2970" spans="1:6">
      <c r="A2970" s="617" t="s">
        <v>15334</v>
      </c>
      <c r="B2970" s="618" t="s">
        <v>15335</v>
      </c>
      <c r="C2970" s="619" t="s">
        <v>5390</v>
      </c>
      <c r="D2970" s="620">
        <v>22.02</v>
      </c>
      <c r="E2970" s="620">
        <v>0</v>
      </c>
      <c r="F2970" s="620">
        <v>22.02</v>
      </c>
    </row>
    <row r="2971" spans="1:6">
      <c r="A2971" s="617" t="s">
        <v>15336</v>
      </c>
      <c r="B2971" s="618" t="s">
        <v>15337</v>
      </c>
      <c r="C2971" s="619" t="s">
        <v>5390</v>
      </c>
      <c r="D2971" s="620">
        <v>7.23</v>
      </c>
      <c r="E2971" s="620">
        <v>0</v>
      </c>
      <c r="F2971" s="620">
        <v>7.23</v>
      </c>
    </row>
    <row r="2972" spans="1:6">
      <c r="A2972" s="617" t="s">
        <v>15338</v>
      </c>
      <c r="B2972" s="618" t="s">
        <v>15339</v>
      </c>
      <c r="C2972" s="619" t="s">
        <v>5390</v>
      </c>
      <c r="D2972" s="620">
        <v>3777.33</v>
      </c>
      <c r="E2972" s="620">
        <v>879.9</v>
      </c>
      <c r="F2972" s="620">
        <v>4657.2299999999996</v>
      </c>
    </row>
    <row r="2973" spans="1:6">
      <c r="A2973" s="617" t="s">
        <v>15340</v>
      </c>
      <c r="B2973" s="618" t="s">
        <v>15341</v>
      </c>
      <c r="C2973" s="619" t="s">
        <v>99</v>
      </c>
      <c r="D2973" s="620">
        <v>528.41999999999996</v>
      </c>
      <c r="E2973" s="620">
        <v>0.83</v>
      </c>
      <c r="F2973" s="620">
        <v>529.25</v>
      </c>
    </row>
    <row r="2974" spans="1:6">
      <c r="A2974" s="617" t="s">
        <v>15342</v>
      </c>
      <c r="B2974" s="618" t="s">
        <v>15343</v>
      </c>
      <c r="C2974" s="619" t="s">
        <v>14811</v>
      </c>
      <c r="D2974" s="620">
        <v>586.08000000000004</v>
      </c>
      <c r="E2974" s="620">
        <v>0.83</v>
      </c>
      <c r="F2974" s="620">
        <v>586.91</v>
      </c>
    </row>
    <row r="2975" spans="1:6">
      <c r="A2975" s="617" t="s">
        <v>15344</v>
      </c>
      <c r="B2975" s="618" t="s">
        <v>15345</v>
      </c>
      <c r="C2975" s="619" t="s">
        <v>5390</v>
      </c>
      <c r="D2975" s="620">
        <v>73.08</v>
      </c>
      <c r="E2975" s="620">
        <v>0</v>
      </c>
      <c r="F2975" s="620">
        <v>73.08</v>
      </c>
    </row>
    <row r="2976" spans="1:6">
      <c r="A2976" s="617" t="s">
        <v>15346</v>
      </c>
      <c r="B2976" s="618" t="s">
        <v>15347</v>
      </c>
      <c r="C2976" s="619" t="s">
        <v>5390</v>
      </c>
      <c r="D2976" s="620">
        <v>1211.73</v>
      </c>
      <c r="E2976" s="620">
        <v>62.84</v>
      </c>
      <c r="F2976" s="620">
        <v>1274.57</v>
      </c>
    </row>
    <row r="2977" spans="1:6">
      <c r="A2977" s="617" t="s">
        <v>15348</v>
      </c>
      <c r="B2977" s="618" t="s">
        <v>15349</v>
      </c>
      <c r="C2977" s="619" t="s">
        <v>5421</v>
      </c>
      <c r="D2977" s="620">
        <v>81.37</v>
      </c>
      <c r="E2977" s="620">
        <v>15.27</v>
      </c>
      <c r="F2977" s="620">
        <v>96.64</v>
      </c>
    </row>
    <row r="2978" spans="1:6">
      <c r="A2978" s="617" t="s">
        <v>15350</v>
      </c>
      <c r="B2978" s="618" t="s">
        <v>15351</v>
      </c>
      <c r="C2978" s="619" t="s">
        <v>5421</v>
      </c>
      <c r="D2978" s="620">
        <v>99.76</v>
      </c>
      <c r="E2978" s="620">
        <v>3.17</v>
      </c>
      <c r="F2978" s="620">
        <v>102.93</v>
      </c>
    </row>
    <row r="2979" spans="1:6">
      <c r="A2979" s="617" t="s">
        <v>15352</v>
      </c>
      <c r="B2979" s="618" t="s">
        <v>15353</v>
      </c>
      <c r="C2979" s="619" t="s">
        <v>5390</v>
      </c>
      <c r="D2979" s="620">
        <v>4285.34</v>
      </c>
      <c r="E2979" s="620">
        <v>879.9</v>
      </c>
      <c r="F2979" s="620">
        <v>5165.24</v>
      </c>
    </row>
    <row r="2980" spans="1:6">
      <c r="A2980" s="617" t="s">
        <v>15354</v>
      </c>
      <c r="B2980" s="618" t="s">
        <v>15355</v>
      </c>
      <c r="C2980" s="619" t="s">
        <v>5390</v>
      </c>
      <c r="D2980" s="620">
        <v>32.43</v>
      </c>
      <c r="E2980" s="620">
        <v>15.27</v>
      </c>
      <c r="F2980" s="620">
        <v>47.7</v>
      </c>
    </row>
    <row r="2981" spans="1:6">
      <c r="A2981" s="617" t="s">
        <v>15356</v>
      </c>
      <c r="B2981" s="618" t="s">
        <v>15357</v>
      </c>
      <c r="C2981" s="619" t="s">
        <v>5390</v>
      </c>
      <c r="D2981" s="620">
        <v>799.32</v>
      </c>
      <c r="E2981" s="620">
        <v>9.5500000000000007</v>
      </c>
      <c r="F2981" s="620">
        <v>808.87</v>
      </c>
    </row>
    <row r="2982" spans="1:6">
      <c r="A2982" s="617" t="s">
        <v>15358</v>
      </c>
      <c r="B2982" s="618" t="s">
        <v>15359</v>
      </c>
      <c r="C2982" s="619" t="s">
        <v>5390</v>
      </c>
      <c r="D2982" s="620">
        <v>328.62</v>
      </c>
      <c r="E2982" s="620">
        <v>8.65</v>
      </c>
      <c r="F2982" s="620">
        <v>337.27</v>
      </c>
    </row>
    <row r="2983" spans="1:6">
      <c r="A2983" s="617" t="s">
        <v>15360</v>
      </c>
      <c r="B2983" s="618" t="s">
        <v>15361</v>
      </c>
      <c r="C2983" s="619" t="s">
        <v>5390</v>
      </c>
      <c r="D2983" s="620">
        <v>27.7</v>
      </c>
      <c r="E2983" s="620">
        <v>15.27</v>
      </c>
      <c r="F2983" s="620">
        <v>42.97</v>
      </c>
    </row>
    <row r="2984" spans="1:6">
      <c r="A2984" s="617" t="s">
        <v>15362</v>
      </c>
      <c r="B2984" s="618" t="s">
        <v>15363</v>
      </c>
      <c r="C2984" s="619" t="s">
        <v>5390</v>
      </c>
      <c r="D2984" s="620">
        <v>13270.04</v>
      </c>
      <c r="E2984" s="620">
        <v>179.96</v>
      </c>
      <c r="F2984" s="620">
        <v>13450</v>
      </c>
    </row>
    <row r="2985" spans="1:6">
      <c r="A2985" s="621"/>
      <c r="B2985" s="627" t="s">
        <v>6761</v>
      </c>
      <c r="C2985" s="628"/>
      <c r="D2985" s="629"/>
      <c r="E2985" s="629"/>
      <c r="F2985" s="629"/>
    </row>
    <row r="2986" spans="1:6" ht="30">
      <c r="A2986" s="617" t="s">
        <v>15364</v>
      </c>
      <c r="B2986" s="618" t="s">
        <v>15365</v>
      </c>
      <c r="C2986" s="619" t="s">
        <v>1</v>
      </c>
      <c r="D2986" s="620">
        <v>87.31</v>
      </c>
      <c r="E2986" s="620">
        <v>16.489999999999998</v>
      </c>
      <c r="F2986" s="620">
        <v>103.8</v>
      </c>
    </row>
    <row r="2987" spans="1:6">
      <c r="A2987" s="617" t="s">
        <v>15366</v>
      </c>
      <c r="B2987" s="618" t="s">
        <v>15367</v>
      </c>
      <c r="C2987" s="619" t="s">
        <v>5390</v>
      </c>
      <c r="D2987" s="620">
        <v>6522.79</v>
      </c>
      <c r="E2987" s="620">
        <v>38.18</v>
      </c>
      <c r="F2987" s="620">
        <v>6560.97</v>
      </c>
    </row>
    <row r="2988" spans="1:6">
      <c r="A2988" s="617" t="s">
        <v>15368</v>
      </c>
      <c r="B2988" s="618" t="s">
        <v>15369</v>
      </c>
      <c r="C2988" s="619" t="s">
        <v>1</v>
      </c>
      <c r="D2988" s="620">
        <v>1060.8599999999999</v>
      </c>
      <c r="E2988" s="620">
        <v>21.63</v>
      </c>
      <c r="F2988" s="620">
        <v>1082.49</v>
      </c>
    </row>
    <row r="2989" spans="1:6">
      <c r="A2989" s="617" t="s">
        <v>15370</v>
      </c>
      <c r="B2989" s="618" t="s">
        <v>15371</v>
      </c>
      <c r="C2989" s="619" t="s">
        <v>1</v>
      </c>
      <c r="D2989" s="620">
        <v>25.8</v>
      </c>
      <c r="E2989" s="620">
        <v>4.33</v>
      </c>
      <c r="F2989" s="620">
        <v>30.13</v>
      </c>
    </row>
    <row r="2990" spans="1:6">
      <c r="A2990" s="617" t="s">
        <v>15372</v>
      </c>
      <c r="B2990" s="618" t="s">
        <v>15373</v>
      </c>
      <c r="C2990" s="619" t="s">
        <v>1</v>
      </c>
      <c r="D2990" s="620">
        <v>26.17</v>
      </c>
      <c r="E2990" s="620">
        <v>4.33</v>
      </c>
      <c r="F2990" s="620">
        <v>30.5</v>
      </c>
    </row>
    <row r="2991" spans="1:6">
      <c r="A2991" s="621"/>
      <c r="B2991" s="609" t="s">
        <v>11415</v>
      </c>
      <c r="C2991" s="610"/>
      <c r="D2991" s="611"/>
      <c r="E2991" s="611"/>
      <c r="F2991" s="611"/>
    </row>
    <row r="2992" spans="1:6" ht="45">
      <c r="A2992" s="612">
        <v>100578</v>
      </c>
      <c r="B2992" s="613" t="s">
        <v>6762</v>
      </c>
      <c r="C2992" s="614" t="s">
        <v>5390</v>
      </c>
      <c r="D2992" s="615">
        <v>383.79</v>
      </c>
      <c r="E2992" s="615">
        <v>108.68</v>
      </c>
      <c r="F2992" s="615">
        <v>492.47</v>
      </c>
    </row>
    <row r="2993" spans="1:6" ht="45">
      <c r="A2993" s="612">
        <v>100579</v>
      </c>
      <c r="B2993" s="613" t="s">
        <v>6763</v>
      </c>
      <c r="C2993" s="614" t="s">
        <v>5390</v>
      </c>
      <c r="D2993" s="615">
        <v>423.08</v>
      </c>
      <c r="E2993" s="615">
        <v>116.84</v>
      </c>
      <c r="F2993" s="615">
        <v>539.91999999999996</v>
      </c>
    </row>
    <row r="2994" spans="1:6" ht="45">
      <c r="A2994" s="612">
        <v>100580</v>
      </c>
      <c r="B2994" s="613" t="s">
        <v>6764</v>
      </c>
      <c r="C2994" s="614" t="s">
        <v>5390</v>
      </c>
      <c r="D2994" s="615">
        <v>439.16</v>
      </c>
      <c r="E2994" s="615">
        <v>152.29</v>
      </c>
      <c r="F2994" s="615">
        <v>591.45000000000005</v>
      </c>
    </row>
    <row r="2995" spans="1:6" ht="45">
      <c r="A2995" s="612">
        <v>100581</v>
      </c>
      <c r="B2995" s="613" t="s">
        <v>6765</v>
      </c>
      <c r="C2995" s="614" t="s">
        <v>5390</v>
      </c>
      <c r="D2995" s="615">
        <v>442.56</v>
      </c>
      <c r="E2995" s="615">
        <v>120.85</v>
      </c>
      <c r="F2995" s="615">
        <v>563.41</v>
      </c>
    </row>
    <row r="2996" spans="1:6" ht="45">
      <c r="A2996" s="612">
        <v>100582</v>
      </c>
      <c r="B2996" s="613" t="s">
        <v>6766</v>
      </c>
      <c r="C2996" s="614" t="s">
        <v>5390</v>
      </c>
      <c r="D2996" s="615">
        <v>471.17</v>
      </c>
      <c r="E2996" s="615">
        <v>185.11</v>
      </c>
      <c r="F2996" s="615">
        <v>656.28</v>
      </c>
    </row>
    <row r="2997" spans="1:6" ht="45">
      <c r="A2997" s="612">
        <v>100583</v>
      </c>
      <c r="B2997" s="613" t="s">
        <v>6767</v>
      </c>
      <c r="C2997" s="614" t="s">
        <v>5390</v>
      </c>
      <c r="D2997" s="615">
        <v>462.72</v>
      </c>
      <c r="E2997" s="615">
        <v>125.88</v>
      </c>
      <c r="F2997" s="615">
        <v>588.6</v>
      </c>
    </row>
    <row r="2998" spans="1:6" ht="45">
      <c r="A2998" s="612">
        <v>100584</v>
      </c>
      <c r="B2998" s="613" t="s">
        <v>6768</v>
      </c>
      <c r="C2998" s="614" t="s">
        <v>5390</v>
      </c>
      <c r="D2998" s="615">
        <v>480.16</v>
      </c>
      <c r="E2998" s="615">
        <v>164.29</v>
      </c>
      <c r="F2998" s="615">
        <v>644.45000000000005</v>
      </c>
    </row>
    <row r="2999" spans="1:6" ht="45">
      <c r="A2999" s="612">
        <v>100585</v>
      </c>
      <c r="B2999" s="613" t="s">
        <v>6769</v>
      </c>
      <c r="C2999" s="614" t="s">
        <v>5390</v>
      </c>
      <c r="D2999" s="615">
        <v>502.43</v>
      </c>
      <c r="E2999" s="615">
        <v>135.12</v>
      </c>
      <c r="F2999" s="615">
        <v>637.54999999999995</v>
      </c>
    </row>
    <row r="3000" spans="1:6" ht="45">
      <c r="A3000" s="612">
        <v>100586</v>
      </c>
      <c r="B3000" s="613" t="s">
        <v>6770</v>
      </c>
      <c r="C3000" s="614" t="s">
        <v>5390</v>
      </c>
      <c r="D3000" s="615">
        <v>530.49</v>
      </c>
      <c r="E3000" s="615">
        <v>196.08</v>
      </c>
      <c r="F3000" s="615">
        <v>726.57</v>
      </c>
    </row>
    <row r="3001" spans="1:6" ht="45">
      <c r="A3001" s="612">
        <v>100587</v>
      </c>
      <c r="B3001" s="613" t="s">
        <v>6771</v>
      </c>
      <c r="C3001" s="614" t="s">
        <v>5390</v>
      </c>
      <c r="D3001" s="615">
        <v>542.62</v>
      </c>
      <c r="E3001" s="615">
        <v>145.63</v>
      </c>
      <c r="F3001" s="615">
        <v>688.25</v>
      </c>
    </row>
    <row r="3002" spans="1:6" ht="45">
      <c r="A3002" s="612">
        <v>100588</v>
      </c>
      <c r="B3002" s="613" t="s">
        <v>6772</v>
      </c>
      <c r="C3002" s="614" t="s">
        <v>5390</v>
      </c>
      <c r="D3002" s="615">
        <v>564.47</v>
      </c>
      <c r="E3002" s="615">
        <v>192.97</v>
      </c>
      <c r="F3002" s="615">
        <v>757.44</v>
      </c>
    </row>
    <row r="3003" spans="1:6" ht="45">
      <c r="A3003" s="612">
        <v>100589</v>
      </c>
      <c r="B3003" s="613" t="s">
        <v>6773</v>
      </c>
      <c r="C3003" s="614" t="s">
        <v>5390</v>
      </c>
      <c r="D3003" s="615">
        <v>576.99</v>
      </c>
      <c r="E3003" s="615">
        <v>184.54</v>
      </c>
      <c r="F3003" s="615">
        <v>761.53</v>
      </c>
    </row>
    <row r="3004" spans="1:6" ht="45">
      <c r="A3004" s="612">
        <v>100590</v>
      </c>
      <c r="B3004" s="613" t="s">
        <v>6774</v>
      </c>
      <c r="C3004" s="614" t="s">
        <v>5390</v>
      </c>
      <c r="D3004" s="615">
        <v>597.91</v>
      </c>
      <c r="E3004" s="615">
        <v>231.98</v>
      </c>
      <c r="F3004" s="615">
        <v>829.89</v>
      </c>
    </row>
    <row r="3005" spans="1:6" ht="45">
      <c r="A3005" s="612">
        <v>100591</v>
      </c>
      <c r="B3005" s="613" t="s">
        <v>6775</v>
      </c>
      <c r="C3005" s="614" t="s">
        <v>5390</v>
      </c>
      <c r="D3005" s="615">
        <v>588.91</v>
      </c>
      <c r="E3005" s="615">
        <v>168.19</v>
      </c>
      <c r="F3005" s="615">
        <v>757.1</v>
      </c>
    </row>
    <row r="3006" spans="1:6" ht="45">
      <c r="A3006" s="612">
        <v>100592</v>
      </c>
      <c r="B3006" s="613" t="s">
        <v>6776</v>
      </c>
      <c r="C3006" s="614" t="s">
        <v>5390</v>
      </c>
      <c r="D3006" s="615">
        <v>606.41</v>
      </c>
      <c r="E3006" s="615">
        <v>207.35</v>
      </c>
      <c r="F3006" s="615">
        <v>813.76</v>
      </c>
    </row>
    <row r="3007" spans="1:6" ht="45">
      <c r="A3007" s="612">
        <v>100593</v>
      </c>
      <c r="B3007" s="613" t="s">
        <v>6777</v>
      </c>
      <c r="C3007" s="614" t="s">
        <v>5390</v>
      </c>
      <c r="D3007" s="615">
        <v>630.14</v>
      </c>
      <c r="E3007" s="615">
        <v>180.76</v>
      </c>
      <c r="F3007" s="615">
        <v>810.9</v>
      </c>
    </row>
    <row r="3008" spans="1:6" ht="45">
      <c r="A3008" s="612">
        <v>100594</v>
      </c>
      <c r="B3008" s="613" t="s">
        <v>6778</v>
      </c>
      <c r="C3008" s="614" t="s">
        <v>5390</v>
      </c>
      <c r="D3008" s="615">
        <v>660.36</v>
      </c>
      <c r="E3008" s="615">
        <v>246.62</v>
      </c>
      <c r="F3008" s="615">
        <v>906.98</v>
      </c>
    </row>
    <row r="3009" spans="1:6" ht="45">
      <c r="A3009" s="612">
        <v>100595</v>
      </c>
      <c r="B3009" s="613" t="s">
        <v>6779</v>
      </c>
      <c r="C3009" s="614" t="s">
        <v>5390</v>
      </c>
      <c r="D3009" s="615">
        <v>753.48</v>
      </c>
      <c r="E3009" s="615">
        <v>218.82</v>
      </c>
      <c r="F3009" s="615">
        <v>972.3</v>
      </c>
    </row>
    <row r="3010" spans="1:6" ht="45">
      <c r="A3010" s="612">
        <v>100596</v>
      </c>
      <c r="B3010" s="613" t="s">
        <v>6780</v>
      </c>
      <c r="C3010" s="614" t="s">
        <v>5390</v>
      </c>
      <c r="D3010" s="615">
        <v>794.79</v>
      </c>
      <c r="E3010" s="615">
        <v>307.16000000000003</v>
      </c>
      <c r="F3010" s="615">
        <v>1101.95</v>
      </c>
    </row>
    <row r="3011" spans="1:6" ht="45">
      <c r="A3011" s="612">
        <v>100597</v>
      </c>
      <c r="B3011" s="613" t="s">
        <v>6781</v>
      </c>
      <c r="C3011" s="614" t="s">
        <v>5390</v>
      </c>
      <c r="D3011" s="615">
        <v>849.61</v>
      </c>
      <c r="E3011" s="615">
        <v>274.38</v>
      </c>
      <c r="F3011" s="615">
        <v>1123.99</v>
      </c>
    </row>
    <row r="3012" spans="1:6" ht="45">
      <c r="A3012" s="612">
        <v>100598</v>
      </c>
      <c r="B3012" s="613" t="s">
        <v>6782</v>
      </c>
      <c r="C3012" s="614" t="s">
        <v>5390</v>
      </c>
      <c r="D3012" s="615">
        <v>883.72</v>
      </c>
      <c r="E3012" s="615">
        <v>347.17</v>
      </c>
      <c r="F3012" s="615">
        <v>1230.8900000000001</v>
      </c>
    </row>
    <row r="3013" spans="1:6" ht="45">
      <c r="A3013" s="612">
        <v>100599</v>
      </c>
      <c r="B3013" s="613" t="s">
        <v>6783</v>
      </c>
      <c r="C3013" s="614" t="s">
        <v>5390</v>
      </c>
      <c r="D3013" s="615">
        <v>414.03</v>
      </c>
      <c r="E3013" s="615">
        <v>90.18</v>
      </c>
      <c r="F3013" s="615">
        <v>504.21</v>
      </c>
    </row>
    <row r="3014" spans="1:6" ht="45">
      <c r="A3014" s="612">
        <v>100600</v>
      </c>
      <c r="B3014" s="613" t="s">
        <v>6784</v>
      </c>
      <c r="C3014" s="614" t="s">
        <v>5390</v>
      </c>
      <c r="D3014" s="615">
        <v>463.24</v>
      </c>
      <c r="E3014" s="615">
        <v>131.66</v>
      </c>
      <c r="F3014" s="615">
        <v>594.9</v>
      </c>
    </row>
    <row r="3015" spans="1:6" ht="45">
      <c r="A3015" s="612">
        <v>100601</v>
      </c>
      <c r="B3015" s="613" t="s">
        <v>6785</v>
      </c>
      <c r="C3015" s="614" t="s">
        <v>5390</v>
      </c>
      <c r="D3015" s="615">
        <v>553.13</v>
      </c>
      <c r="E3015" s="615">
        <v>193.4</v>
      </c>
      <c r="F3015" s="615">
        <v>746.53</v>
      </c>
    </row>
    <row r="3016" spans="1:6" ht="45">
      <c r="A3016" s="612">
        <v>100602</v>
      </c>
      <c r="B3016" s="613" t="s">
        <v>6786</v>
      </c>
      <c r="C3016" s="614" t="s">
        <v>5390</v>
      </c>
      <c r="D3016" s="615">
        <v>665.16</v>
      </c>
      <c r="E3016" s="615">
        <v>270.55</v>
      </c>
      <c r="F3016" s="615">
        <v>935.71</v>
      </c>
    </row>
    <row r="3017" spans="1:6" ht="45">
      <c r="A3017" s="612">
        <v>100603</v>
      </c>
      <c r="B3017" s="613" t="s">
        <v>6787</v>
      </c>
      <c r="C3017" s="614" t="s">
        <v>5390</v>
      </c>
      <c r="D3017" s="615">
        <v>951.12</v>
      </c>
      <c r="E3017" s="615">
        <v>471.8</v>
      </c>
      <c r="F3017" s="615">
        <v>1422.92</v>
      </c>
    </row>
    <row r="3018" spans="1:6" ht="45">
      <c r="A3018" s="612">
        <v>100604</v>
      </c>
      <c r="B3018" s="613" t="s">
        <v>6788</v>
      </c>
      <c r="C3018" s="614" t="s">
        <v>5390</v>
      </c>
      <c r="D3018" s="615">
        <v>497.31</v>
      </c>
      <c r="E3018" s="615">
        <v>135.88999999999999</v>
      </c>
      <c r="F3018" s="615">
        <v>633.20000000000005</v>
      </c>
    </row>
    <row r="3019" spans="1:6" ht="45">
      <c r="A3019" s="612">
        <v>100605</v>
      </c>
      <c r="B3019" s="613" t="s">
        <v>6789</v>
      </c>
      <c r="C3019" s="614" t="s">
        <v>5390</v>
      </c>
      <c r="D3019" s="615">
        <v>701.66</v>
      </c>
      <c r="E3019" s="615">
        <v>281.77</v>
      </c>
      <c r="F3019" s="615">
        <v>983.43</v>
      </c>
    </row>
    <row r="3020" spans="1:6" ht="45">
      <c r="A3020" s="612">
        <v>100606</v>
      </c>
      <c r="B3020" s="613" t="s">
        <v>6790</v>
      </c>
      <c r="C3020" s="614" t="s">
        <v>5390</v>
      </c>
      <c r="D3020" s="615">
        <v>990.48</v>
      </c>
      <c r="E3020" s="615">
        <v>492.37</v>
      </c>
      <c r="F3020" s="615">
        <v>1482.85</v>
      </c>
    </row>
    <row r="3021" spans="1:6" ht="45">
      <c r="A3021" s="612">
        <v>100607</v>
      </c>
      <c r="B3021" s="613" t="s">
        <v>6791</v>
      </c>
      <c r="C3021" s="614" t="s">
        <v>5390</v>
      </c>
      <c r="D3021" s="615">
        <v>513.65</v>
      </c>
      <c r="E3021" s="615">
        <v>137.85</v>
      </c>
      <c r="F3021" s="615">
        <v>651.5</v>
      </c>
    </row>
    <row r="3022" spans="1:6" ht="45">
      <c r="A3022" s="612">
        <v>100608</v>
      </c>
      <c r="B3022" s="613" t="s">
        <v>6792</v>
      </c>
      <c r="C3022" s="614" t="s">
        <v>5390</v>
      </c>
      <c r="D3022" s="615">
        <v>719.65</v>
      </c>
      <c r="E3022" s="615">
        <v>287.31</v>
      </c>
      <c r="F3022" s="615">
        <v>1006.96</v>
      </c>
    </row>
    <row r="3023" spans="1:6" ht="45">
      <c r="A3023" s="612">
        <v>100609</v>
      </c>
      <c r="B3023" s="613" t="s">
        <v>6793</v>
      </c>
      <c r="C3023" s="614" t="s">
        <v>5390</v>
      </c>
      <c r="D3023" s="615">
        <v>1010.98</v>
      </c>
      <c r="E3023" s="615">
        <v>503.89</v>
      </c>
      <c r="F3023" s="615">
        <v>1514.87</v>
      </c>
    </row>
    <row r="3024" spans="1:6" ht="45">
      <c r="A3024" s="612">
        <v>100610</v>
      </c>
      <c r="B3024" s="613" t="s">
        <v>6794</v>
      </c>
      <c r="C3024" s="614" t="s">
        <v>5390</v>
      </c>
      <c r="D3024" s="615">
        <v>530.15</v>
      </c>
      <c r="E3024" s="615">
        <v>139.58000000000001</v>
      </c>
      <c r="F3024" s="615">
        <v>669.73</v>
      </c>
    </row>
    <row r="3025" spans="1:6" ht="45">
      <c r="A3025" s="612">
        <v>100611</v>
      </c>
      <c r="B3025" s="613" t="s">
        <v>6795</v>
      </c>
      <c r="C3025" s="614" t="s">
        <v>5390</v>
      </c>
      <c r="D3025" s="615">
        <v>622.14</v>
      </c>
      <c r="E3025" s="615">
        <v>207.56</v>
      </c>
      <c r="F3025" s="615">
        <v>829.7</v>
      </c>
    </row>
    <row r="3026" spans="1:6" ht="45">
      <c r="A3026" s="612">
        <v>100612</v>
      </c>
      <c r="B3026" s="613" t="s">
        <v>6796</v>
      </c>
      <c r="C3026" s="614" t="s">
        <v>5390</v>
      </c>
      <c r="D3026" s="615">
        <v>737.52</v>
      </c>
      <c r="E3026" s="615">
        <v>292.60000000000002</v>
      </c>
      <c r="F3026" s="615">
        <v>1030.1199999999999</v>
      </c>
    </row>
    <row r="3027" spans="1:6" ht="45">
      <c r="A3027" s="612">
        <v>100613</v>
      </c>
      <c r="B3027" s="613" t="s">
        <v>6797</v>
      </c>
      <c r="C3027" s="614" t="s">
        <v>5390</v>
      </c>
      <c r="D3027" s="615">
        <v>1030.92</v>
      </c>
      <c r="E3027" s="615">
        <v>515.27</v>
      </c>
      <c r="F3027" s="615">
        <v>1546.19</v>
      </c>
    </row>
    <row r="3028" spans="1:6" ht="45">
      <c r="A3028" s="612">
        <v>100614</v>
      </c>
      <c r="B3028" s="613" t="s">
        <v>6798</v>
      </c>
      <c r="C3028" s="614" t="s">
        <v>5390</v>
      </c>
      <c r="D3028" s="615">
        <v>656.41</v>
      </c>
      <c r="E3028" s="615">
        <v>214.21</v>
      </c>
      <c r="F3028" s="615">
        <v>870.62</v>
      </c>
    </row>
    <row r="3029" spans="1:6" ht="45">
      <c r="A3029" s="612">
        <v>100615</v>
      </c>
      <c r="B3029" s="613" t="s">
        <v>6799</v>
      </c>
      <c r="C3029" s="614" t="s">
        <v>5390</v>
      </c>
      <c r="D3029" s="615">
        <v>772.99</v>
      </c>
      <c r="E3029" s="615">
        <v>303.13</v>
      </c>
      <c r="F3029" s="615">
        <v>1076.1199999999999</v>
      </c>
    </row>
    <row r="3030" spans="1:6" ht="45">
      <c r="A3030" s="612">
        <v>100616</v>
      </c>
      <c r="B3030" s="613" t="s">
        <v>6800</v>
      </c>
      <c r="C3030" s="614" t="s">
        <v>5390</v>
      </c>
      <c r="D3030" s="615">
        <v>1072.08</v>
      </c>
      <c r="E3030" s="615">
        <v>540</v>
      </c>
      <c r="F3030" s="615">
        <v>1612.08</v>
      </c>
    </row>
    <row r="3031" spans="1:6" ht="45">
      <c r="A3031" s="612">
        <v>100617</v>
      </c>
      <c r="B3031" s="613" t="s">
        <v>6801</v>
      </c>
      <c r="C3031" s="614" t="s">
        <v>5390</v>
      </c>
      <c r="D3031" s="615">
        <v>808.22</v>
      </c>
      <c r="E3031" s="615">
        <v>313.73</v>
      </c>
      <c r="F3031" s="615">
        <v>1121.95</v>
      </c>
    </row>
    <row r="3032" spans="1:6" ht="45">
      <c r="A3032" s="612">
        <v>100618</v>
      </c>
      <c r="B3032" s="613" t="s">
        <v>6802</v>
      </c>
      <c r="C3032" s="614" t="s">
        <v>5390</v>
      </c>
      <c r="D3032" s="615">
        <v>1119.07</v>
      </c>
      <c r="E3032" s="615">
        <v>562.73</v>
      </c>
      <c r="F3032" s="615">
        <v>1681.8</v>
      </c>
    </row>
    <row r="3033" spans="1:6">
      <c r="A3033" s="621"/>
      <c r="B3033" s="627" t="s">
        <v>6803</v>
      </c>
      <c r="C3033" s="628"/>
      <c r="D3033" s="629"/>
      <c r="E3033" s="629"/>
      <c r="F3033" s="629"/>
    </row>
    <row r="3034" spans="1:6">
      <c r="A3034" s="617" t="s">
        <v>15374</v>
      </c>
      <c r="B3034" s="618" t="s">
        <v>15375</v>
      </c>
      <c r="C3034" s="619" t="s">
        <v>1</v>
      </c>
      <c r="D3034" s="620">
        <v>1043.71</v>
      </c>
      <c r="E3034" s="620">
        <v>364.76</v>
      </c>
      <c r="F3034" s="620">
        <v>1408.47</v>
      </c>
    </row>
    <row r="3035" spans="1:6" ht="30">
      <c r="A3035" s="617" t="s">
        <v>15376</v>
      </c>
      <c r="B3035" s="618" t="s">
        <v>15377</v>
      </c>
      <c r="C3035" s="619" t="s">
        <v>1</v>
      </c>
      <c r="D3035" s="620">
        <v>1018.77</v>
      </c>
      <c r="E3035" s="620">
        <v>90.18</v>
      </c>
      <c r="F3035" s="620">
        <v>1108.95</v>
      </c>
    </row>
    <row r="3036" spans="1:6">
      <c r="A3036" s="617" t="s">
        <v>15378</v>
      </c>
      <c r="B3036" s="618" t="s">
        <v>15379</v>
      </c>
      <c r="C3036" s="619" t="s">
        <v>5390</v>
      </c>
      <c r="D3036" s="620">
        <v>1691.81</v>
      </c>
      <c r="E3036" s="620">
        <v>153.97999999999999</v>
      </c>
      <c r="F3036" s="620">
        <v>1845.79</v>
      </c>
    </row>
    <row r="3037" spans="1:6" ht="30">
      <c r="A3037" s="617" t="s">
        <v>15380</v>
      </c>
      <c r="B3037" s="618" t="s">
        <v>15381</v>
      </c>
      <c r="C3037" s="619" t="s">
        <v>5390</v>
      </c>
      <c r="D3037" s="620">
        <v>1832.39</v>
      </c>
      <c r="E3037" s="620">
        <v>139.58000000000001</v>
      </c>
      <c r="F3037" s="620">
        <v>1971.97</v>
      </c>
    </row>
    <row r="3038" spans="1:6" ht="30">
      <c r="A3038" s="617" t="s">
        <v>15382</v>
      </c>
      <c r="B3038" s="618" t="s">
        <v>15383</v>
      </c>
      <c r="C3038" s="619" t="s">
        <v>5390</v>
      </c>
      <c r="D3038" s="620">
        <v>2362.87</v>
      </c>
      <c r="E3038" s="620">
        <v>287.31</v>
      </c>
      <c r="F3038" s="620">
        <v>2650.18</v>
      </c>
    </row>
    <row r="3039" spans="1:6" ht="30">
      <c r="A3039" s="617" t="s">
        <v>15384</v>
      </c>
      <c r="B3039" s="618" t="s">
        <v>3985</v>
      </c>
      <c r="C3039" s="619" t="s">
        <v>1</v>
      </c>
      <c r="D3039" s="620">
        <v>1643.22</v>
      </c>
      <c r="E3039" s="620">
        <v>0</v>
      </c>
      <c r="F3039" s="620">
        <v>1643.22</v>
      </c>
    </row>
    <row r="3040" spans="1:6">
      <c r="A3040" s="617" t="s">
        <v>15385</v>
      </c>
      <c r="B3040" s="618" t="s">
        <v>15386</v>
      </c>
      <c r="C3040" s="619" t="s">
        <v>1</v>
      </c>
      <c r="D3040" s="620">
        <v>203.59</v>
      </c>
      <c r="E3040" s="620">
        <v>0</v>
      </c>
      <c r="F3040" s="620">
        <v>203.59</v>
      </c>
    </row>
    <row r="3041" spans="1:6">
      <c r="A3041" s="617" t="s">
        <v>15387</v>
      </c>
      <c r="B3041" s="618" t="s">
        <v>15388</v>
      </c>
      <c r="C3041" s="619" t="s">
        <v>14811</v>
      </c>
      <c r="D3041" s="620">
        <v>24.96</v>
      </c>
      <c r="E3041" s="620">
        <v>16.940000000000001</v>
      </c>
      <c r="F3041" s="620">
        <v>41.9</v>
      </c>
    </row>
    <row r="3042" spans="1:6">
      <c r="A3042" s="617" t="s">
        <v>15389</v>
      </c>
      <c r="B3042" s="618" t="s">
        <v>15390</v>
      </c>
      <c r="C3042" s="619" t="s">
        <v>5390</v>
      </c>
      <c r="D3042" s="620">
        <v>86.46</v>
      </c>
      <c r="E3042" s="620">
        <v>14.68</v>
      </c>
      <c r="F3042" s="620">
        <v>101.14</v>
      </c>
    </row>
    <row r="3043" spans="1:6">
      <c r="A3043" s="617" t="s">
        <v>15391</v>
      </c>
      <c r="B3043" s="618" t="s">
        <v>15392</v>
      </c>
      <c r="C3043" s="619" t="s">
        <v>5390</v>
      </c>
      <c r="D3043" s="620">
        <v>86.46</v>
      </c>
      <c r="E3043" s="620">
        <v>14.68</v>
      </c>
      <c r="F3043" s="620">
        <v>101.14</v>
      </c>
    </row>
    <row r="3044" spans="1:6" ht="30">
      <c r="A3044" s="612">
        <v>100620</v>
      </c>
      <c r="B3044" s="613" t="s">
        <v>6805</v>
      </c>
      <c r="C3044" s="614" t="s">
        <v>5390</v>
      </c>
      <c r="D3044" s="615">
        <v>3434.73</v>
      </c>
      <c r="E3044" s="615">
        <v>59.36</v>
      </c>
      <c r="F3044" s="615">
        <v>3494.09</v>
      </c>
    </row>
    <row r="3045" spans="1:6" ht="30">
      <c r="A3045" s="612">
        <v>100621</v>
      </c>
      <c r="B3045" s="613" t="s">
        <v>6806</v>
      </c>
      <c r="C3045" s="614" t="s">
        <v>5390</v>
      </c>
      <c r="D3045" s="615">
        <v>3899.17</v>
      </c>
      <c r="E3045" s="615">
        <v>84.53</v>
      </c>
      <c r="F3045" s="615">
        <v>3983.7</v>
      </c>
    </row>
    <row r="3046" spans="1:6" ht="30">
      <c r="A3046" s="612">
        <v>100622</v>
      </c>
      <c r="B3046" s="613" t="s">
        <v>6807</v>
      </c>
      <c r="C3046" s="614" t="s">
        <v>5390</v>
      </c>
      <c r="D3046" s="615">
        <v>2469.58</v>
      </c>
      <c r="E3046" s="615">
        <v>99.86</v>
      </c>
      <c r="F3046" s="615">
        <v>2569.44</v>
      </c>
    </row>
    <row r="3047" spans="1:6" ht="30">
      <c r="A3047" s="612">
        <v>100623</v>
      </c>
      <c r="B3047" s="613" t="s">
        <v>6808</v>
      </c>
      <c r="C3047" s="614" t="s">
        <v>5390</v>
      </c>
      <c r="D3047" s="615">
        <v>2651.93</v>
      </c>
      <c r="E3047" s="615">
        <v>124.98</v>
      </c>
      <c r="F3047" s="615">
        <v>2776.91</v>
      </c>
    </row>
    <row r="3048" spans="1:6">
      <c r="A3048" s="621"/>
      <c r="B3048" s="627" t="s">
        <v>6809</v>
      </c>
      <c r="C3048" s="628"/>
      <c r="D3048" s="629"/>
      <c r="E3048" s="629"/>
      <c r="F3048" s="629"/>
    </row>
    <row r="3049" spans="1:6" ht="30">
      <c r="A3049" s="612">
        <v>101489</v>
      </c>
      <c r="B3049" s="613" t="s">
        <v>12146</v>
      </c>
      <c r="C3049" s="614" t="s">
        <v>5390</v>
      </c>
      <c r="D3049" s="615">
        <v>1138.33</v>
      </c>
      <c r="E3049" s="615">
        <v>320.70999999999998</v>
      </c>
      <c r="F3049" s="615">
        <v>1459.04</v>
      </c>
    </row>
    <row r="3050" spans="1:6" ht="30">
      <c r="A3050" s="612">
        <v>101490</v>
      </c>
      <c r="B3050" s="613" t="s">
        <v>12147</v>
      </c>
      <c r="C3050" s="614" t="s">
        <v>5390</v>
      </c>
      <c r="D3050" s="615">
        <v>1217.8900000000001</v>
      </c>
      <c r="E3050" s="615">
        <v>336.74</v>
      </c>
      <c r="F3050" s="615">
        <v>1554.63</v>
      </c>
    </row>
    <row r="3051" spans="1:6" ht="30">
      <c r="A3051" s="612">
        <v>101491</v>
      </c>
      <c r="B3051" s="613" t="s">
        <v>12148</v>
      </c>
      <c r="C3051" s="614" t="s">
        <v>5390</v>
      </c>
      <c r="D3051" s="615">
        <v>1272.1400000000001</v>
      </c>
      <c r="E3051" s="615">
        <v>313.73</v>
      </c>
      <c r="F3051" s="615">
        <v>1585.87</v>
      </c>
    </row>
    <row r="3052" spans="1:6" ht="30">
      <c r="A3052" s="612">
        <v>101492</v>
      </c>
      <c r="B3052" s="613" t="s">
        <v>12149</v>
      </c>
      <c r="C3052" s="614" t="s">
        <v>5390</v>
      </c>
      <c r="D3052" s="615">
        <v>1411.96</v>
      </c>
      <c r="E3052" s="615">
        <v>327.92</v>
      </c>
      <c r="F3052" s="615">
        <v>1739.88</v>
      </c>
    </row>
    <row r="3053" spans="1:6" ht="30">
      <c r="A3053" s="612">
        <v>101493</v>
      </c>
      <c r="B3053" s="613" t="s">
        <v>12150</v>
      </c>
      <c r="C3053" s="614" t="s">
        <v>5390</v>
      </c>
      <c r="D3053" s="615">
        <v>1134.79</v>
      </c>
      <c r="E3053" s="615">
        <v>306.5</v>
      </c>
      <c r="F3053" s="615">
        <v>1441.29</v>
      </c>
    </row>
    <row r="3054" spans="1:6" ht="30">
      <c r="A3054" s="612">
        <v>101494</v>
      </c>
      <c r="B3054" s="613" t="s">
        <v>12151</v>
      </c>
      <c r="C3054" s="614" t="s">
        <v>5390</v>
      </c>
      <c r="D3054" s="615">
        <v>1214.3499999999999</v>
      </c>
      <c r="E3054" s="615">
        <v>322.52999999999997</v>
      </c>
      <c r="F3054" s="615">
        <v>1536.88</v>
      </c>
    </row>
    <row r="3055" spans="1:6" ht="30">
      <c r="A3055" s="612">
        <v>101495</v>
      </c>
      <c r="B3055" s="613" t="s">
        <v>12152</v>
      </c>
      <c r="C3055" s="614" t="s">
        <v>5390</v>
      </c>
      <c r="D3055" s="615">
        <v>1268.5999999999999</v>
      </c>
      <c r="E3055" s="615">
        <v>299.52</v>
      </c>
      <c r="F3055" s="615">
        <v>1568.12</v>
      </c>
    </row>
    <row r="3056" spans="1:6" ht="30">
      <c r="A3056" s="612">
        <v>101496</v>
      </c>
      <c r="B3056" s="613" t="s">
        <v>12153</v>
      </c>
      <c r="C3056" s="614" t="s">
        <v>5390</v>
      </c>
      <c r="D3056" s="615">
        <v>1408.42</v>
      </c>
      <c r="E3056" s="615">
        <v>313.70999999999998</v>
      </c>
      <c r="F3056" s="615">
        <v>1722.13</v>
      </c>
    </row>
    <row r="3057" spans="1:6" ht="30">
      <c r="A3057" s="612">
        <v>101497</v>
      </c>
      <c r="B3057" s="613" t="s">
        <v>12154</v>
      </c>
      <c r="C3057" s="614" t="s">
        <v>5390</v>
      </c>
      <c r="D3057" s="615">
        <v>1381.12</v>
      </c>
      <c r="E3057" s="615">
        <v>344.47</v>
      </c>
      <c r="F3057" s="615">
        <v>1725.59</v>
      </c>
    </row>
    <row r="3058" spans="1:6" ht="30">
      <c r="A3058" s="612">
        <v>101498</v>
      </c>
      <c r="B3058" s="613" t="s">
        <v>12155</v>
      </c>
      <c r="C3058" s="614" t="s">
        <v>5390</v>
      </c>
      <c r="D3058" s="615">
        <v>1501.54</v>
      </c>
      <c r="E3058" s="615">
        <v>368.74</v>
      </c>
      <c r="F3058" s="615">
        <v>1870.28</v>
      </c>
    </row>
    <row r="3059" spans="1:6" ht="30">
      <c r="A3059" s="612">
        <v>101499</v>
      </c>
      <c r="B3059" s="613" t="s">
        <v>12156</v>
      </c>
      <c r="C3059" s="614" t="s">
        <v>5390</v>
      </c>
      <c r="D3059" s="615">
        <v>1583.66</v>
      </c>
      <c r="E3059" s="615">
        <v>333.91</v>
      </c>
      <c r="F3059" s="615">
        <v>1917.57</v>
      </c>
    </row>
    <row r="3060" spans="1:6" ht="30">
      <c r="A3060" s="612">
        <v>101500</v>
      </c>
      <c r="B3060" s="613" t="s">
        <v>12157</v>
      </c>
      <c r="C3060" s="614" t="s">
        <v>5390</v>
      </c>
      <c r="D3060" s="615">
        <v>1779.34</v>
      </c>
      <c r="E3060" s="615">
        <v>350.15</v>
      </c>
      <c r="F3060" s="615">
        <v>2129.4899999999998</v>
      </c>
    </row>
    <row r="3061" spans="1:6" ht="30">
      <c r="A3061" s="612">
        <v>101501</v>
      </c>
      <c r="B3061" s="613" t="s">
        <v>12158</v>
      </c>
      <c r="C3061" s="614" t="s">
        <v>5390</v>
      </c>
      <c r="D3061" s="615">
        <v>1382.01</v>
      </c>
      <c r="E3061" s="615">
        <v>333.24</v>
      </c>
      <c r="F3061" s="615">
        <v>1715.25</v>
      </c>
    </row>
    <row r="3062" spans="1:6" ht="30">
      <c r="A3062" s="612">
        <v>101502</v>
      </c>
      <c r="B3062" s="613" t="s">
        <v>12159</v>
      </c>
      <c r="C3062" s="614" t="s">
        <v>5390</v>
      </c>
      <c r="D3062" s="615">
        <v>1502.44</v>
      </c>
      <c r="E3062" s="615">
        <v>357.5</v>
      </c>
      <c r="F3062" s="615">
        <v>1859.94</v>
      </c>
    </row>
    <row r="3063" spans="1:6" ht="30">
      <c r="A3063" s="612">
        <v>101503</v>
      </c>
      <c r="B3063" s="613" t="s">
        <v>12160</v>
      </c>
      <c r="C3063" s="614" t="s">
        <v>5390</v>
      </c>
      <c r="D3063" s="615">
        <v>1584.56</v>
      </c>
      <c r="E3063" s="615">
        <v>322.67</v>
      </c>
      <c r="F3063" s="615">
        <v>1907.23</v>
      </c>
    </row>
    <row r="3064" spans="1:6" ht="30">
      <c r="A3064" s="612">
        <v>101504</v>
      </c>
      <c r="B3064" s="613" t="s">
        <v>12161</v>
      </c>
      <c r="C3064" s="614" t="s">
        <v>5390</v>
      </c>
      <c r="D3064" s="615">
        <v>1780.24</v>
      </c>
      <c r="E3064" s="615">
        <v>338.91</v>
      </c>
      <c r="F3064" s="615">
        <v>2119.15</v>
      </c>
    </row>
    <row r="3065" spans="1:6" ht="30">
      <c r="A3065" s="612">
        <v>101505</v>
      </c>
      <c r="B3065" s="613" t="s">
        <v>12162</v>
      </c>
      <c r="C3065" s="614" t="s">
        <v>5390</v>
      </c>
      <c r="D3065" s="615">
        <v>1467.71</v>
      </c>
      <c r="E3065" s="615">
        <v>368.01</v>
      </c>
      <c r="F3065" s="615">
        <v>1835.72</v>
      </c>
    </row>
    <row r="3066" spans="1:6" ht="30">
      <c r="A3066" s="612">
        <v>101506</v>
      </c>
      <c r="B3066" s="613" t="s">
        <v>12163</v>
      </c>
      <c r="C3066" s="614" t="s">
        <v>5390</v>
      </c>
      <c r="D3066" s="615">
        <v>1628.28</v>
      </c>
      <c r="E3066" s="615">
        <v>400.36</v>
      </c>
      <c r="F3066" s="615">
        <v>2028.64</v>
      </c>
    </row>
    <row r="3067" spans="1:6" ht="30">
      <c r="A3067" s="612">
        <v>101507</v>
      </c>
      <c r="B3067" s="613" t="s">
        <v>12164</v>
      </c>
      <c r="C3067" s="614" t="s">
        <v>5390</v>
      </c>
      <c r="D3067" s="615">
        <v>1737.77</v>
      </c>
      <c r="E3067" s="615">
        <v>353.91</v>
      </c>
      <c r="F3067" s="615">
        <v>2091.6799999999998</v>
      </c>
    </row>
    <row r="3068" spans="1:6" ht="30">
      <c r="A3068" s="612">
        <v>101508</v>
      </c>
      <c r="B3068" s="613" t="s">
        <v>12165</v>
      </c>
      <c r="C3068" s="614" t="s">
        <v>5390</v>
      </c>
      <c r="D3068" s="615">
        <v>1988.33</v>
      </c>
      <c r="E3068" s="615">
        <v>372.16</v>
      </c>
      <c r="F3068" s="615">
        <v>2360.4899999999998</v>
      </c>
    </row>
    <row r="3069" spans="1:6" ht="30">
      <c r="A3069" s="612">
        <v>101509</v>
      </c>
      <c r="B3069" s="613" t="s">
        <v>12166</v>
      </c>
      <c r="C3069" s="614" t="s">
        <v>5390</v>
      </c>
      <c r="D3069" s="615">
        <v>1613.71</v>
      </c>
      <c r="E3069" s="615">
        <v>357.2</v>
      </c>
      <c r="F3069" s="615">
        <v>1970.91</v>
      </c>
    </row>
    <row r="3070" spans="1:6" ht="30">
      <c r="A3070" s="612">
        <v>101510</v>
      </c>
      <c r="B3070" s="613" t="s">
        <v>12167</v>
      </c>
      <c r="C3070" s="614" t="s">
        <v>5390</v>
      </c>
      <c r="D3070" s="615">
        <v>1774.27</v>
      </c>
      <c r="E3070" s="615">
        <v>389.56</v>
      </c>
      <c r="F3070" s="615">
        <v>2163.83</v>
      </c>
    </row>
    <row r="3071" spans="1:6" ht="30">
      <c r="A3071" s="612">
        <v>101511</v>
      </c>
      <c r="B3071" s="613" t="s">
        <v>12168</v>
      </c>
      <c r="C3071" s="614" t="s">
        <v>5390</v>
      </c>
      <c r="D3071" s="615">
        <v>1883.76</v>
      </c>
      <c r="E3071" s="615">
        <v>343.11</v>
      </c>
      <c r="F3071" s="615">
        <v>2226.87</v>
      </c>
    </row>
    <row r="3072" spans="1:6" ht="30">
      <c r="A3072" s="612">
        <v>101512</v>
      </c>
      <c r="B3072" s="613" t="s">
        <v>12169</v>
      </c>
      <c r="C3072" s="614" t="s">
        <v>5390</v>
      </c>
      <c r="D3072" s="615">
        <v>2134.3200000000002</v>
      </c>
      <c r="E3072" s="615">
        <v>361.36</v>
      </c>
      <c r="F3072" s="615">
        <v>2495.6799999999998</v>
      </c>
    </row>
    <row r="3073" spans="1:6" ht="45">
      <c r="A3073" s="612">
        <v>101513</v>
      </c>
      <c r="B3073" s="613" t="s">
        <v>12170</v>
      </c>
      <c r="C3073" s="614" t="s">
        <v>5390</v>
      </c>
      <c r="D3073" s="615">
        <v>671.8</v>
      </c>
      <c r="E3073" s="615">
        <v>141.19</v>
      </c>
      <c r="F3073" s="615">
        <v>812.99</v>
      </c>
    </row>
    <row r="3074" spans="1:6" ht="45">
      <c r="A3074" s="612">
        <v>101514</v>
      </c>
      <c r="B3074" s="613" t="s">
        <v>12171</v>
      </c>
      <c r="C3074" s="614" t="s">
        <v>5390</v>
      </c>
      <c r="D3074" s="615">
        <v>767.27</v>
      </c>
      <c r="E3074" s="615">
        <v>160.43</v>
      </c>
      <c r="F3074" s="615">
        <v>927.7</v>
      </c>
    </row>
    <row r="3075" spans="1:6" ht="45">
      <c r="A3075" s="612">
        <v>101515</v>
      </c>
      <c r="B3075" s="613" t="s">
        <v>12172</v>
      </c>
      <c r="C3075" s="614" t="s">
        <v>5390</v>
      </c>
      <c r="D3075" s="615">
        <v>832.4</v>
      </c>
      <c r="E3075" s="615">
        <v>132.78</v>
      </c>
      <c r="F3075" s="615">
        <v>965.18</v>
      </c>
    </row>
    <row r="3076" spans="1:6" ht="45">
      <c r="A3076" s="612">
        <v>101516</v>
      </c>
      <c r="B3076" s="613" t="s">
        <v>12173</v>
      </c>
      <c r="C3076" s="614" t="s">
        <v>5390</v>
      </c>
      <c r="D3076" s="615">
        <v>962.94</v>
      </c>
      <c r="E3076" s="615">
        <v>137.54</v>
      </c>
      <c r="F3076" s="615">
        <v>1100.48</v>
      </c>
    </row>
    <row r="3077" spans="1:6" ht="45">
      <c r="A3077" s="612">
        <v>101517</v>
      </c>
      <c r="B3077" s="613" t="s">
        <v>12174</v>
      </c>
      <c r="C3077" s="614" t="s">
        <v>5390</v>
      </c>
      <c r="D3077" s="615">
        <v>668.27</v>
      </c>
      <c r="E3077" s="615">
        <v>126.98</v>
      </c>
      <c r="F3077" s="615">
        <v>795.25</v>
      </c>
    </row>
    <row r="3078" spans="1:6" ht="45">
      <c r="A3078" s="612">
        <v>101518</v>
      </c>
      <c r="B3078" s="613" t="s">
        <v>12175</v>
      </c>
      <c r="C3078" s="614" t="s">
        <v>5390</v>
      </c>
      <c r="D3078" s="615">
        <v>763.73</v>
      </c>
      <c r="E3078" s="615">
        <v>146.22999999999999</v>
      </c>
      <c r="F3078" s="615">
        <v>909.96</v>
      </c>
    </row>
    <row r="3079" spans="1:6" ht="45">
      <c r="A3079" s="612">
        <v>101519</v>
      </c>
      <c r="B3079" s="613" t="s">
        <v>12176</v>
      </c>
      <c r="C3079" s="614" t="s">
        <v>5390</v>
      </c>
      <c r="D3079" s="615">
        <v>828.86</v>
      </c>
      <c r="E3079" s="615">
        <v>118.58</v>
      </c>
      <c r="F3079" s="615">
        <v>947.44</v>
      </c>
    </row>
    <row r="3080" spans="1:6" ht="45">
      <c r="A3080" s="612">
        <v>101520</v>
      </c>
      <c r="B3080" s="613" t="s">
        <v>12177</v>
      </c>
      <c r="C3080" s="614" t="s">
        <v>5390</v>
      </c>
      <c r="D3080" s="615">
        <v>959.4</v>
      </c>
      <c r="E3080" s="615">
        <v>123.34</v>
      </c>
      <c r="F3080" s="615">
        <v>1082.74</v>
      </c>
    </row>
    <row r="3081" spans="1:6" ht="30">
      <c r="A3081" s="612">
        <v>101521</v>
      </c>
      <c r="B3081" s="613" t="s">
        <v>12178</v>
      </c>
      <c r="C3081" s="614" t="s">
        <v>5390</v>
      </c>
      <c r="D3081" s="615">
        <v>926.47</v>
      </c>
      <c r="E3081" s="615">
        <v>167.71</v>
      </c>
      <c r="F3081" s="615">
        <v>1094.18</v>
      </c>
    </row>
    <row r="3082" spans="1:6" ht="30">
      <c r="A3082" s="612">
        <v>101522</v>
      </c>
      <c r="B3082" s="613" t="s">
        <v>12179</v>
      </c>
      <c r="C3082" s="614" t="s">
        <v>5390</v>
      </c>
      <c r="D3082" s="615">
        <v>1069.6500000000001</v>
      </c>
      <c r="E3082" s="615">
        <v>196.6</v>
      </c>
      <c r="F3082" s="615">
        <v>1266.25</v>
      </c>
    </row>
    <row r="3083" spans="1:6" ht="30">
      <c r="A3083" s="612">
        <v>101523</v>
      </c>
      <c r="B3083" s="613" t="s">
        <v>12180</v>
      </c>
      <c r="C3083" s="614" t="s">
        <v>5390</v>
      </c>
      <c r="D3083" s="615">
        <v>1167.3499999999999</v>
      </c>
      <c r="E3083" s="615">
        <v>155.13</v>
      </c>
      <c r="F3083" s="615">
        <v>1322.48</v>
      </c>
    </row>
    <row r="3084" spans="1:6" ht="30">
      <c r="A3084" s="612">
        <v>101524</v>
      </c>
      <c r="B3084" s="613" t="s">
        <v>12181</v>
      </c>
      <c r="C3084" s="614" t="s">
        <v>5390</v>
      </c>
      <c r="D3084" s="615">
        <v>1363.15</v>
      </c>
      <c r="E3084" s="615">
        <v>162.28</v>
      </c>
      <c r="F3084" s="615">
        <v>1525.43</v>
      </c>
    </row>
    <row r="3085" spans="1:6" ht="30">
      <c r="A3085" s="612">
        <v>101525</v>
      </c>
      <c r="B3085" s="613" t="s">
        <v>12182</v>
      </c>
      <c r="C3085" s="614" t="s">
        <v>5390</v>
      </c>
      <c r="D3085" s="615">
        <v>927.38</v>
      </c>
      <c r="E3085" s="615">
        <v>156.46</v>
      </c>
      <c r="F3085" s="615">
        <v>1083.8399999999999</v>
      </c>
    </row>
    <row r="3086" spans="1:6" ht="30">
      <c r="A3086" s="612">
        <v>101526</v>
      </c>
      <c r="B3086" s="613" t="s">
        <v>12183</v>
      </c>
      <c r="C3086" s="614" t="s">
        <v>5390</v>
      </c>
      <c r="D3086" s="615">
        <v>1070.56</v>
      </c>
      <c r="E3086" s="615">
        <v>185.35</v>
      </c>
      <c r="F3086" s="615">
        <v>1255.9100000000001</v>
      </c>
    </row>
    <row r="3087" spans="1:6" ht="30">
      <c r="A3087" s="612">
        <v>101527</v>
      </c>
      <c r="B3087" s="613" t="s">
        <v>12184</v>
      </c>
      <c r="C3087" s="614" t="s">
        <v>5390</v>
      </c>
      <c r="D3087" s="615">
        <v>1168.26</v>
      </c>
      <c r="E3087" s="615">
        <v>143.88</v>
      </c>
      <c r="F3087" s="615">
        <v>1312.14</v>
      </c>
    </row>
    <row r="3088" spans="1:6" ht="30">
      <c r="A3088" s="612">
        <v>101528</v>
      </c>
      <c r="B3088" s="613" t="s">
        <v>12185</v>
      </c>
      <c r="C3088" s="614" t="s">
        <v>5390</v>
      </c>
      <c r="D3088" s="615">
        <v>1364.06</v>
      </c>
      <c r="E3088" s="615">
        <v>151.03</v>
      </c>
      <c r="F3088" s="615">
        <v>1515.09</v>
      </c>
    </row>
    <row r="3089" spans="1:6" ht="30">
      <c r="A3089" s="612">
        <v>101529</v>
      </c>
      <c r="B3089" s="613" t="s">
        <v>12186</v>
      </c>
      <c r="C3089" s="614" t="s">
        <v>5390</v>
      </c>
      <c r="D3089" s="615">
        <v>1026.17</v>
      </c>
      <c r="E3089" s="615">
        <v>194.32</v>
      </c>
      <c r="F3089" s="615">
        <v>1220.49</v>
      </c>
    </row>
    <row r="3090" spans="1:6" ht="30">
      <c r="A3090" s="612">
        <v>101530</v>
      </c>
      <c r="B3090" s="613" t="s">
        <v>12187</v>
      </c>
      <c r="C3090" s="614" t="s">
        <v>5390</v>
      </c>
      <c r="D3090" s="615">
        <v>1217.0899999999999</v>
      </c>
      <c r="E3090" s="615">
        <v>232.82</v>
      </c>
      <c r="F3090" s="615">
        <v>1449.91</v>
      </c>
    </row>
    <row r="3091" spans="1:6" ht="30">
      <c r="A3091" s="612">
        <v>101531</v>
      </c>
      <c r="B3091" s="613" t="s">
        <v>12188</v>
      </c>
      <c r="C3091" s="614" t="s">
        <v>5390</v>
      </c>
      <c r="D3091" s="615">
        <v>1347.34</v>
      </c>
      <c r="E3091" s="615">
        <v>177.54</v>
      </c>
      <c r="F3091" s="615">
        <v>1524.88</v>
      </c>
    </row>
    <row r="3092" spans="1:6" ht="30">
      <c r="A3092" s="612">
        <v>101532</v>
      </c>
      <c r="B3092" s="613" t="s">
        <v>12189</v>
      </c>
      <c r="C3092" s="614" t="s">
        <v>5390</v>
      </c>
      <c r="D3092" s="615">
        <v>1608.41</v>
      </c>
      <c r="E3092" s="615">
        <v>187.07</v>
      </c>
      <c r="F3092" s="615">
        <v>1795.48</v>
      </c>
    </row>
    <row r="3093" spans="1:6" ht="30">
      <c r="A3093" s="612">
        <v>101533</v>
      </c>
      <c r="B3093" s="613" t="s">
        <v>12190</v>
      </c>
      <c r="C3093" s="614" t="s">
        <v>5390</v>
      </c>
      <c r="D3093" s="615">
        <v>1172.2</v>
      </c>
      <c r="E3093" s="615">
        <v>183.48</v>
      </c>
      <c r="F3093" s="615">
        <v>1355.68</v>
      </c>
    </row>
    <row r="3094" spans="1:6" ht="30">
      <c r="A3094" s="612">
        <v>101534</v>
      </c>
      <c r="B3094" s="613" t="s">
        <v>12191</v>
      </c>
      <c r="C3094" s="614" t="s">
        <v>5390</v>
      </c>
      <c r="D3094" s="615">
        <v>1363.1</v>
      </c>
      <c r="E3094" s="615">
        <v>222</v>
      </c>
      <c r="F3094" s="615">
        <v>1585.1</v>
      </c>
    </row>
    <row r="3095" spans="1:6" ht="30">
      <c r="A3095" s="612">
        <v>101535</v>
      </c>
      <c r="B3095" s="613" t="s">
        <v>12192</v>
      </c>
      <c r="C3095" s="614" t="s">
        <v>5390</v>
      </c>
      <c r="D3095" s="615">
        <v>1493.34</v>
      </c>
      <c r="E3095" s="615">
        <v>166.73</v>
      </c>
      <c r="F3095" s="615">
        <v>1660.07</v>
      </c>
    </row>
    <row r="3096" spans="1:6" ht="30">
      <c r="A3096" s="612">
        <v>101536</v>
      </c>
      <c r="B3096" s="613" t="s">
        <v>12193</v>
      </c>
      <c r="C3096" s="614" t="s">
        <v>5390</v>
      </c>
      <c r="D3096" s="615">
        <v>1754.41</v>
      </c>
      <c r="E3096" s="615">
        <v>176.26</v>
      </c>
      <c r="F3096" s="615">
        <v>1930.67</v>
      </c>
    </row>
    <row r="3097" spans="1:6" ht="30">
      <c r="A3097" s="612">
        <v>101938</v>
      </c>
      <c r="B3097" s="613" t="s">
        <v>6810</v>
      </c>
      <c r="C3097" s="614" t="s">
        <v>5390</v>
      </c>
      <c r="D3097" s="615">
        <v>104.36</v>
      </c>
      <c r="E3097" s="615">
        <v>16.5</v>
      </c>
      <c r="F3097" s="615">
        <v>120.86</v>
      </c>
    </row>
    <row r="3098" spans="1:6">
      <c r="A3098" s="617" t="s">
        <v>15393</v>
      </c>
      <c r="B3098" s="618" t="s">
        <v>15394</v>
      </c>
      <c r="C3098" s="619" t="s">
        <v>5421</v>
      </c>
      <c r="D3098" s="620">
        <v>24.38</v>
      </c>
      <c r="E3098" s="620">
        <v>0</v>
      </c>
      <c r="F3098" s="620">
        <v>24.38</v>
      </c>
    </row>
    <row r="3099" spans="1:6" ht="30">
      <c r="A3099" s="617" t="s">
        <v>15395</v>
      </c>
      <c r="B3099" s="618" t="s">
        <v>15396</v>
      </c>
      <c r="C3099" s="619" t="s">
        <v>5421</v>
      </c>
      <c r="D3099" s="620">
        <v>91.92</v>
      </c>
      <c r="E3099" s="620">
        <v>0</v>
      </c>
      <c r="F3099" s="620">
        <v>91.92</v>
      </c>
    </row>
    <row r="3100" spans="1:6" ht="30">
      <c r="A3100" s="617" t="s">
        <v>15397</v>
      </c>
      <c r="B3100" s="618" t="s">
        <v>15398</v>
      </c>
      <c r="C3100" s="619" t="s">
        <v>5421</v>
      </c>
      <c r="D3100" s="620">
        <v>115.57</v>
      </c>
      <c r="E3100" s="620">
        <v>0</v>
      </c>
      <c r="F3100" s="620">
        <v>115.57</v>
      </c>
    </row>
    <row r="3101" spans="1:6">
      <c r="A3101" s="617" t="s">
        <v>15399</v>
      </c>
      <c r="B3101" s="618" t="s">
        <v>15400</v>
      </c>
      <c r="C3101" s="619" t="s">
        <v>5390</v>
      </c>
      <c r="D3101" s="620">
        <v>220.36</v>
      </c>
      <c r="E3101" s="620">
        <v>19.100000000000001</v>
      </c>
      <c r="F3101" s="620">
        <v>239.46</v>
      </c>
    </row>
    <row r="3102" spans="1:6">
      <c r="A3102" s="617" t="s">
        <v>15401</v>
      </c>
      <c r="B3102" s="618" t="s">
        <v>15402</v>
      </c>
      <c r="C3102" s="619" t="s">
        <v>5390</v>
      </c>
      <c r="D3102" s="620">
        <v>185.61</v>
      </c>
      <c r="E3102" s="620">
        <v>19.100000000000001</v>
      </c>
      <c r="F3102" s="620">
        <v>204.71</v>
      </c>
    </row>
    <row r="3103" spans="1:6">
      <c r="A3103" s="617" t="s">
        <v>15403</v>
      </c>
      <c r="B3103" s="618" t="s">
        <v>15404</v>
      </c>
      <c r="C3103" s="619" t="s">
        <v>5390</v>
      </c>
      <c r="D3103" s="620">
        <v>210.94</v>
      </c>
      <c r="E3103" s="620">
        <v>19.100000000000001</v>
      </c>
      <c r="F3103" s="620">
        <v>230.04</v>
      </c>
    </row>
    <row r="3104" spans="1:6">
      <c r="A3104" s="617" t="s">
        <v>15405</v>
      </c>
      <c r="B3104" s="618" t="s">
        <v>15406</v>
      </c>
      <c r="C3104" s="619" t="s">
        <v>5390</v>
      </c>
      <c r="D3104" s="620">
        <v>211.68</v>
      </c>
      <c r="E3104" s="620">
        <v>19.100000000000001</v>
      </c>
      <c r="F3104" s="620">
        <v>230.78</v>
      </c>
    </row>
    <row r="3105" spans="1:6">
      <c r="A3105" s="617" t="s">
        <v>15407</v>
      </c>
      <c r="B3105" s="618" t="s">
        <v>15408</v>
      </c>
      <c r="C3105" s="619" t="s">
        <v>1</v>
      </c>
      <c r="D3105" s="620">
        <v>2718.99</v>
      </c>
      <c r="E3105" s="620">
        <v>1629.05</v>
      </c>
      <c r="F3105" s="620">
        <v>4348.04</v>
      </c>
    </row>
    <row r="3106" spans="1:6" ht="30">
      <c r="A3106" s="617" t="s">
        <v>15409</v>
      </c>
      <c r="B3106" s="618" t="s">
        <v>15410</v>
      </c>
      <c r="C3106" s="619" t="s">
        <v>5390</v>
      </c>
      <c r="D3106" s="620">
        <v>881.33</v>
      </c>
      <c r="E3106" s="620">
        <v>570.76</v>
      </c>
      <c r="F3106" s="620">
        <v>1452.09</v>
      </c>
    </row>
    <row r="3107" spans="1:6">
      <c r="A3107" s="617" t="s">
        <v>15411</v>
      </c>
      <c r="B3107" s="618" t="s">
        <v>15412</v>
      </c>
      <c r="C3107" s="619" t="s">
        <v>1</v>
      </c>
      <c r="D3107" s="620">
        <v>519.95000000000005</v>
      </c>
      <c r="E3107" s="620">
        <v>378.84</v>
      </c>
      <c r="F3107" s="620">
        <v>898.79</v>
      </c>
    </row>
    <row r="3108" spans="1:6">
      <c r="A3108" s="617" t="s">
        <v>15413</v>
      </c>
      <c r="B3108" s="618" t="s">
        <v>15414</v>
      </c>
      <c r="C3108" s="619" t="s">
        <v>1</v>
      </c>
      <c r="D3108" s="620">
        <v>145.01</v>
      </c>
      <c r="E3108" s="620">
        <v>103.35</v>
      </c>
      <c r="F3108" s="620">
        <v>248.36</v>
      </c>
    </row>
    <row r="3109" spans="1:6" ht="60">
      <c r="A3109" s="617" t="s">
        <v>15415</v>
      </c>
      <c r="B3109" s="618" t="s">
        <v>15416</v>
      </c>
      <c r="C3109" s="619" t="s">
        <v>1</v>
      </c>
      <c r="D3109" s="620">
        <v>1601.76</v>
      </c>
      <c r="E3109" s="620">
        <v>8277.1200000000008</v>
      </c>
      <c r="F3109" s="620">
        <v>9878.8799999999992</v>
      </c>
    </row>
    <row r="3110" spans="1:6" ht="15.75">
      <c r="A3110" s="621"/>
      <c r="B3110" s="622" t="s">
        <v>11416</v>
      </c>
      <c r="C3110" s="628"/>
      <c r="D3110" s="629"/>
      <c r="E3110" s="629"/>
      <c r="F3110" s="629"/>
    </row>
    <row r="3111" spans="1:6">
      <c r="A3111" s="621"/>
      <c r="B3111" s="627" t="s">
        <v>11417</v>
      </c>
      <c r="C3111" s="628"/>
      <c r="D3111" s="629"/>
      <c r="E3111" s="629"/>
      <c r="F3111" s="629"/>
    </row>
    <row r="3112" spans="1:6" ht="45">
      <c r="A3112" s="612">
        <v>103490</v>
      </c>
      <c r="B3112" s="613" t="s">
        <v>10782</v>
      </c>
      <c r="C3112" s="614" t="s">
        <v>5435</v>
      </c>
      <c r="D3112" s="615">
        <v>1514.82</v>
      </c>
      <c r="E3112" s="615">
        <v>1615.21</v>
      </c>
      <c r="F3112" s="615">
        <v>3130.03</v>
      </c>
    </row>
    <row r="3113" spans="1:6" ht="45">
      <c r="A3113" s="612">
        <v>103491</v>
      </c>
      <c r="B3113" s="613" t="s">
        <v>10783</v>
      </c>
      <c r="C3113" s="614" t="s">
        <v>5435</v>
      </c>
      <c r="D3113" s="615">
        <v>421.36</v>
      </c>
      <c r="E3113" s="615">
        <v>359.85</v>
      </c>
      <c r="F3113" s="615">
        <v>781.21</v>
      </c>
    </row>
    <row r="3114" spans="1:6">
      <c r="A3114" s="621"/>
      <c r="B3114" s="627" t="s">
        <v>11418</v>
      </c>
      <c r="C3114" s="628"/>
      <c r="D3114" s="629"/>
      <c r="E3114" s="629"/>
      <c r="F3114" s="629"/>
    </row>
    <row r="3115" spans="1:6">
      <c r="A3115" s="617" t="s">
        <v>15417</v>
      </c>
      <c r="B3115" s="618" t="s">
        <v>15418</v>
      </c>
      <c r="C3115" s="619" t="s">
        <v>5421</v>
      </c>
      <c r="D3115" s="620">
        <v>6.28</v>
      </c>
      <c r="E3115" s="620">
        <v>15.27</v>
      </c>
      <c r="F3115" s="620">
        <v>21.55</v>
      </c>
    </row>
    <row r="3116" spans="1:6">
      <c r="A3116" s="617" t="s">
        <v>15419</v>
      </c>
      <c r="B3116" s="618" t="s">
        <v>15420</v>
      </c>
      <c r="C3116" s="619" t="s">
        <v>5421</v>
      </c>
      <c r="D3116" s="620">
        <v>7.86</v>
      </c>
      <c r="E3116" s="620">
        <v>19.100000000000001</v>
      </c>
      <c r="F3116" s="620">
        <v>26.96</v>
      </c>
    </row>
    <row r="3117" spans="1:6">
      <c r="A3117" s="617" t="s">
        <v>15421</v>
      </c>
      <c r="B3117" s="618" t="s">
        <v>15422</v>
      </c>
      <c r="C3117" s="619" t="s">
        <v>5421</v>
      </c>
      <c r="D3117" s="620">
        <v>15.72</v>
      </c>
      <c r="E3117" s="620">
        <v>38.18</v>
      </c>
      <c r="F3117" s="620">
        <v>53.9</v>
      </c>
    </row>
    <row r="3118" spans="1:6">
      <c r="A3118" s="617" t="s">
        <v>15423</v>
      </c>
      <c r="B3118" s="618" t="s">
        <v>15424</v>
      </c>
      <c r="C3118" s="619" t="s">
        <v>5421</v>
      </c>
      <c r="D3118" s="620">
        <v>3.94</v>
      </c>
      <c r="E3118" s="620">
        <v>9.5500000000000007</v>
      </c>
      <c r="F3118" s="620">
        <v>13.49</v>
      </c>
    </row>
    <row r="3119" spans="1:6">
      <c r="A3119" s="617" t="s">
        <v>15425</v>
      </c>
      <c r="B3119" s="618" t="s">
        <v>15426</v>
      </c>
      <c r="C3119" s="619" t="s">
        <v>5421</v>
      </c>
      <c r="D3119" s="620">
        <v>7.86</v>
      </c>
      <c r="E3119" s="620">
        <v>19.100000000000001</v>
      </c>
      <c r="F3119" s="620">
        <v>26.96</v>
      </c>
    </row>
    <row r="3120" spans="1:6">
      <c r="A3120" s="617" t="s">
        <v>15427</v>
      </c>
      <c r="B3120" s="618" t="s">
        <v>15428</v>
      </c>
      <c r="C3120" s="619" t="s">
        <v>5421</v>
      </c>
      <c r="D3120" s="620">
        <v>6.28</v>
      </c>
      <c r="E3120" s="620">
        <v>15.27</v>
      </c>
      <c r="F3120" s="620">
        <v>21.55</v>
      </c>
    </row>
    <row r="3121" spans="1:6">
      <c r="A3121" s="617" t="s">
        <v>15429</v>
      </c>
      <c r="B3121" s="618" t="s">
        <v>15430</v>
      </c>
      <c r="C3121" s="619" t="s">
        <v>5421</v>
      </c>
      <c r="D3121" s="620">
        <v>3.94</v>
      </c>
      <c r="E3121" s="620">
        <v>9.5500000000000007</v>
      </c>
      <c r="F3121" s="620">
        <v>13.49</v>
      </c>
    </row>
    <row r="3122" spans="1:6">
      <c r="A3122" s="617" t="s">
        <v>15431</v>
      </c>
      <c r="B3122" s="618" t="s">
        <v>15432</v>
      </c>
      <c r="C3122" s="619" t="s">
        <v>5421</v>
      </c>
      <c r="D3122" s="620">
        <v>7.86</v>
      </c>
      <c r="E3122" s="620">
        <v>19.100000000000001</v>
      </c>
      <c r="F3122" s="620">
        <v>26.96</v>
      </c>
    </row>
    <row r="3123" spans="1:6">
      <c r="A3123" s="617" t="s">
        <v>15433</v>
      </c>
      <c r="B3123" s="618" t="s">
        <v>15434</v>
      </c>
      <c r="C3123" s="619" t="s">
        <v>5421</v>
      </c>
      <c r="D3123" s="620">
        <v>7.86</v>
      </c>
      <c r="E3123" s="620">
        <v>19.100000000000001</v>
      </c>
      <c r="F3123" s="620">
        <v>26.96</v>
      </c>
    </row>
    <row r="3124" spans="1:6">
      <c r="A3124" s="617" t="s">
        <v>15435</v>
      </c>
      <c r="B3124" s="618" t="s">
        <v>15436</v>
      </c>
      <c r="C3124" s="619" t="s">
        <v>5421</v>
      </c>
      <c r="D3124" s="620">
        <v>4.72</v>
      </c>
      <c r="E3124" s="620">
        <v>11.46</v>
      </c>
      <c r="F3124" s="620">
        <v>16.18</v>
      </c>
    </row>
    <row r="3125" spans="1:6">
      <c r="A3125" s="617" t="s">
        <v>15437</v>
      </c>
      <c r="B3125" s="618" t="s">
        <v>15438</v>
      </c>
      <c r="C3125" s="619" t="s">
        <v>5421</v>
      </c>
      <c r="D3125" s="620">
        <v>9.44</v>
      </c>
      <c r="E3125" s="620">
        <v>22.91</v>
      </c>
      <c r="F3125" s="620">
        <v>32.35</v>
      </c>
    </row>
    <row r="3126" spans="1:6">
      <c r="A3126" s="617" t="s">
        <v>15439</v>
      </c>
      <c r="B3126" s="618" t="s">
        <v>15440</v>
      </c>
      <c r="C3126" s="619" t="s">
        <v>5421</v>
      </c>
      <c r="D3126" s="620">
        <v>17.97</v>
      </c>
      <c r="E3126" s="620">
        <v>16.16</v>
      </c>
      <c r="F3126" s="620">
        <v>34.130000000000003</v>
      </c>
    </row>
    <row r="3127" spans="1:6" ht="30">
      <c r="A3127" s="617" t="s">
        <v>15441</v>
      </c>
      <c r="B3127" s="618" t="s">
        <v>15442</v>
      </c>
      <c r="C3127" s="619" t="s">
        <v>5421</v>
      </c>
      <c r="D3127" s="620">
        <v>18.02</v>
      </c>
      <c r="E3127" s="620">
        <v>16.16</v>
      </c>
      <c r="F3127" s="620">
        <v>34.18</v>
      </c>
    </row>
    <row r="3128" spans="1:6">
      <c r="A3128" s="617" t="s">
        <v>15443</v>
      </c>
      <c r="B3128" s="618" t="s">
        <v>15444</v>
      </c>
      <c r="C3128" s="619" t="s">
        <v>5421</v>
      </c>
      <c r="D3128" s="620">
        <v>2.14</v>
      </c>
      <c r="E3128" s="620">
        <v>4.33</v>
      </c>
      <c r="F3128" s="620">
        <v>6.47</v>
      </c>
    </row>
    <row r="3129" spans="1:6" ht="30">
      <c r="A3129" s="617" t="s">
        <v>15445</v>
      </c>
      <c r="B3129" s="618" t="s">
        <v>15446</v>
      </c>
      <c r="C3129" s="619" t="s">
        <v>5421</v>
      </c>
      <c r="D3129" s="620">
        <v>1.49</v>
      </c>
      <c r="E3129" s="620">
        <v>0.16</v>
      </c>
      <c r="F3129" s="620">
        <v>1.65</v>
      </c>
    </row>
    <row r="3130" spans="1:6">
      <c r="A3130" s="621"/>
      <c r="B3130" s="627" t="s">
        <v>11419</v>
      </c>
      <c r="C3130" s="628"/>
      <c r="D3130" s="629"/>
      <c r="E3130" s="629"/>
      <c r="F3130" s="629"/>
    </row>
    <row r="3131" spans="1:6" ht="30">
      <c r="A3131" s="612">
        <v>91831</v>
      </c>
      <c r="B3131" s="613" t="s">
        <v>6811</v>
      </c>
      <c r="C3131" s="614" t="s">
        <v>5421</v>
      </c>
      <c r="D3131" s="615">
        <v>6.62</v>
      </c>
      <c r="E3131" s="615">
        <v>3.73</v>
      </c>
      <c r="F3131" s="615">
        <v>10.35</v>
      </c>
    </row>
    <row r="3132" spans="1:6" ht="30">
      <c r="A3132" s="612">
        <v>91842</v>
      </c>
      <c r="B3132" s="613" t="s">
        <v>6812</v>
      </c>
      <c r="C3132" s="614" t="s">
        <v>5421</v>
      </c>
      <c r="D3132" s="615">
        <v>5.17</v>
      </c>
      <c r="E3132" s="615">
        <v>2.73</v>
      </c>
      <c r="F3132" s="615">
        <v>7.9</v>
      </c>
    </row>
    <row r="3133" spans="1:6" ht="30">
      <c r="A3133" s="612">
        <v>91852</v>
      </c>
      <c r="B3133" s="613" t="s">
        <v>6813</v>
      </c>
      <c r="C3133" s="614" t="s">
        <v>5421</v>
      </c>
      <c r="D3133" s="615">
        <v>5.7</v>
      </c>
      <c r="E3133" s="615">
        <v>4.93</v>
      </c>
      <c r="F3133" s="615">
        <v>10.63</v>
      </c>
    </row>
    <row r="3134" spans="1:6" ht="30">
      <c r="A3134" s="612">
        <v>91834</v>
      </c>
      <c r="B3134" s="613" t="s">
        <v>6814</v>
      </c>
      <c r="C3134" s="614" t="s">
        <v>5421</v>
      </c>
      <c r="D3134" s="615">
        <v>7.18</v>
      </c>
      <c r="E3134" s="615">
        <v>4.3</v>
      </c>
      <c r="F3134" s="615">
        <v>11.48</v>
      </c>
    </row>
    <row r="3135" spans="1:6" ht="30">
      <c r="A3135" s="612">
        <v>91844</v>
      </c>
      <c r="B3135" s="613" t="s">
        <v>6815</v>
      </c>
      <c r="C3135" s="614" t="s">
        <v>5421</v>
      </c>
      <c r="D3135" s="615">
        <v>5.7</v>
      </c>
      <c r="E3135" s="615">
        <v>3.34</v>
      </c>
      <c r="F3135" s="615">
        <v>9.0399999999999991</v>
      </c>
    </row>
    <row r="3136" spans="1:6" ht="30">
      <c r="A3136" s="612">
        <v>91854</v>
      </c>
      <c r="B3136" s="613" t="s">
        <v>6816</v>
      </c>
      <c r="C3136" s="614" t="s">
        <v>5421</v>
      </c>
      <c r="D3136" s="615">
        <v>6.25</v>
      </c>
      <c r="E3136" s="615">
        <v>5.49</v>
      </c>
      <c r="F3136" s="615">
        <v>11.74</v>
      </c>
    </row>
    <row r="3137" spans="1:6" ht="30">
      <c r="A3137" s="612">
        <v>91836</v>
      </c>
      <c r="B3137" s="613" t="s">
        <v>6817</v>
      </c>
      <c r="C3137" s="614" t="s">
        <v>5421</v>
      </c>
      <c r="D3137" s="615">
        <v>10.57</v>
      </c>
      <c r="E3137" s="615">
        <v>5.0599999999999996</v>
      </c>
      <c r="F3137" s="615">
        <v>15.63</v>
      </c>
    </row>
    <row r="3138" spans="1:6" ht="30">
      <c r="A3138" s="612">
        <v>91846</v>
      </c>
      <c r="B3138" s="613" t="s">
        <v>6818</v>
      </c>
      <c r="C3138" s="614" t="s">
        <v>5421</v>
      </c>
      <c r="D3138" s="615">
        <v>9.1300000000000008</v>
      </c>
      <c r="E3138" s="615">
        <v>4.07</v>
      </c>
      <c r="F3138" s="615">
        <v>13.2</v>
      </c>
    </row>
    <row r="3139" spans="1:6" ht="30">
      <c r="A3139" s="612">
        <v>91856</v>
      </c>
      <c r="B3139" s="613" t="s">
        <v>6819</v>
      </c>
      <c r="C3139" s="614" t="s">
        <v>5421</v>
      </c>
      <c r="D3139" s="615">
        <v>9.4</v>
      </c>
      <c r="E3139" s="615">
        <v>6.26</v>
      </c>
      <c r="F3139" s="615">
        <v>15.66</v>
      </c>
    </row>
    <row r="3140" spans="1:6">
      <c r="A3140" s="621"/>
      <c r="B3140" s="627" t="s">
        <v>11420</v>
      </c>
      <c r="C3140" s="628"/>
      <c r="D3140" s="629"/>
      <c r="E3140" s="629"/>
      <c r="F3140" s="629"/>
    </row>
    <row r="3141" spans="1:6" ht="30">
      <c r="A3141" s="612">
        <v>91833</v>
      </c>
      <c r="B3141" s="613" t="s">
        <v>6820</v>
      </c>
      <c r="C3141" s="614" t="s">
        <v>5421</v>
      </c>
      <c r="D3141" s="615">
        <v>7.51</v>
      </c>
      <c r="E3141" s="615">
        <v>3.72</v>
      </c>
      <c r="F3141" s="615">
        <v>11.23</v>
      </c>
    </row>
    <row r="3142" spans="1:6" ht="30">
      <c r="A3142" s="612">
        <v>91835</v>
      </c>
      <c r="B3142" s="613" t="s">
        <v>6821</v>
      </c>
      <c r="C3142" s="614" t="s">
        <v>5421</v>
      </c>
      <c r="D3142" s="615">
        <v>9.4499999999999993</v>
      </c>
      <c r="E3142" s="615">
        <v>4.29</v>
      </c>
      <c r="F3142" s="615">
        <v>13.74</v>
      </c>
    </row>
    <row r="3143" spans="1:6" ht="30">
      <c r="A3143" s="612">
        <v>91837</v>
      </c>
      <c r="B3143" s="613" t="s">
        <v>6822</v>
      </c>
      <c r="C3143" s="614" t="s">
        <v>5421</v>
      </c>
      <c r="D3143" s="615">
        <v>15.86</v>
      </c>
      <c r="E3143" s="615">
        <v>5.05</v>
      </c>
      <c r="F3143" s="615">
        <v>20.91</v>
      </c>
    </row>
    <row r="3144" spans="1:6" ht="30">
      <c r="A3144" s="612">
        <v>91843</v>
      </c>
      <c r="B3144" s="613" t="s">
        <v>6823</v>
      </c>
      <c r="C3144" s="614" t="s">
        <v>5421</v>
      </c>
      <c r="D3144" s="615">
        <v>6.05</v>
      </c>
      <c r="E3144" s="615">
        <v>2.73</v>
      </c>
      <c r="F3144" s="615">
        <v>8.7799999999999994</v>
      </c>
    </row>
    <row r="3145" spans="1:6" ht="30">
      <c r="A3145" s="612">
        <v>91845</v>
      </c>
      <c r="B3145" s="613" t="s">
        <v>6824</v>
      </c>
      <c r="C3145" s="614" t="s">
        <v>5421</v>
      </c>
      <c r="D3145" s="615">
        <v>7.97</v>
      </c>
      <c r="E3145" s="615">
        <v>3.33</v>
      </c>
      <c r="F3145" s="615">
        <v>11.3</v>
      </c>
    </row>
    <row r="3146" spans="1:6" ht="30">
      <c r="A3146" s="612">
        <v>91847</v>
      </c>
      <c r="B3146" s="613" t="s">
        <v>6825</v>
      </c>
      <c r="C3146" s="614" t="s">
        <v>5421</v>
      </c>
      <c r="D3146" s="615">
        <v>14.41</v>
      </c>
      <c r="E3146" s="615">
        <v>4.07</v>
      </c>
      <c r="F3146" s="615">
        <v>18.48</v>
      </c>
    </row>
    <row r="3147" spans="1:6" ht="30">
      <c r="A3147" s="612">
        <v>91853</v>
      </c>
      <c r="B3147" s="613" t="s">
        <v>6826</v>
      </c>
      <c r="C3147" s="614" t="s">
        <v>5421</v>
      </c>
      <c r="D3147" s="615">
        <v>6.51</v>
      </c>
      <c r="E3147" s="615">
        <v>4.93</v>
      </c>
      <c r="F3147" s="615">
        <v>11.44</v>
      </c>
    </row>
    <row r="3148" spans="1:6" ht="30">
      <c r="A3148" s="612">
        <v>91855</v>
      </c>
      <c r="B3148" s="613" t="s">
        <v>6827</v>
      </c>
      <c r="C3148" s="614" t="s">
        <v>5421</v>
      </c>
      <c r="D3148" s="615">
        <v>8.35</v>
      </c>
      <c r="E3148" s="615">
        <v>5.49</v>
      </c>
      <c r="F3148" s="615">
        <v>13.84</v>
      </c>
    </row>
    <row r="3149" spans="1:6" ht="30">
      <c r="A3149" s="612">
        <v>91857</v>
      </c>
      <c r="B3149" s="613" t="s">
        <v>6828</v>
      </c>
      <c r="C3149" s="614" t="s">
        <v>5421</v>
      </c>
      <c r="D3149" s="615">
        <v>14.28</v>
      </c>
      <c r="E3149" s="615">
        <v>6.26</v>
      </c>
      <c r="F3149" s="615">
        <v>20.54</v>
      </c>
    </row>
    <row r="3150" spans="1:6" ht="30">
      <c r="A3150" s="617" t="s">
        <v>15447</v>
      </c>
      <c r="B3150" s="618" t="s">
        <v>15448</v>
      </c>
      <c r="C3150" s="619" t="s">
        <v>5421</v>
      </c>
      <c r="D3150" s="620">
        <v>6.05</v>
      </c>
      <c r="E3150" s="620">
        <v>2.75</v>
      </c>
      <c r="F3150" s="620">
        <v>8.8000000000000007</v>
      </c>
    </row>
    <row r="3151" spans="1:6" ht="30">
      <c r="A3151" s="617" t="s">
        <v>15449</v>
      </c>
      <c r="B3151" s="618" t="s">
        <v>15450</v>
      </c>
      <c r="C3151" s="619" t="s">
        <v>5421</v>
      </c>
      <c r="D3151" s="620">
        <v>8</v>
      </c>
      <c r="E3151" s="620">
        <v>3.32</v>
      </c>
      <c r="F3151" s="620">
        <v>11.32</v>
      </c>
    </row>
    <row r="3152" spans="1:6" ht="30">
      <c r="A3152" s="617" t="s">
        <v>15451</v>
      </c>
      <c r="B3152" s="618" t="s">
        <v>15452</v>
      </c>
      <c r="C3152" s="619" t="s">
        <v>5421</v>
      </c>
      <c r="D3152" s="620">
        <v>14.4</v>
      </c>
      <c r="E3152" s="620">
        <v>4.08</v>
      </c>
      <c r="F3152" s="620">
        <v>18.48</v>
      </c>
    </row>
    <row r="3153" spans="1:6">
      <c r="A3153" s="621"/>
      <c r="B3153" s="627" t="s">
        <v>11421</v>
      </c>
      <c r="C3153" s="628"/>
      <c r="D3153" s="629"/>
      <c r="E3153" s="629"/>
      <c r="F3153" s="629"/>
    </row>
    <row r="3154" spans="1:6" ht="30">
      <c r="A3154" s="612">
        <v>91840</v>
      </c>
      <c r="B3154" s="613" t="s">
        <v>6829</v>
      </c>
      <c r="C3154" s="614" t="s">
        <v>5421</v>
      </c>
      <c r="D3154" s="615">
        <v>7.89</v>
      </c>
      <c r="E3154" s="615">
        <v>5.97</v>
      </c>
      <c r="F3154" s="615">
        <v>13.86</v>
      </c>
    </row>
    <row r="3155" spans="1:6" ht="30">
      <c r="A3155" s="612">
        <v>91850</v>
      </c>
      <c r="B3155" s="613" t="s">
        <v>6830</v>
      </c>
      <c r="C3155" s="614" t="s">
        <v>5421</v>
      </c>
      <c r="D3155" s="615">
        <v>6.48</v>
      </c>
      <c r="E3155" s="615">
        <v>5.01</v>
      </c>
      <c r="F3155" s="615">
        <v>11.49</v>
      </c>
    </row>
    <row r="3156" spans="1:6" ht="30">
      <c r="A3156" s="612">
        <v>91860</v>
      </c>
      <c r="B3156" s="613" t="s">
        <v>6831</v>
      </c>
      <c r="C3156" s="614" t="s">
        <v>5421</v>
      </c>
      <c r="D3156" s="615">
        <v>6.98</v>
      </c>
      <c r="E3156" s="615">
        <v>7.19</v>
      </c>
      <c r="F3156" s="615">
        <v>14.17</v>
      </c>
    </row>
    <row r="3157" spans="1:6" ht="30">
      <c r="A3157" s="617" t="s">
        <v>15453</v>
      </c>
      <c r="B3157" s="618" t="s">
        <v>15454</v>
      </c>
      <c r="C3157" s="619" t="s">
        <v>5421</v>
      </c>
      <c r="D3157" s="620">
        <v>6.51</v>
      </c>
      <c r="E3157" s="620">
        <v>5</v>
      </c>
      <c r="F3157" s="620">
        <v>11.51</v>
      </c>
    </row>
    <row r="3158" spans="1:6">
      <c r="A3158" s="617" t="s">
        <v>15455</v>
      </c>
      <c r="B3158" s="618" t="s">
        <v>15456</v>
      </c>
      <c r="C3158" s="619" t="s">
        <v>5421</v>
      </c>
      <c r="D3158" s="620">
        <v>5.45</v>
      </c>
      <c r="E3158" s="620">
        <v>2.56</v>
      </c>
      <c r="F3158" s="620">
        <v>8.01</v>
      </c>
    </row>
    <row r="3159" spans="1:6" ht="30">
      <c r="A3159" s="612">
        <v>97667</v>
      </c>
      <c r="B3159" s="613" t="s">
        <v>10758</v>
      </c>
      <c r="C3159" s="614" t="s">
        <v>5421</v>
      </c>
      <c r="D3159" s="615">
        <v>6.08</v>
      </c>
      <c r="E3159" s="615">
        <v>2.57</v>
      </c>
      <c r="F3159" s="615">
        <v>8.65</v>
      </c>
    </row>
    <row r="3160" spans="1:6" ht="30">
      <c r="A3160" s="612">
        <v>97668</v>
      </c>
      <c r="B3160" s="613" t="s">
        <v>10759</v>
      </c>
      <c r="C3160" s="614" t="s">
        <v>5421</v>
      </c>
      <c r="D3160" s="615">
        <v>8.7100000000000009</v>
      </c>
      <c r="E3160" s="615">
        <v>3.6</v>
      </c>
      <c r="F3160" s="615">
        <v>12.31</v>
      </c>
    </row>
    <row r="3161" spans="1:6" ht="30">
      <c r="A3161" s="612">
        <v>97669</v>
      </c>
      <c r="B3161" s="613" t="s">
        <v>10760</v>
      </c>
      <c r="C3161" s="614" t="s">
        <v>5421</v>
      </c>
      <c r="D3161" s="615">
        <v>12.51</v>
      </c>
      <c r="E3161" s="615">
        <v>5.76</v>
      </c>
      <c r="F3161" s="615">
        <v>18.27</v>
      </c>
    </row>
    <row r="3162" spans="1:6" ht="30">
      <c r="A3162" s="612">
        <v>97670</v>
      </c>
      <c r="B3162" s="613" t="s">
        <v>10761</v>
      </c>
      <c r="C3162" s="614" t="s">
        <v>5421</v>
      </c>
      <c r="D3162" s="615">
        <v>16.829999999999998</v>
      </c>
      <c r="E3162" s="615">
        <v>6.57</v>
      </c>
      <c r="F3162" s="615">
        <v>23.4</v>
      </c>
    </row>
    <row r="3163" spans="1:6" ht="30">
      <c r="A3163" s="617" t="s">
        <v>15457</v>
      </c>
      <c r="B3163" s="618" t="s">
        <v>15458</v>
      </c>
      <c r="C3163" s="619" t="s">
        <v>5421</v>
      </c>
      <c r="D3163" s="620">
        <v>10.15</v>
      </c>
      <c r="E3163" s="620">
        <v>6.76</v>
      </c>
      <c r="F3163" s="620">
        <v>16.91</v>
      </c>
    </row>
    <row r="3164" spans="1:6">
      <c r="A3164" s="621"/>
      <c r="B3164" s="627" t="s">
        <v>11422</v>
      </c>
      <c r="C3164" s="628"/>
      <c r="D3164" s="629"/>
      <c r="E3164" s="629"/>
      <c r="F3164" s="629"/>
    </row>
    <row r="3165" spans="1:6">
      <c r="A3165" s="617" t="s">
        <v>15459</v>
      </c>
      <c r="B3165" s="618" t="s">
        <v>15460</v>
      </c>
      <c r="C3165" s="619" t="s">
        <v>5421</v>
      </c>
      <c r="D3165" s="620">
        <v>18.920000000000002</v>
      </c>
      <c r="E3165" s="620">
        <v>5.07</v>
      </c>
      <c r="F3165" s="620">
        <v>23.99</v>
      </c>
    </row>
    <row r="3166" spans="1:6">
      <c r="A3166" s="617" t="s">
        <v>15461</v>
      </c>
      <c r="B3166" s="618" t="s">
        <v>15462</v>
      </c>
      <c r="C3166" s="619" t="s">
        <v>5390</v>
      </c>
      <c r="D3166" s="620">
        <v>25.04</v>
      </c>
      <c r="E3166" s="620">
        <v>2.81</v>
      </c>
      <c r="F3166" s="620">
        <v>27.85</v>
      </c>
    </row>
    <row r="3167" spans="1:6">
      <c r="A3167" s="617" t="s">
        <v>15463</v>
      </c>
      <c r="B3167" s="618" t="s">
        <v>15464</v>
      </c>
      <c r="C3167" s="619" t="s">
        <v>5421</v>
      </c>
      <c r="D3167" s="620">
        <v>3.7</v>
      </c>
      <c r="E3167" s="620">
        <v>4.08</v>
      </c>
      <c r="F3167" s="620">
        <v>7.78</v>
      </c>
    </row>
    <row r="3168" spans="1:6">
      <c r="A3168" s="617" t="s">
        <v>15465</v>
      </c>
      <c r="B3168" s="618" t="s">
        <v>15466</v>
      </c>
      <c r="C3168" s="619" t="s">
        <v>5421</v>
      </c>
      <c r="D3168" s="620">
        <v>4.63</v>
      </c>
      <c r="E3168" s="620">
        <v>4.08</v>
      </c>
      <c r="F3168" s="620">
        <v>8.7100000000000009</v>
      </c>
    </row>
    <row r="3169" spans="1:6" ht="30">
      <c r="A3169" s="612">
        <v>91839</v>
      </c>
      <c r="B3169" s="613" t="s">
        <v>6832</v>
      </c>
      <c r="C3169" s="614" t="s">
        <v>5421</v>
      </c>
      <c r="D3169" s="615">
        <v>6.07</v>
      </c>
      <c r="E3169" s="615">
        <v>5.07</v>
      </c>
      <c r="F3169" s="615">
        <v>11.14</v>
      </c>
    </row>
    <row r="3170" spans="1:6" ht="30">
      <c r="A3170" s="612">
        <v>91849</v>
      </c>
      <c r="B3170" s="613" t="s">
        <v>6833</v>
      </c>
      <c r="C3170" s="614" t="s">
        <v>5421</v>
      </c>
      <c r="D3170" s="615">
        <v>4.63</v>
      </c>
      <c r="E3170" s="615">
        <v>4.08</v>
      </c>
      <c r="F3170" s="615">
        <v>8.7100000000000009</v>
      </c>
    </row>
    <row r="3171" spans="1:6" ht="30">
      <c r="A3171" s="612">
        <v>91859</v>
      </c>
      <c r="B3171" s="613" t="s">
        <v>6834</v>
      </c>
      <c r="C3171" s="614" t="s">
        <v>5421</v>
      </c>
      <c r="D3171" s="615">
        <v>5.23</v>
      </c>
      <c r="E3171" s="615">
        <v>6.28</v>
      </c>
      <c r="F3171" s="615">
        <v>11.51</v>
      </c>
    </row>
    <row r="3172" spans="1:6" ht="30">
      <c r="A3172" s="612">
        <v>91841</v>
      </c>
      <c r="B3172" s="613" t="s">
        <v>6835</v>
      </c>
      <c r="C3172" s="614" t="s">
        <v>5421</v>
      </c>
      <c r="D3172" s="615">
        <v>7.21</v>
      </c>
      <c r="E3172" s="615">
        <v>5.98</v>
      </c>
      <c r="F3172" s="615">
        <v>13.19</v>
      </c>
    </row>
    <row r="3173" spans="1:6" ht="30">
      <c r="A3173" s="612">
        <v>91851</v>
      </c>
      <c r="B3173" s="613" t="s">
        <v>6836</v>
      </c>
      <c r="C3173" s="614" t="s">
        <v>5421</v>
      </c>
      <c r="D3173" s="615">
        <v>5.8</v>
      </c>
      <c r="E3173" s="615">
        <v>5.0199999999999996</v>
      </c>
      <c r="F3173" s="615">
        <v>10.82</v>
      </c>
    </row>
    <row r="3174" spans="1:6" ht="30">
      <c r="A3174" s="612">
        <v>91861</v>
      </c>
      <c r="B3174" s="613" t="s">
        <v>6837</v>
      </c>
      <c r="C3174" s="614" t="s">
        <v>5421</v>
      </c>
      <c r="D3174" s="615">
        <v>6.36</v>
      </c>
      <c r="E3174" s="615">
        <v>7.19</v>
      </c>
      <c r="F3174" s="615">
        <v>13.55</v>
      </c>
    </row>
    <row r="3175" spans="1:6" ht="30">
      <c r="A3175" s="617" t="s">
        <v>15467</v>
      </c>
      <c r="B3175" s="618" t="s">
        <v>15468</v>
      </c>
      <c r="C3175" s="619" t="s">
        <v>5421</v>
      </c>
      <c r="D3175" s="620">
        <v>57.11</v>
      </c>
      <c r="E3175" s="620">
        <v>53.45</v>
      </c>
      <c r="F3175" s="620">
        <v>110.56</v>
      </c>
    </row>
    <row r="3176" spans="1:6" ht="30">
      <c r="A3176" s="617" t="s">
        <v>15469</v>
      </c>
      <c r="B3176" s="618" t="s">
        <v>15470</v>
      </c>
      <c r="C3176" s="619" t="s">
        <v>5421</v>
      </c>
      <c r="D3176" s="620">
        <v>59.17</v>
      </c>
      <c r="E3176" s="620">
        <v>57.28</v>
      </c>
      <c r="F3176" s="620">
        <v>116.45</v>
      </c>
    </row>
    <row r="3177" spans="1:6">
      <c r="A3177" s="621"/>
      <c r="B3177" s="627" t="s">
        <v>11423</v>
      </c>
      <c r="C3177" s="628"/>
      <c r="D3177" s="629"/>
      <c r="E3177" s="629"/>
      <c r="F3177" s="629"/>
    </row>
    <row r="3178" spans="1:6" ht="30">
      <c r="A3178" s="612">
        <v>91862</v>
      </c>
      <c r="B3178" s="613" t="s">
        <v>6838</v>
      </c>
      <c r="C3178" s="614" t="s">
        <v>5421</v>
      </c>
      <c r="D3178" s="615">
        <v>8.8800000000000008</v>
      </c>
      <c r="E3178" s="615">
        <v>4.1100000000000003</v>
      </c>
      <c r="F3178" s="615">
        <v>12.99</v>
      </c>
    </row>
    <row r="3179" spans="1:6" ht="30">
      <c r="A3179" s="612">
        <v>91866</v>
      </c>
      <c r="B3179" s="613" t="s">
        <v>6839</v>
      </c>
      <c r="C3179" s="614" t="s">
        <v>5421</v>
      </c>
      <c r="D3179" s="615">
        <v>7.47</v>
      </c>
      <c r="E3179" s="615">
        <v>3.24</v>
      </c>
      <c r="F3179" s="615">
        <v>10.71</v>
      </c>
    </row>
    <row r="3180" spans="1:6" ht="30">
      <c r="A3180" s="612">
        <v>91870</v>
      </c>
      <c r="B3180" s="613" t="s">
        <v>6840</v>
      </c>
      <c r="C3180" s="614" t="s">
        <v>5421</v>
      </c>
      <c r="D3180" s="615">
        <v>8.49</v>
      </c>
      <c r="E3180" s="615">
        <v>5.8</v>
      </c>
      <c r="F3180" s="615">
        <v>14.29</v>
      </c>
    </row>
    <row r="3181" spans="1:6" ht="30">
      <c r="A3181" s="612">
        <v>91863</v>
      </c>
      <c r="B3181" s="613" t="s">
        <v>6841</v>
      </c>
      <c r="C3181" s="614" t="s">
        <v>5421</v>
      </c>
      <c r="D3181" s="615">
        <v>10.66</v>
      </c>
      <c r="E3181" s="615">
        <v>4.74</v>
      </c>
      <c r="F3181" s="615">
        <v>15.4</v>
      </c>
    </row>
    <row r="3182" spans="1:6" ht="30">
      <c r="A3182" s="612">
        <v>91867</v>
      </c>
      <c r="B3182" s="613" t="s">
        <v>6842</v>
      </c>
      <c r="C3182" s="614" t="s">
        <v>5421</v>
      </c>
      <c r="D3182" s="615">
        <v>9.2100000000000009</v>
      </c>
      <c r="E3182" s="615">
        <v>3.9</v>
      </c>
      <c r="F3182" s="615">
        <v>13.11</v>
      </c>
    </row>
    <row r="3183" spans="1:6" ht="30">
      <c r="A3183" s="612">
        <v>91871</v>
      </c>
      <c r="B3183" s="613" t="s">
        <v>6843</v>
      </c>
      <c r="C3183" s="614" t="s">
        <v>5421</v>
      </c>
      <c r="D3183" s="615">
        <v>10.26</v>
      </c>
      <c r="E3183" s="615">
        <v>6.48</v>
      </c>
      <c r="F3183" s="615">
        <v>16.739999999999998</v>
      </c>
    </row>
    <row r="3184" spans="1:6">
      <c r="A3184" s="617" t="s">
        <v>15471</v>
      </c>
      <c r="B3184" s="618" t="s">
        <v>15472</v>
      </c>
      <c r="C3184" s="619" t="s">
        <v>5421</v>
      </c>
      <c r="D3184" s="620">
        <v>12.94</v>
      </c>
      <c r="E3184" s="620">
        <v>11.46</v>
      </c>
      <c r="F3184" s="620">
        <v>24.4</v>
      </c>
    </row>
    <row r="3185" spans="1:6" ht="45">
      <c r="A3185" s="617" t="s">
        <v>15473</v>
      </c>
      <c r="B3185" s="618" t="s">
        <v>15474</v>
      </c>
      <c r="C3185" s="619" t="s">
        <v>5421</v>
      </c>
      <c r="D3185" s="620">
        <v>9.6300000000000008</v>
      </c>
      <c r="E3185" s="620">
        <v>3.32</v>
      </c>
      <c r="F3185" s="620">
        <v>12.95</v>
      </c>
    </row>
    <row r="3186" spans="1:6" ht="30">
      <c r="A3186" s="612">
        <v>91864</v>
      </c>
      <c r="B3186" s="613" t="s">
        <v>6844</v>
      </c>
      <c r="C3186" s="614" t="s">
        <v>5421</v>
      </c>
      <c r="D3186" s="615">
        <v>15.32</v>
      </c>
      <c r="E3186" s="615">
        <v>5.64</v>
      </c>
      <c r="F3186" s="615">
        <v>20.96</v>
      </c>
    </row>
    <row r="3187" spans="1:6" ht="30">
      <c r="A3187" s="612">
        <v>91868</v>
      </c>
      <c r="B3187" s="613" t="s">
        <v>6845</v>
      </c>
      <c r="C3187" s="614" t="s">
        <v>5421</v>
      </c>
      <c r="D3187" s="615">
        <v>13.88</v>
      </c>
      <c r="E3187" s="615">
        <v>4.8099999999999996</v>
      </c>
      <c r="F3187" s="615">
        <v>18.690000000000001</v>
      </c>
    </row>
    <row r="3188" spans="1:6" ht="30">
      <c r="A3188" s="612">
        <v>91872</v>
      </c>
      <c r="B3188" s="613" t="s">
        <v>6846</v>
      </c>
      <c r="C3188" s="614" t="s">
        <v>5421</v>
      </c>
      <c r="D3188" s="615">
        <v>14.91</v>
      </c>
      <c r="E3188" s="615">
        <v>7.4</v>
      </c>
      <c r="F3188" s="615">
        <v>22.31</v>
      </c>
    </row>
    <row r="3189" spans="1:6">
      <c r="A3189" s="617" t="s">
        <v>15475</v>
      </c>
      <c r="B3189" s="618" t="s">
        <v>15476</v>
      </c>
      <c r="C3189" s="619" t="s">
        <v>5421</v>
      </c>
      <c r="D3189" s="620">
        <v>17.559999999999999</v>
      </c>
      <c r="E3189" s="620">
        <v>11.46</v>
      </c>
      <c r="F3189" s="620">
        <v>29.02</v>
      </c>
    </row>
    <row r="3190" spans="1:6" ht="45">
      <c r="A3190" s="617" t="s">
        <v>15477</v>
      </c>
      <c r="B3190" s="618" t="s">
        <v>15478</v>
      </c>
      <c r="C3190" s="619" t="s">
        <v>5421</v>
      </c>
      <c r="D3190" s="620">
        <v>14.57</v>
      </c>
      <c r="E3190" s="620">
        <v>4.08</v>
      </c>
      <c r="F3190" s="620">
        <v>18.649999999999999</v>
      </c>
    </row>
    <row r="3191" spans="1:6" ht="30">
      <c r="A3191" s="612">
        <v>91865</v>
      </c>
      <c r="B3191" s="613" t="s">
        <v>6847</v>
      </c>
      <c r="C3191" s="614" t="s">
        <v>5421</v>
      </c>
      <c r="D3191" s="615">
        <v>19.690000000000001</v>
      </c>
      <c r="E3191" s="615">
        <v>6.73</v>
      </c>
      <c r="F3191" s="615">
        <v>26.42</v>
      </c>
    </row>
    <row r="3192" spans="1:6" ht="30">
      <c r="A3192" s="612">
        <v>91869</v>
      </c>
      <c r="B3192" s="613" t="s">
        <v>6848</v>
      </c>
      <c r="C3192" s="614" t="s">
        <v>5421</v>
      </c>
      <c r="D3192" s="615">
        <v>18.28</v>
      </c>
      <c r="E3192" s="615">
        <v>5.87</v>
      </c>
      <c r="F3192" s="615">
        <v>24.15</v>
      </c>
    </row>
    <row r="3193" spans="1:6" ht="30">
      <c r="A3193" s="612">
        <v>91873</v>
      </c>
      <c r="B3193" s="613" t="s">
        <v>6849</v>
      </c>
      <c r="C3193" s="614" t="s">
        <v>5421</v>
      </c>
      <c r="D3193" s="615">
        <v>19.27</v>
      </c>
      <c r="E3193" s="615">
        <v>8.43</v>
      </c>
      <c r="F3193" s="615">
        <v>27.7</v>
      </c>
    </row>
    <row r="3194" spans="1:6">
      <c r="A3194" s="617" t="s">
        <v>15479</v>
      </c>
      <c r="B3194" s="618" t="s">
        <v>15480</v>
      </c>
      <c r="C3194" s="619" t="s">
        <v>5421</v>
      </c>
      <c r="D3194" s="620">
        <v>24.17</v>
      </c>
      <c r="E3194" s="620">
        <v>17.18</v>
      </c>
      <c r="F3194" s="620">
        <v>41.35</v>
      </c>
    </row>
    <row r="3195" spans="1:6" ht="30">
      <c r="A3195" s="612">
        <v>93008</v>
      </c>
      <c r="B3195" s="613" t="s">
        <v>10753</v>
      </c>
      <c r="C3195" s="614" t="s">
        <v>5421</v>
      </c>
      <c r="D3195" s="615">
        <v>20.54</v>
      </c>
      <c r="E3195" s="615">
        <v>4.2699999999999996</v>
      </c>
      <c r="F3195" s="615">
        <v>24.81</v>
      </c>
    </row>
    <row r="3196" spans="1:6" ht="30">
      <c r="A3196" s="612">
        <v>93009</v>
      </c>
      <c r="B3196" s="613" t="s">
        <v>10754</v>
      </c>
      <c r="C3196" s="614" t="s">
        <v>5421</v>
      </c>
      <c r="D3196" s="615">
        <v>32.74</v>
      </c>
      <c r="E3196" s="615">
        <v>4.91</v>
      </c>
      <c r="F3196" s="615">
        <v>37.65</v>
      </c>
    </row>
    <row r="3197" spans="1:6" ht="30">
      <c r="A3197" s="612">
        <v>93010</v>
      </c>
      <c r="B3197" s="613" t="s">
        <v>10755</v>
      </c>
      <c r="C3197" s="614" t="s">
        <v>5421</v>
      </c>
      <c r="D3197" s="615">
        <v>47.23</v>
      </c>
      <c r="E3197" s="615">
        <v>5.87</v>
      </c>
      <c r="F3197" s="615">
        <v>53.1</v>
      </c>
    </row>
    <row r="3198" spans="1:6" ht="30">
      <c r="A3198" s="612">
        <v>93011</v>
      </c>
      <c r="B3198" s="613" t="s">
        <v>10756</v>
      </c>
      <c r="C3198" s="614" t="s">
        <v>5421</v>
      </c>
      <c r="D3198" s="615">
        <v>58.88</v>
      </c>
      <c r="E3198" s="615">
        <v>6.51</v>
      </c>
      <c r="F3198" s="615">
        <v>65.39</v>
      </c>
    </row>
    <row r="3199" spans="1:6" ht="30">
      <c r="A3199" s="612">
        <v>93012</v>
      </c>
      <c r="B3199" s="613" t="s">
        <v>10757</v>
      </c>
      <c r="C3199" s="614" t="s">
        <v>5421</v>
      </c>
      <c r="D3199" s="615">
        <v>91.88</v>
      </c>
      <c r="E3199" s="615">
        <v>8.1199999999999992</v>
      </c>
      <c r="F3199" s="615">
        <v>100</v>
      </c>
    </row>
    <row r="3200" spans="1:6" ht="30">
      <c r="A3200" s="617" t="s">
        <v>15481</v>
      </c>
      <c r="B3200" s="618" t="s">
        <v>15482</v>
      </c>
      <c r="C3200" s="619" t="s">
        <v>5421</v>
      </c>
      <c r="D3200" s="620">
        <v>7.12</v>
      </c>
      <c r="E3200" s="620">
        <v>6.49</v>
      </c>
      <c r="F3200" s="620">
        <v>13.61</v>
      </c>
    </row>
    <row r="3201" spans="1:6" ht="30">
      <c r="A3201" s="617" t="s">
        <v>15483</v>
      </c>
      <c r="B3201" s="618" t="s">
        <v>15484</v>
      </c>
      <c r="C3201" s="619" t="s">
        <v>5421</v>
      </c>
      <c r="D3201" s="620">
        <v>9.89</v>
      </c>
      <c r="E3201" s="620">
        <v>7.41</v>
      </c>
      <c r="F3201" s="620">
        <v>17.3</v>
      </c>
    </row>
    <row r="3202" spans="1:6" ht="30">
      <c r="A3202" s="617" t="s">
        <v>15485</v>
      </c>
      <c r="B3202" s="618" t="s">
        <v>15486</v>
      </c>
      <c r="C3202" s="619" t="s">
        <v>5421</v>
      </c>
      <c r="D3202" s="620">
        <v>13.02</v>
      </c>
      <c r="E3202" s="620">
        <v>8.44</v>
      </c>
      <c r="F3202" s="620">
        <v>21.46</v>
      </c>
    </row>
    <row r="3203" spans="1:6">
      <c r="A3203" s="617" t="s">
        <v>15487</v>
      </c>
      <c r="B3203" s="618" t="s">
        <v>15488</v>
      </c>
      <c r="C3203" s="619" t="s">
        <v>5421</v>
      </c>
      <c r="D3203" s="620">
        <v>20.21</v>
      </c>
      <c r="E3203" s="620">
        <v>4.92</v>
      </c>
      <c r="F3203" s="620">
        <v>25.13</v>
      </c>
    </row>
    <row r="3204" spans="1:6">
      <c r="A3204" s="617" t="s">
        <v>15489</v>
      </c>
      <c r="B3204" s="618" t="s">
        <v>15490</v>
      </c>
      <c r="C3204" s="619" t="s">
        <v>5421</v>
      </c>
      <c r="D3204" s="620">
        <v>20.85</v>
      </c>
      <c r="E3204" s="620">
        <v>8.44</v>
      </c>
      <c r="F3204" s="620">
        <v>29.29</v>
      </c>
    </row>
    <row r="3205" spans="1:6">
      <c r="A3205" s="617" t="s">
        <v>15491</v>
      </c>
      <c r="B3205" s="618" t="s">
        <v>15492</v>
      </c>
      <c r="C3205" s="619" t="s">
        <v>5421</v>
      </c>
      <c r="D3205" s="620">
        <v>44.9</v>
      </c>
      <c r="E3205" s="620">
        <v>8.44</v>
      </c>
      <c r="F3205" s="620">
        <v>53.34</v>
      </c>
    </row>
    <row r="3206" spans="1:6">
      <c r="A3206" s="617" t="s">
        <v>15493</v>
      </c>
      <c r="B3206" s="618" t="s">
        <v>15494</v>
      </c>
      <c r="C3206" s="619" t="s">
        <v>5421</v>
      </c>
      <c r="D3206" s="620">
        <v>55.43</v>
      </c>
      <c r="E3206" s="620">
        <v>8.44</v>
      </c>
      <c r="F3206" s="620">
        <v>63.87</v>
      </c>
    </row>
    <row r="3207" spans="1:6">
      <c r="A3207" s="621"/>
      <c r="B3207" s="627" t="s">
        <v>11424</v>
      </c>
      <c r="C3207" s="628"/>
      <c r="D3207" s="629"/>
      <c r="E3207" s="629"/>
      <c r="F3207" s="629"/>
    </row>
    <row r="3208" spans="1:6" ht="30">
      <c r="A3208" s="612">
        <v>91874</v>
      </c>
      <c r="B3208" s="613" t="s">
        <v>6850</v>
      </c>
      <c r="C3208" s="614" t="s">
        <v>5390</v>
      </c>
      <c r="D3208" s="615">
        <v>2.44</v>
      </c>
      <c r="E3208" s="615">
        <v>3.18</v>
      </c>
      <c r="F3208" s="615">
        <v>5.62</v>
      </c>
    </row>
    <row r="3209" spans="1:6" ht="30">
      <c r="A3209" s="612">
        <v>91878</v>
      </c>
      <c r="B3209" s="613" t="s">
        <v>6851</v>
      </c>
      <c r="C3209" s="614" t="s">
        <v>5390</v>
      </c>
      <c r="D3209" s="615">
        <v>2.87</v>
      </c>
      <c r="E3209" s="615">
        <v>4.32</v>
      </c>
      <c r="F3209" s="615">
        <v>7.19</v>
      </c>
    </row>
    <row r="3210" spans="1:6" ht="30">
      <c r="A3210" s="612">
        <v>91882</v>
      </c>
      <c r="B3210" s="613" t="s">
        <v>6852</v>
      </c>
      <c r="C3210" s="614" t="s">
        <v>5390</v>
      </c>
      <c r="D3210" s="615">
        <v>3.39</v>
      </c>
      <c r="E3210" s="615">
        <v>5.47</v>
      </c>
      <c r="F3210" s="615">
        <v>8.86</v>
      </c>
    </row>
    <row r="3211" spans="1:6" ht="30">
      <c r="A3211" s="612">
        <v>91875</v>
      </c>
      <c r="B3211" s="613" t="s">
        <v>6853</v>
      </c>
      <c r="C3211" s="614" t="s">
        <v>5390</v>
      </c>
      <c r="D3211" s="615">
        <v>3.37</v>
      </c>
      <c r="E3211" s="615">
        <v>4.0999999999999996</v>
      </c>
      <c r="F3211" s="615">
        <v>7.47</v>
      </c>
    </row>
    <row r="3212" spans="1:6" ht="30">
      <c r="A3212" s="612">
        <v>91879</v>
      </c>
      <c r="B3212" s="613" t="s">
        <v>6854</v>
      </c>
      <c r="C3212" s="614" t="s">
        <v>5390</v>
      </c>
      <c r="D3212" s="615">
        <v>3.79</v>
      </c>
      <c r="E3212" s="615">
        <v>5.19</v>
      </c>
      <c r="F3212" s="615">
        <v>8.98</v>
      </c>
    </row>
    <row r="3213" spans="1:6" ht="30">
      <c r="A3213" s="612">
        <v>91884</v>
      </c>
      <c r="B3213" s="613" t="s">
        <v>6855</v>
      </c>
      <c r="C3213" s="614" t="s">
        <v>5390</v>
      </c>
      <c r="D3213" s="615">
        <v>4.1900000000000004</v>
      </c>
      <c r="E3213" s="615">
        <v>6.08</v>
      </c>
      <c r="F3213" s="615">
        <v>10.27</v>
      </c>
    </row>
    <row r="3214" spans="1:6">
      <c r="A3214" s="617" t="s">
        <v>15495</v>
      </c>
      <c r="B3214" s="618" t="s">
        <v>15496</v>
      </c>
      <c r="C3214" s="619" t="s">
        <v>1</v>
      </c>
      <c r="D3214" s="620">
        <v>2.19</v>
      </c>
      <c r="E3214" s="620">
        <v>1.1499999999999999</v>
      </c>
      <c r="F3214" s="620">
        <v>3.34</v>
      </c>
    </row>
    <row r="3215" spans="1:6" ht="30">
      <c r="A3215" s="612">
        <v>91876</v>
      </c>
      <c r="B3215" s="613" t="s">
        <v>6856</v>
      </c>
      <c r="C3215" s="614" t="s">
        <v>5390</v>
      </c>
      <c r="D3215" s="615">
        <v>4.5199999999999996</v>
      </c>
      <c r="E3215" s="615">
        <v>5.35</v>
      </c>
      <c r="F3215" s="615">
        <v>9.8699999999999992</v>
      </c>
    </row>
    <row r="3216" spans="1:6" ht="30">
      <c r="A3216" s="612">
        <v>91880</v>
      </c>
      <c r="B3216" s="613" t="s">
        <v>6857</v>
      </c>
      <c r="C3216" s="614" t="s">
        <v>5390</v>
      </c>
      <c r="D3216" s="615">
        <v>5.01</v>
      </c>
      <c r="E3216" s="615">
        <v>6.43</v>
      </c>
      <c r="F3216" s="615">
        <v>11.44</v>
      </c>
    </row>
    <row r="3217" spans="1:6" ht="30">
      <c r="A3217" s="612">
        <v>91885</v>
      </c>
      <c r="B3217" s="613" t="s">
        <v>6858</v>
      </c>
      <c r="C3217" s="614" t="s">
        <v>5390</v>
      </c>
      <c r="D3217" s="615">
        <v>5.21</v>
      </c>
      <c r="E3217" s="615">
        <v>6.98</v>
      </c>
      <c r="F3217" s="615">
        <v>12.19</v>
      </c>
    </row>
    <row r="3218" spans="1:6">
      <c r="A3218" s="617" t="s">
        <v>15497</v>
      </c>
      <c r="B3218" s="618" t="s">
        <v>15498</v>
      </c>
      <c r="C3218" s="619" t="s">
        <v>1</v>
      </c>
      <c r="D3218" s="620">
        <v>3.17</v>
      </c>
      <c r="E3218" s="620">
        <v>1.91</v>
      </c>
      <c r="F3218" s="620">
        <v>5.08</v>
      </c>
    </row>
    <row r="3219" spans="1:6" ht="30">
      <c r="A3219" s="612">
        <v>91877</v>
      </c>
      <c r="B3219" s="613" t="s">
        <v>6859</v>
      </c>
      <c r="C3219" s="614" t="s">
        <v>5390</v>
      </c>
      <c r="D3219" s="615">
        <v>6.46</v>
      </c>
      <c r="E3219" s="615">
        <v>6.73</v>
      </c>
      <c r="F3219" s="615">
        <v>13.19</v>
      </c>
    </row>
    <row r="3220" spans="1:6" ht="30">
      <c r="A3220" s="612">
        <v>91881</v>
      </c>
      <c r="B3220" s="613" t="s">
        <v>6860</v>
      </c>
      <c r="C3220" s="614" t="s">
        <v>5390</v>
      </c>
      <c r="D3220" s="615">
        <v>6.9</v>
      </c>
      <c r="E3220" s="615">
        <v>7.85</v>
      </c>
      <c r="F3220" s="615">
        <v>14.75</v>
      </c>
    </row>
    <row r="3221" spans="1:6" ht="30">
      <c r="A3221" s="612">
        <v>91886</v>
      </c>
      <c r="B3221" s="613" t="s">
        <v>6861</v>
      </c>
      <c r="C3221" s="614" t="s">
        <v>5390</v>
      </c>
      <c r="D3221" s="615">
        <v>6.93</v>
      </c>
      <c r="E3221" s="615">
        <v>7.98</v>
      </c>
      <c r="F3221" s="615">
        <v>14.91</v>
      </c>
    </row>
    <row r="3222" spans="1:6">
      <c r="A3222" s="617" t="s">
        <v>15499</v>
      </c>
      <c r="B3222" s="618" t="s">
        <v>15500</v>
      </c>
      <c r="C3222" s="619" t="s">
        <v>1</v>
      </c>
      <c r="D3222" s="620">
        <v>4.8099999999999996</v>
      </c>
      <c r="E3222" s="620">
        <v>2.67</v>
      </c>
      <c r="F3222" s="620">
        <v>7.48</v>
      </c>
    </row>
    <row r="3223" spans="1:6">
      <c r="A3223" s="617" t="s">
        <v>15501</v>
      </c>
      <c r="B3223" s="618" t="s">
        <v>15502</v>
      </c>
      <c r="C3223" s="619" t="s">
        <v>5390</v>
      </c>
      <c r="D3223" s="620">
        <v>25.32</v>
      </c>
      <c r="E3223" s="620">
        <v>7.94</v>
      </c>
      <c r="F3223" s="620">
        <v>33.26</v>
      </c>
    </row>
    <row r="3224" spans="1:6" ht="30">
      <c r="A3224" s="612">
        <v>93013</v>
      </c>
      <c r="B3224" s="613" t="s">
        <v>10762</v>
      </c>
      <c r="C3224" s="614" t="s">
        <v>5390</v>
      </c>
      <c r="D3224" s="615">
        <v>8.6199999999999992</v>
      </c>
      <c r="E3224" s="615">
        <v>8.56</v>
      </c>
      <c r="F3224" s="615">
        <v>17.18</v>
      </c>
    </row>
    <row r="3225" spans="1:6" ht="30">
      <c r="A3225" s="612">
        <v>93014</v>
      </c>
      <c r="B3225" s="613" t="s">
        <v>10763</v>
      </c>
      <c r="C3225" s="614" t="s">
        <v>5390</v>
      </c>
      <c r="D3225" s="615">
        <v>11.44</v>
      </c>
      <c r="E3225" s="615">
        <v>9.84</v>
      </c>
      <c r="F3225" s="615">
        <v>21.28</v>
      </c>
    </row>
    <row r="3226" spans="1:6" ht="30">
      <c r="A3226" s="612">
        <v>93015</v>
      </c>
      <c r="B3226" s="613" t="s">
        <v>10764</v>
      </c>
      <c r="C3226" s="614" t="s">
        <v>5390</v>
      </c>
      <c r="D3226" s="615">
        <v>21.27</v>
      </c>
      <c r="E3226" s="615">
        <v>11.77</v>
      </c>
      <c r="F3226" s="615">
        <v>33.04</v>
      </c>
    </row>
    <row r="3227" spans="1:6" ht="30">
      <c r="A3227" s="612">
        <v>93016</v>
      </c>
      <c r="B3227" s="613" t="s">
        <v>10765</v>
      </c>
      <c r="C3227" s="614" t="s">
        <v>5390</v>
      </c>
      <c r="D3227" s="615">
        <v>27.42</v>
      </c>
      <c r="E3227" s="615">
        <v>13.06</v>
      </c>
      <c r="F3227" s="615">
        <v>40.479999999999997</v>
      </c>
    </row>
    <row r="3228" spans="1:6" ht="30">
      <c r="A3228" s="612">
        <v>93017</v>
      </c>
      <c r="B3228" s="613" t="s">
        <v>10766</v>
      </c>
      <c r="C3228" s="614" t="s">
        <v>5390</v>
      </c>
      <c r="D3228" s="615">
        <v>45.46</v>
      </c>
      <c r="E3228" s="615">
        <v>16.260000000000002</v>
      </c>
      <c r="F3228" s="615">
        <v>61.72</v>
      </c>
    </row>
    <row r="3229" spans="1:6" ht="30">
      <c r="A3229" s="612">
        <v>91887</v>
      </c>
      <c r="B3229" s="613" t="s">
        <v>6862</v>
      </c>
      <c r="C3229" s="614" t="s">
        <v>5390</v>
      </c>
      <c r="D3229" s="615">
        <v>5.84</v>
      </c>
      <c r="E3229" s="615">
        <v>4.79</v>
      </c>
      <c r="F3229" s="615">
        <v>10.63</v>
      </c>
    </row>
    <row r="3230" spans="1:6" ht="30">
      <c r="A3230" s="612">
        <v>91899</v>
      </c>
      <c r="B3230" s="613" t="s">
        <v>6863</v>
      </c>
      <c r="C3230" s="614" t="s">
        <v>5390</v>
      </c>
      <c r="D3230" s="615">
        <v>6.52</v>
      </c>
      <c r="E3230" s="615">
        <v>6.37</v>
      </c>
      <c r="F3230" s="615">
        <v>12.89</v>
      </c>
    </row>
    <row r="3231" spans="1:6" ht="30">
      <c r="A3231" s="612">
        <v>91911</v>
      </c>
      <c r="B3231" s="613" t="s">
        <v>6864</v>
      </c>
      <c r="C3231" s="614" t="s">
        <v>5390</v>
      </c>
      <c r="D3231" s="615">
        <v>7.25</v>
      </c>
      <c r="E3231" s="615">
        <v>8.23</v>
      </c>
      <c r="F3231" s="615">
        <v>15.48</v>
      </c>
    </row>
    <row r="3232" spans="1:6" ht="30">
      <c r="A3232" s="612">
        <v>91890</v>
      </c>
      <c r="B3232" s="613" t="s">
        <v>6865</v>
      </c>
      <c r="C3232" s="614" t="s">
        <v>5390</v>
      </c>
      <c r="D3232" s="615">
        <v>6.45</v>
      </c>
      <c r="E3232" s="615">
        <v>6.11</v>
      </c>
      <c r="F3232" s="615">
        <v>12.56</v>
      </c>
    </row>
    <row r="3233" spans="1:6" ht="30">
      <c r="A3233" s="612">
        <v>91902</v>
      </c>
      <c r="B3233" s="613" t="s">
        <v>6866</v>
      </c>
      <c r="C3233" s="614" t="s">
        <v>5390</v>
      </c>
      <c r="D3233" s="615">
        <v>7.11</v>
      </c>
      <c r="E3233" s="615">
        <v>7.72</v>
      </c>
      <c r="F3233" s="615">
        <v>14.83</v>
      </c>
    </row>
    <row r="3234" spans="1:6" ht="30">
      <c r="A3234" s="612">
        <v>91914</v>
      </c>
      <c r="B3234" s="613" t="s">
        <v>6867</v>
      </c>
      <c r="C3234" s="614" t="s">
        <v>5390</v>
      </c>
      <c r="D3234" s="615">
        <v>7.68</v>
      </c>
      <c r="E3234" s="615">
        <v>9.14</v>
      </c>
      <c r="F3234" s="615">
        <v>16.82</v>
      </c>
    </row>
    <row r="3235" spans="1:6">
      <c r="A3235" s="617" t="s">
        <v>15503</v>
      </c>
      <c r="B3235" s="618" t="s">
        <v>15504</v>
      </c>
      <c r="C3235" s="619" t="s">
        <v>1</v>
      </c>
      <c r="D3235" s="620">
        <v>5.53</v>
      </c>
      <c r="E3235" s="620">
        <v>3.82</v>
      </c>
      <c r="F3235" s="620">
        <v>9.35</v>
      </c>
    </row>
    <row r="3236" spans="1:6" ht="30">
      <c r="A3236" s="612">
        <v>91893</v>
      </c>
      <c r="B3236" s="613" t="s">
        <v>6868</v>
      </c>
      <c r="C3236" s="614" t="s">
        <v>5390</v>
      </c>
      <c r="D3236" s="615">
        <v>9.25</v>
      </c>
      <c r="E3236" s="615">
        <v>8</v>
      </c>
      <c r="F3236" s="615">
        <v>17.25</v>
      </c>
    </row>
    <row r="3237" spans="1:6" ht="30">
      <c r="A3237" s="612">
        <v>91905</v>
      </c>
      <c r="B3237" s="613" t="s">
        <v>6869</v>
      </c>
      <c r="C3237" s="614" t="s">
        <v>5390</v>
      </c>
      <c r="D3237" s="615">
        <v>9.92</v>
      </c>
      <c r="E3237" s="615">
        <v>9.59</v>
      </c>
      <c r="F3237" s="615">
        <v>19.510000000000002</v>
      </c>
    </row>
    <row r="3238" spans="1:6" ht="30">
      <c r="A3238" s="612">
        <v>91917</v>
      </c>
      <c r="B3238" s="613" t="s">
        <v>6870</v>
      </c>
      <c r="C3238" s="614" t="s">
        <v>5390</v>
      </c>
      <c r="D3238" s="615">
        <v>10.26</v>
      </c>
      <c r="E3238" s="615">
        <v>10.44</v>
      </c>
      <c r="F3238" s="615">
        <v>20.7</v>
      </c>
    </row>
    <row r="3239" spans="1:6">
      <c r="A3239" s="617" t="s">
        <v>15505</v>
      </c>
      <c r="B3239" s="618" t="s">
        <v>15506</v>
      </c>
      <c r="C3239" s="619" t="s">
        <v>1</v>
      </c>
      <c r="D3239" s="620">
        <v>8.0299999999999994</v>
      </c>
      <c r="E3239" s="620">
        <v>4.96</v>
      </c>
      <c r="F3239" s="620">
        <v>12.99</v>
      </c>
    </row>
    <row r="3240" spans="1:6" ht="30">
      <c r="A3240" s="612">
        <v>91896</v>
      </c>
      <c r="B3240" s="613" t="s">
        <v>6871</v>
      </c>
      <c r="C3240" s="614" t="s">
        <v>5390</v>
      </c>
      <c r="D3240" s="615">
        <v>10.89</v>
      </c>
      <c r="E3240" s="615">
        <v>10.08</v>
      </c>
      <c r="F3240" s="615">
        <v>20.97</v>
      </c>
    </row>
    <row r="3241" spans="1:6" ht="30">
      <c r="A3241" s="612">
        <v>91908</v>
      </c>
      <c r="B3241" s="613" t="s">
        <v>6872</v>
      </c>
      <c r="C3241" s="614" t="s">
        <v>5390</v>
      </c>
      <c r="D3241" s="615">
        <v>11.54</v>
      </c>
      <c r="E3241" s="615">
        <v>11.75</v>
      </c>
      <c r="F3241" s="615">
        <v>23.29</v>
      </c>
    </row>
    <row r="3242" spans="1:6" ht="30">
      <c r="A3242" s="612">
        <v>91920</v>
      </c>
      <c r="B3242" s="613" t="s">
        <v>6873</v>
      </c>
      <c r="C3242" s="614" t="s">
        <v>5390</v>
      </c>
      <c r="D3242" s="615">
        <v>11.62</v>
      </c>
      <c r="E3242" s="615">
        <v>11.94</v>
      </c>
      <c r="F3242" s="615">
        <v>23.56</v>
      </c>
    </row>
    <row r="3243" spans="1:6">
      <c r="A3243" s="617" t="s">
        <v>15507</v>
      </c>
      <c r="B3243" s="618" t="s">
        <v>15508</v>
      </c>
      <c r="C3243" s="619" t="s">
        <v>5390</v>
      </c>
      <c r="D3243" s="620">
        <v>38.85</v>
      </c>
      <c r="E3243" s="620">
        <v>11.91</v>
      </c>
      <c r="F3243" s="620">
        <v>50.76</v>
      </c>
    </row>
    <row r="3244" spans="1:6" ht="45">
      <c r="A3244" s="612">
        <v>93018</v>
      </c>
      <c r="B3244" s="613" t="s">
        <v>10767</v>
      </c>
      <c r="C3244" s="614" t="s">
        <v>5390</v>
      </c>
      <c r="D3244" s="615">
        <v>13.45</v>
      </c>
      <c r="E3244" s="615">
        <v>12.86</v>
      </c>
      <c r="F3244" s="615">
        <v>26.31</v>
      </c>
    </row>
    <row r="3245" spans="1:6" ht="45">
      <c r="A3245" s="612">
        <v>93020</v>
      </c>
      <c r="B3245" s="613" t="s">
        <v>10768</v>
      </c>
      <c r="C3245" s="614" t="s">
        <v>5390</v>
      </c>
      <c r="D3245" s="615">
        <v>19.36</v>
      </c>
      <c r="E3245" s="615">
        <v>14.77</v>
      </c>
      <c r="F3245" s="615">
        <v>34.130000000000003</v>
      </c>
    </row>
    <row r="3246" spans="1:6" ht="45">
      <c r="A3246" s="612">
        <v>93022</v>
      </c>
      <c r="B3246" s="613" t="s">
        <v>10769</v>
      </c>
      <c r="C3246" s="614" t="s">
        <v>5390</v>
      </c>
      <c r="D3246" s="615">
        <v>41.17</v>
      </c>
      <c r="E3246" s="615">
        <v>17.649999999999999</v>
      </c>
      <c r="F3246" s="615">
        <v>58.82</v>
      </c>
    </row>
    <row r="3247" spans="1:6" ht="45">
      <c r="A3247" s="612">
        <v>93024</v>
      </c>
      <c r="B3247" s="613" t="s">
        <v>10770</v>
      </c>
      <c r="C3247" s="614" t="s">
        <v>5390</v>
      </c>
      <c r="D3247" s="615">
        <v>42.01</v>
      </c>
      <c r="E3247" s="615">
        <v>19.579999999999998</v>
      </c>
      <c r="F3247" s="615">
        <v>61.59</v>
      </c>
    </row>
    <row r="3248" spans="1:6" ht="45">
      <c r="A3248" s="612">
        <v>93026</v>
      </c>
      <c r="B3248" s="613" t="s">
        <v>10771</v>
      </c>
      <c r="C3248" s="614" t="s">
        <v>5390</v>
      </c>
      <c r="D3248" s="615">
        <v>78.260000000000005</v>
      </c>
      <c r="E3248" s="615">
        <v>24.39</v>
      </c>
      <c r="F3248" s="615">
        <v>102.65</v>
      </c>
    </row>
    <row r="3249" spans="1:6" ht="30">
      <c r="A3249" s="612">
        <v>97559</v>
      </c>
      <c r="B3249" s="613" t="s">
        <v>6874</v>
      </c>
      <c r="C3249" s="614" t="s">
        <v>5390</v>
      </c>
      <c r="D3249" s="615">
        <v>6.13</v>
      </c>
      <c r="E3249" s="615">
        <v>6.11</v>
      </c>
      <c r="F3249" s="615">
        <v>12.24</v>
      </c>
    </row>
    <row r="3250" spans="1:6" ht="30">
      <c r="A3250" s="612">
        <v>97562</v>
      </c>
      <c r="B3250" s="613" t="s">
        <v>6875</v>
      </c>
      <c r="C3250" s="614" t="s">
        <v>5390</v>
      </c>
      <c r="D3250" s="615">
        <v>6.79</v>
      </c>
      <c r="E3250" s="615">
        <v>7.72</v>
      </c>
      <c r="F3250" s="615">
        <v>14.51</v>
      </c>
    </row>
    <row r="3251" spans="1:6" ht="30">
      <c r="A3251" s="612">
        <v>97564</v>
      </c>
      <c r="B3251" s="613" t="s">
        <v>6876</v>
      </c>
      <c r="C3251" s="614" t="s">
        <v>5390</v>
      </c>
      <c r="D3251" s="615">
        <v>7.36</v>
      </c>
      <c r="E3251" s="615">
        <v>9.14</v>
      </c>
      <c r="F3251" s="615">
        <v>16.5</v>
      </c>
    </row>
    <row r="3252" spans="1:6" ht="30">
      <c r="A3252" s="612">
        <v>91895</v>
      </c>
      <c r="B3252" s="613" t="s">
        <v>6877</v>
      </c>
      <c r="C3252" s="614" t="s">
        <v>5390</v>
      </c>
      <c r="D3252" s="615">
        <v>12.13</v>
      </c>
      <c r="E3252" s="615">
        <v>7.99</v>
      </c>
      <c r="F3252" s="615">
        <v>20.12</v>
      </c>
    </row>
    <row r="3253" spans="1:6" ht="30">
      <c r="A3253" s="612">
        <v>91907</v>
      </c>
      <c r="B3253" s="613" t="s">
        <v>6878</v>
      </c>
      <c r="C3253" s="614" t="s">
        <v>5390</v>
      </c>
      <c r="D3253" s="615">
        <v>12.79</v>
      </c>
      <c r="E3253" s="615">
        <v>9.59</v>
      </c>
      <c r="F3253" s="615">
        <v>22.38</v>
      </c>
    </row>
    <row r="3254" spans="1:6" ht="30">
      <c r="A3254" s="612">
        <v>91919</v>
      </c>
      <c r="B3254" s="613" t="s">
        <v>6879</v>
      </c>
      <c r="C3254" s="614" t="s">
        <v>5390</v>
      </c>
      <c r="D3254" s="615">
        <v>13.14</v>
      </c>
      <c r="E3254" s="615">
        <v>10.43</v>
      </c>
      <c r="F3254" s="615">
        <v>23.57</v>
      </c>
    </row>
    <row r="3255" spans="1:6" ht="30">
      <c r="A3255" s="612">
        <v>91889</v>
      </c>
      <c r="B3255" s="613" t="s">
        <v>6880</v>
      </c>
      <c r="C3255" s="614" t="s">
        <v>5390</v>
      </c>
      <c r="D3255" s="615">
        <v>5.42</v>
      </c>
      <c r="E3255" s="615">
        <v>4.79</v>
      </c>
      <c r="F3255" s="615">
        <v>10.210000000000001</v>
      </c>
    </row>
    <row r="3256" spans="1:6" ht="30">
      <c r="A3256" s="612">
        <v>91901</v>
      </c>
      <c r="B3256" s="613" t="s">
        <v>6881</v>
      </c>
      <c r="C3256" s="614" t="s">
        <v>5390</v>
      </c>
      <c r="D3256" s="615">
        <v>6.09</v>
      </c>
      <c r="E3256" s="615">
        <v>6.38</v>
      </c>
      <c r="F3256" s="615">
        <v>12.47</v>
      </c>
    </row>
    <row r="3257" spans="1:6" ht="30">
      <c r="A3257" s="612">
        <v>91913</v>
      </c>
      <c r="B3257" s="613" t="s">
        <v>6882</v>
      </c>
      <c r="C3257" s="614" t="s">
        <v>5390</v>
      </c>
      <c r="D3257" s="615">
        <v>6.83</v>
      </c>
      <c r="E3257" s="615">
        <v>8.23</v>
      </c>
      <c r="F3257" s="615">
        <v>15.06</v>
      </c>
    </row>
    <row r="3258" spans="1:6" ht="30">
      <c r="A3258" s="612">
        <v>91892</v>
      </c>
      <c r="B3258" s="613" t="s">
        <v>6883</v>
      </c>
      <c r="C3258" s="614" t="s">
        <v>5390</v>
      </c>
      <c r="D3258" s="615">
        <v>9.2899999999999991</v>
      </c>
      <c r="E3258" s="615">
        <v>6.1</v>
      </c>
      <c r="F3258" s="615">
        <v>15.39</v>
      </c>
    </row>
    <row r="3259" spans="1:6" ht="30">
      <c r="A3259" s="612">
        <v>91904</v>
      </c>
      <c r="B3259" s="613" t="s">
        <v>6884</v>
      </c>
      <c r="C3259" s="614" t="s">
        <v>5390</v>
      </c>
      <c r="D3259" s="615">
        <v>9.9499999999999993</v>
      </c>
      <c r="E3259" s="615">
        <v>7.71</v>
      </c>
      <c r="F3259" s="615">
        <v>17.66</v>
      </c>
    </row>
    <row r="3260" spans="1:6" ht="30">
      <c r="A3260" s="612">
        <v>91916</v>
      </c>
      <c r="B3260" s="613" t="s">
        <v>6885</v>
      </c>
      <c r="C3260" s="614" t="s">
        <v>5390</v>
      </c>
      <c r="D3260" s="615">
        <v>10.52</v>
      </c>
      <c r="E3260" s="615">
        <v>9.1300000000000008</v>
      </c>
      <c r="F3260" s="615">
        <v>19.649999999999999</v>
      </c>
    </row>
    <row r="3261" spans="1:6" ht="30">
      <c r="A3261" s="612">
        <v>91898</v>
      </c>
      <c r="B3261" s="613" t="s">
        <v>6886</v>
      </c>
      <c r="C3261" s="614" t="s">
        <v>5390</v>
      </c>
      <c r="D3261" s="615">
        <v>13.97</v>
      </c>
      <c r="E3261" s="615">
        <v>10.08</v>
      </c>
      <c r="F3261" s="615">
        <v>24.05</v>
      </c>
    </row>
    <row r="3262" spans="1:6" ht="30">
      <c r="A3262" s="612">
        <v>91910</v>
      </c>
      <c r="B3262" s="613" t="s">
        <v>6887</v>
      </c>
      <c r="C3262" s="614" t="s">
        <v>5390</v>
      </c>
      <c r="D3262" s="615">
        <v>14.63</v>
      </c>
      <c r="E3262" s="615">
        <v>11.74</v>
      </c>
      <c r="F3262" s="615">
        <v>26.37</v>
      </c>
    </row>
    <row r="3263" spans="1:6" ht="30">
      <c r="A3263" s="612">
        <v>91922</v>
      </c>
      <c r="B3263" s="613" t="s">
        <v>6888</v>
      </c>
      <c r="C3263" s="614" t="s">
        <v>5390</v>
      </c>
      <c r="D3263" s="615">
        <v>14.71</v>
      </c>
      <c r="E3263" s="615">
        <v>11.93</v>
      </c>
      <c r="F3263" s="615">
        <v>26.64</v>
      </c>
    </row>
    <row r="3264" spans="1:6">
      <c r="A3264" s="617" t="s">
        <v>15509</v>
      </c>
      <c r="B3264" s="618" t="s">
        <v>15510</v>
      </c>
      <c r="C3264" s="619" t="s">
        <v>1</v>
      </c>
      <c r="D3264" s="620">
        <v>19.829999999999998</v>
      </c>
      <c r="E3264" s="620">
        <v>12.32</v>
      </c>
      <c r="F3264" s="620">
        <v>32.15</v>
      </c>
    </row>
    <row r="3265" spans="1:6">
      <c r="A3265" s="617" t="s">
        <v>15511</v>
      </c>
      <c r="B3265" s="618" t="s">
        <v>15512</v>
      </c>
      <c r="C3265" s="619" t="s">
        <v>1</v>
      </c>
      <c r="D3265" s="620">
        <v>2.0499999999999998</v>
      </c>
      <c r="E3265" s="620">
        <v>0.39</v>
      </c>
      <c r="F3265" s="620">
        <v>2.44</v>
      </c>
    </row>
    <row r="3266" spans="1:6">
      <c r="A3266" s="617" t="s">
        <v>15513</v>
      </c>
      <c r="B3266" s="618" t="s">
        <v>15514</v>
      </c>
      <c r="C3266" s="619" t="s">
        <v>1</v>
      </c>
      <c r="D3266" s="620">
        <v>2.5</v>
      </c>
      <c r="E3266" s="620">
        <v>0.39</v>
      </c>
      <c r="F3266" s="620">
        <v>2.89</v>
      </c>
    </row>
    <row r="3267" spans="1:6">
      <c r="A3267" s="617" t="s">
        <v>15515</v>
      </c>
      <c r="B3267" s="618" t="s">
        <v>15516</v>
      </c>
      <c r="C3267" s="619" t="s">
        <v>1</v>
      </c>
      <c r="D3267" s="620">
        <v>8.98</v>
      </c>
      <c r="E3267" s="620">
        <v>2.29</v>
      </c>
      <c r="F3267" s="620">
        <v>11.27</v>
      </c>
    </row>
    <row r="3268" spans="1:6">
      <c r="A3268" s="617" t="s">
        <v>15517</v>
      </c>
      <c r="B3268" s="618" t="s">
        <v>15518</v>
      </c>
      <c r="C3268" s="619" t="s">
        <v>5390</v>
      </c>
      <c r="D3268" s="620">
        <v>1.4</v>
      </c>
      <c r="E3268" s="620">
        <v>0.37</v>
      </c>
      <c r="F3268" s="620">
        <v>1.77</v>
      </c>
    </row>
    <row r="3269" spans="1:6">
      <c r="A3269" s="617" t="s">
        <v>15519</v>
      </c>
      <c r="B3269" s="618" t="s">
        <v>15520</v>
      </c>
      <c r="C3269" s="619" t="s">
        <v>5390</v>
      </c>
      <c r="D3269" s="620">
        <v>1.74</v>
      </c>
      <c r="E3269" s="620">
        <v>0.37</v>
      </c>
      <c r="F3269" s="620">
        <v>2.11</v>
      </c>
    </row>
    <row r="3270" spans="1:6">
      <c r="A3270" s="617" t="s">
        <v>15521</v>
      </c>
      <c r="B3270" s="618" t="s">
        <v>15522</v>
      </c>
      <c r="C3270" s="619" t="s">
        <v>5390</v>
      </c>
      <c r="D3270" s="620">
        <v>10.77</v>
      </c>
      <c r="E3270" s="620">
        <v>2.2000000000000002</v>
      </c>
      <c r="F3270" s="620">
        <v>12.97</v>
      </c>
    </row>
    <row r="3271" spans="1:6">
      <c r="A3271" s="621"/>
      <c r="B3271" s="627" t="s">
        <v>11425</v>
      </c>
      <c r="C3271" s="628"/>
      <c r="D3271" s="633"/>
      <c r="E3271" s="633"/>
      <c r="F3271" s="633"/>
    </row>
    <row r="3272" spans="1:6">
      <c r="A3272" s="617" t="s">
        <v>15523</v>
      </c>
      <c r="B3272" s="618" t="s">
        <v>15524</v>
      </c>
      <c r="C3272" s="619" t="s">
        <v>5421</v>
      </c>
      <c r="D3272" s="620">
        <v>19.829999999999998</v>
      </c>
      <c r="E3272" s="620">
        <v>19.100000000000001</v>
      </c>
      <c r="F3272" s="620">
        <v>38.93</v>
      </c>
    </row>
    <row r="3273" spans="1:6">
      <c r="A3273" s="617" t="s">
        <v>15525</v>
      </c>
      <c r="B3273" s="618" t="s">
        <v>15526</v>
      </c>
      <c r="C3273" s="619" t="s">
        <v>5421</v>
      </c>
      <c r="D3273" s="620">
        <v>23.33</v>
      </c>
      <c r="E3273" s="620">
        <v>19.100000000000001</v>
      </c>
      <c r="F3273" s="620">
        <v>42.43</v>
      </c>
    </row>
    <row r="3274" spans="1:6">
      <c r="A3274" s="617" t="s">
        <v>15527</v>
      </c>
      <c r="B3274" s="618" t="s">
        <v>15528</v>
      </c>
      <c r="C3274" s="619" t="s">
        <v>5421</v>
      </c>
      <c r="D3274" s="620">
        <v>41.56</v>
      </c>
      <c r="E3274" s="620">
        <v>28.63</v>
      </c>
      <c r="F3274" s="620">
        <v>70.19</v>
      </c>
    </row>
    <row r="3275" spans="1:6">
      <c r="A3275" s="617" t="s">
        <v>15529</v>
      </c>
      <c r="B3275" s="618" t="s">
        <v>15530</v>
      </c>
      <c r="C3275" s="619" t="s">
        <v>5421</v>
      </c>
      <c r="D3275" s="620">
        <v>42.03</v>
      </c>
      <c r="E3275" s="620">
        <v>28.63</v>
      </c>
      <c r="F3275" s="620">
        <v>70.66</v>
      </c>
    </row>
    <row r="3276" spans="1:6">
      <c r="A3276" s="617" t="s">
        <v>15531</v>
      </c>
      <c r="B3276" s="618" t="s">
        <v>15532</v>
      </c>
      <c r="C3276" s="619" t="s">
        <v>5421</v>
      </c>
      <c r="D3276" s="620">
        <v>60.06</v>
      </c>
      <c r="E3276" s="620">
        <v>28.63</v>
      </c>
      <c r="F3276" s="620">
        <v>88.69</v>
      </c>
    </row>
    <row r="3277" spans="1:6">
      <c r="A3277" s="617" t="s">
        <v>15533</v>
      </c>
      <c r="B3277" s="618" t="s">
        <v>15534</v>
      </c>
      <c r="C3277" s="619" t="s">
        <v>5421</v>
      </c>
      <c r="D3277" s="620">
        <v>68.03</v>
      </c>
      <c r="E3277" s="620">
        <v>38.18</v>
      </c>
      <c r="F3277" s="620">
        <v>106.21</v>
      </c>
    </row>
    <row r="3278" spans="1:6">
      <c r="A3278" s="617" t="s">
        <v>15535</v>
      </c>
      <c r="B3278" s="618" t="s">
        <v>15536</v>
      </c>
      <c r="C3278" s="619" t="s">
        <v>5421</v>
      </c>
      <c r="D3278" s="620">
        <v>74.94</v>
      </c>
      <c r="E3278" s="620">
        <v>38.18</v>
      </c>
      <c r="F3278" s="620">
        <v>113.12</v>
      </c>
    </row>
    <row r="3279" spans="1:6">
      <c r="A3279" s="617" t="s">
        <v>15537</v>
      </c>
      <c r="B3279" s="618" t="s">
        <v>15538</v>
      </c>
      <c r="C3279" s="619" t="s">
        <v>5421</v>
      </c>
      <c r="D3279" s="620">
        <v>105.13</v>
      </c>
      <c r="E3279" s="620">
        <v>38.18</v>
      </c>
      <c r="F3279" s="620">
        <v>143.31</v>
      </c>
    </row>
    <row r="3280" spans="1:6" ht="30">
      <c r="A3280" s="617" t="s">
        <v>15539</v>
      </c>
      <c r="B3280" s="618" t="s">
        <v>15540</v>
      </c>
      <c r="C3280" s="619" t="s">
        <v>5421</v>
      </c>
      <c r="D3280" s="620">
        <v>27.4</v>
      </c>
      <c r="E3280" s="620">
        <v>19.100000000000001</v>
      </c>
      <c r="F3280" s="620">
        <v>46.5</v>
      </c>
    </row>
    <row r="3281" spans="1:16384" ht="30">
      <c r="A3281" s="617" t="s">
        <v>15541</v>
      </c>
      <c r="B3281" s="618" t="s">
        <v>15542</v>
      </c>
      <c r="C3281" s="619" t="s">
        <v>5421</v>
      </c>
      <c r="D3281" s="620">
        <v>31.26</v>
      </c>
      <c r="E3281" s="620">
        <v>19.100000000000001</v>
      </c>
      <c r="F3281" s="620">
        <v>50.36</v>
      </c>
    </row>
    <row r="3282" spans="1:16384" ht="30">
      <c r="A3282" s="617" t="s">
        <v>15543</v>
      </c>
      <c r="B3282" s="618" t="s">
        <v>15544</v>
      </c>
      <c r="C3282" s="619" t="s">
        <v>5421</v>
      </c>
      <c r="D3282" s="620">
        <v>37.74</v>
      </c>
      <c r="E3282" s="620">
        <v>19.100000000000001</v>
      </c>
      <c r="F3282" s="620">
        <v>56.84</v>
      </c>
    </row>
    <row r="3283" spans="1:16384" ht="30">
      <c r="A3283" s="617" t="s">
        <v>15545</v>
      </c>
      <c r="B3283" s="618" t="s">
        <v>15546</v>
      </c>
      <c r="C3283" s="619" t="s">
        <v>5421</v>
      </c>
      <c r="D3283" s="620">
        <v>39.11</v>
      </c>
      <c r="E3283" s="620">
        <v>28.63</v>
      </c>
      <c r="F3283" s="620">
        <v>67.739999999999995</v>
      </c>
    </row>
    <row r="3284" spans="1:16384" ht="30">
      <c r="A3284" s="617" t="s">
        <v>15547</v>
      </c>
      <c r="B3284" s="618" t="s">
        <v>15548</v>
      </c>
      <c r="C3284" s="619" t="s">
        <v>5421</v>
      </c>
      <c r="D3284" s="620">
        <v>43.59</v>
      </c>
      <c r="E3284" s="620">
        <v>28.63</v>
      </c>
      <c r="F3284" s="620">
        <v>72.22</v>
      </c>
    </row>
    <row r="3285" spans="1:16384" ht="30">
      <c r="A3285" s="617" t="s">
        <v>15549</v>
      </c>
      <c r="B3285" s="618" t="s">
        <v>15550</v>
      </c>
      <c r="C3285" s="619" t="s">
        <v>5421</v>
      </c>
      <c r="D3285" s="620">
        <v>51.72</v>
      </c>
      <c r="E3285" s="620">
        <v>28.63</v>
      </c>
      <c r="F3285" s="620">
        <v>80.349999999999994</v>
      </c>
    </row>
    <row r="3286" spans="1:16384" ht="30">
      <c r="A3286" s="617" t="s">
        <v>15551</v>
      </c>
      <c r="B3286" s="618" t="s">
        <v>15552</v>
      </c>
      <c r="C3286" s="619" t="s">
        <v>5421</v>
      </c>
      <c r="D3286" s="620">
        <v>83.33</v>
      </c>
      <c r="E3286" s="620">
        <v>38.18</v>
      </c>
      <c r="F3286" s="620">
        <v>121.51</v>
      </c>
    </row>
    <row r="3287" spans="1:16384" ht="30">
      <c r="A3287" s="617" t="s">
        <v>15553</v>
      </c>
      <c r="B3287" s="618" t="s">
        <v>15554</v>
      </c>
      <c r="C3287" s="619" t="s">
        <v>5421</v>
      </c>
      <c r="D3287" s="620">
        <v>100.01</v>
      </c>
      <c r="E3287" s="620">
        <v>38.18</v>
      </c>
      <c r="F3287" s="620">
        <v>138.19</v>
      </c>
    </row>
    <row r="3288" spans="1:16384" ht="30">
      <c r="A3288" s="617" t="s">
        <v>15555</v>
      </c>
      <c r="B3288" s="618" t="s">
        <v>15556</v>
      </c>
      <c r="C3288" s="619" t="s">
        <v>5421</v>
      </c>
      <c r="D3288" s="620">
        <v>124.15</v>
      </c>
      <c r="E3288" s="620">
        <v>38.18</v>
      </c>
      <c r="F3288" s="620">
        <v>162.33000000000001</v>
      </c>
    </row>
    <row r="3289" spans="1:16384">
      <c r="A3289" s="617" t="s">
        <v>15557</v>
      </c>
      <c r="B3289" s="618" t="s">
        <v>15558</v>
      </c>
      <c r="C3289" s="619" t="s">
        <v>5390</v>
      </c>
      <c r="D3289" s="620">
        <v>14.56</v>
      </c>
      <c r="E3289" s="620">
        <v>14.12</v>
      </c>
      <c r="F3289" s="620">
        <v>28.68</v>
      </c>
    </row>
    <row r="3290" spans="1:16384">
      <c r="A3290" s="617" t="s">
        <v>15559</v>
      </c>
      <c r="B3290" s="618" t="s">
        <v>15560</v>
      </c>
      <c r="C3290" s="619" t="s">
        <v>1</v>
      </c>
      <c r="D3290" s="620">
        <v>10.02</v>
      </c>
      <c r="E3290" s="620">
        <v>5.78</v>
      </c>
      <c r="F3290" s="620">
        <v>15.8</v>
      </c>
      <c r="G3290" s="617"/>
      <c r="H3290" s="618"/>
      <c r="I3290" s="619"/>
      <c r="J3290" s="620"/>
      <c r="K3290" s="620"/>
      <c r="L3290" s="620"/>
      <c r="M3290" s="617"/>
      <c r="N3290" s="618"/>
      <c r="O3290" s="619"/>
      <c r="P3290" s="620"/>
      <c r="Q3290" s="620"/>
      <c r="R3290" s="620"/>
      <c r="S3290" s="617"/>
      <c r="T3290" s="618"/>
      <c r="U3290" s="619"/>
      <c r="V3290" s="620"/>
      <c r="W3290" s="620"/>
      <c r="X3290" s="620"/>
      <c r="Y3290" s="617"/>
      <c r="Z3290" s="618"/>
      <c r="AA3290" s="619"/>
      <c r="AB3290" s="620"/>
      <c r="AC3290" s="620"/>
      <c r="AD3290" s="620"/>
      <c r="AE3290" s="617"/>
      <c r="AF3290" s="618"/>
      <c r="AG3290" s="619"/>
      <c r="AH3290" s="620"/>
      <c r="AI3290" s="620"/>
      <c r="AJ3290" s="620"/>
      <c r="AK3290" s="617"/>
      <c r="AL3290" s="618"/>
      <c r="AM3290" s="619"/>
      <c r="AN3290" s="620"/>
      <c r="AO3290" s="620"/>
      <c r="AP3290" s="620"/>
      <c r="AQ3290" s="617"/>
      <c r="AR3290" s="618"/>
      <c r="AS3290" s="619"/>
      <c r="AT3290" s="620"/>
      <c r="AU3290" s="620"/>
      <c r="AV3290" s="620"/>
      <c r="AW3290" s="617"/>
      <c r="AX3290" s="618"/>
      <c r="AY3290" s="619"/>
      <c r="AZ3290" s="620"/>
      <c r="BA3290" s="620"/>
      <c r="BB3290" s="620"/>
      <c r="BC3290" s="617"/>
      <c r="BD3290" s="618"/>
      <c r="BE3290" s="619"/>
      <c r="BF3290" s="620"/>
      <c r="BG3290" s="620"/>
      <c r="BH3290" s="620"/>
      <c r="BI3290" s="617"/>
      <c r="BJ3290" s="618"/>
      <c r="BK3290" s="619"/>
      <c r="BL3290" s="620"/>
      <c r="BM3290" s="620"/>
      <c r="BN3290" s="620"/>
      <c r="BO3290" s="617"/>
      <c r="BP3290" s="618"/>
      <c r="BQ3290" s="619"/>
      <c r="BR3290" s="620"/>
      <c r="BS3290" s="620"/>
      <c r="BT3290" s="620"/>
      <c r="BU3290" s="617"/>
      <c r="BV3290" s="618"/>
      <c r="BW3290" s="619"/>
      <c r="BX3290" s="620"/>
      <c r="BY3290" s="620"/>
      <c r="BZ3290" s="620"/>
      <c r="CA3290" s="617"/>
      <c r="CB3290" s="618"/>
      <c r="CC3290" s="619"/>
      <c r="CD3290" s="620"/>
      <c r="CE3290" s="620"/>
      <c r="CF3290" s="620"/>
      <c r="CG3290" s="617"/>
      <c r="CH3290" s="618"/>
      <c r="CI3290" s="619"/>
      <c r="CJ3290" s="620"/>
      <c r="CK3290" s="620"/>
      <c r="CL3290" s="620"/>
      <c r="CM3290" s="617"/>
      <c r="CN3290" s="618"/>
      <c r="CO3290" s="619"/>
      <c r="CP3290" s="620"/>
      <c r="CQ3290" s="620"/>
      <c r="CR3290" s="620"/>
      <c r="CS3290" s="617"/>
      <c r="CT3290" s="618"/>
      <c r="CU3290" s="619"/>
      <c r="CV3290" s="620"/>
      <c r="CW3290" s="620"/>
      <c r="CX3290" s="620"/>
      <c r="CY3290" s="617"/>
      <c r="CZ3290" s="618"/>
      <c r="DA3290" s="619"/>
      <c r="DB3290" s="620"/>
      <c r="DC3290" s="620"/>
      <c r="DD3290" s="620"/>
      <c r="DE3290" s="617"/>
      <c r="DF3290" s="618"/>
      <c r="DG3290" s="619"/>
      <c r="DH3290" s="620"/>
      <c r="DI3290" s="620"/>
      <c r="DJ3290" s="620"/>
      <c r="DK3290" s="617"/>
      <c r="DL3290" s="618"/>
      <c r="DM3290" s="619"/>
      <c r="DN3290" s="620"/>
      <c r="DO3290" s="620"/>
      <c r="DP3290" s="620"/>
      <c r="DQ3290" s="617"/>
      <c r="DR3290" s="618"/>
      <c r="DS3290" s="619"/>
      <c r="DT3290" s="620"/>
      <c r="DU3290" s="620"/>
      <c r="DV3290" s="620"/>
      <c r="DW3290" s="617"/>
      <c r="DX3290" s="618"/>
      <c r="DY3290" s="619"/>
      <c r="DZ3290" s="620"/>
      <c r="EA3290" s="620"/>
      <c r="EB3290" s="620"/>
      <c r="EC3290" s="617"/>
      <c r="ED3290" s="618"/>
      <c r="EE3290" s="619"/>
      <c r="EF3290" s="620"/>
      <c r="EG3290" s="620"/>
      <c r="EH3290" s="620"/>
      <c r="EI3290" s="617"/>
      <c r="EJ3290" s="618"/>
      <c r="EK3290" s="619"/>
      <c r="EL3290" s="620"/>
      <c r="EM3290" s="620"/>
      <c r="EN3290" s="620"/>
      <c r="EO3290" s="617"/>
      <c r="EP3290" s="618"/>
      <c r="EQ3290" s="619"/>
      <c r="ER3290" s="620"/>
      <c r="ES3290" s="620"/>
      <c r="ET3290" s="620"/>
      <c r="EU3290" s="617"/>
      <c r="EV3290" s="618"/>
      <c r="EW3290" s="619"/>
      <c r="EX3290" s="620"/>
      <c r="EY3290" s="620"/>
      <c r="EZ3290" s="620"/>
      <c r="FA3290" s="617"/>
      <c r="FB3290" s="618"/>
      <c r="FC3290" s="619"/>
      <c r="FD3290" s="620"/>
      <c r="FE3290" s="620"/>
      <c r="FF3290" s="620"/>
      <c r="FG3290" s="617"/>
      <c r="FH3290" s="618"/>
      <c r="FI3290" s="619"/>
      <c r="FJ3290" s="620"/>
      <c r="FK3290" s="620"/>
      <c r="FL3290" s="620"/>
      <c r="FM3290" s="617"/>
      <c r="FN3290" s="618"/>
      <c r="FO3290" s="619"/>
      <c r="FP3290" s="620"/>
      <c r="FQ3290" s="620"/>
      <c r="FR3290" s="620"/>
      <c r="FS3290" s="617"/>
      <c r="FT3290" s="618"/>
      <c r="FU3290" s="619"/>
      <c r="FV3290" s="620"/>
      <c r="FW3290" s="620"/>
      <c r="FX3290" s="620"/>
      <c r="FY3290" s="617"/>
      <c r="FZ3290" s="618"/>
      <c r="GA3290" s="619"/>
      <c r="GB3290" s="620"/>
      <c r="GC3290" s="620"/>
      <c r="GD3290" s="620"/>
      <c r="GE3290" s="617"/>
      <c r="GF3290" s="618"/>
      <c r="GG3290" s="619"/>
      <c r="GH3290" s="620"/>
      <c r="GI3290" s="620"/>
      <c r="GJ3290" s="620"/>
      <c r="GK3290" s="617"/>
      <c r="GL3290" s="618"/>
      <c r="GM3290" s="619"/>
      <c r="GN3290" s="620"/>
      <c r="GO3290" s="620"/>
      <c r="GP3290" s="620"/>
      <c r="GQ3290" s="617"/>
      <c r="GR3290" s="618"/>
      <c r="GS3290" s="619"/>
      <c r="GT3290" s="620"/>
      <c r="GU3290" s="620"/>
      <c r="GV3290" s="620"/>
      <c r="GW3290" s="617"/>
      <c r="GX3290" s="618"/>
      <c r="GY3290" s="619"/>
      <c r="GZ3290" s="620"/>
      <c r="HA3290" s="620"/>
      <c r="HB3290" s="620"/>
      <c r="HC3290" s="617"/>
      <c r="HD3290" s="618"/>
      <c r="HE3290" s="619"/>
      <c r="HF3290" s="620"/>
      <c r="HG3290" s="620"/>
      <c r="HH3290" s="620"/>
      <c r="HI3290" s="617"/>
      <c r="HJ3290" s="618"/>
      <c r="HK3290" s="619"/>
      <c r="HL3290" s="620"/>
      <c r="HM3290" s="620"/>
      <c r="HN3290" s="620"/>
      <c r="HO3290" s="617"/>
      <c r="HP3290" s="618"/>
      <c r="HQ3290" s="619"/>
      <c r="HR3290" s="620"/>
      <c r="HS3290" s="620"/>
      <c r="HT3290" s="620"/>
      <c r="HU3290" s="617"/>
      <c r="HV3290" s="618"/>
      <c r="HW3290" s="619"/>
      <c r="HX3290" s="620"/>
      <c r="HY3290" s="620"/>
      <c r="HZ3290" s="620"/>
      <c r="IA3290" s="617"/>
      <c r="IB3290" s="618"/>
      <c r="IC3290" s="619"/>
      <c r="ID3290" s="620"/>
      <c r="IE3290" s="620"/>
      <c r="IF3290" s="620"/>
      <c r="IG3290" s="617"/>
      <c r="IH3290" s="618"/>
      <c r="II3290" s="619"/>
      <c r="IJ3290" s="620"/>
      <c r="IK3290" s="620"/>
      <c r="IL3290" s="620"/>
      <c r="IM3290" s="617"/>
      <c r="IN3290" s="618"/>
      <c r="IO3290" s="619"/>
      <c r="IP3290" s="620"/>
      <c r="IQ3290" s="620"/>
      <c r="IR3290" s="620"/>
      <c r="IS3290" s="617"/>
      <c r="IT3290" s="618"/>
      <c r="IU3290" s="619"/>
      <c r="IV3290" s="620"/>
      <c r="IW3290" s="620"/>
      <c r="IX3290" s="620"/>
      <c r="IY3290" s="617"/>
      <c r="IZ3290" s="618"/>
      <c r="JA3290" s="619"/>
      <c r="JB3290" s="620"/>
      <c r="JC3290" s="620"/>
      <c r="JD3290" s="620"/>
      <c r="JE3290" s="617"/>
      <c r="JF3290" s="618"/>
      <c r="JG3290" s="619"/>
      <c r="JH3290" s="620"/>
      <c r="JI3290" s="620"/>
      <c r="JJ3290" s="620"/>
      <c r="JK3290" s="617"/>
      <c r="JL3290" s="618"/>
      <c r="JM3290" s="619"/>
      <c r="JN3290" s="620"/>
      <c r="JO3290" s="620"/>
      <c r="JP3290" s="620"/>
      <c r="JQ3290" s="617"/>
      <c r="JR3290" s="618"/>
      <c r="JS3290" s="619"/>
      <c r="JT3290" s="620"/>
      <c r="JU3290" s="620"/>
      <c r="JV3290" s="620"/>
      <c r="JW3290" s="617"/>
      <c r="JX3290" s="618"/>
      <c r="JY3290" s="619"/>
      <c r="JZ3290" s="620"/>
      <c r="KA3290" s="620"/>
      <c r="KB3290" s="620"/>
      <c r="KC3290" s="617"/>
      <c r="KD3290" s="618"/>
      <c r="KE3290" s="619"/>
      <c r="KF3290" s="620"/>
      <c r="KG3290" s="620"/>
      <c r="KH3290" s="620"/>
      <c r="KI3290" s="617"/>
      <c r="KJ3290" s="618"/>
      <c r="KK3290" s="619"/>
      <c r="KL3290" s="620"/>
      <c r="KM3290" s="620"/>
      <c r="KN3290" s="620"/>
      <c r="KO3290" s="617"/>
      <c r="KP3290" s="618"/>
      <c r="KQ3290" s="619"/>
      <c r="KR3290" s="620"/>
      <c r="KS3290" s="620"/>
      <c r="KT3290" s="620"/>
      <c r="KU3290" s="617"/>
      <c r="KV3290" s="618"/>
      <c r="KW3290" s="619"/>
      <c r="KX3290" s="620"/>
      <c r="KY3290" s="620"/>
      <c r="KZ3290" s="620"/>
      <c r="LA3290" s="617"/>
      <c r="LB3290" s="618"/>
      <c r="LC3290" s="619"/>
      <c r="LD3290" s="620"/>
      <c r="LE3290" s="620"/>
      <c r="LF3290" s="620"/>
      <c r="LG3290" s="617"/>
      <c r="LH3290" s="618"/>
      <c r="LI3290" s="619"/>
      <c r="LJ3290" s="620"/>
      <c r="LK3290" s="620"/>
      <c r="LL3290" s="620"/>
      <c r="LM3290" s="617"/>
      <c r="LN3290" s="618"/>
      <c r="LO3290" s="619"/>
      <c r="LP3290" s="620"/>
      <c r="LQ3290" s="620"/>
      <c r="LR3290" s="620"/>
      <c r="LS3290" s="617"/>
      <c r="LT3290" s="618"/>
      <c r="LU3290" s="619"/>
      <c r="LV3290" s="620"/>
      <c r="LW3290" s="620"/>
      <c r="LX3290" s="620"/>
      <c r="LY3290" s="617"/>
      <c r="LZ3290" s="618"/>
      <c r="MA3290" s="619"/>
      <c r="MB3290" s="620"/>
      <c r="MC3290" s="620"/>
      <c r="MD3290" s="620"/>
      <c r="ME3290" s="617"/>
      <c r="MF3290" s="618"/>
      <c r="MG3290" s="619"/>
      <c r="MH3290" s="620"/>
      <c r="MI3290" s="620"/>
      <c r="MJ3290" s="620"/>
      <c r="MK3290" s="617"/>
      <c r="ML3290" s="618"/>
      <c r="MM3290" s="619"/>
      <c r="MN3290" s="620"/>
      <c r="MO3290" s="620"/>
      <c r="MP3290" s="620"/>
      <c r="MQ3290" s="617"/>
      <c r="MR3290" s="618"/>
      <c r="MS3290" s="619"/>
      <c r="MT3290" s="620"/>
      <c r="MU3290" s="620"/>
      <c r="MV3290" s="620"/>
      <c r="MW3290" s="617"/>
      <c r="MX3290" s="618"/>
      <c r="MY3290" s="619"/>
      <c r="MZ3290" s="620"/>
      <c r="NA3290" s="620"/>
      <c r="NB3290" s="620"/>
      <c r="NC3290" s="617"/>
      <c r="ND3290" s="618"/>
      <c r="NE3290" s="619"/>
      <c r="NF3290" s="620"/>
      <c r="NG3290" s="620"/>
      <c r="NH3290" s="620"/>
      <c r="NI3290" s="617"/>
      <c r="NJ3290" s="618"/>
      <c r="NK3290" s="619"/>
      <c r="NL3290" s="620"/>
      <c r="NM3290" s="620"/>
      <c r="NN3290" s="620"/>
      <c r="NO3290" s="617"/>
      <c r="NP3290" s="618"/>
      <c r="NQ3290" s="619"/>
      <c r="NR3290" s="620"/>
      <c r="NS3290" s="620"/>
      <c r="NT3290" s="620"/>
      <c r="NU3290" s="617"/>
      <c r="NV3290" s="618"/>
      <c r="NW3290" s="619"/>
      <c r="NX3290" s="620"/>
      <c r="NY3290" s="620"/>
      <c r="NZ3290" s="620"/>
      <c r="OA3290" s="617"/>
      <c r="OB3290" s="618"/>
      <c r="OC3290" s="619"/>
      <c r="OD3290" s="620"/>
      <c r="OE3290" s="620"/>
      <c r="OF3290" s="620"/>
      <c r="OG3290" s="617"/>
      <c r="OH3290" s="618"/>
      <c r="OI3290" s="619"/>
      <c r="OJ3290" s="620"/>
      <c r="OK3290" s="620"/>
      <c r="OL3290" s="620"/>
      <c r="OM3290" s="617"/>
      <c r="ON3290" s="618"/>
      <c r="OO3290" s="619"/>
      <c r="OP3290" s="620"/>
      <c r="OQ3290" s="620"/>
      <c r="OR3290" s="620"/>
      <c r="OS3290" s="617"/>
      <c r="OT3290" s="618"/>
      <c r="OU3290" s="619"/>
      <c r="OV3290" s="620"/>
      <c r="OW3290" s="620"/>
      <c r="OX3290" s="620"/>
      <c r="OY3290" s="617"/>
      <c r="OZ3290" s="618"/>
      <c r="PA3290" s="619"/>
      <c r="PB3290" s="620"/>
      <c r="PC3290" s="620"/>
      <c r="PD3290" s="620"/>
      <c r="PE3290" s="617"/>
      <c r="PF3290" s="618"/>
      <c r="PG3290" s="619"/>
      <c r="PH3290" s="620"/>
      <c r="PI3290" s="620"/>
      <c r="PJ3290" s="620"/>
      <c r="PK3290" s="617"/>
      <c r="PL3290" s="618"/>
      <c r="PM3290" s="619"/>
      <c r="PN3290" s="620"/>
      <c r="PO3290" s="620"/>
      <c r="PP3290" s="620"/>
      <c r="PQ3290" s="617"/>
      <c r="PR3290" s="618"/>
      <c r="PS3290" s="619"/>
      <c r="PT3290" s="620"/>
      <c r="PU3290" s="620"/>
      <c r="PV3290" s="620"/>
      <c r="PW3290" s="617"/>
      <c r="PX3290" s="618"/>
      <c r="PY3290" s="619"/>
      <c r="PZ3290" s="620"/>
      <c r="QA3290" s="620"/>
      <c r="QB3290" s="620"/>
      <c r="QC3290" s="617"/>
      <c r="QD3290" s="618"/>
      <c r="QE3290" s="619"/>
      <c r="QF3290" s="620"/>
      <c r="QG3290" s="620"/>
      <c r="QH3290" s="620"/>
      <c r="QI3290" s="617"/>
      <c r="QJ3290" s="618"/>
      <c r="QK3290" s="619"/>
      <c r="QL3290" s="620"/>
      <c r="QM3290" s="620"/>
      <c r="QN3290" s="620"/>
      <c r="QO3290" s="617"/>
      <c r="QP3290" s="618"/>
      <c r="QQ3290" s="619"/>
      <c r="QR3290" s="620"/>
      <c r="QS3290" s="620"/>
      <c r="QT3290" s="620"/>
      <c r="QU3290" s="617"/>
      <c r="QV3290" s="618"/>
      <c r="QW3290" s="619"/>
      <c r="QX3290" s="620"/>
      <c r="QY3290" s="620"/>
      <c r="QZ3290" s="620"/>
      <c r="RA3290" s="617"/>
      <c r="RB3290" s="618"/>
      <c r="RC3290" s="619"/>
      <c r="RD3290" s="620"/>
      <c r="RE3290" s="620"/>
      <c r="RF3290" s="620"/>
      <c r="RG3290" s="617"/>
      <c r="RH3290" s="618"/>
      <c r="RI3290" s="619"/>
      <c r="RJ3290" s="620"/>
      <c r="RK3290" s="620"/>
      <c r="RL3290" s="620"/>
      <c r="RM3290" s="617"/>
      <c r="RN3290" s="618"/>
      <c r="RO3290" s="619"/>
      <c r="RP3290" s="620"/>
      <c r="RQ3290" s="620"/>
      <c r="RR3290" s="620"/>
      <c r="RS3290" s="617"/>
      <c r="RT3290" s="618"/>
      <c r="RU3290" s="619"/>
      <c r="RV3290" s="620"/>
      <c r="RW3290" s="620"/>
      <c r="RX3290" s="620"/>
      <c r="RY3290" s="617"/>
      <c r="RZ3290" s="618"/>
      <c r="SA3290" s="619"/>
      <c r="SB3290" s="620"/>
      <c r="SC3290" s="620"/>
      <c r="SD3290" s="620"/>
      <c r="SE3290" s="617"/>
      <c r="SF3290" s="618"/>
      <c r="SG3290" s="619"/>
      <c r="SH3290" s="620"/>
      <c r="SI3290" s="620"/>
      <c r="SJ3290" s="620"/>
      <c r="SK3290" s="617"/>
      <c r="SL3290" s="618"/>
      <c r="SM3290" s="619"/>
      <c r="SN3290" s="620"/>
      <c r="SO3290" s="620"/>
      <c r="SP3290" s="620"/>
      <c r="SQ3290" s="617"/>
      <c r="SR3290" s="618"/>
      <c r="SS3290" s="619"/>
      <c r="ST3290" s="620"/>
      <c r="SU3290" s="620"/>
      <c r="SV3290" s="620"/>
      <c r="SW3290" s="617"/>
      <c r="SX3290" s="618"/>
      <c r="SY3290" s="619"/>
      <c r="SZ3290" s="620"/>
      <c r="TA3290" s="620"/>
      <c r="TB3290" s="620"/>
      <c r="TC3290" s="617"/>
      <c r="TD3290" s="618"/>
      <c r="TE3290" s="619"/>
      <c r="TF3290" s="620"/>
      <c r="TG3290" s="620"/>
      <c r="TH3290" s="620"/>
      <c r="TI3290" s="617"/>
      <c r="TJ3290" s="618"/>
      <c r="TK3290" s="619"/>
      <c r="TL3290" s="620"/>
      <c r="TM3290" s="620"/>
      <c r="TN3290" s="620"/>
      <c r="TO3290" s="617"/>
      <c r="TP3290" s="618"/>
      <c r="TQ3290" s="619"/>
      <c r="TR3290" s="620"/>
      <c r="TS3290" s="620"/>
      <c r="TT3290" s="620"/>
      <c r="TU3290" s="617"/>
      <c r="TV3290" s="618"/>
      <c r="TW3290" s="619"/>
      <c r="TX3290" s="620"/>
      <c r="TY3290" s="620"/>
      <c r="TZ3290" s="620"/>
      <c r="UA3290" s="617"/>
      <c r="UB3290" s="618"/>
      <c r="UC3290" s="619"/>
      <c r="UD3290" s="620"/>
      <c r="UE3290" s="620"/>
      <c r="UF3290" s="620"/>
      <c r="UG3290" s="617"/>
      <c r="UH3290" s="618"/>
      <c r="UI3290" s="619"/>
      <c r="UJ3290" s="620"/>
      <c r="UK3290" s="620"/>
      <c r="UL3290" s="620"/>
      <c r="UM3290" s="617"/>
      <c r="UN3290" s="618"/>
      <c r="UO3290" s="619"/>
      <c r="UP3290" s="620"/>
      <c r="UQ3290" s="620"/>
      <c r="UR3290" s="620"/>
      <c r="US3290" s="617"/>
      <c r="UT3290" s="618"/>
      <c r="UU3290" s="619"/>
      <c r="UV3290" s="620"/>
      <c r="UW3290" s="620"/>
      <c r="UX3290" s="620"/>
      <c r="UY3290" s="617"/>
      <c r="UZ3290" s="618"/>
      <c r="VA3290" s="619"/>
      <c r="VB3290" s="620"/>
      <c r="VC3290" s="620"/>
      <c r="VD3290" s="620"/>
      <c r="VE3290" s="617"/>
      <c r="VF3290" s="618"/>
      <c r="VG3290" s="619"/>
      <c r="VH3290" s="620"/>
      <c r="VI3290" s="620"/>
      <c r="VJ3290" s="620"/>
      <c r="VK3290" s="617"/>
      <c r="VL3290" s="618"/>
      <c r="VM3290" s="619"/>
      <c r="VN3290" s="620"/>
      <c r="VO3290" s="620"/>
      <c r="VP3290" s="620"/>
      <c r="VQ3290" s="617"/>
      <c r="VR3290" s="618"/>
      <c r="VS3290" s="619"/>
      <c r="VT3290" s="620"/>
      <c r="VU3290" s="620"/>
      <c r="VV3290" s="620"/>
      <c r="VW3290" s="617"/>
      <c r="VX3290" s="618"/>
      <c r="VY3290" s="619"/>
      <c r="VZ3290" s="620"/>
      <c r="WA3290" s="620"/>
      <c r="WB3290" s="620"/>
      <c r="WC3290" s="617"/>
      <c r="WD3290" s="618"/>
      <c r="WE3290" s="619"/>
      <c r="WF3290" s="620"/>
      <c r="WG3290" s="620"/>
      <c r="WH3290" s="620"/>
      <c r="WI3290" s="617"/>
      <c r="WJ3290" s="618"/>
      <c r="WK3290" s="619"/>
      <c r="WL3290" s="620"/>
      <c r="WM3290" s="620"/>
      <c r="WN3290" s="620"/>
      <c r="WO3290" s="617"/>
      <c r="WP3290" s="618"/>
      <c r="WQ3290" s="619"/>
      <c r="WR3290" s="620"/>
      <c r="WS3290" s="620"/>
      <c r="WT3290" s="620"/>
      <c r="WU3290" s="617"/>
      <c r="WV3290" s="618"/>
      <c r="WW3290" s="619"/>
      <c r="WX3290" s="620"/>
      <c r="WY3290" s="620"/>
      <c r="WZ3290" s="620"/>
      <c r="XA3290" s="617"/>
      <c r="XB3290" s="618"/>
      <c r="XC3290" s="619"/>
      <c r="XD3290" s="620"/>
      <c r="XE3290" s="620"/>
      <c r="XF3290" s="620"/>
      <c r="XG3290" s="617"/>
      <c r="XH3290" s="618"/>
      <c r="XI3290" s="619"/>
      <c r="XJ3290" s="620"/>
      <c r="XK3290" s="620"/>
      <c r="XL3290" s="620"/>
      <c r="XM3290" s="617"/>
      <c r="XN3290" s="618"/>
      <c r="XO3290" s="619"/>
      <c r="XP3290" s="620"/>
      <c r="XQ3290" s="620"/>
      <c r="XR3290" s="620"/>
      <c r="XS3290" s="617"/>
      <c r="XT3290" s="618"/>
      <c r="XU3290" s="619"/>
      <c r="XV3290" s="620"/>
      <c r="XW3290" s="620"/>
      <c r="XX3290" s="620"/>
      <c r="XY3290" s="617"/>
      <c r="XZ3290" s="618"/>
      <c r="YA3290" s="619"/>
      <c r="YB3290" s="620"/>
      <c r="YC3290" s="620"/>
      <c r="YD3290" s="620"/>
      <c r="YE3290" s="617"/>
      <c r="YF3290" s="618"/>
      <c r="YG3290" s="619"/>
      <c r="YH3290" s="620"/>
      <c r="YI3290" s="620"/>
      <c r="YJ3290" s="620"/>
      <c r="YK3290" s="617"/>
      <c r="YL3290" s="618"/>
      <c r="YM3290" s="619"/>
      <c r="YN3290" s="620"/>
      <c r="YO3290" s="620"/>
      <c r="YP3290" s="620"/>
      <c r="YQ3290" s="617"/>
      <c r="YR3290" s="618"/>
      <c r="YS3290" s="619"/>
      <c r="YT3290" s="620"/>
      <c r="YU3290" s="620"/>
      <c r="YV3290" s="620"/>
      <c r="YW3290" s="617"/>
      <c r="YX3290" s="618"/>
      <c r="YY3290" s="619"/>
      <c r="YZ3290" s="620"/>
      <c r="ZA3290" s="620"/>
      <c r="ZB3290" s="620"/>
      <c r="ZC3290" s="617"/>
      <c r="ZD3290" s="618"/>
      <c r="ZE3290" s="619"/>
      <c r="ZF3290" s="620"/>
      <c r="ZG3290" s="620"/>
      <c r="ZH3290" s="620"/>
      <c r="ZI3290" s="617"/>
      <c r="ZJ3290" s="618"/>
      <c r="ZK3290" s="619"/>
      <c r="ZL3290" s="620"/>
      <c r="ZM3290" s="620"/>
      <c r="ZN3290" s="620"/>
      <c r="ZO3290" s="617"/>
      <c r="ZP3290" s="618"/>
      <c r="ZQ3290" s="619"/>
      <c r="ZR3290" s="620"/>
      <c r="ZS3290" s="620"/>
      <c r="ZT3290" s="620"/>
      <c r="ZU3290" s="617"/>
      <c r="ZV3290" s="618"/>
      <c r="ZW3290" s="619"/>
      <c r="ZX3290" s="620"/>
      <c r="ZY3290" s="620"/>
      <c r="ZZ3290" s="620"/>
      <c r="AAA3290" s="617"/>
      <c r="AAB3290" s="618"/>
      <c r="AAC3290" s="619"/>
      <c r="AAD3290" s="620"/>
      <c r="AAE3290" s="620"/>
      <c r="AAF3290" s="620"/>
      <c r="AAG3290" s="617"/>
      <c r="AAH3290" s="618"/>
      <c r="AAI3290" s="619"/>
      <c r="AAJ3290" s="620"/>
      <c r="AAK3290" s="620"/>
      <c r="AAL3290" s="620"/>
      <c r="AAM3290" s="617"/>
      <c r="AAN3290" s="618"/>
      <c r="AAO3290" s="619"/>
      <c r="AAP3290" s="620"/>
      <c r="AAQ3290" s="620"/>
      <c r="AAR3290" s="620"/>
      <c r="AAS3290" s="617"/>
      <c r="AAT3290" s="618"/>
      <c r="AAU3290" s="619"/>
      <c r="AAV3290" s="620"/>
      <c r="AAW3290" s="620"/>
      <c r="AAX3290" s="620"/>
      <c r="AAY3290" s="617"/>
      <c r="AAZ3290" s="618"/>
      <c r="ABA3290" s="619"/>
      <c r="ABB3290" s="620"/>
      <c r="ABC3290" s="620"/>
      <c r="ABD3290" s="620"/>
      <c r="ABE3290" s="617"/>
      <c r="ABF3290" s="618"/>
      <c r="ABG3290" s="619"/>
      <c r="ABH3290" s="620"/>
      <c r="ABI3290" s="620"/>
      <c r="ABJ3290" s="620"/>
      <c r="ABK3290" s="617"/>
      <c r="ABL3290" s="618"/>
      <c r="ABM3290" s="619"/>
      <c r="ABN3290" s="620"/>
      <c r="ABO3290" s="620"/>
      <c r="ABP3290" s="620"/>
      <c r="ABQ3290" s="617"/>
      <c r="ABR3290" s="618"/>
      <c r="ABS3290" s="619"/>
      <c r="ABT3290" s="620"/>
      <c r="ABU3290" s="620"/>
      <c r="ABV3290" s="620"/>
      <c r="ABW3290" s="617"/>
      <c r="ABX3290" s="618"/>
      <c r="ABY3290" s="619"/>
      <c r="ABZ3290" s="620"/>
      <c r="ACA3290" s="620"/>
      <c r="ACB3290" s="620"/>
      <c r="ACC3290" s="617"/>
      <c r="ACD3290" s="618"/>
      <c r="ACE3290" s="619"/>
      <c r="ACF3290" s="620"/>
      <c r="ACG3290" s="620"/>
      <c r="ACH3290" s="620"/>
      <c r="ACI3290" s="617"/>
      <c r="ACJ3290" s="618"/>
      <c r="ACK3290" s="619"/>
      <c r="ACL3290" s="620"/>
      <c r="ACM3290" s="620"/>
      <c r="ACN3290" s="620"/>
      <c r="ACO3290" s="617"/>
      <c r="ACP3290" s="618"/>
      <c r="ACQ3290" s="619"/>
      <c r="ACR3290" s="620"/>
      <c r="ACS3290" s="620"/>
      <c r="ACT3290" s="620"/>
      <c r="ACU3290" s="617"/>
      <c r="ACV3290" s="618"/>
      <c r="ACW3290" s="619"/>
      <c r="ACX3290" s="620"/>
      <c r="ACY3290" s="620"/>
      <c r="ACZ3290" s="620"/>
      <c r="ADA3290" s="617"/>
      <c r="ADB3290" s="618"/>
      <c r="ADC3290" s="619"/>
      <c r="ADD3290" s="620"/>
      <c r="ADE3290" s="620"/>
      <c r="ADF3290" s="620"/>
      <c r="ADG3290" s="617"/>
      <c r="ADH3290" s="618"/>
      <c r="ADI3290" s="619"/>
      <c r="ADJ3290" s="620"/>
      <c r="ADK3290" s="620"/>
      <c r="ADL3290" s="620"/>
      <c r="ADM3290" s="617"/>
      <c r="ADN3290" s="618"/>
      <c r="ADO3290" s="619"/>
      <c r="ADP3290" s="620"/>
      <c r="ADQ3290" s="620"/>
      <c r="ADR3290" s="620"/>
      <c r="ADS3290" s="617"/>
      <c r="ADT3290" s="618"/>
      <c r="ADU3290" s="619"/>
      <c r="ADV3290" s="620"/>
      <c r="ADW3290" s="620"/>
      <c r="ADX3290" s="620"/>
      <c r="ADY3290" s="617"/>
      <c r="ADZ3290" s="618"/>
      <c r="AEA3290" s="619"/>
      <c r="AEB3290" s="620"/>
      <c r="AEC3290" s="620"/>
      <c r="AED3290" s="620"/>
      <c r="AEE3290" s="617"/>
      <c r="AEF3290" s="618"/>
      <c r="AEG3290" s="619"/>
      <c r="AEH3290" s="620"/>
      <c r="AEI3290" s="620"/>
      <c r="AEJ3290" s="620"/>
      <c r="AEK3290" s="617"/>
      <c r="AEL3290" s="618"/>
      <c r="AEM3290" s="619"/>
      <c r="AEN3290" s="620"/>
      <c r="AEO3290" s="620"/>
      <c r="AEP3290" s="620"/>
      <c r="AEQ3290" s="617"/>
      <c r="AER3290" s="618"/>
      <c r="AES3290" s="619"/>
      <c r="AET3290" s="620"/>
      <c r="AEU3290" s="620"/>
      <c r="AEV3290" s="620"/>
      <c r="AEW3290" s="617"/>
      <c r="AEX3290" s="618"/>
      <c r="AEY3290" s="619"/>
      <c r="AEZ3290" s="620"/>
      <c r="AFA3290" s="620"/>
      <c r="AFB3290" s="620"/>
      <c r="AFC3290" s="617"/>
      <c r="AFD3290" s="618"/>
      <c r="AFE3290" s="619"/>
      <c r="AFF3290" s="620"/>
      <c r="AFG3290" s="620"/>
      <c r="AFH3290" s="620"/>
      <c r="AFI3290" s="617"/>
      <c r="AFJ3290" s="618"/>
      <c r="AFK3290" s="619"/>
      <c r="AFL3290" s="620"/>
      <c r="AFM3290" s="620"/>
      <c r="AFN3290" s="620"/>
      <c r="AFO3290" s="617"/>
      <c r="AFP3290" s="618"/>
      <c r="AFQ3290" s="619"/>
      <c r="AFR3290" s="620"/>
      <c r="AFS3290" s="620"/>
      <c r="AFT3290" s="620"/>
      <c r="AFU3290" s="617"/>
      <c r="AFV3290" s="618"/>
      <c r="AFW3290" s="619"/>
      <c r="AFX3290" s="620"/>
      <c r="AFY3290" s="620"/>
      <c r="AFZ3290" s="620"/>
      <c r="AGA3290" s="617"/>
      <c r="AGB3290" s="618"/>
      <c r="AGC3290" s="619"/>
      <c r="AGD3290" s="620"/>
      <c r="AGE3290" s="620"/>
      <c r="AGF3290" s="620"/>
      <c r="AGG3290" s="617"/>
      <c r="AGH3290" s="618"/>
      <c r="AGI3290" s="619"/>
      <c r="AGJ3290" s="620"/>
      <c r="AGK3290" s="620"/>
      <c r="AGL3290" s="620"/>
      <c r="AGM3290" s="617"/>
      <c r="AGN3290" s="618"/>
      <c r="AGO3290" s="619"/>
      <c r="AGP3290" s="620"/>
      <c r="AGQ3290" s="620"/>
      <c r="AGR3290" s="620"/>
      <c r="AGS3290" s="617"/>
      <c r="AGT3290" s="618"/>
      <c r="AGU3290" s="619"/>
      <c r="AGV3290" s="620"/>
      <c r="AGW3290" s="620"/>
      <c r="AGX3290" s="620"/>
      <c r="AGY3290" s="617"/>
      <c r="AGZ3290" s="618"/>
      <c r="AHA3290" s="619"/>
      <c r="AHB3290" s="620"/>
      <c r="AHC3290" s="620"/>
      <c r="AHD3290" s="620"/>
      <c r="AHE3290" s="617"/>
      <c r="AHF3290" s="618"/>
      <c r="AHG3290" s="619"/>
      <c r="AHH3290" s="620"/>
      <c r="AHI3290" s="620"/>
      <c r="AHJ3290" s="620"/>
      <c r="AHK3290" s="617"/>
      <c r="AHL3290" s="618"/>
      <c r="AHM3290" s="619"/>
      <c r="AHN3290" s="620"/>
      <c r="AHO3290" s="620"/>
      <c r="AHP3290" s="620"/>
      <c r="AHQ3290" s="617"/>
      <c r="AHR3290" s="618"/>
      <c r="AHS3290" s="619"/>
      <c r="AHT3290" s="620"/>
      <c r="AHU3290" s="620"/>
      <c r="AHV3290" s="620"/>
      <c r="AHW3290" s="617"/>
      <c r="AHX3290" s="618"/>
      <c r="AHY3290" s="619"/>
      <c r="AHZ3290" s="620"/>
      <c r="AIA3290" s="620"/>
      <c r="AIB3290" s="620"/>
      <c r="AIC3290" s="617"/>
      <c r="AID3290" s="618"/>
      <c r="AIE3290" s="619"/>
      <c r="AIF3290" s="620"/>
      <c r="AIG3290" s="620"/>
      <c r="AIH3290" s="620"/>
      <c r="AII3290" s="617"/>
      <c r="AIJ3290" s="618"/>
      <c r="AIK3290" s="619"/>
      <c r="AIL3290" s="620"/>
      <c r="AIM3290" s="620"/>
      <c r="AIN3290" s="620"/>
      <c r="AIO3290" s="617"/>
      <c r="AIP3290" s="618"/>
      <c r="AIQ3290" s="619"/>
      <c r="AIR3290" s="620"/>
      <c r="AIS3290" s="620"/>
      <c r="AIT3290" s="620"/>
      <c r="AIU3290" s="617"/>
      <c r="AIV3290" s="618"/>
      <c r="AIW3290" s="619"/>
      <c r="AIX3290" s="620"/>
      <c r="AIY3290" s="620"/>
      <c r="AIZ3290" s="620"/>
      <c r="AJA3290" s="617"/>
      <c r="AJB3290" s="618"/>
      <c r="AJC3290" s="619"/>
      <c r="AJD3290" s="620"/>
      <c r="AJE3290" s="620"/>
      <c r="AJF3290" s="620"/>
      <c r="AJG3290" s="617"/>
      <c r="AJH3290" s="618"/>
      <c r="AJI3290" s="619"/>
      <c r="AJJ3290" s="620"/>
      <c r="AJK3290" s="620"/>
      <c r="AJL3290" s="620"/>
      <c r="AJM3290" s="617"/>
      <c r="AJN3290" s="618"/>
      <c r="AJO3290" s="619"/>
      <c r="AJP3290" s="620"/>
      <c r="AJQ3290" s="620"/>
      <c r="AJR3290" s="620"/>
      <c r="AJS3290" s="617"/>
      <c r="AJT3290" s="618"/>
      <c r="AJU3290" s="619"/>
      <c r="AJV3290" s="620"/>
      <c r="AJW3290" s="620"/>
      <c r="AJX3290" s="620"/>
      <c r="AJY3290" s="617"/>
      <c r="AJZ3290" s="618"/>
      <c r="AKA3290" s="619"/>
      <c r="AKB3290" s="620"/>
      <c r="AKC3290" s="620"/>
      <c r="AKD3290" s="620"/>
      <c r="AKE3290" s="617"/>
      <c r="AKF3290" s="618"/>
      <c r="AKG3290" s="619"/>
      <c r="AKH3290" s="620"/>
      <c r="AKI3290" s="620"/>
      <c r="AKJ3290" s="620"/>
      <c r="AKK3290" s="617"/>
      <c r="AKL3290" s="618"/>
      <c r="AKM3290" s="619"/>
      <c r="AKN3290" s="620"/>
      <c r="AKO3290" s="620"/>
      <c r="AKP3290" s="620"/>
      <c r="AKQ3290" s="617"/>
      <c r="AKR3290" s="618"/>
      <c r="AKS3290" s="619"/>
      <c r="AKT3290" s="620"/>
      <c r="AKU3290" s="620"/>
      <c r="AKV3290" s="620"/>
      <c r="AKW3290" s="617"/>
      <c r="AKX3290" s="618"/>
      <c r="AKY3290" s="619"/>
      <c r="AKZ3290" s="620"/>
      <c r="ALA3290" s="620"/>
      <c r="ALB3290" s="620"/>
      <c r="ALC3290" s="617"/>
      <c r="ALD3290" s="618"/>
      <c r="ALE3290" s="619"/>
      <c r="ALF3290" s="620"/>
      <c r="ALG3290" s="620"/>
      <c r="ALH3290" s="620"/>
      <c r="ALI3290" s="617"/>
      <c r="ALJ3290" s="618"/>
      <c r="ALK3290" s="619"/>
      <c r="ALL3290" s="620"/>
      <c r="ALM3290" s="620"/>
      <c r="ALN3290" s="620"/>
      <c r="ALO3290" s="617"/>
      <c r="ALP3290" s="618"/>
      <c r="ALQ3290" s="619"/>
      <c r="ALR3290" s="620"/>
      <c r="ALS3290" s="620"/>
      <c r="ALT3290" s="620"/>
      <c r="ALU3290" s="617"/>
      <c r="ALV3290" s="618"/>
      <c r="ALW3290" s="619"/>
      <c r="ALX3290" s="620"/>
      <c r="ALY3290" s="620"/>
      <c r="ALZ3290" s="620"/>
      <c r="AMA3290" s="617"/>
      <c r="AMB3290" s="618"/>
      <c r="AMC3290" s="619"/>
      <c r="AMD3290" s="620"/>
      <c r="AME3290" s="620"/>
      <c r="AMF3290" s="620"/>
      <c r="AMG3290" s="617"/>
      <c r="AMH3290" s="618"/>
      <c r="AMI3290" s="619"/>
      <c r="AMJ3290" s="620"/>
      <c r="AMK3290" s="620"/>
      <c r="AML3290" s="620"/>
      <c r="AMM3290" s="617"/>
      <c r="AMN3290" s="618"/>
      <c r="AMO3290" s="619"/>
      <c r="AMP3290" s="620"/>
      <c r="AMQ3290" s="620"/>
      <c r="AMR3290" s="620"/>
      <c r="AMS3290" s="617"/>
      <c r="AMT3290" s="618"/>
      <c r="AMU3290" s="619"/>
      <c r="AMV3290" s="620"/>
      <c r="AMW3290" s="620"/>
      <c r="AMX3290" s="620"/>
      <c r="AMY3290" s="617"/>
      <c r="AMZ3290" s="618"/>
      <c r="ANA3290" s="619"/>
      <c r="ANB3290" s="620"/>
      <c r="ANC3290" s="620"/>
      <c r="AND3290" s="620"/>
      <c r="ANE3290" s="617"/>
      <c r="ANF3290" s="618"/>
      <c r="ANG3290" s="619"/>
      <c r="ANH3290" s="620"/>
      <c r="ANI3290" s="620"/>
      <c r="ANJ3290" s="620"/>
      <c r="ANK3290" s="617"/>
      <c r="ANL3290" s="618"/>
      <c r="ANM3290" s="619"/>
      <c r="ANN3290" s="620"/>
      <c r="ANO3290" s="620"/>
      <c r="ANP3290" s="620"/>
      <c r="ANQ3290" s="617"/>
      <c r="ANR3290" s="618"/>
      <c r="ANS3290" s="619"/>
      <c r="ANT3290" s="620"/>
      <c r="ANU3290" s="620"/>
      <c r="ANV3290" s="620"/>
      <c r="ANW3290" s="617"/>
      <c r="ANX3290" s="618"/>
      <c r="ANY3290" s="619"/>
      <c r="ANZ3290" s="620"/>
      <c r="AOA3290" s="620"/>
      <c r="AOB3290" s="620"/>
      <c r="AOC3290" s="617"/>
      <c r="AOD3290" s="618"/>
      <c r="AOE3290" s="619"/>
      <c r="AOF3290" s="620"/>
      <c r="AOG3290" s="620"/>
      <c r="AOH3290" s="620"/>
      <c r="AOI3290" s="617"/>
      <c r="AOJ3290" s="618"/>
      <c r="AOK3290" s="619"/>
      <c r="AOL3290" s="620"/>
      <c r="AOM3290" s="620"/>
      <c r="AON3290" s="620"/>
      <c r="AOO3290" s="617"/>
      <c r="AOP3290" s="618"/>
      <c r="AOQ3290" s="619"/>
      <c r="AOR3290" s="620"/>
      <c r="AOS3290" s="620"/>
      <c r="AOT3290" s="620"/>
      <c r="AOU3290" s="617"/>
      <c r="AOV3290" s="618"/>
      <c r="AOW3290" s="619"/>
      <c r="AOX3290" s="620"/>
      <c r="AOY3290" s="620"/>
      <c r="AOZ3290" s="620"/>
      <c r="APA3290" s="617"/>
      <c r="APB3290" s="618"/>
      <c r="APC3290" s="619"/>
      <c r="APD3290" s="620"/>
      <c r="APE3290" s="620"/>
      <c r="APF3290" s="620"/>
      <c r="APG3290" s="617"/>
      <c r="APH3290" s="618"/>
      <c r="API3290" s="619"/>
      <c r="APJ3290" s="620"/>
      <c r="APK3290" s="620"/>
      <c r="APL3290" s="620"/>
      <c r="APM3290" s="617"/>
      <c r="APN3290" s="618"/>
      <c r="APO3290" s="619"/>
      <c r="APP3290" s="620"/>
      <c r="APQ3290" s="620"/>
      <c r="APR3290" s="620"/>
      <c r="APS3290" s="617"/>
      <c r="APT3290" s="618"/>
      <c r="APU3290" s="619"/>
      <c r="APV3290" s="620"/>
      <c r="APW3290" s="620"/>
      <c r="APX3290" s="620"/>
      <c r="APY3290" s="617"/>
      <c r="APZ3290" s="618"/>
      <c r="AQA3290" s="619"/>
      <c r="AQB3290" s="620"/>
      <c r="AQC3290" s="620"/>
      <c r="AQD3290" s="620"/>
      <c r="AQE3290" s="617"/>
      <c r="AQF3290" s="618"/>
      <c r="AQG3290" s="619"/>
      <c r="AQH3290" s="620"/>
      <c r="AQI3290" s="620"/>
      <c r="AQJ3290" s="620"/>
      <c r="AQK3290" s="617"/>
      <c r="AQL3290" s="618"/>
      <c r="AQM3290" s="619"/>
      <c r="AQN3290" s="620"/>
      <c r="AQO3290" s="620"/>
      <c r="AQP3290" s="620"/>
      <c r="AQQ3290" s="617"/>
      <c r="AQR3290" s="618"/>
      <c r="AQS3290" s="619"/>
      <c r="AQT3290" s="620"/>
      <c r="AQU3290" s="620"/>
      <c r="AQV3290" s="620"/>
      <c r="AQW3290" s="617"/>
      <c r="AQX3290" s="618"/>
      <c r="AQY3290" s="619"/>
      <c r="AQZ3290" s="620"/>
      <c r="ARA3290" s="620"/>
      <c r="ARB3290" s="620"/>
      <c r="ARC3290" s="617"/>
      <c r="ARD3290" s="618"/>
      <c r="ARE3290" s="619"/>
      <c r="ARF3290" s="620"/>
      <c r="ARG3290" s="620"/>
      <c r="ARH3290" s="620"/>
      <c r="ARI3290" s="617"/>
      <c r="ARJ3290" s="618"/>
      <c r="ARK3290" s="619"/>
      <c r="ARL3290" s="620"/>
      <c r="ARM3290" s="620"/>
      <c r="ARN3290" s="620"/>
      <c r="ARO3290" s="617"/>
      <c r="ARP3290" s="618"/>
      <c r="ARQ3290" s="619"/>
      <c r="ARR3290" s="620"/>
      <c r="ARS3290" s="620"/>
      <c r="ART3290" s="620"/>
      <c r="ARU3290" s="617"/>
      <c r="ARV3290" s="618"/>
      <c r="ARW3290" s="619"/>
      <c r="ARX3290" s="620"/>
      <c r="ARY3290" s="620"/>
      <c r="ARZ3290" s="620"/>
      <c r="ASA3290" s="617"/>
      <c r="ASB3290" s="618"/>
      <c r="ASC3290" s="619"/>
      <c r="ASD3290" s="620"/>
      <c r="ASE3290" s="620"/>
      <c r="ASF3290" s="620"/>
      <c r="ASG3290" s="617"/>
      <c r="ASH3290" s="618"/>
      <c r="ASI3290" s="619"/>
      <c r="ASJ3290" s="620"/>
      <c r="ASK3290" s="620"/>
      <c r="ASL3290" s="620"/>
      <c r="ASM3290" s="617"/>
      <c r="ASN3290" s="618"/>
      <c r="ASO3290" s="619"/>
      <c r="ASP3290" s="620"/>
      <c r="ASQ3290" s="620"/>
      <c r="ASR3290" s="620"/>
      <c r="ASS3290" s="617"/>
      <c r="AST3290" s="618"/>
      <c r="ASU3290" s="619"/>
      <c r="ASV3290" s="620"/>
      <c r="ASW3290" s="620"/>
      <c r="ASX3290" s="620"/>
      <c r="ASY3290" s="617"/>
      <c r="ASZ3290" s="618"/>
      <c r="ATA3290" s="619"/>
      <c r="ATB3290" s="620"/>
      <c r="ATC3290" s="620"/>
      <c r="ATD3290" s="620"/>
      <c r="ATE3290" s="617"/>
      <c r="ATF3290" s="618"/>
      <c r="ATG3290" s="619"/>
      <c r="ATH3290" s="620"/>
      <c r="ATI3290" s="620"/>
      <c r="ATJ3290" s="620"/>
      <c r="ATK3290" s="617"/>
      <c r="ATL3290" s="618"/>
      <c r="ATM3290" s="619"/>
      <c r="ATN3290" s="620"/>
      <c r="ATO3290" s="620"/>
      <c r="ATP3290" s="620"/>
      <c r="ATQ3290" s="617"/>
      <c r="ATR3290" s="618"/>
      <c r="ATS3290" s="619"/>
      <c r="ATT3290" s="620"/>
      <c r="ATU3290" s="620"/>
      <c r="ATV3290" s="620"/>
      <c r="ATW3290" s="617"/>
      <c r="ATX3290" s="618"/>
      <c r="ATY3290" s="619"/>
      <c r="ATZ3290" s="620"/>
      <c r="AUA3290" s="620"/>
      <c r="AUB3290" s="620"/>
      <c r="AUC3290" s="617"/>
      <c r="AUD3290" s="618"/>
      <c r="AUE3290" s="619"/>
      <c r="AUF3290" s="620"/>
      <c r="AUG3290" s="620"/>
      <c r="AUH3290" s="620"/>
      <c r="AUI3290" s="617"/>
      <c r="AUJ3290" s="618"/>
      <c r="AUK3290" s="619"/>
      <c r="AUL3290" s="620"/>
      <c r="AUM3290" s="620"/>
      <c r="AUN3290" s="620"/>
      <c r="AUO3290" s="617"/>
      <c r="AUP3290" s="618"/>
      <c r="AUQ3290" s="619"/>
      <c r="AUR3290" s="620"/>
      <c r="AUS3290" s="620"/>
      <c r="AUT3290" s="620"/>
      <c r="AUU3290" s="617"/>
      <c r="AUV3290" s="618"/>
      <c r="AUW3290" s="619"/>
      <c r="AUX3290" s="620"/>
      <c r="AUY3290" s="620"/>
      <c r="AUZ3290" s="620"/>
      <c r="AVA3290" s="617"/>
      <c r="AVB3290" s="618"/>
      <c r="AVC3290" s="619"/>
      <c r="AVD3290" s="620"/>
      <c r="AVE3290" s="620"/>
      <c r="AVF3290" s="620"/>
      <c r="AVG3290" s="617"/>
      <c r="AVH3290" s="618"/>
      <c r="AVI3290" s="619"/>
      <c r="AVJ3290" s="620"/>
      <c r="AVK3290" s="620"/>
      <c r="AVL3290" s="620"/>
      <c r="AVM3290" s="617"/>
      <c r="AVN3290" s="618"/>
      <c r="AVO3290" s="619"/>
      <c r="AVP3290" s="620"/>
      <c r="AVQ3290" s="620"/>
      <c r="AVR3290" s="620"/>
      <c r="AVS3290" s="617"/>
      <c r="AVT3290" s="618"/>
      <c r="AVU3290" s="619"/>
      <c r="AVV3290" s="620"/>
      <c r="AVW3290" s="620"/>
      <c r="AVX3290" s="620"/>
      <c r="AVY3290" s="617"/>
      <c r="AVZ3290" s="618"/>
      <c r="AWA3290" s="619"/>
      <c r="AWB3290" s="620"/>
      <c r="AWC3290" s="620"/>
      <c r="AWD3290" s="620"/>
      <c r="AWE3290" s="617"/>
      <c r="AWF3290" s="618"/>
      <c r="AWG3290" s="619"/>
      <c r="AWH3290" s="620"/>
      <c r="AWI3290" s="620"/>
      <c r="AWJ3290" s="620"/>
      <c r="AWK3290" s="617"/>
      <c r="AWL3290" s="618"/>
      <c r="AWM3290" s="619"/>
      <c r="AWN3290" s="620"/>
      <c r="AWO3290" s="620"/>
      <c r="AWP3290" s="620"/>
      <c r="AWQ3290" s="617"/>
      <c r="AWR3290" s="618"/>
      <c r="AWS3290" s="619"/>
      <c r="AWT3290" s="620"/>
      <c r="AWU3290" s="620"/>
      <c r="AWV3290" s="620"/>
      <c r="AWW3290" s="617"/>
      <c r="AWX3290" s="618"/>
      <c r="AWY3290" s="619"/>
      <c r="AWZ3290" s="620"/>
      <c r="AXA3290" s="620"/>
      <c r="AXB3290" s="620"/>
      <c r="AXC3290" s="617"/>
      <c r="AXD3290" s="618"/>
      <c r="AXE3290" s="619"/>
      <c r="AXF3290" s="620"/>
      <c r="AXG3290" s="620"/>
      <c r="AXH3290" s="620"/>
      <c r="AXI3290" s="617"/>
      <c r="AXJ3290" s="618"/>
      <c r="AXK3290" s="619"/>
      <c r="AXL3290" s="620"/>
      <c r="AXM3290" s="620"/>
      <c r="AXN3290" s="620"/>
      <c r="AXO3290" s="617"/>
      <c r="AXP3290" s="618"/>
      <c r="AXQ3290" s="619"/>
      <c r="AXR3290" s="620"/>
      <c r="AXS3290" s="620"/>
      <c r="AXT3290" s="620"/>
      <c r="AXU3290" s="617"/>
      <c r="AXV3290" s="618"/>
      <c r="AXW3290" s="619"/>
      <c r="AXX3290" s="620"/>
      <c r="AXY3290" s="620"/>
      <c r="AXZ3290" s="620"/>
      <c r="AYA3290" s="617"/>
      <c r="AYB3290" s="618"/>
      <c r="AYC3290" s="619"/>
      <c r="AYD3290" s="620"/>
      <c r="AYE3290" s="620"/>
      <c r="AYF3290" s="620"/>
      <c r="AYG3290" s="617"/>
      <c r="AYH3290" s="618"/>
      <c r="AYI3290" s="619"/>
      <c r="AYJ3290" s="620"/>
      <c r="AYK3290" s="620"/>
      <c r="AYL3290" s="620"/>
      <c r="AYM3290" s="617"/>
      <c r="AYN3290" s="618"/>
      <c r="AYO3290" s="619"/>
      <c r="AYP3290" s="620"/>
      <c r="AYQ3290" s="620"/>
      <c r="AYR3290" s="620"/>
      <c r="AYS3290" s="617"/>
      <c r="AYT3290" s="618"/>
      <c r="AYU3290" s="619"/>
      <c r="AYV3290" s="620"/>
      <c r="AYW3290" s="620"/>
      <c r="AYX3290" s="620"/>
      <c r="AYY3290" s="617"/>
      <c r="AYZ3290" s="618"/>
      <c r="AZA3290" s="619"/>
      <c r="AZB3290" s="620"/>
      <c r="AZC3290" s="620"/>
      <c r="AZD3290" s="620"/>
      <c r="AZE3290" s="617"/>
      <c r="AZF3290" s="618"/>
      <c r="AZG3290" s="619"/>
      <c r="AZH3290" s="620"/>
      <c r="AZI3290" s="620"/>
      <c r="AZJ3290" s="620"/>
      <c r="AZK3290" s="617"/>
      <c r="AZL3290" s="618"/>
      <c r="AZM3290" s="619"/>
      <c r="AZN3290" s="620"/>
      <c r="AZO3290" s="620"/>
      <c r="AZP3290" s="620"/>
      <c r="AZQ3290" s="617"/>
      <c r="AZR3290" s="618"/>
      <c r="AZS3290" s="619"/>
      <c r="AZT3290" s="620"/>
      <c r="AZU3290" s="620"/>
      <c r="AZV3290" s="620"/>
      <c r="AZW3290" s="617"/>
      <c r="AZX3290" s="618"/>
      <c r="AZY3290" s="619"/>
      <c r="AZZ3290" s="620"/>
      <c r="BAA3290" s="620"/>
      <c r="BAB3290" s="620"/>
      <c r="BAC3290" s="617"/>
      <c r="BAD3290" s="618"/>
      <c r="BAE3290" s="619"/>
      <c r="BAF3290" s="620"/>
      <c r="BAG3290" s="620"/>
      <c r="BAH3290" s="620"/>
      <c r="BAI3290" s="617"/>
      <c r="BAJ3290" s="618"/>
      <c r="BAK3290" s="619"/>
      <c r="BAL3290" s="620"/>
      <c r="BAM3290" s="620"/>
      <c r="BAN3290" s="620"/>
      <c r="BAO3290" s="617"/>
      <c r="BAP3290" s="618"/>
      <c r="BAQ3290" s="619"/>
      <c r="BAR3290" s="620"/>
      <c r="BAS3290" s="620"/>
      <c r="BAT3290" s="620"/>
      <c r="BAU3290" s="617"/>
      <c r="BAV3290" s="618"/>
      <c r="BAW3290" s="619"/>
      <c r="BAX3290" s="620"/>
      <c r="BAY3290" s="620"/>
      <c r="BAZ3290" s="620"/>
      <c r="BBA3290" s="617"/>
      <c r="BBB3290" s="618"/>
      <c r="BBC3290" s="619"/>
      <c r="BBD3290" s="620"/>
      <c r="BBE3290" s="620"/>
      <c r="BBF3290" s="620"/>
      <c r="BBG3290" s="617"/>
      <c r="BBH3290" s="618"/>
      <c r="BBI3290" s="619"/>
      <c r="BBJ3290" s="620"/>
      <c r="BBK3290" s="620"/>
      <c r="BBL3290" s="620"/>
      <c r="BBM3290" s="617"/>
      <c r="BBN3290" s="618"/>
      <c r="BBO3290" s="619"/>
      <c r="BBP3290" s="620"/>
      <c r="BBQ3290" s="620"/>
      <c r="BBR3290" s="620"/>
      <c r="BBS3290" s="617"/>
      <c r="BBT3290" s="618"/>
      <c r="BBU3290" s="619"/>
      <c r="BBV3290" s="620"/>
      <c r="BBW3290" s="620"/>
      <c r="BBX3290" s="620"/>
      <c r="BBY3290" s="617"/>
      <c r="BBZ3290" s="618"/>
      <c r="BCA3290" s="619"/>
      <c r="BCB3290" s="620"/>
      <c r="BCC3290" s="620"/>
      <c r="BCD3290" s="620"/>
      <c r="BCE3290" s="617"/>
      <c r="BCF3290" s="618"/>
      <c r="BCG3290" s="619"/>
      <c r="BCH3290" s="620"/>
      <c r="BCI3290" s="620"/>
      <c r="BCJ3290" s="620"/>
      <c r="BCK3290" s="617"/>
      <c r="BCL3290" s="618"/>
      <c r="BCM3290" s="619"/>
      <c r="BCN3290" s="620"/>
      <c r="BCO3290" s="620"/>
      <c r="BCP3290" s="620"/>
      <c r="BCQ3290" s="617"/>
      <c r="BCR3290" s="618"/>
      <c r="BCS3290" s="619"/>
      <c r="BCT3290" s="620"/>
      <c r="BCU3290" s="620"/>
      <c r="BCV3290" s="620"/>
      <c r="BCW3290" s="617"/>
      <c r="BCX3290" s="618"/>
      <c r="BCY3290" s="619"/>
      <c r="BCZ3290" s="620"/>
      <c r="BDA3290" s="620"/>
      <c r="BDB3290" s="620"/>
      <c r="BDC3290" s="617"/>
      <c r="BDD3290" s="618"/>
      <c r="BDE3290" s="619"/>
      <c r="BDF3290" s="620"/>
      <c r="BDG3290" s="620"/>
      <c r="BDH3290" s="620"/>
      <c r="BDI3290" s="617"/>
      <c r="BDJ3290" s="618"/>
      <c r="BDK3290" s="619"/>
      <c r="BDL3290" s="620"/>
      <c r="BDM3290" s="620"/>
      <c r="BDN3290" s="620"/>
      <c r="BDO3290" s="617"/>
      <c r="BDP3290" s="618"/>
      <c r="BDQ3290" s="619"/>
      <c r="BDR3290" s="620"/>
      <c r="BDS3290" s="620"/>
      <c r="BDT3290" s="620"/>
      <c r="BDU3290" s="617"/>
      <c r="BDV3290" s="618"/>
      <c r="BDW3290" s="619"/>
      <c r="BDX3290" s="620"/>
      <c r="BDY3290" s="620"/>
      <c r="BDZ3290" s="620"/>
      <c r="BEA3290" s="617"/>
      <c r="BEB3290" s="618"/>
      <c r="BEC3290" s="619"/>
      <c r="BED3290" s="620"/>
      <c r="BEE3290" s="620"/>
      <c r="BEF3290" s="620"/>
      <c r="BEG3290" s="617"/>
      <c r="BEH3290" s="618"/>
      <c r="BEI3290" s="619"/>
      <c r="BEJ3290" s="620"/>
      <c r="BEK3290" s="620"/>
      <c r="BEL3290" s="620"/>
      <c r="BEM3290" s="617"/>
      <c r="BEN3290" s="618"/>
      <c r="BEO3290" s="619"/>
      <c r="BEP3290" s="620"/>
      <c r="BEQ3290" s="620"/>
      <c r="BER3290" s="620"/>
      <c r="BES3290" s="617"/>
      <c r="BET3290" s="618"/>
      <c r="BEU3290" s="619"/>
      <c r="BEV3290" s="620"/>
      <c r="BEW3290" s="620"/>
      <c r="BEX3290" s="620"/>
      <c r="BEY3290" s="617"/>
      <c r="BEZ3290" s="618"/>
      <c r="BFA3290" s="619"/>
      <c r="BFB3290" s="620"/>
      <c r="BFC3290" s="620"/>
      <c r="BFD3290" s="620"/>
      <c r="BFE3290" s="617"/>
      <c r="BFF3290" s="618"/>
      <c r="BFG3290" s="619"/>
      <c r="BFH3290" s="620"/>
      <c r="BFI3290" s="620"/>
      <c r="BFJ3290" s="620"/>
      <c r="BFK3290" s="617"/>
      <c r="BFL3290" s="618"/>
      <c r="BFM3290" s="619"/>
      <c r="BFN3290" s="620"/>
      <c r="BFO3290" s="620"/>
      <c r="BFP3290" s="620"/>
      <c r="BFQ3290" s="617"/>
      <c r="BFR3290" s="618"/>
      <c r="BFS3290" s="619"/>
      <c r="BFT3290" s="620"/>
      <c r="BFU3290" s="620"/>
      <c r="BFV3290" s="620"/>
      <c r="BFW3290" s="617"/>
      <c r="BFX3290" s="618"/>
      <c r="BFY3290" s="619"/>
      <c r="BFZ3290" s="620"/>
      <c r="BGA3290" s="620"/>
      <c r="BGB3290" s="620"/>
      <c r="BGC3290" s="617"/>
      <c r="BGD3290" s="618"/>
      <c r="BGE3290" s="619"/>
      <c r="BGF3290" s="620"/>
      <c r="BGG3290" s="620"/>
      <c r="BGH3290" s="620"/>
      <c r="BGI3290" s="617"/>
      <c r="BGJ3290" s="618"/>
      <c r="BGK3290" s="619"/>
      <c r="BGL3290" s="620"/>
      <c r="BGM3290" s="620"/>
      <c r="BGN3290" s="620"/>
      <c r="BGO3290" s="617"/>
      <c r="BGP3290" s="618"/>
      <c r="BGQ3290" s="619"/>
      <c r="BGR3290" s="620"/>
      <c r="BGS3290" s="620"/>
      <c r="BGT3290" s="620"/>
      <c r="BGU3290" s="617"/>
      <c r="BGV3290" s="618"/>
      <c r="BGW3290" s="619"/>
      <c r="BGX3290" s="620"/>
      <c r="BGY3290" s="620"/>
      <c r="BGZ3290" s="620"/>
      <c r="BHA3290" s="617"/>
      <c r="BHB3290" s="618"/>
      <c r="BHC3290" s="619"/>
      <c r="BHD3290" s="620"/>
      <c r="BHE3290" s="620"/>
      <c r="BHF3290" s="620"/>
      <c r="BHG3290" s="617"/>
      <c r="BHH3290" s="618"/>
      <c r="BHI3290" s="619"/>
      <c r="BHJ3290" s="620"/>
      <c r="BHK3290" s="620"/>
      <c r="BHL3290" s="620"/>
      <c r="BHM3290" s="617"/>
      <c r="BHN3290" s="618"/>
      <c r="BHO3290" s="619"/>
      <c r="BHP3290" s="620"/>
      <c r="BHQ3290" s="620"/>
      <c r="BHR3290" s="620"/>
      <c r="BHS3290" s="617"/>
      <c r="BHT3290" s="618"/>
      <c r="BHU3290" s="619"/>
      <c r="BHV3290" s="620"/>
      <c r="BHW3290" s="620"/>
      <c r="BHX3290" s="620"/>
      <c r="BHY3290" s="617"/>
      <c r="BHZ3290" s="618"/>
      <c r="BIA3290" s="619"/>
      <c r="BIB3290" s="620"/>
      <c r="BIC3290" s="620"/>
      <c r="BID3290" s="620"/>
      <c r="BIE3290" s="617"/>
      <c r="BIF3290" s="618"/>
      <c r="BIG3290" s="619"/>
      <c r="BIH3290" s="620"/>
      <c r="BII3290" s="620"/>
      <c r="BIJ3290" s="620"/>
      <c r="BIK3290" s="617"/>
      <c r="BIL3290" s="618"/>
      <c r="BIM3290" s="619"/>
      <c r="BIN3290" s="620"/>
      <c r="BIO3290" s="620"/>
      <c r="BIP3290" s="620"/>
      <c r="BIQ3290" s="617"/>
      <c r="BIR3290" s="618"/>
      <c r="BIS3290" s="619"/>
      <c r="BIT3290" s="620"/>
      <c r="BIU3290" s="620"/>
      <c r="BIV3290" s="620"/>
      <c r="BIW3290" s="617"/>
      <c r="BIX3290" s="618"/>
      <c r="BIY3290" s="619"/>
      <c r="BIZ3290" s="620"/>
      <c r="BJA3290" s="620"/>
      <c r="BJB3290" s="620"/>
      <c r="BJC3290" s="617"/>
      <c r="BJD3290" s="618"/>
      <c r="BJE3290" s="619"/>
      <c r="BJF3290" s="620"/>
      <c r="BJG3290" s="620"/>
      <c r="BJH3290" s="620"/>
      <c r="BJI3290" s="617"/>
      <c r="BJJ3290" s="618"/>
      <c r="BJK3290" s="619"/>
      <c r="BJL3290" s="620"/>
      <c r="BJM3290" s="620"/>
      <c r="BJN3290" s="620"/>
      <c r="BJO3290" s="617"/>
      <c r="BJP3290" s="618"/>
      <c r="BJQ3290" s="619"/>
      <c r="BJR3290" s="620"/>
      <c r="BJS3290" s="620"/>
      <c r="BJT3290" s="620"/>
      <c r="BJU3290" s="617"/>
      <c r="BJV3290" s="618"/>
      <c r="BJW3290" s="619"/>
      <c r="BJX3290" s="620"/>
      <c r="BJY3290" s="620"/>
      <c r="BJZ3290" s="620"/>
      <c r="BKA3290" s="617"/>
      <c r="BKB3290" s="618"/>
      <c r="BKC3290" s="619"/>
      <c r="BKD3290" s="620"/>
      <c r="BKE3290" s="620"/>
      <c r="BKF3290" s="620"/>
      <c r="BKG3290" s="617"/>
      <c r="BKH3290" s="618"/>
      <c r="BKI3290" s="619"/>
      <c r="BKJ3290" s="620"/>
      <c r="BKK3290" s="620"/>
      <c r="BKL3290" s="620"/>
      <c r="BKM3290" s="617"/>
      <c r="BKN3290" s="618"/>
      <c r="BKO3290" s="619"/>
      <c r="BKP3290" s="620"/>
      <c r="BKQ3290" s="620"/>
      <c r="BKR3290" s="620"/>
      <c r="BKS3290" s="617"/>
      <c r="BKT3290" s="618"/>
      <c r="BKU3290" s="619"/>
      <c r="BKV3290" s="620"/>
      <c r="BKW3290" s="620"/>
      <c r="BKX3290" s="620"/>
      <c r="BKY3290" s="617"/>
      <c r="BKZ3290" s="618"/>
      <c r="BLA3290" s="619"/>
      <c r="BLB3290" s="620"/>
      <c r="BLC3290" s="620"/>
      <c r="BLD3290" s="620"/>
      <c r="BLE3290" s="617"/>
      <c r="BLF3290" s="618"/>
      <c r="BLG3290" s="619"/>
      <c r="BLH3290" s="620"/>
      <c r="BLI3290" s="620"/>
      <c r="BLJ3290" s="620"/>
      <c r="BLK3290" s="617"/>
      <c r="BLL3290" s="618"/>
      <c r="BLM3290" s="619"/>
      <c r="BLN3290" s="620"/>
      <c r="BLO3290" s="620"/>
      <c r="BLP3290" s="620"/>
      <c r="BLQ3290" s="617"/>
      <c r="BLR3290" s="618"/>
      <c r="BLS3290" s="619"/>
      <c r="BLT3290" s="620"/>
      <c r="BLU3290" s="620"/>
      <c r="BLV3290" s="620"/>
      <c r="BLW3290" s="617"/>
      <c r="BLX3290" s="618"/>
      <c r="BLY3290" s="619"/>
      <c r="BLZ3290" s="620"/>
      <c r="BMA3290" s="620"/>
      <c r="BMB3290" s="620"/>
      <c r="BMC3290" s="617"/>
      <c r="BMD3290" s="618"/>
      <c r="BME3290" s="619"/>
      <c r="BMF3290" s="620"/>
      <c r="BMG3290" s="620"/>
      <c r="BMH3290" s="620"/>
      <c r="BMI3290" s="617"/>
      <c r="BMJ3290" s="618"/>
      <c r="BMK3290" s="619"/>
      <c r="BML3290" s="620"/>
      <c r="BMM3290" s="620"/>
      <c r="BMN3290" s="620"/>
      <c r="BMO3290" s="617"/>
      <c r="BMP3290" s="618"/>
      <c r="BMQ3290" s="619"/>
      <c r="BMR3290" s="620"/>
      <c r="BMS3290" s="620"/>
      <c r="BMT3290" s="620"/>
      <c r="BMU3290" s="617"/>
      <c r="BMV3290" s="618"/>
      <c r="BMW3290" s="619"/>
      <c r="BMX3290" s="620"/>
      <c r="BMY3290" s="620"/>
      <c r="BMZ3290" s="620"/>
      <c r="BNA3290" s="617"/>
      <c r="BNB3290" s="618"/>
      <c r="BNC3290" s="619"/>
      <c r="BND3290" s="620"/>
      <c r="BNE3290" s="620"/>
      <c r="BNF3290" s="620"/>
      <c r="BNG3290" s="617"/>
      <c r="BNH3290" s="618"/>
      <c r="BNI3290" s="619"/>
      <c r="BNJ3290" s="620"/>
      <c r="BNK3290" s="620"/>
      <c r="BNL3290" s="620"/>
      <c r="BNM3290" s="617"/>
      <c r="BNN3290" s="618"/>
      <c r="BNO3290" s="619"/>
      <c r="BNP3290" s="620"/>
      <c r="BNQ3290" s="620"/>
      <c r="BNR3290" s="620"/>
      <c r="BNS3290" s="617"/>
      <c r="BNT3290" s="618"/>
      <c r="BNU3290" s="619"/>
      <c r="BNV3290" s="620"/>
      <c r="BNW3290" s="620"/>
      <c r="BNX3290" s="620"/>
      <c r="BNY3290" s="617"/>
      <c r="BNZ3290" s="618"/>
      <c r="BOA3290" s="619"/>
      <c r="BOB3290" s="620"/>
      <c r="BOC3290" s="620"/>
      <c r="BOD3290" s="620"/>
      <c r="BOE3290" s="617"/>
      <c r="BOF3290" s="618"/>
      <c r="BOG3290" s="619"/>
      <c r="BOH3290" s="620"/>
      <c r="BOI3290" s="620"/>
      <c r="BOJ3290" s="620"/>
      <c r="BOK3290" s="617"/>
      <c r="BOL3290" s="618"/>
      <c r="BOM3290" s="619"/>
      <c r="BON3290" s="620"/>
      <c r="BOO3290" s="620"/>
      <c r="BOP3290" s="620"/>
      <c r="BOQ3290" s="617"/>
      <c r="BOR3290" s="618"/>
      <c r="BOS3290" s="619"/>
      <c r="BOT3290" s="620"/>
      <c r="BOU3290" s="620"/>
      <c r="BOV3290" s="620"/>
      <c r="BOW3290" s="617"/>
      <c r="BOX3290" s="618"/>
      <c r="BOY3290" s="619"/>
      <c r="BOZ3290" s="620"/>
      <c r="BPA3290" s="620"/>
      <c r="BPB3290" s="620"/>
      <c r="BPC3290" s="617"/>
      <c r="BPD3290" s="618"/>
      <c r="BPE3290" s="619"/>
      <c r="BPF3290" s="620"/>
      <c r="BPG3290" s="620"/>
      <c r="BPH3290" s="620"/>
      <c r="BPI3290" s="617"/>
      <c r="BPJ3290" s="618"/>
      <c r="BPK3290" s="619"/>
      <c r="BPL3290" s="620"/>
      <c r="BPM3290" s="620"/>
      <c r="BPN3290" s="620"/>
      <c r="BPO3290" s="617"/>
      <c r="BPP3290" s="618"/>
      <c r="BPQ3290" s="619"/>
      <c r="BPR3290" s="620"/>
      <c r="BPS3290" s="620"/>
      <c r="BPT3290" s="620"/>
      <c r="BPU3290" s="617"/>
      <c r="BPV3290" s="618"/>
      <c r="BPW3290" s="619"/>
      <c r="BPX3290" s="620"/>
      <c r="BPY3290" s="620"/>
      <c r="BPZ3290" s="620"/>
      <c r="BQA3290" s="617"/>
      <c r="BQB3290" s="618"/>
      <c r="BQC3290" s="619"/>
      <c r="BQD3290" s="620"/>
      <c r="BQE3290" s="620"/>
      <c r="BQF3290" s="620"/>
      <c r="BQG3290" s="617"/>
      <c r="BQH3290" s="618"/>
      <c r="BQI3290" s="619"/>
      <c r="BQJ3290" s="620"/>
      <c r="BQK3290" s="620"/>
      <c r="BQL3290" s="620"/>
      <c r="BQM3290" s="617"/>
      <c r="BQN3290" s="618"/>
      <c r="BQO3290" s="619"/>
      <c r="BQP3290" s="620"/>
      <c r="BQQ3290" s="620"/>
      <c r="BQR3290" s="620"/>
      <c r="BQS3290" s="617"/>
      <c r="BQT3290" s="618"/>
      <c r="BQU3290" s="619"/>
      <c r="BQV3290" s="620"/>
      <c r="BQW3290" s="620"/>
      <c r="BQX3290" s="620"/>
      <c r="BQY3290" s="617"/>
      <c r="BQZ3290" s="618"/>
      <c r="BRA3290" s="619"/>
      <c r="BRB3290" s="620"/>
      <c r="BRC3290" s="620"/>
      <c r="BRD3290" s="620"/>
      <c r="BRE3290" s="617"/>
      <c r="BRF3290" s="618"/>
      <c r="BRG3290" s="619"/>
      <c r="BRH3290" s="620"/>
      <c r="BRI3290" s="620"/>
      <c r="BRJ3290" s="620"/>
      <c r="BRK3290" s="617"/>
      <c r="BRL3290" s="618"/>
      <c r="BRM3290" s="619"/>
      <c r="BRN3290" s="620"/>
      <c r="BRO3290" s="620"/>
      <c r="BRP3290" s="620"/>
      <c r="BRQ3290" s="617"/>
      <c r="BRR3290" s="618"/>
      <c r="BRS3290" s="619"/>
      <c r="BRT3290" s="620"/>
      <c r="BRU3290" s="620"/>
      <c r="BRV3290" s="620"/>
      <c r="BRW3290" s="617"/>
      <c r="BRX3290" s="618"/>
      <c r="BRY3290" s="619"/>
      <c r="BRZ3290" s="620"/>
      <c r="BSA3290" s="620"/>
      <c r="BSB3290" s="620"/>
      <c r="BSC3290" s="617"/>
      <c r="BSD3290" s="618"/>
      <c r="BSE3290" s="619"/>
      <c r="BSF3290" s="620"/>
      <c r="BSG3290" s="620"/>
      <c r="BSH3290" s="620"/>
      <c r="BSI3290" s="617"/>
      <c r="BSJ3290" s="618"/>
      <c r="BSK3290" s="619"/>
      <c r="BSL3290" s="620"/>
      <c r="BSM3290" s="620"/>
      <c r="BSN3290" s="620"/>
      <c r="BSO3290" s="617"/>
      <c r="BSP3290" s="618"/>
      <c r="BSQ3290" s="619"/>
      <c r="BSR3290" s="620"/>
      <c r="BSS3290" s="620"/>
      <c r="BST3290" s="620"/>
      <c r="BSU3290" s="617"/>
      <c r="BSV3290" s="618"/>
      <c r="BSW3290" s="619"/>
      <c r="BSX3290" s="620"/>
      <c r="BSY3290" s="620"/>
      <c r="BSZ3290" s="620"/>
      <c r="BTA3290" s="617"/>
      <c r="BTB3290" s="618"/>
      <c r="BTC3290" s="619"/>
      <c r="BTD3290" s="620"/>
      <c r="BTE3290" s="620"/>
      <c r="BTF3290" s="620"/>
      <c r="BTG3290" s="617"/>
      <c r="BTH3290" s="618"/>
      <c r="BTI3290" s="619"/>
      <c r="BTJ3290" s="620"/>
      <c r="BTK3290" s="620"/>
      <c r="BTL3290" s="620"/>
      <c r="BTM3290" s="617"/>
      <c r="BTN3290" s="618"/>
      <c r="BTO3290" s="619"/>
      <c r="BTP3290" s="620"/>
      <c r="BTQ3290" s="620"/>
      <c r="BTR3290" s="620"/>
      <c r="BTS3290" s="617"/>
      <c r="BTT3290" s="618"/>
      <c r="BTU3290" s="619"/>
      <c r="BTV3290" s="620"/>
      <c r="BTW3290" s="620"/>
      <c r="BTX3290" s="620"/>
      <c r="BTY3290" s="617"/>
      <c r="BTZ3290" s="618"/>
      <c r="BUA3290" s="619"/>
      <c r="BUB3290" s="620"/>
      <c r="BUC3290" s="620"/>
      <c r="BUD3290" s="620"/>
      <c r="BUE3290" s="617"/>
      <c r="BUF3290" s="618"/>
      <c r="BUG3290" s="619"/>
      <c r="BUH3290" s="620"/>
      <c r="BUI3290" s="620"/>
      <c r="BUJ3290" s="620"/>
      <c r="BUK3290" s="617"/>
      <c r="BUL3290" s="618"/>
      <c r="BUM3290" s="619"/>
      <c r="BUN3290" s="620"/>
      <c r="BUO3290" s="620"/>
      <c r="BUP3290" s="620"/>
      <c r="BUQ3290" s="617"/>
      <c r="BUR3290" s="618"/>
      <c r="BUS3290" s="619"/>
      <c r="BUT3290" s="620"/>
      <c r="BUU3290" s="620"/>
      <c r="BUV3290" s="620"/>
      <c r="BUW3290" s="617"/>
      <c r="BUX3290" s="618"/>
      <c r="BUY3290" s="619"/>
      <c r="BUZ3290" s="620"/>
      <c r="BVA3290" s="620"/>
      <c r="BVB3290" s="620"/>
      <c r="BVC3290" s="617"/>
      <c r="BVD3290" s="618"/>
      <c r="BVE3290" s="619"/>
      <c r="BVF3290" s="620"/>
      <c r="BVG3290" s="620"/>
      <c r="BVH3290" s="620"/>
      <c r="BVI3290" s="617"/>
      <c r="BVJ3290" s="618"/>
      <c r="BVK3290" s="619"/>
      <c r="BVL3290" s="620"/>
      <c r="BVM3290" s="620"/>
      <c r="BVN3290" s="620"/>
      <c r="BVO3290" s="617"/>
      <c r="BVP3290" s="618"/>
      <c r="BVQ3290" s="619"/>
      <c r="BVR3290" s="620"/>
      <c r="BVS3290" s="620"/>
      <c r="BVT3290" s="620"/>
      <c r="BVU3290" s="617"/>
      <c r="BVV3290" s="618"/>
      <c r="BVW3290" s="619"/>
      <c r="BVX3290" s="620"/>
      <c r="BVY3290" s="620"/>
      <c r="BVZ3290" s="620"/>
      <c r="BWA3290" s="617"/>
      <c r="BWB3290" s="618"/>
      <c r="BWC3290" s="619"/>
      <c r="BWD3290" s="620"/>
      <c r="BWE3290" s="620"/>
      <c r="BWF3290" s="620"/>
      <c r="BWG3290" s="617"/>
      <c r="BWH3290" s="618"/>
      <c r="BWI3290" s="619"/>
      <c r="BWJ3290" s="620"/>
      <c r="BWK3290" s="620"/>
      <c r="BWL3290" s="620"/>
      <c r="BWM3290" s="617"/>
      <c r="BWN3290" s="618"/>
      <c r="BWO3290" s="619"/>
      <c r="BWP3290" s="620"/>
      <c r="BWQ3290" s="620"/>
      <c r="BWR3290" s="620"/>
      <c r="BWS3290" s="617"/>
      <c r="BWT3290" s="618"/>
      <c r="BWU3290" s="619"/>
      <c r="BWV3290" s="620"/>
      <c r="BWW3290" s="620"/>
      <c r="BWX3290" s="620"/>
      <c r="BWY3290" s="617"/>
      <c r="BWZ3290" s="618"/>
      <c r="BXA3290" s="619"/>
      <c r="BXB3290" s="620"/>
      <c r="BXC3290" s="620"/>
      <c r="BXD3290" s="620"/>
      <c r="BXE3290" s="617"/>
      <c r="BXF3290" s="618"/>
      <c r="BXG3290" s="619"/>
      <c r="BXH3290" s="620"/>
      <c r="BXI3290" s="620"/>
      <c r="BXJ3290" s="620"/>
      <c r="BXK3290" s="617"/>
      <c r="BXL3290" s="618"/>
      <c r="BXM3290" s="619"/>
      <c r="BXN3290" s="620"/>
      <c r="BXO3290" s="620"/>
      <c r="BXP3290" s="620"/>
      <c r="BXQ3290" s="617"/>
      <c r="BXR3290" s="618"/>
      <c r="BXS3290" s="619"/>
      <c r="BXT3290" s="620"/>
      <c r="BXU3290" s="620"/>
      <c r="BXV3290" s="620"/>
      <c r="BXW3290" s="617"/>
      <c r="BXX3290" s="618"/>
      <c r="BXY3290" s="619"/>
      <c r="BXZ3290" s="620"/>
      <c r="BYA3290" s="620"/>
      <c r="BYB3290" s="620"/>
      <c r="BYC3290" s="617"/>
      <c r="BYD3290" s="618"/>
      <c r="BYE3290" s="619"/>
      <c r="BYF3290" s="620"/>
      <c r="BYG3290" s="620"/>
      <c r="BYH3290" s="620"/>
      <c r="BYI3290" s="617"/>
      <c r="BYJ3290" s="618"/>
      <c r="BYK3290" s="619"/>
      <c r="BYL3290" s="620"/>
      <c r="BYM3290" s="620"/>
      <c r="BYN3290" s="620"/>
      <c r="BYO3290" s="617"/>
      <c r="BYP3290" s="618"/>
      <c r="BYQ3290" s="619"/>
      <c r="BYR3290" s="620"/>
      <c r="BYS3290" s="620"/>
      <c r="BYT3290" s="620"/>
      <c r="BYU3290" s="617"/>
      <c r="BYV3290" s="618"/>
      <c r="BYW3290" s="619"/>
      <c r="BYX3290" s="620"/>
      <c r="BYY3290" s="620"/>
      <c r="BYZ3290" s="620"/>
      <c r="BZA3290" s="617"/>
      <c r="BZB3290" s="618"/>
      <c r="BZC3290" s="619"/>
      <c r="BZD3290" s="620"/>
      <c r="BZE3290" s="620"/>
      <c r="BZF3290" s="620"/>
      <c r="BZG3290" s="617"/>
      <c r="BZH3290" s="618"/>
      <c r="BZI3290" s="619"/>
      <c r="BZJ3290" s="620"/>
      <c r="BZK3290" s="620"/>
      <c r="BZL3290" s="620"/>
      <c r="BZM3290" s="617"/>
      <c r="BZN3290" s="618"/>
      <c r="BZO3290" s="619"/>
      <c r="BZP3290" s="620"/>
      <c r="BZQ3290" s="620"/>
      <c r="BZR3290" s="620"/>
      <c r="BZS3290" s="617"/>
      <c r="BZT3290" s="618"/>
      <c r="BZU3290" s="619"/>
      <c r="BZV3290" s="620"/>
      <c r="BZW3290" s="620"/>
      <c r="BZX3290" s="620"/>
      <c r="BZY3290" s="617"/>
      <c r="BZZ3290" s="618"/>
      <c r="CAA3290" s="619"/>
      <c r="CAB3290" s="620"/>
      <c r="CAC3290" s="620"/>
      <c r="CAD3290" s="620"/>
      <c r="CAE3290" s="617"/>
      <c r="CAF3290" s="618"/>
      <c r="CAG3290" s="619"/>
      <c r="CAH3290" s="620"/>
      <c r="CAI3290" s="620"/>
      <c r="CAJ3290" s="620"/>
      <c r="CAK3290" s="617"/>
      <c r="CAL3290" s="618"/>
      <c r="CAM3290" s="619"/>
      <c r="CAN3290" s="620"/>
      <c r="CAO3290" s="620"/>
      <c r="CAP3290" s="620"/>
      <c r="CAQ3290" s="617"/>
      <c r="CAR3290" s="618"/>
      <c r="CAS3290" s="619"/>
      <c r="CAT3290" s="620"/>
      <c r="CAU3290" s="620"/>
      <c r="CAV3290" s="620"/>
      <c r="CAW3290" s="617"/>
      <c r="CAX3290" s="618"/>
      <c r="CAY3290" s="619"/>
      <c r="CAZ3290" s="620"/>
      <c r="CBA3290" s="620"/>
      <c r="CBB3290" s="620"/>
      <c r="CBC3290" s="617"/>
      <c r="CBD3290" s="618"/>
      <c r="CBE3290" s="619"/>
      <c r="CBF3290" s="620"/>
      <c r="CBG3290" s="620"/>
      <c r="CBH3290" s="620"/>
      <c r="CBI3290" s="617"/>
      <c r="CBJ3290" s="618"/>
      <c r="CBK3290" s="619"/>
      <c r="CBL3290" s="620"/>
      <c r="CBM3290" s="620"/>
      <c r="CBN3290" s="620"/>
      <c r="CBO3290" s="617"/>
      <c r="CBP3290" s="618"/>
      <c r="CBQ3290" s="619"/>
      <c r="CBR3290" s="620"/>
      <c r="CBS3290" s="620"/>
      <c r="CBT3290" s="620"/>
      <c r="CBU3290" s="617"/>
      <c r="CBV3290" s="618"/>
      <c r="CBW3290" s="619"/>
      <c r="CBX3290" s="620"/>
      <c r="CBY3290" s="620"/>
      <c r="CBZ3290" s="620"/>
      <c r="CCA3290" s="617"/>
      <c r="CCB3290" s="618"/>
      <c r="CCC3290" s="619"/>
      <c r="CCD3290" s="620"/>
      <c r="CCE3290" s="620"/>
      <c r="CCF3290" s="620"/>
      <c r="CCG3290" s="617"/>
      <c r="CCH3290" s="618"/>
      <c r="CCI3290" s="619"/>
      <c r="CCJ3290" s="620"/>
      <c r="CCK3290" s="620"/>
      <c r="CCL3290" s="620"/>
      <c r="CCM3290" s="617"/>
      <c r="CCN3290" s="618"/>
      <c r="CCO3290" s="619"/>
      <c r="CCP3290" s="620"/>
      <c r="CCQ3290" s="620"/>
      <c r="CCR3290" s="620"/>
      <c r="CCS3290" s="617"/>
      <c r="CCT3290" s="618"/>
      <c r="CCU3290" s="619"/>
      <c r="CCV3290" s="620"/>
      <c r="CCW3290" s="620"/>
      <c r="CCX3290" s="620"/>
      <c r="CCY3290" s="617"/>
      <c r="CCZ3290" s="618"/>
      <c r="CDA3290" s="619"/>
      <c r="CDB3290" s="620"/>
      <c r="CDC3290" s="620"/>
      <c r="CDD3290" s="620"/>
      <c r="CDE3290" s="617"/>
      <c r="CDF3290" s="618"/>
      <c r="CDG3290" s="619"/>
      <c r="CDH3290" s="620"/>
      <c r="CDI3290" s="620"/>
      <c r="CDJ3290" s="620"/>
      <c r="CDK3290" s="617"/>
      <c r="CDL3290" s="618"/>
      <c r="CDM3290" s="619"/>
      <c r="CDN3290" s="620"/>
      <c r="CDO3290" s="620"/>
      <c r="CDP3290" s="620"/>
      <c r="CDQ3290" s="617"/>
      <c r="CDR3290" s="618"/>
      <c r="CDS3290" s="619"/>
      <c r="CDT3290" s="620"/>
      <c r="CDU3290" s="620"/>
      <c r="CDV3290" s="620"/>
      <c r="CDW3290" s="617"/>
      <c r="CDX3290" s="618"/>
      <c r="CDY3290" s="619"/>
      <c r="CDZ3290" s="620"/>
      <c r="CEA3290" s="620"/>
      <c r="CEB3290" s="620"/>
      <c r="CEC3290" s="617"/>
      <c r="CED3290" s="618"/>
      <c r="CEE3290" s="619"/>
      <c r="CEF3290" s="620"/>
      <c r="CEG3290" s="620"/>
      <c r="CEH3290" s="620"/>
      <c r="CEI3290" s="617"/>
      <c r="CEJ3290" s="618"/>
      <c r="CEK3290" s="619"/>
      <c r="CEL3290" s="620"/>
      <c r="CEM3290" s="620"/>
      <c r="CEN3290" s="620"/>
      <c r="CEO3290" s="617"/>
      <c r="CEP3290" s="618"/>
      <c r="CEQ3290" s="619"/>
      <c r="CER3290" s="620"/>
      <c r="CES3290" s="620"/>
      <c r="CET3290" s="620"/>
      <c r="CEU3290" s="617"/>
      <c r="CEV3290" s="618"/>
      <c r="CEW3290" s="619"/>
      <c r="CEX3290" s="620"/>
      <c r="CEY3290" s="620"/>
      <c r="CEZ3290" s="620"/>
      <c r="CFA3290" s="617"/>
      <c r="CFB3290" s="618"/>
      <c r="CFC3290" s="619"/>
      <c r="CFD3290" s="620"/>
      <c r="CFE3290" s="620"/>
      <c r="CFF3290" s="620"/>
      <c r="CFG3290" s="617"/>
      <c r="CFH3290" s="618"/>
      <c r="CFI3290" s="619"/>
      <c r="CFJ3290" s="620"/>
      <c r="CFK3290" s="620"/>
      <c r="CFL3290" s="620"/>
      <c r="CFM3290" s="617"/>
      <c r="CFN3290" s="618"/>
      <c r="CFO3290" s="619"/>
      <c r="CFP3290" s="620"/>
      <c r="CFQ3290" s="620"/>
      <c r="CFR3290" s="620"/>
      <c r="CFS3290" s="617"/>
      <c r="CFT3290" s="618"/>
      <c r="CFU3290" s="619"/>
      <c r="CFV3290" s="620"/>
      <c r="CFW3290" s="620"/>
      <c r="CFX3290" s="620"/>
      <c r="CFY3290" s="617"/>
      <c r="CFZ3290" s="618"/>
      <c r="CGA3290" s="619"/>
      <c r="CGB3290" s="620"/>
      <c r="CGC3290" s="620"/>
      <c r="CGD3290" s="620"/>
      <c r="CGE3290" s="617"/>
      <c r="CGF3290" s="618"/>
      <c r="CGG3290" s="619"/>
      <c r="CGH3290" s="620"/>
      <c r="CGI3290" s="620"/>
      <c r="CGJ3290" s="620"/>
      <c r="CGK3290" s="617"/>
      <c r="CGL3290" s="618"/>
      <c r="CGM3290" s="619"/>
      <c r="CGN3290" s="620"/>
      <c r="CGO3290" s="620"/>
      <c r="CGP3290" s="620"/>
      <c r="CGQ3290" s="617"/>
      <c r="CGR3290" s="618"/>
      <c r="CGS3290" s="619"/>
      <c r="CGT3290" s="620"/>
      <c r="CGU3290" s="620"/>
      <c r="CGV3290" s="620"/>
      <c r="CGW3290" s="617"/>
      <c r="CGX3290" s="618"/>
      <c r="CGY3290" s="619"/>
      <c r="CGZ3290" s="620"/>
      <c r="CHA3290" s="620"/>
      <c r="CHB3290" s="620"/>
      <c r="CHC3290" s="617"/>
      <c r="CHD3290" s="618"/>
      <c r="CHE3290" s="619"/>
      <c r="CHF3290" s="620"/>
      <c r="CHG3290" s="620"/>
      <c r="CHH3290" s="620"/>
      <c r="CHI3290" s="617"/>
      <c r="CHJ3290" s="618"/>
      <c r="CHK3290" s="619"/>
      <c r="CHL3290" s="620"/>
      <c r="CHM3290" s="620"/>
      <c r="CHN3290" s="620"/>
      <c r="CHO3290" s="617"/>
      <c r="CHP3290" s="618"/>
      <c r="CHQ3290" s="619"/>
      <c r="CHR3290" s="620"/>
      <c r="CHS3290" s="620"/>
      <c r="CHT3290" s="620"/>
      <c r="CHU3290" s="617"/>
      <c r="CHV3290" s="618"/>
      <c r="CHW3290" s="619"/>
      <c r="CHX3290" s="620"/>
      <c r="CHY3290" s="620"/>
      <c r="CHZ3290" s="620"/>
      <c r="CIA3290" s="617"/>
      <c r="CIB3290" s="618"/>
      <c r="CIC3290" s="619"/>
      <c r="CID3290" s="620"/>
      <c r="CIE3290" s="620"/>
      <c r="CIF3290" s="620"/>
      <c r="CIG3290" s="617"/>
      <c r="CIH3290" s="618"/>
      <c r="CII3290" s="619"/>
      <c r="CIJ3290" s="620"/>
      <c r="CIK3290" s="620"/>
      <c r="CIL3290" s="620"/>
      <c r="CIM3290" s="617"/>
      <c r="CIN3290" s="618"/>
      <c r="CIO3290" s="619"/>
      <c r="CIP3290" s="620"/>
      <c r="CIQ3290" s="620"/>
      <c r="CIR3290" s="620"/>
      <c r="CIS3290" s="617"/>
      <c r="CIT3290" s="618"/>
      <c r="CIU3290" s="619"/>
      <c r="CIV3290" s="620"/>
      <c r="CIW3290" s="620"/>
      <c r="CIX3290" s="620"/>
      <c r="CIY3290" s="617"/>
      <c r="CIZ3290" s="618"/>
      <c r="CJA3290" s="619"/>
      <c r="CJB3290" s="620"/>
      <c r="CJC3290" s="620"/>
      <c r="CJD3290" s="620"/>
      <c r="CJE3290" s="617"/>
      <c r="CJF3290" s="618"/>
      <c r="CJG3290" s="619"/>
      <c r="CJH3290" s="620"/>
      <c r="CJI3290" s="620"/>
      <c r="CJJ3290" s="620"/>
      <c r="CJK3290" s="617"/>
      <c r="CJL3290" s="618"/>
      <c r="CJM3290" s="619"/>
      <c r="CJN3290" s="620"/>
      <c r="CJO3290" s="620"/>
      <c r="CJP3290" s="620"/>
      <c r="CJQ3290" s="617"/>
      <c r="CJR3290" s="618"/>
      <c r="CJS3290" s="619"/>
      <c r="CJT3290" s="620"/>
      <c r="CJU3290" s="620"/>
      <c r="CJV3290" s="620"/>
      <c r="CJW3290" s="617"/>
      <c r="CJX3290" s="618"/>
      <c r="CJY3290" s="619"/>
      <c r="CJZ3290" s="620"/>
      <c r="CKA3290" s="620"/>
      <c r="CKB3290" s="620"/>
      <c r="CKC3290" s="617"/>
      <c r="CKD3290" s="618"/>
      <c r="CKE3290" s="619"/>
      <c r="CKF3290" s="620"/>
      <c r="CKG3290" s="620"/>
      <c r="CKH3290" s="620"/>
      <c r="CKI3290" s="617"/>
      <c r="CKJ3290" s="618"/>
      <c r="CKK3290" s="619"/>
      <c r="CKL3290" s="620"/>
      <c r="CKM3290" s="620"/>
      <c r="CKN3290" s="620"/>
      <c r="CKO3290" s="617"/>
      <c r="CKP3290" s="618"/>
      <c r="CKQ3290" s="619"/>
      <c r="CKR3290" s="620"/>
      <c r="CKS3290" s="620"/>
      <c r="CKT3290" s="620"/>
      <c r="CKU3290" s="617"/>
      <c r="CKV3290" s="618"/>
      <c r="CKW3290" s="619"/>
      <c r="CKX3290" s="620"/>
      <c r="CKY3290" s="620"/>
      <c r="CKZ3290" s="620"/>
      <c r="CLA3290" s="617"/>
      <c r="CLB3290" s="618"/>
      <c r="CLC3290" s="619"/>
      <c r="CLD3290" s="620"/>
      <c r="CLE3290" s="620"/>
      <c r="CLF3290" s="620"/>
      <c r="CLG3290" s="617"/>
      <c r="CLH3290" s="618"/>
      <c r="CLI3290" s="619"/>
      <c r="CLJ3290" s="620"/>
      <c r="CLK3290" s="620"/>
      <c r="CLL3290" s="620"/>
      <c r="CLM3290" s="617"/>
      <c r="CLN3290" s="618"/>
      <c r="CLO3290" s="619"/>
      <c r="CLP3290" s="620"/>
      <c r="CLQ3290" s="620"/>
      <c r="CLR3290" s="620"/>
      <c r="CLS3290" s="617"/>
      <c r="CLT3290" s="618"/>
      <c r="CLU3290" s="619"/>
      <c r="CLV3290" s="620"/>
      <c r="CLW3290" s="620"/>
      <c r="CLX3290" s="620"/>
      <c r="CLY3290" s="617"/>
      <c r="CLZ3290" s="618"/>
      <c r="CMA3290" s="619"/>
      <c r="CMB3290" s="620"/>
      <c r="CMC3290" s="620"/>
      <c r="CMD3290" s="620"/>
      <c r="CME3290" s="617"/>
      <c r="CMF3290" s="618"/>
      <c r="CMG3290" s="619"/>
      <c r="CMH3290" s="620"/>
      <c r="CMI3290" s="620"/>
      <c r="CMJ3290" s="620"/>
      <c r="CMK3290" s="617"/>
      <c r="CML3290" s="618"/>
      <c r="CMM3290" s="619"/>
      <c r="CMN3290" s="620"/>
      <c r="CMO3290" s="620"/>
      <c r="CMP3290" s="620"/>
      <c r="CMQ3290" s="617"/>
      <c r="CMR3290" s="618"/>
      <c r="CMS3290" s="619"/>
      <c r="CMT3290" s="620"/>
      <c r="CMU3290" s="620"/>
      <c r="CMV3290" s="620"/>
      <c r="CMW3290" s="617"/>
      <c r="CMX3290" s="618"/>
      <c r="CMY3290" s="619"/>
      <c r="CMZ3290" s="620"/>
      <c r="CNA3290" s="620"/>
      <c r="CNB3290" s="620"/>
      <c r="CNC3290" s="617"/>
      <c r="CND3290" s="618"/>
      <c r="CNE3290" s="619"/>
      <c r="CNF3290" s="620"/>
      <c r="CNG3290" s="620"/>
      <c r="CNH3290" s="620"/>
      <c r="CNI3290" s="617"/>
      <c r="CNJ3290" s="618"/>
      <c r="CNK3290" s="619"/>
      <c r="CNL3290" s="620"/>
      <c r="CNM3290" s="620"/>
      <c r="CNN3290" s="620"/>
      <c r="CNO3290" s="617"/>
      <c r="CNP3290" s="618"/>
      <c r="CNQ3290" s="619"/>
      <c r="CNR3290" s="620"/>
      <c r="CNS3290" s="620"/>
      <c r="CNT3290" s="620"/>
      <c r="CNU3290" s="617"/>
      <c r="CNV3290" s="618"/>
      <c r="CNW3290" s="619"/>
      <c r="CNX3290" s="620"/>
      <c r="CNY3290" s="620"/>
      <c r="CNZ3290" s="620"/>
      <c r="COA3290" s="617"/>
      <c r="COB3290" s="618"/>
      <c r="COC3290" s="619"/>
      <c r="COD3290" s="620"/>
      <c r="COE3290" s="620"/>
      <c r="COF3290" s="620"/>
      <c r="COG3290" s="617"/>
      <c r="COH3290" s="618"/>
      <c r="COI3290" s="619"/>
      <c r="COJ3290" s="620"/>
      <c r="COK3290" s="620"/>
      <c r="COL3290" s="620"/>
      <c r="COM3290" s="617"/>
      <c r="CON3290" s="618"/>
      <c r="COO3290" s="619"/>
      <c r="COP3290" s="620"/>
      <c r="COQ3290" s="620"/>
      <c r="COR3290" s="620"/>
      <c r="COS3290" s="617"/>
      <c r="COT3290" s="618"/>
      <c r="COU3290" s="619"/>
      <c r="COV3290" s="620"/>
      <c r="COW3290" s="620"/>
      <c r="COX3290" s="620"/>
      <c r="COY3290" s="617"/>
      <c r="COZ3290" s="618"/>
      <c r="CPA3290" s="619"/>
      <c r="CPB3290" s="620"/>
      <c r="CPC3290" s="620"/>
      <c r="CPD3290" s="620"/>
      <c r="CPE3290" s="617"/>
      <c r="CPF3290" s="618"/>
      <c r="CPG3290" s="619"/>
      <c r="CPH3290" s="620"/>
      <c r="CPI3290" s="620"/>
      <c r="CPJ3290" s="620"/>
      <c r="CPK3290" s="617"/>
      <c r="CPL3290" s="618"/>
      <c r="CPM3290" s="619"/>
      <c r="CPN3290" s="620"/>
      <c r="CPO3290" s="620"/>
      <c r="CPP3290" s="620"/>
      <c r="CPQ3290" s="617"/>
      <c r="CPR3290" s="618"/>
      <c r="CPS3290" s="619"/>
      <c r="CPT3290" s="620"/>
      <c r="CPU3290" s="620"/>
      <c r="CPV3290" s="620"/>
      <c r="CPW3290" s="617"/>
      <c r="CPX3290" s="618"/>
      <c r="CPY3290" s="619"/>
      <c r="CPZ3290" s="620"/>
      <c r="CQA3290" s="620"/>
      <c r="CQB3290" s="620"/>
      <c r="CQC3290" s="617"/>
      <c r="CQD3290" s="618"/>
      <c r="CQE3290" s="619"/>
      <c r="CQF3290" s="620"/>
      <c r="CQG3290" s="620"/>
      <c r="CQH3290" s="620"/>
      <c r="CQI3290" s="617"/>
      <c r="CQJ3290" s="618"/>
      <c r="CQK3290" s="619"/>
      <c r="CQL3290" s="620"/>
      <c r="CQM3290" s="620"/>
      <c r="CQN3290" s="620"/>
      <c r="CQO3290" s="617"/>
      <c r="CQP3290" s="618"/>
      <c r="CQQ3290" s="619"/>
      <c r="CQR3290" s="620"/>
      <c r="CQS3290" s="620"/>
      <c r="CQT3290" s="620"/>
      <c r="CQU3290" s="617"/>
      <c r="CQV3290" s="618"/>
      <c r="CQW3290" s="619"/>
      <c r="CQX3290" s="620"/>
      <c r="CQY3290" s="620"/>
      <c r="CQZ3290" s="620"/>
      <c r="CRA3290" s="617"/>
      <c r="CRB3290" s="618"/>
      <c r="CRC3290" s="619"/>
      <c r="CRD3290" s="620"/>
      <c r="CRE3290" s="620"/>
      <c r="CRF3290" s="620"/>
      <c r="CRG3290" s="617"/>
      <c r="CRH3290" s="618"/>
      <c r="CRI3290" s="619"/>
      <c r="CRJ3290" s="620"/>
      <c r="CRK3290" s="620"/>
      <c r="CRL3290" s="620"/>
      <c r="CRM3290" s="617"/>
      <c r="CRN3290" s="618"/>
      <c r="CRO3290" s="619"/>
      <c r="CRP3290" s="620"/>
      <c r="CRQ3290" s="620"/>
      <c r="CRR3290" s="620"/>
      <c r="CRS3290" s="617"/>
      <c r="CRT3290" s="618"/>
      <c r="CRU3290" s="619"/>
      <c r="CRV3290" s="620"/>
      <c r="CRW3290" s="620"/>
      <c r="CRX3290" s="620"/>
      <c r="CRY3290" s="617"/>
      <c r="CRZ3290" s="618"/>
      <c r="CSA3290" s="619"/>
      <c r="CSB3290" s="620"/>
      <c r="CSC3290" s="620"/>
      <c r="CSD3290" s="620"/>
      <c r="CSE3290" s="617"/>
      <c r="CSF3290" s="618"/>
      <c r="CSG3290" s="619"/>
      <c r="CSH3290" s="620"/>
      <c r="CSI3290" s="620"/>
      <c r="CSJ3290" s="620"/>
      <c r="CSK3290" s="617"/>
      <c r="CSL3290" s="618"/>
      <c r="CSM3290" s="619"/>
      <c r="CSN3290" s="620"/>
      <c r="CSO3290" s="620"/>
      <c r="CSP3290" s="620"/>
      <c r="CSQ3290" s="617"/>
      <c r="CSR3290" s="618"/>
      <c r="CSS3290" s="619"/>
      <c r="CST3290" s="620"/>
      <c r="CSU3290" s="620"/>
      <c r="CSV3290" s="620"/>
      <c r="CSW3290" s="617"/>
      <c r="CSX3290" s="618"/>
      <c r="CSY3290" s="619"/>
      <c r="CSZ3290" s="620"/>
      <c r="CTA3290" s="620"/>
      <c r="CTB3290" s="620"/>
      <c r="CTC3290" s="617"/>
      <c r="CTD3290" s="618"/>
      <c r="CTE3290" s="619"/>
      <c r="CTF3290" s="620"/>
      <c r="CTG3290" s="620"/>
      <c r="CTH3290" s="620"/>
      <c r="CTI3290" s="617"/>
      <c r="CTJ3290" s="618"/>
      <c r="CTK3290" s="619"/>
      <c r="CTL3290" s="620"/>
      <c r="CTM3290" s="620"/>
      <c r="CTN3290" s="620"/>
      <c r="CTO3290" s="617"/>
      <c r="CTP3290" s="618"/>
      <c r="CTQ3290" s="619"/>
      <c r="CTR3290" s="620"/>
      <c r="CTS3290" s="620"/>
      <c r="CTT3290" s="620"/>
      <c r="CTU3290" s="617"/>
      <c r="CTV3290" s="618"/>
      <c r="CTW3290" s="619"/>
      <c r="CTX3290" s="620"/>
      <c r="CTY3290" s="620"/>
      <c r="CTZ3290" s="620"/>
      <c r="CUA3290" s="617"/>
      <c r="CUB3290" s="618"/>
      <c r="CUC3290" s="619"/>
      <c r="CUD3290" s="620"/>
      <c r="CUE3290" s="620"/>
      <c r="CUF3290" s="620"/>
      <c r="CUG3290" s="617"/>
      <c r="CUH3290" s="618"/>
      <c r="CUI3290" s="619"/>
      <c r="CUJ3290" s="620"/>
      <c r="CUK3290" s="620"/>
      <c r="CUL3290" s="620"/>
      <c r="CUM3290" s="617"/>
      <c r="CUN3290" s="618"/>
      <c r="CUO3290" s="619"/>
      <c r="CUP3290" s="620"/>
      <c r="CUQ3290" s="620"/>
      <c r="CUR3290" s="620"/>
      <c r="CUS3290" s="617"/>
      <c r="CUT3290" s="618"/>
      <c r="CUU3290" s="619"/>
      <c r="CUV3290" s="620"/>
      <c r="CUW3290" s="620"/>
      <c r="CUX3290" s="620"/>
      <c r="CUY3290" s="617"/>
      <c r="CUZ3290" s="618"/>
      <c r="CVA3290" s="619"/>
      <c r="CVB3290" s="620"/>
      <c r="CVC3290" s="620"/>
      <c r="CVD3290" s="620"/>
      <c r="CVE3290" s="617"/>
      <c r="CVF3290" s="618"/>
      <c r="CVG3290" s="619"/>
      <c r="CVH3290" s="620"/>
      <c r="CVI3290" s="620"/>
      <c r="CVJ3290" s="620"/>
      <c r="CVK3290" s="617"/>
      <c r="CVL3290" s="618"/>
      <c r="CVM3290" s="619"/>
      <c r="CVN3290" s="620"/>
      <c r="CVO3290" s="620"/>
      <c r="CVP3290" s="620"/>
      <c r="CVQ3290" s="617"/>
      <c r="CVR3290" s="618"/>
      <c r="CVS3290" s="619"/>
      <c r="CVT3290" s="620"/>
      <c r="CVU3290" s="620"/>
      <c r="CVV3290" s="620"/>
      <c r="CVW3290" s="617"/>
      <c r="CVX3290" s="618"/>
      <c r="CVY3290" s="619"/>
      <c r="CVZ3290" s="620"/>
      <c r="CWA3290" s="620"/>
      <c r="CWB3290" s="620"/>
      <c r="CWC3290" s="617"/>
      <c r="CWD3290" s="618"/>
      <c r="CWE3290" s="619"/>
      <c r="CWF3290" s="620"/>
      <c r="CWG3290" s="620"/>
      <c r="CWH3290" s="620"/>
      <c r="CWI3290" s="617"/>
      <c r="CWJ3290" s="618"/>
      <c r="CWK3290" s="619"/>
      <c r="CWL3290" s="620"/>
      <c r="CWM3290" s="620"/>
      <c r="CWN3290" s="620"/>
      <c r="CWO3290" s="617"/>
      <c r="CWP3290" s="618"/>
      <c r="CWQ3290" s="619"/>
      <c r="CWR3290" s="620"/>
      <c r="CWS3290" s="620"/>
      <c r="CWT3290" s="620"/>
      <c r="CWU3290" s="617"/>
      <c r="CWV3290" s="618"/>
      <c r="CWW3290" s="619"/>
      <c r="CWX3290" s="620"/>
      <c r="CWY3290" s="620"/>
      <c r="CWZ3290" s="620"/>
      <c r="CXA3290" s="617"/>
      <c r="CXB3290" s="618"/>
      <c r="CXC3290" s="619"/>
      <c r="CXD3290" s="620"/>
      <c r="CXE3290" s="620"/>
      <c r="CXF3290" s="620"/>
      <c r="CXG3290" s="617"/>
      <c r="CXH3290" s="618"/>
      <c r="CXI3290" s="619"/>
      <c r="CXJ3290" s="620"/>
      <c r="CXK3290" s="620"/>
      <c r="CXL3290" s="620"/>
      <c r="CXM3290" s="617"/>
      <c r="CXN3290" s="618"/>
      <c r="CXO3290" s="619"/>
      <c r="CXP3290" s="620"/>
      <c r="CXQ3290" s="620"/>
      <c r="CXR3290" s="620"/>
      <c r="CXS3290" s="617"/>
      <c r="CXT3290" s="618"/>
      <c r="CXU3290" s="619"/>
      <c r="CXV3290" s="620"/>
      <c r="CXW3290" s="620"/>
      <c r="CXX3290" s="620"/>
      <c r="CXY3290" s="617"/>
      <c r="CXZ3290" s="618"/>
      <c r="CYA3290" s="619"/>
      <c r="CYB3290" s="620"/>
      <c r="CYC3290" s="620"/>
      <c r="CYD3290" s="620"/>
      <c r="CYE3290" s="617"/>
      <c r="CYF3290" s="618"/>
      <c r="CYG3290" s="619"/>
      <c r="CYH3290" s="620"/>
      <c r="CYI3290" s="620"/>
      <c r="CYJ3290" s="620"/>
      <c r="CYK3290" s="617"/>
      <c r="CYL3290" s="618"/>
      <c r="CYM3290" s="619"/>
      <c r="CYN3290" s="620"/>
      <c r="CYO3290" s="620"/>
      <c r="CYP3290" s="620"/>
      <c r="CYQ3290" s="617"/>
      <c r="CYR3290" s="618"/>
      <c r="CYS3290" s="619"/>
      <c r="CYT3290" s="620"/>
      <c r="CYU3290" s="620"/>
      <c r="CYV3290" s="620"/>
      <c r="CYW3290" s="617"/>
      <c r="CYX3290" s="618"/>
      <c r="CYY3290" s="619"/>
      <c r="CYZ3290" s="620"/>
      <c r="CZA3290" s="620"/>
      <c r="CZB3290" s="620"/>
      <c r="CZC3290" s="617"/>
      <c r="CZD3290" s="618"/>
      <c r="CZE3290" s="619"/>
      <c r="CZF3290" s="620"/>
      <c r="CZG3290" s="620"/>
      <c r="CZH3290" s="620"/>
      <c r="CZI3290" s="617"/>
      <c r="CZJ3290" s="618"/>
      <c r="CZK3290" s="619"/>
      <c r="CZL3290" s="620"/>
      <c r="CZM3290" s="620"/>
      <c r="CZN3290" s="620"/>
      <c r="CZO3290" s="617"/>
      <c r="CZP3290" s="618"/>
      <c r="CZQ3290" s="619"/>
      <c r="CZR3290" s="620"/>
      <c r="CZS3290" s="620"/>
      <c r="CZT3290" s="620"/>
      <c r="CZU3290" s="617"/>
      <c r="CZV3290" s="618"/>
      <c r="CZW3290" s="619"/>
      <c r="CZX3290" s="620"/>
      <c r="CZY3290" s="620"/>
      <c r="CZZ3290" s="620"/>
      <c r="DAA3290" s="617"/>
      <c r="DAB3290" s="618"/>
      <c r="DAC3290" s="619"/>
      <c r="DAD3290" s="620"/>
      <c r="DAE3290" s="620"/>
      <c r="DAF3290" s="620"/>
      <c r="DAG3290" s="617"/>
      <c r="DAH3290" s="618"/>
      <c r="DAI3290" s="619"/>
      <c r="DAJ3290" s="620"/>
      <c r="DAK3290" s="620"/>
      <c r="DAL3290" s="620"/>
      <c r="DAM3290" s="617"/>
      <c r="DAN3290" s="618"/>
      <c r="DAO3290" s="619"/>
      <c r="DAP3290" s="620"/>
      <c r="DAQ3290" s="620"/>
      <c r="DAR3290" s="620"/>
      <c r="DAS3290" s="617"/>
      <c r="DAT3290" s="618"/>
      <c r="DAU3290" s="619"/>
      <c r="DAV3290" s="620"/>
      <c r="DAW3290" s="620"/>
      <c r="DAX3290" s="620"/>
      <c r="DAY3290" s="617"/>
      <c r="DAZ3290" s="618"/>
      <c r="DBA3290" s="619"/>
      <c r="DBB3290" s="620"/>
      <c r="DBC3290" s="620"/>
      <c r="DBD3290" s="620"/>
      <c r="DBE3290" s="617"/>
      <c r="DBF3290" s="618"/>
      <c r="DBG3290" s="619"/>
      <c r="DBH3290" s="620"/>
      <c r="DBI3290" s="620"/>
      <c r="DBJ3290" s="620"/>
      <c r="DBK3290" s="617"/>
      <c r="DBL3290" s="618"/>
      <c r="DBM3290" s="619"/>
      <c r="DBN3290" s="620"/>
      <c r="DBO3290" s="620"/>
      <c r="DBP3290" s="620"/>
      <c r="DBQ3290" s="617"/>
      <c r="DBR3290" s="618"/>
      <c r="DBS3290" s="619"/>
      <c r="DBT3290" s="620"/>
      <c r="DBU3290" s="620"/>
      <c r="DBV3290" s="620"/>
      <c r="DBW3290" s="617"/>
      <c r="DBX3290" s="618"/>
      <c r="DBY3290" s="619"/>
      <c r="DBZ3290" s="620"/>
      <c r="DCA3290" s="620"/>
      <c r="DCB3290" s="620"/>
      <c r="DCC3290" s="617"/>
      <c r="DCD3290" s="618"/>
      <c r="DCE3290" s="619"/>
      <c r="DCF3290" s="620"/>
      <c r="DCG3290" s="620"/>
      <c r="DCH3290" s="620"/>
      <c r="DCI3290" s="617"/>
      <c r="DCJ3290" s="618"/>
      <c r="DCK3290" s="619"/>
      <c r="DCL3290" s="620"/>
      <c r="DCM3290" s="620"/>
      <c r="DCN3290" s="620"/>
      <c r="DCO3290" s="617"/>
      <c r="DCP3290" s="618"/>
      <c r="DCQ3290" s="619"/>
      <c r="DCR3290" s="620"/>
      <c r="DCS3290" s="620"/>
      <c r="DCT3290" s="620"/>
      <c r="DCU3290" s="617"/>
      <c r="DCV3290" s="618"/>
      <c r="DCW3290" s="619"/>
      <c r="DCX3290" s="620"/>
      <c r="DCY3290" s="620"/>
      <c r="DCZ3290" s="620"/>
      <c r="DDA3290" s="617"/>
      <c r="DDB3290" s="618"/>
      <c r="DDC3290" s="619"/>
      <c r="DDD3290" s="620"/>
      <c r="DDE3290" s="620"/>
      <c r="DDF3290" s="620"/>
      <c r="DDG3290" s="617"/>
      <c r="DDH3290" s="618"/>
      <c r="DDI3290" s="619"/>
      <c r="DDJ3290" s="620"/>
      <c r="DDK3290" s="620"/>
      <c r="DDL3290" s="620"/>
      <c r="DDM3290" s="617"/>
      <c r="DDN3290" s="618"/>
      <c r="DDO3290" s="619"/>
      <c r="DDP3290" s="620"/>
      <c r="DDQ3290" s="620"/>
      <c r="DDR3290" s="620"/>
      <c r="DDS3290" s="617"/>
      <c r="DDT3290" s="618"/>
      <c r="DDU3290" s="619"/>
      <c r="DDV3290" s="620"/>
      <c r="DDW3290" s="620"/>
      <c r="DDX3290" s="620"/>
      <c r="DDY3290" s="617"/>
      <c r="DDZ3290" s="618"/>
      <c r="DEA3290" s="619"/>
      <c r="DEB3290" s="620"/>
      <c r="DEC3290" s="620"/>
      <c r="DED3290" s="620"/>
      <c r="DEE3290" s="617"/>
      <c r="DEF3290" s="618"/>
      <c r="DEG3290" s="619"/>
      <c r="DEH3290" s="620"/>
      <c r="DEI3290" s="620"/>
      <c r="DEJ3290" s="620"/>
      <c r="DEK3290" s="617"/>
      <c r="DEL3290" s="618"/>
      <c r="DEM3290" s="619"/>
      <c r="DEN3290" s="620"/>
      <c r="DEO3290" s="620"/>
      <c r="DEP3290" s="620"/>
      <c r="DEQ3290" s="617"/>
      <c r="DER3290" s="618"/>
      <c r="DES3290" s="619"/>
      <c r="DET3290" s="620"/>
      <c r="DEU3290" s="620"/>
      <c r="DEV3290" s="620"/>
      <c r="DEW3290" s="617"/>
      <c r="DEX3290" s="618"/>
      <c r="DEY3290" s="619"/>
      <c r="DEZ3290" s="620"/>
      <c r="DFA3290" s="620"/>
      <c r="DFB3290" s="620"/>
      <c r="DFC3290" s="617"/>
      <c r="DFD3290" s="618"/>
      <c r="DFE3290" s="619"/>
      <c r="DFF3290" s="620"/>
      <c r="DFG3290" s="620"/>
      <c r="DFH3290" s="620"/>
      <c r="DFI3290" s="617"/>
      <c r="DFJ3290" s="618"/>
      <c r="DFK3290" s="619"/>
      <c r="DFL3290" s="620"/>
      <c r="DFM3290" s="620"/>
      <c r="DFN3290" s="620"/>
      <c r="DFO3290" s="617"/>
      <c r="DFP3290" s="618"/>
      <c r="DFQ3290" s="619"/>
      <c r="DFR3290" s="620"/>
      <c r="DFS3290" s="620"/>
      <c r="DFT3290" s="620"/>
      <c r="DFU3290" s="617"/>
      <c r="DFV3290" s="618"/>
      <c r="DFW3290" s="619"/>
      <c r="DFX3290" s="620"/>
      <c r="DFY3290" s="620"/>
      <c r="DFZ3290" s="620"/>
      <c r="DGA3290" s="617"/>
      <c r="DGB3290" s="618"/>
      <c r="DGC3290" s="619"/>
      <c r="DGD3290" s="620"/>
      <c r="DGE3290" s="620"/>
      <c r="DGF3290" s="620"/>
      <c r="DGG3290" s="617"/>
      <c r="DGH3290" s="618"/>
      <c r="DGI3290" s="619"/>
      <c r="DGJ3290" s="620"/>
      <c r="DGK3290" s="620"/>
      <c r="DGL3290" s="620"/>
      <c r="DGM3290" s="617"/>
      <c r="DGN3290" s="618"/>
      <c r="DGO3290" s="619"/>
      <c r="DGP3290" s="620"/>
      <c r="DGQ3290" s="620"/>
      <c r="DGR3290" s="620"/>
      <c r="DGS3290" s="617"/>
      <c r="DGT3290" s="618"/>
      <c r="DGU3290" s="619"/>
      <c r="DGV3290" s="620"/>
      <c r="DGW3290" s="620"/>
      <c r="DGX3290" s="620"/>
      <c r="DGY3290" s="617"/>
      <c r="DGZ3290" s="618"/>
      <c r="DHA3290" s="619"/>
      <c r="DHB3290" s="620"/>
      <c r="DHC3290" s="620"/>
      <c r="DHD3290" s="620"/>
      <c r="DHE3290" s="617"/>
      <c r="DHF3290" s="618"/>
      <c r="DHG3290" s="619"/>
      <c r="DHH3290" s="620"/>
      <c r="DHI3290" s="620"/>
      <c r="DHJ3290" s="620"/>
      <c r="DHK3290" s="617"/>
      <c r="DHL3290" s="618"/>
      <c r="DHM3290" s="619"/>
      <c r="DHN3290" s="620"/>
      <c r="DHO3290" s="620"/>
      <c r="DHP3290" s="620"/>
      <c r="DHQ3290" s="617"/>
      <c r="DHR3290" s="618"/>
      <c r="DHS3290" s="619"/>
      <c r="DHT3290" s="620"/>
      <c r="DHU3290" s="620"/>
      <c r="DHV3290" s="620"/>
      <c r="DHW3290" s="617"/>
      <c r="DHX3290" s="618"/>
      <c r="DHY3290" s="619"/>
      <c r="DHZ3290" s="620"/>
      <c r="DIA3290" s="620"/>
      <c r="DIB3290" s="620"/>
      <c r="DIC3290" s="617"/>
      <c r="DID3290" s="618"/>
      <c r="DIE3290" s="619"/>
      <c r="DIF3290" s="620"/>
      <c r="DIG3290" s="620"/>
      <c r="DIH3290" s="620"/>
      <c r="DII3290" s="617"/>
      <c r="DIJ3290" s="618"/>
      <c r="DIK3290" s="619"/>
      <c r="DIL3290" s="620"/>
      <c r="DIM3290" s="620"/>
      <c r="DIN3290" s="620"/>
      <c r="DIO3290" s="617"/>
      <c r="DIP3290" s="618"/>
      <c r="DIQ3290" s="619"/>
      <c r="DIR3290" s="620"/>
      <c r="DIS3290" s="620"/>
      <c r="DIT3290" s="620"/>
      <c r="DIU3290" s="617"/>
      <c r="DIV3290" s="618"/>
      <c r="DIW3290" s="619"/>
      <c r="DIX3290" s="620"/>
      <c r="DIY3290" s="620"/>
      <c r="DIZ3290" s="620"/>
      <c r="DJA3290" s="617"/>
      <c r="DJB3290" s="618"/>
      <c r="DJC3290" s="619"/>
      <c r="DJD3290" s="620"/>
      <c r="DJE3290" s="620"/>
      <c r="DJF3290" s="620"/>
      <c r="DJG3290" s="617"/>
      <c r="DJH3290" s="618"/>
      <c r="DJI3290" s="619"/>
      <c r="DJJ3290" s="620"/>
      <c r="DJK3290" s="620"/>
      <c r="DJL3290" s="620"/>
      <c r="DJM3290" s="617"/>
      <c r="DJN3290" s="618"/>
      <c r="DJO3290" s="619"/>
      <c r="DJP3290" s="620"/>
      <c r="DJQ3290" s="620"/>
      <c r="DJR3290" s="620"/>
      <c r="DJS3290" s="617"/>
      <c r="DJT3290" s="618"/>
      <c r="DJU3290" s="619"/>
      <c r="DJV3290" s="620"/>
      <c r="DJW3290" s="620"/>
      <c r="DJX3290" s="620"/>
      <c r="DJY3290" s="617"/>
      <c r="DJZ3290" s="618"/>
      <c r="DKA3290" s="619"/>
      <c r="DKB3290" s="620"/>
      <c r="DKC3290" s="620"/>
      <c r="DKD3290" s="620"/>
      <c r="DKE3290" s="617"/>
      <c r="DKF3290" s="618"/>
      <c r="DKG3290" s="619"/>
      <c r="DKH3290" s="620"/>
      <c r="DKI3290" s="620"/>
      <c r="DKJ3290" s="620"/>
      <c r="DKK3290" s="617"/>
      <c r="DKL3290" s="618"/>
      <c r="DKM3290" s="619"/>
      <c r="DKN3290" s="620"/>
      <c r="DKO3290" s="620"/>
      <c r="DKP3290" s="620"/>
      <c r="DKQ3290" s="617"/>
      <c r="DKR3290" s="618"/>
      <c r="DKS3290" s="619"/>
      <c r="DKT3290" s="620"/>
      <c r="DKU3290" s="620"/>
      <c r="DKV3290" s="620"/>
      <c r="DKW3290" s="617"/>
      <c r="DKX3290" s="618"/>
      <c r="DKY3290" s="619"/>
      <c r="DKZ3290" s="620"/>
      <c r="DLA3290" s="620"/>
      <c r="DLB3290" s="620"/>
      <c r="DLC3290" s="617"/>
      <c r="DLD3290" s="618"/>
      <c r="DLE3290" s="619"/>
      <c r="DLF3290" s="620"/>
      <c r="DLG3290" s="620"/>
      <c r="DLH3290" s="620"/>
      <c r="DLI3290" s="617"/>
      <c r="DLJ3290" s="618"/>
      <c r="DLK3290" s="619"/>
      <c r="DLL3290" s="620"/>
      <c r="DLM3290" s="620"/>
      <c r="DLN3290" s="620"/>
      <c r="DLO3290" s="617"/>
      <c r="DLP3290" s="618"/>
      <c r="DLQ3290" s="619"/>
      <c r="DLR3290" s="620"/>
      <c r="DLS3290" s="620"/>
      <c r="DLT3290" s="620"/>
      <c r="DLU3290" s="617"/>
      <c r="DLV3290" s="618"/>
      <c r="DLW3290" s="619"/>
      <c r="DLX3290" s="620"/>
      <c r="DLY3290" s="620"/>
      <c r="DLZ3290" s="620"/>
      <c r="DMA3290" s="617"/>
      <c r="DMB3290" s="618"/>
      <c r="DMC3290" s="619"/>
      <c r="DMD3290" s="620"/>
      <c r="DME3290" s="620"/>
      <c r="DMF3290" s="620"/>
      <c r="DMG3290" s="617"/>
      <c r="DMH3290" s="618"/>
      <c r="DMI3290" s="619"/>
      <c r="DMJ3290" s="620"/>
      <c r="DMK3290" s="620"/>
      <c r="DML3290" s="620"/>
      <c r="DMM3290" s="617"/>
      <c r="DMN3290" s="618"/>
      <c r="DMO3290" s="619"/>
      <c r="DMP3290" s="620"/>
      <c r="DMQ3290" s="620"/>
      <c r="DMR3290" s="620"/>
      <c r="DMS3290" s="617"/>
      <c r="DMT3290" s="618"/>
      <c r="DMU3290" s="619"/>
      <c r="DMV3290" s="620"/>
      <c r="DMW3290" s="620"/>
      <c r="DMX3290" s="620"/>
      <c r="DMY3290" s="617"/>
      <c r="DMZ3290" s="618"/>
      <c r="DNA3290" s="619"/>
      <c r="DNB3290" s="620"/>
      <c r="DNC3290" s="620"/>
      <c r="DND3290" s="620"/>
      <c r="DNE3290" s="617"/>
      <c r="DNF3290" s="618"/>
      <c r="DNG3290" s="619"/>
      <c r="DNH3290" s="620"/>
      <c r="DNI3290" s="620"/>
      <c r="DNJ3290" s="620"/>
      <c r="DNK3290" s="617"/>
      <c r="DNL3290" s="618"/>
      <c r="DNM3290" s="619"/>
      <c r="DNN3290" s="620"/>
      <c r="DNO3290" s="620"/>
      <c r="DNP3290" s="620"/>
      <c r="DNQ3290" s="617"/>
      <c r="DNR3290" s="618"/>
      <c r="DNS3290" s="619"/>
      <c r="DNT3290" s="620"/>
      <c r="DNU3290" s="620"/>
      <c r="DNV3290" s="620"/>
      <c r="DNW3290" s="617"/>
      <c r="DNX3290" s="618"/>
      <c r="DNY3290" s="619"/>
      <c r="DNZ3290" s="620"/>
      <c r="DOA3290" s="620"/>
      <c r="DOB3290" s="620"/>
      <c r="DOC3290" s="617"/>
      <c r="DOD3290" s="618"/>
      <c r="DOE3290" s="619"/>
      <c r="DOF3290" s="620"/>
      <c r="DOG3290" s="620"/>
      <c r="DOH3290" s="620"/>
      <c r="DOI3290" s="617"/>
      <c r="DOJ3290" s="618"/>
      <c r="DOK3290" s="619"/>
      <c r="DOL3290" s="620"/>
      <c r="DOM3290" s="620"/>
      <c r="DON3290" s="620"/>
      <c r="DOO3290" s="617"/>
      <c r="DOP3290" s="618"/>
      <c r="DOQ3290" s="619"/>
      <c r="DOR3290" s="620"/>
      <c r="DOS3290" s="620"/>
      <c r="DOT3290" s="620"/>
      <c r="DOU3290" s="617"/>
      <c r="DOV3290" s="618"/>
      <c r="DOW3290" s="619"/>
      <c r="DOX3290" s="620"/>
      <c r="DOY3290" s="620"/>
      <c r="DOZ3290" s="620"/>
      <c r="DPA3290" s="617"/>
      <c r="DPB3290" s="618"/>
      <c r="DPC3290" s="619"/>
      <c r="DPD3290" s="620"/>
      <c r="DPE3290" s="620"/>
      <c r="DPF3290" s="620"/>
      <c r="DPG3290" s="617"/>
      <c r="DPH3290" s="618"/>
      <c r="DPI3290" s="619"/>
      <c r="DPJ3290" s="620"/>
      <c r="DPK3290" s="620"/>
      <c r="DPL3290" s="620"/>
      <c r="DPM3290" s="617"/>
      <c r="DPN3290" s="618"/>
      <c r="DPO3290" s="619"/>
      <c r="DPP3290" s="620"/>
      <c r="DPQ3290" s="620"/>
      <c r="DPR3290" s="620"/>
      <c r="DPS3290" s="617"/>
      <c r="DPT3290" s="618"/>
      <c r="DPU3290" s="619"/>
      <c r="DPV3290" s="620"/>
      <c r="DPW3290" s="620"/>
      <c r="DPX3290" s="620"/>
      <c r="DPY3290" s="617"/>
      <c r="DPZ3290" s="618"/>
      <c r="DQA3290" s="619"/>
      <c r="DQB3290" s="620"/>
      <c r="DQC3290" s="620"/>
      <c r="DQD3290" s="620"/>
      <c r="DQE3290" s="617"/>
      <c r="DQF3290" s="618"/>
      <c r="DQG3290" s="619"/>
      <c r="DQH3290" s="620"/>
      <c r="DQI3290" s="620"/>
      <c r="DQJ3290" s="620"/>
      <c r="DQK3290" s="617"/>
      <c r="DQL3290" s="618"/>
      <c r="DQM3290" s="619"/>
      <c r="DQN3290" s="620"/>
      <c r="DQO3290" s="620"/>
      <c r="DQP3290" s="620"/>
      <c r="DQQ3290" s="617"/>
      <c r="DQR3290" s="618"/>
      <c r="DQS3290" s="619"/>
      <c r="DQT3290" s="620"/>
      <c r="DQU3290" s="620"/>
      <c r="DQV3290" s="620"/>
      <c r="DQW3290" s="617"/>
      <c r="DQX3290" s="618"/>
      <c r="DQY3290" s="619"/>
      <c r="DQZ3290" s="620"/>
      <c r="DRA3290" s="620"/>
      <c r="DRB3290" s="620"/>
      <c r="DRC3290" s="617"/>
      <c r="DRD3290" s="618"/>
      <c r="DRE3290" s="619"/>
      <c r="DRF3290" s="620"/>
      <c r="DRG3290" s="620"/>
      <c r="DRH3290" s="620"/>
      <c r="DRI3290" s="617"/>
      <c r="DRJ3290" s="618"/>
      <c r="DRK3290" s="619"/>
      <c r="DRL3290" s="620"/>
      <c r="DRM3290" s="620"/>
      <c r="DRN3290" s="620"/>
      <c r="DRO3290" s="617"/>
      <c r="DRP3290" s="618"/>
      <c r="DRQ3290" s="619"/>
      <c r="DRR3290" s="620"/>
      <c r="DRS3290" s="620"/>
      <c r="DRT3290" s="620"/>
      <c r="DRU3290" s="617"/>
      <c r="DRV3290" s="618"/>
      <c r="DRW3290" s="619"/>
      <c r="DRX3290" s="620"/>
      <c r="DRY3290" s="620"/>
      <c r="DRZ3290" s="620"/>
      <c r="DSA3290" s="617"/>
      <c r="DSB3290" s="618"/>
      <c r="DSC3290" s="619"/>
      <c r="DSD3290" s="620"/>
      <c r="DSE3290" s="620"/>
      <c r="DSF3290" s="620"/>
      <c r="DSG3290" s="617"/>
      <c r="DSH3290" s="618"/>
      <c r="DSI3290" s="619"/>
      <c r="DSJ3290" s="620"/>
      <c r="DSK3290" s="620"/>
      <c r="DSL3290" s="620"/>
      <c r="DSM3290" s="617"/>
      <c r="DSN3290" s="618"/>
      <c r="DSO3290" s="619"/>
      <c r="DSP3290" s="620"/>
      <c r="DSQ3290" s="620"/>
      <c r="DSR3290" s="620"/>
      <c r="DSS3290" s="617"/>
      <c r="DST3290" s="618"/>
      <c r="DSU3290" s="619"/>
      <c r="DSV3290" s="620"/>
      <c r="DSW3290" s="620"/>
      <c r="DSX3290" s="620"/>
      <c r="DSY3290" s="617"/>
      <c r="DSZ3290" s="618"/>
      <c r="DTA3290" s="619"/>
      <c r="DTB3290" s="620"/>
      <c r="DTC3290" s="620"/>
      <c r="DTD3290" s="620"/>
      <c r="DTE3290" s="617"/>
      <c r="DTF3290" s="618"/>
      <c r="DTG3290" s="619"/>
      <c r="DTH3290" s="620"/>
      <c r="DTI3290" s="620"/>
      <c r="DTJ3290" s="620"/>
      <c r="DTK3290" s="617"/>
      <c r="DTL3290" s="618"/>
      <c r="DTM3290" s="619"/>
      <c r="DTN3290" s="620"/>
      <c r="DTO3290" s="620"/>
      <c r="DTP3290" s="620"/>
      <c r="DTQ3290" s="617"/>
      <c r="DTR3290" s="618"/>
      <c r="DTS3290" s="619"/>
      <c r="DTT3290" s="620"/>
      <c r="DTU3290" s="620"/>
      <c r="DTV3290" s="620"/>
      <c r="DTW3290" s="617"/>
      <c r="DTX3290" s="618"/>
      <c r="DTY3290" s="619"/>
      <c r="DTZ3290" s="620"/>
      <c r="DUA3290" s="620"/>
      <c r="DUB3290" s="620"/>
      <c r="DUC3290" s="617"/>
      <c r="DUD3290" s="618"/>
      <c r="DUE3290" s="619"/>
      <c r="DUF3290" s="620"/>
      <c r="DUG3290" s="620"/>
      <c r="DUH3290" s="620"/>
      <c r="DUI3290" s="617"/>
      <c r="DUJ3290" s="618"/>
      <c r="DUK3290" s="619"/>
      <c r="DUL3290" s="620"/>
      <c r="DUM3290" s="620"/>
      <c r="DUN3290" s="620"/>
      <c r="DUO3290" s="617"/>
      <c r="DUP3290" s="618"/>
      <c r="DUQ3290" s="619"/>
      <c r="DUR3290" s="620"/>
      <c r="DUS3290" s="620"/>
      <c r="DUT3290" s="620"/>
      <c r="DUU3290" s="617"/>
      <c r="DUV3290" s="618"/>
      <c r="DUW3290" s="619"/>
      <c r="DUX3290" s="620"/>
      <c r="DUY3290" s="620"/>
      <c r="DUZ3290" s="620"/>
      <c r="DVA3290" s="617"/>
      <c r="DVB3290" s="618"/>
      <c r="DVC3290" s="619"/>
      <c r="DVD3290" s="620"/>
      <c r="DVE3290" s="620"/>
      <c r="DVF3290" s="620"/>
      <c r="DVG3290" s="617"/>
      <c r="DVH3290" s="618"/>
      <c r="DVI3290" s="619"/>
      <c r="DVJ3290" s="620"/>
      <c r="DVK3290" s="620"/>
      <c r="DVL3290" s="620"/>
      <c r="DVM3290" s="617"/>
      <c r="DVN3290" s="618"/>
      <c r="DVO3290" s="619"/>
      <c r="DVP3290" s="620"/>
      <c r="DVQ3290" s="620"/>
      <c r="DVR3290" s="620"/>
      <c r="DVS3290" s="617"/>
      <c r="DVT3290" s="618"/>
      <c r="DVU3290" s="619"/>
      <c r="DVV3290" s="620"/>
      <c r="DVW3290" s="620"/>
      <c r="DVX3290" s="620"/>
      <c r="DVY3290" s="617"/>
      <c r="DVZ3290" s="618"/>
      <c r="DWA3290" s="619"/>
      <c r="DWB3290" s="620"/>
      <c r="DWC3290" s="620"/>
      <c r="DWD3290" s="620"/>
      <c r="DWE3290" s="617"/>
      <c r="DWF3290" s="618"/>
      <c r="DWG3290" s="619"/>
      <c r="DWH3290" s="620"/>
      <c r="DWI3290" s="620"/>
      <c r="DWJ3290" s="620"/>
      <c r="DWK3290" s="617"/>
      <c r="DWL3290" s="618"/>
      <c r="DWM3290" s="619"/>
      <c r="DWN3290" s="620"/>
      <c r="DWO3290" s="620"/>
      <c r="DWP3290" s="620"/>
      <c r="DWQ3290" s="617"/>
      <c r="DWR3290" s="618"/>
      <c r="DWS3290" s="619"/>
      <c r="DWT3290" s="620"/>
      <c r="DWU3290" s="620"/>
      <c r="DWV3290" s="620"/>
      <c r="DWW3290" s="617"/>
      <c r="DWX3290" s="618"/>
      <c r="DWY3290" s="619"/>
      <c r="DWZ3290" s="620"/>
      <c r="DXA3290" s="620"/>
      <c r="DXB3290" s="620"/>
      <c r="DXC3290" s="617"/>
      <c r="DXD3290" s="618"/>
      <c r="DXE3290" s="619"/>
      <c r="DXF3290" s="620"/>
      <c r="DXG3290" s="620"/>
      <c r="DXH3290" s="620"/>
      <c r="DXI3290" s="617"/>
      <c r="DXJ3290" s="618"/>
      <c r="DXK3290" s="619"/>
      <c r="DXL3290" s="620"/>
      <c r="DXM3290" s="620"/>
      <c r="DXN3290" s="620"/>
      <c r="DXO3290" s="617"/>
      <c r="DXP3290" s="618"/>
      <c r="DXQ3290" s="619"/>
      <c r="DXR3290" s="620"/>
      <c r="DXS3290" s="620"/>
      <c r="DXT3290" s="620"/>
      <c r="DXU3290" s="617"/>
      <c r="DXV3290" s="618"/>
      <c r="DXW3290" s="619"/>
      <c r="DXX3290" s="620"/>
      <c r="DXY3290" s="620"/>
      <c r="DXZ3290" s="620"/>
      <c r="DYA3290" s="617"/>
      <c r="DYB3290" s="618"/>
      <c r="DYC3290" s="619"/>
      <c r="DYD3290" s="620"/>
      <c r="DYE3290" s="620"/>
      <c r="DYF3290" s="620"/>
      <c r="DYG3290" s="617"/>
      <c r="DYH3290" s="618"/>
      <c r="DYI3290" s="619"/>
      <c r="DYJ3290" s="620"/>
      <c r="DYK3290" s="620"/>
      <c r="DYL3290" s="620"/>
      <c r="DYM3290" s="617"/>
      <c r="DYN3290" s="618"/>
      <c r="DYO3290" s="619"/>
      <c r="DYP3290" s="620"/>
      <c r="DYQ3290" s="620"/>
      <c r="DYR3290" s="620"/>
      <c r="DYS3290" s="617"/>
      <c r="DYT3290" s="618"/>
      <c r="DYU3290" s="619"/>
      <c r="DYV3290" s="620"/>
      <c r="DYW3290" s="620"/>
      <c r="DYX3290" s="620"/>
      <c r="DYY3290" s="617"/>
      <c r="DYZ3290" s="618"/>
      <c r="DZA3290" s="619"/>
      <c r="DZB3290" s="620"/>
      <c r="DZC3290" s="620"/>
      <c r="DZD3290" s="620"/>
      <c r="DZE3290" s="617"/>
      <c r="DZF3290" s="618"/>
      <c r="DZG3290" s="619"/>
      <c r="DZH3290" s="620"/>
      <c r="DZI3290" s="620"/>
      <c r="DZJ3290" s="620"/>
      <c r="DZK3290" s="617"/>
      <c r="DZL3290" s="618"/>
      <c r="DZM3290" s="619"/>
      <c r="DZN3290" s="620"/>
      <c r="DZO3290" s="620"/>
      <c r="DZP3290" s="620"/>
      <c r="DZQ3290" s="617"/>
      <c r="DZR3290" s="618"/>
      <c r="DZS3290" s="619"/>
      <c r="DZT3290" s="620"/>
      <c r="DZU3290" s="620"/>
      <c r="DZV3290" s="620"/>
      <c r="DZW3290" s="617"/>
      <c r="DZX3290" s="618"/>
      <c r="DZY3290" s="619"/>
      <c r="DZZ3290" s="620"/>
      <c r="EAA3290" s="620"/>
      <c r="EAB3290" s="620"/>
      <c r="EAC3290" s="617"/>
      <c r="EAD3290" s="618"/>
      <c r="EAE3290" s="619"/>
      <c r="EAF3290" s="620"/>
      <c r="EAG3290" s="620"/>
      <c r="EAH3290" s="620"/>
      <c r="EAI3290" s="617"/>
      <c r="EAJ3290" s="618"/>
      <c r="EAK3290" s="619"/>
      <c r="EAL3290" s="620"/>
      <c r="EAM3290" s="620"/>
      <c r="EAN3290" s="620"/>
      <c r="EAO3290" s="617"/>
      <c r="EAP3290" s="618"/>
      <c r="EAQ3290" s="619"/>
      <c r="EAR3290" s="620"/>
      <c r="EAS3290" s="620"/>
      <c r="EAT3290" s="620"/>
      <c r="EAU3290" s="617"/>
      <c r="EAV3290" s="618"/>
      <c r="EAW3290" s="619"/>
      <c r="EAX3290" s="620"/>
      <c r="EAY3290" s="620"/>
      <c r="EAZ3290" s="620"/>
      <c r="EBA3290" s="617"/>
      <c r="EBB3290" s="618"/>
      <c r="EBC3290" s="619"/>
      <c r="EBD3290" s="620"/>
      <c r="EBE3290" s="620"/>
      <c r="EBF3290" s="620"/>
      <c r="EBG3290" s="617"/>
      <c r="EBH3290" s="618"/>
      <c r="EBI3290" s="619"/>
      <c r="EBJ3290" s="620"/>
      <c r="EBK3290" s="620"/>
      <c r="EBL3290" s="620"/>
      <c r="EBM3290" s="617"/>
      <c r="EBN3290" s="618"/>
      <c r="EBO3290" s="619"/>
      <c r="EBP3290" s="620"/>
      <c r="EBQ3290" s="620"/>
      <c r="EBR3290" s="620"/>
      <c r="EBS3290" s="617"/>
      <c r="EBT3290" s="618"/>
      <c r="EBU3290" s="619"/>
      <c r="EBV3290" s="620"/>
      <c r="EBW3290" s="620"/>
      <c r="EBX3290" s="620"/>
      <c r="EBY3290" s="617"/>
      <c r="EBZ3290" s="618"/>
      <c r="ECA3290" s="619"/>
      <c r="ECB3290" s="620"/>
      <c r="ECC3290" s="620"/>
      <c r="ECD3290" s="620"/>
      <c r="ECE3290" s="617"/>
      <c r="ECF3290" s="618"/>
      <c r="ECG3290" s="619"/>
      <c r="ECH3290" s="620"/>
      <c r="ECI3290" s="620"/>
      <c r="ECJ3290" s="620"/>
      <c r="ECK3290" s="617"/>
      <c r="ECL3290" s="618"/>
      <c r="ECM3290" s="619"/>
      <c r="ECN3290" s="620"/>
      <c r="ECO3290" s="620"/>
      <c r="ECP3290" s="620"/>
      <c r="ECQ3290" s="617"/>
      <c r="ECR3290" s="618"/>
      <c r="ECS3290" s="619"/>
      <c r="ECT3290" s="620"/>
      <c r="ECU3290" s="620"/>
      <c r="ECV3290" s="620"/>
      <c r="ECW3290" s="617"/>
      <c r="ECX3290" s="618"/>
      <c r="ECY3290" s="619"/>
      <c r="ECZ3290" s="620"/>
      <c r="EDA3290" s="620"/>
      <c r="EDB3290" s="620"/>
      <c r="EDC3290" s="617"/>
      <c r="EDD3290" s="618"/>
      <c r="EDE3290" s="619"/>
      <c r="EDF3290" s="620"/>
      <c r="EDG3290" s="620"/>
      <c r="EDH3290" s="620"/>
      <c r="EDI3290" s="617"/>
      <c r="EDJ3290" s="618"/>
      <c r="EDK3290" s="619"/>
      <c r="EDL3290" s="620"/>
      <c r="EDM3290" s="620"/>
      <c r="EDN3290" s="620"/>
      <c r="EDO3290" s="617"/>
      <c r="EDP3290" s="618"/>
      <c r="EDQ3290" s="619"/>
      <c r="EDR3290" s="620"/>
      <c r="EDS3290" s="620"/>
      <c r="EDT3290" s="620"/>
      <c r="EDU3290" s="617"/>
      <c r="EDV3290" s="618"/>
      <c r="EDW3290" s="619"/>
      <c r="EDX3290" s="620"/>
      <c r="EDY3290" s="620"/>
      <c r="EDZ3290" s="620"/>
      <c r="EEA3290" s="617"/>
      <c r="EEB3290" s="618"/>
      <c r="EEC3290" s="619"/>
      <c r="EED3290" s="620"/>
      <c r="EEE3290" s="620"/>
      <c r="EEF3290" s="620"/>
      <c r="EEG3290" s="617"/>
      <c r="EEH3290" s="618"/>
      <c r="EEI3290" s="619"/>
      <c r="EEJ3290" s="620"/>
      <c r="EEK3290" s="620"/>
      <c r="EEL3290" s="620"/>
      <c r="EEM3290" s="617"/>
      <c r="EEN3290" s="618"/>
      <c r="EEO3290" s="619"/>
      <c r="EEP3290" s="620"/>
      <c r="EEQ3290" s="620"/>
      <c r="EER3290" s="620"/>
      <c r="EES3290" s="617"/>
      <c r="EET3290" s="618"/>
      <c r="EEU3290" s="619"/>
      <c r="EEV3290" s="620"/>
      <c r="EEW3290" s="620"/>
      <c r="EEX3290" s="620"/>
      <c r="EEY3290" s="617"/>
      <c r="EEZ3290" s="618"/>
      <c r="EFA3290" s="619"/>
      <c r="EFB3290" s="620"/>
      <c r="EFC3290" s="620"/>
      <c r="EFD3290" s="620"/>
      <c r="EFE3290" s="617"/>
      <c r="EFF3290" s="618"/>
      <c r="EFG3290" s="619"/>
      <c r="EFH3290" s="620"/>
      <c r="EFI3290" s="620"/>
      <c r="EFJ3290" s="620"/>
      <c r="EFK3290" s="617"/>
      <c r="EFL3290" s="618"/>
      <c r="EFM3290" s="619"/>
      <c r="EFN3290" s="620"/>
      <c r="EFO3290" s="620"/>
      <c r="EFP3290" s="620"/>
      <c r="EFQ3290" s="617"/>
      <c r="EFR3290" s="618"/>
      <c r="EFS3290" s="619"/>
      <c r="EFT3290" s="620"/>
      <c r="EFU3290" s="620"/>
      <c r="EFV3290" s="620"/>
      <c r="EFW3290" s="617"/>
      <c r="EFX3290" s="618"/>
      <c r="EFY3290" s="619"/>
      <c r="EFZ3290" s="620"/>
      <c r="EGA3290" s="620"/>
      <c r="EGB3290" s="620"/>
      <c r="EGC3290" s="617"/>
      <c r="EGD3290" s="618"/>
      <c r="EGE3290" s="619"/>
      <c r="EGF3290" s="620"/>
      <c r="EGG3290" s="620"/>
      <c r="EGH3290" s="620"/>
      <c r="EGI3290" s="617"/>
      <c r="EGJ3290" s="618"/>
      <c r="EGK3290" s="619"/>
      <c r="EGL3290" s="620"/>
      <c r="EGM3290" s="620"/>
      <c r="EGN3290" s="620"/>
      <c r="EGO3290" s="617"/>
      <c r="EGP3290" s="618"/>
      <c r="EGQ3290" s="619"/>
      <c r="EGR3290" s="620"/>
      <c r="EGS3290" s="620"/>
      <c r="EGT3290" s="620"/>
      <c r="EGU3290" s="617"/>
      <c r="EGV3290" s="618"/>
      <c r="EGW3290" s="619"/>
      <c r="EGX3290" s="620"/>
      <c r="EGY3290" s="620"/>
      <c r="EGZ3290" s="620"/>
      <c r="EHA3290" s="617"/>
      <c r="EHB3290" s="618"/>
      <c r="EHC3290" s="619"/>
      <c r="EHD3290" s="620"/>
      <c r="EHE3290" s="620"/>
      <c r="EHF3290" s="620"/>
      <c r="EHG3290" s="617"/>
      <c r="EHH3290" s="618"/>
      <c r="EHI3290" s="619"/>
      <c r="EHJ3290" s="620"/>
      <c r="EHK3290" s="620"/>
      <c r="EHL3290" s="620"/>
      <c r="EHM3290" s="617"/>
      <c r="EHN3290" s="618"/>
      <c r="EHO3290" s="619"/>
      <c r="EHP3290" s="620"/>
      <c r="EHQ3290" s="620"/>
      <c r="EHR3290" s="620"/>
      <c r="EHS3290" s="617"/>
      <c r="EHT3290" s="618"/>
      <c r="EHU3290" s="619"/>
      <c r="EHV3290" s="620"/>
      <c r="EHW3290" s="620"/>
      <c r="EHX3290" s="620"/>
      <c r="EHY3290" s="617"/>
      <c r="EHZ3290" s="618"/>
      <c r="EIA3290" s="619"/>
      <c r="EIB3290" s="620"/>
      <c r="EIC3290" s="620"/>
      <c r="EID3290" s="620"/>
      <c r="EIE3290" s="617"/>
      <c r="EIF3290" s="618"/>
      <c r="EIG3290" s="619"/>
      <c r="EIH3290" s="620"/>
      <c r="EII3290" s="620"/>
      <c r="EIJ3290" s="620"/>
      <c r="EIK3290" s="617"/>
      <c r="EIL3290" s="618"/>
      <c r="EIM3290" s="619"/>
      <c r="EIN3290" s="620"/>
      <c r="EIO3290" s="620"/>
      <c r="EIP3290" s="620"/>
      <c r="EIQ3290" s="617"/>
      <c r="EIR3290" s="618"/>
      <c r="EIS3290" s="619"/>
      <c r="EIT3290" s="620"/>
      <c r="EIU3290" s="620"/>
      <c r="EIV3290" s="620"/>
      <c r="EIW3290" s="617"/>
      <c r="EIX3290" s="618"/>
      <c r="EIY3290" s="619"/>
      <c r="EIZ3290" s="620"/>
      <c r="EJA3290" s="620"/>
      <c r="EJB3290" s="620"/>
      <c r="EJC3290" s="617"/>
      <c r="EJD3290" s="618"/>
      <c r="EJE3290" s="619"/>
      <c r="EJF3290" s="620"/>
      <c r="EJG3290" s="620"/>
      <c r="EJH3290" s="620"/>
      <c r="EJI3290" s="617"/>
      <c r="EJJ3290" s="618"/>
      <c r="EJK3290" s="619"/>
      <c r="EJL3290" s="620"/>
      <c r="EJM3290" s="620"/>
      <c r="EJN3290" s="620"/>
      <c r="EJO3290" s="617"/>
      <c r="EJP3290" s="618"/>
      <c r="EJQ3290" s="619"/>
      <c r="EJR3290" s="620"/>
      <c r="EJS3290" s="620"/>
      <c r="EJT3290" s="620"/>
      <c r="EJU3290" s="617"/>
      <c r="EJV3290" s="618"/>
      <c r="EJW3290" s="619"/>
      <c r="EJX3290" s="620"/>
      <c r="EJY3290" s="620"/>
      <c r="EJZ3290" s="620"/>
      <c r="EKA3290" s="617"/>
      <c r="EKB3290" s="618"/>
      <c r="EKC3290" s="619"/>
      <c r="EKD3290" s="620"/>
      <c r="EKE3290" s="620"/>
      <c r="EKF3290" s="620"/>
      <c r="EKG3290" s="617"/>
      <c r="EKH3290" s="618"/>
      <c r="EKI3290" s="619"/>
      <c r="EKJ3290" s="620"/>
      <c r="EKK3290" s="620"/>
      <c r="EKL3290" s="620"/>
      <c r="EKM3290" s="617"/>
      <c r="EKN3290" s="618"/>
      <c r="EKO3290" s="619"/>
      <c r="EKP3290" s="620"/>
      <c r="EKQ3290" s="620"/>
      <c r="EKR3290" s="620"/>
      <c r="EKS3290" s="617"/>
      <c r="EKT3290" s="618"/>
      <c r="EKU3290" s="619"/>
      <c r="EKV3290" s="620"/>
      <c r="EKW3290" s="620"/>
      <c r="EKX3290" s="620"/>
      <c r="EKY3290" s="617"/>
      <c r="EKZ3290" s="618"/>
      <c r="ELA3290" s="619"/>
      <c r="ELB3290" s="620"/>
      <c r="ELC3290" s="620"/>
      <c r="ELD3290" s="620"/>
      <c r="ELE3290" s="617"/>
      <c r="ELF3290" s="618"/>
      <c r="ELG3290" s="619"/>
      <c r="ELH3290" s="620"/>
      <c r="ELI3290" s="620"/>
      <c r="ELJ3290" s="620"/>
      <c r="ELK3290" s="617"/>
      <c r="ELL3290" s="618"/>
      <c r="ELM3290" s="619"/>
      <c r="ELN3290" s="620"/>
      <c r="ELO3290" s="620"/>
      <c r="ELP3290" s="620"/>
      <c r="ELQ3290" s="617"/>
      <c r="ELR3290" s="618"/>
      <c r="ELS3290" s="619"/>
      <c r="ELT3290" s="620"/>
      <c r="ELU3290" s="620"/>
      <c r="ELV3290" s="620"/>
      <c r="ELW3290" s="617"/>
      <c r="ELX3290" s="618"/>
      <c r="ELY3290" s="619"/>
      <c r="ELZ3290" s="620"/>
      <c r="EMA3290" s="620"/>
      <c r="EMB3290" s="620"/>
      <c r="EMC3290" s="617"/>
      <c r="EMD3290" s="618"/>
      <c r="EME3290" s="619"/>
      <c r="EMF3290" s="620"/>
      <c r="EMG3290" s="620"/>
      <c r="EMH3290" s="620"/>
      <c r="EMI3290" s="617"/>
      <c r="EMJ3290" s="618"/>
      <c r="EMK3290" s="619"/>
      <c r="EML3290" s="620"/>
      <c r="EMM3290" s="620"/>
      <c r="EMN3290" s="620"/>
      <c r="EMO3290" s="617"/>
      <c r="EMP3290" s="618"/>
      <c r="EMQ3290" s="619"/>
      <c r="EMR3290" s="620"/>
      <c r="EMS3290" s="620"/>
      <c r="EMT3290" s="620"/>
      <c r="EMU3290" s="617"/>
      <c r="EMV3290" s="618"/>
      <c r="EMW3290" s="619"/>
      <c r="EMX3290" s="620"/>
      <c r="EMY3290" s="620"/>
      <c r="EMZ3290" s="620"/>
      <c r="ENA3290" s="617"/>
      <c r="ENB3290" s="618"/>
      <c r="ENC3290" s="619"/>
      <c r="END3290" s="620"/>
      <c r="ENE3290" s="620"/>
      <c r="ENF3290" s="620"/>
      <c r="ENG3290" s="617"/>
      <c r="ENH3290" s="618"/>
      <c r="ENI3290" s="619"/>
      <c r="ENJ3290" s="620"/>
      <c r="ENK3290" s="620"/>
      <c r="ENL3290" s="620"/>
      <c r="ENM3290" s="617"/>
      <c r="ENN3290" s="618"/>
      <c r="ENO3290" s="619"/>
      <c r="ENP3290" s="620"/>
      <c r="ENQ3290" s="620"/>
      <c r="ENR3290" s="620"/>
      <c r="ENS3290" s="617"/>
      <c r="ENT3290" s="618"/>
      <c r="ENU3290" s="619"/>
      <c r="ENV3290" s="620"/>
      <c r="ENW3290" s="620"/>
      <c r="ENX3290" s="620"/>
      <c r="ENY3290" s="617"/>
      <c r="ENZ3290" s="618"/>
      <c r="EOA3290" s="619"/>
      <c r="EOB3290" s="620"/>
      <c r="EOC3290" s="620"/>
      <c r="EOD3290" s="620"/>
      <c r="EOE3290" s="617"/>
      <c r="EOF3290" s="618"/>
      <c r="EOG3290" s="619"/>
      <c r="EOH3290" s="620"/>
      <c r="EOI3290" s="620"/>
      <c r="EOJ3290" s="620"/>
      <c r="EOK3290" s="617"/>
      <c r="EOL3290" s="618"/>
      <c r="EOM3290" s="619"/>
      <c r="EON3290" s="620"/>
      <c r="EOO3290" s="620"/>
      <c r="EOP3290" s="620"/>
      <c r="EOQ3290" s="617"/>
      <c r="EOR3290" s="618"/>
      <c r="EOS3290" s="619"/>
      <c r="EOT3290" s="620"/>
      <c r="EOU3290" s="620"/>
      <c r="EOV3290" s="620"/>
      <c r="EOW3290" s="617"/>
      <c r="EOX3290" s="618"/>
      <c r="EOY3290" s="619"/>
      <c r="EOZ3290" s="620"/>
      <c r="EPA3290" s="620"/>
      <c r="EPB3290" s="620"/>
      <c r="EPC3290" s="617"/>
      <c r="EPD3290" s="618"/>
      <c r="EPE3290" s="619"/>
      <c r="EPF3290" s="620"/>
      <c r="EPG3290" s="620"/>
      <c r="EPH3290" s="620"/>
      <c r="EPI3290" s="617"/>
      <c r="EPJ3290" s="618"/>
      <c r="EPK3290" s="619"/>
      <c r="EPL3290" s="620"/>
      <c r="EPM3290" s="620"/>
      <c r="EPN3290" s="620"/>
      <c r="EPO3290" s="617"/>
      <c r="EPP3290" s="618"/>
      <c r="EPQ3290" s="619"/>
      <c r="EPR3290" s="620"/>
      <c r="EPS3290" s="620"/>
      <c r="EPT3290" s="620"/>
      <c r="EPU3290" s="617"/>
      <c r="EPV3290" s="618"/>
      <c r="EPW3290" s="619"/>
      <c r="EPX3290" s="620"/>
      <c r="EPY3290" s="620"/>
      <c r="EPZ3290" s="620"/>
      <c r="EQA3290" s="617"/>
      <c r="EQB3290" s="618"/>
      <c r="EQC3290" s="619"/>
      <c r="EQD3290" s="620"/>
      <c r="EQE3290" s="620"/>
      <c r="EQF3290" s="620"/>
      <c r="EQG3290" s="617"/>
      <c r="EQH3290" s="618"/>
      <c r="EQI3290" s="619"/>
      <c r="EQJ3290" s="620"/>
      <c r="EQK3290" s="620"/>
      <c r="EQL3290" s="620"/>
      <c r="EQM3290" s="617"/>
      <c r="EQN3290" s="618"/>
      <c r="EQO3290" s="619"/>
      <c r="EQP3290" s="620"/>
      <c r="EQQ3290" s="620"/>
      <c r="EQR3290" s="620"/>
      <c r="EQS3290" s="617"/>
      <c r="EQT3290" s="618"/>
      <c r="EQU3290" s="619"/>
      <c r="EQV3290" s="620"/>
      <c r="EQW3290" s="620"/>
      <c r="EQX3290" s="620"/>
      <c r="EQY3290" s="617"/>
      <c r="EQZ3290" s="618"/>
      <c r="ERA3290" s="619"/>
      <c r="ERB3290" s="620"/>
      <c r="ERC3290" s="620"/>
      <c r="ERD3290" s="620"/>
      <c r="ERE3290" s="617"/>
      <c r="ERF3290" s="618"/>
      <c r="ERG3290" s="619"/>
      <c r="ERH3290" s="620"/>
      <c r="ERI3290" s="620"/>
      <c r="ERJ3290" s="620"/>
      <c r="ERK3290" s="617"/>
      <c r="ERL3290" s="618"/>
      <c r="ERM3290" s="619"/>
      <c r="ERN3290" s="620"/>
      <c r="ERO3290" s="620"/>
      <c r="ERP3290" s="620"/>
      <c r="ERQ3290" s="617"/>
      <c r="ERR3290" s="618"/>
      <c r="ERS3290" s="619"/>
      <c r="ERT3290" s="620"/>
      <c r="ERU3290" s="620"/>
      <c r="ERV3290" s="620"/>
      <c r="ERW3290" s="617"/>
      <c r="ERX3290" s="618"/>
      <c r="ERY3290" s="619"/>
      <c r="ERZ3290" s="620"/>
      <c r="ESA3290" s="620"/>
      <c r="ESB3290" s="620"/>
      <c r="ESC3290" s="617"/>
      <c r="ESD3290" s="618"/>
      <c r="ESE3290" s="619"/>
      <c r="ESF3290" s="620"/>
      <c r="ESG3290" s="620"/>
      <c r="ESH3290" s="620"/>
      <c r="ESI3290" s="617"/>
      <c r="ESJ3290" s="618"/>
      <c r="ESK3290" s="619"/>
      <c r="ESL3290" s="620"/>
      <c r="ESM3290" s="620"/>
      <c r="ESN3290" s="620"/>
      <c r="ESO3290" s="617"/>
      <c r="ESP3290" s="618"/>
      <c r="ESQ3290" s="619"/>
      <c r="ESR3290" s="620"/>
      <c r="ESS3290" s="620"/>
      <c r="EST3290" s="620"/>
      <c r="ESU3290" s="617"/>
      <c r="ESV3290" s="618"/>
      <c r="ESW3290" s="619"/>
      <c r="ESX3290" s="620"/>
      <c r="ESY3290" s="620"/>
      <c r="ESZ3290" s="620"/>
      <c r="ETA3290" s="617"/>
      <c r="ETB3290" s="618"/>
      <c r="ETC3290" s="619"/>
      <c r="ETD3290" s="620"/>
      <c r="ETE3290" s="620"/>
      <c r="ETF3290" s="620"/>
      <c r="ETG3290" s="617"/>
      <c r="ETH3290" s="618"/>
      <c r="ETI3290" s="619"/>
      <c r="ETJ3290" s="620"/>
      <c r="ETK3290" s="620"/>
      <c r="ETL3290" s="620"/>
      <c r="ETM3290" s="617"/>
      <c r="ETN3290" s="618"/>
      <c r="ETO3290" s="619"/>
      <c r="ETP3290" s="620"/>
      <c r="ETQ3290" s="620"/>
      <c r="ETR3290" s="620"/>
      <c r="ETS3290" s="617"/>
      <c r="ETT3290" s="618"/>
      <c r="ETU3290" s="619"/>
      <c r="ETV3290" s="620"/>
      <c r="ETW3290" s="620"/>
      <c r="ETX3290" s="620"/>
      <c r="ETY3290" s="617"/>
      <c r="ETZ3290" s="618"/>
      <c r="EUA3290" s="619"/>
      <c r="EUB3290" s="620"/>
      <c r="EUC3290" s="620"/>
      <c r="EUD3290" s="620"/>
      <c r="EUE3290" s="617"/>
      <c r="EUF3290" s="618"/>
      <c r="EUG3290" s="619"/>
      <c r="EUH3290" s="620"/>
      <c r="EUI3290" s="620"/>
      <c r="EUJ3290" s="620"/>
      <c r="EUK3290" s="617"/>
      <c r="EUL3290" s="618"/>
      <c r="EUM3290" s="619"/>
      <c r="EUN3290" s="620"/>
      <c r="EUO3290" s="620"/>
      <c r="EUP3290" s="620"/>
      <c r="EUQ3290" s="617"/>
      <c r="EUR3290" s="618"/>
      <c r="EUS3290" s="619"/>
      <c r="EUT3290" s="620"/>
      <c r="EUU3290" s="620"/>
      <c r="EUV3290" s="620"/>
      <c r="EUW3290" s="617"/>
      <c r="EUX3290" s="618"/>
      <c r="EUY3290" s="619"/>
      <c r="EUZ3290" s="620"/>
      <c r="EVA3290" s="620"/>
      <c r="EVB3290" s="620"/>
      <c r="EVC3290" s="617"/>
      <c r="EVD3290" s="618"/>
      <c r="EVE3290" s="619"/>
      <c r="EVF3290" s="620"/>
      <c r="EVG3290" s="620"/>
      <c r="EVH3290" s="620"/>
      <c r="EVI3290" s="617"/>
      <c r="EVJ3290" s="618"/>
      <c r="EVK3290" s="619"/>
      <c r="EVL3290" s="620"/>
      <c r="EVM3290" s="620"/>
      <c r="EVN3290" s="620"/>
      <c r="EVO3290" s="617"/>
      <c r="EVP3290" s="618"/>
      <c r="EVQ3290" s="619"/>
      <c r="EVR3290" s="620"/>
      <c r="EVS3290" s="620"/>
      <c r="EVT3290" s="620"/>
      <c r="EVU3290" s="617"/>
      <c r="EVV3290" s="618"/>
      <c r="EVW3290" s="619"/>
      <c r="EVX3290" s="620"/>
      <c r="EVY3290" s="620"/>
      <c r="EVZ3290" s="620"/>
      <c r="EWA3290" s="617"/>
      <c r="EWB3290" s="618"/>
      <c r="EWC3290" s="619"/>
      <c r="EWD3290" s="620"/>
      <c r="EWE3290" s="620"/>
      <c r="EWF3290" s="620"/>
      <c r="EWG3290" s="617"/>
      <c r="EWH3290" s="618"/>
      <c r="EWI3290" s="619"/>
      <c r="EWJ3290" s="620"/>
      <c r="EWK3290" s="620"/>
      <c r="EWL3290" s="620"/>
      <c r="EWM3290" s="617"/>
      <c r="EWN3290" s="618"/>
      <c r="EWO3290" s="619"/>
      <c r="EWP3290" s="620"/>
      <c r="EWQ3290" s="620"/>
      <c r="EWR3290" s="620"/>
      <c r="EWS3290" s="617"/>
      <c r="EWT3290" s="618"/>
      <c r="EWU3290" s="619"/>
      <c r="EWV3290" s="620"/>
      <c r="EWW3290" s="620"/>
      <c r="EWX3290" s="620"/>
      <c r="EWY3290" s="617"/>
      <c r="EWZ3290" s="618"/>
      <c r="EXA3290" s="619"/>
      <c r="EXB3290" s="620"/>
      <c r="EXC3290" s="620"/>
      <c r="EXD3290" s="620"/>
      <c r="EXE3290" s="617"/>
      <c r="EXF3290" s="618"/>
      <c r="EXG3290" s="619"/>
      <c r="EXH3290" s="620"/>
      <c r="EXI3290" s="620"/>
      <c r="EXJ3290" s="620"/>
      <c r="EXK3290" s="617"/>
      <c r="EXL3290" s="618"/>
      <c r="EXM3290" s="619"/>
      <c r="EXN3290" s="620"/>
      <c r="EXO3290" s="620"/>
      <c r="EXP3290" s="620"/>
      <c r="EXQ3290" s="617"/>
      <c r="EXR3290" s="618"/>
      <c r="EXS3290" s="619"/>
      <c r="EXT3290" s="620"/>
      <c r="EXU3290" s="620"/>
      <c r="EXV3290" s="620"/>
      <c r="EXW3290" s="617"/>
      <c r="EXX3290" s="618"/>
      <c r="EXY3290" s="619"/>
      <c r="EXZ3290" s="620"/>
      <c r="EYA3290" s="620"/>
      <c r="EYB3290" s="620"/>
      <c r="EYC3290" s="617"/>
      <c r="EYD3290" s="618"/>
      <c r="EYE3290" s="619"/>
      <c r="EYF3290" s="620"/>
      <c r="EYG3290" s="620"/>
      <c r="EYH3290" s="620"/>
      <c r="EYI3290" s="617"/>
      <c r="EYJ3290" s="618"/>
      <c r="EYK3290" s="619"/>
      <c r="EYL3290" s="620"/>
      <c r="EYM3290" s="620"/>
      <c r="EYN3290" s="620"/>
      <c r="EYO3290" s="617"/>
      <c r="EYP3290" s="618"/>
      <c r="EYQ3290" s="619"/>
      <c r="EYR3290" s="620"/>
      <c r="EYS3290" s="620"/>
      <c r="EYT3290" s="620"/>
      <c r="EYU3290" s="617"/>
      <c r="EYV3290" s="618"/>
      <c r="EYW3290" s="619"/>
      <c r="EYX3290" s="620"/>
      <c r="EYY3290" s="620"/>
      <c r="EYZ3290" s="620"/>
      <c r="EZA3290" s="617"/>
      <c r="EZB3290" s="618"/>
      <c r="EZC3290" s="619"/>
      <c r="EZD3290" s="620"/>
      <c r="EZE3290" s="620"/>
      <c r="EZF3290" s="620"/>
      <c r="EZG3290" s="617"/>
      <c r="EZH3290" s="618"/>
      <c r="EZI3290" s="619"/>
      <c r="EZJ3290" s="620"/>
      <c r="EZK3290" s="620"/>
      <c r="EZL3290" s="620"/>
      <c r="EZM3290" s="617"/>
      <c r="EZN3290" s="618"/>
      <c r="EZO3290" s="619"/>
      <c r="EZP3290" s="620"/>
      <c r="EZQ3290" s="620"/>
      <c r="EZR3290" s="620"/>
      <c r="EZS3290" s="617"/>
      <c r="EZT3290" s="618"/>
      <c r="EZU3290" s="619"/>
      <c r="EZV3290" s="620"/>
      <c r="EZW3290" s="620"/>
      <c r="EZX3290" s="620"/>
      <c r="EZY3290" s="617"/>
      <c r="EZZ3290" s="618"/>
      <c r="FAA3290" s="619"/>
      <c r="FAB3290" s="620"/>
      <c r="FAC3290" s="620"/>
      <c r="FAD3290" s="620"/>
      <c r="FAE3290" s="617"/>
      <c r="FAF3290" s="618"/>
      <c r="FAG3290" s="619"/>
      <c r="FAH3290" s="620"/>
      <c r="FAI3290" s="620"/>
      <c r="FAJ3290" s="620"/>
      <c r="FAK3290" s="617"/>
      <c r="FAL3290" s="618"/>
      <c r="FAM3290" s="619"/>
      <c r="FAN3290" s="620"/>
      <c r="FAO3290" s="620"/>
      <c r="FAP3290" s="620"/>
      <c r="FAQ3290" s="617"/>
      <c r="FAR3290" s="618"/>
      <c r="FAS3290" s="619"/>
      <c r="FAT3290" s="620"/>
      <c r="FAU3290" s="620"/>
      <c r="FAV3290" s="620"/>
      <c r="FAW3290" s="617"/>
      <c r="FAX3290" s="618"/>
      <c r="FAY3290" s="619"/>
      <c r="FAZ3290" s="620"/>
      <c r="FBA3290" s="620"/>
      <c r="FBB3290" s="620"/>
      <c r="FBC3290" s="617"/>
      <c r="FBD3290" s="618"/>
      <c r="FBE3290" s="619"/>
      <c r="FBF3290" s="620"/>
      <c r="FBG3290" s="620"/>
      <c r="FBH3290" s="620"/>
      <c r="FBI3290" s="617"/>
      <c r="FBJ3290" s="618"/>
      <c r="FBK3290" s="619"/>
      <c r="FBL3290" s="620"/>
      <c r="FBM3290" s="620"/>
      <c r="FBN3290" s="620"/>
      <c r="FBO3290" s="617"/>
      <c r="FBP3290" s="618"/>
      <c r="FBQ3290" s="619"/>
      <c r="FBR3290" s="620"/>
      <c r="FBS3290" s="620"/>
      <c r="FBT3290" s="620"/>
      <c r="FBU3290" s="617"/>
      <c r="FBV3290" s="618"/>
      <c r="FBW3290" s="619"/>
      <c r="FBX3290" s="620"/>
      <c r="FBY3290" s="620"/>
      <c r="FBZ3290" s="620"/>
      <c r="FCA3290" s="617"/>
      <c r="FCB3290" s="618"/>
      <c r="FCC3290" s="619"/>
      <c r="FCD3290" s="620"/>
      <c r="FCE3290" s="620"/>
      <c r="FCF3290" s="620"/>
      <c r="FCG3290" s="617"/>
      <c r="FCH3290" s="618"/>
      <c r="FCI3290" s="619"/>
      <c r="FCJ3290" s="620"/>
      <c r="FCK3290" s="620"/>
      <c r="FCL3290" s="620"/>
      <c r="FCM3290" s="617"/>
      <c r="FCN3290" s="618"/>
      <c r="FCO3290" s="619"/>
      <c r="FCP3290" s="620"/>
      <c r="FCQ3290" s="620"/>
      <c r="FCR3290" s="620"/>
      <c r="FCS3290" s="617"/>
      <c r="FCT3290" s="618"/>
      <c r="FCU3290" s="619"/>
      <c r="FCV3290" s="620"/>
      <c r="FCW3290" s="620"/>
      <c r="FCX3290" s="620"/>
      <c r="FCY3290" s="617"/>
      <c r="FCZ3290" s="618"/>
      <c r="FDA3290" s="619"/>
      <c r="FDB3290" s="620"/>
      <c r="FDC3290" s="620"/>
      <c r="FDD3290" s="620"/>
      <c r="FDE3290" s="617"/>
      <c r="FDF3290" s="618"/>
      <c r="FDG3290" s="619"/>
      <c r="FDH3290" s="620"/>
      <c r="FDI3290" s="620"/>
      <c r="FDJ3290" s="620"/>
      <c r="FDK3290" s="617"/>
      <c r="FDL3290" s="618"/>
      <c r="FDM3290" s="619"/>
      <c r="FDN3290" s="620"/>
      <c r="FDO3290" s="620"/>
      <c r="FDP3290" s="620"/>
      <c r="FDQ3290" s="617"/>
      <c r="FDR3290" s="618"/>
      <c r="FDS3290" s="619"/>
      <c r="FDT3290" s="620"/>
      <c r="FDU3290" s="620"/>
      <c r="FDV3290" s="620"/>
      <c r="FDW3290" s="617"/>
      <c r="FDX3290" s="618"/>
      <c r="FDY3290" s="619"/>
      <c r="FDZ3290" s="620"/>
      <c r="FEA3290" s="620"/>
      <c r="FEB3290" s="620"/>
      <c r="FEC3290" s="617"/>
      <c r="FED3290" s="618"/>
      <c r="FEE3290" s="619"/>
      <c r="FEF3290" s="620"/>
      <c r="FEG3290" s="620"/>
      <c r="FEH3290" s="620"/>
      <c r="FEI3290" s="617"/>
      <c r="FEJ3290" s="618"/>
      <c r="FEK3290" s="619"/>
      <c r="FEL3290" s="620"/>
      <c r="FEM3290" s="620"/>
      <c r="FEN3290" s="620"/>
      <c r="FEO3290" s="617"/>
      <c r="FEP3290" s="618"/>
      <c r="FEQ3290" s="619"/>
      <c r="FER3290" s="620"/>
      <c r="FES3290" s="620"/>
      <c r="FET3290" s="620"/>
      <c r="FEU3290" s="617"/>
      <c r="FEV3290" s="618"/>
      <c r="FEW3290" s="619"/>
      <c r="FEX3290" s="620"/>
      <c r="FEY3290" s="620"/>
      <c r="FEZ3290" s="620"/>
      <c r="FFA3290" s="617"/>
      <c r="FFB3290" s="618"/>
      <c r="FFC3290" s="619"/>
      <c r="FFD3290" s="620"/>
      <c r="FFE3290" s="620"/>
      <c r="FFF3290" s="620"/>
      <c r="FFG3290" s="617"/>
      <c r="FFH3290" s="618"/>
      <c r="FFI3290" s="619"/>
      <c r="FFJ3290" s="620"/>
      <c r="FFK3290" s="620"/>
      <c r="FFL3290" s="620"/>
      <c r="FFM3290" s="617"/>
      <c r="FFN3290" s="618"/>
      <c r="FFO3290" s="619"/>
      <c r="FFP3290" s="620"/>
      <c r="FFQ3290" s="620"/>
      <c r="FFR3290" s="620"/>
      <c r="FFS3290" s="617"/>
      <c r="FFT3290" s="618"/>
      <c r="FFU3290" s="619"/>
      <c r="FFV3290" s="620"/>
      <c r="FFW3290" s="620"/>
      <c r="FFX3290" s="620"/>
      <c r="FFY3290" s="617"/>
      <c r="FFZ3290" s="618"/>
      <c r="FGA3290" s="619"/>
      <c r="FGB3290" s="620"/>
      <c r="FGC3290" s="620"/>
      <c r="FGD3290" s="620"/>
      <c r="FGE3290" s="617"/>
      <c r="FGF3290" s="618"/>
      <c r="FGG3290" s="619"/>
      <c r="FGH3290" s="620"/>
      <c r="FGI3290" s="620"/>
      <c r="FGJ3290" s="620"/>
      <c r="FGK3290" s="617"/>
      <c r="FGL3290" s="618"/>
      <c r="FGM3290" s="619"/>
      <c r="FGN3290" s="620"/>
      <c r="FGO3290" s="620"/>
      <c r="FGP3290" s="620"/>
      <c r="FGQ3290" s="617"/>
      <c r="FGR3290" s="618"/>
      <c r="FGS3290" s="619"/>
      <c r="FGT3290" s="620"/>
      <c r="FGU3290" s="620"/>
      <c r="FGV3290" s="620"/>
      <c r="FGW3290" s="617"/>
      <c r="FGX3290" s="618"/>
      <c r="FGY3290" s="619"/>
      <c r="FGZ3290" s="620"/>
      <c r="FHA3290" s="620"/>
      <c r="FHB3290" s="620"/>
      <c r="FHC3290" s="617"/>
      <c r="FHD3290" s="618"/>
      <c r="FHE3290" s="619"/>
      <c r="FHF3290" s="620"/>
      <c r="FHG3290" s="620"/>
      <c r="FHH3290" s="620"/>
      <c r="FHI3290" s="617"/>
      <c r="FHJ3290" s="618"/>
      <c r="FHK3290" s="619"/>
      <c r="FHL3290" s="620"/>
      <c r="FHM3290" s="620"/>
      <c r="FHN3290" s="620"/>
      <c r="FHO3290" s="617"/>
      <c r="FHP3290" s="618"/>
      <c r="FHQ3290" s="619"/>
      <c r="FHR3290" s="620"/>
      <c r="FHS3290" s="620"/>
      <c r="FHT3290" s="620"/>
      <c r="FHU3290" s="617"/>
      <c r="FHV3290" s="618"/>
      <c r="FHW3290" s="619"/>
      <c r="FHX3290" s="620"/>
      <c r="FHY3290" s="620"/>
      <c r="FHZ3290" s="620"/>
      <c r="FIA3290" s="617"/>
      <c r="FIB3290" s="618"/>
      <c r="FIC3290" s="619"/>
      <c r="FID3290" s="620"/>
      <c r="FIE3290" s="620"/>
      <c r="FIF3290" s="620"/>
      <c r="FIG3290" s="617"/>
      <c r="FIH3290" s="618"/>
      <c r="FII3290" s="619"/>
      <c r="FIJ3290" s="620"/>
      <c r="FIK3290" s="620"/>
      <c r="FIL3290" s="620"/>
      <c r="FIM3290" s="617"/>
      <c r="FIN3290" s="618"/>
      <c r="FIO3290" s="619"/>
      <c r="FIP3290" s="620"/>
      <c r="FIQ3290" s="620"/>
      <c r="FIR3290" s="620"/>
      <c r="FIS3290" s="617"/>
      <c r="FIT3290" s="618"/>
      <c r="FIU3290" s="619"/>
      <c r="FIV3290" s="620"/>
      <c r="FIW3290" s="620"/>
      <c r="FIX3290" s="620"/>
      <c r="FIY3290" s="617"/>
      <c r="FIZ3290" s="618"/>
      <c r="FJA3290" s="619"/>
      <c r="FJB3290" s="620"/>
      <c r="FJC3290" s="620"/>
      <c r="FJD3290" s="620"/>
      <c r="FJE3290" s="617"/>
      <c r="FJF3290" s="618"/>
      <c r="FJG3290" s="619"/>
      <c r="FJH3290" s="620"/>
      <c r="FJI3290" s="620"/>
      <c r="FJJ3290" s="620"/>
      <c r="FJK3290" s="617"/>
      <c r="FJL3290" s="618"/>
      <c r="FJM3290" s="619"/>
      <c r="FJN3290" s="620"/>
      <c r="FJO3290" s="620"/>
      <c r="FJP3290" s="620"/>
      <c r="FJQ3290" s="617"/>
      <c r="FJR3290" s="618"/>
      <c r="FJS3290" s="619"/>
      <c r="FJT3290" s="620"/>
      <c r="FJU3290" s="620"/>
      <c r="FJV3290" s="620"/>
      <c r="FJW3290" s="617"/>
      <c r="FJX3290" s="618"/>
      <c r="FJY3290" s="619"/>
      <c r="FJZ3290" s="620"/>
      <c r="FKA3290" s="620"/>
      <c r="FKB3290" s="620"/>
      <c r="FKC3290" s="617"/>
      <c r="FKD3290" s="618"/>
      <c r="FKE3290" s="619"/>
      <c r="FKF3290" s="620"/>
      <c r="FKG3290" s="620"/>
      <c r="FKH3290" s="620"/>
      <c r="FKI3290" s="617"/>
      <c r="FKJ3290" s="618"/>
      <c r="FKK3290" s="619"/>
      <c r="FKL3290" s="620"/>
      <c r="FKM3290" s="620"/>
      <c r="FKN3290" s="620"/>
      <c r="FKO3290" s="617"/>
      <c r="FKP3290" s="618"/>
      <c r="FKQ3290" s="619"/>
      <c r="FKR3290" s="620"/>
      <c r="FKS3290" s="620"/>
      <c r="FKT3290" s="620"/>
      <c r="FKU3290" s="617"/>
      <c r="FKV3290" s="618"/>
      <c r="FKW3290" s="619"/>
      <c r="FKX3290" s="620"/>
      <c r="FKY3290" s="620"/>
      <c r="FKZ3290" s="620"/>
      <c r="FLA3290" s="617"/>
      <c r="FLB3290" s="618"/>
      <c r="FLC3290" s="619"/>
      <c r="FLD3290" s="620"/>
      <c r="FLE3290" s="620"/>
      <c r="FLF3290" s="620"/>
      <c r="FLG3290" s="617"/>
      <c r="FLH3290" s="618"/>
      <c r="FLI3290" s="619"/>
      <c r="FLJ3290" s="620"/>
      <c r="FLK3290" s="620"/>
      <c r="FLL3290" s="620"/>
      <c r="FLM3290" s="617"/>
      <c r="FLN3290" s="618"/>
      <c r="FLO3290" s="619"/>
      <c r="FLP3290" s="620"/>
      <c r="FLQ3290" s="620"/>
      <c r="FLR3290" s="620"/>
      <c r="FLS3290" s="617"/>
      <c r="FLT3290" s="618"/>
      <c r="FLU3290" s="619"/>
      <c r="FLV3290" s="620"/>
      <c r="FLW3290" s="620"/>
      <c r="FLX3290" s="620"/>
      <c r="FLY3290" s="617"/>
      <c r="FLZ3290" s="618"/>
      <c r="FMA3290" s="619"/>
      <c r="FMB3290" s="620"/>
      <c r="FMC3290" s="620"/>
      <c r="FMD3290" s="620"/>
      <c r="FME3290" s="617"/>
      <c r="FMF3290" s="618"/>
      <c r="FMG3290" s="619"/>
      <c r="FMH3290" s="620"/>
      <c r="FMI3290" s="620"/>
      <c r="FMJ3290" s="620"/>
      <c r="FMK3290" s="617"/>
      <c r="FML3290" s="618"/>
      <c r="FMM3290" s="619"/>
      <c r="FMN3290" s="620"/>
      <c r="FMO3290" s="620"/>
      <c r="FMP3290" s="620"/>
      <c r="FMQ3290" s="617"/>
      <c r="FMR3290" s="618"/>
      <c r="FMS3290" s="619"/>
      <c r="FMT3290" s="620"/>
      <c r="FMU3290" s="620"/>
      <c r="FMV3290" s="620"/>
      <c r="FMW3290" s="617"/>
      <c r="FMX3290" s="618"/>
      <c r="FMY3290" s="619"/>
      <c r="FMZ3290" s="620"/>
      <c r="FNA3290" s="620"/>
      <c r="FNB3290" s="620"/>
      <c r="FNC3290" s="617"/>
      <c r="FND3290" s="618"/>
      <c r="FNE3290" s="619"/>
      <c r="FNF3290" s="620"/>
      <c r="FNG3290" s="620"/>
      <c r="FNH3290" s="620"/>
      <c r="FNI3290" s="617"/>
      <c r="FNJ3290" s="618"/>
      <c r="FNK3290" s="619"/>
      <c r="FNL3290" s="620"/>
      <c r="FNM3290" s="620"/>
      <c r="FNN3290" s="620"/>
      <c r="FNO3290" s="617"/>
      <c r="FNP3290" s="618"/>
      <c r="FNQ3290" s="619"/>
      <c r="FNR3290" s="620"/>
      <c r="FNS3290" s="620"/>
      <c r="FNT3290" s="620"/>
      <c r="FNU3290" s="617"/>
      <c r="FNV3290" s="618"/>
      <c r="FNW3290" s="619"/>
      <c r="FNX3290" s="620"/>
      <c r="FNY3290" s="620"/>
      <c r="FNZ3290" s="620"/>
      <c r="FOA3290" s="617"/>
      <c r="FOB3290" s="618"/>
      <c r="FOC3290" s="619"/>
      <c r="FOD3290" s="620"/>
      <c r="FOE3290" s="620"/>
      <c r="FOF3290" s="620"/>
      <c r="FOG3290" s="617"/>
      <c r="FOH3290" s="618"/>
      <c r="FOI3290" s="619"/>
      <c r="FOJ3290" s="620"/>
      <c r="FOK3290" s="620"/>
      <c r="FOL3290" s="620"/>
      <c r="FOM3290" s="617"/>
      <c r="FON3290" s="618"/>
      <c r="FOO3290" s="619"/>
      <c r="FOP3290" s="620"/>
      <c r="FOQ3290" s="620"/>
      <c r="FOR3290" s="620"/>
      <c r="FOS3290" s="617"/>
      <c r="FOT3290" s="618"/>
      <c r="FOU3290" s="619"/>
      <c r="FOV3290" s="620"/>
      <c r="FOW3290" s="620"/>
      <c r="FOX3290" s="620"/>
      <c r="FOY3290" s="617"/>
      <c r="FOZ3290" s="618"/>
      <c r="FPA3290" s="619"/>
      <c r="FPB3290" s="620"/>
      <c r="FPC3290" s="620"/>
      <c r="FPD3290" s="620"/>
      <c r="FPE3290" s="617"/>
      <c r="FPF3290" s="618"/>
      <c r="FPG3290" s="619"/>
      <c r="FPH3290" s="620"/>
      <c r="FPI3290" s="620"/>
      <c r="FPJ3290" s="620"/>
      <c r="FPK3290" s="617"/>
      <c r="FPL3290" s="618"/>
      <c r="FPM3290" s="619"/>
      <c r="FPN3290" s="620"/>
      <c r="FPO3290" s="620"/>
      <c r="FPP3290" s="620"/>
      <c r="FPQ3290" s="617"/>
      <c r="FPR3290" s="618"/>
      <c r="FPS3290" s="619"/>
      <c r="FPT3290" s="620"/>
      <c r="FPU3290" s="620"/>
      <c r="FPV3290" s="620"/>
      <c r="FPW3290" s="617"/>
      <c r="FPX3290" s="618"/>
      <c r="FPY3290" s="619"/>
      <c r="FPZ3290" s="620"/>
      <c r="FQA3290" s="620"/>
      <c r="FQB3290" s="620"/>
      <c r="FQC3290" s="617"/>
      <c r="FQD3290" s="618"/>
      <c r="FQE3290" s="619"/>
      <c r="FQF3290" s="620"/>
      <c r="FQG3290" s="620"/>
      <c r="FQH3290" s="620"/>
      <c r="FQI3290" s="617"/>
      <c r="FQJ3290" s="618"/>
      <c r="FQK3290" s="619"/>
      <c r="FQL3290" s="620"/>
      <c r="FQM3290" s="620"/>
      <c r="FQN3290" s="620"/>
      <c r="FQO3290" s="617"/>
      <c r="FQP3290" s="618"/>
      <c r="FQQ3290" s="619"/>
      <c r="FQR3290" s="620"/>
      <c r="FQS3290" s="620"/>
      <c r="FQT3290" s="620"/>
      <c r="FQU3290" s="617"/>
      <c r="FQV3290" s="618"/>
      <c r="FQW3290" s="619"/>
      <c r="FQX3290" s="620"/>
      <c r="FQY3290" s="620"/>
      <c r="FQZ3290" s="620"/>
      <c r="FRA3290" s="617"/>
      <c r="FRB3290" s="618"/>
      <c r="FRC3290" s="619"/>
      <c r="FRD3290" s="620"/>
      <c r="FRE3290" s="620"/>
      <c r="FRF3290" s="620"/>
      <c r="FRG3290" s="617"/>
      <c r="FRH3290" s="618"/>
      <c r="FRI3290" s="619"/>
      <c r="FRJ3290" s="620"/>
      <c r="FRK3290" s="620"/>
      <c r="FRL3290" s="620"/>
      <c r="FRM3290" s="617"/>
      <c r="FRN3290" s="618"/>
      <c r="FRO3290" s="619"/>
      <c r="FRP3290" s="620"/>
      <c r="FRQ3290" s="620"/>
      <c r="FRR3290" s="620"/>
      <c r="FRS3290" s="617"/>
      <c r="FRT3290" s="618"/>
      <c r="FRU3290" s="619"/>
      <c r="FRV3290" s="620"/>
      <c r="FRW3290" s="620"/>
      <c r="FRX3290" s="620"/>
      <c r="FRY3290" s="617"/>
      <c r="FRZ3290" s="618"/>
      <c r="FSA3290" s="619"/>
      <c r="FSB3290" s="620"/>
      <c r="FSC3290" s="620"/>
      <c r="FSD3290" s="620"/>
      <c r="FSE3290" s="617"/>
      <c r="FSF3290" s="618"/>
      <c r="FSG3290" s="619"/>
      <c r="FSH3290" s="620"/>
      <c r="FSI3290" s="620"/>
      <c r="FSJ3290" s="620"/>
      <c r="FSK3290" s="617"/>
      <c r="FSL3290" s="618"/>
      <c r="FSM3290" s="619"/>
      <c r="FSN3290" s="620"/>
      <c r="FSO3290" s="620"/>
      <c r="FSP3290" s="620"/>
      <c r="FSQ3290" s="617"/>
      <c r="FSR3290" s="618"/>
      <c r="FSS3290" s="619"/>
      <c r="FST3290" s="620"/>
      <c r="FSU3290" s="620"/>
      <c r="FSV3290" s="620"/>
      <c r="FSW3290" s="617"/>
      <c r="FSX3290" s="618"/>
      <c r="FSY3290" s="619"/>
      <c r="FSZ3290" s="620"/>
      <c r="FTA3290" s="620"/>
      <c r="FTB3290" s="620"/>
      <c r="FTC3290" s="617"/>
      <c r="FTD3290" s="618"/>
      <c r="FTE3290" s="619"/>
      <c r="FTF3290" s="620"/>
      <c r="FTG3290" s="620"/>
      <c r="FTH3290" s="620"/>
      <c r="FTI3290" s="617"/>
      <c r="FTJ3290" s="618"/>
      <c r="FTK3290" s="619"/>
      <c r="FTL3290" s="620"/>
      <c r="FTM3290" s="620"/>
      <c r="FTN3290" s="620"/>
      <c r="FTO3290" s="617"/>
      <c r="FTP3290" s="618"/>
      <c r="FTQ3290" s="619"/>
      <c r="FTR3290" s="620"/>
      <c r="FTS3290" s="620"/>
      <c r="FTT3290" s="620"/>
      <c r="FTU3290" s="617"/>
      <c r="FTV3290" s="618"/>
      <c r="FTW3290" s="619"/>
      <c r="FTX3290" s="620"/>
      <c r="FTY3290" s="620"/>
      <c r="FTZ3290" s="620"/>
      <c r="FUA3290" s="617"/>
      <c r="FUB3290" s="618"/>
      <c r="FUC3290" s="619"/>
      <c r="FUD3290" s="620"/>
      <c r="FUE3290" s="620"/>
      <c r="FUF3290" s="620"/>
      <c r="FUG3290" s="617"/>
      <c r="FUH3290" s="618"/>
      <c r="FUI3290" s="619"/>
      <c r="FUJ3290" s="620"/>
      <c r="FUK3290" s="620"/>
      <c r="FUL3290" s="620"/>
      <c r="FUM3290" s="617"/>
      <c r="FUN3290" s="618"/>
      <c r="FUO3290" s="619"/>
      <c r="FUP3290" s="620"/>
      <c r="FUQ3290" s="620"/>
      <c r="FUR3290" s="620"/>
      <c r="FUS3290" s="617"/>
      <c r="FUT3290" s="618"/>
      <c r="FUU3290" s="619"/>
      <c r="FUV3290" s="620"/>
      <c r="FUW3290" s="620"/>
      <c r="FUX3290" s="620"/>
      <c r="FUY3290" s="617"/>
      <c r="FUZ3290" s="618"/>
      <c r="FVA3290" s="619"/>
      <c r="FVB3290" s="620"/>
      <c r="FVC3290" s="620"/>
      <c r="FVD3290" s="620"/>
      <c r="FVE3290" s="617"/>
      <c r="FVF3290" s="618"/>
      <c r="FVG3290" s="619"/>
      <c r="FVH3290" s="620"/>
      <c r="FVI3290" s="620"/>
      <c r="FVJ3290" s="620"/>
      <c r="FVK3290" s="617"/>
      <c r="FVL3290" s="618"/>
      <c r="FVM3290" s="619"/>
      <c r="FVN3290" s="620"/>
      <c r="FVO3290" s="620"/>
      <c r="FVP3290" s="620"/>
      <c r="FVQ3290" s="617"/>
      <c r="FVR3290" s="618"/>
      <c r="FVS3290" s="619"/>
      <c r="FVT3290" s="620"/>
      <c r="FVU3290" s="620"/>
      <c r="FVV3290" s="620"/>
      <c r="FVW3290" s="617"/>
      <c r="FVX3290" s="618"/>
      <c r="FVY3290" s="619"/>
      <c r="FVZ3290" s="620"/>
      <c r="FWA3290" s="620"/>
      <c r="FWB3290" s="620"/>
      <c r="FWC3290" s="617"/>
      <c r="FWD3290" s="618"/>
      <c r="FWE3290" s="619"/>
      <c r="FWF3290" s="620"/>
      <c r="FWG3290" s="620"/>
      <c r="FWH3290" s="620"/>
      <c r="FWI3290" s="617"/>
      <c r="FWJ3290" s="618"/>
      <c r="FWK3290" s="619"/>
      <c r="FWL3290" s="620"/>
      <c r="FWM3290" s="620"/>
      <c r="FWN3290" s="620"/>
      <c r="FWO3290" s="617"/>
      <c r="FWP3290" s="618"/>
      <c r="FWQ3290" s="619"/>
      <c r="FWR3290" s="620"/>
      <c r="FWS3290" s="620"/>
      <c r="FWT3290" s="620"/>
      <c r="FWU3290" s="617"/>
      <c r="FWV3290" s="618"/>
      <c r="FWW3290" s="619"/>
      <c r="FWX3290" s="620"/>
      <c r="FWY3290" s="620"/>
      <c r="FWZ3290" s="620"/>
      <c r="FXA3290" s="617"/>
      <c r="FXB3290" s="618"/>
      <c r="FXC3290" s="619"/>
      <c r="FXD3290" s="620"/>
      <c r="FXE3290" s="620"/>
      <c r="FXF3290" s="620"/>
      <c r="FXG3290" s="617"/>
      <c r="FXH3290" s="618"/>
      <c r="FXI3290" s="619"/>
      <c r="FXJ3290" s="620"/>
      <c r="FXK3290" s="620"/>
      <c r="FXL3290" s="620"/>
      <c r="FXM3290" s="617"/>
      <c r="FXN3290" s="618"/>
      <c r="FXO3290" s="619"/>
      <c r="FXP3290" s="620"/>
      <c r="FXQ3290" s="620"/>
      <c r="FXR3290" s="620"/>
      <c r="FXS3290" s="617"/>
      <c r="FXT3290" s="618"/>
      <c r="FXU3290" s="619"/>
      <c r="FXV3290" s="620"/>
      <c r="FXW3290" s="620"/>
      <c r="FXX3290" s="620"/>
      <c r="FXY3290" s="617"/>
      <c r="FXZ3290" s="618"/>
      <c r="FYA3290" s="619"/>
      <c r="FYB3290" s="620"/>
      <c r="FYC3290" s="620"/>
      <c r="FYD3290" s="620"/>
      <c r="FYE3290" s="617"/>
      <c r="FYF3290" s="618"/>
      <c r="FYG3290" s="619"/>
      <c r="FYH3290" s="620"/>
      <c r="FYI3290" s="620"/>
      <c r="FYJ3290" s="620"/>
      <c r="FYK3290" s="617"/>
      <c r="FYL3290" s="618"/>
      <c r="FYM3290" s="619"/>
      <c r="FYN3290" s="620"/>
      <c r="FYO3290" s="620"/>
      <c r="FYP3290" s="620"/>
      <c r="FYQ3290" s="617"/>
      <c r="FYR3290" s="618"/>
      <c r="FYS3290" s="619"/>
      <c r="FYT3290" s="620"/>
      <c r="FYU3290" s="620"/>
      <c r="FYV3290" s="620"/>
      <c r="FYW3290" s="617"/>
      <c r="FYX3290" s="618"/>
      <c r="FYY3290" s="619"/>
      <c r="FYZ3290" s="620"/>
      <c r="FZA3290" s="620"/>
      <c r="FZB3290" s="620"/>
      <c r="FZC3290" s="617"/>
      <c r="FZD3290" s="618"/>
      <c r="FZE3290" s="619"/>
      <c r="FZF3290" s="620"/>
      <c r="FZG3290" s="620"/>
      <c r="FZH3290" s="620"/>
      <c r="FZI3290" s="617"/>
      <c r="FZJ3290" s="618"/>
      <c r="FZK3290" s="619"/>
      <c r="FZL3290" s="620"/>
      <c r="FZM3290" s="620"/>
      <c r="FZN3290" s="620"/>
      <c r="FZO3290" s="617"/>
      <c r="FZP3290" s="618"/>
      <c r="FZQ3290" s="619"/>
      <c r="FZR3290" s="620"/>
      <c r="FZS3290" s="620"/>
      <c r="FZT3290" s="620"/>
      <c r="FZU3290" s="617"/>
      <c r="FZV3290" s="618"/>
      <c r="FZW3290" s="619"/>
      <c r="FZX3290" s="620"/>
      <c r="FZY3290" s="620"/>
      <c r="FZZ3290" s="620"/>
      <c r="GAA3290" s="617"/>
      <c r="GAB3290" s="618"/>
      <c r="GAC3290" s="619"/>
      <c r="GAD3290" s="620"/>
      <c r="GAE3290" s="620"/>
      <c r="GAF3290" s="620"/>
      <c r="GAG3290" s="617"/>
      <c r="GAH3290" s="618"/>
      <c r="GAI3290" s="619"/>
      <c r="GAJ3290" s="620"/>
      <c r="GAK3290" s="620"/>
      <c r="GAL3290" s="620"/>
      <c r="GAM3290" s="617"/>
      <c r="GAN3290" s="618"/>
      <c r="GAO3290" s="619"/>
      <c r="GAP3290" s="620"/>
      <c r="GAQ3290" s="620"/>
      <c r="GAR3290" s="620"/>
      <c r="GAS3290" s="617"/>
      <c r="GAT3290" s="618"/>
      <c r="GAU3290" s="619"/>
      <c r="GAV3290" s="620"/>
      <c r="GAW3290" s="620"/>
      <c r="GAX3290" s="620"/>
      <c r="GAY3290" s="617"/>
      <c r="GAZ3290" s="618"/>
      <c r="GBA3290" s="619"/>
      <c r="GBB3290" s="620"/>
      <c r="GBC3290" s="620"/>
      <c r="GBD3290" s="620"/>
      <c r="GBE3290" s="617"/>
      <c r="GBF3290" s="618"/>
      <c r="GBG3290" s="619"/>
      <c r="GBH3290" s="620"/>
      <c r="GBI3290" s="620"/>
      <c r="GBJ3290" s="620"/>
      <c r="GBK3290" s="617"/>
      <c r="GBL3290" s="618"/>
      <c r="GBM3290" s="619"/>
      <c r="GBN3290" s="620"/>
      <c r="GBO3290" s="620"/>
      <c r="GBP3290" s="620"/>
      <c r="GBQ3290" s="617"/>
      <c r="GBR3290" s="618"/>
      <c r="GBS3290" s="619"/>
      <c r="GBT3290" s="620"/>
      <c r="GBU3290" s="620"/>
      <c r="GBV3290" s="620"/>
      <c r="GBW3290" s="617"/>
      <c r="GBX3290" s="618"/>
      <c r="GBY3290" s="619"/>
      <c r="GBZ3290" s="620"/>
      <c r="GCA3290" s="620"/>
      <c r="GCB3290" s="620"/>
      <c r="GCC3290" s="617"/>
      <c r="GCD3290" s="618"/>
      <c r="GCE3290" s="619"/>
      <c r="GCF3290" s="620"/>
      <c r="GCG3290" s="620"/>
      <c r="GCH3290" s="620"/>
      <c r="GCI3290" s="617"/>
      <c r="GCJ3290" s="618"/>
      <c r="GCK3290" s="619"/>
      <c r="GCL3290" s="620"/>
      <c r="GCM3290" s="620"/>
      <c r="GCN3290" s="620"/>
      <c r="GCO3290" s="617"/>
      <c r="GCP3290" s="618"/>
      <c r="GCQ3290" s="619"/>
      <c r="GCR3290" s="620"/>
      <c r="GCS3290" s="620"/>
      <c r="GCT3290" s="620"/>
      <c r="GCU3290" s="617"/>
      <c r="GCV3290" s="618"/>
      <c r="GCW3290" s="619"/>
      <c r="GCX3290" s="620"/>
      <c r="GCY3290" s="620"/>
      <c r="GCZ3290" s="620"/>
      <c r="GDA3290" s="617"/>
      <c r="GDB3290" s="618"/>
      <c r="GDC3290" s="619"/>
      <c r="GDD3290" s="620"/>
      <c r="GDE3290" s="620"/>
      <c r="GDF3290" s="620"/>
      <c r="GDG3290" s="617"/>
      <c r="GDH3290" s="618"/>
      <c r="GDI3290" s="619"/>
      <c r="GDJ3290" s="620"/>
      <c r="GDK3290" s="620"/>
      <c r="GDL3290" s="620"/>
      <c r="GDM3290" s="617"/>
      <c r="GDN3290" s="618"/>
      <c r="GDO3290" s="619"/>
      <c r="GDP3290" s="620"/>
      <c r="GDQ3290" s="620"/>
      <c r="GDR3290" s="620"/>
      <c r="GDS3290" s="617"/>
      <c r="GDT3290" s="618"/>
      <c r="GDU3290" s="619"/>
      <c r="GDV3290" s="620"/>
      <c r="GDW3290" s="620"/>
      <c r="GDX3290" s="620"/>
      <c r="GDY3290" s="617"/>
      <c r="GDZ3290" s="618"/>
      <c r="GEA3290" s="619"/>
      <c r="GEB3290" s="620"/>
      <c r="GEC3290" s="620"/>
      <c r="GED3290" s="620"/>
      <c r="GEE3290" s="617"/>
      <c r="GEF3290" s="618"/>
      <c r="GEG3290" s="619"/>
      <c r="GEH3290" s="620"/>
      <c r="GEI3290" s="620"/>
      <c r="GEJ3290" s="620"/>
      <c r="GEK3290" s="617"/>
      <c r="GEL3290" s="618"/>
      <c r="GEM3290" s="619"/>
      <c r="GEN3290" s="620"/>
      <c r="GEO3290" s="620"/>
      <c r="GEP3290" s="620"/>
      <c r="GEQ3290" s="617"/>
      <c r="GER3290" s="618"/>
      <c r="GES3290" s="619"/>
      <c r="GET3290" s="620"/>
      <c r="GEU3290" s="620"/>
      <c r="GEV3290" s="620"/>
      <c r="GEW3290" s="617"/>
      <c r="GEX3290" s="618"/>
      <c r="GEY3290" s="619"/>
      <c r="GEZ3290" s="620"/>
      <c r="GFA3290" s="620"/>
      <c r="GFB3290" s="620"/>
      <c r="GFC3290" s="617"/>
      <c r="GFD3290" s="618"/>
      <c r="GFE3290" s="619"/>
      <c r="GFF3290" s="620"/>
      <c r="GFG3290" s="620"/>
      <c r="GFH3290" s="620"/>
      <c r="GFI3290" s="617"/>
      <c r="GFJ3290" s="618"/>
      <c r="GFK3290" s="619"/>
      <c r="GFL3290" s="620"/>
      <c r="GFM3290" s="620"/>
      <c r="GFN3290" s="620"/>
      <c r="GFO3290" s="617"/>
      <c r="GFP3290" s="618"/>
      <c r="GFQ3290" s="619"/>
      <c r="GFR3290" s="620"/>
      <c r="GFS3290" s="620"/>
      <c r="GFT3290" s="620"/>
      <c r="GFU3290" s="617"/>
      <c r="GFV3290" s="618"/>
      <c r="GFW3290" s="619"/>
      <c r="GFX3290" s="620"/>
      <c r="GFY3290" s="620"/>
      <c r="GFZ3290" s="620"/>
      <c r="GGA3290" s="617"/>
      <c r="GGB3290" s="618"/>
      <c r="GGC3290" s="619"/>
      <c r="GGD3290" s="620"/>
      <c r="GGE3290" s="620"/>
      <c r="GGF3290" s="620"/>
      <c r="GGG3290" s="617"/>
      <c r="GGH3290" s="618"/>
      <c r="GGI3290" s="619"/>
      <c r="GGJ3290" s="620"/>
      <c r="GGK3290" s="620"/>
      <c r="GGL3290" s="620"/>
      <c r="GGM3290" s="617"/>
      <c r="GGN3290" s="618"/>
      <c r="GGO3290" s="619"/>
      <c r="GGP3290" s="620"/>
      <c r="GGQ3290" s="620"/>
      <c r="GGR3290" s="620"/>
      <c r="GGS3290" s="617"/>
      <c r="GGT3290" s="618"/>
      <c r="GGU3290" s="619"/>
      <c r="GGV3290" s="620"/>
      <c r="GGW3290" s="620"/>
      <c r="GGX3290" s="620"/>
      <c r="GGY3290" s="617"/>
      <c r="GGZ3290" s="618"/>
      <c r="GHA3290" s="619"/>
      <c r="GHB3290" s="620"/>
      <c r="GHC3290" s="620"/>
      <c r="GHD3290" s="620"/>
      <c r="GHE3290" s="617"/>
      <c r="GHF3290" s="618"/>
      <c r="GHG3290" s="619"/>
      <c r="GHH3290" s="620"/>
      <c r="GHI3290" s="620"/>
      <c r="GHJ3290" s="620"/>
      <c r="GHK3290" s="617"/>
      <c r="GHL3290" s="618"/>
      <c r="GHM3290" s="619"/>
      <c r="GHN3290" s="620"/>
      <c r="GHO3290" s="620"/>
      <c r="GHP3290" s="620"/>
      <c r="GHQ3290" s="617"/>
      <c r="GHR3290" s="618"/>
      <c r="GHS3290" s="619"/>
      <c r="GHT3290" s="620"/>
      <c r="GHU3290" s="620"/>
      <c r="GHV3290" s="620"/>
      <c r="GHW3290" s="617"/>
      <c r="GHX3290" s="618"/>
      <c r="GHY3290" s="619"/>
      <c r="GHZ3290" s="620"/>
      <c r="GIA3290" s="620"/>
      <c r="GIB3290" s="620"/>
      <c r="GIC3290" s="617"/>
      <c r="GID3290" s="618"/>
      <c r="GIE3290" s="619"/>
      <c r="GIF3290" s="620"/>
      <c r="GIG3290" s="620"/>
      <c r="GIH3290" s="620"/>
      <c r="GII3290" s="617"/>
      <c r="GIJ3290" s="618"/>
      <c r="GIK3290" s="619"/>
      <c r="GIL3290" s="620"/>
      <c r="GIM3290" s="620"/>
      <c r="GIN3290" s="620"/>
      <c r="GIO3290" s="617"/>
      <c r="GIP3290" s="618"/>
      <c r="GIQ3290" s="619"/>
      <c r="GIR3290" s="620"/>
      <c r="GIS3290" s="620"/>
      <c r="GIT3290" s="620"/>
      <c r="GIU3290" s="617"/>
      <c r="GIV3290" s="618"/>
      <c r="GIW3290" s="619"/>
      <c r="GIX3290" s="620"/>
      <c r="GIY3290" s="620"/>
      <c r="GIZ3290" s="620"/>
      <c r="GJA3290" s="617"/>
      <c r="GJB3290" s="618"/>
      <c r="GJC3290" s="619"/>
      <c r="GJD3290" s="620"/>
      <c r="GJE3290" s="620"/>
      <c r="GJF3290" s="620"/>
      <c r="GJG3290" s="617"/>
      <c r="GJH3290" s="618"/>
      <c r="GJI3290" s="619"/>
      <c r="GJJ3290" s="620"/>
      <c r="GJK3290" s="620"/>
      <c r="GJL3290" s="620"/>
      <c r="GJM3290" s="617"/>
      <c r="GJN3290" s="618"/>
      <c r="GJO3290" s="619"/>
      <c r="GJP3290" s="620"/>
      <c r="GJQ3290" s="620"/>
      <c r="GJR3290" s="620"/>
      <c r="GJS3290" s="617"/>
      <c r="GJT3290" s="618"/>
      <c r="GJU3290" s="619"/>
      <c r="GJV3290" s="620"/>
      <c r="GJW3290" s="620"/>
      <c r="GJX3290" s="620"/>
      <c r="GJY3290" s="617"/>
      <c r="GJZ3290" s="618"/>
      <c r="GKA3290" s="619"/>
      <c r="GKB3290" s="620"/>
      <c r="GKC3290" s="620"/>
      <c r="GKD3290" s="620"/>
      <c r="GKE3290" s="617"/>
      <c r="GKF3290" s="618"/>
      <c r="GKG3290" s="619"/>
      <c r="GKH3290" s="620"/>
      <c r="GKI3290" s="620"/>
      <c r="GKJ3290" s="620"/>
      <c r="GKK3290" s="617"/>
      <c r="GKL3290" s="618"/>
      <c r="GKM3290" s="619"/>
      <c r="GKN3290" s="620"/>
      <c r="GKO3290" s="620"/>
      <c r="GKP3290" s="620"/>
      <c r="GKQ3290" s="617"/>
      <c r="GKR3290" s="618"/>
      <c r="GKS3290" s="619"/>
      <c r="GKT3290" s="620"/>
      <c r="GKU3290" s="620"/>
      <c r="GKV3290" s="620"/>
      <c r="GKW3290" s="617"/>
      <c r="GKX3290" s="618"/>
      <c r="GKY3290" s="619"/>
      <c r="GKZ3290" s="620"/>
      <c r="GLA3290" s="620"/>
      <c r="GLB3290" s="620"/>
      <c r="GLC3290" s="617"/>
      <c r="GLD3290" s="618"/>
      <c r="GLE3290" s="619"/>
      <c r="GLF3290" s="620"/>
      <c r="GLG3290" s="620"/>
      <c r="GLH3290" s="620"/>
      <c r="GLI3290" s="617"/>
      <c r="GLJ3290" s="618"/>
      <c r="GLK3290" s="619"/>
      <c r="GLL3290" s="620"/>
      <c r="GLM3290" s="620"/>
      <c r="GLN3290" s="620"/>
      <c r="GLO3290" s="617"/>
      <c r="GLP3290" s="618"/>
      <c r="GLQ3290" s="619"/>
      <c r="GLR3290" s="620"/>
      <c r="GLS3290" s="620"/>
      <c r="GLT3290" s="620"/>
      <c r="GLU3290" s="617"/>
      <c r="GLV3290" s="618"/>
      <c r="GLW3290" s="619"/>
      <c r="GLX3290" s="620"/>
      <c r="GLY3290" s="620"/>
      <c r="GLZ3290" s="620"/>
      <c r="GMA3290" s="617"/>
      <c r="GMB3290" s="618"/>
      <c r="GMC3290" s="619"/>
      <c r="GMD3290" s="620"/>
      <c r="GME3290" s="620"/>
      <c r="GMF3290" s="620"/>
      <c r="GMG3290" s="617"/>
      <c r="GMH3290" s="618"/>
      <c r="GMI3290" s="619"/>
      <c r="GMJ3290" s="620"/>
      <c r="GMK3290" s="620"/>
      <c r="GML3290" s="620"/>
      <c r="GMM3290" s="617"/>
      <c r="GMN3290" s="618"/>
      <c r="GMO3290" s="619"/>
      <c r="GMP3290" s="620"/>
      <c r="GMQ3290" s="620"/>
      <c r="GMR3290" s="620"/>
      <c r="GMS3290" s="617"/>
      <c r="GMT3290" s="618"/>
      <c r="GMU3290" s="619"/>
      <c r="GMV3290" s="620"/>
      <c r="GMW3290" s="620"/>
      <c r="GMX3290" s="620"/>
      <c r="GMY3290" s="617"/>
      <c r="GMZ3290" s="618"/>
      <c r="GNA3290" s="619"/>
      <c r="GNB3290" s="620"/>
      <c r="GNC3290" s="620"/>
      <c r="GND3290" s="620"/>
      <c r="GNE3290" s="617"/>
      <c r="GNF3290" s="618"/>
      <c r="GNG3290" s="619"/>
      <c r="GNH3290" s="620"/>
      <c r="GNI3290" s="620"/>
      <c r="GNJ3290" s="620"/>
      <c r="GNK3290" s="617"/>
      <c r="GNL3290" s="618"/>
      <c r="GNM3290" s="619"/>
      <c r="GNN3290" s="620"/>
      <c r="GNO3290" s="620"/>
      <c r="GNP3290" s="620"/>
      <c r="GNQ3290" s="617"/>
      <c r="GNR3290" s="618"/>
      <c r="GNS3290" s="619"/>
      <c r="GNT3290" s="620"/>
      <c r="GNU3290" s="620"/>
      <c r="GNV3290" s="620"/>
      <c r="GNW3290" s="617"/>
      <c r="GNX3290" s="618"/>
      <c r="GNY3290" s="619"/>
      <c r="GNZ3290" s="620"/>
      <c r="GOA3290" s="620"/>
      <c r="GOB3290" s="620"/>
      <c r="GOC3290" s="617"/>
      <c r="GOD3290" s="618"/>
      <c r="GOE3290" s="619"/>
      <c r="GOF3290" s="620"/>
      <c r="GOG3290" s="620"/>
      <c r="GOH3290" s="620"/>
      <c r="GOI3290" s="617"/>
      <c r="GOJ3290" s="618"/>
      <c r="GOK3290" s="619"/>
      <c r="GOL3290" s="620"/>
      <c r="GOM3290" s="620"/>
      <c r="GON3290" s="620"/>
      <c r="GOO3290" s="617"/>
      <c r="GOP3290" s="618"/>
      <c r="GOQ3290" s="619"/>
      <c r="GOR3290" s="620"/>
      <c r="GOS3290" s="620"/>
      <c r="GOT3290" s="620"/>
      <c r="GOU3290" s="617"/>
      <c r="GOV3290" s="618"/>
      <c r="GOW3290" s="619"/>
      <c r="GOX3290" s="620"/>
      <c r="GOY3290" s="620"/>
      <c r="GOZ3290" s="620"/>
      <c r="GPA3290" s="617"/>
      <c r="GPB3290" s="618"/>
      <c r="GPC3290" s="619"/>
      <c r="GPD3290" s="620"/>
      <c r="GPE3290" s="620"/>
      <c r="GPF3290" s="620"/>
      <c r="GPG3290" s="617"/>
      <c r="GPH3290" s="618"/>
      <c r="GPI3290" s="619"/>
      <c r="GPJ3290" s="620"/>
      <c r="GPK3290" s="620"/>
      <c r="GPL3290" s="620"/>
      <c r="GPM3290" s="617"/>
      <c r="GPN3290" s="618"/>
      <c r="GPO3290" s="619"/>
      <c r="GPP3290" s="620"/>
      <c r="GPQ3290" s="620"/>
      <c r="GPR3290" s="620"/>
      <c r="GPS3290" s="617"/>
      <c r="GPT3290" s="618"/>
      <c r="GPU3290" s="619"/>
      <c r="GPV3290" s="620"/>
      <c r="GPW3290" s="620"/>
      <c r="GPX3290" s="620"/>
      <c r="GPY3290" s="617"/>
      <c r="GPZ3290" s="618"/>
      <c r="GQA3290" s="619"/>
      <c r="GQB3290" s="620"/>
      <c r="GQC3290" s="620"/>
      <c r="GQD3290" s="620"/>
      <c r="GQE3290" s="617"/>
      <c r="GQF3290" s="618"/>
      <c r="GQG3290" s="619"/>
      <c r="GQH3290" s="620"/>
      <c r="GQI3290" s="620"/>
      <c r="GQJ3290" s="620"/>
      <c r="GQK3290" s="617"/>
      <c r="GQL3290" s="618"/>
      <c r="GQM3290" s="619"/>
      <c r="GQN3290" s="620"/>
      <c r="GQO3290" s="620"/>
      <c r="GQP3290" s="620"/>
      <c r="GQQ3290" s="617"/>
      <c r="GQR3290" s="618"/>
      <c r="GQS3290" s="619"/>
      <c r="GQT3290" s="620"/>
      <c r="GQU3290" s="620"/>
      <c r="GQV3290" s="620"/>
      <c r="GQW3290" s="617"/>
      <c r="GQX3290" s="618"/>
      <c r="GQY3290" s="619"/>
      <c r="GQZ3290" s="620"/>
      <c r="GRA3290" s="620"/>
      <c r="GRB3290" s="620"/>
      <c r="GRC3290" s="617"/>
      <c r="GRD3290" s="618"/>
      <c r="GRE3290" s="619"/>
      <c r="GRF3290" s="620"/>
      <c r="GRG3290" s="620"/>
      <c r="GRH3290" s="620"/>
      <c r="GRI3290" s="617"/>
      <c r="GRJ3290" s="618"/>
      <c r="GRK3290" s="619"/>
      <c r="GRL3290" s="620"/>
      <c r="GRM3290" s="620"/>
      <c r="GRN3290" s="620"/>
      <c r="GRO3290" s="617"/>
      <c r="GRP3290" s="618"/>
      <c r="GRQ3290" s="619"/>
      <c r="GRR3290" s="620"/>
      <c r="GRS3290" s="620"/>
      <c r="GRT3290" s="620"/>
      <c r="GRU3290" s="617"/>
      <c r="GRV3290" s="618"/>
      <c r="GRW3290" s="619"/>
      <c r="GRX3290" s="620"/>
      <c r="GRY3290" s="620"/>
      <c r="GRZ3290" s="620"/>
      <c r="GSA3290" s="617"/>
      <c r="GSB3290" s="618"/>
      <c r="GSC3290" s="619"/>
      <c r="GSD3290" s="620"/>
      <c r="GSE3290" s="620"/>
      <c r="GSF3290" s="620"/>
      <c r="GSG3290" s="617"/>
      <c r="GSH3290" s="618"/>
      <c r="GSI3290" s="619"/>
      <c r="GSJ3290" s="620"/>
      <c r="GSK3290" s="620"/>
      <c r="GSL3290" s="620"/>
      <c r="GSM3290" s="617"/>
      <c r="GSN3290" s="618"/>
      <c r="GSO3290" s="619"/>
      <c r="GSP3290" s="620"/>
      <c r="GSQ3290" s="620"/>
      <c r="GSR3290" s="620"/>
      <c r="GSS3290" s="617"/>
      <c r="GST3290" s="618"/>
      <c r="GSU3290" s="619"/>
      <c r="GSV3290" s="620"/>
      <c r="GSW3290" s="620"/>
      <c r="GSX3290" s="620"/>
      <c r="GSY3290" s="617"/>
      <c r="GSZ3290" s="618"/>
      <c r="GTA3290" s="619"/>
      <c r="GTB3290" s="620"/>
      <c r="GTC3290" s="620"/>
      <c r="GTD3290" s="620"/>
      <c r="GTE3290" s="617"/>
      <c r="GTF3290" s="618"/>
      <c r="GTG3290" s="619"/>
      <c r="GTH3290" s="620"/>
      <c r="GTI3290" s="620"/>
      <c r="GTJ3290" s="620"/>
      <c r="GTK3290" s="617"/>
      <c r="GTL3290" s="618"/>
      <c r="GTM3290" s="619"/>
      <c r="GTN3290" s="620"/>
      <c r="GTO3290" s="620"/>
      <c r="GTP3290" s="620"/>
      <c r="GTQ3290" s="617"/>
      <c r="GTR3290" s="618"/>
      <c r="GTS3290" s="619"/>
      <c r="GTT3290" s="620"/>
      <c r="GTU3290" s="620"/>
      <c r="GTV3290" s="620"/>
      <c r="GTW3290" s="617"/>
      <c r="GTX3290" s="618"/>
      <c r="GTY3290" s="619"/>
      <c r="GTZ3290" s="620"/>
      <c r="GUA3290" s="620"/>
      <c r="GUB3290" s="620"/>
      <c r="GUC3290" s="617"/>
      <c r="GUD3290" s="618"/>
      <c r="GUE3290" s="619"/>
      <c r="GUF3290" s="620"/>
      <c r="GUG3290" s="620"/>
      <c r="GUH3290" s="620"/>
      <c r="GUI3290" s="617"/>
      <c r="GUJ3290" s="618"/>
      <c r="GUK3290" s="619"/>
      <c r="GUL3290" s="620"/>
      <c r="GUM3290" s="620"/>
      <c r="GUN3290" s="620"/>
      <c r="GUO3290" s="617"/>
      <c r="GUP3290" s="618"/>
      <c r="GUQ3290" s="619"/>
      <c r="GUR3290" s="620"/>
      <c r="GUS3290" s="620"/>
      <c r="GUT3290" s="620"/>
      <c r="GUU3290" s="617"/>
      <c r="GUV3290" s="618"/>
      <c r="GUW3290" s="619"/>
      <c r="GUX3290" s="620"/>
      <c r="GUY3290" s="620"/>
      <c r="GUZ3290" s="620"/>
      <c r="GVA3290" s="617"/>
      <c r="GVB3290" s="618"/>
      <c r="GVC3290" s="619"/>
      <c r="GVD3290" s="620"/>
      <c r="GVE3290" s="620"/>
      <c r="GVF3290" s="620"/>
      <c r="GVG3290" s="617"/>
      <c r="GVH3290" s="618"/>
      <c r="GVI3290" s="619"/>
      <c r="GVJ3290" s="620"/>
      <c r="GVK3290" s="620"/>
      <c r="GVL3290" s="620"/>
      <c r="GVM3290" s="617"/>
      <c r="GVN3290" s="618"/>
      <c r="GVO3290" s="619"/>
      <c r="GVP3290" s="620"/>
      <c r="GVQ3290" s="620"/>
      <c r="GVR3290" s="620"/>
      <c r="GVS3290" s="617"/>
      <c r="GVT3290" s="618"/>
      <c r="GVU3290" s="619"/>
      <c r="GVV3290" s="620"/>
      <c r="GVW3290" s="620"/>
      <c r="GVX3290" s="620"/>
      <c r="GVY3290" s="617"/>
      <c r="GVZ3290" s="618"/>
      <c r="GWA3290" s="619"/>
      <c r="GWB3290" s="620"/>
      <c r="GWC3290" s="620"/>
      <c r="GWD3290" s="620"/>
      <c r="GWE3290" s="617"/>
      <c r="GWF3290" s="618"/>
      <c r="GWG3290" s="619"/>
      <c r="GWH3290" s="620"/>
      <c r="GWI3290" s="620"/>
      <c r="GWJ3290" s="620"/>
      <c r="GWK3290" s="617"/>
      <c r="GWL3290" s="618"/>
      <c r="GWM3290" s="619"/>
      <c r="GWN3290" s="620"/>
      <c r="GWO3290" s="620"/>
      <c r="GWP3290" s="620"/>
      <c r="GWQ3290" s="617"/>
      <c r="GWR3290" s="618"/>
      <c r="GWS3290" s="619"/>
      <c r="GWT3290" s="620"/>
      <c r="GWU3290" s="620"/>
      <c r="GWV3290" s="620"/>
      <c r="GWW3290" s="617"/>
      <c r="GWX3290" s="618"/>
      <c r="GWY3290" s="619"/>
      <c r="GWZ3290" s="620"/>
      <c r="GXA3290" s="620"/>
      <c r="GXB3290" s="620"/>
      <c r="GXC3290" s="617"/>
      <c r="GXD3290" s="618"/>
      <c r="GXE3290" s="619"/>
      <c r="GXF3290" s="620"/>
      <c r="GXG3290" s="620"/>
      <c r="GXH3290" s="620"/>
      <c r="GXI3290" s="617"/>
      <c r="GXJ3290" s="618"/>
      <c r="GXK3290" s="619"/>
      <c r="GXL3290" s="620"/>
      <c r="GXM3290" s="620"/>
      <c r="GXN3290" s="620"/>
      <c r="GXO3290" s="617"/>
      <c r="GXP3290" s="618"/>
      <c r="GXQ3290" s="619"/>
      <c r="GXR3290" s="620"/>
      <c r="GXS3290" s="620"/>
      <c r="GXT3290" s="620"/>
      <c r="GXU3290" s="617"/>
      <c r="GXV3290" s="618"/>
      <c r="GXW3290" s="619"/>
      <c r="GXX3290" s="620"/>
      <c r="GXY3290" s="620"/>
      <c r="GXZ3290" s="620"/>
      <c r="GYA3290" s="617"/>
      <c r="GYB3290" s="618"/>
      <c r="GYC3290" s="619"/>
      <c r="GYD3290" s="620"/>
      <c r="GYE3290" s="620"/>
      <c r="GYF3290" s="620"/>
      <c r="GYG3290" s="617"/>
      <c r="GYH3290" s="618"/>
      <c r="GYI3290" s="619"/>
      <c r="GYJ3290" s="620"/>
      <c r="GYK3290" s="620"/>
      <c r="GYL3290" s="620"/>
      <c r="GYM3290" s="617"/>
      <c r="GYN3290" s="618"/>
      <c r="GYO3290" s="619"/>
      <c r="GYP3290" s="620"/>
      <c r="GYQ3290" s="620"/>
      <c r="GYR3290" s="620"/>
      <c r="GYS3290" s="617"/>
      <c r="GYT3290" s="618"/>
      <c r="GYU3290" s="619"/>
      <c r="GYV3290" s="620"/>
      <c r="GYW3290" s="620"/>
      <c r="GYX3290" s="620"/>
      <c r="GYY3290" s="617"/>
      <c r="GYZ3290" s="618"/>
      <c r="GZA3290" s="619"/>
      <c r="GZB3290" s="620"/>
      <c r="GZC3290" s="620"/>
      <c r="GZD3290" s="620"/>
      <c r="GZE3290" s="617"/>
      <c r="GZF3290" s="618"/>
      <c r="GZG3290" s="619"/>
      <c r="GZH3290" s="620"/>
      <c r="GZI3290" s="620"/>
      <c r="GZJ3290" s="620"/>
      <c r="GZK3290" s="617"/>
      <c r="GZL3290" s="618"/>
      <c r="GZM3290" s="619"/>
      <c r="GZN3290" s="620"/>
      <c r="GZO3290" s="620"/>
      <c r="GZP3290" s="620"/>
      <c r="GZQ3290" s="617"/>
      <c r="GZR3290" s="618"/>
      <c r="GZS3290" s="619"/>
      <c r="GZT3290" s="620"/>
      <c r="GZU3290" s="620"/>
      <c r="GZV3290" s="620"/>
      <c r="GZW3290" s="617"/>
      <c r="GZX3290" s="618"/>
      <c r="GZY3290" s="619"/>
      <c r="GZZ3290" s="620"/>
      <c r="HAA3290" s="620"/>
      <c r="HAB3290" s="620"/>
      <c r="HAC3290" s="617"/>
      <c r="HAD3290" s="618"/>
      <c r="HAE3290" s="619"/>
      <c r="HAF3290" s="620"/>
      <c r="HAG3290" s="620"/>
      <c r="HAH3290" s="620"/>
      <c r="HAI3290" s="617"/>
      <c r="HAJ3290" s="618"/>
      <c r="HAK3290" s="619"/>
      <c r="HAL3290" s="620"/>
      <c r="HAM3290" s="620"/>
      <c r="HAN3290" s="620"/>
      <c r="HAO3290" s="617"/>
      <c r="HAP3290" s="618"/>
      <c r="HAQ3290" s="619"/>
      <c r="HAR3290" s="620"/>
      <c r="HAS3290" s="620"/>
      <c r="HAT3290" s="620"/>
      <c r="HAU3290" s="617"/>
      <c r="HAV3290" s="618"/>
      <c r="HAW3290" s="619"/>
      <c r="HAX3290" s="620"/>
      <c r="HAY3290" s="620"/>
      <c r="HAZ3290" s="620"/>
      <c r="HBA3290" s="617"/>
      <c r="HBB3290" s="618"/>
      <c r="HBC3290" s="619"/>
      <c r="HBD3290" s="620"/>
      <c r="HBE3290" s="620"/>
      <c r="HBF3290" s="620"/>
      <c r="HBG3290" s="617"/>
      <c r="HBH3290" s="618"/>
      <c r="HBI3290" s="619"/>
      <c r="HBJ3290" s="620"/>
      <c r="HBK3290" s="620"/>
      <c r="HBL3290" s="620"/>
      <c r="HBM3290" s="617"/>
      <c r="HBN3290" s="618"/>
      <c r="HBO3290" s="619"/>
      <c r="HBP3290" s="620"/>
      <c r="HBQ3290" s="620"/>
      <c r="HBR3290" s="620"/>
      <c r="HBS3290" s="617"/>
      <c r="HBT3290" s="618"/>
      <c r="HBU3290" s="619"/>
      <c r="HBV3290" s="620"/>
      <c r="HBW3290" s="620"/>
      <c r="HBX3290" s="620"/>
      <c r="HBY3290" s="617"/>
      <c r="HBZ3290" s="618"/>
      <c r="HCA3290" s="619"/>
      <c r="HCB3290" s="620"/>
      <c r="HCC3290" s="620"/>
      <c r="HCD3290" s="620"/>
      <c r="HCE3290" s="617"/>
      <c r="HCF3290" s="618"/>
      <c r="HCG3290" s="619"/>
      <c r="HCH3290" s="620"/>
      <c r="HCI3290" s="620"/>
      <c r="HCJ3290" s="620"/>
      <c r="HCK3290" s="617"/>
      <c r="HCL3290" s="618"/>
      <c r="HCM3290" s="619"/>
      <c r="HCN3290" s="620"/>
      <c r="HCO3290" s="620"/>
      <c r="HCP3290" s="620"/>
      <c r="HCQ3290" s="617"/>
      <c r="HCR3290" s="618"/>
      <c r="HCS3290" s="619"/>
      <c r="HCT3290" s="620"/>
      <c r="HCU3290" s="620"/>
      <c r="HCV3290" s="620"/>
      <c r="HCW3290" s="617"/>
      <c r="HCX3290" s="618"/>
      <c r="HCY3290" s="619"/>
      <c r="HCZ3290" s="620"/>
      <c r="HDA3290" s="620"/>
      <c r="HDB3290" s="620"/>
      <c r="HDC3290" s="617"/>
      <c r="HDD3290" s="618"/>
      <c r="HDE3290" s="619"/>
      <c r="HDF3290" s="620"/>
      <c r="HDG3290" s="620"/>
      <c r="HDH3290" s="620"/>
      <c r="HDI3290" s="617"/>
      <c r="HDJ3290" s="618"/>
      <c r="HDK3290" s="619"/>
      <c r="HDL3290" s="620"/>
      <c r="HDM3290" s="620"/>
      <c r="HDN3290" s="620"/>
      <c r="HDO3290" s="617"/>
      <c r="HDP3290" s="618"/>
      <c r="HDQ3290" s="619"/>
      <c r="HDR3290" s="620"/>
      <c r="HDS3290" s="620"/>
      <c r="HDT3290" s="620"/>
      <c r="HDU3290" s="617"/>
      <c r="HDV3290" s="618"/>
      <c r="HDW3290" s="619"/>
      <c r="HDX3290" s="620"/>
      <c r="HDY3290" s="620"/>
      <c r="HDZ3290" s="620"/>
      <c r="HEA3290" s="617"/>
      <c r="HEB3290" s="618"/>
      <c r="HEC3290" s="619"/>
      <c r="HED3290" s="620"/>
      <c r="HEE3290" s="620"/>
      <c r="HEF3290" s="620"/>
      <c r="HEG3290" s="617"/>
      <c r="HEH3290" s="618"/>
      <c r="HEI3290" s="619"/>
      <c r="HEJ3290" s="620"/>
      <c r="HEK3290" s="620"/>
      <c r="HEL3290" s="620"/>
      <c r="HEM3290" s="617"/>
      <c r="HEN3290" s="618"/>
      <c r="HEO3290" s="619"/>
      <c r="HEP3290" s="620"/>
      <c r="HEQ3290" s="620"/>
      <c r="HER3290" s="620"/>
      <c r="HES3290" s="617"/>
      <c r="HET3290" s="618"/>
      <c r="HEU3290" s="619"/>
      <c r="HEV3290" s="620"/>
      <c r="HEW3290" s="620"/>
      <c r="HEX3290" s="620"/>
      <c r="HEY3290" s="617"/>
      <c r="HEZ3290" s="618"/>
      <c r="HFA3290" s="619"/>
      <c r="HFB3290" s="620"/>
      <c r="HFC3290" s="620"/>
      <c r="HFD3290" s="620"/>
      <c r="HFE3290" s="617"/>
      <c r="HFF3290" s="618"/>
      <c r="HFG3290" s="619"/>
      <c r="HFH3290" s="620"/>
      <c r="HFI3290" s="620"/>
      <c r="HFJ3290" s="620"/>
      <c r="HFK3290" s="617"/>
      <c r="HFL3290" s="618"/>
      <c r="HFM3290" s="619"/>
      <c r="HFN3290" s="620"/>
      <c r="HFO3290" s="620"/>
      <c r="HFP3290" s="620"/>
      <c r="HFQ3290" s="617"/>
      <c r="HFR3290" s="618"/>
      <c r="HFS3290" s="619"/>
      <c r="HFT3290" s="620"/>
      <c r="HFU3290" s="620"/>
      <c r="HFV3290" s="620"/>
      <c r="HFW3290" s="617"/>
      <c r="HFX3290" s="618"/>
      <c r="HFY3290" s="619"/>
      <c r="HFZ3290" s="620"/>
      <c r="HGA3290" s="620"/>
      <c r="HGB3290" s="620"/>
      <c r="HGC3290" s="617"/>
      <c r="HGD3290" s="618"/>
      <c r="HGE3290" s="619"/>
      <c r="HGF3290" s="620"/>
      <c r="HGG3290" s="620"/>
      <c r="HGH3290" s="620"/>
      <c r="HGI3290" s="617"/>
      <c r="HGJ3290" s="618"/>
      <c r="HGK3290" s="619"/>
      <c r="HGL3290" s="620"/>
      <c r="HGM3290" s="620"/>
      <c r="HGN3290" s="620"/>
      <c r="HGO3290" s="617"/>
      <c r="HGP3290" s="618"/>
      <c r="HGQ3290" s="619"/>
      <c r="HGR3290" s="620"/>
      <c r="HGS3290" s="620"/>
      <c r="HGT3290" s="620"/>
      <c r="HGU3290" s="617"/>
      <c r="HGV3290" s="618"/>
      <c r="HGW3290" s="619"/>
      <c r="HGX3290" s="620"/>
      <c r="HGY3290" s="620"/>
      <c r="HGZ3290" s="620"/>
      <c r="HHA3290" s="617"/>
      <c r="HHB3290" s="618"/>
      <c r="HHC3290" s="619"/>
      <c r="HHD3290" s="620"/>
      <c r="HHE3290" s="620"/>
      <c r="HHF3290" s="620"/>
      <c r="HHG3290" s="617"/>
      <c r="HHH3290" s="618"/>
      <c r="HHI3290" s="619"/>
      <c r="HHJ3290" s="620"/>
      <c r="HHK3290" s="620"/>
      <c r="HHL3290" s="620"/>
      <c r="HHM3290" s="617"/>
      <c r="HHN3290" s="618"/>
      <c r="HHO3290" s="619"/>
      <c r="HHP3290" s="620"/>
      <c r="HHQ3290" s="620"/>
      <c r="HHR3290" s="620"/>
      <c r="HHS3290" s="617"/>
      <c r="HHT3290" s="618"/>
      <c r="HHU3290" s="619"/>
      <c r="HHV3290" s="620"/>
      <c r="HHW3290" s="620"/>
      <c r="HHX3290" s="620"/>
      <c r="HHY3290" s="617"/>
      <c r="HHZ3290" s="618"/>
      <c r="HIA3290" s="619"/>
      <c r="HIB3290" s="620"/>
      <c r="HIC3290" s="620"/>
      <c r="HID3290" s="620"/>
      <c r="HIE3290" s="617"/>
      <c r="HIF3290" s="618"/>
      <c r="HIG3290" s="619"/>
      <c r="HIH3290" s="620"/>
      <c r="HII3290" s="620"/>
      <c r="HIJ3290" s="620"/>
      <c r="HIK3290" s="617"/>
      <c r="HIL3290" s="618"/>
      <c r="HIM3290" s="619"/>
      <c r="HIN3290" s="620"/>
      <c r="HIO3290" s="620"/>
      <c r="HIP3290" s="620"/>
      <c r="HIQ3290" s="617"/>
      <c r="HIR3290" s="618"/>
      <c r="HIS3290" s="619"/>
      <c r="HIT3290" s="620"/>
      <c r="HIU3290" s="620"/>
      <c r="HIV3290" s="620"/>
      <c r="HIW3290" s="617"/>
      <c r="HIX3290" s="618"/>
      <c r="HIY3290" s="619"/>
      <c r="HIZ3290" s="620"/>
      <c r="HJA3290" s="620"/>
      <c r="HJB3290" s="620"/>
      <c r="HJC3290" s="617"/>
      <c r="HJD3290" s="618"/>
      <c r="HJE3290" s="619"/>
      <c r="HJF3290" s="620"/>
      <c r="HJG3290" s="620"/>
      <c r="HJH3290" s="620"/>
      <c r="HJI3290" s="617"/>
      <c r="HJJ3290" s="618"/>
      <c r="HJK3290" s="619"/>
      <c r="HJL3290" s="620"/>
      <c r="HJM3290" s="620"/>
      <c r="HJN3290" s="620"/>
      <c r="HJO3290" s="617"/>
      <c r="HJP3290" s="618"/>
      <c r="HJQ3290" s="619"/>
      <c r="HJR3290" s="620"/>
      <c r="HJS3290" s="620"/>
      <c r="HJT3290" s="620"/>
      <c r="HJU3290" s="617"/>
      <c r="HJV3290" s="618"/>
      <c r="HJW3290" s="619"/>
      <c r="HJX3290" s="620"/>
      <c r="HJY3290" s="620"/>
      <c r="HJZ3290" s="620"/>
      <c r="HKA3290" s="617"/>
      <c r="HKB3290" s="618"/>
      <c r="HKC3290" s="619"/>
      <c r="HKD3290" s="620"/>
      <c r="HKE3290" s="620"/>
      <c r="HKF3290" s="620"/>
      <c r="HKG3290" s="617"/>
      <c r="HKH3290" s="618"/>
      <c r="HKI3290" s="619"/>
      <c r="HKJ3290" s="620"/>
      <c r="HKK3290" s="620"/>
      <c r="HKL3290" s="620"/>
      <c r="HKM3290" s="617"/>
      <c r="HKN3290" s="618"/>
      <c r="HKO3290" s="619"/>
      <c r="HKP3290" s="620"/>
      <c r="HKQ3290" s="620"/>
      <c r="HKR3290" s="620"/>
      <c r="HKS3290" s="617"/>
      <c r="HKT3290" s="618"/>
      <c r="HKU3290" s="619"/>
      <c r="HKV3290" s="620"/>
      <c r="HKW3290" s="620"/>
      <c r="HKX3290" s="620"/>
      <c r="HKY3290" s="617"/>
      <c r="HKZ3290" s="618"/>
      <c r="HLA3290" s="619"/>
      <c r="HLB3290" s="620"/>
      <c r="HLC3290" s="620"/>
      <c r="HLD3290" s="620"/>
      <c r="HLE3290" s="617"/>
      <c r="HLF3290" s="618"/>
      <c r="HLG3290" s="619"/>
      <c r="HLH3290" s="620"/>
      <c r="HLI3290" s="620"/>
      <c r="HLJ3290" s="620"/>
      <c r="HLK3290" s="617"/>
      <c r="HLL3290" s="618"/>
      <c r="HLM3290" s="619"/>
      <c r="HLN3290" s="620"/>
      <c r="HLO3290" s="620"/>
      <c r="HLP3290" s="620"/>
      <c r="HLQ3290" s="617"/>
      <c r="HLR3290" s="618"/>
      <c r="HLS3290" s="619"/>
      <c r="HLT3290" s="620"/>
      <c r="HLU3290" s="620"/>
      <c r="HLV3290" s="620"/>
      <c r="HLW3290" s="617"/>
      <c r="HLX3290" s="618"/>
      <c r="HLY3290" s="619"/>
      <c r="HLZ3290" s="620"/>
      <c r="HMA3290" s="620"/>
      <c r="HMB3290" s="620"/>
      <c r="HMC3290" s="617"/>
      <c r="HMD3290" s="618"/>
      <c r="HME3290" s="619"/>
      <c r="HMF3290" s="620"/>
      <c r="HMG3290" s="620"/>
      <c r="HMH3290" s="620"/>
      <c r="HMI3290" s="617"/>
      <c r="HMJ3290" s="618"/>
      <c r="HMK3290" s="619"/>
      <c r="HML3290" s="620"/>
      <c r="HMM3290" s="620"/>
      <c r="HMN3290" s="620"/>
      <c r="HMO3290" s="617"/>
      <c r="HMP3290" s="618"/>
      <c r="HMQ3290" s="619"/>
      <c r="HMR3290" s="620"/>
      <c r="HMS3290" s="620"/>
      <c r="HMT3290" s="620"/>
      <c r="HMU3290" s="617"/>
      <c r="HMV3290" s="618"/>
      <c r="HMW3290" s="619"/>
      <c r="HMX3290" s="620"/>
      <c r="HMY3290" s="620"/>
      <c r="HMZ3290" s="620"/>
      <c r="HNA3290" s="617"/>
      <c r="HNB3290" s="618"/>
      <c r="HNC3290" s="619"/>
      <c r="HND3290" s="620"/>
      <c r="HNE3290" s="620"/>
      <c r="HNF3290" s="620"/>
      <c r="HNG3290" s="617"/>
      <c r="HNH3290" s="618"/>
      <c r="HNI3290" s="619"/>
      <c r="HNJ3290" s="620"/>
      <c r="HNK3290" s="620"/>
      <c r="HNL3290" s="620"/>
      <c r="HNM3290" s="617"/>
      <c r="HNN3290" s="618"/>
      <c r="HNO3290" s="619"/>
      <c r="HNP3290" s="620"/>
      <c r="HNQ3290" s="620"/>
      <c r="HNR3290" s="620"/>
      <c r="HNS3290" s="617"/>
      <c r="HNT3290" s="618"/>
      <c r="HNU3290" s="619"/>
      <c r="HNV3290" s="620"/>
      <c r="HNW3290" s="620"/>
      <c r="HNX3290" s="620"/>
      <c r="HNY3290" s="617"/>
      <c r="HNZ3290" s="618"/>
      <c r="HOA3290" s="619"/>
      <c r="HOB3290" s="620"/>
      <c r="HOC3290" s="620"/>
      <c r="HOD3290" s="620"/>
      <c r="HOE3290" s="617"/>
      <c r="HOF3290" s="618"/>
      <c r="HOG3290" s="619"/>
      <c r="HOH3290" s="620"/>
      <c r="HOI3290" s="620"/>
      <c r="HOJ3290" s="620"/>
      <c r="HOK3290" s="617"/>
      <c r="HOL3290" s="618"/>
      <c r="HOM3290" s="619"/>
      <c r="HON3290" s="620"/>
      <c r="HOO3290" s="620"/>
      <c r="HOP3290" s="620"/>
      <c r="HOQ3290" s="617"/>
      <c r="HOR3290" s="618"/>
      <c r="HOS3290" s="619"/>
      <c r="HOT3290" s="620"/>
      <c r="HOU3290" s="620"/>
      <c r="HOV3290" s="620"/>
      <c r="HOW3290" s="617"/>
      <c r="HOX3290" s="618"/>
      <c r="HOY3290" s="619"/>
      <c r="HOZ3290" s="620"/>
      <c r="HPA3290" s="620"/>
      <c r="HPB3290" s="620"/>
      <c r="HPC3290" s="617"/>
      <c r="HPD3290" s="618"/>
      <c r="HPE3290" s="619"/>
      <c r="HPF3290" s="620"/>
      <c r="HPG3290" s="620"/>
      <c r="HPH3290" s="620"/>
      <c r="HPI3290" s="617"/>
      <c r="HPJ3290" s="618"/>
      <c r="HPK3290" s="619"/>
      <c r="HPL3290" s="620"/>
      <c r="HPM3290" s="620"/>
      <c r="HPN3290" s="620"/>
      <c r="HPO3290" s="617"/>
      <c r="HPP3290" s="618"/>
      <c r="HPQ3290" s="619"/>
      <c r="HPR3290" s="620"/>
      <c r="HPS3290" s="620"/>
      <c r="HPT3290" s="620"/>
      <c r="HPU3290" s="617"/>
      <c r="HPV3290" s="618"/>
      <c r="HPW3290" s="619"/>
      <c r="HPX3290" s="620"/>
      <c r="HPY3290" s="620"/>
      <c r="HPZ3290" s="620"/>
      <c r="HQA3290" s="617"/>
      <c r="HQB3290" s="618"/>
      <c r="HQC3290" s="619"/>
      <c r="HQD3290" s="620"/>
      <c r="HQE3290" s="620"/>
      <c r="HQF3290" s="620"/>
      <c r="HQG3290" s="617"/>
      <c r="HQH3290" s="618"/>
      <c r="HQI3290" s="619"/>
      <c r="HQJ3290" s="620"/>
      <c r="HQK3290" s="620"/>
      <c r="HQL3290" s="620"/>
      <c r="HQM3290" s="617"/>
      <c r="HQN3290" s="618"/>
      <c r="HQO3290" s="619"/>
      <c r="HQP3290" s="620"/>
      <c r="HQQ3290" s="620"/>
      <c r="HQR3290" s="620"/>
      <c r="HQS3290" s="617"/>
      <c r="HQT3290" s="618"/>
      <c r="HQU3290" s="619"/>
      <c r="HQV3290" s="620"/>
      <c r="HQW3290" s="620"/>
      <c r="HQX3290" s="620"/>
      <c r="HQY3290" s="617"/>
      <c r="HQZ3290" s="618"/>
      <c r="HRA3290" s="619"/>
      <c r="HRB3290" s="620"/>
      <c r="HRC3290" s="620"/>
      <c r="HRD3290" s="620"/>
      <c r="HRE3290" s="617"/>
      <c r="HRF3290" s="618"/>
      <c r="HRG3290" s="619"/>
      <c r="HRH3290" s="620"/>
      <c r="HRI3290" s="620"/>
      <c r="HRJ3290" s="620"/>
      <c r="HRK3290" s="617"/>
      <c r="HRL3290" s="618"/>
      <c r="HRM3290" s="619"/>
      <c r="HRN3290" s="620"/>
      <c r="HRO3290" s="620"/>
      <c r="HRP3290" s="620"/>
      <c r="HRQ3290" s="617"/>
      <c r="HRR3290" s="618"/>
      <c r="HRS3290" s="619"/>
      <c r="HRT3290" s="620"/>
      <c r="HRU3290" s="620"/>
      <c r="HRV3290" s="620"/>
      <c r="HRW3290" s="617"/>
      <c r="HRX3290" s="618"/>
      <c r="HRY3290" s="619"/>
      <c r="HRZ3290" s="620"/>
      <c r="HSA3290" s="620"/>
      <c r="HSB3290" s="620"/>
      <c r="HSC3290" s="617"/>
      <c r="HSD3290" s="618"/>
      <c r="HSE3290" s="619"/>
      <c r="HSF3290" s="620"/>
      <c r="HSG3290" s="620"/>
      <c r="HSH3290" s="620"/>
      <c r="HSI3290" s="617"/>
      <c r="HSJ3290" s="618"/>
      <c r="HSK3290" s="619"/>
      <c r="HSL3290" s="620"/>
      <c r="HSM3290" s="620"/>
      <c r="HSN3290" s="620"/>
      <c r="HSO3290" s="617"/>
      <c r="HSP3290" s="618"/>
      <c r="HSQ3290" s="619"/>
      <c r="HSR3290" s="620"/>
      <c r="HSS3290" s="620"/>
      <c r="HST3290" s="620"/>
      <c r="HSU3290" s="617"/>
      <c r="HSV3290" s="618"/>
      <c r="HSW3290" s="619"/>
      <c r="HSX3290" s="620"/>
      <c r="HSY3290" s="620"/>
      <c r="HSZ3290" s="620"/>
      <c r="HTA3290" s="617"/>
      <c r="HTB3290" s="618"/>
      <c r="HTC3290" s="619"/>
      <c r="HTD3290" s="620"/>
      <c r="HTE3290" s="620"/>
      <c r="HTF3290" s="620"/>
      <c r="HTG3290" s="617"/>
      <c r="HTH3290" s="618"/>
      <c r="HTI3290" s="619"/>
      <c r="HTJ3290" s="620"/>
      <c r="HTK3290" s="620"/>
      <c r="HTL3290" s="620"/>
      <c r="HTM3290" s="617"/>
      <c r="HTN3290" s="618"/>
      <c r="HTO3290" s="619"/>
      <c r="HTP3290" s="620"/>
      <c r="HTQ3290" s="620"/>
      <c r="HTR3290" s="620"/>
      <c r="HTS3290" s="617"/>
      <c r="HTT3290" s="618"/>
      <c r="HTU3290" s="619"/>
      <c r="HTV3290" s="620"/>
      <c r="HTW3290" s="620"/>
      <c r="HTX3290" s="620"/>
      <c r="HTY3290" s="617"/>
      <c r="HTZ3290" s="618"/>
      <c r="HUA3290" s="619"/>
      <c r="HUB3290" s="620"/>
      <c r="HUC3290" s="620"/>
      <c r="HUD3290" s="620"/>
      <c r="HUE3290" s="617"/>
      <c r="HUF3290" s="618"/>
      <c r="HUG3290" s="619"/>
      <c r="HUH3290" s="620"/>
      <c r="HUI3290" s="620"/>
      <c r="HUJ3290" s="620"/>
      <c r="HUK3290" s="617"/>
      <c r="HUL3290" s="618"/>
      <c r="HUM3290" s="619"/>
      <c r="HUN3290" s="620"/>
      <c r="HUO3290" s="620"/>
      <c r="HUP3290" s="620"/>
      <c r="HUQ3290" s="617"/>
      <c r="HUR3290" s="618"/>
      <c r="HUS3290" s="619"/>
      <c r="HUT3290" s="620"/>
      <c r="HUU3290" s="620"/>
      <c r="HUV3290" s="620"/>
      <c r="HUW3290" s="617"/>
      <c r="HUX3290" s="618"/>
      <c r="HUY3290" s="619"/>
      <c r="HUZ3290" s="620"/>
      <c r="HVA3290" s="620"/>
      <c r="HVB3290" s="620"/>
      <c r="HVC3290" s="617"/>
      <c r="HVD3290" s="618"/>
      <c r="HVE3290" s="619"/>
      <c r="HVF3290" s="620"/>
      <c r="HVG3290" s="620"/>
      <c r="HVH3290" s="620"/>
      <c r="HVI3290" s="617"/>
      <c r="HVJ3290" s="618"/>
      <c r="HVK3290" s="619"/>
      <c r="HVL3290" s="620"/>
      <c r="HVM3290" s="620"/>
      <c r="HVN3290" s="620"/>
      <c r="HVO3290" s="617"/>
      <c r="HVP3290" s="618"/>
      <c r="HVQ3290" s="619"/>
      <c r="HVR3290" s="620"/>
      <c r="HVS3290" s="620"/>
      <c r="HVT3290" s="620"/>
      <c r="HVU3290" s="617"/>
      <c r="HVV3290" s="618"/>
      <c r="HVW3290" s="619"/>
      <c r="HVX3290" s="620"/>
      <c r="HVY3290" s="620"/>
      <c r="HVZ3290" s="620"/>
      <c r="HWA3290" s="617"/>
      <c r="HWB3290" s="618"/>
      <c r="HWC3290" s="619"/>
      <c r="HWD3290" s="620"/>
      <c r="HWE3290" s="620"/>
      <c r="HWF3290" s="620"/>
      <c r="HWG3290" s="617"/>
      <c r="HWH3290" s="618"/>
      <c r="HWI3290" s="619"/>
      <c r="HWJ3290" s="620"/>
      <c r="HWK3290" s="620"/>
      <c r="HWL3290" s="620"/>
      <c r="HWM3290" s="617"/>
      <c r="HWN3290" s="618"/>
      <c r="HWO3290" s="619"/>
      <c r="HWP3290" s="620"/>
      <c r="HWQ3290" s="620"/>
      <c r="HWR3290" s="620"/>
      <c r="HWS3290" s="617"/>
      <c r="HWT3290" s="618"/>
      <c r="HWU3290" s="619"/>
      <c r="HWV3290" s="620"/>
      <c r="HWW3290" s="620"/>
      <c r="HWX3290" s="620"/>
      <c r="HWY3290" s="617"/>
      <c r="HWZ3290" s="618"/>
      <c r="HXA3290" s="619"/>
      <c r="HXB3290" s="620"/>
      <c r="HXC3290" s="620"/>
      <c r="HXD3290" s="620"/>
      <c r="HXE3290" s="617"/>
      <c r="HXF3290" s="618"/>
      <c r="HXG3290" s="619"/>
      <c r="HXH3290" s="620"/>
      <c r="HXI3290" s="620"/>
      <c r="HXJ3290" s="620"/>
      <c r="HXK3290" s="617"/>
      <c r="HXL3290" s="618"/>
      <c r="HXM3290" s="619"/>
      <c r="HXN3290" s="620"/>
      <c r="HXO3290" s="620"/>
      <c r="HXP3290" s="620"/>
      <c r="HXQ3290" s="617"/>
      <c r="HXR3290" s="618"/>
      <c r="HXS3290" s="619"/>
      <c r="HXT3290" s="620"/>
      <c r="HXU3290" s="620"/>
      <c r="HXV3290" s="620"/>
      <c r="HXW3290" s="617"/>
      <c r="HXX3290" s="618"/>
      <c r="HXY3290" s="619"/>
      <c r="HXZ3290" s="620"/>
      <c r="HYA3290" s="620"/>
      <c r="HYB3290" s="620"/>
      <c r="HYC3290" s="617"/>
      <c r="HYD3290" s="618"/>
      <c r="HYE3290" s="619"/>
      <c r="HYF3290" s="620"/>
      <c r="HYG3290" s="620"/>
      <c r="HYH3290" s="620"/>
      <c r="HYI3290" s="617"/>
      <c r="HYJ3290" s="618"/>
      <c r="HYK3290" s="619"/>
      <c r="HYL3290" s="620"/>
      <c r="HYM3290" s="620"/>
      <c r="HYN3290" s="620"/>
      <c r="HYO3290" s="617"/>
      <c r="HYP3290" s="618"/>
      <c r="HYQ3290" s="619"/>
      <c r="HYR3290" s="620"/>
      <c r="HYS3290" s="620"/>
      <c r="HYT3290" s="620"/>
      <c r="HYU3290" s="617"/>
      <c r="HYV3290" s="618"/>
      <c r="HYW3290" s="619"/>
      <c r="HYX3290" s="620"/>
      <c r="HYY3290" s="620"/>
      <c r="HYZ3290" s="620"/>
      <c r="HZA3290" s="617"/>
      <c r="HZB3290" s="618"/>
      <c r="HZC3290" s="619"/>
      <c r="HZD3290" s="620"/>
      <c r="HZE3290" s="620"/>
      <c r="HZF3290" s="620"/>
      <c r="HZG3290" s="617"/>
      <c r="HZH3290" s="618"/>
      <c r="HZI3290" s="619"/>
      <c r="HZJ3290" s="620"/>
      <c r="HZK3290" s="620"/>
      <c r="HZL3290" s="620"/>
      <c r="HZM3290" s="617"/>
      <c r="HZN3290" s="618"/>
      <c r="HZO3290" s="619"/>
      <c r="HZP3290" s="620"/>
      <c r="HZQ3290" s="620"/>
      <c r="HZR3290" s="620"/>
      <c r="HZS3290" s="617"/>
      <c r="HZT3290" s="618"/>
      <c r="HZU3290" s="619"/>
      <c r="HZV3290" s="620"/>
      <c r="HZW3290" s="620"/>
      <c r="HZX3290" s="620"/>
      <c r="HZY3290" s="617"/>
      <c r="HZZ3290" s="618"/>
      <c r="IAA3290" s="619"/>
      <c r="IAB3290" s="620"/>
      <c r="IAC3290" s="620"/>
      <c r="IAD3290" s="620"/>
      <c r="IAE3290" s="617"/>
      <c r="IAF3290" s="618"/>
      <c r="IAG3290" s="619"/>
      <c r="IAH3290" s="620"/>
      <c r="IAI3290" s="620"/>
      <c r="IAJ3290" s="620"/>
      <c r="IAK3290" s="617"/>
      <c r="IAL3290" s="618"/>
      <c r="IAM3290" s="619"/>
      <c r="IAN3290" s="620"/>
      <c r="IAO3290" s="620"/>
      <c r="IAP3290" s="620"/>
      <c r="IAQ3290" s="617"/>
      <c r="IAR3290" s="618"/>
      <c r="IAS3290" s="619"/>
      <c r="IAT3290" s="620"/>
      <c r="IAU3290" s="620"/>
      <c r="IAV3290" s="620"/>
      <c r="IAW3290" s="617"/>
      <c r="IAX3290" s="618"/>
      <c r="IAY3290" s="619"/>
      <c r="IAZ3290" s="620"/>
      <c r="IBA3290" s="620"/>
      <c r="IBB3290" s="620"/>
      <c r="IBC3290" s="617"/>
      <c r="IBD3290" s="618"/>
      <c r="IBE3290" s="619"/>
      <c r="IBF3290" s="620"/>
      <c r="IBG3290" s="620"/>
      <c r="IBH3290" s="620"/>
      <c r="IBI3290" s="617"/>
      <c r="IBJ3290" s="618"/>
      <c r="IBK3290" s="619"/>
      <c r="IBL3290" s="620"/>
      <c r="IBM3290" s="620"/>
      <c r="IBN3290" s="620"/>
      <c r="IBO3290" s="617"/>
      <c r="IBP3290" s="618"/>
      <c r="IBQ3290" s="619"/>
      <c r="IBR3290" s="620"/>
      <c r="IBS3290" s="620"/>
      <c r="IBT3290" s="620"/>
      <c r="IBU3290" s="617"/>
      <c r="IBV3290" s="618"/>
      <c r="IBW3290" s="619"/>
      <c r="IBX3290" s="620"/>
      <c r="IBY3290" s="620"/>
      <c r="IBZ3290" s="620"/>
      <c r="ICA3290" s="617"/>
      <c r="ICB3290" s="618"/>
      <c r="ICC3290" s="619"/>
      <c r="ICD3290" s="620"/>
      <c r="ICE3290" s="620"/>
      <c r="ICF3290" s="620"/>
      <c r="ICG3290" s="617"/>
      <c r="ICH3290" s="618"/>
      <c r="ICI3290" s="619"/>
      <c r="ICJ3290" s="620"/>
      <c r="ICK3290" s="620"/>
      <c r="ICL3290" s="620"/>
      <c r="ICM3290" s="617"/>
      <c r="ICN3290" s="618"/>
      <c r="ICO3290" s="619"/>
      <c r="ICP3290" s="620"/>
      <c r="ICQ3290" s="620"/>
      <c r="ICR3290" s="620"/>
      <c r="ICS3290" s="617"/>
      <c r="ICT3290" s="618"/>
      <c r="ICU3290" s="619"/>
      <c r="ICV3290" s="620"/>
      <c r="ICW3290" s="620"/>
      <c r="ICX3290" s="620"/>
      <c r="ICY3290" s="617"/>
      <c r="ICZ3290" s="618"/>
      <c r="IDA3290" s="619"/>
      <c r="IDB3290" s="620"/>
      <c r="IDC3290" s="620"/>
      <c r="IDD3290" s="620"/>
      <c r="IDE3290" s="617"/>
      <c r="IDF3290" s="618"/>
      <c r="IDG3290" s="619"/>
      <c r="IDH3290" s="620"/>
      <c r="IDI3290" s="620"/>
      <c r="IDJ3290" s="620"/>
      <c r="IDK3290" s="617"/>
      <c r="IDL3290" s="618"/>
      <c r="IDM3290" s="619"/>
      <c r="IDN3290" s="620"/>
      <c r="IDO3290" s="620"/>
      <c r="IDP3290" s="620"/>
      <c r="IDQ3290" s="617"/>
      <c r="IDR3290" s="618"/>
      <c r="IDS3290" s="619"/>
      <c r="IDT3290" s="620"/>
      <c r="IDU3290" s="620"/>
      <c r="IDV3290" s="620"/>
      <c r="IDW3290" s="617"/>
      <c r="IDX3290" s="618"/>
      <c r="IDY3290" s="619"/>
      <c r="IDZ3290" s="620"/>
      <c r="IEA3290" s="620"/>
      <c r="IEB3290" s="620"/>
      <c r="IEC3290" s="617"/>
      <c r="IED3290" s="618"/>
      <c r="IEE3290" s="619"/>
      <c r="IEF3290" s="620"/>
      <c r="IEG3290" s="620"/>
      <c r="IEH3290" s="620"/>
      <c r="IEI3290" s="617"/>
      <c r="IEJ3290" s="618"/>
      <c r="IEK3290" s="619"/>
      <c r="IEL3290" s="620"/>
      <c r="IEM3290" s="620"/>
      <c r="IEN3290" s="620"/>
      <c r="IEO3290" s="617"/>
      <c r="IEP3290" s="618"/>
      <c r="IEQ3290" s="619"/>
      <c r="IER3290" s="620"/>
      <c r="IES3290" s="620"/>
      <c r="IET3290" s="620"/>
      <c r="IEU3290" s="617"/>
      <c r="IEV3290" s="618"/>
      <c r="IEW3290" s="619"/>
      <c r="IEX3290" s="620"/>
      <c r="IEY3290" s="620"/>
      <c r="IEZ3290" s="620"/>
      <c r="IFA3290" s="617"/>
      <c r="IFB3290" s="618"/>
      <c r="IFC3290" s="619"/>
      <c r="IFD3290" s="620"/>
      <c r="IFE3290" s="620"/>
      <c r="IFF3290" s="620"/>
      <c r="IFG3290" s="617"/>
      <c r="IFH3290" s="618"/>
      <c r="IFI3290" s="619"/>
      <c r="IFJ3290" s="620"/>
      <c r="IFK3290" s="620"/>
      <c r="IFL3290" s="620"/>
      <c r="IFM3290" s="617"/>
      <c r="IFN3290" s="618"/>
      <c r="IFO3290" s="619"/>
      <c r="IFP3290" s="620"/>
      <c r="IFQ3290" s="620"/>
      <c r="IFR3290" s="620"/>
      <c r="IFS3290" s="617"/>
      <c r="IFT3290" s="618"/>
      <c r="IFU3290" s="619"/>
      <c r="IFV3290" s="620"/>
      <c r="IFW3290" s="620"/>
      <c r="IFX3290" s="620"/>
      <c r="IFY3290" s="617"/>
      <c r="IFZ3290" s="618"/>
      <c r="IGA3290" s="619"/>
      <c r="IGB3290" s="620"/>
      <c r="IGC3290" s="620"/>
      <c r="IGD3290" s="620"/>
      <c r="IGE3290" s="617"/>
      <c r="IGF3290" s="618"/>
      <c r="IGG3290" s="619"/>
      <c r="IGH3290" s="620"/>
      <c r="IGI3290" s="620"/>
      <c r="IGJ3290" s="620"/>
      <c r="IGK3290" s="617"/>
      <c r="IGL3290" s="618"/>
      <c r="IGM3290" s="619"/>
      <c r="IGN3290" s="620"/>
      <c r="IGO3290" s="620"/>
      <c r="IGP3290" s="620"/>
      <c r="IGQ3290" s="617"/>
      <c r="IGR3290" s="618"/>
      <c r="IGS3290" s="619"/>
      <c r="IGT3290" s="620"/>
      <c r="IGU3290" s="620"/>
      <c r="IGV3290" s="620"/>
      <c r="IGW3290" s="617"/>
      <c r="IGX3290" s="618"/>
      <c r="IGY3290" s="619"/>
      <c r="IGZ3290" s="620"/>
      <c r="IHA3290" s="620"/>
      <c r="IHB3290" s="620"/>
      <c r="IHC3290" s="617"/>
      <c r="IHD3290" s="618"/>
      <c r="IHE3290" s="619"/>
      <c r="IHF3290" s="620"/>
      <c r="IHG3290" s="620"/>
      <c r="IHH3290" s="620"/>
      <c r="IHI3290" s="617"/>
      <c r="IHJ3290" s="618"/>
      <c r="IHK3290" s="619"/>
      <c r="IHL3290" s="620"/>
      <c r="IHM3290" s="620"/>
      <c r="IHN3290" s="620"/>
      <c r="IHO3290" s="617"/>
      <c r="IHP3290" s="618"/>
      <c r="IHQ3290" s="619"/>
      <c r="IHR3290" s="620"/>
      <c r="IHS3290" s="620"/>
      <c r="IHT3290" s="620"/>
      <c r="IHU3290" s="617"/>
      <c r="IHV3290" s="618"/>
      <c r="IHW3290" s="619"/>
      <c r="IHX3290" s="620"/>
      <c r="IHY3290" s="620"/>
      <c r="IHZ3290" s="620"/>
      <c r="IIA3290" s="617"/>
      <c r="IIB3290" s="618"/>
      <c r="IIC3290" s="619"/>
      <c r="IID3290" s="620"/>
      <c r="IIE3290" s="620"/>
      <c r="IIF3290" s="620"/>
      <c r="IIG3290" s="617"/>
      <c r="IIH3290" s="618"/>
      <c r="III3290" s="619"/>
      <c r="IIJ3290" s="620"/>
      <c r="IIK3290" s="620"/>
      <c r="IIL3290" s="620"/>
      <c r="IIM3290" s="617"/>
      <c r="IIN3290" s="618"/>
      <c r="IIO3290" s="619"/>
      <c r="IIP3290" s="620"/>
      <c r="IIQ3290" s="620"/>
      <c r="IIR3290" s="620"/>
      <c r="IIS3290" s="617"/>
      <c r="IIT3290" s="618"/>
      <c r="IIU3290" s="619"/>
      <c r="IIV3290" s="620"/>
      <c r="IIW3290" s="620"/>
      <c r="IIX3290" s="620"/>
      <c r="IIY3290" s="617"/>
      <c r="IIZ3290" s="618"/>
      <c r="IJA3290" s="619"/>
      <c r="IJB3290" s="620"/>
      <c r="IJC3290" s="620"/>
      <c r="IJD3290" s="620"/>
      <c r="IJE3290" s="617"/>
      <c r="IJF3290" s="618"/>
      <c r="IJG3290" s="619"/>
      <c r="IJH3290" s="620"/>
      <c r="IJI3290" s="620"/>
      <c r="IJJ3290" s="620"/>
      <c r="IJK3290" s="617"/>
      <c r="IJL3290" s="618"/>
      <c r="IJM3290" s="619"/>
      <c r="IJN3290" s="620"/>
      <c r="IJO3290" s="620"/>
      <c r="IJP3290" s="620"/>
      <c r="IJQ3290" s="617"/>
      <c r="IJR3290" s="618"/>
      <c r="IJS3290" s="619"/>
      <c r="IJT3290" s="620"/>
      <c r="IJU3290" s="620"/>
      <c r="IJV3290" s="620"/>
      <c r="IJW3290" s="617"/>
      <c r="IJX3290" s="618"/>
      <c r="IJY3290" s="619"/>
      <c r="IJZ3290" s="620"/>
      <c r="IKA3290" s="620"/>
      <c r="IKB3290" s="620"/>
      <c r="IKC3290" s="617"/>
      <c r="IKD3290" s="618"/>
      <c r="IKE3290" s="619"/>
      <c r="IKF3290" s="620"/>
      <c r="IKG3290" s="620"/>
      <c r="IKH3290" s="620"/>
      <c r="IKI3290" s="617"/>
      <c r="IKJ3290" s="618"/>
      <c r="IKK3290" s="619"/>
      <c r="IKL3290" s="620"/>
      <c r="IKM3290" s="620"/>
      <c r="IKN3290" s="620"/>
      <c r="IKO3290" s="617"/>
      <c r="IKP3290" s="618"/>
      <c r="IKQ3290" s="619"/>
      <c r="IKR3290" s="620"/>
      <c r="IKS3290" s="620"/>
      <c r="IKT3290" s="620"/>
      <c r="IKU3290" s="617"/>
      <c r="IKV3290" s="618"/>
      <c r="IKW3290" s="619"/>
      <c r="IKX3290" s="620"/>
      <c r="IKY3290" s="620"/>
      <c r="IKZ3290" s="620"/>
      <c r="ILA3290" s="617"/>
      <c r="ILB3290" s="618"/>
      <c r="ILC3290" s="619"/>
      <c r="ILD3290" s="620"/>
      <c r="ILE3290" s="620"/>
      <c r="ILF3290" s="620"/>
      <c r="ILG3290" s="617"/>
      <c r="ILH3290" s="618"/>
      <c r="ILI3290" s="619"/>
      <c r="ILJ3290" s="620"/>
      <c r="ILK3290" s="620"/>
      <c r="ILL3290" s="620"/>
      <c r="ILM3290" s="617"/>
      <c r="ILN3290" s="618"/>
      <c r="ILO3290" s="619"/>
      <c r="ILP3290" s="620"/>
      <c r="ILQ3290" s="620"/>
      <c r="ILR3290" s="620"/>
      <c r="ILS3290" s="617"/>
      <c r="ILT3290" s="618"/>
      <c r="ILU3290" s="619"/>
      <c r="ILV3290" s="620"/>
      <c r="ILW3290" s="620"/>
      <c r="ILX3290" s="620"/>
      <c r="ILY3290" s="617"/>
      <c r="ILZ3290" s="618"/>
      <c r="IMA3290" s="619"/>
      <c r="IMB3290" s="620"/>
      <c r="IMC3290" s="620"/>
      <c r="IMD3290" s="620"/>
      <c r="IME3290" s="617"/>
      <c r="IMF3290" s="618"/>
      <c r="IMG3290" s="619"/>
      <c r="IMH3290" s="620"/>
      <c r="IMI3290" s="620"/>
      <c r="IMJ3290" s="620"/>
      <c r="IMK3290" s="617"/>
      <c r="IML3290" s="618"/>
      <c r="IMM3290" s="619"/>
      <c r="IMN3290" s="620"/>
      <c r="IMO3290" s="620"/>
      <c r="IMP3290" s="620"/>
      <c r="IMQ3290" s="617"/>
      <c r="IMR3290" s="618"/>
      <c r="IMS3290" s="619"/>
      <c r="IMT3290" s="620"/>
      <c r="IMU3290" s="620"/>
      <c r="IMV3290" s="620"/>
      <c r="IMW3290" s="617"/>
      <c r="IMX3290" s="618"/>
      <c r="IMY3290" s="619"/>
      <c r="IMZ3290" s="620"/>
      <c r="INA3290" s="620"/>
      <c r="INB3290" s="620"/>
      <c r="INC3290" s="617"/>
      <c r="IND3290" s="618"/>
      <c r="INE3290" s="619"/>
      <c r="INF3290" s="620"/>
      <c r="ING3290" s="620"/>
      <c r="INH3290" s="620"/>
      <c r="INI3290" s="617"/>
      <c r="INJ3290" s="618"/>
      <c r="INK3290" s="619"/>
      <c r="INL3290" s="620"/>
      <c r="INM3290" s="620"/>
      <c r="INN3290" s="620"/>
      <c r="INO3290" s="617"/>
      <c r="INP3290" s="618"/>
      <c r="INQ3290" s="619"/>
      <c r="INR3290" s="620"/>
      <c r="INS3290" s="620"/>
      <c r="INT3290" s="620"/>
      <c r="INU3290" s="617"/>
      <c r="INV3290" s="618"/>
      <c r="INW3290" s="619"/>
      <c r="INX3290" s="620"/>
      <c r="INY3290" s="620"/>
      <c r="INZ3290" s="620"/>
      <c r="IOA3290" s="617"/>
      <c r="IOB3290" s="618"/>
      <c r="IOC3290" s="619"/>
      <c r="IOD3290" s="620"/>
      <c r="IOE3290" s="620"/>
      <c r="IOF3290" s="620"/>
      <c r="IOG3290" s="617"/>
      <c r="IOH3290" s="618"/>
      <c r="IOI3290" s="619"/>
      <c r="IOJ3290" s="620"/>
      <c r="IOK3290" s="620"/>
      <c r="IOL3290" s="620"/>
      <c r="IOM3290" s="617"/>
      <c r="ION3290" s="618"/>
      <c r="IOO3290" s="619"/>
      <c r="IOP3290" s="620"/>
      <c r="IOQ3290" s="620"/>
      <c r="IOR3290" s="620"/>
      <c r="IOS3290" s="617"/>
      <c r="IOT3290" s="618"/>
      <c r="IOU3290" s="619"/>
      <c r="IOV3290" s="620"/>
      <c r="IOW3290" s="620"/>
      <c r="IOX3290" s="620"/>
      <c r="IOY3290" s="617"/>
      <c r="IOZ3290" s="618"/>
      <c r="IPA3290" s="619"/>
      <c r="IPB3290" s="620"/>
      <c r="IPC3290" s="620"/>
      <c r="IPD3290" s="620"/>
      <c r="IPE3290" s="617"/>
      <c r="IPF3290" s="618"/>
      <c r="IPG3290" s="619"/>
      <c r="IPH3290" s="620"/>
      <c r="IPI3290" s="620"/>
      <c r="IPJ3290" s="620"/>
      <c r="IPK3290" s="617"/>
      <c r="IPL3290" s="618"/>
      <c r="IPM3290" s="619"/>
      <c r="IPN3290" s="620"/>
      <c r="IPO3290" s="620"/>
      <c r="IPP3290" s="620"/>
      <c r="IPQ3290" s="617"/>
      <c r="IPR3290" s="618"/>
      <c r="IPS3290" s="619"/>
      <c r="IPT3290" s="620"/>
      <c r="IPU3290" s="620"/>
      <c r="IPV3290" s="620"/>
      <c r="IPW3290" s="617"/>
      <c r="IPX3290" s="618"/>
      <c r="IPY3290" s="619"/>
      <c r="IPZ3290" s="620"/>
      <c r="IQA3290" s="620"/>
      <c r="IQB3290" s="620"/>
      <c r="IQC3290" s="617"/>
      <c r="IQD3290" s="618"/>
      <c r="IQE3290" s="619"/>
      <c r="IQF3290" s="620"/>
      <c r="IQG3290" s="620"/>
      <c r="IQH3290" s="620"/>
      <c r="IQI3290" s="617"/>
      <c r="IQJ3290" s="618"/>
      <c r="IQK3290" s="619"/>
      <c r="IQL3290" s="620"/>
      <c r="IQM3290" s="620"/>
      <c r="IQN3290" s="620"/>
      <c r="IQO3290" s="617"/>
      <c r="IQP3290" s="618"/>
      <c r="IQQ3290" s="619"/>
      <c r="IQR3290" s="620"/>
      <c r="IQS3290" s="620"/>
      <c r="IQT3290" s="620"/>
      <c r="IQU3290" s="617"/>
      <c r="IQV3290" s="618"/>
      <c r="IQW3290" s="619"/>
      <c r="IQX3290" s="620"/>
      <c r="IQY3290" s="620"/>
      <c r="IQZ3290" s="620"/>
      <c r="IRA3290" s="617"/>
      <c r="IRB3290" s="618"/>
      <c r="IRC3290" s="619"/>
      <c r="IRD3290" s="620"/>
      <c r="IRE3290" s="620"/>
      <c r="IRF3290" s="620"/>
      <c r="IRG3290" s="617"/>
      <c r="IRH3290" s="618"/>
      <c r="IRI3290" s="619"/>
      <c r="IRJ3290" s="620"/>
      <c r="IRK3290" s="620"/>
      <c r="IRL3290" s="620"/>
      <c r="IRM3290" s="617"/>
      <c r="IRN3290" s="618"/>
      <c r="IRO3290" s="619"/>
      <c r="IRP3290" s="620"/>
      <c r="IRQ3290" s="620"/>
      <c r="IRR3290" s="620"/>
      <c r="IRS3290" s="617"/>
      <c r="IRT3290" s="618"/>
      <c r="IRU3290" s="619"/>
      <c r="IRV3290" s="620"/>
      <c r="IRW3290" s="620"/>
      <c r="IRX3290" s="620"/>
      <c r="IRY3290" s="617"/>
      <c r="IRZ3290" s="618"/>
      <c r="ISA3290" s="619"/>
      <c r="ISB3290" s="620"/>
      <c r="ISC3290" s="620"/>
      <c r="ISD3290" s="620"/>
      <c r="ISE3290" s="617"/>
      <c r="ISF3290" s="618"/>
      <c r="ISG3290" s="619"/>
      <c r="ISH3290" s="620"/>
      <c r="ISI3290" s="620"/>
      <c r="ISJ3290" s="620"/>
      <c r="ISK3290" s="617"/>
      <c r="ISL3290" s="618"/>
      <c r="ISM3290" s="619"/>
      <c r="ISN3290" s="620"/>
      <c r="ISO3290" s="620"/>
      <c r="ISP3290" s="620"/>
      <c r="ISQ3290" s="617"/>
      <c r="ISR3290" s="618"/>
      <c r="ISS3290" s="619"/>
      <c r="IST3290" s="620"/>
      <c r="ISU3290" s="620"/>
      <c r="ISV3290" s="620"/>
      <c r="ISW3290" s="617"/>
      <c r="ISX3290" s="618"/>
      <c r="ISY3290" s="619"/>
      <c r="ISZ3290" s="620"/>
      <c r="ITA3290" s="620"/>
      <c r="ITB3290" s="620"/>
      <c r="ITC3290" s="617"/>
      <c r="ITD3290" s="618"/>
      <c r="ITE3290" s="619"/>
      <c r="ITF3290" s="620"/>
      <c r="ITG3290" s="620"/>
      <c r="ITH3290" s="620"/>
      <c r="ITI3290" s="617"/>
      <c r="ITJ3290" s="618"/>
      <c r="ITK3290" s="619"/>
      <c r="ITL3290" s="620"/>
      <c r="ITM3290" s="620"/>
      <c r="ITN3290" s="620"/>
      <c r="ITO3290" s="617"/>
      <c r="ITP3290" s="618"/>
      <c r="ITQ3290" s="619"/>
      <c r="ITR3290" s="620"/>
      <c r="ITS3290" s="620"/>
      <c r="ITT3290" s="620"/>
      <c r="ITU3290" s="617"/>
      <c r="ITV3290" s="618"/>
      <c r="ITW3290" s="619"/>
      <c r="ITX3290" s="620"/>
      <c r="ITY3290" s="620"/>
      <c r="ITZ3290" s="620"/>
      <c r="IUA3290" s="617"/>
      <c r="IUB3290" s="618"/>
      <c r="IUC3290" s="619"/>
      <c r="IUD3290" s="620"/>
      <c r="IUE3290" s="620"/>
      <c r="IUF3290" s="620"/>
      <c r="IUG3290" s="617"/>
      <c r="IUH3290" s="618"/>
      <c r="IUI3290" s="619"/>
      <c r="IUJ3290" s="620"/>
      <c r="IUK3290" s="620"/>
      <c r="IUL3290" s="620"/>
      <c r="IUM3290" s="617"/>
      <c r="IUN3290" s="618"/>
      <c r="IUO3290" s="619"/>
      <c r="IUP3290" s="620"/>
      <c r="IUQ3290" s="620"/>
      <c r="IUR3290" s="620"/>
      <c r="IUS3290" s="617"/>
      <c r="IUT3290" s="618"/>
      <c r="IUU3290" s="619"/>
      <c r="IUV3290" s="620"/>
      <c r="IUW3290" s="620"/>
      <c r="IUX3290" s="620"/>
      <c r="IUY3290" s="617"/>
      <c r="IUZ3290" s="618"/>
      <c r="IVA3290" s="619"/>
      <c r="IVB3290" s="620"/>
      <c r="IVC3290" s="620"/>
      <c r="IVD3290" s="620"/>
      <c r="IVE3290" s="617"/>
      <c r="IVF3290" s="618"/>
      <c r="IVG3290" s="619"/>
      <c r="IVH3290" s="620"/>
      <c r="IVI3290" s="620"/>
      <c r="IVJ3290" s="620"/>
      <c r="IVK3290" s="617"/>
      <c r="IVL3290" s="618"/>
      <c r="IVM3290" s="619"/>
      <c r="IVN3290" s="620"/>
      <c r="IVO3290" s="620"/>
      <c r="IVP3290" s="620"/>
      <c r="IVQ3290" s="617"/>
      <c r="IVR3290" s="618"/>
      <c r="IVS3290" s="619"/>
      <c r="IVT3290" s="620"/>
      <c r="IVU3290" s="620"/>
      <c r="IVV3290" s="620"/>
      <c r="IVW3290" s="617"/>
      <c r="IVX3290" s="618"/>
      <c r="IVY3290" s="619"/>
      <c r="IVZ3290" s="620"/>
      <c r="IWA3290" s="620"/>
      <c r="IWB3290" s="620"/>
      <c r="IWC3290" s="617"/>
      <c r="IWD3290" s="618"/>
      <c r="IWE3290" s="619"/>
      <c r="IWF3290" s="620"/>
      <c r="IWG3290" s="620"/>
      <c r="IWH3290" s="620"/>
      <c r="IWI3290" s="617"/>
      <c r="IWJ3290" s="618"/>
      <c r="IWK3290" s="619"/>
      <c r="IWL3290" s="620"/>
      <c r="IWM3290" s="620"/>
      <c r="IWN3290" s="620"/>
      <c r="IWO3290" s="617"/>
      <c r="IWP3290" s="618"/>
      <c r="IWQ3290" s="619"/>
      <c r="IWR3290" s="620"/>
      <c r="IWS3290" s="620"/>
      <c r="IWT3290" s="620"/>
      <c r="IWU3290" s="617"/>
      <c r="IWV3290" s="618"/>
      <c r="IWW3290" s="619"/>
      <c r="IWX3290" s="620"/>
      <c r="IWY3290" s="620"/>
      <c r="IWZ3290" s="620"/>
      <c r="IXA3290" s="617"/>
      <c r="IXB3290" s="618"/>
      <c r="IXC3290" s="619"/>
      <c r="IXD3290" s="620"/>
      <c r="IXE3290" s="620"/>
      <c r="IXF3290" s="620"/>
      <c r="IXG3290" s="617"/>
      <c r="IXH3290" s="618"/>
      <c r="IXI3290" s="619"/>
      <c r="IXJ3290" s="620"/>
      <c r="IXK3290" s="620"/>
      <c r="IXL3290" s="620"/>
      <c r="IXM3290" s="617"/>
      <c r="IXN3290" s="618"/>
      <c r="IXO3290" s="619"/>
      <c r="IXP3290" s="620"/>
      <c r="IXQ3290" s="620"/>
      <c r="IXR3290" s="620"/>
      <c r="IXS3290" s="617"/>
      <c r="IXT3290" s="618"/>
      <c r="IXU3290" s="619"/>
      <c r="IXV3290" s="620"/>
      <c r="IXW3290" s="620"/>
      <c r="IXX3290" s="620"/>
      <c r="IXY3290" s="617"/>
      <c r="IXZ3290" s="618"/>
      <c r="IYA3290" s="619"/>
      <c r="IYB3290" s="620"/>
      <c r="IYC3290" s="620"/>
      <c r="IYD3290" s="620"/>
      <c r="IYE3290" s="617"/>
      <c r="IYF3290" s="618"/>
      <c r="IYG3290" s="619"/>
      <c r="IYH3290" s="620"/>
      <c r="IYI3290" s="620"/>
      <c r="IYJ3290" s="620"/>
      <c r="IYK3290" s="617"/>
      <c r="IYL3290" s="618"/>
      <c r="IYM3290" s="619"/>
      <c r="IYN3290" s="620"/>
      <c r="IYO3290" s="620"/>
      <c r="IYP3290" s="620"/>
      <c r="IYQ3290" s="617"/>
      <c r="IYR3290" s="618"/>
      <c r="IYS3290" s="619"/>
      <c r="IYT3290" s="620"/>
      <c r="IYU3290" s="620"/>
      <c r="IYV3290" s="620"/>
      <c r="IYW3290" s="617"/>
      <c r="IYX3290" s="618"/>
      <c r="IYY3290" s="619"/>
      <c r="IYZ3290" s="620"/>
      <c r="IZA3290" s="620"/>
      <c r="IZB3290" s="620"/>
      <c r="IZC3290" s="617"/>
      <c r="IZD3290" s="618"/>
      <c r="IZE3290" s="619"/>
      <c r="IZF3290" s="620"/>
      <c r="IZG3290" s="620"/>
      <c r="IZH3290" s="620"/>
      <c r="IZI3290" s="617"/>
      <c r="IZJ3290" s="618"/>
      <c r="IZK3290" s="619"/>
      <c r="IZL3290" s="620"/>
      <c r="IZM3290" s="620"/>
      <c r="IZN3290" s="620"/>
      <c r="IZO3290" s="617"/>
      <c r="IZP3290" s="618"/>
      <c r="IZQ3290" s="619"/>
      <c r="IZR3290" s="620"/>
      <c r="IZS3290" s="620"/>
      <c r="IZT3290" s="620"/>
      <c r="IZU3290" s="617"/>
      <c r="IZV3290" s="618"/>
      <c r="IZW3290" s="619"/>
      <c r="IZX3290" s="620"/>
      <c r="IZY3290" s="620"/>
      <c r="IZZ3290" s="620"/>
      <c r="JAA3290" s="617"/>
      <c r="JAB3290" s="618"/>
      <c r="JAC3290" s="619"/>
      <c r="JAD3290" s="620"/>
      <c r="JAE3290" s="620"/>
      <c r="JAF3290" s="620"/>
      <c r="JAG3290" s="617"/>
      <c r="JAH3290" s="618"/>
      <c r="JAI3290" s="619"/>
      <c r="JAJ3290" s="620"/>
      <c r="JAK3290" s="620"/>
      <c r="JAL3290" s="620"/>
      <c r="JAM3290" s="617"/>
      <c r="JAN3290" s="618"/>
      <c r="JAO3290" s="619"/>
      <c r="JAP3290" s="620"/>
      <c r="JAQ3290" s="620"/>
      <c r="JAR3290" s="620"/>
      <c r="JAS3290" s="617"/>
      <c r="JAT3290" s="618"/>
      <c r="JAU3290" s="619"/>
      <c r="JAV3290" s="620"/>
      <c r="JAW3290" s="620"/>
      <c r="JAX3290" s="620"/>
      <c r="JAY3290" s="617"/>
      <c r="JAZ3290" s="618"/>
      <c r="JBA3290" s="619"/>
      <c r="JBB3290" s="620"/>
      <c r="JBC3290" s="620"/>
      <c r="JBD3290" s="620"/>
      <c r="JBE3290" s="617"/>
      <c r="JBF3290" s="618"/>
      <c r="JBG3290" s="619"/>
      <c r="JBH3290" s="620"/>
      <c r="JBI3290" s="620"/>
      <c r="JBJ3290" s="620"/>
      <c r="JBK3290" s="617"/>
      <c r="JBL3290" s="618"/>
      <c r="JBM3290" s="619"/>
      <c r="JBN3290" s="620"/>
      <c r="JBO3290" s="620"/>
      <c r="JBP3290" s="620"/>
      <c r="JBQ3290" s="617"/>
      <c r="JBR3290" s="618"/>
      <c r="JBS3290" s="619"/>
      <c r="JBT3290" s="620"/>
      <c r="JBU3290" s="620"/>
      <c r="JBV3290" s="620"/>
      <c r="JBW3290" s="617"/>
      <c r="JBX3290" s="618"/>
      <c r="JBY3290" s="619"/>
      <c r="JBZ3290" s="620"/>
      <c r="JCA3290" s="620"/>
      <c r="JCB3290" s="620"/>
      <c r="JCC3290" s="617"/>
      <c r="JCD3290" s="618"/>
      <c r="JCE3290" s="619"/>
      <c r="JCF3290" s="620"/>
      <c r="JCG3290" s="620"/>
      <c r="JCH3290" s="620"/>
      <c r="JCI3290" s="617"/>
      <c r="JCJ3290" s="618"/>
      <c r="JCK3290" s="619"/>
      <c r="JCL3290" s="620"/>
      <c r="JCM3290" s="620"/>
      <c r="JCN3290" s="620"/>
      <c r="JCO3290" s="617"/>
      <c r="JCP3290" s="618"/>
      <c r="JCQ3290" s="619"/>
      <c r="JCR3290" s="620"/>
      <c r="JCS3290" s="620"/>
      <c r="JCT3290" s="620"/>
      <c r="JCU3290" s="617"/>
      <c r="JCV3290" s="618"/>
      <c r="JCW3290" s="619"/>
      <c r="JCX3290" s="620"/>
      <c r="JCY3290" s="620"/>
      <c r="JCZ3290" s="620"/>
      <c r="JDA3290" s="617"/>
      <c r="JDB3290" s="618"/>
      <c r="JDC3290" s="619"/>
      <c r="JDD3290" s="620"/>
      <c r="JDE3290" s="620"/>
      <c r="JDF3290" s="620"/>
      <c r="JDG3290" s="617"/>
      <c r="JDH3290" s="618"/>
      <c r="JDI3290" s="619"/>
      <c r="JDJ3290" s="620"/>
      <c r="JDK3290" s="620"/>
      <c r="JDL3290" s="620"/>
      <c r="JDM3290" s="617"/>
      <c r="JDN3290" s="618"/>
      <c r="JDO3290" s="619"/>
      <c r="JDP3290" s="620"/>
      <c r="JDQ3290" s="620"/>
      <c r="JDR3290" s="620"/>
      <c r="JDS3290" s="617"/>
      <c r="JDT3290" s="618"/>
      <c r="JDU3290" s="619"/>
      <c r="JDV3290" s="620"/>
      <c r="JDW3290" s="620"/>
      <c r="JDX3290" s="620"/>
      <c r="JDY3290" s="617"/>
      <c r="JDZ3290" s="618"/>
      <c r="JEA3290" s="619"/>
      <c r="JEB3290" s="620"/>
      <c r="JEC3290" s="620"/>
      <c r="JED3290" s="620"/>
      <c r="JEE3290" s="617"/>
      <c r="JEF3290" s="618"/>
      <c r="JEG3290" s="619"/>
      <c r="JEH3290" s="620"/>
      <c r="JEI3290" s="620"/>
      <c r="JEJ3290" s="620"/>
      <c r="JEK3290" s="617"/>
      <c r="JEL3290" s="618"/>
      <c r="JEM3290" s="619"/>
      <c r="JEN3290" s="620"/>
      <c r="JEO3290" s="620"/>
      <c r="JEP3290" s="620"/>
      <c r="JEQ3290" s="617"/>
      <c r="JER3290" s="618"/>
      <c r="JES3290" s="619"/>
      <c r="JET3290" s="620"/>
      <c r="JEU3290" s="620"/>
      <c r="JEV3290" s="620"/>
      <c r="JEW3290" s="617"/>
      <c r="JEX3290" s="618"/>
      <c r="JEY3290" s="619"/>
      <c r="JEZ3290" s="620"/>
      <c r="JFA3290" s="620"/>
      <c r="JFB3290" s="620"/>
      <c r="JFC3290" s="617"/>
      <c r="JFD3290" s="618"/>
      <c r="JFE3290" s="619"/>
      <c r="JFF3290" s="620"/>
      <c r="JFG3290" s="620"/>
      <c r="JFH3290" s="620"/>
      <c r="JFI3290" s="617"/>
      <c r="JFJ3290" s="618"/>
      <c r="JFK3290" s="619"/>
      <c r="JFL3290" s="620"/>
      <c r="JFM3290" s="620"/>
      <c r="JFN3290" s="620"/>
      <c r="JFO3290" s="617"/>
      <c r="JFP3290" s="618"/>
      <c r="JFQ3290" s="619"/>
      <c r="JFR3290" s="620"/>
      <c r="JFS3290" s="620"/>
      <c r="JFT3290" s="620"/>
      <c r="JFU3290" s="617"/>
      <c r="JFV3290" s="618"/>
      <c r="JFW3290" s="619"/>
      <c r="JFX3290" s="620"/>
      <c r="JFY3290" s="620"/>
      <c r="JFZ3290" s="620"/>
      <c r="JGA3290" s="617"/>
      <c r="JGB3290" s="618"/>
      <c r="JGC3290" s="619"/>
      <c r="JGD3290" s="620"/>
      <c r="JGE3290" s="620"/>
      <c r="JGF3290" s="620"/>
      <c r="JGG3290" s="617"/>
      <c r="JGH3290" s="618"/>
      <c r="JGI3290" s="619"/>
      <c r="JGJ3290" s="620"/>
      <c r="JGK3290" s="620"/>
      <c r="JGL3290" s="620"/>
      <c r="JGM3290" s="617"/>
      <c r="JGN3290" s="618"/>
      <c r="JGO3290" s="619"/>
      <c r="JGP3290" s="620"/>
      <c r="JGQ3290" s="620"/>
      <c r="JGR3290" s="620"/>
      <c r="JGS3290" s="617"/>
      <c r="JGT3290" s="618"/>
      <c r="JGU3290" s="619"/>
      <c r="JGV3290" s="620"/>
      <c r="JGW3290" s="620"/>
      <c r="JGX3290" s="620"/>
      <c r="JGY3290" s="617"/>
      <c r="JGZ3290" s="618"/>
      <c r="JHA3290" s="619"/>
      <c r="JHB3290" s="620"/>
      <c r="JHC3290" s="620"/>
      <c r="JHD3290" s="620"/>
      <c r="JHE3290" s="617"/>
      <c r="JHF3290" s="618"/>
      <c r="JHG3290" s="619"/>
      <c r="JHH3290" s="620"/>
      <c r="JHI3290" s="620"/>
      <c r="JHJ3290" s="620"/>
      <c r="JHK3290" s="617"/>
      <c r="JHL3290" s="618"/>
      <c r="JHM3290" s="619"/>
      <c r="JHN3290" s="620"/>
      <c r="JHO3290" s="620"/>
      <c r="JHP3290" s="620"/>
      <c r="JHQ3290" s="617"/>
      <c r="JHR3290" s="618"/>
      <c r="JHS3290" s="619"/>
      <c r="JHT3290" s="620"/>
      <c r="JHU3290" s="620"/>
      <c r="JHV3290" s="620"/>
      <c r="JHW3290" s="617"/>
      <c r="JHX3290" s="618"/>
      <c r="JHY3290" s="619"/>
      <c r="JHZ3290" s="620"/>
      <c r="JIA3290" s="620"/>
      <c r="JIB3290" s="620"/>
      <c r="JIC3290" s="617"/>
      <c r="JID3290" s="618"/>
      <c r="JIE3290" s="619"/>
      <c r="JIF3290" s="620"/>
      <c r="JIG3290" s="620"/>
      <c r="JIH3290" s="620"/>
      <c r="JII3290" s="617"/>
      <c r="JIJ3290" s="618"/>
      <c r="JIK3290" s="619"/>
      <c r="JIL3290" s="620"/>
      <c r="JIM3290" s="620"/>
      <c r="JIN3290" s="620"/>
      <c r="JIO3290" s="617"/>
      <c r="JIP3290" s="618"/>
      <c r="JIQ3290" s="619"/>
      <c r="JIR3290" s="620"/>
      <c r="JIS3290" s="620"/>
      <c r="JIT3290" s="620"/>
      <c r="JIU3290" s="617"/>
      <c r="JIV3290" s="618"/>
      <c r="JIW3290" s="619"/>
      <c r="JIX3290" s="620"/>
      <c r="JIY3290" s="620"/>
      <c r="JIZ3290" s="620"/>
      <c r="JJA3290" s="617"/>
      <c r="JJB3290" s="618"/>
      <c r="JJC3290" s="619"/>
      <c r="JJD3290" s="620"/>
      <c r="JJE3290" s="620"/>
      <c r="JJF3290" s="620"/>
      <c r="JJG3290" s="617"/>
      <c r="JJH3290" s="618"/>
      <c r="JJI3290" s="619"/>
      <c r="JJJ3290" s="620"/>
      <c r="JJK3290" s="620"/>
      <c r="JJL3290" s="620"/>
      <c r="JJM3290" s="617"/>
      <c r="JJN3290" s="618"/>
      <c r="JJO3290" s="619"/>
      <c r="JJP3290" s="620"/>
      <c r="JJQ3290" s="620"/>
      <c r="JJR3290" s="620"/>
      <c r="JJS3290" s="617"/>
      <c r="JJT3290" s="618"/>
      <c r="JJU3290" s="619"/>
      <c r="JJV3290" s="620"/>
      <c r="JJW3290" s="620"/>
      <c r="JJX3290" s="620"/>
      <c r="JJY3290" s="617"/>
      <c r="JJZ3290" s="618"/>
      <c r="JKA3290" s="619"/>
      <c r="JKB3290" s="620"/>
      <c r="JKC3290" s="620"/>
      <c r="JKD3290" s="620"/>
      <c r="JKE3290" s="617"/>
      <c r="JKF3290" s="618"/>
      <c r="JKG3290" s="619"/>
      <c r="JKH3290" s="620"/>
      <c r="JKI3290" s="620"/>
      <c r="JKJ3290" s="620"/>
      <c r="JKK3290" s="617"/>
      <c r="JKL3290" s="618"/>
      <c r="JKM3290" s="619"/>
      <c r="JKN3290" s="620"/>
      <c r="JKO3290" s="620"/>
      <c r="JKP3290" s="620"/>
      <c r="JKQ3290" s="617"/>
      <c r="JKR3290" s="618"/>
      <c r="JKS3290" s="619"/>
      <c r="JKT3290" s="620"/>
      <c r="JKU3290" s="620"/>
      <c r="JKV3290" s="620"/>
      <c r="JKW3290" s="617"/>
      <c r="JKX3290" s="618"/>
      <c r="JKY3290" s="619"/>
      <c r="JKZ3290" s="620"/>
      <c r="JLA3290" s="620"/>
      <c r="JLB3290" s="620"/>
      <c r="JLC3290" s="617"/>
      <c r="JLD3290" s="618"/>
      <c r="JLE3290" s="619"/>
      <c r="JLF3290" s="620"/>
      <c r="JLG3290" s="620"/>
      <c r="JLH3290" s="620"/>
      <c r="JLI3290" s="617"/>
      <c r="JLJ3290" s="618"/>
      <c r="JLK3290" s="619"/>
      <c r="JLL3290" s="620"/>
      <c r="JLM3290" s="620"/>
      <c r="JLN3290" s="620"/>
      <c r="JLO3290" s="617"/>
      <c r="JLP3290" s="618"/>
      <c r="JLQ3290" s="619"/>
      <c r="JLR3290" s="620"/>
      <c r="JLS3290" s="620"/>
      <c r="JLT3290" s="620"/>
      <c r="JLU3290" s="617"/>
      <c r="JLV3290" s="618"/>
      <c r="JLW3290" s="619"/>
      <c r="JLX3290" s="620"/>
      <c r="JLY3290" s="620"/>
      <c r="JLZ3290" s="620"/>
      <c r="JMA3290" s="617"/>
      <c r="JMB3290" s="618"/>
      <c r="JMC3290" s="619"/>
      <c r="JMD3290" s="620"/>
      <c r="JME3290" s="620"/>
      <c r="JMF3290" s="620"/>
      <c r="JMG3290" s="617"/>
      <c r="JMH3290" s="618"/>
      <c r="JMI3290" s="619"/>
      <c r="JMJ3290" s="620"/>
      <c r="JMK3290" s="620"/>
      <c r="JML3290" s="620"/>
      <c r="JMM3290" s="617"/>
      <c r="JMN3290" s="618"/>
      <c r="JMO3290" s="619"/>
      <c r="JMP3290" s="620"/>
      <c r="JMQ3290" s="620"/>
      <c r="JMR3290" s="620"/>
      <c r="JMS3290" s="617"/>
      <c r="JMT3290" s="618"/>
      <c r="JMU3290" s="619"/>
      <c r="JMV3290" s="620"/>
      <c r="JMW3290" s="620"/>
      <c r="JMX3290" s="620"/>
      <c r="JMY3290" s="617"/>
      <c r="JMZ3290" s="618"/>
      <c r="JNA3290" s="619"/>
      <c r="JNB3290" s="620"/>
      <c r="JNC3290" s="620"/>
      <c r="JND3290" s="620"/>
      <c r="JNE3290" s="617"/>
      <c r="JNF3290" s="618"/>
      <c r="JNG3290" s="619"/>
      <c r="JNH3290" s="620"/>
      <c r="JNI3290" s="620"/>
      <c r="JNJ3290" s="620"/>
      <c r="JNK3290" s="617"/>
      <c r="JNL3290" s="618"/>
      <c r="JNM3290" s="619"/>
      <c r="JNN3290" s="620"/>
      <c r="JNO3290" s="620"/>
      <c r="JNP3290" s="620"/>
      <c r="JNQ3290" s="617"/>
      <c r="JNR3290" s="618"/>
      <c r="JNS3290" s="619"/>
      <c r="JNT3290" s="620"/>
      <c r="JNU3290" s="620"/>
      <c r="JNV3290" s="620"/>
      <c r="JNW3290" s="617"/>
      <c r="JNX3290" s="618"/>
      <c r="JNY3290" s="619"/>
      <c r="JNZ3290" s="620"/>
      <c r="JOA3290" s="620"/>
      <c r="JOB3290" s="620"/>
      <c r="JOC3290" s="617"/>
      <c r="JOD3290" s="618"/>
      <c r="JOE3290" s="619"/>
      <c r="JOF3290" s="620"/>
      <c r="JOG3290" s="620"/>
      <c r="JOH3290" s="620"/>
      <c r="JOI3290" s="617"/>
      <c r="JOJ3290" s="618"/>
      <c r="JOK3290" s="619"/>
      <c r="JOL3290" s="620"/>
      <c r="JOM3290" s="620"/>
      <c r="JON3290" s="620"/>
      <c r="JOO3290" s="617"/>
      <c r="JOP3290" s="618"/>
      <c r="JOQ3290" s="619"/>
      <c r="JOR3290" s="620"/>
      <c r="JOS3290" s="620"/>
      <c r="JOT3290" s="620"/>
      <c r="JOU3290" s="617"/>
      <c r="JOV3290" s="618"/>
      <c r="JOW3290" s="619"/>
      <c r="JOX3290" s="620"/>
      <c r="JOY3290" s="620"/>
      <c r="JOZ3290" s="620"/>
      <c r="JPA3290" s="617"/>
      <c r="JPB3290" s="618"/>
      <c r="JPC3290" s="619"/>
      <c r="JPD3290" s="620"/>
      <c r="JPE3290" s="620"/>
      <c r="JPF3290" s="620"/>
      <c r="JPG3290" s="617"/>
      <c r="JPH3290" s="618"/>
      <c r="JPI3290" s="619"/>
      <c r="JPJ3290" s="620"/>
      <c r="JPK3290" s="620"/>
      <c r="JPL3290" s="620"/>
      <c r="JPM3290" s="617"/>
      <c r="JPN3290" s="618"/>
      <c r="JPO3290" s="619"/>
      <c r="JPP3290" s="620"/>
      <c r="JPQ3290" s="620"/>
      <c r="JPR3290" s="620"/>
      <c r="JPS3290" s="617"/>
      <c r="JPT3290" s="618"/>
      <c r="JPU3290" s="619"/>
      <c r="JPV3290" s="620"/>
      <c r="JPW3290" s="620"/>
      <c r="JPX3290" s="620"/>
      <c r="JPY3290" s="617"/>
      <c r="JPZ3290" s="618"/>
      <c r="JQA3290" s="619"/>
      <c r="JQB3290" s="620"/>
      <c r="JQC3290" s="620"/>
      <c r="JQD3290" s="620"/>
      <c r="JQE3290" s="617"/>
      <c r="JQF3290" s="618"/>
      <c r="JQG3290" s="619"/>
      <c r="JQH3290" s="620"/>
      <c r="JQI3290" s="620"/>
      <c r="JQJ3290" s="620"/>
      <c r="JQK3290" s="617"/>
      <c r="JQL3290" s="618"/>
      <c r="JQM3290" s="619"/>
      <c r="JQN3290" s="620"/>
      <c r="JQO3290" s="620"/>
      <c r="JQP3290" s="620"/>
      <c r="JQQ3290" s="617"/>
      <c r="JQR3290" s="618"/>
      <c r="JQS3290" s="619"/>
      <c r="JQT3290" s="620"/>
      <c r="JQU3290" s="620"/>
      <c r="JQV3290" s="620"/>
      <c r="JQW3290" s="617"/>
      <c r="JQX3290" s="618"/>
      <c r="JQY3290" s="619"/>
      <c r="JQZ3290" s="620"/>
      <c r="JRA3290" s="620"/>
      <c r="JRB3290" s="620"/>
      <c r="JRC3290" s="617"/>
      <c r="JRD3290" s="618"/>
      <c r="JRE3290" s="619"/>
      <c r="JRF3290" s="620"/>
      <c r="JRG3290" s="620"/>
      <c r="JRH3290" s="620"/>
      <c r="JRI3290" s="617"/>
      <c r="JRJ3290" s="618"/>
      <c r="JRK3290" s="619"/>
      <c r="JRL3290" s="620"/>
      <c r="JRM3290" s="620"/>
      <c r="JRN3290" s="620"/>
      <c r="JRO3290" s="617"/>
      <c r="JRP3290" s="618"/>
      <c r="JRQ3290" s="619"/>
      <c r="JRR3290" s="620"/>
      <c r="JRS3290" s="620"/>
      <c r="JRT3290" s="620"/>
      <c r="JRU3290" s="617"/>
      <c r="JRV3290" s="618"/>
      <c r="JRW3290" s="619"/>
      <c r="JRX3290" s="620"/>
      <c r="JRY3290" s="620"/>
      <c r="JRZ3290" s="620"/>
      <c r="JSA3290" s="617"/>
      <c r="JSB3290" s="618"/>
      <c r="JSC3290" s="619"/>
      <c r="JSD3290" s="620"/>
      <c r="JSE3290" s="620"/>
      <c r="JSF3290" s="620"/>
      <c r="JSG3290" s="617"/>
      <c r="JSH3290" s="618"/>
      <c r="JSI3290" s="619"/>
      <c r="JSJ3290" s="620"/>
      <c r="JSK3290" s="620"/>
      <c r="JSL3290" s="620"/>
      <c r="JSM3290" s="617"/>
      <c r="JSN3290" s="618"/>
      <c r="JSO3290" s="619"/>
      <c r="JSP3290" s="620"/>
      <c r="JSQ3290" s="620"/>
      <c r="JSR3290" s="620"/>
      <c r="JSS3290" s="617"/>
      <c r="JST3290" s="618"/>
      <c r="JSU3290" s="619"/>
      <c r="JSV3290" s="620"/>
      <c r="JSW3290" s="620"/>
      <c r="JSX3290" s="620"/>
      <c r="JSY3290" s="617"/>
      <c r="JSZ3290" s="618"/>
      <c r="JTA3290" s="619"/>
      <c r="JTB3290" s="620"/>
      <c r="JTC3290" s="620"/>
      <c r="JTD3290" s="620"/>
      <c r="JTE3290" s="617"/>
      <c r="JTF3290" s="618"/>
      <c r="JTG3290" s="619"/>
      <c r="JTH3290" s="620"/>
      <c r="JTI3290" s="620"/>
      <c r="JTJ3290" s="620"/>
      <c r="JTK3290" s="617"/>
      <c r="JTL3290" s="618"/>
      <c r="JTM3290" s="619"/>
      <c r="JTN3290" s="620"/>
      <c r="JTO3290" s="620"/>
      <c r="JTP3290" s="620"/>
      <c r="JTQ3290" s="617"/>
      <c r="JTR3290" s="618"/>
      <c r="JTS3290" s="619"/>
      <c r="JTT3290" s="620"/>
      <c r="JTU3290" s="620"/>
      <c r="JTV3290" s="620"/>
      <c r="JTW3290" s="617"/>
      <c r="JTX3290" s="618"/>
      <c r="JTY3290" s="619"/>
      <c r="JTZ3290" s="620"/>
      <c r="JUA3290" s="620"/>
      <c r="JUB3290" s="620"/>
      <c r="JUC3290" s="617"/>
      <c r="JUD3290" s="618"/>
      <c r="JUE3290" s="619"/>
      <c r="JUF3290" s="620"/>
      <c r="JUG3290" s="620"/>
      <c r="JUH3290" s="620"/>
      <c r="JUI3290" s="617"/>
      <c r="JUJ3290" s="618"/>
      <c r="JUK3290" s="619"/>
      <c r="JUL3290" s="620"/>
      <c r="JUM3290" s="620"/>
      <c r="JUN3290" s="620"/>
      <c r="JUO3290" s="617"/>
      <c r="JUP3290" s="618"/>
      <c r="JUQ3290" s="619"/>
      <c r="JUR3290" s="620"/>
      <c r="JUS3290" s="620"/>
      <c r="JUT3290" s="620"/>
      <c r="JUU3290" s="617"/>
      <c r="JUV3290" s="618"/>
      <c r="JUW3290" s="619"/>
      <c r="JUX3290" s="620"/>
      <c r="JUY3290" s="620"/>
      <c r="JUZ3290" s="620"/>
      <c r="JVA3290" s="617"/>
      <c r="JVB3290" s="618"/>
      <c r="JVC3290" s="619"/>
      <c r="JVD3290" s="620"/>
      <c r="JVE3290" s="620"/>
      <c r="JVF3290" s="620"/>
      <c r="JVG3290" s="617"/>
      <c r="JVH3290" s="618"/>
      <c r="JVI3290" s="619"/>
      <c r="JVJ3290" s="620"/>
      <c r="JVK3290" s="620"/>
      <c r="JVL3290" s="620"/>
      <c r="JVM3290" s="617"/>
      <c r="JVN3290" s="618"/>
      <c r="JVO3290" s="619"/>
      <c r="JVP3290" s="620"/>
      <c r="JVQ3290" s="620"/>
      <c r="JVR3290" s="620"/>
      <c r="JVS3290" s="617"/>
      <c r="JVT3290" s="618"/>
      <c r="JVU3290" s="619"/>
      <c r="JVV3290" s="620"/>
      <c r="JVW3290" s="620"/>
      <c r="JVX3290" s="620"/>
      <c r="JVY3290" s="617"/>
      <c r="JVZ3290" s="618"/>
      <c r="JWA3290" s="619"/>
      <c r="JWB3290" s="620"/>
      <c r="JWC3290" s="620"/>
      <c r="JWD3290" s="620"/>
      <c r="JWE3290" s="617"/>
      <c r="JWF3290" s="618"/>
      <c r="JWG3290" s="619"/>
      <c r="JWH3290" s="620"/>
      <c r="JWI3290" s="620"/>
      <c r="JWJ3290" s="620"/>
      <c r="JWK3290" s="617"/>
      <c r="JWL3290" s="618"/>
      <c r="JWM3290" s="619"/>
      <c r="JWN3290" s="620"/>
      <c r="JWO3290" s="620"/>
      <c r="JWP3290" s="620"/>
      <c r="JWQ3290" s="617"/>
      <c r="JWR3290" s="618"/>
      <c r="JWS3290" s="619"/>
      <c r="JWT3290" s="620"/>
      <c r="JWU3290" s="620"/>
      <c r="JWV3290" s="620"/>
      <c r="JWW3290" s="617"/>
      <c r="JWX3290" s="618"/>
      <c r="JWY3290" s="619"/>
      <c r="JWZ3290" s="620"/>
      <c r="JXA3290" s="620"/>
      <c r="JXB3290" s="620"/>
      <c r="JXC3290" s="617"/>
      <c r="JXD3290" s="618"/>
      <c r="JXE3290" s="619"/>
      <c r="JXF3290" s="620"/>
      <c r="JXG3290" s="620"/>
      <c r="JXH3290" s="620"/>
      <c r="JXI3290" s="617"/>
      <c r="JXJ3290" s="618"/>
      <c r="JXK3290" s="619"/>
      <c r="JXL3290" s="620"/>
      <c r="JXM3290" s="620"/>
      <c r="JXN3290" s="620"/>
      <c r="JXO3290" s="617"/>
      <c r="JXP3290" s="618"/>
      <c r="JXQ3290" s="619"/>
      <c r="JXR3290" s="620"/>
      <c r="JXS3290" s="620"/>
      <c r="JXT3290" s="620"/>
      <c r="JXU3290" s="617"/>
      <c r="JXV3290" s="618"/>
      <c r="JXW3290" s="619"/>
      <c r="JXX3290" s="620"/>
      <c r="JXY3290" s="620"/>
      <c r="JXZ3290" s="620"/>
      <c r="JYA3290" s="617"/>
      <c r="JYB3290" s="618"/>
      <c r="JYC3290" s="619"/>
      <c r="JYD3290" s="620"/>
      <c r="JYE3290" s="620"/>
      <c r="JYF3290" s="620"/>
      <c r="JYG3290" s="617"/>
      <c r="JYH3290" s="618"/>
      <c r="JYI3290" s="619"/>
      <c r="JYJ3290" s="620"/>
      <c r="JYK3290" s="620"/>
      <c r="JYL3290" s="620"/>
      <c r="JYM3290" s="617"/>
      <c r="JYN3290" s="618"/>
      <c r="JYO3290" s="619"/>
      <c r="JYP3290" s="620"/>
      <c r="JYQ3290" s="620"/>
      <c r="JYR3290" s="620"/>
      <c r="JYS3290" s="617"/>
      <c r="JYT3290" s="618"/>
      <c r="JYU3290" s="619"/>
      <c r="JYV3290" s="620"/>
      <c r="JYW3290" s="620"/>
      <c r="JYX3290" s="620"/>
      <c r="JYY3290" s="617"/>
      <c r="JYZ3290" s="618"/>
      <c r="JZA3290" s="619"/>
      <c r="JZB3290" s="620"/>
      <c r="JZC3290" s="620"/>
      <c r="JZD3290" s="620"/>
      <c r="JZE3290" s="617"/>
      <c r="JZF3290" s="618"/>
      <c r="JZG3290" s="619"/>
      <c r="JZH3290" s="620"/>
      <c r="JZI3290" s="620"/>
      <c r="JZJ3290" s="620"/>
      <c r="JZK3290" s="617"/>
      <c r="JZL3290" s="618"/>
      <c r="JZM3290" s="619"/>
      <c r="JZN3290" s="620"/>
      <c r="JZO3290" s="620"/>
      <c r="JZP3290" s="620"/>
      <c r="JZQ3290" s="617"/>
      <c r="JZR3290" s="618"/>
      <c r="JZS3290" s="619"/>
      <c r="JZT3290" s="620"/>
      <c r="JZU3290" s="620"/>
      <c r="JZV3290" s="620"/>
      <c r="JZW3290" s="617"/>
      <c r="JZX3290" s="618"/>
      <c r="JZY3290" s="619"/>
      <c r="JZZ3290" s="620"/>
      <c r="KAA3290" s="620"/>
      <c r="KAB3290" s="620"/>
      <c r="KAC3290" s="617"/>
      <c r="KAD3290" s="618"/>
      <c r="KAE3290" s="619"/>
      <c r="KAF3290" s="620"/>
      <c r="KAG3290" s="620"/>
      <c r="KAH3290" s="620"/>
      <c r="KAI3290" s="617"/>
      <c r="KAJ3290" s="618"/>
      <c r="KAK3290" s="619"/>
      <c r="KAL3290" s="620"/>
      <c r="KAM3290" s="620"/>
      <c r="KAN3290" s="620"/>
      <c r="KAO3290" s="617"/>
      <c r="KAP3290" s="618"/>
      <c r="KAQ3290" s="619"/>
      <c r="KAR3290" s="620"/>
      <c r="KAS3290" s="620"/>
      <c r="KAT3290" s="620"/>
      <c r="KAU3290" s="617"/>
      <c r="KAV3290" s="618"/>
      <c r="KAW3290" s="619"/>
      <c r="KAX3290" s="620"/>
      <c r="KAY3290" s="620"/>
      <c r="KAZ3290" s="620"/>
      <c r="KBA3290" s="617"/>
      <c r="KBB3290" s="618"/>
      <c r="KBC3290" s="619"/>
      <c r="KBD3290" s="620"/>
      <c r="KBE3290" s="620"/>
      <c r="KBF3290" s="620"/>
      <c r="KBG3290" s="617"/>
      <c r="KBH3290" s="618"/>
      <c r="KBI3290" s="619"/>
      <c r="KBJ3290" s="620"/>
      <c r="KBK3290" s="620"/>
      <c r="KBL3290" s="620"/>
      <c r="KBM3290" s="617"/>
      <c r="KBN3290" s="618"/>
      <c r="KBO3290" s="619"/>
      <c r="KBP3290" s="620"/>
      <c r="KBQ3290" s="620"/>
      <c r="KBR3290" s="620"/>
      <c r="KBS3290" s="617"/>
      <c r="KBT3290" s="618"/>
      <c r="KBU3290" s="619"/>
      <c r="KBV3290" s="620"/>
      <c r="KBW3290" s="620"/>
      <c r="KBX3290" s="620"/>
      <c r="KBY3290" s="617"/>
      <c r="KBZ3290" s="618"/>
      <c r="KCA3290" s="619"/>
      <c r="KCB3290" s="620"/>
      <c r="KCC3290" s="620"/>
      <c r="KCD3290" s="620"/>
      <c r="KCE3290" s="617"/>
      <c r="KCF3290" s="618"/>
      <c r="KCG3290" s="619"/>
      <c r="KCH3290" s="620"/>
      <c r="KCI3290" s="620"/>
      <c r="KCJ3290" s="620"/>
      <c r="KCK3290" s="617"/>
      <c r="KCL3290" s="618"/>
      <c r="KCM3290" s="619"/>
      <c r="KCN3290" s="620"/>
      <c r="KCO3290" s="620"/>
      <c r="KCP3290" s="620"/>
      <c r="KCQ3290" s="617"/>
      <c r="KCR3290" s="618"/>
      <c r="KCS3290" s="619"/>
      <c r="KCT3290" s="620"/>
      <c r="KCU3290" s="620"/>
      <c r="KCV3290" s="620"/>
      <c r="KCW3290" s="617"/>
      <c r="KCX3290" s="618"/>
      <c r="KCY3290" s="619"/>
      <c r="KCZ3290" s="620"/>
      <c r="KDA3290" s="620"/>
      <c r="KDB3290" s="620"/>
      <c r="KDC3290" s="617"/>
      <c r="KDD3290" s="618"/>
      <c r="KDE3290" s="619"/>
      <c r="KDF3290" s="620"/>
      <c r="KDG3290" s="620"/>
      <c r="KDH3290" s="620"/>
      <c r="KDI3290" s="617"/>
      <c r="KDJ3290" s="618"/>
      <c r="KDK3290" s="619"/>
      <c r="KDL3290" s="620"/>
      <c r="KDM3290" s="620"/>
      <c r="KDN3290" s="620"/>
      <c r="KDO3290" s="617"/>
      <c r="KDP3290" s="618"/>
      <c r="KDQ3290" s="619"/>
      <c r="KDR3290" s="620"/>
      <c r="KDS3290" s="620"/>
      <c r="KDT3290" s="620"/>
      <c r="KDU3290" s="617"/>
      <c r="KDV3290" s="618"/>
      <c r="KDW3290" s="619"/>
      <c r="KDX3290" s="620"/>
      <c r="KDY3290" s="620"/>
      <c r="KDZ3290" s="620"/>
      <c r="KEA3290" s="617"/>
      <c r="KEB3290" s="618"/>
      <c r="KEC3290" s="619"/>
      <c r="KED3290" s="620"/>
      <c r="KEE3290" s="620"/>
      <c r="KEF3290" s="620"/>
      <c r="KEG3290" s="617"/>
      <c r="KEH3290" s="618"/>
      <c r="KEI3290" s="619"/>
      <c r="KEJ3290" s="620"/>
      <c r="KEK3290" s="620"/>
      <c r="KEL3290" s="620"/>
      <c r="KEM3290" s="617"/>
      <c r="KEN3290" s="618"/>
      <c r="KEO3290" s="619"/>
      <c r="KEP3290" s="620"/>
      <c r="KEQ3290" s="620"/>
      <c r="KER3290" s="620"/>
      <c r="KES3290" s="617"/>
      <c r="KET3290" s="618"/>
      <c r="KEU3290" s="619"/>
      <c r="KEV3290" s="620"/>
      <c r="KEW3290" s="620"/>
      <c r="KEX3290" s="620"/>
      <c r="KEY3290" s="617"/>
      <c r="KEZ3290" s="618"/>
      <c r="KFA3290" s="619"/>
      <c r="KFB3290" s="620"/>
      <c r="KFC3290" s="620"/>
      <c r="KFD3290" s="620"/>
      <c r="KFE3290" s="617"/>
      <c r="KFF3290" s="618"/>
      <c r="KFG3290" s="619"/>
      <c r="KFH3290" s="620"/>
      <c r="KFI3290" s="620"/>
      <c r="KFJ3290" s="620"/>
      <c r="KFK3290" s="617"/>
      <c r="KFL3290" s="618"/>
      <c r="KFM3290" s="619"/>
      <c r="KFN3290" s="620"/>
      <c r="KFO3290" s="620"/>
      <c r="KFP3290" s="620"/>
      <c r="KFQ3290" s="617"/>
      <c r="KFR3290" s="618"/>
      <c r="KFS3290" s="619"/>
      <c r="KFT3290" s="620"/>
      <c r="KFU3290" s="620"/>
      <c r="KFV3290" s="620"/>
      <c r="KFW3290" s="617"/>
      <c r="KFX3290" s="618"/>
      <c r="KFY3290" s="619"/>
      <c r="KFZ3290" s="620"/>
      <c r="KGA3290" s="620"/>
      <c r="KGB3290" s="620"/>
      <c r="KGC3290" s="617"/>
      <c r="KGD3290" s="618"/>
      <c r="KGE3290" s="619"/>
      <c r="KGF3290" s="620"/>
      <c r="KGG3290" s="620"/>
      <c r="KGH3290" s="620"/>
      <c r="KGI3290" s="617"/>
      <c r="KGJ3290" s="618"/>
      <c r="KGK3290" s="619"/>
      <c r="KGL3290" s="620"/>
      <c r="KGM3290" s="620"/>
      <c r="KGN3290" s="620"/>
      <c r="KGO3290" s="617"/>
      <c r="KGP3290" s="618"/>
      <c r="KGQ3290" s="619"/>
      <c r="KGR3290" s="620"/>
      <c r="KGS3290" s="620"/>
      <c r="KGT3290" s="620"/>
      <c r="KGU3290" s="617"/>
      <c r="KGV3290" s="618"/>
      <c r="KGW3290" s="619"/>
      <c r="KGX3290" s="620"/>
      <c r="KGY3290" s="620"/>
      <c r="KGZ3290" s="620"/>
      <c r="KHA3290" s="617"/>
      <c r="KHB3290" s="618"/>
      <c r="KHC3290" s="619"/>
      <c r="KHD3290" s="620"/>
      <c r="KHE3290" s="620"/>
      <c r="KHF3290" s="620"/>
      <c r="KHG3290" s="617"/>
      <c r="KHH3290" s="618"/>
      <c r="KHI3290" s="619"/>
      <c r="KHJ3290" s="620"/>
      <c r="KHK3290" s="620"/>
      <c r="KHL3290" s="620"/>
      <c r="KHM3290" s="617"/>
      <c r="KHN3290" s="618"/>
      <c r="KHO3290" s="619"/>
      <c r="KHP3290" s="620"/>
      <c r="KHQ3290" s="620"/>
      <c r="KHR3290" s="620"/>
      <c r="KHS3290" s="617"/>
      <c r="KHT3290" s="618"/>
      <c r="KHU3290" s="619"/>
      <c r="KHV3290" s="620"/>
      <c r="KHW3290" s="620"/>
      <c r="KHX3290" s="620"/>
      <c r="KHY3290" s="617"/>
      <c r="KHZ3290" s="618"/>
      <c r="KIA3290" s="619"/>
      <c r="KIB3290" s="620"/>
      <c r="KIC3290" s="620"/>
      <c r="KID3290" s="620"/>
      <c r="KIE3290" s="617"/>
      <c r="KIF3290" s="618"/>
      <c r="KIG3290" s="619"/>
      <c r="KIH3290" s="620"/>
      <c r="KII3290" s="620"/>
      <c r="KIJ3290" s="620"/>
      <c r="KIK3290" s="617"/>
      <c r="KIL3290" s="618"/>
      <c r="KIM3290" s="619"/>
      <c r="KIN3290" s="620"/>
      <c r="KIO3290" s="620"/>
      <c r="KIP3290" s="620"/>
      <c r="KIQ3290" s="617"/>
      <c r="KIR3290" s="618"/>
      <c r="KIS3290" s="619"/>
      <c r="KIT3290" s="620"/>
      <c r="KIU3290" s="620"/>
      <c r="KIV3290" s="620"/>
      <c r="KIW3290" s="617"/>
      <c r="KIX3290" s="618"/>
      <c r="KIY3290" s="619"/>
      <c r="KIZ3290" s="620"/>
      <c r="KJA3290" s="620"/>
      <c r="KJB3290" s="620"/>
      <c r="KJC3290" s="617"/>
      <c r="KJD3290" s="618"/>
      <c r="KJE3290" s="619"/>
      <c r="KJF3290" s="620"/>
      <c r="KJG3290" s="620"/>
      <c r="KJH3290" s="620"/>
      <c r="KJI3290" s="617"/>
      <c r="KJJ3290" s="618"/>
      <c r="KJK3290" s="619"/>
      <c r="KJL3290" s="620"/>
      <c r="KJM3290" s="620"/>
      <c r="KJN3290" s="620"/>
      <c r="KJO3290" s="617"/>
      <c r="KJP3290" s="618"/>
      <c r="KJQ3290" s="619"/>
      <c r="KJR3290" s="620"/>
      <c r="KJS3290" s="620"/>
      <c r="KJT3290" s="620"/>
      <c r="KJU3290" s="617"/>
      <c r="KJV3290" s="618"/>
      <c r="KJW3290" s="619"/>
      <c r="KJX3290" s="620"/>
      <c r="KJY3290" s="620"/>
      <c r="KJZ3290" s="620"/>
      <c r="KKA3290" s="617"/>
      <c r="KKB3290" s="618"/>
      <c r="KKC3290" s="619"/>
      <c r="KKD3290" s="620"/>
      <c r="KKE3290" s="620"/>
      <c r="KKF3290" s="620"/>
      <c r="KKG3290" s="617"/>
      <c r="KKH3290" s="618"/>
      <c r="KKI3290" s="619"/>
      <c r="KKJ3290" s="620"/>
      <c r="KKK3290" s="620"/>
      <c r="KKL3290" s="620"/>
      <c r="KKM3290" s="617"/>
      <c r="KKN3290" s="618"/>
      <c r="KKO3290" s="619"/>
      <c r="KKP3290" s="620"/>
      <c r="KKQ3290" s="620"/>
      <c r="KKR3290" s="620"/>
      <c r="KKS3290" s="617"/>
      <c r="KKT3290" s="618"/>
      <c r="KKU3290" s="619"/>
      <c r="KKV3290" s="620"/>
      <c r="KKW3290" s="620"/>
      <c r="KKX3290" s="620"/>
      <c r="KKY3290" s="617"/>
      <c r="KKZ3290" s="618"/>
      <c r="KLA3290" s="619"/>
      <c r="KLB3290" s="620"/>
      <c r="KLC3290" s="620"/>
      <c r="KLD3290" s="620"/>
      <c r="KLE3290" s="617"/>
      <c r="KLF3290" s="618"/>
      <c r="KLG3290" s="619"/>
      <c r="KLH3290" s="620"/>
      <c r="KLI3290" s="620"/>
      <c r="KLJ3290" s="620"/>
      <c r="KLK3290" s="617"/>
      <c r="KLL3290" s="618"/>
      <c r="KLM3290" s="619"/>
      <c r="KLN3290" s="620"/>
      <c r="KLO3290" s="620"/>
      <c r="KLP3290" s="620"/>
      <c r="KLQ3290" s="617"/>
      <c r="KLR3290" s="618"/>
      <c r="KLS3290" s="619"/>
      <c r="KLT3290" s="620"/>
      <c r="KLU3290" s="620"/>
      <c r="KLV3290" s="620"/>
      <c r="KLW3290" s="617"/>
      <c r="KLX3290" s="618"/>
      <c r="KLY3290" s="619"/>
      <c r="KLZ3290" s="620"/>
      <c r="KMA3290" s="620"/>
      <c r="KMB3290" s="620"/>
      <c r="KMC3290" s="617"/>
      <c r="KMD3290" s="618"/>
      <c r="KME3290" s="619"/>
      <c r="KMF3290" s="620"/>
      <c r="KMG3290" s="620"/>
      <c r="KMH3290" s="620"/>
      <c r="KMI3290" s="617"/>
      <c r="KMJ3290" s="618"/>
      <c r="KMK3290" s="619"/>
      <c r="KML3290" s="620"/>
      <c r="KMM3290" s="620"/>
      <c r="KMN3290" s="620"/>
      <c r="KMO3290" s="617"/>
      <c r="KMP3290" s="618"/>
      <c r="KMQ3290" s="619"/>
      <c r="KMR3290" s="620"/>
      <c r="KMS3290" s="620"/>
      <c r="KMT3290" s="620"/>
      <c r="KMU3290" s="617"/>
      <c r="KMV3290" s="618"/>
      <c r="KMW3290" s="619"/>
      <c r="KMX3290" s="620"/>
      <c r="KMY3290" s="620"/>
      <c r="KMZ3290" s="620"/>
      <c r="KNA3290" s="617"/>
      <c r="KNB3290" s="618"/>
      <c r="KNC3290" s="619"/>
      <c r="KND3290" s="620"/>
      <c r="KNE3290" s="620"/>
      <c r="KNF3290" s="620"/>
      <c r="KNG3290" s="617"/>
      <c r="KNH3290" s="618"/>
      <c r="KNI3290" s="619"/>
      <c r="KNJ3290" s="620"/>
      <c r="KNK3290" s="620"/>
      <c r="KNL3290" s="620"/>
      <c r="KNM3290" s="617"/>
      <c r="KNN3290" s="618"/>
      <c r="KNO3290" s="619"/>
      <c r="KNP3290" s="620"/>
      <c r="KNQ3290" s="620"/>
      <c r="KNR3290" s="620"/>
      <c r="KNS3290" s="617"/>
      <c r="KNT3290" s="618"/>
      <c r="KNU3290" s="619"/>
      <c r="KNV3290" s="620"/>
      <c r="KNW3290" s="620"/>
      <c r="KNX3290" s="620"/>
      <c r="KNY3290" s="617"/>
      <c r="KNZ3290" s="618"/>
      <c r="KOA3290" s="619"/>
      <c r="KOB3290" s="620"/>
      <c r="KOC3290" s="620"/>
      <c r="KOD3290" s="620"/>
      <c r="KOE3290" s="617"/>
      <c r="KOF3290" s="618"/>
      <c r="KOG3290" s="619"/>
      <c r="KOH3290" s="620"/>
      <c r="KOI3290" s="620"/>
      <c r="KOJ3290" s="620"/>
      <c r="KOK3290" s="617"/>
      <c r="KOL3290" s="618"/>
      <c r="KOM3290" s="619"/>
      <c r="KON3290" s="620"/>
      <c r="KOO3290" s="620"/>
      <c r="KOP3290" s="620"/>
      <c r="KOQ3290" s="617"/>
      <c r="KOR3290" s="618"/>
      <c r="KOS3290" s="619"/>
      <c r="KOT3290" s="620"/>
      <c r="KOU3290" s="620"/>
      <c r="KOV3290" s="620"/>
      <c r="KOW3290" s="617"/>
      <c r="KOX3290" s="618"/>
      <c r="KOY3290" s="619"/>
      <c r="KOZ3290" s="620"/>
      <c r="KPA3290" s="620"/>
      <c r="KPB3290" s="620"/>
      <c r="KPC3290" s="617"/>
      <c r="KPD3290" s="618"/>
      <c r="KPE3290" s="619"/>
      <c r="KPF3290" s="620"/>
      <c r="KPG3290" s="620"/>
      <c r="KPH3290" s="620"/>
      <c r="KPI3290" s="617"/>
      <c r="KPJ3290" s="618"/>
      <c r="KPK3290" s="619"/>
      <c r="KPL3290" s="620"/>
      <c r="KPM3290" s="620"/>
      <c r="KPN3290" s="620"/>
      <c r="KPO3290" s="617"/>
      <c r="KPP3290" s="618"/>
      <c r="KPQ3290" s="619"/>
      <c r="KPR3290" s="620"/>
      <c r="KPS3290" s="620"/>
      <c r="KPT3290" s="620"/>
      <c r="KPU3290" s="617"/>
      <c r="KPV3290" s="618"/>
      <c r="KPW3290" s="619"/>
      <c r="KPX3290" s="620"/>
      <c r="KPY3290" s="620"/>
      <c r="KPZ3290" s="620"/>
      <c r="KQA3290" s="617"/>
      <c r="KQB3290" s="618"/>
      <c r="KQC3290" s="619"/>
      <c r="KQD3290" s="620"/>
      <c r="KQE3290" s="620"/>
      <c r="KQF3290" s="620"/>
      <c r="KQG3290" s="617"/>
      <c r="KQH3290" s="618"/>
      <c r="KQI3290" s="619"/>
      <c r="KQJ3290" s="620"/>
      <c r="KQK3290" s="620"/>
      <c r="KQL3290" s="620"/>
      <c r="KQM3290" s="617"/>
      <c r="KQN3290" s="618"/>
      <c r="KQO3290" s="619"/>
      <c r="KQP3290" s="620"/>
      <c r="KQQ3290" s="620"/>
      <c r="KQR3290" s="620"/>
      <c r="KQS3290" s="617"/>
      <c r="KQT3290" s="618"/>
      <c r="KQU3290" s="619"/>
      <c r="KQV3290" s="620"/>
      <c r="KQW3290" s="620"/>
      <c r="KQX3290" s="620"/>
      <c r="KQY3290" s="617"/>
      <c r="KQZ3290" s="618"/>
      <c r="KRA3290" s="619"/>
      <c r="KRB3290" s="620"/>
      <c r="KRC3290" s="620"/>
      <c r="KRD3290" s="620"/>
      <c r="KRE3290" s="617"/>
      <c r="KRF3290" s="618"/>
      <c r="KRG3290" s="619"/>
      <c r="KRH3290" s="620"/>
      <c r="KRI3290" s="620"/>
      <c r="KRJ3290" s="620"/>
      <c r="KRK3290" s="617"/>
      <c r="KRL3290" s="618"/>
      <c r="KRM3290" s="619"/>
      <c r="KRN3290" s="620"/>
      <c r="KRO3290" s="620"/>
      <c r="KRP3290" s="620"/>
      <c r="KRQ3290" s="617"/>
      <c r="KRR3290" s="618"/>
      <c r="KRS3290" s="619"/>
      <c r="KRT3290" s="620"/>
      <c r="KRU3290" s="620"/>
      <c r="KRV3290" s="620"/>
      <c r="KRW3290" s="617"/>
      <c r="KRX3290" s="618"/>
      <c r="KRY3290" s="619"/>
      <c r="KRZ3290" s="620"/>
      <c r="KSA3290" s="620"/>
      <c r="KSB3290" s="620"/>
      <c r="KSC3290" s="617"/>
      <c r="KSD3290" s="618"/>
      <c r="KSE3290" s="619"/>
      <c r="KSF3290" s="620"/>
      <c r="KSG3290" s="620"/>
      <c r="KSH3290" s="620"/>
      <c r="KSI3290" s="617"/>
      <c r="KSJ3290" s="618"/>
      <c r="KSK3290" s="619"/>
      <c r="KSL3290" s="620"/>
      <c r="KSM3290" s="620"/>
      <c r="KSN3290" s="620"/>
      <c r="KSO3290" s="617"/>
      <c r="KSP3290" s="618"/>
      <c r="KSQ3290" s="619"/>
      <c r="KSR3290" s="620"/>
      <c r="KSS3290" s="620"/>
      <c r="KST3290" s="620"/>
      <c r="KSU3290" s="617"/>
      <c r="KSV3290" s="618"/>
      <c r="KSW3290" s="619"/>
      <c r="KSX3290" s="620"/>
      <c r="KSY3290" s="620"/>
      <c r="KSZ3290" s="620"/>
      <c r="KTA3290" s="617"/>
      <c r="KTB3290" s="618"/>
      <c r="KTC3290" s="619"/>
      <c r="KTD3290" s="620"/>
      <c r="KTE3290" s="620"/>
      <c r="KTF3290" s="620"/>
      <c r="KTG3290" s="617"/>
      <c r="KTH3290" s="618"/>
      <c r="KTI3290" s="619"/>
      <c r="KTJ3290" s="620"/>
      <c r="KTK3290" s="620"/>
      <c r="KTL3290" s="620"/>
      <c r="KTM3290" s="617"/>
      <c r="KTN3290" s="618"/>
      <c r="KTO3290" s="619"/>
      <c r="KTP3290" s="620"/>
      <c r="KTQ3290" s="620"/>
      <c r="KTR3290" s="620"/>
      <c r="KTS3290" s="617"/>
      <c r="KTT3290" s="618"/>
      <c r="KTU3290" s="619"/>
      <c r="KTV3290" s="620"/>
      <c r="KTW3290" s="620"/>
      <c r="KTX3290" s="620"/>
      <c r="KTY3290" s="617"/>
      <c r="KTZ3290" s="618"/>
      <c r="KUA3290" s="619"/>
      <c r="KUB3290" s="620"/>
      <c r="KUC3290" s="620"/>
      <c r="KUD3290" s="620"/>
      <c r="KUE3290" s="617"/>
      <c r="KUF3290" s="618"/>
      <c r="KUG3290" s="619"/>
      <c r="KUH3290" s="620"/>
      <c r="KUI3290" s="620"/>
      <c r="KUJ3290" s="620"/>
      <c r="KUK3290" s="617"/>
      <c r="KUL3290" s="618"/>
      <c r="KUM3290" s="619"/>
      <c r="KUN3290" s="620"/>
      <c r="KUO3290" s="620"/>
      <c r="KUP3290" s="620"/>
      <c r="KUQ3290" s="617"/>
      <c r="KUR3290" s="618"/>
      <c r="KUS3290" s="619"/>
      <c r="KUT3290" s="620"/>
      <c r="KUU3290" s="620"/>
      <c r="KUV3290" s="620"/>
      <c r="KUW3290" s="617"/>
      <c r="KUX3290" s="618"/>
      <c r="KUY3290" s="619"/>
      <c r="KUZ3290" s="620"/>
      <c r="KVA3290" s="620"/>
      <c r="KVB3290" s="620"/>
      <c r="KVC3290" s="617"/>
      <c r="KVD3290" s="618"/>
      <c r="KVE3290" s="619"/>
      <c r="KVF3290" s="620"/>
      <c r="KVG3290" s="620"/>
      <c r="KVH3290" s="620"/>
      <c r="KVI3290" s="617"/>
      <c r="KVJ3290" s="618"/>
      <c r="KVK3290" s="619"/>
      <c r="KVL3290" s="620"/>
      <c r="KVM3290" s="620"/>
      <c r="KVN3290" s="620"/>
      <c r="KVO3290" s="617"/>
      <c r="KVP3290" s="618"/>
      <c r="KVQ3290" s="619"/>
      <c r="KVR3290" s="620"/>
      <c r="KVS3290" s="620"/>
      <c r="KVT3290" s="620"/>
      <c r="KVU3290" s="617"/>
      <c r="KVV3290" s="618"/>
      <c r="KVW3290" s="619"/>
      <c r="KVX3290" s="620"/>
      <c r="KVY3290" s="620"/>
      <c r="KVZ3290" s="620"/>
      <c r="KWA3290" s="617"/>
      <c r="KWB3290" s="618"/>
      <c r="KWC3290" s="619"/>
      <c r="KWD3290" s="620"/>
      <c r="KWE3290" s="620"/>
      <c r="KWF3290" s="620"/>
      <c r="KWG3290" s="617"/>
      <c r="KWH3290" s="618"/>
      <c r="KWI3290" s="619"/>
      <c r="KWJ3290" s="620"/>
      <c r="KWK3290" s="620"/>
      <c r="KWL3290" s="620"/>
      <c r="KWM3290" s="617"/>
      <c r="KWN3290" s="618"/>
      <c r="KWO3290" s="619"/>
      <c r="KWP3290" s="620"/>
      <c r="KWQ3290" s="620"/>
      <c r="KWR3290" s="620"/>
      <c r="KWS3290" s="617"/>
      <c r="KWT3290" s="618"/>
      <c r="KWU3290" s="619"/>
      <c r="KWV3290" s="620"/>
      <c r="KWW3290" s="620"/>
      <c r="KWX3290" s="620"/>
      <c r="KWY3290" s="617"/>
      <c r="KWZ3290" s="618"/>
      <c r="KXA3290" s="619"/>
      <c r="KXB3290" s="620"/>
      <c r="KXC3290" s="620"/>
      <c r="KXD3290" s="620"/>
      <c r="KXE3290" s="617"/>
      <c r="KXF3290" s="618"/>
      <c r="KXG3290" s="619"/>
      <c r="KXH3290" s="620"/>
      <c r="KXI3290" s="620"/>
      <c r="KXJ3290" s="620"/>
      <c r="KXK3290" s="617"/>
      <c r="KXL3290" s="618"/>
      <c r="KXM3290" s="619"/>
      <c r="KXN3290" s="620"/>
      <c r="KXO3290" s="620"/>
      <c r="KXP3290" s="620"/>
      <c r="KXQ3290" s="617"/>
      <c r="KXR3290" s="618"/>
      <c r="KXS3290" s="619"/>
      <c r="KXT3290" s="620"/>
      <c r="KXU3290" s="620"/>
      <c r="KXV3290" s="620"/>
      <c r="KXW3290" s="617"/>
      <c r="KXX3290" s="618"/>
      <c r="KXY3290" s="619"/>
      <c r="KXZ3290" s="620"/>
      <c r="KYA3290" s="620"/>
      <c r="KYB3290" s="620"/>
      <c r="KYC3290" s="617"/>
      <c r="KYD3290" s="618"/>
      <c r="KYE3290" s="619"/>
      <c r="KYF3290" s="620"/>
      <c r="KYG3290" s="620"/>
      <c r="KYH3290" s="620"/>
      <c r="KYI3290" s="617"/>
      <c r="KYJ3290" s="618"/>
      <c r="KYK3290" s="619"/>
      <c r="KYL3290" s="620"/>
      <c r="KYM3290" s="620"/>
      <c r="KYN3290" s="620"/>
      <c r="KYO3290" s="617"/>
      <c r="KYP3290" s="618"/>
      <c r="KYQ3290" s="619"/>
      <c r="KYR3290" s="620"/>
      <c r="KYS3290" s="620"/>
      <c r="KYT3290" s="620"/>
      <c r="KYU3290" s="617"/>
      <c r="KYV3290" s="618"/>
      <c r="KYW3290" s="619"/>
      <c r="KYX3290" s="620"/>
      <c r="KYY3290" s="620"/>
      <c r="KYZ3290" s="620"/>
      <c r="KZA3290" s="617"/>
      <c r="KZB3290" s="618"/>
      <c r="KZC3290" s="619"/>
      <c r="KZD3290" s="620"/>
      <c r="KZE3290" s="620"/>
      <c r="KZF3290" s="620"/>
      <c r="KZG3290" s="617"/>
      <c r="KZH3290" s="618"/>
      <c r="KZI3290" s="619"/>
      <c r="KZJ3290" s="620"/>
      <c r="KZK3290" s="620"/>
      <c r="KZL3290" s="620"/>
      <c r="KZM3290" s="617"/>
      <c r="KZN3290" s="618"/>
      <c r="KZO3290" s="619"/>
      <c r="KZP3290" s="620"/>
      <c r="KZQ3290" s="620"/>
      <c r="KZR3290" s="620"/>
      <c r="KZS3290" s="617"/>
      <c r="KZT3290" s="618"/>
      <c r="KZU3290" s="619"/>
      <c r="KZV3290" s="620"/>
      <c r="KZW3290" s="620"/>
      <c r="KZX3290" s="620"/>
      <c r="KZY3290" s="617"/>
      <c r="KZZ3290" s="618"/>
      <c r="LAA3290" s="619"/>
      <c r="LAB3290" s="620"/>
      <c r="LAC3290" s="620"/>
      <c r="LAD3290" s="620"/>
      <c r="LAE3290" s="617"/>
      <c r="LAF3290" s="618"/>
      <c r="LAG3290" s="619"/>
      <c r="LAH3290" s="620"/>
      <c r="LAI3290" s="620"/>
      <c r="LAJ3290" s="620"/>
      <c r="LAK3290" s="617"/>
      <c r="LAL3290" s="618"/>
      <c r="LAM3290" s="619"/>
      <c r="LAN3290" s="620"/>
      <c r="LAO3290" s="620"/>
      <c r="LAP3290" s="620"/>
      <c r="LAQ3290" s="617"/>
      <c r="LAR3290" s="618"/>
      <c r="LAS3290" s="619"/>
      <c r="LAT3290" s="620"/>
      <c r="LAU3290" s="620"/>
      <c r="LAV3290" s="620"/>
      <c r="LAW3290" s="617"/>
      <c r="LAX3290" s="618"/>
      <c r="LAY3290" s="619"/>
      <c r="LAZ3290" s="620"/>
      <c r="LBA3290" s="620"/>
      <c r="LBB3290" s="620"/>
      <c r="LBC3290" s="617"/>
      <c r="LBD3290" s="618"/>
      <c r="LBE3290" s="619"/>
      <c r="LBF3290" s="620"/>
      <c r="LBG3290" s="620"/>
      <c r="LBH3290" s="620"/>
      <c r="LBI3290" s="617"/>
      <c r="LBJ3290" s="618"/>
      <c r="LBK3290" s="619"/>
      <c r="LBL3290" s="620"/>
      <c r="LBM3290" s="620"/>
      <c r="LBN3290" s="620"/>
      <c r="LBO3290" s="617"/>
      <c r="LBP3290" s="618"/>
      <c r="LBQ3290" s="619"/>
      <c r="LBR3290" s="620"/>
      <c r="LBS3290" s="620"/>
      <c r="LBT3290" s="620"/>
      <c r="LBU3290" s="617"/>
      <c r="LBV3290" s="618"/>
      <c r="LBW3290" s="619"/>
      <c r="LBX3290" s="620"/>
      <c r="LBY3290" s="620"/>
      <c r="LBZ3290" s="620"/>
      <c r="LCA3290" s="617"/>
      <c r="LCB3290" s="618"/>
      <c r="LCC3290" s="619"/>
      <c r="LCD3290" s="620"/>
      <c r="LCE3290" s="620"/>
      <c r="LCF3290" s="620"/>
      <c r="LCG3290" s="617"/>
      <c r="LCH3290" s="618"/>
      <c r="LCI3290" s="619"/>
      <c r="LCJ3290" s="620"/>
      <c r="LCK3290" s="620"/>
      <c r="LCL3290" s="620"/>
      <c r="LCM3290" s="617"/>
      <c r="LCN3290" s="618"/>
      <c r="LCO3290" s="619"/>
      <c r="LCP3290" s="620"/>
      <c r="LCQ3290" s="620"/>
      <c r="LCR3290" s="620"/>
      <c r="LCS3290" s="617"/>
      <c r="LCT3290" s="618"/>
      <c r="LCU3290" s="619"/>
      <c r="LCV3290" s="620"/>
      <c r="LCW3290" s="620"/>
      <c r="LCX3290" s="620"/>
      <c r="LCY3290" s="617"/>
      <c r="LCZ3290" s="618"/>
      <c r="LDA3290" s="619"/>
      <c r="LDB3290" s="620"/>
      <c r="LDC3290" s="620"/>
      <c r="LDD3290" s="620"/>
      <c r="LDE3290" s="617"/>
      <c r="LDF3290" s="618"/>
      <c r="LDG3290" s="619"/>
      <c r="LDH3290" s="620"/>
      <c r="LDI3290" s="620"/>
      <c r="LDJ3290" s="620"/>
      <c r="LDK3290" s="617"/>
      <c r="LDL3290" s="618"/>
      <c r="LDM3290" s="619"/>
      <c r="LDN3290" s="620"/>
      <c r="LDO3290" s="620"/>
      <c r="LDP3290" s="620"/>
      <c r="LDQ3290" s="617"/>
      <c r="LDR3290" s="618"/>
      <c r="LDS3290" s="619"/>
      <c r="LDT3290" s="620"/>
      <c r="LDU3290" s="620"/>
      <c r="LDV3290" s="620"/>
      <c r="LDW3290" s="617"/>
      <c r="LDX3290" s="618"/>
      <c r="LDY3290" s="619"/>
      <c r="LDZ3290" s="620"/>
      <c r="LEA3290" s="620"/>
      <c r="LEB3290" s="620"/>
      <c r="LEC3290" s="617"/>
      <c r="LED3290" s="618"/>
      <c r="LEE3290" s="619"/>
      <c r="LEF3290" s="620"/>
      <c r="LEG3290" s="620"/>
      <c r="LEH3290" s="620"/>
      <c r="LEI3290" s="617"/>
      <c r="LEJ3290" s="618"/>
      <c r="LEK3290" s="619"/>
      <c r="LEL3290" s="620"/>
      <c r="LEM3290" s="620"/>
      <c r="LEN3290" s="620"/>
      <c r="LEO3290" s="617"/>
      <c r="LEP3290" s="618"/>
      <c r="LEQ3290" s="619"/>
      <c r="LER3290" s="620"/>
      <c r="LES3290" s="620"/>
      <c r="LET3290" s="620"/>
      <c r="LEU3290" s="617"/>
      <c r="LEV3290" s="618"/>
      <c r="LEW3290" s="619"/>
      <c r="LEX3290" s="620"/>
      <c r="LEY3290" s="620"/>
      <c r="LEZ3290" s="620"/>
      <c r="LFA3290" s="617"/>
      <c r="LFB3290" s="618"/>
      <c r="LFC3290" s="619"/>
      <c r="LFD3290" s="620"/>
      <c r="LFE3290" s="620"/>
      <c r="LFF3290" s="620"/>
      <c r="LFG3290" s="617"/>
      <c r="LFH3290" s="618"/>
      <c r="LFI3290" s="619"/>
      <c r="LFJ3290" s="620"/>
      <c r="LFK3290" s="620"/>
      <c r="LFL3290" s="620"/>
      <c r="LFM3290" s="617"/>
      <c r="LFN3290" s="618"/>
      <c r="LFO3290" s="619"/>
      <c r="LFP3290" s="620"/>
      <c r="LFQ3290" s="620"/>
      <c r="LFR3290" s="620"/>
      <c r="LFS3290" s="617"/>
      <c r="LFT3290" s="618"/>
      <c r="LFU3290" s="619"/>
      <c r="LFV3290" s="620"/>
      <c r="LFW3290" s="620"/>
      <c r="LFX3290" s="620"/>
      <c r="LFY3290" s="617"/>
      <c r="LFZ3290" s="618"/>
      <c r="LGA3290" s="619"/>
      <c r="LGB3290" s="620"/>
      <c r="LGC3290" s="620"/>
      <c r="LGD3290" s="620"/>
      <c r="LGE3290" s="617"/>
      <c r="LGF3290" s="618"/>
      <c r="LGG3290" s="619"/>
      <c r="LGH3290" s="620"/>
      <c r="LGI3290" s="620"/>
      <c r="LGJ3290" s="620"/>
      <c r="LGK3290" s="617"/>
      <c r="LGL3290" s="618"/>
      <c r="LGM3290" s="619"/>
      <c r="LGN3290" s="620"/>
      <c r="LGO3290" s="620"/>
      <c r="LGP3290" s="620"/>
      <c r="LGQ3290" s="617"/>
      <c r="LGR3290" s="618"/>
      <c r="LGS3290" s="619"/>
      <c r="LGT3290" s="620"/>
      <c r="LGU3290" s="620"/>
      <c r="LGV3290" s="620"/>
      <c r="LGW3290" s="617"/>
      <c r="LGX3290" s="618"/>
      <c r="LGY3290" s="619"/>
      <c r="LGZ3290" s="620"/>
      <c r="LHA3290" s="620"/>
      <c r="LHB3290" s="620"/>
      <c r="LHC3290" s="617"/>
      <c r="LHD3290" s="618"/>
      <c r="LHE3290" s="619"/>
      <c r="LHF3290" s="620"/>
      <c r="LHG3290" s="620"/>
      <c r="LHH3290" s="620"/>
      <c r="LHI3290" s="617"/>
      <c r="LHJ3290" s="618"/>
      <c r="LHK3290" s="619"/>
      <c r="LHL3290" s="620"/>
      <c r="LHM3290" s="620"/>
      <c r="LHN3290" s="620"/>
      <c r="LHO3290" s="617"/>
      <c r="LHP3290" s="618"/>
      <c r="LHQ3290" s="619"/>
      <c r="LHR3290" s="620"/>
      <c r="LHS3290" s="620"/>
      <c r="LHT3290" s="620"/>
      <c r="LHU3290" s="617"/>
      <c r="LHV3290" s="618"/>
      <c r="LHW3290" s="619"/>
      <c r="LHX3290" s="620"/>
      <c r="LHY3290" s="620"/>
      <c r="LHZ3290" s="620"/>
      <c r="LIA3290" s="617"/>
      <c r="LIB3290" s="618"/>
      <c r="LIC3290" s="619"/>
      <c r="LID3290" s="620"/>
      <c r="LIE3290" s="620"/>
      <c r="LIF3290" s="620"/>
      <c r="LIG3290" s="617"/>
      <c r="LIH3290" s="618"/>
      <c r="LII3290" s="619"/>
      <c r="LIJ3290" s="620"/>
      <c r="LIK3290" s="620"/>
      <c r="LIL3290" s="620"/>
      <c r="LIM3290" s="617"/>
      <c r="LIN3290" s="618"/>
      <c r="LIO3290" s="619"/>
      <c r="LIP3290" s="620"/>
      <c r="LIQ3290" s="620"/>
      <c r="LIR3290" s="620"/>
      <c r="LIS3290" s="617"/>
      <c r="LIT3290" s="618"/>
      <c r="LIU3290" s="619"/>
      <c r="LIV3290" s="620"/>
      <c r="LIW3290" s="620"/>
      <c r="LIX3290" s="620"/>
      <c r="LIY3290" s="617"/>
      <c r="LIZ3290" s="618"/>
      <c r="LJA3290" s="619"/>
      <c r="LJB3290" s="620"/>
      <c r="LJC3290" s="620"/>
      <c r="LJD3290" s="620"/>
      <c r="LJE3290" s="617"/>
      <c r="LJF3290" s="618"/>
      <c r="LJG3290" s="619"/>
      <c r="LJH3290" s="620"/>
      <c r="LJI3290" s="620"/>
      <c r="LJJ3290" s="620"/>
      <c r="LJK3290" s="617"/>
      <c r="LJL3290" s="618"/>
      <c r="LJM3290" s="619"/>
      <c r="LJN3290" s="620"/>
      <c r="LJO3290" s="620"/>
      <c r="LJP3290" s="620"/>
      <c r="LJQ3290" s="617"/>
      <c r="LJR3290" s="618"/>
      <c r="LJS3290" s="619"/>
      <c r="LJT3290" s="620"/>
      <c r="LJU3290" s="620"/>
      <c r="LJV3290" s="620"/>
      <c r="LJW3290" s="617"/>
      <c r="LJX3290" s="618"/>
      <c r="LJY3290" s="619"/>
      <c r="LJZ3290" s="620"/>
      <c r="LKA3290" s="620"/>
      <c r="LKB3290" s="620"/>
      <c r="LKC3290" s="617"/>
      <c r="LKD3290" s="618"/>
      <c r="LKE3290" s="619"/>
      <c r="LKF3290" s="620"/>
      <c r="LKG3290" s="620"/>
      <c r="LKH3290" s="620"/>
      <c r="LKI3290" s="617"/>
      <c r="LKJ3290" s="618"/>
      <c r="LKK3290" s="619"/>
      <c r="LKL3290" s="620"/>
      <c r="LKM3290" s="620"/>
      <c r="LKN3290" s="620"/>
      <c r="LKO3290" s="617"/>
      <c r="LKP3290" s="618"/>
      <c r="LKQ3290" s="619"/>
      <c r="LKR3290" s="620"/>
      <c r="LKS3290" s="620"/>
      <c r="LKT3290" s="620"/>
      <c r="LKU3290" s="617"/>
      <c r="LKV3290" s="618"/>
      <c r="LKW3290" s="619"/>
      <c r="LKX3290" s="620"/>
      <c r="LKY3290" s="620"/>
      <c r="LKZ3290" s="620"/>
      <c r="LLA3290" s="617"/>
      <c r="LLB3290" s="618"/>
      <c r="LLC3290" s="619"/>
      <c r="LLD3290" s="620"/>
      <c r="LLE3290" s="620"/>
      <c r="LLF3290" s="620"/>
      <c r="LLG3290" s="617"/>
      <c r="LLH3290" s="618"/>
      <c r="LLI3290" s="619"/>
      <c r="LLJ3290" s="620"/>
      <c r="LLK3290" s="620"/>
      <c r="LLL3290" s="620"/>
      <c r="LLM3290" s="617"/>
      <c r="LLN3290" s="618"/>
      <c r="LLO3290" s="619"/>
      <c r="LLP3290" s="620"/>
      <c r="LLQ3290" s="620"/>
      <c r="LLR3290" s="620"/>
      <c r="LLS3290" s="617"/>
      <c r="LLT3290" s="618"/>
      <c r="LLU3290" s="619"/>
      <c r="LLV3290" s="620"/>
      <c r="LLW3290" s="620"/>
      <c r="LLX3290" s="620"/>
      <c r="LLY3290" s="617"/>
      <c r="LLZ3290" s="618"/>
      <c r="LMA3290" s="619"/>
      <c r="LMB3290" s="620"/>
      <c r="LMC3290" s="620"/>
      <c r="LMD3290" s="620"/>
      <c r="LME3290" s="617"/>
      <c r="LMF3290" s="618"/>
      <c r="LMG3290" s="619"/>
      <c r="LMH3290" s="620"/>
      <c r="LMI3290" s="620"/>
      <c r="LMJ3290" s="620"/>
      <c r="LMK3290" s="617"/>
      <c r="LML3290" s="618"/>
      <c r="LMM3290" s="619"/>
      <c r="LMN3290" s="620"/>
      <c r="LMO3290" s="620"/>
      <c r="LMP3290" s="620"/>
      <c r="LMQ3290" s="617"/>
      <c r="LMR3290" s="618"/>
      <c r="LMS3290" s="619"/>
      <c r="LMT3290" s="620"/>
      <c r="LMU3290" s="620"/>
      <c r="LMV3290" s="620"/>
      <c r="LMW3290" s="617"/>
      <c r="LMX3290" s="618"/>
      <c r="LMY3290" s="619"/>
      <c r="LMZ3290" s="620"/>
      <c r="LNA3290" s="620"/>
      <c r="LNB3290" s="620"/>
      <c r="LNC3290" s="617"/>
      <c r="LND3290" s="618"/>
      <c r="LNE3290" s="619"/>
      <c r="LNF3290" s="620"/>
      <c r="LNG3290" s="620"/>
      <c r="LNH3290" s="620"/>
      <c r="LNI3290" s="617"/>
      <c r="LNJ3290" s="618"/>
      <c r="LNK3290" s="619"/>
      <c r="LNL3290" s="620"/>
      <c r="LNM3290" s="620"/>
      <c r="LNN3290" s="620"/>
      <c r="LNO3290" s="617"/>
      <c r="LNP3290" s="618"/>
      <c r="LNQ3290" s="619"/>
      <c r="LNR3290" s="620"/>
      <c r="LNS3290" s="620"/>
      <c r="LNT3290" s="620"/>
      <c r="LNU3290" s="617"/>
      <c r="LNV3290" s="618"/>
      <c r="LNW3290" s="619"/>
      <c r="LNX3290" s="620"/>
      <c r="LNY3290" s="620"/>
      <c r="LNZ3290" s="620"/>
      <c r="LOA3290" s="617"/>
      <c r="LOB3290" s="618"/>
      <c r="LOC3290" s="619"/>
      <c r="LOD3290" s="620"/>
      <c r="LOE3290" s="620"/>
      <c r="LOF3290" s="620"/>
      <c r="LOG3290" s="617"/>
      <c r="LOH3290" s="618"/>
      <c r="LOI3290" s="619"/>
      <c r="LOJ3290" s="620"/>
      <c r="LOK3290" s="620"/>
      <c r="LOL3290" s="620"/>
      <c r="LOM3290" s="617"/>
      <c r="LON3290" s="618"/>
      <c r="LOO3290" s="619"/>
      <c r="LOP3290" s="620"/>
      <c r="LOQ3290" s="620"/>
      <c r="LOR3290" s="620"/>
      <c r="LOS3290" s="617"/>
      <c r="LOT3290" s="618"/>
      <c r="LOU3290" s="619"/>
      <c r="LOV3290" s="620"/>
      <c r="LOW3290" s="620"/>
      <c r="LOX3290" s="620"/>
      <c r="LOY3290" s="617"/>
      <c r="LOZ3290" s="618"/>
      <c r="LPA3290" s="619"/>
      <c r="LPB3290" s="620"/>
      <c r="LPC3290" s="620"/>
      <c r="LPD3290" s="620"/>
      <c r="LPE3290" s="617"/>
      <c r="LPF3290" s="618"/>
      <c r="LPG3290" s="619"/>
      <c r="LPH3290" s="620"/>
      <c r="LPI3290" s="620"/>
      <c r="LPJ3290" s="620"/>
      <c r="LPK3290" s="617"/>
      <c r="LPL3290" s="618"/>
      <c r="LPM3290" s="619"/>
      <c r="LPN3290" s="620"/>
      <c r="LPO3290" s="620"/>
      <c r="LPP3290" s="620"/>
      <c r="LPQ3290" s="617"/>
      <c r="LPR3290" s="618"/>
      <c r="LPS3290" s="619"/>
      <c r="LPT3290" s="620"/>
      <c r="LPU3290" s="620"/>
      <c r="LPV3290" s="620"/>
      <c r="LPW3290" s="617"/>
      <c r="LPX3290" s="618"/>
      <c r="LPY3290" s="619"/>
      <c r="LPZ3290" s="620"/>
      <c r="LQA3290" s="620"/>
      <c r="LQB3290" s="620"/>
      <c r="LQC3290" s="617"/>
      <c r="LQD3290" s="618"/>
      <c r="LQE3290" s="619"/>
      <c r="LQF3290" s="620"/>
      <c r="LQG3290" s="620"/>
      <c r="LQH3290" s="620"/>
      <c r="LQI3290" s="617"/>
      <c r="LQJ3290" s="618"/>
      <c r="LQK3290" s="619"/>
      <c r="LQL3290" s="620"/>
      <c r="LQM3290" s="620"/>
      <c r="LQN3290" s="620"/>
      <c r="LQO3290" s="617"/>
      <c r="LQP3290" s="618"/>
      <c r="LQQ3290" s="619"/>
      <c r="LQR3290" s="620"/>
      <c r="LQS3290" s="620"/>
      <c r="LQT3290" s="620"/>
      <c r="LQU3290" s="617"/>
      <c r="LQV3290" s="618"/>
      <c r="LQW3290" s="619"/>
      <c r="LQX3290" s="620"/>
      <c r="LQY3290" s="620"/>
      <c r="LQZ3290" s="620"/>
      <c r="LRA3290" s="617"/>
      <c r="LRB3290" s="618"/>
      <c r="LRC3290" s="619"/>
      <c r="LRD3290" s="620"/>
      <c r="LRE3290" s="620"/>
      <c r="LRF3290" s="620"/>
      <c r="LRG3290" s="617"/>
      <c r="LRH3290" s="618"/>
      <c r="LRI3290" s="619"/>
      <c r="LRJ3290" s="620"/>
      <c r="LRK3290" s="620"/>
      <c r="LRL3290" s="620"/>
      <c r="LRM3290" s="617"/>
      <c r="LRN3290" s="618"/>
      <c r="LRO3290" s="619"/>
      <c r="LRP3290" s="620"/>
      <c r="LRQ3290" s="620"/>
      <c r="LRR3290" s="620"/>
      <c r="LRS3290" s="617"/>
      <c r="LRT3290" s="618"/>
      <c r="LRU3290" s="619"/>
      <c r="LRV3290" s="620"/>
      <c r="LRW3290" s="620"/>
      <c r="LRX3290" s="620"/>
      <c r="LRY3290" s="617"/>
      <c r="LRZ3290" s="618"/>
      <c r="LSA3290" s="619"/>
      <c r="LSB3290" s="620"/>
      <c r="LSC3290" s="620"/>
      <c r="LSD3290" s="620"/>
      <c r="LSE3290" s="617"/>
      <c r="LSF3290" s="618"/>
      <c r="LSG3290" s="619"/>
      <c r="LSH3290" s="620"/>
      <c r="LSI3290" s="620"/>
      <c r="LSJ3290" s="620"/>
      <c r="LSK3290" s="617"/>
      <c r="LSL3290" s="618"/>
      <c r="LSM3290" s="619"/>
      <c r="LSN3290" s="620"/>
      <c r="LSO3290" s="620"/>
      <c r="LSP3290" s="620"/>
      <c r="LSQ3290" s="617"/>
      <c r="LSR3290" s="618"/>
      <c r="LSS3290" s="619"/>
      <c r="LST3290" s="620"/>
      <c r="LSU3290" s="620"/>
      <c r="LSV3290" s="620"/>
      <c r="LSW3290" s="617"/>
      <c r="LSX3290" s="618"/>
      <c r="LSY3290" s="619"/>
      <c r="LSZ3290" s="620"/>
      <c r="LTA3290" s="620"/>
      <c r="LTB3290" s="620"/>
      <c r="LTC3290" s="617"/>
      <c r="LTD3290" s="618"/>
      <c r="LTE3290" s="619"/>
      <c r="LTF3290" s="620"/>
      <c r="LTG3290" s="620"/>
      <c r="LTH3290" s="620"/>
      <c r="LTI3290" s="617"/>
      <c r="LTJ3290" s="618"/>
      <c r="LTK3290" s="619"/>
      <c r="LTL3290" s="620"/>
      <c r="LTM3290" s="620"/>
      <c r="LTN3290" s="620"/>
      <c r="LTO3290" s="617"/>
      <c r="LTP3290" s="618"/>
      <c r="LTQ3290" s="619"/>
      <c r="LTR3290" s="620"/>
      <c r="LTS3290" s="620"/>
      <c r="LTT3290" s="620"/>
      <c r="LTU3290" s="617"/>
      <c r="LTV3290" s="618"/>
      <c r="LTW3290" s="619"/>
      <c r="LTX3290" s="620"/>
      <c r="LTY3290" s="620"/>
      <c r="LTZ3290" s="620"/>
      <c r="LUA3290" s="617"/>
      <c r="LUB3290" s="618"/>
      <c r="LUC3290" s="619"/>
      <c r="LUD3290" s="620"/>
      <c r="LUE3290" s="620"/>
      <c r="LUF3290" s="620"/>
      <c r="LUG3290" s="617"/>
      <c r="LUH3290" s="618"/>
      <c r="LUI3290" s="619"/>
      <c r="LUJ3290" s="620"/>
      <c r="LUK3290" s="620"/>
      <c r="LUL3290" s="620"/>
      <c r="LUM3290" s="617"/>
      <c r="LUN3290" s="618"/>
      <c r="LUO3290" s="619"/>
      <c r="LUP3290" s="620"/>
      <c r="LUQ3290" s="620"/>
      <c r="LUR3290" s="620"/>
      <c r="LUS3290" s="617"/>
      <c r="LUT3290" s="618"/>
      <c r="LUU3290" s="619"/>
      <c r="LUV3290" s="620"/>
      <c r="LUW3290" s="620"/>
      <c r="LUX3290" s="620"/>
      <c r="LUY3290" s="617"/>
      <c r="LUZ3290" s="618"/>
      <c r="LVA3290" s="619"/>
      <c r="LVB3290" s="620"/>
      <c r="LVC3290" s="620"/>
      <c r="LVD3290" s="620"/>
      <c r="LVE3290" s="617"/>
      <c r="LVF3290" s="618"/>
      <c r="LVG3290" s="619"/>
      <c r="LVH3290" s="620"/>
      <c r="LVI3290" s="620"/>
      <c r="LVJ3290" s="620"/>
      <c r="LVK3290" s="617"/>
      <c r="LVL3290" s="618"/>
      <c r="LVM3290" s="619"/>
      <c r="LVN3290" s="620"/>
      <c r="LVO3290" s="620"/>
      <c r="LVP3290" s="620"/>
      <c r="LVQ3290" s="617"/>
      <c r="LVR3290" s="618"/>
      <c r="LVS3290" s="619"/>
      <c r="LVT3290" s="620"/>
      <c r="LVU3290" s="620"/>
      <c r="LVV3290" s="620"/>
      <c r="LVW3290" s="617"/>
      <c r="LVX3290" s="618"/>
      <c r="LVY3290" s="619"/>
      <c r="LVZ3290" s="620"/>
      <c r="LWA3290" s="620"/>
      <c r="LWB3290" s="620"/>
      <c r="LWC3290" s="617"/>
      <c r="LWD3290" s="618"/>
      <c r="LWE3290" s="619"/>
      <c r="LWF3290" s="620"/>
      <c r="LWG3290" s="620"/>
      <c r="LWH3290" s="620"/>
      <c r="LWI3290" s="617"/>
      <c r="LWJ3290" s="618"/>
      <c r="LWK3290" s="619"/>
      <c r="LWL3290" s="620"/>
      <c r="LWM3290" s="620"/>
      <c r="LWN3290" s="620"/>
      <c r="LWO3290" s="617"/>
      <c r="LWP3290" s="618"/>
      <c r="LWQ3290" s="619"/>
      <c r="LWR3290" s="620"/>
      <c r="LWS3290" s="620"/>
      <c r="LWT3290" s="620"/>
      <c r="LWU3290" s="617"/>
      <c r="LWV3290" s="618"/>
      <c r="LWW3290" s="619"/>
      <c r="LWX3290" s="620"/>
      <c r="LWY3290" s="620"/>
      <c r="LWZ3290" s="620"/>
      <c r="LXA3290" s="617"/>
      <c r="LXB3290" s="618"/>
      <c r="LXC3290" s="619"/>
      <c r="LXD3290" s="620"/>
      <c r="LXE3290" s="620"/>
      <c r="LXF3290" s="620"/>
      <c r="LXG3290" s="617"/>
      <c r="LXH3290" s="618"/>
      <c r="LXI3290" s="619"/>
      <c r="LXJ3290" s="620"/>
      <c r="LXK3290" s="620"/>
      <c r="LXL3290" s="620"/>
      <c r="LXM3290" s="617"/>
      <c r="LXN3290" s="618"/>
      <c r="LXO3290" s="619"/>
      <c r="LXP3290" s="620"/>
      <c r="LXQ3290" s="620"/>
      <c r="LXR3290" s="620"/>
      <c r="LXS3290" s="617"/>
      <c r="LXT3290" s="618"/>
      <c r="LXU3290" s="619"/>
      <c r="LXV3290" s="620"/>
      <c r="LXW3290" s="620"/>
      <c r="LXX3290" s="620"/>
      <c r="LXY3290" s="617"/>
      <c r="LXZ3290" s="618"/>
      <c r="LYA3290" s="619"/>
      <c r="LYB3290" s="620"/>
      <c r="LYC3290" s="620"/>
      <c r="LYD3290" s="620"/>
      <c r="LYE3290" s="617"/>
      <c r="LYF3290" s="618"/>
      <c r="LYG3290" s="619"/>
      <c r="LYH3290" s="620"/>
      <c r="LYI3290" s="620"/>
      <c r="LYJ3290" s="620"/>
      <c r="LYK3290" s="617"/>
      <c r="LYL3290" s="618"/>
      <c r="LYM3290" s="619"/>
      <c r="LYN3290" s="620"/>
      <c r="LYO3290" s="620"/>
      <c r="LYP3290" s="620"/>
      <c r="LYQ3290" s="617"/>
      <c r="LYR3290" s="618"/>
      <c r="LYS3290" s="619"/>
      <c r="LYT3290" s="620"/>
      <c r="LYU3290" s="620"/>
      <c r="LYV3290" s="620"/>
      <c r="LYW3290" s="617"/>
      <c r="LYX3290" s="618"/>
      <c r="LYY3290" s="619"/>
      <c r="LYZ3290" s="620"/>
      <c r="LZA3290" s="620"/>
      <c r="LZB3290" s="620"/>
      <c r="LZC3290" s="617"/>
      <c r="LZD3290" s="618"/>
      <c r="LZE3290" s="619"/>
      <c r="LZF3290" s="620"/>
      <c r="LZG3290" s="620"/>
      <c r="LZH3290" s="620"/>
      <c r="LZI3290" s="617"/>
      <c r="LZJ3290" s="618"/>
      <c r="LZK3290" s="619"/>
      <c r="LZL3290" s="620"/>
      <c r="LZM3290" s="620"/>
      <c r="LZN3290" s="620"/>
      <c r="LZO3290" s="617"/>
      <c r="LZP3290" s="618"/>
      <c r="LZQ3290" s="619"/>
      <c r="LZR3290" s="620"/>
      <c r="LZS3290" s="620"/>
      <c r="LZT3290" s="620"/>
      <c r="LZU3290" s="617"/>
      <c r="LZV3290" s="618"/>
      <c r="LZW3290" s="619"/>
      <c r="LZX3290" s="620"/>
      <c r="LZY3290" s="620"/>
      <c r="LZZ3290" s="620"/>
      <c r="MAA3290" s="617"/>
      <c r="MAB3290" s="618"/>
      <c r="MAC3290" s="619"/>
      <c r="MAD3290" s="620"/>
      <c r="MAE3290" s="620"/>
      <c r="MAF3290" s="620"/>
      <c r="MAG3290" s="617"/>
      <c r="MAH3290" s="618"/>
      <c r="MAI3290" s="619"/>
      <c r="MAJ3290" s="620"/>
      <c r="MAK3290" s="620"/>
      <c r="MAL3290" s="620"/>
      <c r="MAM3290" s="617"/>
      <c r="MAN3290" s="618"/>
      <c r="MAO3290" s="619"/>
      <c r="MAP3290" s="620"/>
      <c r="MAQ3290" s="620"/>
      <c r="MAR3290" s="620"/>
      <c r="MAS3290" s="617"/>
      <c r="MAT3290" s="618"/>
      <c r="MAU3290" s="619"/>
      <c r="MAV3290" s="620"/>
      <c r="MAW3290" s="620"/>
      <c r="MAX3290" s="620"/>
      <c r="MAY3290" s="617"/>
      <c r="MAZ3290" s="618"/>
      <c r="MBA3290" s="619"/>
      <c r="MBB3290" s="620"/>
      <c r="MBC3290" s="620"/>
      <c r="MBD3290" s="620"/>
      <c r="MBE3290" s="617"/>
      <c r="MBF3290" s="618"/>
      <c r="MBG3290" s="619"/>
      <c r="MBH3290" s="620"/>
      <c r="MBI3290" s="620"/>
      <c r="MBJ3290" s="620"/>
      <c r="MBK3290" s="617"/>
      <c r="MBL3290" s="618"/>
      <c r="MBM3290" s="619"/>
      <c r="MBN3290" s="620"/>
      <c r="MBO3290" s="620"/>
      <c r="MBP3290" s="620"/>
      <c r="MBQ3290" s="617"/>
      <c r="MBR3290" s="618"/>
      <c r="MBS3290" s="619"/>
      <c r="MBT3290" s="620"/>
      <c r="MBU3290" s="620"/>
      <c r="MBV3290" s="620"/>
      <c r="MBW3290" s="617"/>
      <c r="MBX3290" s="618"/>
      <c r="MBY3290" s="619"/>
      <c r="MBZ3290" s="620"/>
      <c r="MCA3290" s="620"/>
      <c r="MCB3290" s="620"/>
      <c r="MCC3290" s="617"/>
      <c r="MCD3290" s="618"/>
      <c r="MCE3290" s="619"/>
      <c r="MCF3290" s="620"/>
      <c r="MCG3290" s="620"/>
      <c r="MCH3290" s="620"/>
      <c r="MCI3290" s="617"/>
      <c r="MCJ3290" s="618"/>
      <c r="MCK3290" s="619"/>
      <c r="MCL3290" s="620"/>
      <c r="MCM3290" s="620"/>
      <c r="MCN3290" s="620"/>
      <c r="MCO3290" s="617"/>
      <c r="MCP3290" s="618"/>
      <c r="MCQ3290" s="619"/>
      <c r="MCR3290" s="620"/>
      <c r="MCS3290" s="620"/>
      <c r="MCT3290" s="620"/>
      <c r="MCU3290" s="617"/>
      <c r="MCV3290" s="618"/>
      <c r="MCW3290" s="619"/>
      <c r="MCX3290" s="620"/>
      <c r="MCY3290" s="620"/>
      <c r="MCZ3290" s="620"/>
      <c r="MDA3290" s="617"/>
      <c r="MDB3290" s="618"/>
      <c r="MDC3290" s="619"/>
      <c r="MDD3290" s="620"/>
      <c r="MDE3290" s="620"/>
      <c r="MDF3290" s="620"/>
      <c r="MDG3290" s="617"/>
      <c r="MDH3290" s="618"/>
      <c r="MDI3290" s="619"/>
      <c r="MDJ3290" s="620"/>
      <c r="MDK3290" s="620"/>
      <c r="MDL3290" s="620"/>
      <c r="MDM3290" s="617"/>
      <c r="MDN3290" s="618"/>
      <c r="MDO3290" s="619"/>
      <c r="MDP3290" s="620"/>
      <c r="MDQ3290" s="620"/>
      <c r="MDR3290" s="620"/>
      <c r="MDS3290" s="617"/>
      <c r="MDT3290" s="618"/>
      <c r="MDU3290" s="619"/>
      <c r="MDV3290" s="620"/>
      <c r="MDW3290" s="620"/>
      <c r="MDX3290" s="620"/>
      <c r="MDY3290" s="617"/>
      <c r="MDZ3290" s="618"/>
      <c r="MEA3290" s="619"/>
      <c r="MEB3290" s="620"/>
      <c r="MEC3290" s="620"/>
      <c r="MED3290" s="620"/>
      <c r="MEE3290" s="617"/>
      <c r="MEF3290" s="618"/>
      <c r="MEG3290" s="619"/>
      <c r="MEH3290" s="620"/>
      <c r="MEI3290" s="620"/>
      <c r="MEJ3290" s="620"/>
      <c r="MEK3290" s="617"/>
      <c r="MEL3290" s="618"/>
      <c r="MEM3290" s="619"/>
      <c r="MEN3290" s="620"/>
      <c r="MEO3290" s="620"/>
      <c r="MEP3290" s="620"/>
      <c r="MEQ3290" s="617"/>
      <c r="MER3290" s="618"/>
      <c r="MES3290" s="619"/>
      <c r="MET3290" s="620"/>
      <c r="MEU3290" s="620"/>
      <c r="MEV3290" s="620"/>
      <c r="MEW3290" s="617"/>
      <c r="MEX3290" s="618"/>
      <c r="MEY3290" s="619"/>
      <c r="MEZ3290" s="620"/>
      <c r="MFA3290" s="620"/>
      <c r="MFB3290" s="620"/>
      <c r="MFC3290" s="617"/>
      <c r="MFD3290" s="618"/>
      <c r="MFE3290" s="619"/>
      <c r="MFF3290" s="620"/>
      <c r="MFG3290" s="620"/>
      <c r="MFH3290" s="620"/>
      <c r="MFI3290" s="617"/>
      <c r="MFJ3290" s="618"/>
      <c r="MFK3290" s="619"/>
      <c r="MFL3290" s="620"/>
      <c r="MFM3290" s="620"/>
      <c r="MFN3290" s="620"/>
      <c r="MFO3290" s="617"/>
      <c r="MFP3290" s="618"/>
      <c r="MFQ3290" s="619"/>
      <c r="MFR3290" s="620"/>
      <c r="MFS3290" s="620"/>
      <c r="MFT3290" s="620"/>
      <c r="MFU3290" s="617"/>
      <c r="MFV3290" s="618"/>
      <c r="MFW3290" s="619"/>
      <c r="MFX3290" s="620"/>
      <c r="MFY3290" s="620"/>
      <c r="MFZ3290" s="620"/>
      <c r="MGA3290" s="617"/>
      <c r="MGB3290" s="618"/>
      <c r="MGC3290" s="619"/>
      <c r="MGD3290" s="620"/>
      <c r="MGE3290" s="620"/>
      <c r="MGF3290" s="620"/>
      <c r="MGG3290" s="617"/>
      <c r="MGH3290" s="618"/>
      <c r="MGI3290" s="619"/>
      <c r="MGJ3290" s="620"/>
      <c r="MGK3290" s="620"/>
      <c r="MGL3290" s="620"/>
      <c r="MGM3290" s="617"/>
      <c r="MGN3290" s="618"/>
      <c r="MGO3290" s="619"/>
      <c r="MGP3290" s="620"/>
      <c r="MGQ3290" s="620"/>
      <c r="MGR3290" s="620"/>
      <c r="MGS3290" s="617"/>
      <c r="MGT3290" s="618"/>
      <c r="MGU3290" s="619"/>
      <c r="MGV3290" s="620"/>
      <c r="MGW3290" s="620"/>
      <c r="MGX3290" s="620"/>
      <c r="MGY3290" s="617"/>
      <c r="MGZ3290" s="618"/>
      <c r="MHA3290" s="619"/>
      <c r="MHB3290" s="620"/>
      <c r="MHC3290" s="620"/>
      <c r="MHD3290" s="620"/>
      <c r="MHE3290" s="617"/>
      <c r="MHF3290" s="618"/>
      <c r="MHG3290" s="619"/>
      <c r="MHH3290" s="620"/>
      <c r="MHI3290" s="620"/>
      <c r="MHJ3290" s="620"/>
      <c r="MHK3290" s="617"/>
      <c r="MHL3290" s="618"/>
      <c r="MHM3290" s="619"/>
      <c r="MHN3290" s="620"/>
      <c r="MHO3290" s="620"/>
      <c r="MHP3290" s="620"/>
      <c r="MHQ3290" s="617"/>
      <c r="MHR3290" s="618"/>
      <c r="MHS3290" s="619"/>
      <c r="MHT3290" s="620"/>
      <c r="MHU3290" s="620"/>
      <c r="MHV3290" s="620"/>
      <c r="MHW3290" s="617"/>
      <c r="MHX3290" s="618"/>
      <c r="MHY3290" s="619"/>
      <c r="MHZ3290" s="620"/>
      <c r="MIA3290" s="620"/>
      <c r="MIB3290" s="620"/>
      <c r="MIC3290" s="617"/>
      <c r="MID3290" s="618"/>
      <c r="MIE3290" s="619"/>
      <c r="MIF3290" s="620"/>
      <c r="MIG3290" s="620"/>
      <c r="MIH3290" s="620"/>
      <c r="MII3290" s="617"/>
      <c r="MIJ3290" s="618"/>
      <c r="MIK3290" s="619"/>
      <c r="MIL3290" s="620"/>
      <c r="MIM3290" s="620"/>
      <c r="MIN3290" s="620"/>
      <c r="MIO3290" s="617"/>
      <c r="MIP3290" s="618"/>
      <c r="MIQ3290" s="619"/>
      <c r="MIR3290" s="620"/>
      <c r="MIS3290" s="620"/>
      <c r="MIT3290" s="620"/>
      <c r="MIU3290" s="617"/>
      <c r="MIV3290" s="618"/>
      <c r="MIW3290" s="619"/>
      <c r="MIX3290" s="620"/>
      <c r="MIY3290" s="620"/>
      <c r="MIZ3290" s="620"/>
      <c r="MJA3290" s="617"/>
      <c r="MJB3290" s="618"/>
      <c r="MJC3290" s="619"/>
      <c r="MJD3290" s="620"/>
      <c r="MJE3290" s="620"/>
      <c r="MJF3290" s="620"/>
      <c r="MJG3290" s="617"/>
      <c r="MJH3290" s="618"/>
      <c r="MJI3290" s="619"/>
      <c r="MJJ3290" s="620"/>
      <c r="MJK3290" s="620"/>
      <c r="MJL3290" s="620"/>
      <c r="MJM3290" s="617"/>
      <c r="MJN3290" s="618"/>
      <c r="MJO3290" s="619"/>
      <c r="MJP3290" s="620"/>
      <c r="MJQ3290" s="620"/>
      <c r="MJR3290" s="620"/>
      <c r="MJS3290" s="617"/>
      <c r="MJT3290" s="618"/>
      <c r="MJU3290" s="619"/>
      <c r="MJV3290" s="620"/>
      <c r="MJW3290" s="620"/>
      <c r="MJX3290" s="620"/>
      <c r="MJY3290" s="617"/>
      <c r="MJZ3290" s="618"/>
      <c r="MKA3290" s="619"/>
      <c r="MKB3290" s="620"/>
      <c r="MKC3290" s="620"/>
      <c r="MKD3290" s="620"/>
      <c r="MKE3290" s="617"/>
      <c r="MKF3290" s="618"/>
      <c r="MKG3290" s="619"/>
      <c r="MKH3290" s="620"/>
      <c r="MKI3290" s="620"/>
      <c r="MKJ3290" s="620"/>
      <c r="MKK3290" s="617"/>
      <c r="MKL3290" s="618"/>
      <c r="MKM3290" s="619"/>
      <c r="MKN3290" s="620"/>
      <c r="MKO3290" s="620"/>
      <c r="MKP3290" s="620"/>
      <c r="MKQ3290" s="617"/>
      <c r="MKR3290" s="618"/>
      <c r="MKS3290" s="619"/>
      <c r="MKT3290" s="620"/>
      <c r="MKU3290" s="620"/>
      <c r="MKV3290" s="620"/>
      <c r="MKW3290" s="617"/>
      <c r="MKX3290" s="618"/>
      <c r="MKY3290" s="619"/>
      <c r="MKZ3290" s="620"/>
      <c r="MLA3290" s="620"/>
      <c r="MLB3290" s="620"/>
      <c r="MLC3290" s="617"/>
      <c r="MLD3290" s="618"/>
      <c r="MLE3290" s="619"/>
      <c r="MLF3290" s="620"/>
      <c r="MLG3290" s="620"/>
      <c r="MLH3290" s="620"/>
      <c r="MLI3290" s="617"/>
      <c r="MLJ3290" s="618"/>
      <c r="MLK3290" s="619"/>
      <c r="MLL3290" s="620"/>
      <c r="MLM3290" s="620"/>
      <c r="MLN3290" s="620"/>
      <c r="MLO3290" s="617"/>
      <c r="MLP3290" s="618"/>
      <c r="MLQ3290" s="619"/>
      <c r="MLR3290" s="620"/>
      <c r="MLS3290" s="620"/>
      <c r="MLT3290" s="620"/>
      <c r="MLU3290" s="617"/>
      <c r="MLV3290" s="618"/>
      <c r="MLW3290" s="619"/>
      <c r="MLX3290" s="620"/>
      <c r="MLY3290" s="620"/>
      <c r="MLZ3290" s="620"/>
      <c r="MMA3290" s="617"/>
      <c r="MMB3290" s="618"/>
      <c r="MMC3290" s="619"/>
      <c r="MMD3290" s="620"/>
      <c r="MME3290" s="620"/>
      <c r="MMF3290" s="620"/>
      <c r="MMG3290" s="617"/>
      <c r="MMH3290" s="618"/>
      <c r="MMI3290" s="619"/>
      <c r="MMJ3290" s="620"/>
      <c r="MMK3290" s="620"/>
      <c r="MML3290" s="620"/>
      <c r="MMM3290" s="617"/>
      <c r="MMN3290" s="618"/>
      <c r="MMO3290" s="619"/>
      <c r="MMP3290" s="620"/>
      <c r="MMQ3290" s="620"/>
      <c r="MMR3290" s="620"/>
      <c r="MMS3290" s="617"/>
      <c r="MMT3290" s="618"/>
      <c r="MMU3290" s="619"/>
      <c r="MMV3290" s="620"/>
      <c r="MMW3290" s="620"/>
      <c r="MMX3290" s="620"/>
      <c r="MMY3290" s="617"/>
      <c r="MMZ3290" s="618"/>
      <c r="MNA3290" s="619"/>
      <c r="MNB3290" s="620"/>
      <c r="MNC3290" s="620"/>
      <c r="MND3290" s="620"/>
      <c r="MNE3290" s="617"/>
      <c r="MNF3290" s="618"/>
      <c r="MNG3290" s="619"/>
      <c r="MNH3290" s="620"/>
      <c r="MNI3290" s="620"/>
      <c r="MNJ3290" s="620"/>
      <c r="MNK3290" s="617"/>
      <c r="MNL3290" s="618"/>
      <c r="MNM3290" s="619"/>
      <c r="MNN3290" s="620"/>
      <c r="MNO3290" s="620"/>
      <c r="MNP3290" s="620"/>
      <c r="MNQ3290" s="617"/>
      <c r="MNR3290" s="618"/>
      <c r="MNS3290" s="619"/>
      <c r="MNT3290" s="620"/>
      <c r="MNU3290" s="620"/>
      <c r="MNV3290" s="620"/>
      <c r="MNW3290" s="617"/>
      <c r="MNX3290" s="618"/>
      <c r="MNY3290" s="619"/>
      <c r="MNZ3290" s="620"/>
      <c r="MOA3290" s="620"/>
      <c r="MOB3290" s="620"/>
      <c r="MOC3290" s="617"/>
      <c r="MOD3290" s="618"/>
      <c r="MOE3290" s="619"/>
      <c r="MOF3290" s="620"/>
      <c r="MOG3290" s="620"/>
      <c r="MOH3290" s="620"/>
      <c r="MOI3290" s="617"/>
      <c r="MOJ3290" s="618"/>
      <c r="MOK3290" s="619"/>
      <c r="MOL3290" s="620"/>
      <c r="MOM3290" s="620"/>
      <c r="MON3290" s="620"/>
      <c r="MOO3290" s="617"/>
      <c r="MOP3290" s="618"/>
      <c r="MOQ3290" s="619"/>
      <c r="MOR3290" s="620"/>
      <c r="MOS3290" s="620"/>
      <c r="MOT3290" s="620"/>
      <c r="MOU3290" s="617"/>
      <c r="MOV3290" s="618"/>
      <c r="MOW3290" s="619"/>
      <c r="MOX3290" s="620"/>
      <c r="MOY3290" s="620"/>
      <c r="MOZ3290" s="620"/>
      <c r="MPA3290" s="617"/>
      <c r="MPB3290" s="618"/>
      <c r="MPC3290" s="619"/>
      <c r="MPD3290" s="620"/>
      <c r="MPE3290" s="620"/>
      <c r="MPF3290" s="620"/>
      <c r="MPG3290" s="617"/>
      <c r="MPH3290" s="618"/>
      <c r="MPI3290" s="619"/>
      <c r="MPJ3290" s="620"/>
      <c r="MPK3290" s="620"/>
      <c r="MPL3290" s="620"/>
      <c r="MPM3290" s="617"/>
      <c r="MPN3290" s="618"/>
      <c r="MPO3290" s="619"/>
      <c r="MPP3290" s="620"/>
      <c r="MPQ3290" s="620"/>
      <c r="MPR3290" s="620"/>
      <c r="MPS3290" s="617"/>
      <c r="MPT3290" s="618"/>
      <c r="MPU3290" s="619"/>
      <c r="MPV3290" s="620"/>
      <c r="MPW3290" s="620"/>
      <c r="MPX3290" s="620"/>
      <c r="MPY3290" s="617"/>
      <c r="MPZ3290" s="618"/>
      <c r="MQA3290" s="619"/>
      <c r="MQB3290" s="620"/>
      <c r="MQC3290" s="620"/>
      <c r="MQD3290" s="620"/>
      <c r="MQE3290" s="617"/>
      <c r="MQF3290" s="618"/>
      <c r="MQG3290" s="619"/>
      <c r="MQH3290" s="620"/>
      <c r="MQI3290" s="620"/>
      <c r="MQJ3290" s="620"/>
      <c r="MQK3290" s="617"/>
      <c r="MQL3290" s="618"/>
      <c r="MQM3290" s="619"/>
      <c r="MQN3290" s="620"/>
      <c r="MQO3290" s="620"/>
      <c r="MQP3290" s="620"/>
      <c r="MQQ3290" s="617"/>
      <c r="MQR3290" s="618"/>
      <c r="MQS3290" s="619"/>
      <c r="MQT3290" s="620"/>
      <c r="MQU3290" s="620"/>
      <c r="MQV3290" s="620"/>
      <c r="MQW3290" s="617"/>
      <c r="MQX3290" s="618"/>
      <c r="MQY3290" s="619"/>
      <c r="MQZ3290" s="620"/>
      <c r="MRA3290" s="620"/>
      <c r="MRB3290" s="620"/>
      <c r="MRC3290" s="617"/>
      <c r="MRD3290" s="618"/>
      <c r="MRE3290" s="619"/>
      <c r="MRF3290" s="620"/>
      <c r="MRG3290" s="620"/>
      <c r="MRH3290" s="620"/>
      <c r="MRI3290" s="617"/>
      <c r="MRJ3290" s="618"/>
      <c r="MRK3290" s="619"/>
      <c r="MRL3290" s="620"/>
      <c r="MRM3290" s="620"/>
      <c r="MRN3290" s="620"/>
      <c r="MRO3290" s="617"/>
      <c r="MRP3290" s="618"/>
      <c r="MRQ3290" s="619"/>
      <c r="MRR3290" s="620"/>
      <c r="MRS3290" s="620"/>
      <c r="MRT3290" s="620"/>
      <c r="MRU3290" s="617"/>
      <c r="MRV3290" s="618"/>
      <c r="MRW3290" s="619"/>
      <c r="MRX3290" s="620"/>
      <c r="MRY3290" s="620"/>
      <c r="MRZ3290" s="620"/>
      <c r="MSA3290" s="617"/>
      <c r="MSB3290" s="618"/>
      <c r="MSC3290" s="619"/>
      <c r="MSD3290" s="620"/>
      <c r="MSE3290" s="620"/>
      <c r="MSF3290" s="620"/>
      <c r="MSG3290" s="617"/>
      <c r="MSH3290" s="618"/>
      <c r="MSI3290" s="619"/>
      <c r="MSJ3290" s="620"/>
      <c r="MSK3290" s="620"/>
      <c r="MSL3290" s="620"/>
      <c r="MSM3290" s="617"/>
      <c r="MSN3290" s="618"/>
      <c r="MSO3290" s="619"/>
      <c r="MSP3290" s="620"/>
      <c r="MSQ3290" s="620"/>
      <c r="MSR3290" s="620"/>
      <c r="MSS3290" s="617"/>
      <c r="MST3290" s="618"/>
      <c r="MSU3290" s="619"/>
      <c r="MSV3290" s="620"/>
      <c r="MSW3290" s="620"/>
      <c r="MSX3290" s="620"/>
      <c r="MSY3290" s="617"/>
      <c r="MSZ3290" s="618"/>
      <c r="MTA3290" s="619"/>
      <c r="MTB3290" s="620"/>
      <c r="MTC3290" s="620"/>
      <c r="MTD3290" s="620"/>
      <c r="MTE3290" s="617"/>
      <c r="MTF3290" s="618"/>
      <c r="MTG3290" s="619"/>
      <c r="MTH3290" s="620"/>
      <c r="MTI3290" s="620"/>
      <c r="MTJ3290" s="620"/>
      <c r="MTK3290" s="617"/>
      <c r="MTL3290" s="618"/>
      <c r="MTM3290" s="619"/>
      <c r="MTN3290" s="620"/>
      <c r="MTO3290" s="620"/>
      <c r="MTP3290" s="620"/>
      <c r="MTQ3290" s="617"/>
      <c r="MTR3290" s="618"/>
      <c r="MTS3290" s="619"/>
      <c r="MTT3290" s="620"/>
      <c r="MTU3290" s="620"/>
      <c r="MTV3290" s="620"/>
      <c r="MTW3290" s="617"/>
      <c r="MTX3290" s="618"/>
      <c r="MTY3290" s="619"/>
      <c r="MTZ3290" s="620"/>
      <c r="MUA3290" s="620"/>
      <c r="MUB3290" s="620"/>
      <c r="MUC3290" s="617"/>
      <c r="MUD3290" s="618"/>
      <c r="MUE3290" s="619"/>
      <c r="MUF3290" s="620"/>
      <c r="MUG3290" s="620"/>
      <c r="MUH3290" s="620"/>
      <c r="MUI3290" s="617"/>
      <c r="MUJ3290" s="618"/>
      <c r="MUK3290" s="619"/>
      <c r="MUL3290" s="620"/>
      <c r="MUM3290" s="620"/>
      <c r="MUN3290" s="620"/>
      <c r="MUO3290" s="617"/>
      <c r="MUP3290" s="618"/>
      <c r="MUQ3290" s="619"/>
      <c r="MUR3290" s="620"/>
      <c r="MUS3290" s="620"/>
      <c r="MUT3290" s="620"/>
      <c r="MUU3290" s="617"/>
      <c r="MUV3290" s="618"/>
      <c r="MUW3290" s="619"/>
      <c r="MUX3290" s="620"/>
      <c r="MUY3290" s="620"/>
      <c r="MUZ3290" s="620"/>
      <c r="MVA3290" s="617"/>
      <c r="MVB3290" s="618"/>
      <c r="MVC3290" s="619"/>
      <c r="MVD3290" s="620"/>
      <c r="MVE3290" s="620"/>
      <c r="MVF3290" s="620"/>
      <c r="MVG3290" s="617"/>
      <c r="MVH3290" s="618"/>
      <c r="MVI3290" s="619"/>
      <c r="MVJ3290" s="620"/>
      <c r="MVK3290" s="620"/>
      <c r="MVL3290" s="620"/>
      <c r="MVM3290" s="617"/>
      <c r="MVN3290" s="618"/>
      <c r="MVO3290" s="619"/>
      <c r="MVP3290" s="620"/>
      <c r="MVQ3290" s="620"/>
      <c r="MVR3290" s="620"/>
      <c r="MVS3290" s="617"/>
      <c r="MVT3290" s="618"/>
      <c r="MVU3290" s="619"/>
      <c r="MVV3290" s="620"/>
      <c r="MVW3290" s="620"/>
      <c r="MVX3290" s="620"/>
      <c r="MVY3290" s="617"/>
      <c r="MVZ3290" s="618"/>
      <c r="MWA3290" s="619"/>
      <c r="MWB3290" s="620"/>
      <c r="MWC3290" s="620"/>
      <c r="MWD3290" s="620"/>
      <c r="MWE3290" s="617"/>
      <c r="MWF3290" s="618"/>
      <c r="MWG3290" s="619"/>
      <c r="MWH3290" s="620"/>
      <c r="MWI3290" s="620"/>
      <c r="MWJ3290" s="620"/>
      <c r="MWK3290" s="617"/>
      <c r="MWL3290" s="618"/>
      <c r="MWM3290" s="619"/>
      <c r="MWN3290" s="620"/>
      <c r="MWO3290" s="620"/>
      <c r="MWP3290" s="620"/>
      <c r="MWQ3290" s="617"/>
      <c r="MWR3290" s="618"/>
      <c r="MWS3290" s="619"/>
      <c r="MWT3290" s="620"/>
      <c r="MWU3290" s="620"/>
      <c r="MWV3290" s="620"/>
      <c r="MWW3290" s="617"/>
      <c r="MWX3290" s="618"/>
      <c r="MWY3290" s="619"/>
      <c r="MWZ3290" s="620"/>
      <c r="MXA3290" s="620"/>
      <c r="MXB3290" s="620"/>
      <c r="MXC3290" s="617"/>
      <c r="MXD3290" s="618"/>
      <c r="MXE3290" s="619"/>
      <c r="MXF3290" s="620"/>
      <c r="MXG3290" s="620"/>
      <c r="MXH3290" s="620"/>
      <c r="MXI3290" s="617"/>
      <c r="MXJ3290" s="618"/>
      <c r="MXK3290" s="619"/>
      <c r="MXL3290" s="620"/>
      <c r="MXM3290" s="620"/>
      <c r="MXN3290" s="620"/>
      <c r="MXO3290" s="617"/>
      <c r="MXP3290" s="618"/>
      <c r="MXQ3290" s="619"/>
      <c r="MXR3290" s="620"/>
      <c r="MXS3290" s="620"/>
      <c r="MXT3290" s="620"/>
      <c r="MXU3290" s="617"/>
      <c r="MXV3290" s="618"/>
      <c r="MXW3290" s="619"/>
      <c r="MXX3290" s="620"/>
      <c r="MXY3290" s="620"/>
      <c r="MXZ3290" s="620"/>
      <c r="MYA3290" s="617"/>
      <c r="MYB3290" s="618"/>
      <c r="MYC3290" s="619"/>
      <c r="MYD3290" s="620"/>
      <c r="MYE3290" s="620"/>
      <c r="MYF3290" s="620"/>
      <c r="MYG3290" s="617"/>
      <c r="MYH3290" s="618"/>
      <c r="MYI3290" s="619"/>
      <c r="MYJ3290" s="620"/>
      <c r="MYK3290" s="620"/>
      <c r="MYL3290" s="620"/>
      <c r="MYM3290" s="617"/>
      <c r="MYN3290" s="618"/>
      <c r="MYO3290" s="619"/>
      <c r="MYP3290" s="620"/>
      <c r="MYQ3290" s="620"/>
      <c r="MYR3290" s="620"/>
      <c r="MYS3290" s="617"/>
      <c r="MYT3290" s="618"/>
      <c r="MYU3290" s="619"/>
      <c r="MYV3290" s="620"/>
      <c r="MYW3290" s="620"/>
      <c r="MYX3290" s="620"/>
      <c r="MYY3290" s="617"/>
      <c r="MYZ3290" s="618"/>
      <c r="MZA3290" s="619"/>
      <c r="MZB3290" s="620"/>
      <c r="MZC3290" s="620"/>
      <c r="MZD3290" s="620"/>
      <c r="MZE3290" s="617"/>
      <c r="MZF3290" s="618"/>
      <c r="MZG3290" s="619"/>
      <c r="MZH3290" s="620"/>
      <c r="MZI3290" s="620"/>
      <c r="MZJ3290" s="620"/>
      <c r="MZK3290" s="617"/>
      <c r="MZL3290" s="618"/>
      <c r="MZM3290" s="619"/>
      <c r="MZN3290" s="620"/>
      <c r="MZO3290" s="620"/>
      <c r="MZP3290" s="620"/>
      <c r="MZQ3290" s="617"/>
      <c r="MZR3290" s="618"/>
      <c r="MZS3290" s="619"/>
      <c r="MZT3290" s="620"/>
      <c r="MZU3290" s="620"/>
      <c r="MZV3290" s="620"/>
      <c r="MZW3290" s="617"/>
      <c r="MZX3290" s="618"/>
      <c r="MZY3290" s="619"/>
      <c r="MZZ3290" s="620"/>
      <c r="NAA3290" s="620"/>
      <c r="NAB3290" s="620"/>
      <c r="NAC3290" s="617"/>
      <c r="NAD3290" s="618"/>
      <c r="NAE3290" s="619"/>
      <c r="NAF3290" s="620"/>
      <c r="NAG3290" s="620"/>
      <c r="NAH3290" s="620"/>
      <c r="NAI3290" s="617"/>
      <c r="NAJ3290" s="618"/>
      <c r="NAK3290" s="619"/>
      <c r="NAL3290" s="620"/>
      <c r="NAM3290" s="620"/>
      <c r="NAN3290" s="620"/>
      <c r="NAO3290" s="617"/>
      <c r="NAP3290" s="618"/>
      <c r="NAQ3290" s="619"/>
      <c r="NAR3290" s="620"/>
      <c r="NAS3290" s="620"/>
      <c r="NAT3290" s="620"/>
      <c r="NAU3290" s="617"/>
      <c r="NAV3290" s="618"/>
      <c r="NAW3290" s="619"/>
      <c r="NAX3290" s="620"/>
      <c r="NAY3290" s="620"/>
      <c r="NAZ3290" s="620"/>
      <c r="NBA3290" s="617"/>
      <c r="NBB3290" s="618"/>
      <c r="NBC3290" s="619"/>
      <c r="NBD3290" s="620"/>
      <c r="NBE3290" s="620"/>
      <c r="NBF3290" s="620"/>
      <c r="NBG3290" s="617"/>
      <c r="NBH3290" s="618"/>
      <c r="NBI3290" s="619"/>
      <c r="NBJ3290" s="620"/>
      <c r="NBK3290" s="620"/>
      <c r="NBL3290" s="620"/>
      <c r="NBM3290" s="617"/>
      <c r="NBN3290" s="618"/>
      <c r="NBO3290" s="619"/>
      <c r="NBP3290" s="620"/>
      <c r="NBQ3290" s="620"/>
      <c r="NBR3290" s="620"/>
      <c r="NBS3290" s="617"/>
      <c r="NBT3290" s="618"/>
      <c r="NBU3290" s="619"/>
      <c r="NBV3290" s="620"/>
      <c r="NBW3290" s="620"/>
      <c r="NBX3290" s="620"/>
      <c r="NBY3290" s="617"/>
      <c r="NBZ3290" s="618"/>
      <c r="NCA3290" s="619"/>
      <c r="NCB3290" s="620"/>
      <c r="NCC3290" s="620"/>
      <c r="NCD3290" s="620"/>
      <c r="NCE3290" s="617"/>
      <c r="NCF3290" s="618"/>
      <c r="NCG3290" s="619"/>
      <c r="NCH3290" s="620"/>
      <c r="NCI3290" s="620"/>
      <c r="NCJ3290" s="620"/>
      <c r="NCK3290" s="617"/>
      <c r="NCL3290" s="618"/>
      <c r="NCM3290" s="619"/>
      <c r="NCN3290" s="620"/>
      <c r="NCO3290" s="620"/>
      <c r="NCP3290" s="620"/>
      <c r="NCQ3290" s="617"/>
      <c r="NCR3290" s="618"/>
      <c r="NCS3290" s="619"/>
      <c r="NCT3290" s="620"/>
      <c r="NCU3290" s="620"/>
      <c r="NCV3290" s="620"/>
      <c r="NCW3290" s="617"/>
      <c r="NCX3290" s="618"/>
      <c r="NCY3290" s="619"/>
      <c r="NCZ3290" s="620"/>
      <c r="NDA3290" s="620"/>
      <c r="NDB3290" s="620"/>
      <c r="NDC3290" s="617"/>
      <c r="NDD3290" s="618"/>
      <c r="NDE3290" s="619"/>
      <c r="NDF3290" s="620"/>
      <c r="NDG3290" s="620"/>
      <c r="NDH3290" s="620"/>
      <c r="NDI3290" s="617"/>
      <c r="NDJ3290" s="618"/>
      <c r="NDK3290" s="619"/>
      <c r="NDL3290" s="620"/>
      <c r="NDM3290" s="620"/>
      <c r="NDN3290" s="620"/>
      <c r="NDO3290" s="617"/>
      <c r="NDP3290" s="618"/>
      <c r="NDQ3290" s="619"/>
      <c r="NDR3290" s="620"/>
      <c r="NDS3290" s="620"/>
      <c r="NDT3290" s="620"/>
      <c r="NDU3290" s="617"/>
      <c r="NDV3290" s="618"/>
      <c r="NDW3290" s="619"/>
      <c r="NDX3290" s="620"/>
      <c r="NDY3290" s="620"/>
      <c r="NDZ3290" s="620"/>
      <c r="NEA3290" s="617"/>
      <c r="NEB3290" s="618"/>
      <c r="NEC3290" s="619"/>
      <c r="NED3290" s="620"/>
      <c r="NEE3290" s="620"/>
      <c r="NEF3290" s="620"/>
      <c r="NEG3290" s="617"/>
      <c r="NEH3290" s="618"/>
      <c r="NEI3290" s="619"/>
      <c r="NEJ3290" s="620"/>
      <c r="NEK3290" s="620"/>
      <c r="NEL3290" s="620"/>
      <c r="NEM3290" s="617"/>
      <c r="NEN3290" s="618"/>
      <c r="NEO3290" s="619"/>
      <c r="NEP3290" s="620"/>
      <c r="NEQ3290" s="620"/>
      <c r="NER3290" s="620"/>
      <c r="NES3290" s="617"/>
      <c r="NET3290" s="618"/>
      <c r="NEU3290" s="619"/>
      <c r="NEV3290" s="620"/>
      <c r="NEW3290" s="620"/>
      <c r="NEX3290" s="620"/>
      <c r="NEY3290" s="617"/>
      <c r="NEZ3290" s="618"/>
      <c r="NFA3290" s="619"/>
      <c r="NFB3290" s="620"/>
      <c r="NFC3290" s="620"/>
      <c r="NFD3290" s="620"/>
      <c r="NFE3290" s="617"/>
      <c r="NFF3290" s="618"/>
      <c r="NFG3290" s="619"/>
      <c r="NFH3290" s="620"/>
      <c r="NFI3290" s="620"/>
      <c r="NFJ3290" s="620"/>
      <c r="NFK3290" s="617"/>
      <c r="NFL3290" s="618"/>
      <c r="NFM3290" s="619"/>
      <c r="NFN3290" s="620"/>
      <c r="NFO3290" s="620"/>
      <c r="NFP3290" s="620"/>
      <c r="NFQ3290" s="617"/>
      <c r="NFR3290" s="618"/>
      <c r="NFS3290" s="619"/>
      <c r="NFT3290" s="620"/>
      <c r="NFU3290" s="620"/>
      <c r="NFV3290" s="620"/>
      <c r="NFW3290" s="617"/>
      <c r="NFX3290" s="618"/>
      <c r="NFY3290" s="619"/>
      <c r="NFZ3290" s="620"/>
      <c r="NGA3290" s="620"/>
      <c r="NGB3290" s="620"/>
      <c r="NGC3290" s="617"/>
      <c r="NGD3290" s="618"/>
      <c r="NGE3290" s="619"/>
      <c r="NGF3290" s="620"/>
      <c r="NGG3290" s="620"/>
      <c r="NGH3290" s="620"/>
      <c r="NGI3290" s="617"/>
      <c r="NGJ3290" s="618"/>
      <c r="NGK3290" s="619"/>
      <c r="NGL3290" s="620"/>
      <c r="NGM3290" s="620"/>
      <c r="NGN3290" s="620"/>
      <c r="NGO3290" s="617"/>
      <c r="NGP3290" s="618"/>
      <c r="NGQ3290" s="619"/>
      <c r="NGR3290" s="620"/>
      <c r="NGS3290" s="620"/>
      <c r="NGT3290" s="620"/>
      <c r="NGU3290" s="617"/>
      <c r="NGV3290" s="618"/>
      <c r="NGW3290" s="619"/>
      <c r="NGX3290" s="620"/>
      <c r="NGY3290" s="620"/>
      <c r="NGZ3290" s="620"/>
      <c r="NHA3290" s="617"/>
      <c r="NHB3290" s="618"/>
      <c r="NHC3290" s="619"/>
      <c r="NHD3290" s="620"/>
      <c r="NHE3290" s="620"/>
      <c r="NHF3290" s="620"/>
      <c r="NHG3290" s="617"/>
      <c r="NHH3290" s="618"/>
      <c r="NHI3290" s="619"/>
      <c r="NHJ3290" s="620"/>
      <c r="NHK3290" s="620"/>
      <c r="NHL3290" s="620"/>
      <c r="NHM3290" s="617"/>
      <c r="NHN3290" s="618"/>
      <c r="NHO3290" s="619"/>
      <c r="NHP3290" s="620"/>
      <c r="NHQ3290" s="620"/>
      <c r="NHR3290" s="620"/>
      <c r="NHS3290" s="617"/>
      <c r="NHT3290" s="618"/>
      <c r="NHU3290" s="619"/>
      <c r="NHV3290" s="620"/>
      <c r="NHW3290" s="620"/>
      <c r="NHX3290" s="620"/>
      <c r="NHY3290" s="617"/>
      <c r="NHZ3290" s="618"/>
      <c r="NIA3290" s="619"/>
      <c r="NIB3290" s="620"/>
      <c r="NIC3290" s="620"/>
      <c r="NID3290" s="620"/>
      <c r="NIE3290" s="617"/>
      <c r="NIF3290" s="618"/>
      <c r="NIG3290" s="619"/>
      <c r="NIH3290" s="620"/>
      <c r="NII3290" s="620"/>
      <c r="NIJ3290" s="620"/>
      <c r="NIK3290" s="617"/>
      <c r="NIL3290" s="618"/>
      <c r="NIM3290" s="619"/>
      <c r="NIN3290" s="620"/>
      <c r="NIO3290" s="620"/>
      <c r="NIP3290" s="620"/>
      <c r="NIQ3290" s="617"/>
      <c r="NIR3290" s="618"/>
      <c r="NIS3290" s="619"/>
      <c r="NIT3290" s="620"/>
      <c r="NIU3290" s="620"/>
      <c r="NIV3290" s="620"/>
      <c r="NIW3290" s="617"/>
      <c r="NIX3290" s="618"/>
      <c r="NIY3290" s="619"/>
      <c r="NIZ3290" s="620"/>
      <c r="NJA3290" s="620"/>
      <c r="NJB3290" s="620"/>
      <c r="NJC3290" s="617"/>
      <c r="NJD3290" s="618"/>
      <c r="NJE3290" s="619"/>
      <c r="NJF3290" s="620"/>
      <c r="NJG3290" s="620"/>
      <c r="NJH3290" s="620"/>
      <c r="NJI3290" s="617"/>
      <c r="NJJ3290" s="618"/>
      <c r="NJK3290" s="619"/>
      <c r="NJL3290" s="620"/>
      <c r="NJM3290" s="620"/>
      <c r="NJN3290" s="620"/>
      <c r="NJO3290" s="617"/>
      <c r="NJP3290" s="618"/>
      <c r="NJQ3290" s="619"/>
      <c r="NJR3290" s="620"/>
      <c r="NJS3290" s="620"/>
      <c r="NJT3290" s="620"/>
      <c r="NJU3290" s="617"/>
      <c r="NJV3290" s="618"/>
      <c r="NJW3290" s="619"/>
      <c r="NJX3290" s="620"/>
      <c r="NJY3290" s="620"/>
      <c r="NJZ3290" s="620"/>
      <c r="NKA3290" s="617"/>
      <c r="NKB3290" s="618"/>
      <c r="NKC3290" s="619"/>
      <c r="NKD3290" s="620"/>
      <c r="NKE3290" s="620"/>
      <c r="NKF3290" s="620"/>
      <c r="NKG3290" s="617"/>
      <c r="NKH3290" s="618"/>
      <c r="NKI3290" s="619"/>
      <c r="NKJ3290" s="620"/>
      <c r="NKK3290" s="620"/>
      <c r="NKL3290" s="620"/>
      <c r="NKM3290" s="617"/>
      <c r="NKN3290" s="618"/>
      <c r="NKO3290" s="619"/>
      <c r="NKP3290" s="620"/>
      <c r="NKQ3290" s="620"/>
      <c r="NKR3290" s="620"/>
      <c r="NKS3290" s="617"/>
      <c r="NKT3290" s="618"/>
      <c r="NKU3290" s="619"/>
      <c r="NKV3290" s="620"/>
      <c r="NKW3290" s="620"/>
      <c r="NKX3290" s="620"/>
      <c r="NKY3290" s="617"/>
      <c r="NKZ3290" s="618"/>
      <c r="NLA3290" s="619"/>
      <c r="NLB3290" s="620"/>
      <c r="NLC3290" s="620"/>
      <c r="NLD3290" s="620"/>
      <c r="NLE3290" s="617"/>
      <c r="NLF3290" s="618"/>
      <c r="NLG3290" s="619"/>
      <c r="NLH3290" s="620"/>
      <c r="NLI3290" s="620"/>
      <c r="NLJ3290" s="620"/>
      <c r="NLK3290" s="617"/>
      <c r="NLL3290" s="618"/>
      <c r="NLM3290" s="619"/>
      <c r="NLN3290" s="620"/>
      <c r="NLO3290" s="620"/>
      <c r="NLP3290" s="620"/>
      <c r="NLQ3290" s="617"/>
      <c r="NLR3290" s="618"/>
      <c r="NLS3290" s="619"/>
      <c r="NLT3290" s="620"/>
      <c r="NLU3290" s="620"/>
      <c r="NLV3290" s="620"/>
      <c r="NLW3290" s="617"/>
      <c r="NLX3290" s="618"/>
      <c r="NLY3290" s="619"/>
      <c r="NLZ3290" s="620"/>
      <c r="NMA3290" s="620"/>
      <c r="NMB3290" s="620"/>
      <c r="NMC3290" s="617"/>
      <c r="NMD3290" s="618"/>
      <c r="NME3290" s="619"/>
      <c r="NMF3290" s="620"/>
      <c r="NMG3290" s="620"/>
      <c r="NMH3290" s="620"/>
      <c r="NMI3290" s="617"/>
      <c r="NMJ3290" s="618"/>
      <c r="NMK3290" s="619"/>
      <c r="NML3290" s="620"/>
      <c r="NMM3290" s="620"/>
      <c r="NMN3290" s="620"/>
      <c r="NMO3290" s="617"/>
      <c r="NMP3290" s="618"/>
      <c r="NMQ3290" s="619"/>
      <c r="NMR3290" s="620"/>
      <c r="NMS3290" s="620"/>
      <c r="NMT3290" s="620"/>
      <c r="NMU3290" s="617"/>
      <c r="NMV3290" s="618"/>
      <c r="NMW3290" s="619"/>
      <c r="NMX3290" s="620"/>
      <c r="NMY3290" s="620"/>
      <c r="NMZ3290" s="620"/>
      <c r="NNA3290" s="617"/>
      <c r="NNB3290" s="618"/>
      <c r="NNC3290" s="619"/>
      <c r="NND3290" s="620"/>
      <c r="NNE3290" s="620"/>
      <c r="NNF3290" s="620"/>
      <c r="NNG3290" s="617"/>
      <c r="NNH3290" s="618"/>
      <c r="NNI3290" s="619"/>
      <c r="NNJ3290" s="620"/>
      <c r="NNK3290" s="620"/>
      <c r="NNL3290" s="620"/>
      <c r="NNM3290" s="617"/>
      <c r="NNN3290" s="618"/>
      <c r="NNO3290" s="619"/>
      <c r="NNP3290" s="620"/>
      <c r="NNQ3290" s="620"/>
      <c r="NNR3290" s="620"/>
      <c r="NNS3290" s="617"/>
      <c r="NNT3290" s="618"/>
      <c r="NNU3290" s="619"/>
      <c r="NNV3290" s="620"/>
      <c r="NNW3290" s="620"/>
      <c r="NNX3290" s="620"/>
      <c r="NNY3290" s="617"/>
      <c r="NNZ3290" s="618"/>
      <c r="NOA3290" s="619"/>
      <c r="NOB3290" s="620"/>
      <c r="NOC3290" s="620"/>
      <c r="NOD3290" s="620"/>
      <c r="NOE3290" s="617"/>
      <c r="NOF3290" s="618"/>
      <c r="NOG3290" s="619"/>
      <c r="NOH3290" s="620"/>
      <c r="NOI3290" s="620"/>
      <c r="NOJ3290" s="620"/>
      <c r="NOK3290" s="617"/>
      <c r="NOL3290" s="618"/>
      <c r="NOM3290" s="619"/>
      <c r="NON3290" s="620"/>
      <c r="NOO3290" s="620"/>
      <c r="NOP3290" s="620"/>
      <c r="NOQ3290" s="617"/>
      <c r="NOR3290" s="618"/>
      <c r="NOS3290" s="619"/>
      <c r="NOT3290" s="620"/>
      <c r="NOU3290" s="620"/>
      <c r="NOV3290" s="620"/>
      <c r="NOW3290" s="617"/>
      <c r="NOX3290" s="618"/>
      <c r="NOY3290" s="619"/>
      <c r="NOZ3290" s="620"/>
      <c r="NPA3290" s="620"/>
      <c r="NPB3290" s="620"/>
      <c r="NPC3290" s="617"/>
      <c r="NPD3290" s="618"/>
      <c r="NPE3290" s="619"/>
      <c r="NPF3290" s="620"/>
      <c r="NPG3290" s="620"/>
      <c r="NPH3290" s="620"/>
      <c r="NPI3290" s="617"/>
      <c r="NPJ3290" s="618"/>
      <c r="NPK3290" s="619"/>
      <c r="NPL3290" s="620"/>
      <c r="NPM3290" s="620"/>
      <c r="NPN3290" s="620"/>
      <c r="NPO3290" s="617"/>
      <c r="NPP3290" s="618"/>
      <c r="NPQ3290" s="619"/>
      <c r="NPR3290" s="620"/>
      <c r="NPS3290" s="620"/>
      <c r="NPT3290" s="620"/>
      <c r="NPU3290" s="617"/>
      <c r="NPV3290" s="618"/>
      <c r="NPW3290" s="619"/>
      <c r="NPX3290" s="620"/>
      <c r="NPY3290" s="620"/>
      <c r="NPZ3290" s="620"/>
      <c r="NQA3290" s="617"/>
      <c r="NQB3290" s="618"/>
      <c r="NQC3290" s="619"/>
      <c r="NQD3290" s="620"/>
      <c r="NQE3290" s="620"/>
      <c r="NQF3290" s="620"/>
      <c r="NQG3290" s="617"/>
      <c r="NQH3290" s="618"/>
      <c r="NQI3290" s="619"/>
      <c r="NQJ3290" s="620"/>
      <c r="NQK3290" s="620"/>
      <c r="NQL3290" s="620"/>
      <c r="NQM3290" s="617"/>
      <c r="NQN3290" s="618"/>
      <c r="NQO3290" s="619"/>
      <c r="NQP3290" s="620"/>
      <c r="NQQ3290" s="620"/>
      <c r="NQR3290" s="620"/>
      <c r="NQS3290" s="617"/>
      <c r="NQT3290" s="618"/>
      <c r="NQU3290" s="619"/>
      <c r="NQV3290" s="620"/>
      <c r="NQW3290" s="620"/>
      <c r="NQX3290" s="620"/>
      <c r="NQY3290" s="617"/>
      <c r="NQZ3290" s="618"/>
      <c r="NRA3290" s="619"/>
      <c r="NRB3290" s="620"/>
      <c r="NRC3290" s="620"/>
      <c r="NRD3290" s="620"/>
      <c r="NRE3290" s="617"/>
      <c r="NRF3290" s="618"/>
      <c r="NRG3290" s="619"/>
      <c r="NRH3290" s="620"/>
      <c r="NRI3290" s="620"/>
      <c r="NRJ3290" s="620"/>
      <c r="NRK3290" s="617"/>
      <c r="NRL3290" s="618"/>
      <c r="NRM3290" s="619"/>
      <c r="NRN3290" s="620"/>
      <c r="NRO3290" s="620"/>
      <c r="NRP3290" s="620"/>
      <c r="NRQ3290" s="617"/>
      <c r="NRR3290" s="618"/>
      <c r="NRS3290" s="619"/>
      <c r="NRT3290" s="620"/>
      <c r="NRU3290" s="620"/>
      <c r="NRV3290" s="620"/>
      <c r="NRW3290" s="617"/>
      <c r="NRX3290" s="618"/>
      <c r="NRY3290" s="619"/>
      <c r="NRZ3290" s="620"/>
      <c r="NSA3290" s="620"/>
      <c r="NSB3290" s="620"/>
      <c r="NSC3290" s="617"/>
      <c r="NSD3290" s="618"/>
      <c r="NSE3290" s="619"/>
      <c r="NSF3290" s="620"/>
      <c r="NSG3290" s="620"/>
      <c r="NSH3290" s="620"/>
      <c r="NSI3290" s="617"/>
      <c r="NSJ3290" s="618"/>
      <c r="NSK3290" s="619"/>
      <c r="NSL3290" s="620"/>
      <c r="NSM3290" s="620"/>
      <c r="NSN3290" s="620"/>
      <c r="NSO3290" s="617"/>
      <c r="NSP3290" s="618"/>
      <c r="NSQ3290" s="619"/>
      <c r="NSR3290" s="620"/>
      <c r="NSS3290" s="620"/>
      <c r="NST3290" s="620"/>
      <c r="NSU3290" s="617"/>
      <c r="NSV3290" s="618"/>
      <c r="NSW3290" s="619"/>
      <c r="NSX3290" s="620"/>
      <c r="NSY3290" s="620"/>
      <c r="NSZ3290" s="620"/>
      <c r="NTA3290" s="617"/>
      <c r="NTB3290" s="618"/>
      <c r="NTC3290" s="619"/>
      <c r="NTD3290" s="620"/>
      <c r="NTE3290" s="620"/>
      <c r="NTF3290" s="620"/>
      <c r="NTG3290" s="617"/>
      <c r="NTH3290" s="618"/>
      <c r="NTI3290" s="619"/>
      <c r="NTJ3290" s="620"/>
      <c r="NTK3290" s="620"/>
      <c r="NTL3290" s="620"/>
      <c r="NTM3290" s="617"/>
      <c r="NTN3290" s="618"/>
      <c r="NTO3290" s="619"/>
      <c r="NTP3290" s="620"/>
      <c r="NTQ3290" s="620"/>
      <c r="NTR3290" s="620"/>
      <c r="NTS3290" s="617"/>
      <c r="NTT3290" s="618"/>
      <c r="NTU3290" s="619"/>
      <c r="NTV3290" s="620"/>
      <c r="NTW3290" s="620"/>
      <c r="NTX3290" s="620"/>
      <c r="NTY3290" s="617"/>
      <c r="NTZ3290" s="618"/>
      <c r="NUA3290" s="619"/>
      <c r="NUB3290" s="620"/>
      <c r="NUC3290" s="620"/>
      <c r="NUD3290" s="620"/>
      <c r="NUE3290" s="617"/>
      <c r="NUF3290" s="618"/>
      <c r="NUG3290" s="619"/>
      <c r="NUH3290" s="620"/>
      <c r="NUI3290" s="620"/>
      <c r="NUJ3290" s="620"/>
      <c r="NUK3290" s="617"/>
      <c r="NUL3290" s="618"/>
      <c r="NUM3290" s="619"/>
      <c r="NUN3290" s="620"/>
      <c r="NUO3290" s="620"/>
      <c r="NUP3290" s="620"/>
      <c r="NUQ3290" s="617"/>
      <c r="NUR3290" s="618"/>
      <c r="NUS3290" s="619"/>
      <c r="NUT3290" s="620"/>
      <c r="NUU3290" s="620"/>
      <c r="NUV3290" s="620"/>
      <c r="NUW3290" s="617"/>
      <c r="NUX3290" s="618"/>
      <c r="NUY3290" s="619"/>
      <c r="NUZ3290" s="620"/>
      <c r="NVA3290" s="620"/>
      <c r="NVB3290" s="620"/>
      <c r="NVC3290" s="617"/>
      <c r="NVD3290" s="618"/>
      <c r="NVE3290" s="619"/>
      <c r="NVF3290" s="620"/>
      <c r="NVG3290" s="620"/>
      <c r="NVH3290" s="620"/>
      <c r="NVI3290" s="617"/>
      <c r="NVJ3290" s="618"/>
      <c r="NVK3290" s="619"/>
      <c r="NVL3290" s="620"/>
      <c r="NVM3290" s="620"/>
      <c r="NVN3290" s="620"/>
      <c r="NVO3290" s="617"/>
      <c r="NVP3290" s="618"/>
      <c r="NVQ3290" s="619"/>
      <c r="NVR3290" s="620"/>
      <c r="NVS3290" s="620"/>
      <c r="NVT3290" s="620"/>
      <c r="NVU3290" s="617"/>
      <c r="NVV3290" s="618"/>
      <c r="NVW3290" s="619"/>
      <c r="NVX3290" s="620"/>
      <c r="NVY3290" s="620"/>
      <c r="NVZ3290" s="620"/>
      <c r="NWA3290" s="617"/>
      <c r="NWB3290" s="618"/>
      <c r="NWC3290" s="619"/>
      <c r="NWD3290" s="620"/>
      <c r="NWE3290" s="620"/>
      <c r="NWF3290" s="620"/>
      <c r="NWG3290" s="617"/>
      <c r="NWH3290" s="618"/>
      <c r="NWI3290" s="619"/>
      <c r="NWJ3290" s="620"/>
      <c r="NWK3290" s="620"/>
      <c r="NWL3290" s="620"/>
      <c r="NWM3290" s="617"/>
      <c r="NWN3290" s="618"/>
      <c r="NWO3290" s="619"/>
      <c r="NWP3290" s="620"/>
      <c r="NWQ3290" s="620"/>
      <c r="NWR3290" s="620"/>
      <c r="NWS3290" s="617"/>
      <c r="NWT3290" s="618"/>
      <c r="NWU3290" s="619"/>
      <c r="NWV3290" s="620"/>
      <c r="NWW3290" s="620"/>
      <c r="NWX3290" s="620"/>
      <c r="NWY3290" s="617"/>
      <c r="NWZ3290" s="618"/>
      <c r="NXA3290" s="619"/>
      <c r="NXB3290" s="620"/>
      <c r="NXC3290" s="620"/>
      <c r="NXD3290" s="620"/>
      <c r="NXE3290" s="617"/>
      <c r="NXF3290" s="618"/>
      <c r="NXG3290" s="619"/>
      <c r="NXH3290" s="620"/>
      <c r="NXI3290" s="620"/>
      <c r="NXJ3290" s="620"/>
      <c r="NXK3290" s="617"/>
      <c r="NXL3290" s="618"/>
      <c r="NXM3290" s="619"/>
      <c r="NXN3290" s="620"/>
      <c r="NXO3290" s="620"/>
      <c r="NXP3290" s="620"/>
      <c r="NXQ3290" s="617"/>
      <c r="NXR3290" s="618"/>
      <c r="NXS3290" s="619"/>
      <c r="NXT3290" s="620"/>
      <c r="NXU3290" s="620"/>
      <c r="NXV3290" s="620"/>
      <c r="NXW3290" s="617"/>
      <c r="NXX3290" s="618"/>
      <c r="NXY3290" s="619"/>
      <c r="NXZ3290" s="620"/>
      <c r="NYA3290" s="620"/>
      <c r="NYB3290" s="620"/>
      <c r="NYC3290" s="617"/>
      <c r="NYD3290" s="618"/>
      <c r="NYE3290" s="619"/>
      <c r="NYF3290" s="620"/>
      <c r="NYG3290" s="620"/>
      <c r="NYH3290" s="620"/>
      <c r="NYI3290" s="617"/>
      <c r="NYJ3290" s="618"/>
      <c r="NYK3290" s="619"/>
      <c r="NYL3290" s="620"/>
      <c r="NYM3290" s="620"/>
      <c r="NYN3290" s="620"/>
      <c r="NYO3290" s="617"/>
      <c r="NYP3290" s="618"/>
      <c r="NYQ3290" s="619"/>
      <c r="NYR3290" s="620"/>
      <c r="NYS3290" s="620"/>
      <c r="NYT3290" s="620"/>
      <c r="NYU3290" s="617"/>
      <c r="NYV3290" s="618"/>
      <c r="NYW3290" s="619"/>
      <c r="NYX3290" s="620"/>
      <c r="NYY3290" s="620"/>
      <c r="NYZ3290" s="620"/>
      <c r="NZA3290" s="617"/>
      <c r="NZB3290" s="618"/>
      <c r="NZC3290" s="619"/>
      <c r="NZD3290" s="620"/>
      <c r="NZE3290" s="620"/>
      <c r="NZF3290" s="620"/>
      <c r="NZG3290" s="617"/>
      <c r="NZH3290" s="618"/>
      <c r="NZI3290" s="619"/>
      <c r="NZJ3290" s="620"/>
      <c r="NZK3290" s="620"/>
      <c r="NZL3290" s="620"/>
      <c r="NZM3290" s="617"/>
      <c r="NZN3290" s="618"/>
      <c r="NZO3290" s="619"/>
      <c r="NZP3290" s="620"/>
      <c r="NZQ3290" s="620"/>
      <c r="NZR3290" s="620"/>
      <c r="NZS3290" s="617"/>
      <c r="NZT3290" s="618"/>
      <c r="NZU3290" s="619"/>
      <c r="NZV3290" s="620"/>
      <c r="NZW3290" s="620"/>
      <c r="NZX3290" s="620"/>
      <c r="NZY3290" s="617"/>
      <c r="NZZ3290" s="618"/>
      <c r="OAA3290" s="619"/>
      <c r="OAB3290" s="620"/>
      <c r="OAC3290" s="620"/>
      <c r="OAD3290" s="620"/>
      <c r="OAE3290" s="617"/>
      <c r="OAF3290" s="618"/>
      <c r="OAG3290" s="619"/>
      <c r="OAH3290" s="620"/>
      <c r="OAI3290" s="620"/>
      <c r="OAJ3290" s="620"/>
      <c r="OAK3290" s="617"/>
      <c r="OAL3290" s="618"/>
      <c r="OAM3290" s="619"/>
      <c r="OAN3290" s="620"/>
      <c r="OAO3290" s="620"/>
      <c r="OAP3290" s="620"/>
      <c r="OAQ3290" s="617"/>
      <c r="OAR3290" s="618"/>
      <c r="OAS3290" s="619"/>
      <c r="OAT3290" s="620"/>
      <c r="OAU3290" s="620"/>
      <c r="OAV3290" s="620"/>
      <c r="OAW3290" s="617"/>
      <c r="OAX3290" s="618"/>
      <c r="OAY3290" s="619"/>
      <c r="OAZ3290" s="620"/>
      <c r="OBA3290" s="620"/>
      <c r="OBB3290" s="620"/>
      <c r="OBC3290" s="617"/>
      <c r="OBD3290" s="618"/>
      <c r="OBE3290" s="619"/>
      <c r="OBF3290" s="620"/>
      <c r="OBG3290" s="620"/>
      <c r="OBH3290" s="620"/>
      <c r="OBI3290" s="617"/>
      <c r="OBJ3290" s="618"/>
      <c r="OBK3290" s="619"/>
      <c r="OBL3290" s="620"/>
      <c r="OBM3290" s="620"/>
      <c r="OBN3290" s="620"/>
      <c r="OBO3290" s="617"/>
      <c r="OBP3290" s="618"/>
      <c r="OBQ3290" s="619"/>
      <c r="OBR3290" s="620"/>
      <c r="OBS3290" s="620"/>
      <c r="OBT3290" s="620"/>
      <c r="OBU3290" s="617"/>
      <c r="OBV3290" s="618"/>
      <c r="OBW3290" s="619"/>
      <c r="OBX3290" s="620"/>
      <c r="OBY3290" s="620"/>
      <c r="OBZ3290" s="620"/>
      <c r="OCA3290" s="617"/>
      <c r="OCB3290" s="618"/>
      <c r="OCC3290" s="619"/>
      <c r="OCD3290" s="620"/>
      <c r="OCE3290" s="620"/>
      <c r="OCF3290" s="620"/>
      <c r="OCG3290" s="617"/>
      <c r="OCH3290" s="618"/>
      <c r="OCI3290" s="619"/>
      <c r="OCJ3290" s="620"/>
      <c r="OCK3290" s="620"/>
      <c r="OCL3290" s="620"/>
      <c r="OCM3290" s="617"/>
      <c r="OCN3290" s="618"/>
      <c r="OCO3290" s="619"/>
      <c r="OCP3290" s="620"/>
      <c r="OCQ3290" s="620"/>
      <c r="OCR3290" s="620"/>
      <c r="OCS3290" s="617"/>
      <c r="OCT3290" s="618"/>
      <c r="OCU3290" s="619"/>
      <c r="OCV3290" s="620"/>
      <c r="OCW3290" s="620"/>
      <c r="OCX3290" s="620"/>
      <c r="OCY3290" s="617"/>
      <c r="OCZ3290" s="618"/>
      <c r="ODA3290" s="619"/>
      <c r="ODB3290" s="620"/>
      <c r="ODC3290" s="620"/>
      <c r="ODD3290" s="620"/>
      <c r="ODE3290" s="617"/>
      <c r="ODF3290" s="618"/>
      <c r="ODG3290" s="619"/>
      <c r="ODH3290" s="620"/>
      <c r="ODI3290" s="620"/>
      <c r="ODJ3290" s="620"/>
      <c r="ODK3290" s="617"/>
      <c r="ODL3290" s="618"/>
      <c r="ODM3290" s="619"/>
      <c r="ODN3290" s="620"/>
      <c r="ODO3290" s="620"/>
      <c r="ODP3290" s="620"/>
      <c r="ODQ3290" s="617"/>
      <c r="ODR3290" s="618"/>
      <c r="ODS3290" s="619"/>
      <c r="ODT3290" s="620"/>
      <c r="ODU3290" s="620"/>
      <c r="ODV3290" s="620"/>
      <c r="ODW3290" s="617"/>
      <c r="ODX3290" s="618"/>
      <c r="ODY3290" s="619"/>
      <c r="ODZ3290" s="620"/>
      <c r="OEA3290" s="620"/>
      <c r="OEB3290" s="620"/>
      <c r="OEC3290" s="617"/>
      <c r="OED3290" s="618"/>
      <c r="OEE3290" s="619"/>
      <c r="OEF3290" s="620"/>
      <c r="OEG3290" s="620"/>
      <c r="OEH3290" s="620"/>
      <c r="OEI3290" s="617"/>
      <c r="OEJ3290" s="618"/>
      <c r="OEK3290" s="619"/>
      <c r="OEL3290" s="620"/>
      <c r="OEM3290" s="620"/>
      <c r="OEN3290" s="620"/>
      <c r="OEO3290" s="617"/>
      <c r="OEP3290" s="618"/>
      <c r="OEQ3290" s="619"/>
      <c r="OER3290" s="620"/>
      <c r="OES3290" s="620"/>
      <c r="OET3290" s="620"/>
      <c r="OEU3290" s="617"/>
      <c r="OEV3290" s="618"/>
      <c r="OEW3290" s="619"/>
      <c r="OEX3290" s="620"/>
      <c r="OEY3290" s="620"/>
      <c r="OEZ3290" s="620"/>
      <c r="OFA3290" s="617"/>
      <c r="OFB3290" s="618"/>
      <c r="OFC3290" s="619"/>
      <c r="OFD3290" s="620"/>
      <c r="OFE3290" s="620"/>
      <c r="OFF3290" s="620"/>
      <c r="OFG3290" s="617"/>
      <c r="OFH3290" s="618"/>
      <c r="OFI3290" s="619"/>
      <c r="OFJ3290" s="620"/>
      <c r="OFK3290" s="620"/>
      <c r="OFL3290" s="620"/>
      <c r="OFM3290" s="617"/>
      <c r="OFN3290" s="618"/>
      <c r="OFO3290" s="619"/>
      <c r="OFP3290" s="620"/>
      <c r="OFQ3290" s="620"/>
      <c r="OFR3290" s="620"/>
      <c r="OFS3290" s="617"/>
      <c r="OFT3290" s="618"/>
      <c r="OFU3290" s="619"/>
      <c r="OFV3290" s="620"/>
      <c r="OFW3290" s="620"/>
      <c r="OFX3290" s="620"/>
      <c r="OFY3290" s="617"/>
      <c r="OFZ3290" s="618"/>
      <c r="OGA3290" s="619"/>
      <c r="OGB3290" s="620"/>
      <c r="OGC3290" s="620"/>
      <c r="OGD3290" s="620"/>
      <c r="OGE3290" s="617"/>
      <c r="OGF3290" s="618"/>
      <c r="OGG3290" s="619"/>
      <c r="OGH3290" s="620"/>
      <c r="OGI3290" s="620"/>
      <c r="OGJ3290" s="620"/>
      <c r="OGK3290" s="617"/>
      <c r="OGL3290" s="618"/>
      <c r="OGM3290" s="619"/>
      <c r="OGN3290" s="620"/>
      <c r="OGO3290" s="620"/>
      <c r="OGP3290" s="620"/>
      <c r="OGQ3290" s="617"/>
      <c r="OGR3290" s="618"/>
      <c r="OGS3290" s="619"/>
      <c r="OGT3290" s="620"/>
      <c r="OGU3290" s="620"/>
      <c r="OGV3290" s="620"/>
      <c r="OGW3290" s="617"/>
      <c r="OGX3290" s="618"/>
      <c r="OGY3290" s="619"/>
      <c r="OGZ3290" s="620"/>
      <c r="OHA3290" s="620"/>
      <c r="OHB3290" s="620"/>
      <c r="OHC3290" s="617"/>
      <c r="OHD3290" s="618"/>
      <c r="OHE3290" s="619"/>
      <c r="OHF3290" s="620"/>
      <c r="OHG3290" s="620"/>
      <c r="OHH3290" s="620"/>
      <c r="OHI3290" s="617"/>
      <c r="OHJ3290" s="618"/>
      <c r="OHK3290" s="619"/>
      <c r="OHL3290" s="620"/>
      <c r="OHM3290" s="620"/>
      <c r="OHN3290" s="620"/>
      <c r="OHO3290" s="617"/>
      <c r="OHP3290" s="618"/>
      <c r="OHQ3290" s="619"/>
      <c r="OHR3290" s="620"/>
      <c r="OHS3290" s="620"/>
      <c r="OHT3290" s="620"/>
      <c r="OHU3290" s="617"/>
      <c r="OHV3290" s="618"/>
      <c r="OHW3290" s="619"/>
      <c r="OHX3290" s="620"/>
      <c r="OHY3290" s="620"/>
      <c r="OHZ3290" s="620"/>
      <c r="OIA3290" s="617"/>
      <c r="OIB3290" s="618"/>
      <c r="OIC3290" s="619"/>
      <c r="OID3290" s="620"/>
      <c r="OIE3290" s="620"/>
      <c r="OIF3290" s="620"/>
      <c r="OIG3290" s="617"/>
      <c r="OIH3290" s="618"/>
      <c r="OII3290" s="619"/>
      <c r="OIJ3290" s="620"/>
      <c r="OIK3290" s="620"/>
      <c r="OIL3290" s="620"/>
      <c r="OIM3290" s="617"/>
      <c r="OIN3290" s="618"/>
      <c r="OIO3290" s="619"/>
      <c r="OIP3290" s="620"/>
      <c r="OIQ3290" s="620"/>
      <c r="OIR3290" s="620"/>
      <c r="OIS3290" s="617"/>
      <c r="OIT3290" s="618"/>
      <c r="OIU3290" s="619"/>
      <c r="OIV3290" s="620"/>
      <c r="OIW3290" s="620"/>
      <c r="OIX3290" s="620"/>
      <c r="OIY3290" s="617"/>
      <c r="OIZ3290" s="618"/>
      <c r="OJA3290" s="619"/>
      <c r="OJB3290" s="620"/>
      <c r="OJC3290" s="620"/>
      <c r="OJD3290" s="620"/>
      <c r="OJE3290" s="617"/>
      <c r="OJF3290" s="618"/>
      <c r="OJG3290" s="619"/>
      <c r="OJH3290" s="620"/>
      <c r="OJI3290" s="620"/>
      <c r="OJJ3290" s="620"/>
      <c r="OJK3290" s="617"/>
      <c r="OJL3290" s="618"/>
      <c r="OJM3290" s="619"/>
      <c r="OJN3290" s="620"/>
      <c r="OJO3290" s="620"/>
      <c r="OJP3290" s="620"/>
      <c r="OJQ3290" s="617"/>
      <c r="OJR3290" s="618"/>
      <c r="OJS3290" s="619"/>
      <c r="OJT3290" s="620"/>
      <c r="OJU3290" s="620"/>
      <c r="OJV3290" s="620"/>
      <c r="OJW3290" s="617"/>
      <c r="OJX3290" s="618"/>
      <c r="OJY3290" s="619"/>
      <c r="OJZ3290" s="620"/>
      <c r="OKA3290" s="620"/>
      <c r="OKB3290" s="620"/>
      <c r="OKC3290" s="617"/>
      <c r="OKD3290" s="618"/>
      <c r="OKE3290" s="619"/>
      <c r="OKF3290" s="620"/>
      <c r="OKG3290" s="620"/>
      <c r="OKH3290" s="620"/>
      <c r="OKI3290" s="617"/>
      <c r="OKJ3290" s="618"/>
      <c r="OKK3290" s="619"/>
      <c r="OKL3290" s="620"/>
      <c r="OKM3290" s="620"/>
      <c r="OKN3290" s="620"/>
      <c r="OKO3290" s="617"/>
      <c r="OKP3290" s="618"/>
      <c r="OKQ3290" s="619"/>
      <c r="OKR3290" s="620"/>
      <c r="OKS3290" s="620"/>
      <c r="OKT3290" s="620"/>
      <c r="OKU3290" s="617"/>
      <c r="OKV3290" s="618"/>
      <c r="OKW3290" s="619"/>
      <c r="OKX3290" s="620"/>
      <c r="OKY3290" s="620"/>
      <c r="OKZ3290" s="620"/>
      <c r="OLA3290" s="617"/>
      <c r="OLB3290" s="618"/>
      <c r="OLC3290" s="619"/>
      <c r="OLD3290" s="620"/>
      <c r="OLE3290" s="620"/>
      <c r="OLF3290" s="620"/>
      <c r="OLG3290" s="617"/>
      <c r="OLH3290" s="618"/>
      <c r="OLI3290" s="619"/>
      <c r="OLJ3290" s="620"/>
      <c r="OLK3290" s="620"/>
      <c r="OLL3290" s="620"/>
      <c r="OLM3290" s="617"/>
      <c r="OLN3290" s="618"/>
      <c r="OLO3290" s="619"/>
      <c r="OLP3290" s="620"/>
      <c r="OLQ3290" s="620"/>
      <c r="OLR3290" s="620"/>
      <c r="OLS3290" s="617"/>
      <c r="OLT3290" s="618"/>
      <c r="OLU3290" s="619"/>
      <c r="OLV3290" s="620"/>
      <c r="OLW3290" s="620"/>
      <c r="OLX3290" s="620"/>
      <c r="OLY3290" s="617"/>
      <c r="OLZ3290" s="618"/>
      <c r="OMA3290" s="619"/>
      <c r="OMB3290" s="620"/>
      <c r="OMC3290" s="620"/>
      <c r="OMD3290" s="620"/>
      <c r="OME3290" s="617"/>
      <c r="OMF3290" s="618"/>
      <c r="OMG3290" s="619"/>
      <c r="OMH3290" s="620"/>
      <c r="OMI3290" s="620"/>
      <c r="OMJ3290" s="620"/>
      <c r="OMK3290" s="617"/>
      <c r="OML3290" s="618"/>
      <c r="OMM3290" s="619"/>
      <c r="OMN3290" s="620"/>
      <c r="OMO3290" s="620"/>
      <c r="OMP3290" s="620"/>
      <c r="OMQ3290" s="617"/>
      <c r="OMR3290" s="618"/>
      <c r="OMS3290" s="619"/>
      <c r="OMT3290" s="620"/>
      <c r="OMU3290" s="620"/>
      <c r="OMV3290" s="620"/>
      <c r="OMW3290" s="617"/>
      <c r="OMX3290" s="618"/>
      <c r="OMY3290" s="619"/>
      <c r="OMZ3290" s="620"/>
      <c r="ONA3290" s="620"/>
      <c r="ONB3290" s="620"/>
      <c r="ONC3290" s="617"/>
      <c r="OND3290" s="618"/>
      <c r="ONE3290" s="619"/>
      <c r="ONF3290" s="620"/>
      <c r="ONG3290" s="620"/>
      <c r="ONH3290" s="620"/>
      <c r="ONI3290" s="617"/>
      <c r="ONJ3290" s="618"/>
      <c r="ONK3290" s="619"/>
      <c r="ONL3290" s="620"/>
      <c r="ONM3290" s="620"/>
      <c r="ONN3290" s="620"/>
      <c r="ONO3290" s="617"/>
      <c r="ONP3290" s="618"/>
      <c r="ONQ3290" s="619"/>
      <c r="ONR3290" s="620"/>
      <c r="ONS3290" s="620"/>
      <c r="ONT3290" s="620"/>
      <c r="ONU3290" s="617"/>
      <c r="ONV3290" s="618"/>
      <c r="ONW3290" s="619"/>
      <c r="ONX3290" s="620"/>
      <c r="ONY3290" s="620"/>
      <c r="ONZ3290" s="620"/>
      <c r="OOA3290" s="617"/>
      <c r="OOB3290" s="618"/>
      <c r="OOC3290" s="619"/>
      <c r="OOD3290" s="620"/>
      <c r="OOE3290" s="620"/>
      <c r="OOF3290" s="620"/>
      <c r="OOG3290" s="617"/>
      <c r="OOH3290" s="618"/>
      <c r="OOI3290" s="619"/>
      <c r="OOJ3290" s="620"/>
      <c r="OOK3290" s="620"/>
      <c r="OOL3290" s="620"/>
      <c r="OOM3290" s="617"/>
      <c r="OON3290" s="618"/>
      <c r="OOO3290" s="619"/>
      <c r="OOP3290" s="620"/>
      <c r="OOQ3290" s="620"/>
      <c r="OOR3290" s="620"/>
      <c r="OOS3290" s="617"/>
      <c r="OOT3290" s="618"/>
      <c r="OOU3290" s="619"/>
      <c r="OOV3290" s="620"/>
      <c r="OOW3290" s="620"/>
      <c r="OOX3290" s="620"/>
      <c r="OOY3290" s="617"/>
      <c r="OOZ3290" s="618"/>
      <c r="OPA3290" s="619"/>
      <c r="OPB3290" s="620"/>
      <c r="OPC3290" s="620"/>
      <c r="OPD3290" s="620"/>
      <c r="OPE3290" s="617"/>
      <c r="OPF3290" s="618"/>
      <c r="OPG3290" s="619"/>
      <c r="OPH3290" s="620"/>
      <c r="OPI3290" s="620"/>
      <c r="OPJ3290" s="620"/>
      <c r="OPK3290" s="617"/>
      <c r="OPL3290" s="618"/>
      <c r="OPM3290" s="619"/>
      <c r="OPN3290" s="620"/>
      <c r="OPO3290" s="620"/>
      <c r="OPP3290" s="620"/>
      <c r="OPQ3290" s="617"/>
      <c r="OPR3290" s="618"/>
      <c r="OPS3290" s="619"/>
      <c r="OPT3290" s="620"/>
      <c r="OPU3290" s="620"/>
      <c r="OPV3290" s="620"/>
      <c r="OPW3290" s="617"/>
      <c r="OPX3290" s="618"/>
      <c r="OPY3290" s="619"/>
      <c r="OPZ3290" s="620"/>
      <c r="OQA3290" s="620"/>
      <c r="OQB3290" s="620"/>
      <c r="OQC3290" s="617"/>
      <c r="OQD3290" s="618"/>
      <c r="OQE3290" s="619"/>
      <c r="OQF3290" s="620"/>
      <c r="OQG3290" s="620"/>
      <c r="OQH3290" s="620"/>
      <c r="OQI3290" s="617"/>
      <c r="OQJ3290" s="618"/>
      <c r="OQK3290" s="619"/>
      <c r="OQL3290" s="620"/>
      <c r="OQM3290" s="620"/>
      <c r="OQN3290" s="620"/>
      <c r="OQO3290" s="617"/>
      <c r="OQP3290" s="618"/>
      <c r="OQQ3290" s="619"/>
      <c r="OQR3290" s="620"/>
      <c r="OQS3290" s="620"/>
      <c r="OQT3290" s="620"/>
      <c r="OQU3290" s="617"/>
      <c r="OQV3290" s="618"/>
      <c r="OQW3290" s="619"/>
      <c r="OQX3290" s="620"/>
      <c r="OQY3290" s="620"/>
      <c r="OQZ3290" s="620"/>
      <c r="ORA3290" s="617"/>
      <c r="ORB3290" s="618"/>
      <c r="ORC3290" s="619"/>
      <c r="ORD3290" s="620"/>
      <c r="ORE3290" s="620"/>
      <c r="ORF3290" s="620"/>
      <c r="ORG3290" s="617"/>
      <c r="ORH3290" s="618"/>
      <c r="ORI3290" s="619"/>
      <c r="ORJ3290" s="620"/>
      <c r="ORK3290" s="620"/>
      <c r="ORL3290" s="620"/>
      <c r="ORM3290" s="617"/>
      <c r="ORN3290" s="618"/>
      <c r="ORO3290" s="619"/>
      <c r="ORP3290" s="620"/>
      <c r="ORQ3290" s="620"/>
      <c r="ORR3290" s="620"/>
      <c r="ORS3290" s="617"/>
      <c r="ORT3290" s="618"/>
      <c r="ORU3290" s="619"/>
      <c r="ORV3290" s="620"/>
      <c r="ORW3290" s="620"/>
      <c r="ORX3290" s="620"/>
      <c r="ORY3290" s="617"/>
      <c r="ORZ3290" s="618"/>
      <c r="OSA3290" s="619"/>
      <c r="OSB3290" s="620"/>
      <c r="OSC3290" s="620"/>
      <c r="OSD3290" s="620"/>
      <c r="OSE3290" s="617"/>
      <c r="OSF3290" s="618"/>
      <c r="OSG3290" s="619"/>
      <c r="OSH3290" s="620"/>
      <c r="OSI3290" s="620"/>
      <c r="OSJ3290" s="620"/>
      <c r="OSK3290" s="617"/>
      <c r="OSL3290" s="618"/>
      <c r="OSM3290" s="619"/>
      <c r="OSN3290" s="620"/>
      <c r="OSO3290" s="620"/>
      <c r="OSP3290" s="620"/>
      <c r="OSQ3290" s="617"/>
      <c r="OSR3290" s="618"/>
      <c r="OSS3290" s="619"/>
      <c r="OST3290" s="620"/>
      <c r="OSU3290" s="620"/>
      <c r="OSV3290" s="620"/>
      <c r="OSW3290" s="617"/>
      <c r="OSX3290" s="618"/>
      <c r="OSY3290" s="619"/>
      <c r="OSZ3290" s="620"/>
      <c r="OTA3290" s="620"/>
      <c r="OTB3290" s="620"/>
      <c r="OTC3290" s="617"/>
      <c r="OTD3290" s="618"/>
      <c r="OTE3290" s="619"/>
      <c r="OTF3290" s="620"/>
      <c r="OTG3290" s="620"/>
      <c r="OTH3290" s="620"/>
      <c r="OTI3290" s="617"/>
      <c r="OTJ3290" s="618"/>
      <c r="OTK3290" s="619"/>
      <c r="OTL3290" s="620"/>
      <c r="OTM3290" s="620"/>
      <c r="OTN3290" s="620"/>
      <c r="OTO3290" s="617"/>
      <c r="OTP3290" s="618"/>
      <c r="OTQ3290" s="619"/>
      <c r="OTR3290" s="620"/>
      <c r="OTS3290" s="620"/>
      <c r="OTT3290" s="620"/>
      <c r="OTU3290" s="617"/>
      <c r="OTV3290" s="618"/>
      <c r="OTW3290" s="619"/>
      <c r="OTX3290" s="620"/>
      <c r="OTY3290" s="620"/>
      <c r="OTZ3290" s="620"/>
      <c r="OUA3290" s="617"/>
      <c r="OUB3290" s="618"/>
      <c r="OUC3290" s="619"/>
      <c r="OUD3290" s="620"/>
      <c r="OUE3290" s="620"/>
      <c r="OUF3290" s="620"/>
      <c r="OUG3290" s="617"/>
      <c r="OUH3290" s="618"/>
      <c r="OUI3290" s="619"/>
      <c r="OUJ3290" s="620"/>
      <c r="OUK3290" s="620"/>
      <c r="OUL3290" s="620"/>
      <c r="OUM3290" s="617"/>
      <c r="OUN3290" s="618"/>
      <c r="OUO3290" s="619"/>
      <c r="OUP3290" s="620"/>
      <c r="OUQ3290" s="620"/>
      <c r="OUR3290" s="620"/>
      <c r="OUS3290" s="617"/>
      <c r="OUT3290" s="618"/>
      <c r="OUU3290" s="619"/>
      <c r="OUV3290" s="620"/>
      <c r="OUW3290" s="620"/>
      <c r="OUX3290" s="620"/>
      <c r="OUY3290" s="617"/>
      <c r="OUZ3290" s="618"/>
      <c r="OVA3290" s="619"/>
      <c r="OVB3290" s="620"/>
      <c r="OVC3290" s="620"/>
      <c r="OVD3290" s="620"/>
      <c r="OVE3290" s="617"/>
      <c r="OVF3290" s="618"/>
      <c r="OVG3290" s="619"/>
      <c r="OVH3290" s="620"/>
      <c r="OVI3290" s="620"/>
      <c r="OVJ3290" s="620"/>
      <c r="OVK3290" s="617"/>
      <c r="OVL3290" s="618"/>
      <c r="OVM3290" s="619"/>
      <c r="OVN3290" s="620"/>
      <c r="OVO3290" s="620"/>
      <c r="OVP3290" s="620"/>
      <c r="OVQ3290" s="617"/>
      <c r="OVR3290" s="618"/>
      <c r="OVS3290" s="619"/>
      <c r="OVT3290" s="620"/>
      <c r="OVU3290" s="620"/>
      <c r="OVV3290" s="620"/>
      <c r="OVW3290" s="617"/>
      <c r="OVX3290" s="618"/>
      <c r="OVY3290" s="619"/>
      <c r="OVZ3290" s="620"/>
      <c r="OWA3290" s="620"/>
      <c r="OWB3290" s="620"/>
      <c r="OWC3290" s="617"/>
      <c r="OWD3290" s="618"/>
      <c r="OWE3290" s="619"/>
      <c r="OWF3290" s="620"/>
      <c r="OWG3290" s="620"/>
      <c r="OWH3290" s="620"/>
      <c r="OWI3290" s="617"/>
      <c r="OWJ3290" s="618"/>
      <c r="OWK3290" s="619"/>
      <c r="OWL3290" s="620"/>
      <c r="OWM3290" s="620"/>
      <c r="OWN3290" s="620"/>
      <c r="OWO3290" s="617"/>
      <c r="OWP3290" s="618"/>
      <c r="OWQ3290" s="619"/>
      <c r="OWR3290" s="620"/>
      <c r="OWS3290" s="620"/>
      <c r="OWT3290" s="620"/>
      <c r="OWU3290" s="617"/>
      <c r="OWV3290" s="618"/>
      <c r="OWW3290" s="619"/>
      <c r="OWX3290" s="620"/>
      <c r="OWY3290" s="620"/>
      <c r="OWZ3290" s="620"/>
      <c r="OXA3290" s="617"/>
      <c r="OXB3290" s="618"/>
      <c r="OXC3290" s="619"/>
      <c r="OXD3290" s="620"/>
      <c r="OXE3290" s="620"/>
      <c r="OXF3290" s="620"/>
      <c r="OXG3290" s="617"/>
      <c r="OXH3290" s="618"/>
      <c r="OXI3290" s="619"/>
      <c r="OXJ3290" s="620"/>
      <c r="OXK3290" s="620"/>
      <c r="OXL3290" s="620"/>
      <c r="OXM3290" s="617"/>
      <c r="OXN3290" s="618"/>
      <c r="OXO3290" s="619"/>
      <c r="OXP3290" s="620"/>
      <c r="OXQ3290" s="620"/>
      <c r="OXR3290" s="620"/>
      <c r="OXS3290" s="617"/>
      <c r="OXT3290" s="618"/>
      <c r="OXU3290" s="619"/>
      <c r="OXV3290" s="620"/>
      <c r="OXW3290" s="620"/>
      <c r="OXX3290" s="620"/>
      <c r="OXY3290" s="617"/>
      <c r="OXZ3290" s="618"/>
      <c r="OYA3290" s="619"/>
      <c r="OYB3290" s="620"/>
      <c r="OYC3290" s="620"/>
      <c r="OYD3290" s="620"/>
      <c r="OYE3290" s="617"/>
      <c r="OYF3290" s="618"/>
      <c r="OYG3290" s="619"/>
      <c r="OYH3290" s="620"/>
      <c r="OYI3290" s="620"/>
      <c r="OYJ3290" s="620"/>
      <c r="OYK3290" s="617"/>
      <c r="OYL3290" s="618"/>
      <c r="OYM3290" s="619"/>
      <c r="OYN3290" s="620"/>
      <c r="OYO3290" s="620"/>
      <c r="OYP3290" s="620"/>
      <c r="OYQ3290" s="617"/>
      <c r="OYR3290" s="618"/>
      <c r="OYS3290" s="619"/>
      <c r="OYT3290" s="620"/>
      <c r="OYU3290" s="620"/>
      <c r="OYV3290" s="620"/>
      <c r="OYW3290" s="617"/>
      <c r="OYX3290" s="618"/>
      <c r="OYY3290" s="619"/>
      <c r="OYZ3290" s="620"/>
      <c r="OZA3290" s="620"/>
      <c r="OZB3290" s="620"/>
      <c r="OZC3290" s="617"/>
      <c r="OZD3290" s="618"/>
      <c r="OZE3290" s="619"/>
      <c r="OZF3290" s="620"/>
      <c r="OZG3290" s="620"/>
      <c r="OZH3290" s="620"/>
      <c r="OZI3290" s="617"/>
      <c r="OZJ3290" s="618"/>
      <c r="OZK3290" s="619"/>
      <c r="OZL3290" s="620"/>
      <c r="OZM3290" s="620"/>
      <c r="OZN3290" s="620"/>
      <c r="OZO3290" s="617"/>
      <c r="OZP3290" s="618"/>
      <c r="OZQ3290" s="619"/>
      <c r="OZR3290" s="620"/>
      <c r="OZS3290" s="620"/>
      <c r="OZT3290" s="620"/>
      <c r="OZU3290" s="617"/>
      <c r="OZV3290" s="618"/>
      <c r="OZW3290" s="619"/>
      <c r="OZX3290" s="620"/>
      <c r="OZY3290" s="620"/>
      <c r="OZZ3290" s="620"/>
      <c r="PAA3290" s="617"/>
      <c r="PAB3290" s="618"/>
      <c r="PAC3290" s="619"/>
      <c r="PAD3290" s="620"/>
      <c r="PAE3290" s="620"/>
      <c r="PAF3290" s="620"/>
      <c r="PAG3290" s="617"/>
      <c r="PAH3290" s="618"/>
      <c r="PAI3290" s="619"/>
      <c r="PAJ3290" s="620"/>
      <c r="PAK3290" s="620"/>
      <c r="PAL3290" s="620"/>
      <c r="PAM3290" s="617"/>
      <c r="PAN3290" s="618"/>
      <c r="PAO3290" s="619"/>
      <c r="PAP3290" s="620"/>
      <c r="PAQ3290" s="620"/>
      <c r="PAR3290" s="620"/>
      <c r="PAS3290" s="617"/>
      <c r="PAT3290" s="618"/>
      <c r="PAU3290" s="619"/>
      <c r="PAV3290" s="620"/>
      <c r="PAW3290" s="620"/>
      <c r="PAX3290" s="620"/>
      <c r="PAY3290" s="617"/>
      <c r="PAZ3290" s="618"/>
      <c r="PBA3290" s="619"/>
      <c r="PBB3290" s="620"/>
      <c r="PBC3290" s="620"/>
      <c r="PBD3290" s="620"/>
      <c r="PBE3290" s="617"/>
      <c r="PBF3290" s="618"/>
      <c r="PBG3290" s="619"/>
      <c r="PBH3290" s="620"/>
      <c r="PBI3290" s="620"/>
      <c r="PBJ3290" s="620"/>
      <c r="PBK3290" s="617"/>
      <c r="PBL3290" s="618"/>
      <c r="PBM3290" s="619"/>
      <c r="PBN3290" s="620"/>
      <c r="PBO3290" s="620"/>
      <c r="PBP3290" s="620"/>
      <c r="PBQ3290" s="617"/>
      <c r="PBR3290" s="618"/>
      <c r="PBS3290" s="619"/>
      <c r="PBT3290" s="620"/>
      <c r="PBU3290" s="620"/>
      <c r="PBV3290" s="620"/>
      <c r="PBW3290" s="617"/>
      <c r="PBX3290" s="618"/>
      <c r="PBY3290" s="619"/>
      <c r="PBZ3290" s="620"/>
      <c r="PCA3290" s="620"/>
      <c r="PCB3290" s="620"/>
      <c r="PCC3290" s="617"/>
      <c r="PCD3290" s="618"/>
      <c r="PCE3290" s="619"/>
      <c r="PCF3290" s="620"/>
      <c r="PCG3290" s="620"/>
      <c r="PCH3290" s="620"/>
      <c r="PCI3290" s="617"/>
      <c r="PCJ3290" s="618"/>
      <c r="PCK3290" s="619"/>
      <c r="PCL3290" s="620"/>
      <c r="PCM3290" s="620"/>
      <c r="PCN3290" s="620"/>
      <c r="PCO3290" s="617"/>
      <c r="PCP3290" s="618"/>
      <c r="PCQ3290" s="619"/>
      <c r="PCR3290" s="620"/>
      <c r="PCS3290" s="620"/>
      <c r="PCT3290" s="620"/>
      <c r="PCU3290" s="617"/>
      <c r="PCV3290" s="618"/>
      <c r="PCW3290" s="619"/>
      <c r="PCX3290" s="620"/>
      <c r="PCY3290" s="620"/>
      <c r="PCZ3290" s="620"/>
      <c r="PDA3290" s="617"/>
      <c r="PDB3290" s="618"/>
      <c r="PDC3290" s="619"/>
      <c r="PDD3290" s="620"/>
      <c r="PDE3290" s="620"/>
      <c r="PDF3290" s="620"/>
      <c r="PDG3290" s="617"/>
      <c r="PDH3290" s="618"/>
      <c r="PDI3290" s="619"/>
      <c r="PDJ3290" s="620"/>
      <c r="PDK3290" s="620"/>
      <c r="PDL3290" s="620"/>
      <c r="PDM3290" s="617"/>
      <c r="PDN3290" s="618"/>
      <c r="PDO3290" s="619"/>
      <c r="PDP3290" s="620"/>
      <c r="PDQ3290" s="620"/>
      <c r="PDR3290" s="620"/>
      <c r="PDS3290" s="617"/>
      <c r="PDT3290" s="618"/>
      <c r="PDU3290" s="619"/>
      <c r="PDV3290" s="620"/>
      <c r="PDW3290" s="620"/>
      <c r="PDX3290" s="620"/>
      <c r="PDY3290" s="617"/>
      <c r="PDZ3290" s="618"/>
      <c r="PEA3290" s="619"/>
      <c r="PEB3290" s="620"/>
      <c r="PEC3290" s="620"/>
      <c r="PED3290" s="620"/>
      <c r="PEE3290" s="617"/>
      <c r="PEF3290" s="618"/>
      <c r="PEG3290" s="619"/>
      <c r="PEH3290" s="620"/>
      <c r="PEI3290" s="620"/>
      <c r="PEJ3290" s="620"/>
      <c r="PEK3290" s="617"/>
      <c r="PEL3290" s="618"/>
      <c r="PEM3290" s="619"/>
      <c r="PEN3290" s="620"/>
      <c r="PEO3290" s="620"/>
      <c r="PEP3290" s="620"/>
      <c r="PEQ3290" s="617"/>
      <c r="PER3290" s="618"/>
      <c r="PES3290" s="619"/>
      <c r="PET3290" s="620"/>
      <c r="PEU3290" s="620"/>
      <c r="PEV3290" s="620"/>
      <c r="PEW3290" s="617"/>
      <c r="PEX3290" s="618"/>
      <c r="PEY3290" s="619"/>
      <c r="PEZ3290" s="620"/>
      <c r="PFA3290" s="620"/>
      <c r="PFB3290" s="620"/>
      <c r="PFC3290" s="617"/>
      <c r="PFD3290" s="618"/>
      <c r="PFE3290" s="619"/>
      <c r="PFF3290" s="620"/>
      <c r="PFG3290" s="620"/>
      <c r="PFH3290" s="620"/>
      <c r="PFI3290" s="617"/>
      <c r="PFJ3290" s="618"/>
      <c r="PFK3290" s="619"/>
      <c r="PFL3290" s="620"/>
      <c r="PFM3290" s="620"/>
      <c r="PFN3290" s="620"/>
      <c r="PFO3290" s="617"/>
      <c r="PFP3290" s="618"/>
      <c r="PFQ3290" s="619"/>
      <c r="PFR3290" s="620"/>
      <c r="PFS3290" s="620"/>
      <c r="PFT3290" s="620"/>
      <c r="PFU3290" s="617"/>
      <c r="PFV3290" s="618"/>
      <c r="PFW3290" s="619"/>
      <c r="PFX3290" s="620"/>
      <c r="PFY3290" s="620"/>
      <c r="PFZ3290" s="620"/>
      <c r="PGA3290" s="617"/>
      <c r="PGB3290" s="618"/>
      <c r="PGC3290" s="619"/>
      <c r="PGD3290" s="620"/>
      <c r="PGE3290" s="620"/>
      <c r="PGF3290" s="620"/>
      <c r="PGG3290" s="617"/>
      <c r="PGH3290" s="618"/>
      <c r="PGI3290" s="619"/>
      <c r="PGJ3290" s="620"/>
      <c r="PGK3290" s="620"/>
      <c r="PGL3290" s="620"/>
      <c r="PGM3290" s="617"/>
      <c r="PGN3290" s="618"/>
      <c r="PGO3290" s="619"/>
      <c r="PGP3290" s="620"/>
      <c r="PGQ3290" s="620"/>
      <c r="PGR3290" s="620"/>
      <c r="PGS3290" s="617"/>
      <c r="PGT3290" s="618"/>
      <c r="PGU3290" s="619"/>
      <c r="PGV3290" s="620"/>
      <c r="PGW3290" s="620"/>
      <c r="PGX3290" s="620"/>
      <c r="PGY3290" s="617"/>
      <c r="PGZ3290" s="618"/>
      <c r="PHA3290" s="619"/>
      <c r="PHB3290" s="620"/>
      <c r="PHC3290" s="620"/>
      <c r="PHD3290" s="620"/>
      <c r="PHE3290" s="617"/>
      <c r="PHF3290" s="618"/>
      <c r="PHG3290" s="619"/>
      <c r="PHH3290" s="620"/>
      <c r="PHI3290" s="620"/>
      <c r="PHJ3290" s="620"/>
      <c r="PHK3290" s="617"/>
      <c r="PHL3290" s="618"/>
      <c r="PHM3290" s="619"/>
      <c r="PHN3290" s="620"/>
      <c r="PHO3290" s="620"/>
      <c r="PHP3290" s="620"/>
      <c r="PHQ3290" s="617"/>
      <c r="PHR3290" s="618"/>
      <c r="PHS3290" s="619"/>
      <c r="PHT3290" s="620"/>
      <c r="PHU3290" s="620"/>
      <c r="PHV3290" s="620"/>
      <c r="PHW3290" s="617"/>
      <c r="PHX3290" s="618"/>
      <c r="PHY3290" s="619"/>
      <c r="PHZ3290" s="620"/>
      <c r="PIA3290" s="620"/>
      <c r="PIB3290" s="620"/>
      <c r="PIC3290" s="617"/>
      <c r="PID3290" s="618"/>
      <c r="PIE3290" s="619"/>
      <c r="PIF3290" s="620"/>
      <c r="PIG3290" s="620"/>
      <c r="PIH3290" s="620"/>
      <c r="PII3290" s="617"/>
      <c r="PIJ3290" s="618"/>
      <c r="PIK3290" s="619"/>
      <c r="PIL3290" s="620"/>
      <c r="PIM3290" s="620"/>
      <c r="PIN3290" s="620"/>
      <c r="PIO3290" s="617"/>
      <c r="PIP3290" s="618"/>
      <c r="PIQ3290" s="619"/>
      <c r="PIR3290" s="620"/>
      <c r="PIS3290" s="620"/>
      <c r="PIT3290" s="620"/>
      <c r="PIU3290" s="617"/>
      <c r="PIV3290" s="618"/>
      <c r="PIW3290" s="619"/>
      <c r="PIX3290" s="620"/>
      <c r="PIY3290" s="620"/>
      <c r="PIZ3290" s="620"/>
      <c r="PJA3290" s="617"/>
      <c r="PJB3290" s="618"/>
      <c r="PJC3290" s="619"/>
      <c r="PJD3290" s="620"/>
      <c r="PJE3290" s="620"/>
      <c r="PJF3290" s="620"/>
      <c r="PJG3290" s="617"/>
      <c r="PJH3290" s="618"/>
      <c r="PJI3290" s="619"/>
      <c r="PJJ3290" s="620"/>
      <c r="PJK3290" s="620"/>
      <c r="PJL3290" s="620"/>
      <c r="PJM3290" s="617"/>
      <c r="PJN3290" s="618"/>
      <c r="PJO3290" s="619"/>
      <c r="PJP3290" s="620"/>
      <c r="PJQ3290" s="620"/>
      <c r="PJR3290" s="620"/>
      <c r="PJS3290" s="617"/>
      <c r="PJT3290" s="618"/>
      <c r="PJU3290" s="619"/>
      <c r="PJV3290" s="620"/>
      <c r="PJW3290" s="620"/>
      <c r="PJX3290" s="620"/>
      <c r="PJY3290" s="617"/>
      <c r="PJZ3290" s="618"/>
      <c r="PKA3290" s="619"/>
      <c r="PKB3290" s="620"/>
      <c r="PKC3290" s="620"/>
      <c r="PKD3290" s="620"/>
      <c r="PKE3290" s="617"/>
      <c r="PKF3290" s="618"/>
      <c r="PKG3290" s="619"/>
      <c r="PKH3290" s="620"/>
      <c r="PKI3290" s="620"/>
      <c r="PKJ3290" s="620"/>
      <c r="PKK3290" s="617"/>
      <c r="PKL3290" s="618"/>
      <c r="PKM3290" s="619"/>
      <c r="PKN3290" s="620"/>
      <c r="PKO3290" s="620"/>
      <c r="PKP3290" s="620"/>
      <c r="PKQ3290" s="617"/>
      <c r="PKR3290" s="618"/>
      <c r="PKS3290" s="619"/>
      <c r="PKT3290" s="620"/>
      <c r="PKU3290" s="620"/>
      <c r="PKV3290" s="620"/>
      <c r="PKW3290" s="617"/>
      <c r="PKX3290" s="618"/>
      <c r="PKY3290" s="619"/>
      <c r="PKZ3290" s="620"/>
      <c r="PLA3290" s="620"/>
      <c r="PLB3290" s="620"/>
      <c r="PLC3290" s="617"/>
      <c r="PLD3290" s="618"/>
      <c r="PLE3290" s="619"/>
      <c r="PLF3290" s="620"/>
      <c r="PLG3290" s="620"/>
      <c r="PLH3290" s="620"/>
      <c r="PLI3290" s="617"/>
      <c r="PLJ3290" s="618"/>
      <c r="PLK3290" s="619"/>
      <c r="PLL3290" s="620"/>
      <c r="PLM3290" s="620"/>
      <c r="PLN3290" s="620"/>
      <c r="PLO3290" s="617"/>
      <c r="PLP3290" s="618"/>
      <c r="PLQ3290" s="619"/>
      <c r="PLR3290" s="620"/>
      <c r="PLS3290" s="620"/>
      <c r="PLT3290" s="620"/>
      <c r="PLU3290" s="617"/>
      <c r="PLV3290" s="618"/>
      <c r="PLW3290" s="619"/>
      <c r="PLX3290" s="620"/>
      <c r="PLY3290" s="620"/>
      <c r="PLZ3290" s="620"/>
      <c r="PMA3290" s="617"/>
      <c r="PMB3290" s="618"/>
      <c r="PMC3290" s="619"/>
      <c r="PMD3290" s="620"/>
      <c r="PME3290" s="620"/>
      <c r="PMF3290" s="620"/>
      <c r="PMG3290" s="617"/>
      <c r="PMH3290" s="618"/>
      <c r="PMI3290" s="619"/>
      <c r="PMJ3290" s="620"/>
      <c r="PMK3290" s="620"/>
      <c r="PML3290" s="620"/>
      <c r="PMM3290" s="617"/>
      <c r="PMN3290" s="618"/>
      <c r="PMO3290" s="619"/>
      <c r="PMP3290" s="620"/>
      <c r="PMQ3290" s="620"/>
      <c r="PMR3290" s="620"/>
      <c r="PMS3290" s="617"/>
      <c r="PMT3290" s="618"/>
      <c r="PMU3290" s="619"/>
      <c r="PMV3290" s="620"/>
      <c r="PMW3290" s="620"/>
      <c r="PMX3290" s="620"/>
      <c r="PMY3290" s="617"/>
      <c r="PMZ3290" s="618"/>
      <c r="PNA3290" s="619"/>
      <c r="PNB3290" s="620"/>
      <c r="PNC3290" s="620"/>
      <c r="PND3290" s="620"/>
      <c r="PNE3290" s="617"/>
      <c r="PNF3290" s="618"/>
      <c r="PNG3290" s="619"/>
      <c r="PNH3290" s="620"/>
      <c r="PNI3290" s="620"/>
      <c r="PNJ3290" s="620"/>
      <c r="PNK3290" s="617"/>
      <c r="PNL3290" s="618"/>
      <c r="PNM3290" s="619"/>
      <c r="PNN3290" s="620"/>
      <c r="PNO3290" s="620"/>
      <c r="PNP3290" s="620"/>
      <c r="PNQ3290" s="617"/>
      <c r="PNR3290" s="618"/>
      <c r="PNS3290" s="619"/>
      <c r="PNT3290" s="620"/>
      <c r="PNU3290" s="620"/>
      <c r="PNV3290" s="620"/>
      <c r="PNW3290" s="617"/>
      <c r="PNX3290" s="618"/>
      <c r="PNY3290" s="619"/>
      <c r="PNZ3290" s="620"/>
      <c r="POA3290" s="620"/>
      <c r="POB3290" s="620"/>
      <c r="POC3290" s="617"/>
      <c r="POD3290" s="618"/>
      <c r="POE3290" s="619"/>
      <c r="POF3290" s="620"/>
      <c r="POG3290" s="620"/>
      <c r="POH3290" s="620"/>
      <c r="POI3290" s="617"/>
      <c r="POJ3290" s="618"/>
      <c r="POK3290" s="619"/>
      <c r="POL3290" s="620"/>
      <c r="POM3290" s="620"/>
      <c r="PON3290" s="620"/>
      <c r="POO3290" s="617"/>
      <c r="POP3290" s="618"/>
      <c r="POQ3290" s="619"/>
      <c r="POR3290" s="620"/>
      <c r="POS3290" s="620"/>
      <c r="POT3290" s="620"/>
      <c r="POU3290" s="617"/>
      <c r="POV3290" s="618"/>
      <c r="POW3290" s="619"/>
      <c r="POX3290" s="620"/>
      <c r="POY3290" s="620"/>
      <c r="POZ3290" s="620"/>
      <c r="PPA3290" s="617"/>
      <c r="PPB3290" s="618"/>
      <c r="PPC3290" s="619"/>
      <c r="PPD3290" s="620"/>
      <c r="PPE3290" s="620"/>
      <c r="PPF3290" s="620"/>
      <c r="PPG3290" s="617"/>
      <c r="PPH3290" s="618"/>
      <c r="PPI3290" s="619"/>
      <c r="PPJ3290" s="620"/>
      <c r="PPK3290" s="620"/>
      <c r="PPL3290" s="620"/>
      <c r="PPM3290" s="617"/>
      <c r="PPN3290" s="618"/>
      <c r="PPO3290" s="619"/>
      <c r="PPP3290" s="620"/>
      <c r="PPQ3290" s="620"/>
      <c r="PPR3290" s="620"/>
      <c r="PPS3290" s="617"/>
      <c r="PPT3290" s="618"/>
      <c r="PPU3290" s="619"/>
      <c r="PPV3290" s="620"/>
      <c r="PPW3290" s="620"/>
      <c r="PPX3290" s="620"/>
      <c r="PPY3290" s="617"/>
      <c r="PPZ3290" s="618"/>
      <c r="PQA3290" s="619"/>
      <c r="PQB3290" s="620"/>
      <c r="PQC3290" s="620"/>
      <c r="PQD3290" s="620"/>
      <c r="PQE3290" s="617"/>
      <c r="PQF3290" s="618"/>
      <c r="PQG3290" s="619"/>
      <c r="PQH3290" s="620"/>
      <c r="PQI3290" s="620"/>
      <c r="PQJ3290" s="620"/>
      <c r="PQK3290" s="617"/>
      <c r="PQL3290" s="618"/>
      <c r="PQM3290" s="619"/>
      <c r="PQN3290" s="620"/>
      <c r="PQO3290" s="620"/>
      <c r="PQP3290" s="620"/>
      <c r="PQQ3290" s="617"/>
      <c r="PQR3290" s="618"/>
      <c r="PQS3290" s="619"/>
      <c r="PQT3290" s="620"/>
      <c r="PQU3290" s="620"/>
      <c r="PQV3290" s="620"/>
      <c r="PQW3290" s="617"/>
      <c r="PQX3290" s="618"/>
      <c r="PQY3290" s="619"/>
      <c r="PQZ3290" s="620"/>
      <c r="PRA3290" s="620"/>
      <c r="PRB3290" s="620"/>
      <c r="PRC3290" s="617"/>
      <c r="PRD3290" s="618"/>
      <c r="PRE3290" s="619"/>
      <c r="PRF3290" s="620"/>
      <c r="PRG3290" s="620"/>
      <c r="PRH3290" s="620"/>
      <c r="PRI3290" s="617"/>
      <c r="PRJ3290" s="618"/>
      <c r="PRK3290" s="619"/>
      <c r="PRL3290" s="620"/>
      <c r="PRM3290" s="620"/>
      <c r="PRN3290" s="620"/>
      <c r="PRO3290" s="617"/>
      <c r="PRP3290" s="618"/>
      <c r="PRQ3290" s="619"/>
      <c r="PRR3290" s="620"/>
      <c r="PRS3290" s="620"/>
      <c r="PRT3290" s="620"/>
      <c r="PRU3290" s="617"/>
      <c r="PRV3290" s="618"/>
      <c r="PRW3290" s="619"/>
      <c r="PRX3290" s="620"/>
      <c r="PRY3290" s="620"/>
      <c r="PRZ3290" s="620"/>
      <c r="PSA3290" s="617"/>
      <c r="PSB3290" s="618"/>
      <c r="PSC3290" s="619"/>
      <c r="PSD3290" s="620"/>
      <c r="PSE3290" s="620"/>
      <c r="PSF3290" s="620"/>
      <c r="PSG3290" s="617"/>
      <c r="PSH3290" s="618"/>
      <c r="PSI3290" s="619"/>
      <c r="PSJ3290" s="620"/>
      <c r="PSK3290" s="620"/>
      <c r="PSL3290" s="620"/>
      <c r="PSM3290" s="617"/>
      <c r="PSN3290" s="618"/>
      <c r="PSO3290" s="619"/>
      <c r="PSP3290" s="620"/>
      <c r="PSQ3290" s="620"/>
      <c r="PSR3290" s="620"/>
      <c r="PSS3290" s="617"/>
      <c r="PST3290" s="618"/>
      <c r="PSU3290" s="619"/>
      <c r="PSV3290" s="620"/>
      <c r="PSW3290" s="620"/>
      <c r="PSX3290" s="620"/>
      <c r="PSY3290" s="617"/>
      <c r="PSZ3290" s="618"/>
      <c r="PTA3290" s="619"/>
      <c r="PTB3290" s="620"/>
      <c r="PTC3290" s="620"/>
      <c r="PTD3290" s="620"/>
      <c r="PTE3290" s="617"/>
      <c r="PTF3290" s="618"/>
      <c r="PTG3290" s="619"/>
      <c r="PTH3290" s="620"/>
      <c r="PTI3290" s="620"/>
      <c r="PTJ3290" s="620"/>
      <c r="PTK3290" s="617"/>
      <c r="PTL3290" s="618"/>
      <c r="PTM3290" s="619"/>
      <c r="PTN3290" s="620"/>
      <c r="PTO3290" s="620"/>
      <c r="PTP3290" s="620"/>
      <c r="PTQ3290" s="617"/>
      <c r="PTR3290" s="618"/>
      <c r="PTS3290" s="619"/>
      <c r="PTT3290" s="620"/>
      <c r="PTU3290" s="620"/>
      <c r="PTV3290" s="620"/>
      <c r="PTW3290" s="617"/>
      <c r="PTX3290" s="618"/>
      <c r="PTY3290" s="619"/>
      <c r="PTZ3290" s="620"/>
      <c r="PUA3290" s="620"/>
      <c r="PUB3290" s="620"/>
      <c r="PUC3290" s="617"/>
      <c r="PUD3290" s="618"/>
      <c r="PUE3290" s="619"/>
      <c r="PUF3290" s="620"/>
      <c r="PUG3290" s="620"/>
      <c r="PUH3290" s="620"/>
      <c r="PUI3290" s="617"/>
      <c r="PUJ3290" s="618"/>
      <c r="PUK3290" s="619"/>
      <c r="PUL3290" s="620"/>
      <c r="PUM3290" s="620"/>
      <c r="PUN3290" s="620"/>
      <c r="PUO3290" s="617"/>
      <c r="PUP3290" s="618"/>
      <c r="PUQ3290" s="619"/>
      <c r="PUR3290" s="620"/>
      <c r="PUS3290" s="620"/>
      <c r="PUT3290" s="620"/>
      <c r="PUU3290" s="617"/>
      <c r="PUV3290" s="618"/>
      <c r="PUW3290" s="619"/>
      <c r="PUX3290" s="620"/>
      <c r="PUY3290" s="620"/>
      <c r="PUZ3290" s="620"/>
      <c r="PVA3290" s="617"/>
      <c r="PVB3290" s="618"/>
      <c r="PVC3290" s="619"/>
      <c r="PVD3290" s="620"/>
      <c r="PVE3290" s="620"/>
      <c r="PVF3290" s="620"/>
      <c r="PVG3290" s="617"/>
      <c r="PVH3290" s="618"/>
      <c r="PVI3290" s="619"/>
      <c r="PVJ3290" s="620"/>
      <c r="PVK3290" s="620"/>
      <c r="PVL3290" s="620"/>
      <c r="PVM3290" s="617"/>
      <c r="PVN3290" s="618"/>
      <c r="PVO3290" s="619"/>
      <c r="PVP3290" s="620"/>
      <c r="PVQ3290" s="620"/>
      <c r="PVR3290" s="620"/>
      <c r="PVS3290" s="617"/>
      <c r="PVT3290" s="618"/>
      <c r="PVU3290" s="619"/>
      <c r="PVV3290" s="620"/>
      <c r="PVW3290" s="620"/>
      <c r="PVX3290" s="620"/>
      <c r="PVY3290" s="617"/>
      <c r="PVZ3290" s="618"/>
      <c r="PWA3290" s="619"/>
      <c r="PWB3290" s="620"/>
      <c r="PWC3290" s="620"/>
      <c r="PWD3290" s="620"/>
      <c r="PWE3290" s="617"/>
      <c r="PWF3290" s="618"/>
      <c r="PWG3290" s="619"/>
      <c r="PWH3290" s="620"/>
      <c r="PWI3290" s="620"/>
      <c r="PWJ3290" s="620"/>
      <c r="PWK3290" s="617"/>
      <c r="PWL3290" s="618"/>
      <c r="PWM3290" s="619"/>
      <c r="PWN3290" s="620"/>
      <c r="PWO3290" s="620"/>
      <c r="PWP3290" s="620"/>
      <c r="PWQ3290" s="617"/>
      <c r="PWR3290" s="618"/>
      <c r="PWS3290" s="619"/>
      <c r="PWT3290" s="620"/>
      <c r="PWU3290" s="620"/>
      <c r="PWV3290" s="620"/>
      <c r="PWW3290" s="617"/>
      <c r="PWX3290" s="618"/>
      <c r="PWY3290" s="619"/>
      <c r="PWZ3290" s="620"/>
      <c r="PXA3290" s="620"/>
      <c r="PXB3290" s="620"/>
      <c r="PXC3290" s="617"/>
      <c r="PXD3290" s="618"/>
      <c r="PXE3290" s="619"/>
      <c r="PXF3290" s="620"/>
      <c r="PXG3290" s="620"/>
      <c r="PXH3290" s="620"/>
      <c r="PXI3290" s="617"/>
      <c r="PXJ3290" s="618"/>
      <c r="PXK3290" s="619"/>
      <c r="PXL3290" s="620"/>
      <c r="PXM3290" s="620"/>
      <c r="PXN3290" s="620"/>
      <c r="PXO3290" s="617"/>
      <c r="PXP3290" s="618"/>
      <c r="PXQ3290" s="619"/>
      <c r="PXR3290" s="620"/>
      <c r="PXS3290" s="620"/>
      <c r="PXT3290" s="620"/>
      <c r="PXU3290" s="617"/>
      <c r="PXV3290" s="618"/>
      <c r="PXW3290" s="619"/>
      <c r="PXX3290" s="620"/>
      <c r="PXY3290" s="620"/>
      <c r="PXZ3290" s="620"/>
      <c r="PYA3290" s="617"/>
      <c r="PYB3290" s="618"/>
      <c r="PYC3290" s="619"/>
      <c r="PYD3290" s="620"/>
      <c r="PYE3290" s="620"/>
      <c r="PYF3290" s="620"/>
      <c r="PYG3290" s="617"/>
      <c r="PYH3290" s="618"/>
      <c r="PYI3290" s="619"/>
      <c r="PYJ3290" s="620"/>
      <c r="PYK3290" s="620"/>
      <c r="PYL3290" s="620"/>
      <c r="PYM3290" s="617"/>
      <c r="PYN3290" s="618"/>
      <c r="PYO3290" s="619"/>
      <c r="PYP3290" s="620"/>
      <c r="PYQ3290" s="620"/>
      <c r="PYR3290" s="620"/>
      <c r="PYS3290" s="617"/>
      <c r="PYT3290" s="618"/>
      <c r="PYU3290" s="619"/>
      <c r="PYV3290" s="620"/>
      <c r="PYW3290" s="620"/>
      <c r="PYX3290" s="620"/>
      <c r="PYY3290" s="617"/>
      <c r="PYZ3290" s="618"/>
      <c r="PZA3290" s="619"/>
      <c r="PZB3290" s="620"/>
      <c r="PZC3290" s="620"/>
      <c r="PZD3290" s="620"/>
      <c r="PZE3290" s="617"/>
      <c r="PZF3290" s="618"/>
      <c r="PZG3290" s="619"/>
      <c r="PZH3290" s="620"/>
      <c r="PZI3290" s="620"/>
      <c r="PZJ3290" s="620"/>
      <c r="PZK3290" s="617"/>
      <c r="PZL3290" s="618"/>
      <c r="PZM3290" s="619"/>
      <c r="PZN3290" s="620"/>
      <c r="PZO3290" s="620"/>
      <c r="PZP3290" s="620"/>
      <c r="PZQ3290" s="617"/>
      <c r="PZR3290" s="618"/>
      <c r="PZS3290" s="619"/>
      <c r="PZT3290" s="620"/>
      <c r="PZU3290" s="620"/>
      <c r="PZV3290" s="620"/>
      <c r="PZW3290" s="617"/>
      <c r="PZX3290" s="618"/>
      <c r="PZY3290" s="619"/>
      <c r="PZZ3290" s="620"/>
      <c r="QAA3290" s="620"/>
      <c r="QAB3290" s="620"/>
      <c r="QAC3290" s="617"/>
      <c r="QAD3290" s="618"/>
      <c r="QAE3290" s="619"/>
      <c r="QAF3290" s="620"/>
      <c r="QAG3290" s="620"/>
      <c r="QAH3290" s="620"/>
      <c r="QAI3290" s="617"/>
      <c r="QAJ3290" s="618"/>
      <c r="QAK3290" s="619"/>
      <c r="QAL3290" s="620"/>
      <c r="QAM3290" s="620"/>
      <c r="QAN3290" s="620"/>
      <c r="QAO3290" s="617"/>
      <c r="QAP3290" s="618"/>
      <c r="QAQ3290" s="619"/>
      <c r="QAR3290" s="620"/>
      <c r="QAS3290" s="620"/>
      <c r="QAT3290" s="620"/>
      <c r="QAU3290" s="617"/>
      <c r="QAV3290" s="618"/>
      <c r="QAW3290" s="619"/>
      <c r="QAX3290" s="620"/>
      <c r="QAY3290" s="620"/>
      <c r="QAZ3290" s="620"/>
      <c r="QBA3290" s="617"/>
      <c r="QBB3290" s="618"/>
      <c r="QBC3290" s="619"/>
      <c r="QBD3290" s="620"/>
      <c r="QBE3290" s="620"/>
      <c r="QBF3290" s="620"/>
      <c r="QBG3290" s="617"/>
      <c r="QBH3290" s="618"/>
      <c r="QBI3290" s="619"/>
      <c r="QBJ3290" s="620"/>
      <c r="QBK3290" s="620"/>
      <c r="QBL3290" s="620"/>
      <c r="QBM3290" s="617"/>
      <c r="QBN3290" s="618"/>
      <c r="QBO3290" s="619"/>
      <c r="QBP3290" s="620"/>
      <c r="QBQ3290" s="620"/>
      <c r="QBR3290" s="620"/>
      <c r="QBS3290" s="617"/>
      <c r="QBT3290" s="618"/>
      <c r="QBU3290" s="619"/>
      <c r="QBV3290" s="620"/>
      <c r="QBW3290" s="620"/>
      <c r="QBX3290" s="620"/>
      <c r="QBY3290" s="617"/>
      <c r="QBZ3290" s="618"/>
      <c r="QCA3290" s="619"/>
      <c r="QCB3290" s="620"/>
      <c r="QCC3290" s="620"/>
      <c r="QCD3290" s="620"/>
      <c r="QCE3290" s="617"/>
      <c r="QCF3290" s="618"/>
      <c r="QCG3290" s="619"/>
      <c r="QCH3290" s="620"/>
      <c r="QCI3290" s="620"/>
      <c r="QCJ3290" s="620"/>
      <c r="QCK3290" s="617"/>
      <c r="QCL3290" s="618"/>
      <c r="QCM3290" s="619"/>
      <c r="QCN3290" s="620"/>
      <c r="QCO3290" s="620"/>
      <c r="QCP3290" s="620"/>
      <c r="QCQ3290" s="617"/>
      <c r="QCR3290" s="618"/>
      <c r="QCS3290" s="619"/>
      <c r="QCT3290" s="620"/>
      <c r="QCU3290" s="620"/>
      <c r="QCV3290" s="620"/>
      <c r="QCW3290" s="617"/>
      <c r="QCX3290" s="618"/>
      <c r="QCY3290" s="619"/>
      <c r="QCZ3290" s="620"/>
      <c r="QDA3290" s="620"/>
      <c r="QDB3290" s="620"/>
      <c r="QDC3290" s="617"/>
      <c r="QDD3290" s="618"/>
      <c r="QDE3290" s="619"/>
      <c r="QDF3290" s="620"/>
      <c r="QDG3290" s="620"/>
      <c r="QDH3290" s="620"/>
      <c r="QDI3290" s="617"/>
      <c r="QDJ3290" s="618"/>
      <c r="QDK3290" s="619"/>
      <c r="QDL3290" s="620"/>
      <c r="QDM3290" s="620"/>
      <c r="QDN3290" s="620"/>
      <c r="QDO3290" s="617"/>
      <c r="QDP3290" s="618"/>
      <c r="QDQ3290" s="619"/>
      <c r="QDR3290" s="620"/>
      <c r="QDS3290" s="620"/>
      <c r="QDT3290" s="620"/>
      <c r="QDU3290" s="617"/>
      <c r="QDV3290" s="618"/>
      <c r="QDW3290" s="619"/>
      <c r="QDX3290" s="620"/>
      <c r="QDY3290" s="620"/>
      <c r="QDZ3290" s="620"/>
      <c r="QEA3290" s="617"/>
      <c r="QEB3290" s="618"/>
      <c r="QEC3290" s="619"/>
      <c r="QED3290" s="620"/>
      <c r="QEE3290" s="620"/>
      <c r="QEF3290" s="620"/>
      <c r="QEG3290" s="617"/>
      <c r="QEH3290" s="618"/>
      <c r="QEI3290" s="619"/>
      <c r="QEJ3290" s="620"/>
      <c r="QEK3290" s="620"/>
      <c r="QEL3290" s="620"/>
      <c r="QEM3290" s="617"/>
      <c r="QEN3290" s="618"/>
      <c r="QEO3290" s="619"/>
      <c r="QEP3290" s="620"/>
      <c r="QEQ3290" s="620"/>
      <c r="QER3290" s="620"/>
      <c r="QES3290" s="617"/>
      <c r="QET3290" s="618"/>
      <c r="QEU3290" s="619"/>
      <c r="QEV3290" s="620"/>
      <c r="QEW3290" s="620"/>
      <c r="QEX3290" s="620"/>
      <c r="QEY3290" s="617"/>
      <c r="QEZ3290" s="618"/>
      <c r="QFA3290" s="619"/>
      <c r="QFB3290" s="620"/>
      <c r="QFC3290" s="620"/>
      <c r="QFD3290" s="620"/>
      <c r="QFE3290" s="617"/>
      <c r="QFF3290" s="618"/>
      <c r="QFG3290" s="619"/>
      <c r="QFH3290" s="620"/>
      <c r="QFI3290" s="620"/>
      <c r="QFJ3290" s="620"/>
      <c r="QFK3290" s="617"/>
      <c r="QFL3290" s="618"/>
      <c r="QFM3290" s="619"/>
      <c r="QFN3290" s="620"/>
      <c r="QFO3290" s="620"/>
      <c r="QFP3290" s="620"/>
      <c r="QFQ3290" s="617"/>
      <c r="QFR3290" s="618"/>
      <c r="QFS3290" s="619"/>
      <c r="QFT3290" s="620"/>
      <c r="QFU3290" s="620"/>
      <c r="QFV3290" s="620"/>
      <c r="QFW3290" s="617"/>
      <c r="QFX3290" s="618"/>
      <c r="QFY3290" s="619"/>
      <c r="QFZ3290" s="620"/>
      <c r="QGA3290" s="620"/>
      <c r="QGB3290" s="620"/>
      <c r="QGC3290" s="617"/>
      <c r="QGD3290" s="618"/>
      <c r="QGE3290" s="619"/>
      <c r="QGF3290" s="620"/>
      <c r="QGG3290" s="620"/>
      <c r="QGH3290" s="620"/>
      <c r="QGI3290" s="617"/>
      <c r="QGJ3290" s="618"/>
      <c r="QGK3290" s="619"/>
      <c r="QGL3290" s="620"/>
      <c r="QGM3290" s="620"/>
      <c r="QGN3290" s="620"/>
      <c r="QGO3290" s="617"/>
      <c r="QGP3290" s="618"/>
      <c r="QGQ3290" s="619"/>
      <c r="QGR3290" s="620"/>
      <c r="QGS3290" s="620"/>
      <c r="QGT3290" s="620"/>
      <c r="QGU3290" s="617"/>
      <c r="QGV3290" s="618"/>
      <c r="QGW3290" s="619"/>
      <c r="QGX3290" s="620"/>
      <c r="QGY3290" s="620"/>
      <c r="QGZ3290" s="620"/>
      <c r="QHA3290" s="617"/>
      <c r="QHB3290" s="618"/>
      <c r="QHC3290" s="619"/>
      <c r="QHD3290" s="620"/>
      <c r="QHE3290" s="620"/>
      <c r="QHF3290" s="620"/>
      <c r="QHG3290" s="617"/>
      <c r="QHH3290" s="618"/>
      <c r="QHI3290" s="619"/>
      <c r="QHJ3290" s="620"/>
      <c r="QHK3290" s="620"/>
      <c r="QHL3290" s="620"/>
      <c r="QHM3290" s="617"/>
      <c r="QHN3290" s="618"/>
      <c r="QHO3290" s="619"/>
      <c r="QHP3290" s="620"/>
      <c r="QHQ3290" s="620"/>
      <c r="QHR3290" s="620"/>
      <c r="QHS3290" s="617"/>
      <c r="QHT3290" s="618"/>
      <c r="QHU3290" s="619"/>
      <c r="QHV3290" s="620"/>
      <c r="QHW3290" s="620"/>
      <c r="QHX3290" s="620"/>
      <c r="QHY3290" s="617"/>
      <c r="QHZ3290" s="618"/>
      <c r="QIA3290" s="619"/>
      <c r="QIB3290" s="620"/>
      <c r="QIC3290" s="620"/>
      <c r="QID3290" s="620"/>
      <c r="QIE3290" s="617"/>
      <c r="QIF3290" s="618"/>
      <c r="QIG3290" s="619"/>
      <c r="QIH3290" s="620"/>
      <c r="QII3290" s="620"/>
      <c r="QIJ3290" s="620"/>
      <c r="QIK3290" s="617"/>
      <c r="QIL3290" s="618"/>
      <c r="QIM3290" s="619"/>
      <c r="QIN3290" s="620"/>
      <c r="QIO3290" s="620"/>
      <c r="QIP3290" s="620"/>
      <c r="QIQ3290" s="617"/>
      <c r="QIR3290" s="618"/>
      <c r="QIS3290" s="619"/>
      <c r="QIT3290" s="620"/>
      <c r="QIU3290" s="620"/>
      <c r="QIV3290" s="620"/>
      <c r="QIW3290" s="617"/>
      <c r="QIX3290" s="618"/>
      <c r="QIY3290" s="619"/>
      <c r="QIZ3290" s="620"/>
      <c r="QJA3290" s="620"/>
      <c r="QJB3290" s="620"/>
      <c r="QJC3290" s="617"/>
      <c r="QJD3290" s="618"/>
      <c r="QJE3290" s="619"/>
      <c r="QJF3290" s="620"/>
      <c r="QJG3290" s="620"/>
      <c r="QJH3290" s="620"/>
      <c r="QJI3290" s="617"/>
      <c r="QJJ3290" s="618"/>
      <c r="QJK3290" s="619"/>
      <c r="QJL3290" s="620"/>
      <c r="QJM3290" s="620"/>
      <c r="QJN3290" s="620"/>
      <c r="QJO3290" s="617"/>
      <c r="QJP3290" s="618"/>
      <c r="QJQ3290" s="619"/>
      <c r="QJR3290" s="620"/>
      <c r="QJS3290" s="620"/>
      <c r="QJT3290" s="620"/>
      <c r="QJU3290" s="617"/>
      <c r="QJV3290" s="618"/>
      <c r="QJW3290" s="619"/>
      <c r="QJX3290" s="620"/>
      <c r="QJY3290" s="620"/>
      <c r="QJZ3290" s="620"/>
      <c r="QKA3290" s="617"/>
      <c r="QKB3290" s="618"/>
      <c r="QKC3290" s="619"/>
      <c r="QKD3290" s="620"/>
      <c r="QKE3290" s="620"/>
      <c r="QKF3290" s="620"/>
      <c r="QKG3290" s="617"/>
      <c r="QKH3290" s="618"/>
      <c r="QKI3290" s="619"/>
      <c r="QKJ3290" s="620"/>
      <c r="QKK3290" s="620"/>
      <c r="QKL3290" s="620"/>
      <c r="QKM3290" s="617"/>
      <c r="QKN3290" s="618"/>
      <c r="QKO3290" s="619"/>
      <c r="QKP3290" s="620"/>
      <c r="QKQ3290" s="620"/>
      <c r="QKR3290" s="620"/>
      <c r="QKS3290" s="617"/>
      <c r="QKT3290" s="618"/>
      <c r="QKU3290" s="619"/>
      <c r="QKV3290" s="620"/>
      <c r="QKW3290" s="620"/>
      <c r="QKX3290" s="620"/>
      <c r="QKY3290" s="617"/>
      <c r="QKZ3290" s="618"/>
      <c r="QLA3290" s="619"/>
      <c r="QLB3290" s="620"/>
      <c r="QLC3290" s="620"/>
      <c r="QLD3290" s="620"/>
      <c r="QLE3290" s="617"/>
      <c r="QLF3290" s="618"/>
      <c r="QLG3290" s="619"/>
      <c r="QLH3290" s="620"/>
      <c r="QLI3290" s="620"/>
      <c r="QLJ3290" s="620"/>
      <c r="QLK3290" s="617"/>
      <c r="QLL3290" s="618"/>
      <c r="QLM3290" s="619"/>
      <c r="QLN3290" s="620"/>
      <c r="QLO3290" s="620"/>
      <c r="QLP3290" s="620"/>
      <c r="QLQ3290" s="617"/>
      <c r="QLR3290" s="618"/>
      <c r="QLS3290" s="619"/>
      <c r="QLT3290" s="620"/>
      <c r="QLU3290" s="620"/>
      <c r="QLV3290" s="620"/>
      <c r="QLW3290" s="617"/>
      <c r="QLX3290" s="618"/>
      <c r="QLY3290" s="619"/>
      <c r="QLZ3290" s="620"/>
      <c r="QMA3290" s="620"/>
      <c r="QMB3290" s="620"/>
      <c r="QMC3290" s="617"/>
      <c r="QMD3290" s="618"/>
      <c r="QME3290" s="619"/>
      <c r="QMF3290" s="620"/>
      <c r="QMG3290" s="620"/>
      <c r="QMH3290" s="620"/>
      <c r="QMI3290" s="617"/>
      <c r="QMJ3290" s="618"/>
      <c r="QMK3290" s="619"/>
      <c r="QML3290" s="620"/>
      <c r="QMM3290" s="620"/>
      <c r="QMN3290" s="620"/>
      <c r="QMO3290" s="617"/>
      <c r="QMP3290" s="618"/>
      <c r="QMQ3290" s="619"/>
      <c r="QMR3290" s="620"/>
      <c r="QMS3290" s="620"/>
      <c r="QMT3290" s="620"/>
      <c r="QMU3290" s="617"/>
      <c r="QMV3290" s="618"/>
      <c r="QMW3290" s="619"/>
      <c r="QMX3290" s="620"/>
      <c r="QMY3290" s="620"/>
      <c r="QMZ3290" s="620"/>
      <c r="QNA3290" s="617"/>
      <c r="QNB3290" s="618"/>
      <c r="QNC3290" s="619"/>
      <c r="QND3290" s="620"/>
      <c r="QNE3290" s="620"/>
      <c r="QNF3290" s="620"/>
      <c r="QNG3290" s="617"/>
      <c r="QNH3290" s="618"/>
      <c r="QNI3290" s="619"/>
      <c r="QNJ3290" s="620"/>
      <c r="QNK3290" s="620"/>
      <c r="QNL3290" s="620"/>
      <c r="QNM3290" s="617"/>
      <c r="QNN3290" s="618"/>
      <c r="QNO3290" s="619"/>
      <c r="QNP3290" s="620"/>
      <c r="QNQ3290" s="620"/>
      <c r="QNR3290" s="620"/>
      <c r="QNS3290" s="617"/>
      <c r="QNT3290" s="618"/>
      <c r="QNU3290" s="619"/>
      <c r="QNV3290" s="620"/>
      <c r="QNW3290" s="620"/>
      <c r="QNX3290" s="620"/>
      <c r="QNY3290" s="617"/>
      <c r="QNZ3290" s="618"/>
      <c r="QOA3290" s="619"/>
      <c r="QOB3290" s="620"/>
      <c r="QOC3290" s="620"/>
      <c r="QOD3290" s="620"/>
      <c r="QOE3290" s="617"/>
      <c r="QOF3290" s="618"/>
      <c r="QOG3290" s="619"/>
      <c r="QOH3290" s="620"/>
      <c r="QOI3290" s="620"/>
      <c r="QOJ3290" s="620"/>
      <c r="QOK3290" s="617"/>
      <c r="QOL3290" s="618"/>
      <c r="QOM3290" s="619"/>
      <c r="QON3290" s="620"/>
      <c r="QOO3290" s="620"/>
      <c r="QOP3290" s="620"/>
      <c r="QOQ3290" s="617"/>
      <c r="QOR3290" s="618"/>
      <c r="QOS3290" s="619"/>
      <c r="QOT3290" s="620"/>
      <c r="QOU3290" s="620"/>
      <c r="QOV3290" s="620"/>
      <c r="QOW3290" s="617"/>
      <c r="QOX3290" s="618"/>
      <c r="QOY3290" s="619"/>
      <c r="QOZ3290" s="620"/>
      <c r="QPA3290" s="620"/>
      <c r="QPB3290" s="620"/>
      <c r="QPC3290" s="617"/>
      <c r="QPD3290" s="618"/>
      <c r="QPE3290" s="619"/>
      <c r="QPF3290" s="620"/>
      <c r="QPG3290" s="620"/>
      <c r="QPH3290" s="620"/>
      <c r="QPI3290" s="617"/>
      <c r="QPJ3290" s="618"/>
      <c r="QPK3290" s="619"/>
      <c r="QPL3290" s="620"/>
      <c r="QPM3290" s="620"/>
      <c r="QPN3290" s="620"/>
      <c r="QPO3290" s="617"/>
      <c r="QPP3290" s="618"/>
      <c r="QPQ3290" s="619"/>
      <c r="QPR3290" s="620"/>
      <c r="QPS3290" s="620"/>
      <c r="QPT3290" s="620"/>
      <c r="QPU3290" s="617"/>
      <c r="QPV3290" s="618"/>
      <c r="QPW3290" s="619"/>
      <c r="QPX3290" s="620"/>
      <c r="QPY3290" s="620"/>
      <c r="QPZ3290" s="620"/>
      <c r="QQA3290" s="617"/>
      <c r="QQB3290" s="618"/>
      <c r="QQC3290" s="619"/>
      <c r="QQD3290" s="620"/>
      <c r="QQE3290" s="620"/>
      <c r="QQF3290" s="620"/>
      <c r="QQG3290" s="617"/>
      <c r="QQH3290" s="618"/>
      <c r="QQI3290" s="619"/>
      <c r="QQJ3290" s="620"/>
      <c r="QQK3290" s="620"/>
      <c r="QQL3290" s="620"/>
      <c r="QQM3290" s="617"/>
      <c r="QQN3290" s="618"/>
      <c r="QQO3290" s="619"/>
      <c r="QQP3290" s="620"/>
      <c r="QQQ3290" s="620"/>
      <c r="QQR3290" s="620"/>
      <c r="QQS3290" s="617"/>
      <c r="QQT3290" s="618"/>
      <c r="QQU3290" s="619"/>
      <c r="QQV3290" s="620"/>
      <c r="QQW3290" s="620"/>
      <c r="QQX3290" s="620"/>
      <c r="QQY3290" s="617"/>
      <c r="QQZ3290" s="618"/>
      <c r="QRA3290" s="619"/>
      <c r="QRB3290" s="620"/>
      <c r="QRC3290" s="620"/>
      <c r="QRD3290" s="620"/>
      <c r="QRE3290" s="617"/>
      <c r="QRF3290" s="618"/>
      <c r="QRG3290" s="619"/>
      <c r="QRH3290" s="620"/>
      <c r="QRI3290" s="620"/>
      <c r="QRJ3290" s="620"/>
      <c r="QRK3290" s="617"/>
      <c r="QRL3290" s="618"/>
      <c r="QRM3290" s="619"/>
      <c r="QRN3290" s="620"/>
      <c r="QRO3290" s="620"/>
      <c r="QRP3290" s="620"/>
      <c r="QRQ3290" s="617"/>
      <c r="QRR3290" s="618"/>
      <c r="QRS3290" s="619"/>
      <c r="QRT3290" s="620"/>
      <c r="QRU3290" s="620"/>
      <c r="QRV3290" s="620"/>
      <c r="QRW3290" s="617"/>
      <c r="QRX3290" s="618"/>
      <c r="QRY3290" s="619"/>
      <c r="QRZ3290" s="620"/>
      <c r="QSA3290" s="620"/>
      <c r="QSB3290" s="620"/>
      <c r="QSC3290" s="617"/>
      <c r="QSD3290" s="618"/>
      <c r="QSE3290" s="619"/>
      <c r="QSF3290" s="620"/>
      <c r="QSG3290" s="620"/>
      <c r="QSH3290" s="620"/>
      <c r="QSI3290" s="617"/>
      <c r="QSJ3290" s="618"/>
      <c r="QSK3290" s="619"/>
      <c r="QSL3290" s="620"/>
      <c r="QSM3290" s="620"/>
      <c r="QSN3290" s="620"/>
      <c r="QSO3290" s="617"/>
      <c r="QSP3290" s="618"/>
      <c r="QSQ3290" s="619"/>
      <c r="QSR3290" s="620"/>
      <c r="QSS3290" s="620"/>
      <c r="QST3290" s="620"/>
      <c r="QSU3290" s="617"/>
      <c r="QSV3290" s="618"/>
      <c r="QSW3290" s="619"/>
      <c r="QSX3290" s="620"/>
      <c r="QSY3290" s="620"/>
      <c r="QSZ3290" s="620"/>
      <c r="QTA3290" s="617"/>
      <c r="QTB3290" s="618"/>
      <c r="QTC3290" s="619"/>
      <c r="QTD3290" s="620"/>
      <c r="QTE3290" s="620"/>
      <c r="QTF3290" s="620"/>
      <c r="QTG3290" s="617"/>
      <c r="QTH3290" s="618"/>
      <c r="QTI3290" s="619"/>
      <c r="QTJ3290" s="620"/>
      <c r="QTK3290" s="620"/>
      <c r="QTL3290" s="620"/>
      <c r="QTM3290" s="617"/>
      <c r="QTN3290" s="618"/>
      <c r="QTO3290" s="619"/>
      <c r="QTP3290" s="620"/>
      <c r="QTQ3290" s="620"/>
      <c r="QTR3290" s="620"/>
      <c r="QTS3290" s="617"/>
      <c r="QTT3290" s="618"/>
      <c r="QTU3290" s="619"/>
      <c r="QTV3290" s="620"/>
      <c r="QTW3290" s="620"/>
      <c r="QTX3290" s="620"/>
      <c r="QTY3290" s="617"/>
      <c r="QTZ3290" s="618"/>
      <c r="QUA3290" s="619"/>
      <c r="QUB3290" s="620"/>
      <c r="QUC3290" s="620"/>
      <c r="QUD3290" s="620"/>
      <c r="QUE3290" s="617"/>
      <c r="QUF3290" s="618"/>
      <c r="QUG3290" s="619"/>
      <c r="QUH3290" s="620"/>
      <c r="QUI3290" s="620"/>
      <c r="QUJ3290" s="620"/>
      <c r="QUK3290" s="617"/>
      <c r="QUL3290" s="618"/>
      <c r="QUM3290" s="619"/>
      <c r="QUN3290" s="620"/>
      <c r="QUO3290" s="620"/>
      <c r="QUP3290" s="620"/>
      <c r="QUQ3290" s="617"/>
      <c r="QUR3290" s="618"/>
      <c r="QUS3290" s="619"/>
      <c r="QUT3290" s="620"/>
      <c r="QUU3290" s="620"/>
      <c r="QUV3290" s="620"/>
      <c r="QUW3290" s="617"/>
      <c r="QUX3290" s="618"/>
      <c r="QUY3290" s="619"/>
      <c r="QUZ3290" s="620"/>
      <c r="QVA3290" s="620"/>
      <c r="QVB3290" s="620"/>
      <c r="QVC3290" s="617"/>
      <c r="QVD3290" s="618"/>
      <c r="QVE3290" s="619"/>
      <c r="QVF3290" s="620"/>
      <c r="QVG3290" s="620"/>
      <c r="QVH3290" s="620"/>
      <c r="QVI3290" s="617"/>
      <c r="QVJ3290" s="618"/>
      <c r="QVK3290" s="619"/>
      <c r="QVL3290" s="620"/>
      <c r="QVM3290" s="620"/>
      <c r="QVN3290" s="620"/>
      <c r="QVO3290" s="617"/>
      <c r="QVP3290" s="618"/>
      <c r="QVQ3290" s="619"/>
      <c r="QVR3290" s="620"/>
      <c r="QVS3290" s="620"/>
      <c r="QVT3290" s="620"/>
      <c r="QVU3290" s="617"/>
      <c r="QVV3290" s="618"/>
      <c r="QVW3290" s="619"/>
      <c r="QVX3290" s="620"/>
      <c r="QVY3290" s="620"/>
      <c r="QVZ3290" s="620"/>
      <c r="QWA3290" s="617"/>
      <c r="QWB3290" s="618"/>
      <c r="QWC3290" s="619"/>
      <c r="QWD3290" s="620"/>
      <c r="QWE3290" s="620"/>
      <c r="QWF3290" s="620"/>
      <c r="QWG3290" s="617"/>
      <c r="QWH3290" s="618"/>
      <c r="QWI3290" s="619"/>
      <c r="QWJ3290" s="620"/>
      <c r="QWK3290" s="620"/>
      <c r="QWL3290" s="620"/>
      <c r="QWM3290" s="617"/>
      <c r="QWN3290" s="618"/>
      <c r="QWO3290" s="619"/>
      <c r="QWP3290" s="620"/>
      <c r="QWQ3290" s="620"/>
      <c r="QWR3290" s="620"/>
      <c r="QWS3290" s="617"/>
      <c r="QWT3290" s="618"/>
      <c r="QWU3290" s="619"/>
      <c r="QWV3290" s="620"/>
      <c r="QWW3290" s="620"/>
      <c r="QWX3290" s="620"/>
      <c r="QWY3290" s="617"/>
      <c r="QWZ3290" s="618"/>
      <c r="QXA3290" s="619"/>
      <c r="QXB3290" s="620"/>
      <c r="QXC3290" s="620"/>
      <c r="QXD3290" s="620"/>
      <c r="QXE3290" s="617"/>
      <c r="QXF3290" s="618"/>
      <c r="QXG3290" s="619"/>
      <c r="QXH3290" s="620"/>
      <c r="QXI3290" s="620"/>
      <c r="QXJ3290" s="620"/>
      <c r="QXK3290" s="617"/>
      <c r="QXL3290" s="618"/>
      <c r="QXM3290" s="619"/>
      <c r="QXN3290" s="620"/>
      <c r="QXO3290" s="620"/>
      <c r="QXP3290" s="620"/>
      <c r="QXQ3290" s="617"/>
      <c r="QXR3290" s="618"/>
      <c r="QXS3290" s="619"/>
      <c r="QXT3290" s="620"/>
      <c r="QXU3290" s="620"/>
      <c r="QXV3290" s="620"/>
      <c r="QXW3290" s="617"/>
      <c r="QXX3290" s="618"/>
      <c r="QXY3290" s="619"/>
      <c r="QXZ3290" s="620"/>
      <c r="QYA3290" s="620"/>
      <c r="QYB3290" s="620"/>
      <c r="QYC3290" s="617"/>
      <c r="QYD3290" s="618"/>
      <c r="QYE3290" s="619"/>
      <c r="QYF3290" s="620"/>
      <c r="QYG3290" s="620"/>
      <c r="QYH3290" s="620"/>
      <c r="QYI3290" s="617"/>
      <c r="QYJ3290" s="618"/>
      <c r="QYK3290" s="619"/>
      <c r="QYL3290" s="620"/>
      <c r="QYM3290" s="620"/>
      <c r="QYN3290" s="620"/>
      <c r="QYO3290" s="617"/>
      <c r="QYP3290" s="618"/>
      <c r="QYQ3290" s="619"/>
      <c r="QYR3290" s="620"/>
      <c r="QYS3290" s="620"/>
      <c r="QYT3290" s="620"/>
      <c r="QYU3290" s="617"/>
      <c r="QYV3290" s="618"/>
      <c r="QYW3290" s="619"/>
      <c r="QYX3290" s="620"/>
      <c r="QYY3290" s="620"/>
      <c r="QYZ3290" s="620"/>
      <c r="QZA3290" s="617"/>
      <c r="QZB3290" s="618"/>
      <c r="QZC3290" s="619"/>
      <c r="QZD3290" s="620"/>
      <c r="QZE3290" s="620"/>
      <c r="QZF3290" s="620"/>
      <c r="QZG3290" s="617"/>
      <c r="QZH3290" s="618"/>
      <c r="QZI3290" s="619"/>
      <c r="QZJ3290" s="620"/>
      <c r="QZK3290" s="620"/>
      <c r="QZL3290" s="620"/>
      <c r="QZM3290" s="617"/>
      <c r="QZN3290" s="618"/>
      <c r="QZO3290" s="619"/>
      <c r="QZP3290" s="620"/>
      <c r="QZQ3290" s="620"/>
      <c r="QZR3290" s="620"/>
      <c r="QZS3290" s="617"/>
      <c r="QZT3290" s="618"/>
      <c r="QZU3290" s="619"/>
      <c r="QZV3290" s="620"/>
      <c r="QZW3290" s="620"/>
      <c r="QZX3290" s="620"/>
      <c r="QZY3290" s="617"/>
      <c r="QZZ3290" s="618"/>
      <c r="RAA3290" s="619"/>
      <c r="RAB3290" s="620"/>
      <c r="RAC3290" s="620"/>
      <c r="RAD3290" s="620"/>
      <c r="RAE3290" s="617"/>
      <c r="RAF3290" s="618"/>
      <c r="RAG3290" s="619"/>
      <c r="RAH3290" s="620"/>
      <c r="RAI3290" s="620"/>
      <c r="RAJ3290" s="620"/>
      <c r="RAK3290" s="617"/>
      <c r="RAL3290" s="618"/>
      <c r="RAM3290" s="619"/>
      <c r="RAN3290" s="620"/>
      <c r="RAO3290" s="620"/>
      <c r="RAP3290" s="620"/>
      <c r="RAQ3290" s="617"/>
      <c r="RAR3290" s="618"/>
      <c r="RAS3290" s="619"/>
      <c r="RAT3290" s="620"/>
      <c r="RAU3290" s="620"/>
      <c r="RAV3290" s="620"/>
      <c r="RAW3290" s="617"/>
      <c r="RAX3290" s="618"/>
      <c r="RAY3290" s="619"/>
      <c r="RAZ3290" s="620"/>
      <c r="RBA3290" s="620"/>
      <c r="RBB3290" s="620"/>
      <c r="RBC3290" s="617"/>
      <c r="RBD3290" s="618"/>
      <c r="RBE3290" s="619"/>
      <c r="RBF3290" s="620"/>
      <c r="RBG3290" s="620"/>
      <c r="RBH3290" s="620"/>
      <c r="RBI3290" s="617"/>
      <c r="RBJ3290" s="618"/>
      <c r="RBK3290" s="619"/>
      <c r="RBL3290" s="620"/>
      <c r="RBM3290" s="620"/>
      <c r="RBN3290" s="620"/>
      <c r="RBO3290" s="617"/>
      <c r="RBP3290" s="618"/>
      <c r="RBQ3290" s="619"/>
      <c r="RBR3290" s="620"/>
      <c r="RBS3290" s="620"/>
      <c r="RBT3290" s="620"/>
      <c r="RBU3290" s="617"/>
      <c r="RBV3290" s="618"/>
      <c r="RBW3290" s="619"/>
      <c r="RBX3290" s="620"/>
      <c r="RBY3290" s="620"/>
      <c r="RBZ3290" s="620"/>
      <c r="RCA3290" s="617"/>
      <c r="RCB3290" s="618"/>
      <c r="RCC3290" s="619"/>
      <c r="RCD3290" s="620"/>
      <c r="RCE3290" s="620"/>
      <c r="RCF3290" s="620"/>
      <c r="RCG3290" s="617"/>
      <c r="RCH3290" s="618"/>
      <c r="RCI3290" s="619"/>
      <c r="RCJ3290" s="620"/>
      <c r="RCK3290" s="620"/>
      <c r="RCL3290" s="620"/>
      <c r="RCM3290" s="617"/>
      <c r="RCN3290" s="618"/>
      <c r="RCO3290" s="619"/>
      <c r="RCP3290" s="620"/>
      <c r="RCQ3290" s="620"/>
      <c r="RCR3290" s="620"/>
      <c r="RCS3290" s="617"/>
      <c r="RCT3290" s="618"/>
      <c r="RCU3290" s="619"/>
      <c r="RCV3290" s="620"/>
      <c r="RCW3290" s="620"/>
      <c r="RCX3290" s="620"/>
      <c r="RCY3290" s="617"/>
      <c r="RCZ3290" s="618"/>
      <c r="RDA3290" s="619"/>
      <c r="RDB3290" s="620"/>
      <c r="RDC3290" s="620"/>
      <c r="RDD3290" s="620"/>
      <c r="RDE3290" s="617"/>
      <c r="RDF3290" s="618"/>
      <c r="RDG3290" s="619"/>
      <c r="RDH3290" s="620"/>
      <c r="RDI3290" s="620"/>
      <c r="RDJ3290" s="620"/>
      <c r="RDK3290" s="617"/>
      <c r="RDL3290" s="618"/>
      <c r="RDM3290" s="619"/>
      <c r="RDN3290" s="620"/>
      <c r="RDO3290" s="620"/>
      <c r="RDP3290" s="620"/>
      <c r="RDQ3290" s="617"/>
      <c r="RDR3290" s="618"/>
      <c r="RDS3290" s="619"/>
      <c r="RDT3290" s="620"/>
      <c r="RDU3290" s="620"/>
      <c r="RDV3290" s="620"/>
      <c r="RDW3290" s="617"/>
      <c r="RDX3290" s="618"/>
      <c r="RDY3290" s="619"/>
      <c r="RDZ3290" s="620"/>
      <c r="REA3290" s="620"/>
      <c r="REB3290" s="620"/>
      <c r="REC3290" s="617"/>
      <c r="RED3290" s="618"/>
      <c r="REE3290" s="619"/>
      <c r="REF3290" s="620"/>
      <c r="REG3290" s="620"/>
      <c r="REH3290" s="620"/>
      <c r="REI3290" s="617"/>
      <c r="REJ3290" s="618"/>
      <c r="REK3290" s="619"/>
      <c r="REL3290" s="620"/>
      <c r="REM3290" s="620"/>
      <c r="REN3290" s="620"/>
      <c r="REO3290" s="617"/>
      <c r="REP3290" s="618"/>
      <c r="REQ3290" s="619"/>
      <c r="RER3290" s="620"/>
      <c r="RES3290" s="620"/>
      <c r="RET3290" s="620"/>
      <c r="REU3290" s="617"/>
      <c r="REV3290" s="618"/>
      <c r="REW3290" s="619"/>
      <c r="REX3290" s="620"/>
      <c r="REY3290" s="620"/>
      <c r="REZ3290" s="620"/>
      <c r="RFA3290" s="617"/>
      <c r="RFB3290" s="618"/>
      <c r="RFC3290" s="619"/>
      <c r="RFD3290" s="620"/>
      <c r="RFE3290" s="620"/>
      <c r="RFF3290" s="620"/>
      <c r="RFG3290" s="617"/>
      <c r="RFH3290" s="618"/>
      <c r="RFI3290" s="619"/>
      <c r="RFJ3290" s="620"/>
      <c r="RFK3290" s="620"/>
      <c r="RFL3290" s="620"/>
      <c r="RFM3290" s="617"/>
      <c r="RFN3290" s="618"/>
      <c r="RFO3290" s="619"/>
      <c r="RFP3290" s="620"/>
      <c r="RFQ3290" s="620"/>
      <c r="RFR3290" s="620"/>
      <c r="RFS3290" s="617"/>
      <c r="RFT3290" s="618"/>
      <c r="RFU3290" s="619"/>
      <c r="RFV3290" s="620"/>
      <c r="RFW3290" s="620"/>
      <c r="RFX3290" s="620"/>
      <c r="RFY3290" s="617"/>
      <c r="RFZ3290" s="618"/>
      <c r="RGA3290" s="619"/>
      <c r="RGB3290" s="620"/>
      <c r="RGC3290" s="620"/>
      <c r="RGD3290" s="620"/>
      <c r="RGE3290" s="617"/>
      <c r="RGF3290" s="618"/>
      <c r="RGG3290" s="619"/>
      <c r="RGH3290" s="620"/>
      <c r="RGI3290" s="620"/>
      <c r="RGJ3290" s="620"/>
      <c r="RGK3290" s="617"/>
      <c r="RGL3290" s="618"/>
      <c r="RGM3290" s="619"/>
      <c r="RGN3290" s="620"/>
      <c r="RGO3290" s="620"/>
      <c r="RGP3290" s="620"/>
      <c r="RGQ3290" s="617"/>
      <c r="RGR3290" s="618"/>
      <c r="RGS3290" s="619"/>
      <c r="RGT3290" s="620"/>
      <c r="RGU3290" s="620"/>
      <c r="RGV3290" s="620"/>
      <c r="RGW3290" s="617"/>
      <c r="RGX3290" s="618"/>
      <c r="RGY3290" s="619"/>
      <c r="RGZ3290" s="620"/>
      <c r="RHA3290" s="620"/>
      <c r="RHB3290" s="620"/>
      <c r="RHC3290" s="617"/>
      <c r="RHD3290" s="618"/>
      <c r="RHE3290" s="619"/>
      <c r="RHF3290" s="620"/>
      <c r="RHG3290" s="620"/>
      <c r="RHH3290" s="620"/>
      <c r="RHI3290" s="617"/>
      <c r="RHJ3290" s="618"/>
      <c r="RHK3290" s="619"/>
      <c r="RHL3290" s="620"/>
      <c r="RHM3290" s="620"/>
      <c r="RHN3290" s="620"/>
      <c r="RHO3290" s="617"/>
      <c r="RHP3290" s="618"/>
      <c r="RHQ3290" s="619"/>
      <c r="RHR3290" s="620"/>
      <c r="RHS3290" s="620"/>
      <c r="RHT3290" s="620"/>
      <c r="RHU3290" s="617"/>
      <c r="RHV3290" s="618"/>
      <c r="RHW3290" s="619"/>
      <c r="RHX3290" s="620"/>
      <c r="RHY3290" s="620"/>
      <c r="RHZ3290" s="620"/>
      <c r="RIA3290" s="617"/>
      <c r="RIB3290" s="618"/>
      <c r="RIC3290" s="619"/>
      <c r="RID3290" s="620"/>
      <c r="RIE3290" s="620"/>
      <c r="RIF3290" s="620"/>
      <c r="RIG3290" s="617"/>
      <c r="RIH3290" s="618"/>
      <c r="RII3290" s="619"/>
      <c r="RIJ3290" s="620"/>
      <c r="RIK3290" s="620"/>
      <c r="RIL3290" s="620"/>
      <c r="RIM3290" s="617"/>
      <c r="RIN3290" s="618"/>
      <c r="RIO3290" s="619"/>
      <c r="RIP3290" s="620"/>
      <c r="RIQ3290" s="620"/>
      <c r="RIR3290" s="620"/>
      <c r="RIS3290" s="617"/>
      <c r="RIT3290" s="618"/>
      <c r="RIU3290" s="619"/>
      <c r="RIV3290" s="620"/>
      <c r="RIW3290" s="620"/>
      <c r="RIX3290" s="620"/>
      <c r="RIY3290" s="617"/>
      <c r="RIZ3290" s="618"/>
      <c r="RJA3290" s="619"/>
      <c r="RJB3290" s="620"/>
      <c r="RJC3290" s="620"/>
      <c r="RJD3290" s="620"/>
      <c r="RJE3290" s="617"/>
      <c r="RJF3290" s="618"/>
      <c r="RJG3290" s="619"/>
      <c r="RJH3290" s="620"/>
      <c r="RJI3290" s="620"/>
      <c r="RJJ3290" s="620"/>
      <c r="RJK3290" s="617"/>
      <c r="RJL3290" s="618"/>
      <c r="RJM3290" s="619"/>
      <c r="RJN3290" s="620"/>
      <c r="RJO3290" s="620"/>
      <c r="RJP3290" s="620"/>
      <c r="RJQ3290" s="617"/>
      <c r="RJR3290" s="618"/>
      <c r="RJS3290" s="619"/>
      <c r="RJT3290" s="620"/>
      <c r="RJU3290" s="620"/>
      <c r="RJV3290" s="620"/>
      <c r="RJW3290" s="617"/>
      <c r="RJX3290" s="618"/>
      <c r="RJY3290" s="619"/>
      <c r="RJZ3290" s="620"/>
      <c r="RKA3290" s="620"/>
      <c r="RKB3290" s="620"/>
      <c r="RKC3290" s="617"/>
      <c r="RKD3290" s="618"/>
      <c r="RKE3290" s="619"/>
      <c r="RKF3290" s="620"/>
      <c r="RKG3290" s="620"/>
      <c r="RKH3290" s="620"/>
      <c r="RKI3290" s="617"/>
      <c r="RKJ3290" s="618"/>
      <c r="RKK3290" s="619"/>
      <c r="RKL3290" s="620"/>
      <c r="RKM3290" s="620"/>
      <c r="RKN3290" s="620"/>
      <c r="RKO3290" s="617"/>
      <c r="RKP3290" s="618"/>
      <c r="RKQ3290" s="619"/>
      <c r="RKR3290" s="620"/>
      <c r="RKS3290" s="620"/>
      <c r="RKT3290" s="620"/>
      <c r="RKU3290" s="617"/>
      <c r="RKV3290" s="618"/>
      <c r="RKW3290" s="619"/>
      <c r="RKX3290" s="620"/>
      <c r="RKY3290" s="620"/>
      <c r="RKZ3290" s="620"/>
      <c r="RLA3290" s="617"/>
      <c r="RLB3290" s="618"/>
      <c r="RLC3290" s="619"/>
      <c r="RLD3290" s="620"/>
      <c r="RLE3290" s="620"/>
      <c r="RLF3290" s="620"/>
      <c r="RLG3290" s="617"/>
      <c r="RLH3290" s="618"/>
      <c r="RLI3290" s="619"/>
      <c r="RLJ3290" s="620"/>
      <c r="RLK3290" s="620"/>
      <c r="RLL3290" s="620"/>
      <c r="RLM3290" s="617"/>
      <c r="RLN3290" s="618"/>
      <c r="RLO3290" s="619"/>
      <c r="RLP3290" s="620"/>
      <c r="RLQ3290" s="620"/>
      <c r="RLR3290" s="620"/>
      <c r="RLS3290" s="617"/>
      <c r="RLT3290" s="618"/>
      <c r="RLU3290" s="619"/>
      <c r="RLV3290" s="620"/>
      <c r="RLW3290" s="620"/>
      <c r="RLX3290" s="620"/>
      <c r="RLY3290" s="617"/>
      <c r="RLZ3290" s="618"/>
      <c r="RMA3290" s="619"/>
      <c r="RMB3290" s="620"/>
      <c r="RMC3290" s="620"/>
      <c r="RMD3290" s="620"/>
      <c r="RME3290" s="617"/>
      <c r="RMF3290" s="618"/>
      <c r="RMG3290" s="619"/>
      <c r="RMH3290" s="620"/>
      <c r="RMI3290" s="620"/>
      <c r="RMJ3290" s="620"/>
      <c r="RMK3290" s="617"/>
      <c r="RML3290" s="618"/>
      <c r="RMM3290" s="619"/>
      <c r="RMN3290" s="620"/>
      <c r="RMO3290" s="620"/>
      <c r="RMP3290" s="620"/>
      <c r="RMQ3290" s="617"/>
      <c r="RMR3290" s="618"/>
      <c r="RMS3290" s="619"/>
      <c r="RMT3290" s="620"/>
      <c r="RMU3290" s="620"/>
      <c r="RMV3290" s="620"/>
      <c r="RMW3290" s="617"/>
      <c r="RMX3290" s="618"/>
      <c r="RMY3290" s="619"/>
      <c r="RMZ3290" s="620"/>
      <c r="RNA3290" s="620"/>
      <c r="RNB3290" s="620"/>
      <c r="RNC3290" s="617"/>
      <c r="RND3290" s="618"/>
      <c r="RNE3290" s="619"/>
      <c r="RNF3290" s="620"/>
      <c r="RNG3290" s="620"/>
      <c r="RNH3290" s="620"/>
      <c r="RNI3290" s="617"/>
      <c r="RNJ3290" s="618"/>
      <c r="RNK3290" s="619"/>
      <c r="RNL3290" s="620"/>
      <c r="RNM3290" s="620"/>
      <c r="RNN3290" s="620"/>
      <c r="RNO3290" s="617"/>
      <c r="RNP3290" s="618"/>
      <c r="RNQ3290" s="619"/>
      <c r="RNR3290" s="620"/>
      <c r="RNS3290" s="620"/>
      <c r="RNT3290" s="620"/>
      <c r="RNU3290" s="617"/>
      <c r="RNV3290" s="618"/>
      <c r="RNW3290" s="619"/>
      <c r="RNX3290" s="620"/>
      <c r="RNY3290" s="620"/>
      <c r="RNZ3290" s="620"/>
      <c r="ROA3290" s="617"/>
      <c r="ROB3290" s="618"/>
      <c r="ROC3290" s="619"/>
      <c r="ROD3290" s="620"/>
      <c r="ROE3290" s="620"/>
      <c r="ROF3290" s="620"/>
      <c r="ROG3290" s="617"/>
      <c r="ROH3290" s="618"/>
      <c r="ROI3290" s="619"/>
      <c r="ROJ3290" s="620"/>
      <c r="ROK3290" s="620"/>
      <c r="ROL3290" s="620"/>
      <c r="ROM3290" s="617"/>
      <c r="RON3290" s="618"/>
      <c r="ROO3290" s="619"/>
      <c r="ROP3290" s="620"/>
      <c r="ROQ3290" s="620"/>
      <c r="ROR3290" s="620"/>
      <c r="ROS3290" s="617"/>
      <c r="ROT3290" s="618"/>
      <c r="ROU3290" s="619"/>
      <c r="ROV3290" s="620"/>
      <c r="ROW3290" s="620"/>
      <c r="ROX3290" s="620"/>
      <c r="ROY3290" s="617"/>
      <c r="ROZ3290" s="618"/>
      <c r="RPA3290" s="619"/>
      <c r="RPB3290" s="620"/>
      <c r="RPC3290" s="620"/>
      <c r="RPD3290" s="620"/>
      <c r="RPE3290" s="617"/>
      <c r="RPF3290" s="618"/>
      <c r="RPG3290" s="619"/>
      <c r="RPH3290" s="620"/>
      <c r="RPI3290" s="620"/>
      <c r="RPJ3290" s="620"/>
      <c r="RPK3290" s="617"/>
      <c r="RPL3290" s="618"/>
      <c r="RPM3290" s="619"/>
      <c r="RPN3290" s="620"/>
      <c r="RPO3290" s="620"/>
      <c r="RPP3290" s="620"/>
      <c r="RPQ3290" s="617"/>
      <c r="RPR3290" s="618"/>
      <c r="RPS3290" s="619"/>
      <c r="RPT3290" s="620"/>
      <c r="RPU3290" s="620"/>
      <c r="RPV3290" s="620"/>
      <c r="RPW3290" s="617"/>
      <c r="RPX3290" s="618"/>
      <c r="RPY3290" s="619"/>
      <c r="RPZ3290" s="620"/>
      <c r="RQA3290" s="620"/>
      <c r="RQB3290" s="620"/>
      <c r="RQC3290" s="617"/>
      <c r="RQD3290" s="618"/>
      <c r="RQE3290" s="619"/>
      <c r="RQF3290" s="620"/>
      <c r="RQG3290" s="620"/>
      <c r="RQH3290" s="620"/>
      <c r="RQI3290" s="617"/>
      <c r="RQJ3290" s="618"/>
      <c r="RQK3290" s="619"/>
      <c r="RQL3290" s="620"/>
      <c r="RQM3290" s="620"/>
      <c r="RQN3290" s="620"/>
      <c r="RQO3290" s="617"/>
      <c r="RQP3290" s="618"/>
      <c r="RQQ3290" s="619"/>
      <c r="RQR3290" s="620"/>
      <c r="RQS3290" s="620"/>
      <c r="RQT3290" s="620"/>
      <c r="RQU3290" s="617"/>
      <c r="RQV3290" s="618"/>
      <c r="RQW3290" s="619"/>
      <c r="RQX3290" s="620"/>
      <c r="RQY3290" s="620"/>
      <c r="RQZ3290" s="620"/>
      <c r="RRA3290" s="617"/>
      <c r="RRB3290" s="618"/>
      <c r="RRC3290" s="619"/>
      <c r="RRD3290" s="620"/>
      <c r="RRE3290" s="620"/>
      <c r="RRF3290" s="620"/>
      <c r="RRG3290" s="617"/>
      <c r="RRH3290" s="618"/>
      <c r="RRI3290" s="619"/>
      <c r="RRJ3290" s="620"/>
      <c r="RRK3290" s="620"/>
      <c r="RRL3290" s="620"/>
      <c r="RRM3290" s="617"/>
      <c r="RRN3290" s="618"/>
      <c r="RRO3290" s="619"/>
      <c r="RRP3290" s="620"/>
      <c r="RRQ3290" s="620"/>
      <c r="RRR3290" s="620"/>
      <c r="RRS3290" s="617"/>
      <c r="RRT3290" s="618"/>
      <c r="RRU3290" s="619"/>
      <c r="RRV3290" s="620"/>
      <c r="RRW3290" s="620"/>
      <c r="RRX3290" s="620"/>
      <c r="RRY3290" s="617"/>
      <c r="RRZ3290" s="618"/>
      <c r="RSA3290" s="619"/>
      <c r="RSB3290" s="620"/>
      <c r="RSC3290" s="620"/>
      <c r="RSD3290" s="620"/>
      <c r="RSE3290" s="617"/>
      <c r="RSF3290" s="618"/>
      <c r="RSG3290" s="619"/>
      <c r="RSH3290" s="620"/>
      <c r="RSI3290" s="620"/>
      <c r="RSJ3290" s="620"/>
      <c r="RSK3290" s="617"/>
      <c r="RSL3290" s="618"/>
      <c r="RSM3290" s="619"/>
      <c r="RSN3290" s="620"/>
      <c r="RSO3290" s="620"/>
      <c r="RSP3290" s="620"/>
      <c r="RSQ3290" s="617"/>
      <c r="RSR3290" s="618"/>
      <c r="RSS3290" s="619"/>
      <c r="RST3290" s="620"/>
      <c r="RSU3290" s="620"/>
      <c r="RSV3290" s="620"/>
      <c r="RSW3290" s="617"/>
      <c r="RSX3290" s="618"/>
      <c r="RSY3290" s="619"/>
      <c r="RSZ3290" s="620"/>
      <c r="RTA3290" s="620"/>
      <c r="RTB3290" s="620"/>
      <c r="RTC3290" s="617"/>
      <c r="RTD3290" s="618"/>
      <c r="RTE3290" s="619"/>
      <c r="RTF3290" s="620"/>
      <c r="RTG3290" s="620"/>
      <c r="RTH3290" s="620"/>
      <c r="RTI3290" s="617"/>
      <c r="RTJ3290" s="618"/>
      <c r="RTK3290" s="619"/>
      <c r="RTL3290" s="620"/>
      <c r="RTM3290" s="620"/>
      <c r="RTN3290" s="620"/>
      <c r="RTO3290" s="617"/>
      <c r="RTP3290" s="618"/>
      <c r="RTQ3290" s="619"/>
      <c r="RTR3290" s="620"/>
      <c r="RTS3290" s="620"/>
      <c r="RTT3290" s="620"/>
      <c r="RTU3290" s="617"/>
      <c r="RTV3290" s="618"/>
      <c r="RTW3290" s="619"/>
      <c r="RTX3290" s="620"/>
      <c r="RTY3290" s="620"/>
      <c r="RTZ3290" s="620"/>
      <c r="RUA3290" s="617"/>
      <c r="RUB3290" s="618"/>
      <c r="RUC3290" s="619"/>
      <c r="RUD3290" s="620"/>
      <c r="RUE3290" s="620"/>
      <c r="RUF3290" s="620"/>
      <c r="RUG3290" s="617"/>
      <c r="RUH3290" s="618"/>
      <c r="RUI3290" s="619"/>
      <c r="RUJ3290" s="620"/>
      <c r="RUK3290" s="620"/>
      <c r="RUL3290" s="620"/>
      <c r="RUM3290" s="617"/>
      <c r="RUN3290" s="618"/>
      <c r="RUO3290" s="619"/>
      <c r="RUP3290" s="620"/>
      <c r="RUQ3290" s="620"/>
      <c r="RUR3290" s="620"/>
      <c r="RUS3290" s="617"/>
      <c r="RUT3290" s="618"/>
      <c r="RUU3290" s="619"/>
      <c r="RUV3290" s="620"/>
      <c r="RUW3290" s="620"/>
      <c r="RUX3290" s="620"/>
      <c r="RUY3290" s="617"/>
      <c r="RUZ3290" s="618"/>
      <c r="RVA3290" s="619"/>
      <c r="RVB3290" s="620"/>
      <c r="RVC3290" s="620"/>
      <c r="RVD3290" s="620"/>
      <c r="RVE3290" s="617"/>
      <c r="RVF3290" s="618"/>
      <c r="RVG3290" s="619"/>
      <c r="RVH3290" s="620"/>
      <c r="RVI3290" s="620"/>
      <c r="RVJ3290" s="620"/>
      <c r="RVK3290" s="617"/>
      <c r="RVL3290" s="618"/>
      <c r="RVM3290" s="619"/>
      <c r="RVN3290" s="620"/>
      <c r="RVO3290" s="620"/>
      <c r="RVP3290" s="620"/>
      <c r="RVQ3290" s="617"/>
      <c r="RVR3290" s="618"/>
      <c r="RVS3290" s="619"/>
      <c r="RVT3290" s="620"/>
      <c r="RVU3290" s="620"/>
      <c r="RVV3290" s="620"/>
      <c r="RVW3290" s="617"/>
      <c r="RVX3290" s="618"/>
      <c r="RVY3290" s="619"/>
      <c r="RVZ3290" s="620"/>
      <c r="RWA3290" s="620"/>
      <c r="RWB3290" s="620"/>
      <c r="RWC3290" s="617"/>
      <c r="RWD3290" s="618"/>
      <c r="RWE3290" s="619"/>
      <c r="RWF3290" s="620"/>
      <c r="RWG3290" s="620"/>
      <c r="RWH3290" s="620"/>
      <c r="RWI3290" s="617"/>
      <c r="RWJ3290" s="618"/>
      <c r="RWK3290" s="619"/>
      <c r="RWL3290" s="620"/>
      <c r="RWM3290" s="620"/>
      <c r="RWN3290" s="620"/>
      <c r="RWO3290" s="617"/>
      <c r="RWP3290" s="618"/>
      <c r="RWQ3290" s="619"/>
      <c r="RWR3290" s="620"/>
      <c r="RWS3290" s="620"/>
      <c r="RWT3290" s="620"/>
      <c r="RWU3290" s="617"/>
      <c r="RWV3290" s="618"/>
      <c r="RWW3290" s="619"/>
      <c r="RWX3290" s="620"/>
      <c r="RWY3290" s="620"/>
      <c r="RWZ3290" s="620"/>
      <c r="RXA3290" s="617"/>
      <c r="RXB3290" s="618"/>
      <c r="RXC3290" s="619"/>
      <c r="RXD3290" s="620"/>
      <c r="RXE3290" s="620"/>
      <c r="RXF3290" s="620"/>
      <c r="RXG3290" s="617"/>
      <c r="RXH3290" s="618"/>
      <c r="RXI3290" s="619"/>
      <c r="RXJ3290" s="620"/>
      <c r="RXK3290" s="620"/>
      <c r="RXL3290" s="620"/>
      <c r="RXM3290" s="617"/>
      <c r="RXN3290" s="618"/>
      <c r="RXO3290" s="619"/>
      <c r="RXP3290" s="620"/>
      <c r="RXQ3290" s="620"/>
      <c r="RXR3290" s="620"/>
      <c r="RXS3290" s="617"/>
      <c r="RXT3290" s="618"/>
      <c r="RXU3290" s="619"/>
      <c r="RXV3290" s="620"/>
      <c r="RXW3290" s="620"/>
      <c r="RXX3290" s="620"/>
      <c r="RXY3290" s="617"/>
      <c r="RXZ3290" s="618"/>
      <c r="RYA3290" s="619"/>
      <c r="RYB3290" s="620"/>
      <c r="RYC3290" s="620"/>
      <c r="RYD3290" s="620"/>
      <c r="RYE3290" s="617"/>
      <c r="RYF3290" s="618"/>
      <c r="RYG3290" s="619"/>
      <c r="RYH3290" s="620"/>
      <c r="RYI3290" s="620"/>
      <c r="RYJ3290" s="620"/>
      <c r="RYK3290" s="617"/>
      <c r="RYL3290" s="618"/>
      <c r="RYM3290" s="619"/>
      <c r="RYN3290" s="620"/>
      <c r="RYO3290" s="620"/>
      <c r="RYP3290" s="620"/>
      <c r="RYQ3290" s="617"/>
      <c r="RYR3290" s="618"/>
      <c r="RYS3290" s="619"/>
      <c r="RYT3290" s="620"/>
      <c r="RYU3290" s="620"/>
      <c r="RYV3290" s="620"/>
      <c r="RYW3290" s="617"/>
      <c r="RYX3290" s="618"/>
      <c r="RYY3290" s="619"/>
      <c r="RYZ3290" s="620"/>
      <c r="RZA3290" s="620"/>
      <c r="RZB3290" s="620"/>
      <c r="RZC3290" s="617"/>
      <c r="RZD3290" s="618"/>
      <c r="RZE3290" s="619"/>
      <c r="RZF3290" s="620"/>
      <c r="RZG3290" s="620"/>
      <c r="RZH3290" s="620"/>
      <c r="RZI3290" s="617"/>
      <c r="RZJ3290" s="618"/>
      <c r="RZK3290" s="619"/>
      <c r="RZL3290" s="620"/>
      <c r="RZM3290" s="620"/>
      <c r="RZN3290" s="620"/>
      <c r="RZO3290" s="617"/>
      <c r="RZP3290" s="618"/>
      <c r="RZQ3290" s="619"/>
      <c r="RZR3290" s="620"/>
      <c r="RZS3290" s="620"/>
      <c r="RZT3290" s="620"/>
      <c r="RZU3290" s="617"/>
      <c r="RZV3290" s="618"/>
      <c r="RZW3290" s="619"/>
      <c r="RZX3290" s="620"/>
      <c r="RZY3290" s="620"/>
      <c r="RZZ3290" s="620"/>
      <c r="SAA3290" s="617"/>
      <c r="SAB3290" s="618"/>
      <c r="SAC3290" s="619"/>
      <c r="SAD3290" s="620"/>
      <c r="SAE3290" s="620"/>
      <c r="SAF3290" s="620"/>
      <c r="SAG3290" s="617"/>
      <c r="SAH3290" s="618"/>
      <c r="SAI3290" s="619"/>
      <c r="SAJ3290" s="620"/>
      <c r="SAK3290" s="620"/>
      <c r="SAL3290" s="620"/>
      <c r="SAM3290" s="617"/>
      <c r="SAN3290" s="618"/>
      <c r="SAO3290" s="619"/>
      <c r="SAP3290" s="620"/>
      <c r="SAQ3290" s="620"/>
      <c r="SAR3290" s="620"/>
      <c r="SAS3290" s="617"/>
      <c r="SAT3290" s="618"/>
      <c r="SAU3290" s="619"/>
      <c r="SAV3290" s="620"/>
      <c r="SAW3290" s="620"/>
      <c r="SAX3290" s="620"/>
      <c r="SAY3290" s="617"/>
      <c r="SAZ3290" s="618"/>
      <c r="SBA3290" s="619"/>
      <c r="SBB3290" s="620"/>
      <c r="SBC3290" s="620"/>
      <c r="SBD3290" s="620"/>
      <c r="SBE3290" s="617"/>
      <c r="SBF3290" s="618"/>
      <c r="SBG3290" s="619"/>
      <c r="SBH3290" s="620"/>
      <c r="SBI3290" s="620"/>
      <c r="SBJ3290" s="620"/>
      <c r="SBK3290" s="617"/>
      <c r="SBL3290" s="618"/>
      <c r="SBM3290" s="619"/>
      <c r="SBN3290" s="620"/>
      <c r="SBO3290" s="620"/>
      <c r="SBP3290" s="620"/>
      <c r="SBQ3290" s="617"/>
      <c r="SBR3290" s="618"/>
      <c r="SBS3290" s="619"/>
      <c r="SBT3290" s="620"/>
      <c r="SBU3290" s="620"/>
      <c r="SBV3290" s="620"/>
      <c r="SBW3290" s="617"/>
      <c r="SBX3290" s="618"/>
      <c r="SBY3290" s="619"/>
      <c r="SBZ3290" s="620"/>
      <c r="SCA3290" s="620"/>
      <c r="SCB3290" s="620"/>
      <c r="SCC3290" s="617"/>
      <c r="SCD3290" s="618"/>
      <c r="SCE3290" s="619"/>
      <c r="SCF3290" s="620"/>
      <c r="SCG3290" s="620"/>
      <c r="SCH3290" s="620"/>
      <c r="SCI3290" s="617"/>
      <c r="SCJ3290" s="618"/>
      <c r="SCK3290" s="619"/>
      <c r="SCL3290" s="620"/>
      <c r="SCM3290" s="620"/>
      <c r="SCN3290" s="620"/>
      <c r="SCO3290" s="617"/>
      <c r="SCP3290" s="618"/>
      <c r="SCQ3290" s="619"/>
      <c r="SCR3290" s="620"/>
      <c r="SCS3290" s="620"/>
      <c r="SCT3290" s="620"/>
      <c r="SCU3290" s="617"/>
      <c r="SCV3290" s="618"/>
      <c r="SCW3290" s="619"/>
      <c r="SCX3290" s="620"/>
      <c r="SCY3290" s="620"/>
      <c r="SCZ3290" s="620"/>
      <c r="SDA3290" s="617"/>
      <c r="SDB3290" s="618"/>
      <c r="SDC3290" s="619"/>
      <c r="SDD3290" s="620"/>
      <c r="SDE3290" s="620"/>
      <c r="SDF3290" s="620"/>
      <c r="SDG3290" s="617"/>
      <c r="SDH3290" s="618"/>
      <c r="SDI3290" s="619"/>
      <c r="SDJ3290" s="620"/>
      <c r="SDK3290" s="620"/>
      <c r="SDL3290" s="620"/>
      <c r="SDM3290" s="617"/>
      <c r="SDN3290" s="618"/>
      <c r="SDO3290" s="619"/>
      <c r="SDP3290" s="620"/>
      <c r="SDQ3290" s="620"/>
      <c r="SDR3290" s="620"/>
      <c r="SDS3290" s="617"/>
      <c r="SDT3290" s="618"/>
      <c r="SDU3290" s="619"/>
      <c r="SDV3290" s="620"/>
      <c r="SDW3290" s="620"/>
      <c r="SDX3290" s="620"/>
      <c r="SDY3290" s="617"/>
      <c r="SDZ3290" s="618"/>
      <c r="SEA3290" s="619"/>
      <c r="SEB3290" s="620"/>
      <c r="SEC3290" s="620"/>
      <c r="SED3290" s="620"/>
      <c r="SEE3290" s="617"/>
      <c r="SEF3290" s="618"/>
      <c r="SEG3290" s="619"/>
      <c r="SEH3290" s="620"/>
      <c r="SEI3290" s="620"/>
      <c r="SEJ3290" s="620"/>
      <c r="SEK3290" s="617"/>
      <c r="SEL3290" s="618"/>
      <c r="SEM3290" s="619"/>
      <c r="SEN3290" s="620"/>
      <c r="SEO3290" s="620"/>
      <c r="SEP3290" s="620"/>
      <c r="SEQ3290" s="617"/>
      <c r="SER3290" s="618"/>
      <c r="SES3290" s="619"/>
      <c r="SET3290" s="620"/>
      <c r="SEU3290" s="620"/>
      <c r="SEV3290" s="620"/>
      <c r="SEW3290" s="617"/>
      <c r="SEX3290" s="618"/>
      <c r="SEY3290" s="619"/>
      <c r="SEZ3290" s="620"/>
      <c r="SFA3290" s="620"/>
      <c r="SFB3290" s="620"/>
      <c r="SFC3290" s="617"/>
      <c r="SFD3290" s="618"/>
      <c r="SFE3290" s="619"/>
      <c r="SFF3290" s="620"/>
      <c r="SFG3290" s="620"/>
      <c r="SFH3290" s="620"/>
      <c r="SFI3290" s="617"/>
      <c r="SFJ3290" s="618"/>
      <c r="SFK3290" s="619"/>
      <c r="SFL3290" s="620"/>
      <c r="SFM3290" s="620"/>
      <c r="SFN3290" s="620"/>
      <c r="SFO3290" s="617"/>
      <c r="SFP3290" s="618"/>
      <c r="SFQ3290" s="619"/>
      <c r="SFR3290" s="620"/>
      <c r="SFS3290" s="620"/>
      <c r="SFT3290" s="620"/>
      <c r="SFU3290" s="617"/>
      <c r="SFV3290" s="618"/>
      <c r="SFW3290" s="619"/>
      <c r="SFX3290" s="620"/>
      <c r="SFY3290" s="620"/>
      <c r="SFZ3290" s="620"/>
      <c r="SGA3290" s="617"/>
      <c r="SGB3290" s="618"/>
      <c r="SGC3290" s="619"/>
      <c r="SGD3290" s="620"/>
      <c r="SGE3290" s="620"/>
      <c r="SGF3290" s="620"/>
      <c r="SGG3290" s="617"/>
      <c r="SGH3290" s="618"/>
      <c r="SGI3290" s="619"/>
      <c r="SGJ3290" s="620"/>
      <c r="SGK3290" s="620"/>
      <c r="SGL3290" s="620"/>
      <c r="SGM3290" s="617"/>
      <c r="SGN3290" s="618"/>
      <c r="SGO3290" s="619"/>
      <c r="SGP3290" s="620"/>
      <c r="SGQ3290" s="620"/>
      <c r="SGR3290" s="620"/>
      <c r="SGS3290" s="617"/>
      <c r="SGT3290" s="618"/>
      <c r="SGU3290" s="619"/>
      <c r="SGV3290" s="620"/>
      <c r="SGW3290" s="620"/>
      <c r="SGX3290" s="620"/>
      <c r="SGY3290" s="617"/>
      <c r="SGZ3290" s="618"/>
      <c r="SHA3290" s="619"/>
      <c r="SHB3290" s="620"/>
      <c r="SHC3290" s="620"/>
      <c r="SHD3290" s="620"/>
      <c r="SHE3290" s="617"/>
      <c r="SHF3290" s="618"/>
      <c r="SHG3290" s="619"/>
      <c r="SHH3290" s="620"/>
      <c r="SHI3290" s="620"/>
      <c r="SHJ3290" s="620"/>
      <c r="SHK3290" s="617"/>
      <c r="SHL3290" s="618"/>
      <c r="SHM3290" s="619"/>
      <c r="SHN3290" s="620"/>
      <c r="SHO3290" s="620"/>
      <c r="SHP3290" s="620"/>
      <c r="SHQ3290" s="617"/>
      <c r="SHR3290" s="618"/>
      <c r="SHS3290" s="619"/>
      <c r="SHT3290" s="620"/>
      <c r="SHU3290" s="620"/>
      <c r="SHV3290" s="620"/>
      <c r="SHW3290" s="617"/>
      <c r="SHX3290" s="618"/>
      <c r="SHY3290" s="619"/>
      <c r="SHZ3290" s="620"/>
      <c r="SIA3290" s="620"/>
      <c r="SIB3290" s="620"/>
      <c r="SIC3290" s="617"/>
      <c r="SID3290" s="618"/>
      <c r="SIE3290" s="619"/>
      <c r="SIF3290" s="620"/>
      <c r="SIG3290" s="620"/>
      <c r="SIH3290" s="620"/>
      <c r="SII3290" s="617"/>
      <c r="SIJ3290" s="618"/>
      <c r="SIK3290" s="619"/>
      <c r="SIL3290" s="620"/>
      <c r="SIM3290" s="620"/>
      <c r="SIN3290" s="620"/>
      <c r="SIO3290" s="617"/>
      <c r="SIP3290" s="618"/>
      <c r="SIQ3290" s="619"/>
      <c r="SIR3290" s="620"/>
      <c r="SIS3290" s="620"/>
      <c r="SIT3290" s="620"/>
      <c r="SIU3290" s="617"/>
      <c r="SIV3290" s="618"/>
      <c r="SIW3290" s="619"/>
      <c r="SIX3290" s="620"/>
      <c r="SIY3290" s="620"/>
      <c r="SIZ3290" s="620"/>
      <c r="SJA3290" s="617"/>
      <c r="SJB3290" s="618"/>
      <c r="SJC3290" s="619"/>
      <c r="SJD3290" s="620"/>
      <c r="SJE3290" s="620"/>
      <c r="SJF3290" s="620"/>
      <c r="SJG3290" s="617"/>
      <c r="SJH3290" s="618"/>
      <c r="SJI3290" s="619"/>
      <c r="SJJ3290" s="620"/>
      <c r="SJK3290" s="620"/>
      <c r="SJL3290" s="620"/>
      <c r="SJM3290" s="617"/>
      <c r="SJN3290" s="618"/>
      <c r="SJO3290" s="619"/>
      <c r="SJP3290" s="620"/>
      <c r="SJQ3290" s="620"/>
      <c r="SJR3290" s="620"/>
      <c r="SJS3290" s="617"/>
      <c r="SJT3290" s="618"/>
      <c r="SJU3290" s="619"/>
      <c r="SJV3290" s="620"/>
      <c r="SJW3290" s="620"/>
      <c r="SJX3290" s="620"/>
      <c r="SJY3290" s="617"/>
      <c r="SJZ3290" s="618"/>
      <c r="SKA3290" s="619"/>
      <c r="SKB3290" s="620"/>
      <c r="SKC3290" s="620"/>
      <c r="SKD3290" s="620"/>
      <c r="SKE3290" s="617"/>
      <c r="SKF3290" s="618"/>
      <c r="SKG3290" s="619"/>
      <c r="SKH3290" s="620"/>
      <c r="SKI3290" s="620"/>
      <c r="SKJ3290" s="620"/>
      <c r="SKK3290" s="617"/>
      <c r="SKL3290" s="618"/>
      <c r="SKM3290" s="619"/>
      <c r="SKN3290" s="620"/>
      <c r="SKO3290" s="620"/>
      <c r="SKP3290" s="620"/>
      <c r="SKQ3290" s="617"/>
      <c r="SKR3290" s="618"/>
      <c r="SKS3290" s="619"/>
      <c r="SKT3290" s="620"/>
      <c r="SKU3290" s="620"/>
      <c r="SKV3290" s="620"/>
      <c r="SKW3290" s="617"/>
      <c r="SKX3290" s="618"/>
      <c r="SKY3290" s="619"/>
      <c r="SKZ3290" s="620"/>
      <c r="SLA3290" s="620"/>
      <c r="SLB3290" s="620"/>
      <c r="SLC3290" s="617"/>
      <c r="SLD3290" s="618"/>
      <c r="SLE3290" s="619"/>
      <c r="SLF3290" s="620"/>
      <c r="SLG3290" s="620"/>
      <c r="SLH3290" s="620"/>
      <c r="SLI3290" s="617"/>
      <c r="SLJ3290" s="618"/>
      <c r="SLK3290" s="619"/>
      <c r="SLL3290" s="620"/>
      <c r="SLM3290" s="620"/>
      <c r="SLN3290" s="620"/>
      <c r="SLO3290" s="617"/>
      <c r="SLP3290" s="618"/>
      <c r="SLQ3290" s="619"/>
      <c r="SLR3290" s="620"/>
      <c r="SLS3290" s="620"/>
      <c r="SLT3290" s="620"/>
      <c r="SLU3290" s="617"/>
      <c r="SLV3290" s="618"/>
      <c r="SLW3290" s="619"/>
      <c r="SLX3290" s="620"/>
      <c r="SLY3290" s="620"/>
      <c r="SLZ3290" s="620"/>
      <c r="SMA3290" s="617"/>
      <c r="SMB3290" s="618"/>
      <c r="SMC3290" s="619"/>
      <c r="SMD3290" s="620"/>
      <c r="SME3290" s="620"/>
      <c r="SMF3290" s="620"/>
      <c r="SMG3290" s="617"/>
      <c r="SMH3290" s="618"/>
      <c r="SMI3290" s="619"/>
      <c r="SMJ3290" s="620"/>
      <c r="SMK3290" s="620"/>
      <c r="SML3290" s="620"/>
      <c r="SMM3290" s="617"/>
      <c r="SMN3290" s="618"/>
      <c r="SMO3290" s="619"/>
      <c r="SMP3290" s="620"/>
      <c r="SMQ3290" s="620"/>
      <c r="SMR3290" s="620"/>
      <c r="SMS3290" s="617"/>
      <c r="SMT3290" s="618"/>
      <c r="SMU3290" s="619"/>
      <c r="SMV3290" s="620"/>
      <c r="SMW3290" s="620"/>
      <c r="SMX3290" s="620"/>
      <c r="SMY3290" s="617"/>
      <c r="SMZ3290" s="618"/>
      <c r="SNA3290" s="619"/>
      <c r="SNB3290" s="620"/>
      <c r="SNC3290" s="620"/>
      <c r="SND3290" s="620"/>
      <c r="SNE3290" s="617"/>
      <c r="SNF3290" s="618"/>
      <c r="SNG3290" s="619"/>
      <c r="SNH3290" s="620"/>
      <c r="SNI3290" s="620"/>
      <c r="SNJ3290" s="620"/>
      <c r="SNK3290" s="617"/>
      <c r="SNL3290" s="618"/>
      <c r="SNM3290" s="619"/>
      <c r="SNN3290" s="620"/>
      <c r="SNO3290" s="620"/>
      <c r="SNP3290" s="620"/>
      <c r="SNQ3290" s="617"/>
      <c r="SNR3290" s="618"/>
      <c r="SNS3290" s="619"/>
      <c r="SNT3290" s="620"/>
      <c r="SNU3290" s="620"/>
      <c r="SNV3290" s="620"/>
      <c r="SNW3290" s="617"/>
      <c r="SNX3290" s="618"/>
      <c r="SNY3290" s="619"/>
      <c r="SNZ3290" s="620"/>
      <c r="SOA3290" s="620"/>
      <c r="SOB3290" s="620"/>
      <c r="SOC3290" s="617"/>
      <c r="SOD3290" s="618"/>
      <c r="SOE3290" s="619"/>
      <c r="SOF3290" s="620"/>
      <c r="SOG3290" s="620"/>
      <c r="SOH3290" s="620"/>
      <c r="SOI3290" s="617"/>
      <c r="SOJ3290" s="618"/>
      <c r="SOK3290" s="619"/>
      <c r="SOL3290" s="620"/>
      <c r="SOM3290" s="620"/>
      <c r="SON3290" s="620"/>
      <c r="SOO3290" s="617"/>
      <c r="SOP3290" s="618"/>
      <c r="SOQ3290" s="619"/>
      <c r="SOR3290" s="620"/>
      <c r="SOS3290" s="620"/>
      <c r="SOT3290" s="620"/>
      <c r="SOU3290" s="617"/>
      <c r="SOV3290" s="618"/>
      <c r="SOW3290" s="619"/>
      <c r="SOX3290" s="620"/>
      <c r="SOY3290" s="620"/>
      <c r="SOZ3290" s="620"/>
      <c r="SPA3290" s="617"/>
      <c r="SPB3290" s="618"/>
      <c r="SPC3290" s="619"/>
      <c r="SPD3290" s="620"/>
      <c r="SPE3290" s="620"/>
      <c r="SPF3290" s="620"/>
      <c r="SPG3290" s="617"/>
      <c r="SPH3290" s="618"/>
      <c r="SPI3290" s="619"/>
      <c r="SPJ3290" s="620"/>
      <c r="SPK3290" s="620"/>
      <c r="SPL3290" s="620"/>
      <c r="SPM3290" s="617"/>
      <c r="SPN3290" s="618"/>
      <c r="SPO3290" s="619"/>
      <c r="SPP3290" s="620"/>
      <c r="SPQ3290" s="620"/>
      <c r="SPR3290" s="620"/>
      <c r="SPS3290" s="617"/>
      <c r="SPT3290" s="618"/>
      <c r="SPU3290" s="619"/>
      <c r="SPV3290" s="620"/>
      <c r="SPW3290" s="620"/>
      <c r="SPX3290" s="620"/>
      <c r="SPY3290" s="617"/>
      <c r="SPZ3290" s="618"/>
      <c r="SQA3290" s="619"/>
      <c r="SQB3290" s="620"/>
      <c r="SQC3290" s="620"/>
      <c r="SQD3290" s="620"/>
      <c r="SQE3290" s="617"/>
      <c r="SQF3290" s="618"/>
      <c r="SQG3290" s="619"/>
      <c r="SQH3290" s="620"/>
      <c r="SQI3290" s="620"/>
      <c r="SQJ3290" s="620"/>
      <c r="SQK3290" s="617"/>
      <c r="SQL3290" s="618"/>
      <c r="SQM3290" s="619"/>
      <c r="SQN3290" s="620"/>
      <c r="SQO3290" s="620"/>
      <c r="SQP3290" s="620"/>
      <c r="SQQ3290" s="617"/>
      <c r="SQR3290" s="618"/>
      <c r="SQS3290" s="619"/>
      <c r="SQT3290" s="620"/>
      <c r="SQU3290" s="620"/>
      <c r="SQV3290" s="620"/>
      <c r="SQW3290" s="617"/>
      <c r="SQX3290" s="618"/>
      <c r="SQY3290" s="619"/>
      <c r="SQZ3290" s="620"/>
      <c r="SRA3290" s="620"/>
      <c r="SRB3290" s="620"/>
      <c r="SRC3290" s="617"/>
      <c r="SRD3290" s="618"/>
      <c r="SRE3290" s="619"/>
      <c r="SRF3290" s="620"/>
      <c r="SRG3290" s="620"/>
      <c r="SRH3290" s="620"/>
      <c r="SRI3290" s="617"/>
      <c r="SRJ3290" s="618"/>
      <c r="SRK3290" s="619"/>
      <c r="SRL3290" s="620"/>
      <c r="SRM3290" s="620"/>
      <c r="SRN3290" s="620"/>
      <c r="SRO3290" s="617"/>
      <c r="SRP3290" s="618"/>
      <c r="SRQ3290" s="619"/>
      <c r="SRR3290" s="620"/>
      <c r="SRS3290" s="620"/>
      <c r="SRT3290" s="620"/>
      <c r="SRU3290" s="617"/>
      <c r="SRV3290" s="618"/>
      <c r="SRW3290" s="619"/>
      <c r="SRX3290" s="620"/>
      <c r="SRY3290" s="620"/>
      <c r="SRZ3290" s="620"/>
      <c r="SSA3290" s="617"/>
      <c r="SSB3290" s="618"/>
      <c r="SSC3290" s="619"/>
      <c r="SSD3290" s="620"/>
      <c r="SSE3290" s="620"/>
      <c r="SSF3290" s="620"/>
      <c r="SSG3290" s="617"/>
      <c r="SSH3290" s="618"/>
      <c r="SSI3290" s="619"/>
      <c r="SSJ3290" s="620"/>
      <c r="SSK3290" s="620"/>
      <c r="SSL3290" s="620"/>
      <c r="SSM3290" s="617"/>
      <c r="SSN3290" s="618"/>
      <c r="SSO3290" s="619"/>
      <c r="SSP3290" s="620"/>
      <c r="SSQ3290" s="620"/>
      <c r="SSR3290" s="620"/>
      <c r="SSS3290" s="617"/>
      <c r="SST3290" s="618"/>
      <c r="SSU3290" s="619"/>
      <c r="SSV3290" s="620"/>
      <c r="SSW3290" s="620"/>
      <c r="SSX3290" s="620"/>
      <c r="SSY3290" s="617"/>
      <c r="SSZ3290" s="618"/>
      <c r="STA3290" s="619"/>
      <c r="STB3290" s="620"/>
      <c r="STC3290" s="620"/>
      <c r="STD3290" s="620"/>
      <c r="STE3290" s="617"/>
      <c r="STF3290" s="618"/>
      <c r="STG3290" s="619"/>
      <c r="STH3290" s="620"/>
      <c r="STI3290" s="620"/>
      <c r="STJ3290" s="620"/>
      <c r="STK3290" s="617"/>
      <c r="STL3290" s="618"/>
      <c r="STM3290" s="619"/>
      <c r="STN3290" s="620"/>
      <c r="STO3290" s="620"/>
      <c r="STP3290" s="620"/>
      <c r="STQ3290" s="617"/>
      <c r="STR3290" s="618"/>
      <c r="STS3290" s="619"/>
      <c r="STT3290" s="620"/>
      <c r="STU3290" s="620"/>
      <c r="STV3290" s="620"/>
      <c r="STW3290" s="617"/>
      <c r="STX3290" s="618"/>
      <c r="STY3290" s="619"/>
      <c r="STZ3290" s="620"/>
      <c r="SUA3290" s="620"/>
      <c r="SUB3290" s="620"/>
      <c r="SUC3290" s="617"/>
      <c r="SUD3290" s="618"/>
      <c r="SUE3290" s="619"/>
      <c r="SUF3290" s="620"/>
      <c r="SUG3290" s="620"/>
      <c r="SUH3290" s="620"/>
      <c r="SUI3290" s="617"/>
      <c r="SUJ3290" s="618"/>
      <c r="SUK3290" s="619"/>
      <c r="SUL3290" s="620"/>
      <c r="SUM3290" s="620"/>
      <c r="SUN3290" s="620"/>
      <c r="SUO3290" s="617"/>
      <c r="SUP3290" s="618"/>
      <c r="SUQ3290" s="619"/>
      <c r="SUR3290" s="620"/>
      <c r="SUS3290" s="620"/>
      <c r="SUT3290" s="620"/>
      <c r="SUU3290" s="617"/>
      <c r="SUV3290" s="618"/>
      <c r="SUW3290" s="619"/>
      <c r="SUX3290" s="620"/>
      <c r="SUY3290" s="620"/>
      <c r="SUZ3290" s="620"/>
      <c r="SVA3290" s="617"/>
      <c r="SVB3290" s="618"/>
      <c r="SVC3290" s="619"/>
      <c r="SVD3290" s="620"/>
      <c r="SVE3290" s="620"/>
      <c r="SVF3290" s="620"/>
      <c r="SVG3290" s="617"/>
      <c r="SVH3290" s="618"/>
      <c r="SVI3290" s="619"/>
      <c r="SVJ3290" s="620"/>
      <c r="SVK3290" s="620"/>
      <c r="SVL3290" s="620"/>
      <c r="SVM3290" s="617"/>
      <c r="SVN3290" s="618"/>
      <c r="SVO3290" s="619"/>
      <c r="SVP3290" s="620"/>
      <c r="SVQ3290" s="620"/>
      <c r="SVR3290" s="620"/>
      <c r="SVS3290" s="617"/>
      <c r="SVT3290" s="618"/>
      <c r="SVU3290" s="619"/>
      <c r="SVV3290" s="620"/>
      <c r="SVW3290" s="620"/>
      <c r="SVX3290" s="620"/>
      <c r="SVY3290" s="617"/>
      <c r="SVZ3290" s="618"/>
      <c r="SWA3290" s="619"/>
      <c r="SWB3290" s="620"/>
      <c r="SWC3290" s="620"/>
      <c r="SWD3290" s="620"/>
      <c r="SWE3290" s="617"/>
      <c r="SWF3290" s="618"/>
      <c r="SWG3290" s="619"/>
      <c r="SWH3290" s="620"/>
      <c r="SWI3290" s="620"/>
      <c r="SWJ3290" s="620"/>
      <c r="SWK3290" s="617"/>
      <c r="SWL3290" s="618"/>
      <c r="SWM3290" s="619"/>
      <c r="SWN3290" s="620"/>
      <c r="SWO3290" s="620"/>
      <c r="SWP3290" s="620"/>
      <c r="SWQ3290" s="617"/>
      <c r="SWR3290" s="618"/>
      <c r="SWS3290" s="619"/>
      <c r="SWT3290" s="620"/>
      <c r="SWU3290" s="620"/>
      <c r="SWV3290" s="620"/>
      <c r="SWW3290" s="617"/>
      <c r="SWX3290" s="618"/>
      <c r="SWY3290" s="619"/>
      <c r="SWZ3290" s="620"/>
      <c r="SXA3290" s="620"/>
      <c r="SXB3290" s="620"/>
      <c r="SXC3290" s="617"/>
      <c r="SXD3290" s="618"/>
      <c r="SXE3290" s="619"/>
      <c r="SXF3290" s="620"/>
      <c r="SXG3290" s="620"/>
      <c r="SXH3290" s="620"/>
      <c r="SXI3290" s="617"/>
      <c r="SXJ3290" s="618"/>
      <c r="SXK3290" s="619"/>
      <c r="SXL3290" s="620"/>
      <c r="SXM3290" s="620"/>
      <c r="SXN3290" s="620"/>
      <c r="SXO3290" s="617"/>
      <c r="SXP3290" s="618"/>
      <c r="SXQ3290" s="619"/>
      <c r="SXR3290" s="620"/>
      <c r="SXS3290" s="620"/>
      <c r="SXT3290" s="620"/>
      <c r="SXU3290" s="617"/>
      <c r="SXV3290" s="618"/>
      <c r="SXW3290" s="619"/>
      <c r="SXX3290" s="620"/>
      <c r="SXY3290" s="620"/>
      <c r="SXZ3290" s="620"/>
      <c r="SYA3290" s="617"/>
      <c r="SYB3290" s="618"/>
      <c r="SYC3290" s="619"/>
      <c r="SYD3290" s="620"/>
      <c r="SYE3290" s="620"/>
      <c r="SYF3290" s="620"/>
      <c r="SYG3290" s="617"/>
      <c r="SYH3290" s="618"/>
      <c r="SYI3290" s="619"/>
      <c r="SYJ3290" s="620"/>
      <c r="SYK3290" s="620"/>
      <c r="SYL3290" s="620"/>
      <c r="SYM3290" s="617"/>
      <c r="SYN3290" s="618"/>
      <c r="SYO3290" s="619"/>
      <c r="SYP3290" s="620"/>
      <c r="SYQ3290" s="620"/>
      <c r="SYR3290" s="620"/>
      <c r="SYS3290" s="617"/>
      <c r="SYT3290" s="618"/>
      <c r="SYU3290" s="619"/>
      <c r="SYV3290" s="620"/>
      <c r="SYW3290" s="620"/>
      <c r="SYX3290" s="620"/>
      <c r="SYY3290" s="617"/>
      <c r="SYZ3290" s="618"/>
      <c r="SZA3290" s="619"/>
      <c r="SZB3290" s="620"/>
      <c r="SZC3290" s="620"/>
      <c r="SZD3290" s="620"/>
      <c r="SZE3290" s="617"/>
      <c r="SZF3290" s="618"/>
      <c r="SZG3290" s="619"/>
      <c r="SZH3290" s="620"/>
      <c r="SZI3290" s="620"/>
      <c r="SZJ3290" s="620"/>
      <c r="SZK3290" s="617"/>
      <c r="SZL3290" s="618"/>
      <c r="SZM3290" s="619"/>
      <c r="SZN3290" s="620"/>
      <c r="SZO3290" s="620"/>
      <c r="SZP3290" s="620"/>
      <c r="SZQ3290" s="617"/>
      <c r="SZR3290" s="618"/>
      <c r="SZS3290" s="619"/>
      <c r="SZT3290" s="620"/>
      <c r="SZU3290" s="620"/>
      <c r="SZV3290" s="620"/>
      <c r="SZW3290" s="617"/>
      <c r="SZX3290" s="618"/>
      <c r="SZY3290" s="619"/>
      <c r="SZZ3290" s="620"/>
      <c r="TAA3290" s="620"/>
      <c r="TAB3290" s="620"/>
      <c r="TAC3290" s="617"/>
      <c r="TAD3290" s="618"/>
      <c r="TAE3290" s="619"/>
      <c r="TAF3290" s="620"/>
      <c r="TAG3290" s="620"/>
      <c r="TAH3290" s="620"/>
      <c r="TAI3290" s="617"/>
      <c r="TAJ3290" s="618"/>
      <c r="TAK3290" s="619"/>
      <c r="TAL3290" s="620"/>
      <c r="TAM3290" s="620"/>
      <c r="TAN3290" s="620"/>
      <c r="TAO3290" s="617"/>
      <c r="TAP3290" s="618"/>
      <c r="TAQ3290" s="619"/>
      <c r="TAR3290" s="620"/>
      <c r="TAS3290" s="620"/>
      <c r="TAT3290" s="620"/>
      <c r="TAU3290" s="617"/>
      <c r="TAV3290" s="618"/>
      <c r="TAW3290" s="619"/>
      <c r="TAX3290" s="620"/>
      <c r="TAY3290" s="620"/>
      <c r="TAZ3290" s="620"/>
      <c r="TBA3290" s="617"/>
      <c r="TBB3290" s="618"/>
      <c r="TBC3290" s="619"/>
      <c r="TBD3290" s="620"/>
      <c r="TBE3290" s="620"/>
      <c r="TBF3290" s="620"/>
      <c r="TBG3290" s="617"/>
      <c r="TBH3290" s="618"/>
      <c r="TBI3290" s="619"/>
      <c r="TBJ3290" s="620"/>
      <c r="TBK3290" s="620"/>
      <c r="TBL3290" s="620"/>
      <c r="TBM3290" s="617"/>
      <c r="TBN3290" s="618"/>
      <c r="TBO3290" s="619"/>
      <c r="TBP3290" s="620"/>
      <c r="TBQ3290" s="620"/>
      <c r="TBR3290" s="620"/>
      <c r="TBS3290" s="617"/>
      <c r="TBT3290" s="618"/>
      <c r="TBU3290" s="619"/>
      <c r="TBV3290" s="620"/>
      <c r="TBW3290" s="620"/>
      <c r="TBX3290" s="620"/>
      <c r="TBY3290" s="617"/>
      <c r="TBZ3290" s="618"/>
      <c r="TCA3290" s="619"/>
      <c r="TCB3290" s="620"/>
      <c r="TCC3290" s="620"/>
      <c r="TCD3290" s="620"/>
      <c r="TCE3290" s="617"/>
      <c r="TCF3290" s="618"/>
      <c r="TCG3290" s="619"/>
      <c r="TCH3290" s="620"/>
      <c r="TCI3290" s="620"/>
      <c r="TCJ3290" s="620"/>
      <c r="TCK3290" s="617"/>
      <c r="TCL3290" s="618"/>
      <c r="TCM3290" s="619"/>
      <c r="TCN3290" s="620"/>
      <c r="TCO3290" s="620"/>
      <c r="TCP3290" s="620"/>
      <c r="TCQ3290" s="617"/>
      <c r="TCR3290" s="618"/>
      <c r="TCS3290" s="619"/>
      <c r="TCT3290" s="620"/>
      <c r="TCU3290" s="620"/>
      <c r="TCV3290" s="620"/>
      <c r="TCW3290" s="617"/>
      <c r="TCX3290" s="618"/>
      <c r="TCY3290" s="619"/>
      <c r="TCZ3290" s="620"/>
      <c r="TDA3290" s="620"/>
      <c r="TDB3290" s="620"/>
      <c r="TDC3290" s="617"/>
      <c r="TDD3290" s="618"/>
      <c r="TDE3290" s="619"/>
      <c r="TDF3290" s="620"/>
      <c r="TDG3290" s="620"/>
      <c r="TDH3290" s="620"/>
      <c r="TDI3290" s="617"/>
      <c r="TDJ3290" s="618"/>
      <c r="TDK3290" s="619"/>
      <c r="TDL3290" s="620"/>
      <c r="TDM3290" s="620"/>
      <c r="TDN3290" s="620"/>
      <c r="TDO3290" s="617"/>
      <c r="TDP3290" s="618"/>
      <c r="TDQ3290" s="619"/>
      <c r="TDR3290" s="620"/>
      <c r="TDS3290" s="620"/>
      <c r="TDT3290" s="620"/>
      <c r="TDU3290" s="617"/>
      <c r="TDV3290" s="618"/>
      <c r="TDW3290" s="619"/>
      <c r="TDX3290" s="620"/>
      <c r="TDY3290" s="620"/>
      <c r="TDZ3290" s="620"/>
      <c r="TEA3290" s="617"/>
      <c r="TEB3290" s="618"/>
      <c r="TEC3290" s="619"/>
      <c r="TED3290" s="620"/>
      <c r="TEE3290" s="620"/>
      <c r="TEF3290" s="620"/>
      <c r="TEG3290" s="617"/>
      <c r="TEH3290" s="618"/>
      <c r="TEI3290" s="619"/>
      <c r="TEJ3290" s="620"/>
      <c r="TEK3290" s="620"/>
      <c r="TEL3290" s="620"/>
      <c r="TEM3290" s="617"/>
      <c r="TEN3290" s="618"/>
      <c r="TEO3290" s="619"/>
      <c r="TEP3290" s="620"/>
      <c r="TEQ3290" s="620"/>
      <c r="TER3290" s="620"/>
      <c r="TES3290" s="617"/>
      <c r="TET3290" s="618"/>
      <c r="TEU3290" s="619"/>
      <c r="TEV3290" s="620"/>
      <c r="TEW3290" s="620"/>
      <c r="TEX3290" s="620"/>
      <c r="TEY3290" s="617"/>
      <c r="TEZ3290" s="618"/>
      <c r="TFA3290" s="619"/>
      <c r="TFB3290" s="620"/>
      <c r="TFC3290" s="620"/>
      <c r="TFD3290" s="620"/>
      <c r="TFE3290" s="617"/>
      <c r="TFF3290" s="618"/>
      <c r="TFG3290" s="619"/>
      <c r="TFH3290" s="620"/>
      <c r="TFI3290" s="620"/>
      <c r="TFJ3290" s="620"/>
      <c r="TFK3290" s="617"/>
      <c r="TFL3290" s="618"/>
      <c r="TFM3290" s="619"/>
      <c r="TFN3290" s="620"/>
      <c r="TFO3290" s="620"/>
      <c r="TFP3290" s="620"/>
      <c r="TFQ3290" s="617"/>
      <c r="TFR3290" s="618"/>
      <c r="TFS3290" s="619"/>
      <c r="TFT3290" s="620"/>
      <c r="TFU3290" s="620"/>
      <c r="TFV3290" s="620"/>
      <c r="TFW3290" s="617"/>
      <c r="TFX3290" s="618"/>
      <c r="TFY3290" s="619"/>
      <c r="TFZ3290" s="620"/>
      <c r="TGA3290" s="620"/>
      <c r="TGB3290" s="620"/>
      <c r="TGC3290" s="617"/>
      <c r="TGD3290" s="618"/>
      <c r="TGE3290" s="619"/>
      <c r="TGF3290" s="620"/>
      <c r="TGG3290" s="620"/>
      <c r="TGH3290" s="620"/>
      <c r="TGI3290" s="617"/>
      <c r="TGJ3290" s="618"/>
      <c r="TGK3290" s="619"/>
      <c r="TGL3290" s="620"/>
      <c r="TGM3290" s="620"/>
      <c r="TGN3290" s="620"/>
      <c r="TGO3290" s="617"/>
      <c r="TGP3290" s="618"/>
      <c r="TGQ3290" s="619"/>
      <c r="TGR3290" s="620"/>
      <c r="TGS3290" s="620"/>
      <c r="TGT3290" s="620"/>
      <c r="TGU3290" s="617"/>
      <c r="TGV3290" s="618"/>
      <c r="TGW3290" s="619"/>
      <c r="TGX3290" s="620"/>
      <c r="TGY3290" s="620"/>
      <c r="TGZ3290" s="620"/>
      <c r="THA3290" s="617"/>
      <c r="THB3290" s="618"/>
      <c r="THC3290" s="619"/>
      <c r="THD3290" s="620"/>
      <c r="THE3290" s="620"/>
      <c r="THF3290" s="620"/>
      <c r="THG3290" s="617"/>
      <c r="THH3290" s="618"/>
      <c r="THI3290" s="619"/>
      <c r="THJ3290" s="620"/>
      <c r="THK3290" s="620"/>
      <c r="THL3290" s="620"/>
      <c r="THM3290" s="617"/>
      <c r="THN3290" s="618"/>
      <c r="THO3290" s="619"/>
      <c r="THP3290" s="620"/>
      <c r="THQ3290" s="620"/>
      <c r="THR3290" s="620"/>
      <c r="THS3290" s="617"/>
      <c r="THT3290" s="618"/>
      <c r="THU3290" s="619"/>
      <c r="THV3290" s="620"/>
      <c r="THW3290" s="620"/>
      <c r="THX3290" s="620"/>
      <c r="THY3290" s="617"/>
      <c r="THZ3290" s="618"/>
      <c r="TIA3290" s="619"/>
      <c r="TIB3290" s="620"/>
      <c r="TIC3290" s="620"/>
      <c r="TID3290" s="620"/>
      <c r="TIE3290" s="617"/>
      <c r="TIF3290" s="618"/>
      <c r="TIG3290" s="619"/>
      <c r="TIH3290" s="620"/>
      <c r="TII3290" s="620"/>
      <c r="TIJ3290" s="620"/>
      <c r="TIK3290" s="617"/>
      <c r="TIL3290" s="618"/>
      <c r="TIM3290" s="619"/>
      <c r="TIN3290" s="620"/>
      <c r="TIO3290" s="620"/>
      <c r="TIP3290" s="620"/>
      <c r="TIQ3290" s="617"/>
      <c r="TIR3290" s="618"/>
      <c r="TIS3290" s="619"/>
      <c r="TIT3290" s="620"/>
      <c r="TIU3290" s="620"/>
      <c r="TIV3290" s="620"/>
      <c r="TIW3290" s="617"/>
      <c r="TIX3290" s="618"/>
      <c r="TIY3290" s="619"/>
      <c r="TIZ3290" s="620"/>
      <c r="TJA3290" s="620"/>
      <c r="TJB3290" s="620"/>
      <c r="TJC3290" s="617"/>
      <c r="TJD3290" s="618"/>
      <c r="TJE3290" s="619"/>
      <c r="TJF3290" s="620"/>
      <c r="TJG3290" s="620"/>
      <c r="TJH3290" s="620"/>
      <c r="TJI3290" s="617"/>
      <c r="TJJ3290" s="618"/>
      <c r="TJK3290" s="619"/>
      <c r="TJL3290" s="620"/>
      <c r="TJM3290" s="620"/>
      <c r="TJN3290" s="620"/>
      <c r="TJO3290" s="617"/>
      <c r="TJP3290" s="618"/>
      <c r="TJQ3290" s="619"/>
      <c r="TJR3290" s="620"/>
      <c r="TJS3290" s="620"/>
      <c r="TJT3290" s="620"/>
      <c r="TJU3290" s="617"/>
      <c r="TJV3290" s="618"/>
      <c r="TJW3290" s="619"/>
      <c r="TJX3290" s="620"/>
      <c r="TJY3290" s="620"/>
      <c r="TJZ3290" s="620"/>
      <c r="TKA3290" s="617"/>
      <c r="TKB3290" s="618"/>
      <c r="TKC3290" s="619"/>
      <c r="TKD3290" s="620"/>
      <c r="TKE3290" s="620"/>
      <c r="TKF3290" s="620"/>
      <c r="TKG3290" s="617"/>
      <c r="TKH3290" s="618"/>
      <c r="TKI3290" s="619"/>
      <c r="TKJ3290" s="620"/>
      <c r="TKK3290" s="620"/>
      <c r="TKL3290" s="620"/>
      <c r="TKM3290" s="617"/>
      <c r="TKN3290" s="618"/>
      <c r="TKO3290" s="619"/>
      <c r="TKP3290" s="620"/>
      <c r="TKQ3290" s="620"/>
      <c r="TKR3290" s="620"/>
      <c r="TKS3290" s="617"/>
      <c r="TKT3290" s="618"/>
      <c r="TKU3290" s="619"/>
      <c r="TKV3290" s="620"/>
      <c r="TKW3290" s="620"/>
      <c r="TKX3290" s="620"/>
      <c r="TKY3290" s="617"/>
      <c r="TKZ3290" s="618"/>
      <c r="TLA3290" s="619"/>
      <c r="TLB3290" s="620"/>
      <c r="TLC3290" s="620"/>
      <c r="TLD3290" s="620"/>
      <c r="TLE3290" s="617"/>
      <c r="TLF3290" s="618"/>
      <c r="TLG3290" s="619"/>
      <c r="TLH3290" s="620"/>
      <c r="TLI3290" s="620"/>
      <c r="TLJ3290" s="620"/>
      <c r="TLK3290" s="617"/>
      <c r="TLL3290" s="618"/>
      <c r="TLM3290" s="619"/>
      <c r="TLN3290" s="620"/>
      <c r="TLO3290" s="620"/>
      <c r="TLP3290" s="620"/>
      <c r="TLQ3290" s="617"/>
      <c r="TLR3290" s="618"/>
      <c r="TLS3290" s="619"/>
      <c r="TLT3290" s="620"/>
      <c r="TLU3290" s="620"/>
      <c r="TLV3290" s="620"/>
      <c r="TLW3290" s="617"/>
      <c r="TLX3290" s="618"/>
      <c r="TLY3290" s="619"/>
      <c r="TLZ3290" s="620"/>
      <c r="TMA3290" s="620"/>
      <c r="TMB3290" s="620"/>
      <c r="TMC3290" s="617"/>
      <c r="TMD3290" s="618"/>
      <c r="TME3290" s="619"/>
      <c r="TMF3290" s="620"/>
      <c r="TMG3290" s="620"/>
      <c r="TMH3290" s="620"/>
      <c r="TMI3290" s="617"/>
      <c r="TMJ3290" s="618"/>
      <c r="TMK3290" s="619"/>
      <c r="TML3290" s="620"/>
      <c r="TMM3290" s="620"/>
      <c r="TMN3290" s="620"/>
      <c r="TMO3290" s="617"/>
      <c r="TMP3290" s="618"/>
      <c r="TMQ3290" s="619"/>
      <c r="TMR3290" s="620"/>
      <c r="TMS3290" s="620"/>
      <c r="TMT3290" s="620"/>
      <c r="TMU3290" s="617"/>
      <c r="TMV3290" s="618"/>
      <c r="TMW3290" s="619"/>
      <c r="TMX3290" s="620"/>
      <c r="TMY3290" s="620"/>
      <c r="TMZ3290" s="620"/>
      <c r="TNA3290" s="617"/>
      <c r="TNB3290" s="618"/>
      <c r="TNC3290" s="619"/>
      <c r="TND3290" s="620"/>
      <c r="TNE3290" s="620"/>
      <c r="TNF3290" s="620"/>
      <c r="TNG3290" s="617"/>
      <c r="TNH3290" s="618"/>
      <c r="TNI3290" s="619"/>
      <c r="TNJ3290" s="620"/>
      <c r="TNK3290" s="620"/>
      <c r="TNL3290" s="620"/>
      <c r="TNM3290" s="617"/>
      <c r="TNN3290" s="618"/>
      <c r="TNO3290" s="619"/>
      <c r="TNP3290" s="620"/>
      <c r="TNQ3290" s="620"/>
      <c r="TNR3290" s="620"/>
      <c r="TNS3290" s="617"/>
      <c r="TNT3290" s="618"/>
      <c r="TNU3290" s="619"/>
      <c r="TNV3290" s="620"/>
      <c r="TNW3290" s="620"/>
      <c r="TNX3290" s="620"/>
      <c r="TNY3290" s="617"/>
      <c r="TNZ3290" s="618"/>
      <c r="TOA3290" s="619"/>
      <c r="TOB3290" s="620"/>
      <c r="TOC3290" s="620"/>
      <c r="TOD3290" s="620"/>
      <c r="TOE3290" s="617"/>
      <c r="TOF3290" s="618"/>
      <c r="TOG3290" s="619"/>
      <c r="TOH3290" s="620"/>
      <c r="TOI3290" s="620"/>
      <c r="TOJ3290" s="620"/>
      <c r="TOK3290" s="617"/>
      <c r="TOL3290" s="618"/>
      <c r="TOM3290" s="619"/>
      <c r="TON3290" s="620"/>
      <c r="TOO3290" s="620"/>
      <c r="TOP3290" s="620"/>
      <c r="TOQ3290" s="617"/>
      <c r="TOR3290" s="618"/>
      <c r="TOS3290" s="619"/>
      <c r="TOT3290" s="620"/>
      <c r="TOU3290" s="620"/>
      <c r="TOV3290" s="620"/>
      <c r="TOW3290" s="617"/>
      <c r="TOX3290" s="618"/>
      <c r="TOY3290" s="619"/>
      <c r="TOZ3290" s="620"/>
      <c r="TPA3290" s="620"/>
      <c r="TPB3290" s="620"/>
      <c r="TPC3290" s="617"/>
      <c r="TPD3290" s="618"/>
      <c r="TPE3290" s="619"/>
      <c r="TPF3290" s="620"/>
      <c r="TPG3290" s="620"/>
      <c r="TPH3290" s="620"/>
      <c r="TPI3290" s="617"/>
      <c r="TPJ3290" s="618"/>
      <c r="TPK3290" s="619"/>
      <c r="TPL3290" s="620"/>
      <c r="TPM3290" s="620"/>
      <c r="TPN3290" s="620"/>
      <c r="TPO3290" s="617"/>
      <c r="TPP3290" s="618"/>
      <c r="TPQ3290" s="619"/>
      <c r="TPR3290" s="620"/>
      <c r="TPS3290" s="620"/>
      <c r="TPT3290" s="620"/>
      <c r="TPU3290" s="617"/>
      <c r="TPV3290" s="618"/>
      <c r="TPW3290" s="619"/>
      <c r="TPX3290" s="620"/>
      <c r="TPY3290" s="620"/>
      <c r="TPZ3290" s="620"/>
      <c r="TQA3290" s="617"/>
      <c r="TQB3290" s="618"/>
      <c r="TQC3290" s="619"/>
      <c r="TQD3290" s="620"/>
      <c r="TQE3290" s="620"/>
      <c r="TQF3290" s="620"/>
      <c r="TQG3290" s="617"/>
      <c r="TQH3290" s="618"/>
      <c r="TQI3290" s="619"/>
      <c r="TQJ3290" s="620"/>
      <c r="TQK3290" s="620"/>
      <c r="TQL3290" s="620"/>
      <c r="TQM3290" s="617"/>
      <c r="TQN3290" s="618"/>
      <c r="TQO3290" s="619"/>
      <c r="TQP3290" s="620"/>
      <c r="TQQ3290" s="620"/>
      <c r="TQR3290" s="620"/>
      <c r="TQS3290" s="617"/>
      <c r="TQT3290" s="618"/>
      <c r="TQU3290" s="619"/>
      <c r="TQV3290" s="620"/>
      <c r="TQW3290" s="620"/>
      <c r="TQX3290" s="620"/>
      <c r="TQY3290" s="617"/>
      <c r="TQZ3290" s="618"/>
      <c r="TRA3290" s="619"/>
      <c r="TRB3290" s="620"/>
      <c r="TRC3290" s="620"/>
      <c r="TRD3290" s="620"/>
      <c r="TRE3290" s="617"/>
      <c r="TRF3290" s="618"/>
      <c r="TRG3290" s="619"/>
      <c r="TRH3290" s="620"/>
      <c r="TRI3290" s="620"/>
      <c r="TRJ3290" s="620"/>
      <c r="TRK3290" s="617"/>
      <c r="TRL3290" s="618"/>
      <c r="TRM3290" s="619"/>
      <c r="TRN3290" s="620"/>
      <c r="TRO3290" s="620"/>
      <c r="TRP3290" s="620"/>
      <c r="TRQ3290" s="617"/>
      <c r="TRR3290" s="618"/>
      <c r="TRS3290" s="619"/>
      <c r="TRT3290" s="620"/>
      <c r="TRU3290" s="620"/>
      <c r="TRV3290" s="620"/>
      <c r="TRW3290" s="617"/>
      <c r="TRX3290" s="618"/>
      <c r="TRY3290" s="619"/>
      <c r="TRZ3290" s="620"/>
      <c r="TSA3290" s="620"/>
      <c r="TSB3290" s="620"/>
      <c r="TSC3290" s="617"/>
      <c r="TSD3290" s="618"/>
      <c r="TSE3290" s="619"/>
      <c r="TSF3290" s="620"/>
      <c r="TSG3290" s="620"/>
      <c r="TSH3290" s="620"/>
      <c r="TSI3290" s="617"/>
      <c r="TSJ3290" s="618"/>
      <c r="TSK3290" s="619"/>
      <c r="TSL3290" s="620"/>
      <c r="TSM3290" s="620"/>
      <c r="TSN3290" s="620"/>
      <c r="TSO3290" s="617"/>
      <c r="TSP3290" s="618"/>
      <c r="TSQ3290" s="619"/>
      <c r="TSR3290" s="620"/>
      <c r="TSS3290" s="620"/>
      <c r="TST3290" s="620"/>
      <c r="TSU3290" s="617"/>
      <c r="TSV3290" s="618"/>
      <c r="TSW3290" s="619"/>
      <c r="TSX3290" s="620"/>
      <c r="TSY3290" s="620"/>
      <c r="TSZ3290" s="620"/>
      <c r="TTA3290" s="617"/>
      <c r="TTB3290" s="618"/>
      <c r="TTC3290" s="619"/>
      <c r="TTD3290" s="620"/>
      <c r="TTE3290" s="620"/>
      <c r="TTF3290" s="620"/>
      <c r="TTG3290" s="617"/>
      <c r="TTH3290" s="618"/>
      <c r="TTI3290" s="619"/>
      <c r="TTJ3290" s="620"/>
      <c r="TTK3290" s="620"/>
      <c r="TTL3290" s="620"/>
      <c r="TTM3290" s="617"/>
      <c r="TTN3290" s="618"/>
      <c r="TTO3290" s="619"/>
      <c r="TTP3290" s="620"/>
      <c r="TTQ3290" s="620"/>
      <c r="TTR3290" s="620"/>
      <c r="TTS3290" s="617"/>
      <c r="TTT3290" s="618"/>
      <c r="TTU3290" s="619"/>
      <c r="TTV3290" s="620"/>
      <c r="TTW3290" s="620"/>
      <c r="TTX3290" s="620"/>
      <c r="TTY3290" s="617"/>
      <c r="TTZ3290" s="618"/>
      <c r="TUA3290" s="619"/>
      <c r="TUB3290" s="620"/>
      <c r="TUC3290" s="620"/>
      <c r="TUD3290" s="620"/>
      <c r="TUE3290" s="617"/>
      <c r="TUF3290" s="618"/>
      <c r="TUG3290" s="619"/>
      <c r="TUH3290" s="620"/>
      <c r="TUI3290" s="620"/>
      <c r="TUJ3290" s="620"/>
      <c r="TUK3290" s="617"/>
      <c r="TUL3290" s="618"/>
      <c r="TUM3290" s="619"/>
      <c r="TUN3290" s="620"/>
      <c r="TUO3290" s="620"/>
      <c r="TUP3290" s="620"/>
      <c r="TUQ3290" s="617"/>
      <c r="TUR3290" s="618"/>
      <c r="TUS3290" s="619"/>
      <c r="TUT3290" s="620"/>
      <c r="TUU3290" s="620"/>
      <c r="TUV3290" s="620"/>
      <c r="TUW3290" s="617"/>
      <c r="TUX3290" s="618"/>
      <c r="TUY3290" s="619"/>
      <c r="TUZ3290" s="620"/>
      <c r="TVA3290" s="620"/>
      <c r="TVB3290" s="620"/>
      <c r="TVC3290" s="617"/>
      <c r="TVD3290" s="618"/>
      <c r="TVE3290" s="619"/>
      <c r="TVF3290" s="620"/>
      <c r="TVG3290" s="620"/>
      <c r="TVH3290" s="620"/>
      <c r="TVI3290" s="617"/>
      <c r="TVJ3290" s="618"/>
      <c r="TVK3290" s="619"/>
      <c r="TVL3290" s="620"/>
      <c r="TVM3290" s="620"/>
      <c r="TVN3290" s="620"/>
      <c r="TVO3290" s="617"/>
      <c r="TVP3290" s="618"/>
      <c r="TVQ3290" s="619"/>
      <c r="TVR3290" s="620"/>
      <c r="TVS3290" s="620"/>
      <c r="TVT3290" s="620"/>
      <c r="TVU3290" s="617"/>
      <c r="TVV3290" s="618"/>
      <c r="TVW3290" s="619"/>
      <c r="TVX3290" s="620"/>
      <c r="TVY3290" s="620"/>
      <c r="TVZ3290" s="620"/>
      <c r="TWA3290" s="617"/>
      <c r="TWB3290" s="618"/>
      <c r="TWC3290" s="619"/>
      <c r="TWD3290" s="620"/>
      <c r="TWE3290" s="620"/>
      <c r="TWF3290" s="620"/>
      <c r="TWG3290" s="617"/>
      <c r="TWH3290" s="618"/>
      <c r="TWI3290" s="619"/>
      <c r="TWJ3290" s="620"/>
      <c r="TWK3290" s="620"/>
      <c r="TWL3290" s="620"/>
      <c r="TWM3290" s="617"/>
      <c r="TWN3290" s="618"/>
      <c r="TWO3290" s="619"/>
      <c r="TWP3290" s="620"/>
      <c r="TWQ3290" s="620"/>
      <c r="TWR3290" s="620"/>
      <c r="TWS3290" s="617"/>
      <c r="TWT3290" s="618"/>
      <c r="TWU3290" s="619"/>
      <c r="TWV3290" s="620"/>
      <c r="TWW3290" s="620"/>
      <c r="TWX3290" s="620"/>
      <c r="TWY3290" s="617"/>
      <c r="TWZ3290" s="618"/>
      <c r="TXA3290" s="619"/>
      <c r="TXB3290" s="620"/>
      <c r="TXC3290" s="620"/>
      <c r="TXD3290" s="620"/>
      <c r="TXE3290" s="617"/>
      <c r="TXF3290" s="618"/>
      <c r="TXG3290" s="619"/>
      <c r="TXH3290" s="620"/>
      <c r="TXI3290" s="620"/>
      <c r="TXJ3290" s="620"/>
      <c r="TXK3290" s="617"/>
      <c r="TXL3290" s="618"/>
      <c r="TXM3290" s="619"/>
      <c r="TXN3290" s="620"/>
      <c r="TXO3290" s="620"/>
      <c r="TXP3290" s="620"/>
      <c r="TXQ3290" s="617"/>
      <c r="TXR3290" s="618"/>
      <c r="TXS3290" s="619"/>
      <c r="TXT3290" s="620"/>
      <c r="TXU3290" s="620"/>
      <c r="TXV3290" s="620"/>
      <c r="TXW3290" s="617"/>
      <c r="TXX3290" s="618"/>
      <c r="TXY3290" s="619"/>
      <c r="TXZ3290" s="620"/>
      <c r="TYA3290" s="620"/>
      <c r="TYB3290" s="620"/>
      <c r="TYC3290" s="617"/>
      <c r="TYD3290" s="618"/>
      <c r="TYE3290" s="619"/>
      <c r="TYF3290" s="620"/>
      <c r="TYG3290" s="620"/>
      <c r="TYH3290" s="620"/>
      <c r="TYI3290" s="617"/>
      <c r="TYJ3290" s="618"/>
      <c r="TYK3290" s="619"/>
      <c r="TYL3290" s="620"/>
      <c r="TYM3290" s="620"/>
      <c r="TYN3290" s="620"/>
      <c r="TYO3290" s="617"/>
      <c r="TYP3290" s="618"/>
      <c r="TYQ3290" s="619"/>
      <c r="TYR3290" s="620"/>
      <c r="TYS3290" s="620"/>
      <c r="TYT3290" s="620"/>
      <c r="TYU3290" s="617"/>
      <c r="TYV3290" s="618"/>
      <c r="TYW3290" s="619"/>
      <c r="TYX3290" s="620"/>
      <c r="TYY3290" s="620"/>
      <c r="TYZ3290" s="620"/>
      <c r="TZA3290" s="617"/>
      <c r="TZB3290" s="618"/>
      <c r="TZC3290" s="619"/>
      <c r="TZD3290" s="620"/>
      <c r="TZE3290" s="620"/>
      <c r="TZF3290" s="620"/>
      <c r="TZG3290" s="617"/>
      <c r="TZH3290" s="618"/>
      <c r="TZI3290" s="619"/>
      <c r="TZJ3290" s="620"/>
      <c r="TZK3290" s="620"/>
      <c r="TZL3290" s="620"/>
      <c r="TZM3290" s="617"/>
      <c r="TZN3290" s="618"/>
      <c r="TZO3290" s="619"/>
      <c r="TZP3290" s="620"/>
      <c r="TZQ3290" s="620"/>
      <c r="TZR3290" s="620"/>
      <c r="TZS3290" s="617"/>
      <c r="TZT3290" s="618"/>
      <c r="TZU3290" s="619"/>
      <c r="TZV3290" s="620"/>
      <c r="TZW3290" s="620"/>
      <c r="TZX3290" s="620"/>
      <c r="TZY3290" s="617"/>
      <c r="TZZ3290" s="618"/>
      <c r="UAA3290" s="619"/>
      <c r="UAB3290" s="620"/>
      <c r="UAC3290" s="620"/>
      <c r="UAD3290" s="620"/>
      <c r="UAE3290" s="617"/>
      <c r="UAF3290" s="618"/>
      <c r="UAG3290" s="619"/>
      <c r="UAH3290" s="620"/>
      <c r="UAI3290" s="620"/>
      <c r="UAJ3290" s="620"/>
      <c r="UAK3290" s="617"/>
      <c r="UAL3290" s="618"/>
      <c r="UAM3290" s="619"/>
      <c r="UAN3290" s="620"/>
      <c r="UAO3290" s="620"/>
      <c r="UAP3290" s="620"/>
      <c r="UAQ3290" s="617"/>
      <c r="UAR3290" s="618"/>
      <c r="UAS3290" s="619"/>
      <c r="UAT3290" s="620"/>
      <c r="UAU3290" s="620"/>
      <c r="UAV3290" s="620"/>
      <c r="UAW3290" s="617"/>
      <c r="UAX3290" s="618"/>
      <c r="UAY3290" s="619"/>
      <c r="UAZ3290" s="620"/>
      <c r="UBA3290" s="620"/>
      <c r="UBB3290" s="620"/>
      <c r="UBC3290" s="617"/>
      <c r="UBD3290" s="618"/>
      <c r="UBE3290" s="619"/>
      <c r="UBF3290" s="620"/>
      <c r="UBG3290" s="620"/>
      <c r="UBH3290" s="620"/>
      <c r="UBI3290" s="617"/>
      <c r="UBJ3290" s="618"/>
      <c r="UBK3290" s="619"/>
      <c r="UBL3290" s="620"/>
      <c r="UBM3290" s="620"/>
      <c r="UBN3290" s="620"/>
      <c r="UBO3290" s="617"/>
      <c r="UBP3290" s="618"/>
      <c r="UBQ3290" s="619"/>
      <c r="UBR3290" s="620"/>
      <c r="UBS3290" s="620"/>
      <c r="UBT3290" s="620"/>
      <c r="UBU3290" s="617"/>
      <c r="UBV3290" s="618"/>
      <c r="UBW3290" s="619"/>
      <c r="UBX3290" s="620"/>
      <c r="UBY3290" s="620"/>
      <c r="UBZ3290" s="620"/>
      <c r="UCA3290" s="617"/>
      <c r="UCB3290" s="618"/>
      <c r="UCC3290" s="619"/>
      <c r="UCD3290" s="620"/>
      <c r="UCE3290" s="620"/>
      <c r="UCF3290" s="620"/>
      <c r="UCG3290" s="617"/>
      <c r="UCH3290" s="618"/>
      <c r="UCI3290" s="619"/>
      <c r="UCJ3290" s="620"/>
      <c r="UCK3290" s="620"/>
      <c r="UCL3290" s="620"/>
      <c r="UCM3290" s="617"/>
      <c r="UCN3290" s="618"/>
      <c r="UCO3290" s="619"/>
      <c r="UCP3290" s="620"/>
      <c r="UCQ3290" s="620"/>
      <c r="UCR3290" s="620"/>
      <c r="UCS3290" s="617"/>
      <c r="UCT3290" s="618"/>
      <c r="UCU3290" s="619"/>
      <c r="UCV3290" s="620"/>
      <c r="UCW3290" s="620"/>
      <c r="UCX3290" s="620"/>
      <c r="UCY3290" s="617"/>
      <c r="UCZ3290" s="618"/>
      <c r="UDA3290" s="619"/>
      <c r="UDB3290" s="620"/>
      <c r="UDC3290" s="620"/>
      <c r="UDD3290" s="620"/>
      <c r="UDE3290" s="617"/>
      <c r="UDF3290" s="618"/>
      <c r="UDG3290" s="619"/>
      <c r="UDH3290" s="620"/>
      <c r="UDI3290" s="620"/>
      <c r="UDJ3290" s="620"/>
      <c r="UDK3290" s="617"/>
      <c r="UDL3290" s="618"/>
      <c r="UDM3290" s="619"/>
      <c r="UDN3290" s="620"/>
      <c r="UDO3290" s="620"/>
      <c r="UDP3290" s="620"/>
      <c r="UDQ3290" s="617"/>
      <c r="UDR3290" s="618"/>
      <c r="UDS3290" s="619"/>
      <c r="UDT3290" s="620"/>
      <c r="UDU3290" s="620"/>
      <c r="UDV3290" s="620"/>
      <c r="UDW3290" s="617"/>
      <c r="UDX3290" s="618"/>
      <c r="UDY3290" s="619"/>
      <c r="UDZ3290" s="620"/>
      <c r="UEA3290" s="620"/>
      <c r="UEB3290" s="620"/>
      <c r="UEC3290" s="617"/>
      <c r="UED3290" s="618"/>
      <c r="UEE3290" s="619"/>
      <c r="UEF3290" s="620"/>
      <c r="UEG3290" s="620"/>
      <c r="UEH3290" s="620"/>
      <c r="UEI3290" s="617"/>
      <c r="UEJ3290" s="618"/>
      <c r="UEK3290" s="619"/>
      <c r="UEL3290" s="620"/>
      <c r="UEM3290" s="620"/>
      <c r="UEN3290" s="620"/>
      <c r="UEO3290" s="617"/>
      <c r="UEP3290" s="618"/>
      <c r="UEQ3290" s="619"/>
      <c r="UER3290" s="620"/>
      <c r="UES3290" s="620"/>
      <c r="UET3290" s="620"/>
      <c r="UEU3290" s="617"/>
      <c r="UEV3290" s="618"/>
      <c r="UEW3290" s="619"/>
      <c r="UEX3290" s="620"/>
      <c r="UEY3290" s="620"/>
      <c r="UEZ3290" s="620"/>
      <c r="UFA3290" s="617"/>
      <c r="UFB3290" s="618"/>
      <c r="UFC3290" s="619"/>
      <c r="UFD3290" s="620"/>
      <c r="UFE3290" s="620"/>
      <c r="UFF3290" s="620"/>
      <c r="UFG3290" s="617"/>
      <c r="UFH3290" s="618"/>
      <c r="UFI3290" s="619"/>
      <c r="UFJ3290" s="620"/>
      <c r="UFK3290" s="620"/>
      <c r="UFL3290" s="620"/>
      <c r="UFM3290" s="617"/>
      <c r="UFN3290" s="618"/>
      <c r="UFO3290" s="619"/>
      <c r="UFP3290" s="620"/>
      <c r="UFQ3290" s="620"/>
      <c r="UFR3290" s="620"/>
      <c r="UFS3290" s="617"/>
      <c r="UFT3290" s="618"/>
      <c r="UFU3290" s="619"/>
      <c r="UFV3290" s="620"/>
      <c r="UFW3290" s="620"/>
      <c r="UFX3290" s="620"/>
      <c r="UFY3290" s="617"/>
      <c r="UFZ3290" s="618"/>
      <c r="UGA3290" s="619"/>
      <c r="UGB3290" s="620"/>
      <c r="UGC3290" s="620"/>
      <c r="UGD3290" s="620"/>
      <c r="UGE3290" s="617"/>
      <c r="UGF3290" s="618"/>
      <c r="UGG3290" s="619"/>
      <c r="UGH3290" s="620"/>
      <c r="UGI3290" s="620"/>
      <c r="UGJ3290" s="620"/>
      <c r="UGK3290" s="617"/>
      <c r="UGL3290" s="618"/>
      <c r="UGM3290" s="619"/>
      <c r="UGN3290" s="620"/>
      <c r="UGO3290" s="620"/>
      <c r="UGP3290" s="620"/>
      <c r="UGQ3290" s="617"/>
      <c r="UGR3290" s="618"/>
      <c r="UGS3290" s="619"/>
      <c r="UGT3290" s="620"/>
      <c r="UGU3290" s="620"/>
      <c r="UGV3290" s="620"/>
      <c r="UGW3290" s="617"/>
      <c r="UGX3290" s="618"/>
      <c r="UGY3290" s="619"/>
      <c r="UGZ3290" s="620"/>
      <c r="UHA3290" s="620"/>
      <c r="UHB3290" s="620"/>
      <c r="UHC3290" s="617"/>
      <c r="UHD3290" s="618"/>
      <c r="UHE3290" s="619"/>
      <c r="UHF3290" s="620"/>
      <c r="UHG3290" s="620"/>
      <c r="UHH3290" s="620"/>
      <c r="UHI3290" s="617"/>
      <c r="UHJ3290" s="618"/>
      <c r="UHK3290" s="619"/>
      <c r="UHL3290" s="620"/>
      <c r="UHM3290" s="620"/>
      <c r="UHN3290" s="620"/>
      <c r="UHO3290" s="617"/>
      <c r="UHP3290" s="618"/>
      <c r="UHQ3290" s="619"/>
      <c r="UHR3290" s="620"/>
      <c r="UHS3290" s="620"/>
      <c r="UHT3290" s="620"/>
      <c r="UHU3290" s="617"/>
      <c r="UHV3290" s="618"/>
      <c r="UHW3290" s="619"/>
      <c r="UHX3290" s="620"/>
      <c r="UHY3290" s="620"/>
      <c r="UHZ3290" s="620"/>
      <c r="UIA3290" s="617"/>
      <c r="UIB3290" s="618"/>
      <c r="UIC3290" s="619"/>
      <c r="UID3290" s="620"/>
      <c r="UIE3290" s="620"/>
      <c r="UIF3290" s="620"/>
      <c r="UIG3290" s="617"/>
      <c r="UIH3290" s="618"/>
      <c r="UII3290" s="619"/>
      <c r="UIJ3290" s="620"/>
      <c r="UIK3290" s="620"/>
      <c r="UIL3290" s="620"/>
      <c r="UIM3290" s="617"/>
      <c r="UIN3290" s="618"/>
      <c r="UIO3290" s="619"/>
      <c r="UIP3290" s="620"/>
      <c r="UIQ3290" s="620"/>
      <c r="UIR3290" s="620"/>
      <c r="UIS3290" s="617"/>
      <c r="UIT3290" s="618"/>
      <c r="UIU3290" s="619"/>
      <c r="UIV3290" s="620"/>
      <c r="UIW3290" s="620"/>
      <c r="UIX3290" s="620"/>
      <c r="UIY3290" s="617"/>
      <c r="UIZ3290" s="618"/>
      <c r="UJA3290" s="619"/>
      <c r="UJB3290" s="620"/>
      <c r="UJC3290" s="620"/>
      <c r="UJD3290" s="620"/>
      <c r="UJE3290" s="617"/>
      <c r="UJF3290" s="618"/>
      <c r="UJG3290" s="619"/>
      <c r="UJH3290" s="620"/>
      <c r="UJI3290" s="620"/>
      <c r="UJJ3290" s="620"/>
      <c r="UJK3290" s="617"/>
      <c r="UJL3290" s="618"/>
      <c r="UJM3290" s="619"/>
      <c r="UJN3290" s="620"/>
      <c r="UJO3290" s="620"/>
      <c r="UJP3290" s="620"/>
      <c r="UJQ3290" s="617"/>
      <c r="UJR3290" s="618"/>
      <c r="UJS3290" s="619"/>
      <c r="UJT3290" s="620"/>
      <c r="UJU3290" s="620"/>
      <c r="UJV3290" s="620"/>
      <c r="UJW3290" s="617"/>
      <c r="UJX3290" s="618"/>
      <c r="UJY3290" s="619"/>
      <c r="UJZ3290" s="620"/>
      <c r="UKA3290" s="620"/>
      <c r="UKB3290" s="620"/>
      <c r="UKC3290" s="617"/>
      <c r="UKD3290" s="618"/>
      <c r="UKE3290" s="619"/>
      <c r="UKF3290" s="620"/>
      <c r="UKG3290" s="620"/>
      <c r="UKH3290" s="620"/>
      <c r="UKI3290" s="617"/>
      <c r="UKJ3290" s="618"/>
      <c r="UKK3290" s="619"/>
      <c r="UKL3290" s="620"/>
      <c r="UKM3290" s="620"/>
      <c r="UKN3290" s="620"/>
      <c r="UKO3290" s="617"/>
      <c r="UKP3290" s="618"/>
      <c r="UKQ3290" s="619"/>
      <c r="UKR3290" s="620"/>
      <c r="UKS3290" s="620"/>
      <c r="UKT3290" s="620"/>
      <c r="UKU3290" s="617"/>
      <c r="UKV3290" s="618"/>
      <c r="UKW3290" s="619"/>
      <c r="UKX3290" s="620"/>
      <c r="UKY3290" s="620"/>
      <c r="UKZ3290" s="620"/>
      <c r="ULA3290" s="617"/>
      <c r="ULB3290" s="618"/>
      <c r="ULC3290" s="619"/>
      <c r="ULD3290" s="620"/>
      <c r="ULE3290" s="620"/>
      <c r="ULF3290" s="620"/>
      <c r="ULG3290" s="617"/>
      <c r="ULH3290" s="618"/>
      <c r="ULI3290" s="619"/>
      <c r="ULJ3290" s="620"/>
      <c r="ULK3290" s="620"/>
      <c r="ULL3290" s="620"/>
      <c r="ULM3290" s="617"/>
      <c r="ULN3290" s="618"/>
      <c r="ULO3290" s="619"/>
      <c r="ULP3290" s="620"/>
      <c r="ULQ3290" s="620"/>
      <c r="ULR3290" s="620"/>
      <c r="ULS3290" s="617"/>
      <c r="ULT3290" s="618"/>
      <c r="ULU3290" s="619"/>
      <c r="ULV3290" s="620"/>
      <c r="ULW3290" s="620"/>
      <c r="ULX3290" s="620"/>
      <c r="ULY3290" s="617"/>
      <c r="ULZ3290" s="618"/>
      <c r="UMA3290" s="619"/>
      <c r="UMB3290" s="620"/>
      <c r="UMC3290" s="620"/>
      <c r="UMD3290" s="620"/>
      <c r="UME3290" s="617"/>
      <c r="UMF3290" s="618"/>
      <c r="UMG3290" s="619"/>
      <c r="UMH3290" s="620"/>
      <c r="UMI3290" s="620"/>
      <c r="UMJ3290" s="620"/>
      <c r="UMK3290" s="617"/>
      <c r="UML3290" s="618"/>
      <c r="UMM3290" s="619"/>
      <c r="UMN3290" s="620"/>
      <c r="UMO3290" s="620"/>
      <c r="UMP3290" s="620"/>
      <c r="UMQ3290" s="617"/>
      <c r="UMR3290" s="618"/>
      <c r="UMS3290" s="619"/>
      <c r="UMT3290" s="620"/>
      <c r="UMU3290" s="620"/>
      <c r="UMV3290" s="620"/>
      <c r="UMW3290" s="617"/>
      <c r="UMX3290" s="618"/>
      <c r="UMY3290" s="619"/>
      <c r="UMZ3290" s="620"/>
      <c r="UNA3290" s="620"/>
      <c r="UNB3290" s="620"/>
      <c r="UNC3290" s="617"/>
      <c r="UND3290" s="618"/>
      <c r="UNE3290" s="619"/>
      <c r="UNF3290" s="620"/>
      <c r="UNG3290" s="620"/>
      <c r="UNH3290" s="620"/>
      <c r="UNI3290" s="617"/>
      <c r="UNJ3290" s="618"/>
      <c r="UNK3290" s="619"/>
      <c r="UNL3290" s="620"/>
      <c r="UNM3290" s="620"/>
      <c r="UNN3290" s="620"/>
      <c r="UNO3290" s="617"/>
      <c r="UNP3290" s="618"/>
      <c r="UNQ3290" s="619"/>
      <c r="UNR3290" s="620"/>
      <c r="UNS3290" s="620"/>
      <c r="UNT3290" s="620"/>
      <c r="UNU3290" s="617"/>
      <c r="UNV3290" s="618"/>
      <c r="UNW3290" s="619"/>
      <c r="UNX3290" s="620"/>
      <c r="UNY3290" s="620"/>
      <c r="UNZ3290" s="620"/>
      <c r="UOA3290" s="617"/>
      <c r="UOB3290" s="618"/>
      <c r="UOC3290" s="619"/>
      <c r="UOD3290" s="620"/>
      <c r="UOE3290" s="620"/>
      <c r="UOF3290" s="620"/>
      <c r="UOG3290" s="617"/>
      <c r="UOH3290" s="618"/>
      <c r="UOI3290" s="619"/>
      <c r="UOJ3290" s="620"/>
      <c r="UOK3290" s="620"/>
      <c r="UOL3290" s="620"/>
      <c r="UOM3290" s="617"/>
      <c r="UON3290" s="618"/>
      <c r="UOO3290" s="619"/>
      <c r="UOP3290" s="620"/>
      <c r="UOQ3290" s="620"/>
      <c r="UOR3290" s="620"/>
      <c r="UOS3290" s="617"/>
      <c r="UOT3290" s="618"/>
      <c r="UOU3290" s="619"/>
      <c r="UOV3290" s="620"/>
      <c r="UOW3290" s="620"/>
      <c r="UOX3290" s="620"/>
      <c r="UOY3290" s="617"/>
      <c r="UOZ3290" s="618"/>
      <c r="UPA3290" s="619"/>
      <c r="UPB3290" s="620"/>
      <c r="UPC3290" s="620"/>
      <c r="UPD3290" s="620"/>
      <c r="UPE3290" s="617"/>
      <c r="UPF3290" s="618"/>
      <c r="UPG3290" s="619"/>
      <c r="UPH3290" s="620"/>
      <c r="UPI3290" s="620"/>
      <c r="UPJ3290" s="620"/>
      <c r="UPK3290" s="617"/>
      <c r="UPL3290" s="618"/>
      <c r="UPM3290" s="619"/>
      <c r="UPN3290" s="620"/>
      <c r="UPO3290" s="620"/>
      <c r="UPP3290" s="620"/>
      <c r="UPQ3290" s="617"/>
      <c r="UPR3290" s="618"/>
      <c r="UPS3290" s="619"/>
      <c r="UPT3290" s="620"/>
      <c r="UPU3290" s="620"/>
      <c r="UPV3290" s="620"/>
      <c r="UPW3290" s="617"/>
      <c r="UPX3290" s="618"/>
      <c r="UPY3290" s="619"/>
      <c r="UPZ3290" s="620"/>
      <c r="UQA3290" s="620"/>
      <c r="UQB3290" s="620"/>
      <c r="UQC3290" s="617"/>
      <c r="UQD3290" s="618"/>
      <c r="UQE3290" s="619"/>
      <c r="UQF3290" s="620"/>
      <c r="UQG3290" s="620"/>
      <c r="UQH3290" s="620"/>
      <c r="UQI3290" s="617"/>
      <c r="UQJ3290" s="618"/>
      <c r="UQK3290" s="619"/>
      <c r="UQL3290" s="620"/>
      <c r="UQM3290" s="620"/>
      <c r="UQN3290" s="620"/>
      <c r="UQO3290" s="617"/>
      <c r="UQP3290" s="618"/>
      <c r="UQQ3290" s="619"/>
      <c r="UQR3290" s="620"/>
      <c r="UQS3290" s="620"/>
      <c r="UQT3290" s="620"/>
      <c r="UQU3290" s="617"/>
      <c r="UQV3290" s="618"/>
      <c r="UQW3290" s="619"/>
      <c r="UQX3290" s="620"/>
      <c r="UQY3290" s="620"/>
      <c r="UQZ3290" s="620"/>
      <c r="URA3290" s="617"/>
      <c r="URB3290" s="618"/>
      <c r="URC3290" s="619"/>
      <c r="URD3290" s="620"/>
      <c r="URE3290" s="620"/>
      <c r="URF3290" s="620"/>
      <c r="URG3290" s="617"/>
      <c r="URH3290" s="618"/>
      <c r="URI3290" s="619"/>
      <c r="URJ3290" s="620"/>
      <c r="URK3290" s="620"/>
      <c r="URL3290" s="620"/>
      <c r="URM3290" s="617"/>
      <c r="URN3290" s="618"/>
      <c r="URO3290" s="619"/>
      <c r="URP3290" s="620"/>
      <c r="URQ3290" s="620"/>
      <c r="URR3290" s="620"/>
      <c r="URS3290" s="617"/>
      <c r="URT3290" s="618"/>
      <c r="URU3290" s="619"/>
      <c r="URV3290" s="620"/>
      <c r="URW3290" s="620"/>
      <c r="URX3290" s="620"/>
      <c r="URY3290" s="617"/>
      <c r="URZ3290" s="618"/>
      <c r="USA3290" s="619"/>
      <c r="USB3290" s="620"/>
      <c r="USC3290" s="620"/>
      <c r="USD3290" s="620"/>
      <c r="USE3290" s="617"/>
      <c r="USF3290" s="618"/>
      <c r="USG3290" s="619"/>
      <c r="USH3290" s="620"/>
      <c r="USI3290" s="620"/>
      <c r="USJ3290" s="620"/>
      <c r="USK3290" s="617"/>
      <c r="USL3290" s="618"/>
      <c r="USM3290" s="619"/>
      <c r="USN3290" s="620"/>
      <c r="USO3290" s="620"/>
      <c r="USP3290" s="620"/>
      <c r="USQ3290" s="617"/>
      <c r="USR3290" s="618"/>
      <c r="USS3290" s="619"/>
      <c r="UST3290" s="620"/>
      <c r="USU3290" s="620"/>
      <c r="USV3290" s="620"/>
      <c r="USW3290" s="617"/>
      <c r="USX3290" s="618"/>
      <c r="USY3290" s="619"/>
      <c r="USZ3290" s="620"/>
      <c r="UTA3290" s="620"/>
      <c r="UTB3290" s="620"/>
      <c r="UTC3290" s="617"/>
      <c r="UTD3290" s="618"/>
      <c r="UTE3290" s="619"/>
      <c r="UTF3290" s="620"/>
      <c r="UTG3290" s="620"/>
      <c r="UTH3290" s="620"/>
      <c r="UTI3290" s="617"/>
      <c r="UTJ3290" s="618"/>
      <c r="UTK3290" s="619"/>
      <c r="UTL3290" s="620"/>
      <c r="UTM3290" s="620"/>
      <c r="UTN3290" s="620"/>
      <c r="UTO3290" s="617"/>
      <c r="UTP3290" s="618"/>
      <c r="UTQ3290" s="619"/>
      <c r="UTR3290" s="620"/>
      <c r="UTS3290" s="620"/>
      <c r="UTT3290" s="620"/>
      <c r="UTU3290" s="617"/>
      <c r="UTV3290" s="618"/>
      <c r="UTW3290" s="619"/>
      <c r="UTX3290" s="620"/>
      <c r="UTY3290" s="620"/>
      <c r="UTZ3290" s="620"/>
      <c r="UUA3290" s="617"/>
      <c r="UUB3290" s="618"/>
      <c r="UUC3290" s="619"/>
      <c r="UUD3290" s="620"/>
      <c r="UUE3290" s="620"/>
      <c r="UUF3290" s="620"/>
      <c r="UUG3290" s="617"/>
      <c r="UUH3290" s="618"/>
      <c r="UUI3290" s="619"/>
      <c r="UUJ3290" s="620"/>
      <c r="UUK3290" s="620"/>
      <c r="UUL3290" s="620"/>
      <c r="UUM3290" s="617"/>
      <c r="UUN3290" s="618"/>
      <c r="UUO3290" s="619"/>
      <c r="UUP3290" s="620"/>
      <c r="UUQ3290" s="620"/>
      <c r="UUR3290" s="620"/>
      <c r="UUS3290" s="617"/>
      <c r="UUT3290" s="618"/>
      <c r="UUU3290" s="619"/>
      <c r="UUV3290" s="620"/>
      <c r="UUW3290" s="620"/>
      <c r="UUX3290" s="620"/>
      <c r="UUY3290" s="617"/>
      <c r="UUZ3290" s="618"/>
      <c r="UVA3290" s="619"/>
      <c r="UVB3290" s="620"/>
      <c r="UVC3290" s="620"/>
      <c r="UVD3290" s="620"/>
      <c r="UVE3290" s="617"/>
      <c r="UVF3290" s="618"/>
      <c r="UVG3290" s="619"/>
      <c r="UVH3290" s="620"/>
      <c r="UVI3290" s="620"/>
      <c r="UVJ3290" s="620"/>
      <c r="UVK3290" s="617"/>
      <c r="UVL3290" s="618"/>
      <c r="UVM3290" s="619"/>
      <c r="UVN3290" s="620"/>
      <c r="UVO3290" s="620"/>
      <c r="UVP3290" s="620"/>
      <c r="UVQ3290" s="617"/>
      <c r="UVR3290" s="618"/>
      <c r="UVS3290" s="619"/>
      <c r="UVT3290" s="620"/>
      <c r="UVU3290" s="620"/>
      <c r="UVV3290" s="620"/>
      <c r="UVW3290" s="617"/>
      <c r="UVX3290" s="618"/>
      <c r="UVY3290" s="619"/>
      <c r="UVZ3290" s="620"/>
      <c r="UWA3290" s="620"/>
      <c r="UWB3290" s="620"/>
      <c r="UWC3290" s="617"/>
      <c r="UWD3290" s="618"/>
      <c r="UWE3290" s="619"/>
      <c r="UWF3290" s="620"/>
      <c r="UWG3290" s="620"/>
      <c r="UWH3290" s="620"/>
      <c r="UWI3290" s="617"/>
      <c r="UWJ3290" s="618"/>
      <c r="UWK3290" s="619"/>
      <c r="UWL3290" s="620"/>
      <c r="UWM3290" s="620"/>
      <c r="UWN3290" s="620"/>
      <c r="UWO3290" s="617"/>
      <c r="UWP3290" s="618"/>
      <c r="UWQ3290" s="619"/>
      <c r="UWR3290" s="620"/>
      <c r="UWS3290" s="620"/>
      <c r="UWT3290" s="620"/>
      <c r="UWU3290" s="617"/>
      <c r="UWV3290" s="618"/>
      <c r="UWW3290" s="619"/>
      <c r="UWX3290" s="620"/>
      <c r="UWY3290" s="620"/>
      <c r="UWZ3290" s="620"/>
      <c r="UXA3290" s="617"/>
      <c r="UXB3290" s="618"/>
      <c r="UXC3290" s="619"/>
      <c r="UXD3290" s="620"/>
      <c r="UXE3290" s="620"/>
      <c r="UXF3290" s="620"/>
      <c r="UXG3290" s="617"/>
      <c r="UXH3290" s="618"/>
      <c r="UXI3290" s="619"/>
      <c r="UXJ3290" s="620"/>
      <c r="UXK3290" s="620"/>
      <c r="UXL3290" s="620"/>
      <c r="UXM3290" s="617"/>
      <c r="UXN3290" s="618"/>
      <c r="UXO3290" s="619"/>
      <c r="UXP3290" s="620"/>
      <c r="UXQ3290" s="620"/>
      <c r="UXR3290" s="620"/>
      <c r="UXS3290" s="617"/>
      <c r="UXT3290" s="618"/>
      <c r="UXU3290" s="619"/>
      <c r="UXV3290" s="620"/>
      <c r="UXW3290" s="620"/>
      <c r="UXX3290" s="620"/>
      <c r="UXY3290" s="617"/>
      <c r="UXZ3290" s="618"/>
      <c r="UYA3290" s="619"/>
      <c r="UYB3290" s="620"/>
      <c r="UYC3290" s="620"/>
      <c r="UYD3290" s="620"/>
      <c r="UYE3290" s="617"/>
      <c r="UYF3290" s="618"/>
      <c r="UYG3290" s="619"/>
      <c r="UYH3290" s="620"/>
      <c r="UYI3290" s="620"/>
      <c r="UYJ3290" s="620"/>
      <c r="UYK3290" s="617"/>
      <c r="UYL3290" s="618"/>
      <c r="UYM3290" s="619"/>
      <c r="UYN3290" s="620"/>
      <c r="UYO3290" s="620"/>
      <c r="UYP3290" s="620"/>
      <c r="UYQ3290" s="617"/>
      <c r="UYR3290" s="618"/>
      <c r="UYS3290" s="619"/>
      <c r="UYT3290" s="620"/>
      <c r="UYU3290" s="620"/>
      <c r="UYV3290" s="620"/>
      <c r="UYW3290" s="617"/>
      <c r="UYX3290" s="618"/>
      <c r="UYY3290" s="619"/>
      <c r="UYZ3290" s="620"/>
      <c r="UZA3290" s="620"/>
      <c r="UZB3290" s="620"/>
      <c r="UZC3290" s="617"/>
      <c r="UZD3290" s="618"/>
      <c r="UZE3290" s="619"/>
      <c r="UZF3290" s="620"/>
      <c r="UZG3290" s="620"/>
      <c r="UZH3290" s="620"/>
      <c r="UZI3290" s="617"/>
      <c r="UZJ3290" s="618"/>
      <c r="UZK3290" s="619"/>
      <c r="UZL3290" s="620"/>
      <c r="UZM3290" s="620"/>
      <c r="UZN3290" s="620"/>
      <c r="UZO3290" s="617"/>
      <c r="UZP3290" s="618"/>
      <c r="UZQ3290" s="619"/>
      <c r="UZR3290" s="620"/>
      <c r="UZS3290" s="620"/>
      <c r="UZT3290" s="620"/>
      <c r="UZU3290" s="617"/>
      <c r="UZV3290" s="618"/>
      <c r="UZW3290" s="619"/>
      <c r="UZX3290" s="620"/>
      <c r="UZY3290" s="620"/>
      <c r="UZZ3290" s="620"/>
      <c r="VAA3290" s="617"/>
      <c r="VAB3290" s="618"/>
      <c r="VAC3290" s="619"/>
      <c r="VAD3290" s="620"/>
      <c r="VAE3290" s="620"/>
      <c r="VAF3290" s="620"/>
      <c r="VAG3290" s="617"/>
      <c r="VAH3290" s="618"/>
      <c r="VAI3290" s="619"/>
      <c r="VAJ3290" s="620"/>
      <c r="VAK3290" s="620"/>
      <c r="VAL3290" s="620"/>
      <c r="VAM3290" s="617"/>
      <c r="VAN3290" s="618"/>
      <c r="VAO3290" s="619"/>
      <c r="VAP3290" s="620"/>
      <c r="VAQ3290" s="620"/>
      <c r="VAR3290" s="620"/>
      <c r="VAS3290" s="617"/>
      <c r="VAT3290" s="618"/>
      <c r="VAU3290" s="619"/>
      <c r="VAV3290" s="620"/>
      <c r="VAW3290" s="620"/>
      <c r="VAX3290" s="620"/>
      <c r="VAY3290" s="617"/>
      <c r="VAZ3290" s="618"/>
      <c r="VBA3290" s="619"/>
      <c r="VBB3290" s="620"/>
      <c r="VBC3290" s="620"/>
      <c r="VBD3290" s="620"/>
      <c r="VBE3290" s="617"/>
      <c r="VBF3290" s="618"/>
      <c r="VBG3290" s="619"/>
      <c r="VBH3290" s="620"/>
      <c r="VBI3290" s="620"/>
      <c r="VBJ3290" s="620"/>
      <c r="VBK3290" s="617"/>
      <c r="VBL3290" s="618"/>
      <c r="VBM3290" s="619"/>
      <c r="VBN3290" s="620"/>
      <c r="VBO3290" s="620"/>
      <c r="VBP3290" s="620"/>
      <c r="VBQ3290" s="617"/>
      <c r="VBR3290" s="618"/>
      <c r="VBS3290" s="619"/>
      <c r="VBT3290" s="620"/>
      <c r="VBU3290" s="620"/>
      <c r="VBV3290" s="620"/>
      <c r="VBW3290" s="617"/>
      <c r="VBX3290" s="618"/>
      <c r="VBY3290" s="619"/>
      <c r="VBZ3290" s="620"/>
      <c r="VCA3290" s="620"/>
      <c r="VCB3290" s="620"/>
      <c r="VCC3290" s="617"/>
      <c r="VCD3290" s="618"/>
      <c r="VCE3290" s="619"/>
      <c r="VCF3290" s="620"/>
      <c r="VCG3290" s="620"/>
      <c r="VCH3290" s="620"/>
      <c r="VCI3290" s="617"/>
      <c r="VCJ3290" s="618"/>
      <c r="VCK3290" s="619"/>
      <c r="VCL3290" s="620"/>
      <c r="VCM3290" s="620"/>
      <c r="VCN3290" s="620"/>
      <c r="VCO3290" s="617"/>
      <c r="VCP3290" s="618"/>
      <c r="VCQ3290" s="619"/>
      <c r="VCR3290" s="620"/>
      <c r="VCS3290" s="620"/>
      <c r="VCT3290" s="620"/>
      <c r="VCU3290" s="617"/>
      <c r="VCV3290" s="618"/>
      <c r="VCW3290" s="619"/>
      <c r="VCX3290" s="620"/>
      <c r="VCY3290" s="620"/>
      <c r="VCZ3290" s="620"/>
      <c r="VDA3290" s="617"/>
      <c r="VDB3290" s="618"/>
      <c r="VDC3290" s="619"/>
      <c r="VDD3290" s="620"/>
      <c r="VDE3290" s="620"/>
      <c r="VDF3290" s="620"/>
      <c r="VDG3290" s="617"/>
      <c r="VDH3290" s="618"/>
      <c r="VDI3290" s="619"/>
      <c r="VDJ3290" s="620"/>
      <c r="VDK3290" s="620"/>
      <c r="VDL3290" s="620"/>
      <c r="VDM3290" s="617"/>
      <c r="VDN3290" s="618"/>
      <c r="VDO3290" s="619"/>
      <c r="VDP3290" s="620"/>
      <c r="VDQ3290" s="620"/>
      <c r="VDR3290" s="620"/>
      <c r="VDS3290" s="617"/>
      <c r="VDT3290" s="618"/>
      <c r="VDU3290" s="619"/>
      <c r="VDV3290" s="620"/>
      <c r="VDW3290" s="620"/>
      <c r="VDX3290" s="620"/>
      <c r="VDY3290" s="617"/>
      <c r="VDZ3290" s="618"/>
      <c r="VEA3290" s="619"/>
      <c r="VEB3290" s="620"/>
      <c r="VEC3290" s="620"/>
      <c r="VED3290" s="620"/>
      <c r="VEE3290" s="617"/>
      <c r="VEF3290" s="618"/>
      <c r="VEG3290" s="619"/>
      <c r="VEH3290" s="620"/>
      <c r="VEI3290" s="620"/>
      <c r="VEJ3290" s="620"/>
      <c r="VEK3290" s="617"/>
      <c r="VEL3290" s="618"/>
      <c r="VEM3290" s="619"/>
      <c r="VEN3290" s="620"/>
      <c r="VEO3290" s="620"/>
      <c r="VEP3290" s="620"/>
      <c r="VEQ3290" s="617"/>
      <c r="VER3290" s="618"/>
      <c r="VES3290" s="619"/>
      <c r="VET3290" s="620"/>
      <c r="VEU3290" s="620"/>
      <c r="VEV3290" s="620"/>
      <c r="VEW3290" s="617"/>
      <c r="VEX3290" s="618"/>
      <c r="VEY3290" s="619"/>
      <c r="VEZ3290" s="620"/>
      <c r="VFA3290" s="620"/>
      <c r="VFB3290" s="620"/>
      <c r="VFC3290" s="617"/>
      <c r="VFD3290" s="618"/>
      <c r="VFE3290" s="619"/>
      <c r="VFF3290" s="620"/>
      <c r="VFG3290" s="620"/>
      <c r="VFH3290" s="620"/>
      <c r="VFI3290" s="617"/>
      <c r="VFJ3290" s="618"/>
      <c r="VFK3290" s="619"/>
      <c r="VFL3290" s="620"/>
      <c r="VFM3290" s="620"/>
      <c r="VFN3290" s="620"/>
      <c r="VFO3290" s="617"/>
      <c r="VFP3290" s="618"/>
      <c r="VFQ3290" s="619"/>
      <c r="VFR3290" s="620"/>
      <c r="VFS3290" s="620"/>
      <c r="VFT3290" s="620"/>
      <c r="VFU3290" s="617"/>
      <c r="VFV3290" s="618"/>
      <c r="VFW3290" s="619"/>
      <c r="VFX3290" s="620"/>
      <c r="VFY3290" s="620"/>
      <c r="VFZ3290" s="620"/>
      <c r="VGA3290" s="617"/>
      <c r="VGB3290" s="618"/>
      <c r="VGC3290" s="619"/>
      <c r="VGD3290" s="620"/>
      <c r="VGE3290" s="620"/>
      <c r="VGF3290" s="620"/>
      <c r="VGG3290" s="617"/>
      <c r="VGH3290" s="618"/>
      <c r="VGI3290" s="619"/>
      <c r="VGJ3290" s="620"/>
      <c r="VGK3290" s="620"/>
      <c r="VGL3290" s="620"/>
      <c r="VGM3290" s="617"/>
      <c r="VGN3290" s="618"/>
      <c r="VGO3290" s="619"/>
      <c r="VGP3290" s="620"/>
      <c r="VGQ3290" s="620"/>
      <c r="VGR3290" s="620"/>
      <c r="VGS3290" s="617"/>
      <c r="VGT3290" s="618"/>
      <c r="VGU3290" s="619"/>
      <c r="VGV3290" s="620"/>
      <c r="VGW3290" s="620"/>
      <c r="VGX3290" s="620"/>
      <c r="VGY3290" s="617"/>
      <c r="VGZ3290" s="618"/>
      <c r="VHA3290" s="619"/>
      <c r="VHB3290" s="620"/>
      <c r="VHC3290" s="620"/>
      <c r="VHD3290" s="620"/>
      <c r="VHE3290" s="617"/>
      <c r="VHF3290" s="618"/>
      <c r="VHG3290" s="619"/>
      <c r="VHH3290" s="620"/>
      <c r="VHI3290" s="620"/>
      <c r="VHJ3290" s="620"/>
      <c r="VHK3290" s="617"/>
      <c r="VHL3290" s="618"/>
      <c r="VHM3290" s="619"/>
      <c r="VHN3290" s="620"/>
      <c r="VHO3290" s="620"/>
      <c r="VHP3290" s="620"/>
      <c r="VHQ3290" s="617"/>
      <c r="VHR3290" s="618"/>
      <c r="VHS3290" s="619"/>
      <c r="VHT3290" s="620"/>
      <c r="VHU3290" s="620"/>
      <c r="VHV3290" s="620"/>
      <c r="VHW3290" s="617"/>
      <c r="VHX3290" s="618"/>
      <c r="VHY3290" s="619"/>
      <c r="VHZ3290" s="620"/>
      <c r="VIA3290" s="620"/>
      <c r="VIB3290" s="620"/>
      <c r="VIC3290" s="617"/>
      <c r="VID3290" s="618"/>
      <c r="VIE3290" s="619"/>
      <c r="VIF3290" s="620"/>
      <c r="VIG3290" s="620"/>
      <c r="VIH3290" s="620"/>
      <c r="VII3290" s="617"/>
      <c r="VIJ3290" s="618"/>
      <c r="VIK3290" s="619"/>
      <c r="VIL3290" s="620"/>
      <c r="VIM3290" s="620"/>
      <c r="VIN3290" s="620"/>
      <c r="VIO3290" s="617"/>
      <c r="VIP3290" s="618"/>
      <c r="VIQ3290" s="619"/>
      <c r="VIR3290" s="620"/>
      <c r="VIS3290" s="620"/>
      <c r="VIT3290" s="620"/>
      <c r="VIU3290" s="617"/>
      <c r="VIV3290" s="618"/>
      <c r="VIW3290" s="619"/>
      <c r="VIX3290" s="620"/>
      <c r="VIY3290" s="620"/>
      <c r="VIZ3290" s="620"/>
      <c r="VJA3290" s="617"/>
      <c r="VJB3290" s="618"/>
      <c r="VJC3290" s="619"/>
      <c r="VJD3290" s="620"/>
      <c r="VJE3290" s="620"/>
      <c r="VJF3290" s="620"/>
      <c r="VJG3290" s="617"/>
      <c r="VJH3290" s="618"/>
      <c r="VJI3290" s="619"/>
      <c r="VJJ3290" s="620"/>
      <c r="VJK3290" s="620"/>
      <c r="VJL3290" s="620"/>
      <c r="VJM3290" s="617"/>
      <c r="VJN3290" s="618"/>
      <c r="VJO3290" s="619"/>
      <c r="VJP3290" s="620"/>
      <c r="VJQ3290" s="620"/>
      <c r="VJR3290" s="620"/>
      <c r="VJS3290" s="617"/>
      <c r="VJT3290" s="618"/>
      <c r="VJU3290" s="619"/>
      <c r="VJV3290" s="620"/>
      <c r="VJW3290" s="620"/>
      <c r="VJX3290" s="620"/>
      <c r="VJY3290" s="617"/>
      <c r="VJZ3290" s="618"/>
      <c r="VKA3290" s="619"/>
      <c r="VKB3290" s="620"/>
      <c r="VKC3290" s="620"/>
      <c r="VKD3290" s="620"/>
      <c r="VKE3290" s="617"/>
      <c r="VKF3290" s="618"/>
      <c r="VKG3290" s="619"/>
      <c r="VKH3290" s="620"/>
      <c r="VKI3290" s="620"/>
      <c r="VKJ3290" s="620"/>
      <c r="VKK3290" s="617"/>
      <c r="VKL3290" s="618"/>
      <c r="VKM3290" s="619"/>
      <c r="VKN3290" s="620"/>
      <c r="VKO3290" s="620"/>
      <c r="VKP3290" s="620"/>
      <c r="VKQ3290" s="617"/>
      <c r="VKR3290" s="618"/>
      <c r="VKS3290" s="619"/>
      <c r="VKT3290" s="620"/>
      <c r="VKU3290" s="620"/>
      <c r="VKV3290" s="620"/>
      <c r="VKW3290" s="617"/>
      <c r="VKX3290" s="618"/>
      <c r="VKY3290" s="619"/>
      <c r="VKZ3290" s="620"/>
      <c r="VLA3290" s="620"/>
      <c r="VLB3290" s="620"/>
      <c r="VLC3290" s="617"/>
      <c r="VLD3290" s="618"/>
      <c r="VLE3290" s="619"/>
      <c r="VLF3290" s="620"/>
      <c r="VLG3290" s="620"/>
      <c r="VLH3290" s="620"/>
      <c r="VLI3290" s="617"/>
      <c r="VLJ3290" s="618"/>
      <c r="VLK3290" s="619"/>
      <c r="VLL3290" s="620"/>
      <c r="VLM3290" s="620"/>
      <c r="VLN3290" s="620"/>
      <c r="VLO3290" s="617"/>
      <c r="VLP3290" s="618"/>
      <c r="VLQ3290" s="619"/>
      <c r="VLR3290" s="620"/>
      <c r="VLS3290" s="620"/>
      <c r="VLT3290" s="620"/>
      <c r="VLU3290" s="617"/>
      <c r="VLV3290" s="618"/>
      <c r="VLW3290" s="619"/>
      <c r="VLX3290" s="620"/>
      <c r="VLY3290" s="620"/>
      <c r="VLZ3290" s="620"/>
      <c r="VMA3290" s="617"/>
      <c r="VMB3290" s="618"/>
      <c r="VMC3290" s="619"/>
      <c r="VMD3290" s="620"/>
      <c r="VME3290" s="620"/>
      <c r="VMF3290" s="620"/>
      <c r="VMG3290" s="617"/>
      <c r="VMH3290" s="618"/>
      <c r="VMI3290" s="619"/>
      <c r="VMJ3290" s="620"/>
      <c r="VMK3290" s="620"/>
      <c r="VML3290" s="620"/>
      <c r="VMM3290" s="617"/>
      <c r="VMN3290" s="618"/>
      <c r="VMO3290" s="619"/>
      <c r="VMP3290" s="620"/>
      <c r="VMQ3290" s="620"/>
      <c r="VMR3290" s="620"/>
      <c r="VMS3290" s="617"/>
      <c r="VMT3290" s="618"/>
      <c r="VMU3290" s="619"/>
      <c r="VMV3290" s="620"/>
      <c r="VMW3290" s="620"/>
      <c r="VMX3290" s="620"/>
      <c r="VMY3290" s="617"/>
      <c r="VMZ3290" s="618"/>
      <c r="VNA3290" s="619"/>
      <c r="VNB3290" s="620"/>
      <c r="VNC3290" s="620"/>
      <c r="VND3290" s="620"/>
      <c r="VNE3290" s="617"/>
      <c r="VNF3290" s="618"/>
      <c r="VNG3290" s="619"/>
      <c r="VNH3290" s="620"/>
      <c r="VNI3290" s="620"/>
      <c r="VNJ3290" s="620"/>
      <c r="VNK3290" s="617"/>
      <c r="VNL3290" s="618"/>
      <c r="VNM3290" s="619"/>
      <c r="VNN3290" s="620"/>
      <c r="VNO3290" s="620"/>
      <c r="VNP3290" s="620"/>
      <c r="VNQ3290" s="617"/>
      <c r="VNR3290" s="618"/>
      <c r="VNS3290" s="619"/>
      <c r="VNT3290" s="620"/>
      <c r="VNU3290" s="620"/>
      <c r="VNV3290" s="620"/>
      <c r="VNW3290" s="617"/>
      <c r="VNX3290" s="618"/>
      <c r="VNY3290" s="619"/>
      <c r="VNZ3290" s="620"/>
      <c r="VOA3290" s="620"/>
      <c r="VOB3290" s="620"/>
      <c r="VOC3290" s="617"/>
      <c r="VOD3290" s="618"/>
      <c r="VOE3290" s="619"/>
      <c r="VOF3290" s="620"/>
      <c r="VOG3290" s="620"/>
      <c r="VOH3290" s="620"/>
      <c r="VOI3290" s="617"/>
      <c r="VOJ3290" s="618"/>
      <c r="VOK3290" s="619"/>
      <c r="VOL3290" s="620"/>
      <c r="VOM3290" s="620"/>
      <c r="VON3290" s="620"/>
      <c r="VOO3290" s="617"/>
      <c r="VOP3290" s="618"/>
      <c r="VOQ3290" s="619"/>
      <c r="VOR3290" s="620"/>
      <c r="VOS3290" s="620"/>
      <c r="VOT3290" s="620"/>
      <c r="VOU3290" s="617"/>
      <c r="VOV3290" s="618"/>
      <c r="VOW3290" s="619"/>
      <c r="VOX3290" s="620"/>
      <c r="VOY3290" s="620"/>
      <c r="VOZ3290" s="620"/>
      <c r="VPA3290" s="617"/>
      <c r="VPB3290" s="618"/>
      <c r="VPC3290" s="619"/>
      <c r="VPD3290" s="620"/>
      <c r="VPE3290" s="620"/>
      <c r="VPF3290" s="620"/>
      <c r="VPG3290" s="617"/>
      <c r="VPH3290" s="618"/>
      <c r="VPI3290" s="619"/>
      <c r="VPJ3290" s="620"/>
      <c r="VPK3290" s="620"/>
      <c r="VPL3290" s="620"/>
      <c r="VPM3290" s="617"/>
      <c r="VPN3290" s="618"/>
      <c r="VPO3290" s="619"/>
      <c r="VPP3290" s="620"/>
      <c r="VPQ3290" s="620"/>
      <c r="VPR3290" s="620"/>
      <c r="VPS3290" s="617"/>
      <c r="VPT3290" s="618"/>
      <c r="VPU3290" s="619"/>
      <c r="VPV3290" s="620"/>
      <c r="VPW3290" s="620"/>
      <c r="VPX3290" s="620"/>
      <c r="VPY3290" s="617"/>
      <c r="VPZ3290" s="618"/>
      <c r="VQA3290" s="619"/>
      <c r="VQB3290" s="620"/>
      <c r="VQC3290" s="620"/>
      <c r="VQD3290" s="620"/>
      <c r="VQE3290" s="617"/>
      <c r="VQF3290" s="618"/>
      <c r="VQG3290" s="619"/>
      <c r="VQH3290" s="620"/>
      <c r="VQI3290" s="620"/>
      <c r="VQJ3290" s="620"/>
      <c r="VQK3290" s="617"/>
      <c r="VQL3290" s="618"/>
      <c r="VQM3290" s="619"/>
      <c r="VQN3290" s="620"/>
      <c r="VQO3290" s="620"/>
      <c r="VQP3290" s="620"/>
      <c r="VQQ3290" s="617"/>
      <c r="VQR3290" s="618"/>
      <c r="VQS3290" s="619"/>
      <c r="VQT3290" s="620"/>
      <c r="VQU3290" s="620"/>
      <c r="VQV3290" s="620"/>
      <c r="VQW3290" s="617"/>
      <c r="VQX3290" s="618"/>
      <c r="VQY3290" s="619"/>
      <c r="VQZ3290" s="620"/>
      <c r="VRA3290" s="620"/>
      <c r="VRB3290" s="620"/>
      <c r="VRC3290" s="617"/>
      <c r="VRD3290" s="618"/>
      <c r="VRE3290" s="619"/>
      <c r="VRF3290" s="620"/>
      <c r="VRG3290" s="620"/>
      <c r="VRH3290" s="620"/>
      <c r="VRI3290" s="617"/>
      <c r="VRJ3290" s="618"/>
      <c r="VRK3290" s="619"/>
      <c r="VRL3290" s="620"/>
      <c r="VRM3290" s="620"/>
      <c r="VRN3290" s="620"/>
      <c r="VRO3290" s="617"/>
      <c r="VRP3290" s="618"/>
      <c r="VRQ3290" s="619"/>
      <c r="VRR3290" s="620"/>
      <c r="VRS3290" s="620"/>
      <c r="VRT3290" s="620"/>
      <c r="VRU3290" s="617"/>
      <c r="VRV3290" s="618"/>
      <c r="VRW3290" s="619"/>
      <c r="VRX3290" s="620"/>
      <c r="VRY3290" s="620"/>
      <c r="VRZ3290" s="620"/>
      <c r="VSA3290" s="617"/>
      <c r="VSB3290" s="618"/>
      <c r="VSC3290" s="619"/>
      <c r="VSD3290" s="620"/>
      <c r="VSE3290" s="620"/>
      <c r="VSF3290" s="620"/>
      <c r="VSG3290" s="617"/>
      <c r="VSH3290" s="618"/>
      <c r="VSI3290" s="619"/>
      <c r="VSJ3290" s="620"/>
      <c r="VSK3290" s="620"/>
      <c r="VSL3290" s="620"/>
      <c r="VSM3290" s="617"/>
      <c r="VSN3290" s="618"/>
      <c r="VSO3290" s="619"/>
      <c r="VSP3290" s="620"/>
      <c r="VSQ3290" s="620"/>
      <c r="VSR3290" s="620"/>
      <c r="VSS3290" s="617"/>
      <c r="VST3290" s="618"/>
      <c r="VSU3290" s="619"/>
      <c r="VSV3290" s="620"/>
      <c r="VSW3290" s="620"/>
      <c r="VSX3290" s="620"/>
      <c r="VSY3290" s="617"/>
      <c r="VSZ3290" s="618"/>
      <c r="VTA3290" s="619"/>
      <c r="VTB3290" s="620"/>
      <c r="VTC3290" s="620"/>
      <c r="VTD3290" s="620"/>
      <c r="VTE3290" s="617"/>
      <c r="VTF3290" s="618"/>
      <c r="VTG3290" s="619"/>
      <c r="VTH3290" s="620"/>
      <c r="VTI3290" s="620"/>
      <c r="VTJ3290" s="620"/>
      <c r="VTK3290" s="617"/>
      <c r="VTL3290" s="618"/>
      <c r="VTM3290" s="619"/>
      <c r="VTN3290" s="620"/>
      <c r="VTO3290" s="620"/>
      <c r="VTP3290" s="620"/>
      <c r="VTQ3290" s="617"/>
      <c r="VTR3290" s="618"/>
      <c r="VTS3290" s="619"/>
      <c r="VTT3290" s="620"/>
      <c r="VTU3290" s="620"/>
      <c r="VTV3290" s="620"/>
      <c r="VTW3290" s="617"/>
      <c r="VTX3290" s="618"/>
      <c r="VTY3290" s="619"/>
      <c r="VTZ3290" s="620"/>
      <c r="VUA3290" s="620"/>
      <c r="VUB3290" s="620"/>
      <c r="VUC3290" s="617"/>
      <c r="VUD3290" s="618"/>
      <c r="VUE3290" s="619"/>
      <c r="VUF3290" s="620"/>
      <c r="VUG3290" s="620"/>
      <c r="VUH3290" s="620"/>
      <c r="VUI3290" s="617"/>
      <c r="VUJ3290" s="618"/>
      <c r="VUK3290" s="619"/>
      <c r="VUL3290" s="620"/>
      <c r="VUM3290" s="620"/>
      <c r="VUN3290" s="620"/>
      <c r="VUO3290" s="617"/>
      <c r="VUP3290" s="618"/>
      <c r="VUQ3290" s="619"/>
      <c r="VUR3290" s="620"/>
      <c r="VUS3290" s="620"/>
      <c r="VUT3290" s="620"/>
      <c r="VUU3290" s="617"/>
      <c r="VUV3290" s="618"/>
      <c r="VUW3290" s="619"/>
      <c r="VUX3290" s="620"/>
      <c r="VUY3290" s="620"/>
      <c r="VUZ3290" s="620"/>
      <c r="VVA3290" s="617"/>
      <c r="VVB3290" s="618"/>
      <c r="VVC3290" s="619"/>
      <c r="VVD3290" s="620"/>
      <c r="VVE3290" s="620"/>
      <c r="VVF3290" s="620"/>
      <c r="VVG3290" s="617"/>
      <c r="VVH3290" s="618"/>
      <c r="VVI3290" s="619"/>
      <c r="VVJ3290" s="620"/>
      <c r="VVK3290" s="620"/>
      <c r="VVL3290" s="620"/>
      <c r="VVM3290" s="617"/>
      <c r="VVN3290" s="618"/>
      <c r="VVO3290" s="619"/>
      <c r="VVP3290" s="620"/>
      <c r="VVQ3290" s="620"/>
      <c r="VVR3290" s="620"/>
      <c r="VVS3290" s="617"/>
      <c r="VVT3290" s="618"/>
      <c r="VVU3290" s="619"/>
      <c r="VVV3290" s="620"/>
      <c r="VVW3290" s="620"/>
      <c r="VVX3290" s="620"/>
      <c r="VVY3290" s="617"/>
      <c r="VVZ3290" s="618"/>
      <c r="VWA3290" s="619"/>
      <c r="VWB3290" s="620"/>
      <c r="VWC3290" s="620"/>
      <c r="VWD3290" s="620"/>
      <c r="VWE3290" s="617"/>
      <c r="VWF3290" s="618"/>
      <c r="VWG3290" s="619"/>
      <c r="VWH3290" s="620"/>
      <c r="VWI3290" s="620"/>
      <c r="VWJ3290" s="620"/>
      <c r="VWK3290" s="617"/>
      <c r="VWL3290" s="618"/>
      <c r="VWM3290" s="619"/>
      <c r="VWN3290" s="620"/>
      <c r="VWO3290" s="620"/>
      <c r="VWP3290" s="620"/>
      <c r="VWQ3290" s="617"/>
      <c r="VWR3290" s="618"/>
      <c r="VWS3290" s="619"/>
      <c r="VWT3290" s="620"/>
      <c r="VWU3290" s="620"/>
      <c r="VWV3290" s="620"/>
      <c r="VWW3290" s="617"/>
      <c r="VWX3290" s="618"/>
      <c r="VWY3290" s="619"/>
      <c r="VWZ3290" s="620"/>
      <c r="VXA3290" s="620"/>
      <c r="VXB3290" s="620"/>
      <c r="VXC3290" s="617"/>
      <c r="VXD3290" s="618"/>
      <c r="VXE3290" s="619"/>
      <c r="VXF3290" s="620"/>
      <c r="VXG3290" s="620"/>
      <c r="VXH3290" s="620"/>
      <c r="VXI3290" s="617"/>
      <c r="VXJ3290" s="618"/>
      <c r="VXK3290" s="619"/>
      <c r="VXL3290" s="620"/>
      <c r="VXM3290" s="620"/>
      <c r="VXN3290" s="620"/>
      <c r="VXO3290" s="617"/>
      <c r="VXP3290" s="618"/>
      <c r="VXQ3290" s="619"/>
      <c r="VXR3290" s="620"/>
      <c r="VXS3290" s="620"/>
      <c r="VXT3290" s="620"/>
      <c r="VXU3290" s="617"/>
      <c r="VXV3290" s="618"/>
      <c r="VXW3290" s="619"/>
      <c r="VXX3290" s="620"/>
      <c r="VXY3290" s="620"/>
      <c r="VXZ3290" s="620"/>
      <c r="VYA3290" s="617"/>
      <c r="VYB3290" s="618"/>
      <c r="VYC3290" s="619"/>
      <c r="VYD3290" s="620"/>
      <c r="VYE3290" s="620"/>
      <c r="VYF3290" s="620"/>
      <c r="VYG3290" s="617"/>
      <c r="VYH3290" s="618"/>
      <c r="VYI3290" s="619"/>
      <c r="VYJ3290" s="620"/>
      <c r="VYK3290" s="620"/>
      <c r="VYL3290" s="620"/>
      <c r="VYM3290" s="617"/>
      <c r="VYN3290" s="618"/>
      <c r="VYO3290" s="619"/>
      <c r="VYP3290" s="620"/>
      <c r="VYQ3290" s="620"/>
      <c r="VYR3290" s="620"/>
      <c r="VYS3290" s="617"/>
      <c r="VYT3290" s="618"/>
      <c r="VYU3290" s="619"/>
      <c r="VYV3290" s="620"/>
      <c r="VYW3290" s="620"/>
      <c r="VYX3290" s="620"/>
      <c r="VYY3290" s="617"/>
      <c r="VYZ3290" s="618"/>
      <c r="VZA3290" s="619"/>
      <c r="VZB3290" s="620"/>
      <c r="VZC3290" s="620"/>
      <c r="VZD3290" s="620"/>
      <c r="VZE3290" s="617"/>
      <c r="VZF3290" s="618"/>
      <c r="VZG3290" s="619"/>
      <c r="VZH3290" s="620"/>
      <c r="VZI3290" s="620"/>
      <c r="VZJ3290" s="620"/>
      <c r="VZK3290" s="617"/>
      <c r="VZL3290" s="618"/>
      <c r="VZM3290" s="619"/>
      <c r="VZN3290" s="620"/>
      <c r="VZO3290" s="620"/>
      <c r="VZP3290" s="620"/>
      <c r="VZQ3290" s="617"/>
      <c r="VZR3290" s="618"/>
      <c r="VZS3290" s="619"/>
      <c r="VZT3290" s="620"/>
      <c r="VZU3290" s="620"/>
      <c r="VZV3290" s="620"/>
      <c r="VZW3290" s="617"/>
      <c r="VZX3290" s="618"/>
      <c r="VZY3290" s="619"/>
      <c r="VZZ3290" s="620"/>
      <c r="WAA3290" s="620"/>
      <c r="WAB3290" s="620"/>
      <c r="WAC3290" s="617"/>
      <c r="WAD3290" s="618"/>
      <c r="WAE3290" s="619"/>
      <c r="WAF3290" s="620"/>
      <c r="WAG3290" s="620"/>
      <c r="WAH3290" s="620"/>
      <c r="WAI3290" s="617"/>
      <c r="WAJ3290" s="618"/>
      <c r="WAK3290" s="619"/>
      <c r="WAL3290" s="620"/>
      <c r="WAM3290" s="620"/>
      <c r="WAN3290" s="620"/>
      <c r="WAO3290" s="617"/>
      <c r="WAP3290" s="618"/>
      <c r="WAQ3290" s="619"/>
      <c r="WAR3290" s="620"/>
      <c r="WAS3290" s="620"/>
      <c r="WAT3290" s="620"/>
      <c r="WAU3290" s="617"/>
      <c r="WAV3290" s="618"/>
      <c r="WAW3290" s="619"/>
      <c r="WAX3290" s="620"/>
      <c r="WAY3290" s="620"/>
      <c r="WAZ3290" s="620"/>
      <c r="WBA3290" s="617"/>
      <c r="WBB3290" s="618"/>
      <c r="WBC3290" s="619"/>
      <c r="WBD3290" s="620"/>
      <c r="WBE3290" s="620"/>
      <c r="WBF3290" s="620"/>
      <c r="WBG3290" s="617"/>
      <c r="WBH3290" s="618"/>
      <c r="WBI3290" s="619"/>
      <c r="WBJ3290" s="620"/>
      <c r="WBK3290" s="620"/>
      <c r="WBL3290" s="620"/>
      <c r="WBM3290" s="617"/>
      <c r="WBN3290" s="618"/>
      <c r="WBO3290" s="619"/>
      <c r="WBP3290" s="620"/>
      <c r="WBQ3290" s="620"/>
      <c r="WBR3290" s="620"/>
      <c r="WBS3290" s="617"/>
      <c r="WBT3290" s="618"/>
      <c r="WBU3290" s="619"/>
      <c r="WBV3290" s="620"/>
      <c r="WBW3290" s="620"/>
      <c r="WBX3290" s="620"/>
      <c r="WBY3290" s="617"/>
      <c r="WBZ3290" s="618"/>
      <c r="WCA3290" s="619"/>
      <c r="WCB3290" s="620"/>
      <c r="WCC3290" s="620"/>
      <c r="WCD3290" s="620"/>
      <c r="WCE3290" s="617"/>
      <c r="WCF3290" s="618"/>
      <c r="WCG3290" s="619"/>
      <c r="WCH3290" s="620"/>
      <c r="WCI3290" s="620"/>
      <c r="WCJ3290" s="620"/>
      <c r="WCK3290" s="617"/>
      <c r="WCL3290" s="618"/>
      <c r="WCM3290" s="619"/>
      <c r="WCN3290" s="620"/>
      <c r="WCO3290" s="620"/>
      <c r="WCP3290" s="620"/>
      <c r="WCQ3290" s="617"/>
      <c r="WCR3290" s="618"/>
      <c r="WCS3290" s="619"/>
      <c r="WCT3290" s="620"/>
      <c r="WCU3290" s="620"/>
      <c r="WCV3290" s="620"/>
      <c r="WCW3290" s="617"/>
      <c r="WCX3290" s="618"/>
      <c r="WCY3290" s="619"/>
      <c r="WCZ3290" s="620"/>
      <c r="WDA3290" s="620"/>
      <c r="WDB3290" s="620"/>
      <c r="WDC3290" s="617"/>
      <c r="WDD3290" s="618"/>
      <c r="WDE3290" s="619"/>
      <c r="WDF3290" s="620"/>
      <c r="WDG3290" s="620"/>
      <c r="WDH3290" s="620"/>
      <c r="WDI3290" s="617"/>
      <c r="WDJ3290" s="618"/>
      <c r="WDK3290" s="619"/>
      <c r="WDL3290" s="620"/>
      <c r="WDM3290" s="620"/>
      <c r="WDN3290" s="620"/>
      <c r="WDO3290" s="617"/>
      <c r="WDP3290" s="618"/>
      <c r="WDQ3290" s="619"/>
      <c r="WDR3290" s="620"/>
      <c r="WDS3290" s="620"/>
      <c r="WDT3290" s="620"/>
      <c r="WDU3290" s="617"/>
      <c r="WDV3290" s="618"/>
      <c r="WDW3290" s="619"/>
      <c r="WDX3290" s="620"/>
      <c r="WDY3290" s="620"/>
      <c r="WDZ3290" s="620"/>
      <c r="WEA3290" s="617"/>
      <c r="WEB3290" s="618"/>
      <c r="WEC3290" s="619"/>
      <c r="WED3290" s="620"/>
      <c r="WEE3290" s="620"/>
      <c r="WEF3290" s="620"/>
      <c r="WEG3290" s="617"/>
      <c r="WEH3290" s="618"/>
      <c r="WEI3290" s="619"/>
      <c r="WEJ3290" s="620"/>
      <c r="WEK3290" s="620"/>
      <c r="WEL3290" s="620"/>
      <c r="WEM3290" s="617"/>
      <c r="WEN3290" s="618"/>
      <c r="WEO3290" s="619"/>
      <c r="WEP3290" s="620"/>
      <c r="WEQ3290" s="620"/>
      <c r="WER3290" s="620"/>
      <c r="WES3290" s="617"/>
      <c r="WET3290" s="618"/>
      <c r="WEU3290" s="619"/>
      <c r="WEV3290" s="620"/>
      <c r="WEW3290" s="620"/>
      <c r="WEX3290" s="620"/>
      <c r="WEY3290" s="617"/>
      <c r="WEZ3290" s="618"/>
      <c r="WFA3290" s="619"/>
      <c r="WFB3290" s="620"/>
      <c r="WFC3290" s="620"/>
      <c r="WFD3290" s="620"/>
      <c r="WFE3290" s="617"/>
      <c r="WFF3290" s="618"/>
      <c r="WFG3290" s="619"/>
      <c r="WFH3290" s="620"/>
      <c r="WFI3290" s="620"/>
      <c r="WFJ3290" s="620"/>
      <c r="WFK3290" s="617"/>
      <c r="WFL3290" s="618"/>
      <c r="WFM3290" s="619"/>
      <c r="WFN3290" s="620"/>
      <c r="WFO3290" s="620"/>
      <c r="WFP3290" s="620"/>
      <c r="WFQ3290" s="617"/>
      <c r="WFR3290" s="618"/>
      <c r="WFS3290" s="619"/>
      <c r="WFT3290" s="620"/>
      <c r="WFU3290" s="620"/>
      <c r="WFV3290" s="620"/>
      <c r="WFW3290" s="617"/>
      <c r="WFX3290" s="618"/>
      <c r="WFY3290" s="619"/>
      <c r="WFZ3290" s="620"/>
      <c r="WGA3290" s="620"/>
      <c r="WGB3290" s="620"/>
      <c r="WGC3290" s="617"/>
      <c r="WGD3290" s="618"/>
      <c r="WGE3290" s="619"/>
      <c r="WGF3290" s="620"/>
      <c r="WGG3290" s="620"/>
      <c r="WGH3290" s="620"/>
      <c r="WGI3290" s="617"/>
      <c r="WGJ3290" s="618"/>
      <c r="WGK3290" s="619"/>
      <c r="WGL3290" s="620"/>
      <c r="WGM3290" s="620"/>
      <c r="WGN3290" s="620"/>
      <c r="WGO3290" s="617"/>
      <c r="WGP3290" s="618"/>
      <c r="WGQ3290" s="619"/>
      <c r="WGR3290" s="620"/>
      <c r="WGS3290" s="620"/>
      <c r="WGT3290" s="620"/>
      <c r="WGU3290" s="617"/>
      <c r="WGV3290" s="618"/>
      <c r="WGW3290" s="619"/>
      <c r="WGX3290" s="620"/>
      <c r="WGY3290" s="620"/>
      <c r="WGZ3290" s="620"/>
      <c r="WHA3290" s="617"/>
      <c r="WHB3290" s="618"/>
      <c r="WHC3290" s="619"/>
      <c r="WHD3290" s="620"/>
      <c r="WHE3290" s="620"/>
      <c r="WHF3290" s="620"/>
      <c r="WHG3290" s="617"/>
      <c r="WHH3290" s="618"/>
      <c r="WHI3290" s="619"/>
      <c r="WHJ3290" s="620"/>
      <c r="WHK3290" s="620"/>
      <c r="WHL3290" s="620"/>
      <c r="WHM3290" s="617"/>
      <c r="WHN3290" s="618"/>
      <c r="WHO3290" s="619"/>
      <c r="WHP3290" s="620"/>
      <c r="WHQ3290" s="620"/>
      <c r="WHR3290" s="620"/>
      <c r="WHS3290" s="617"/>
      <c r="WHT3290" s="618"/>
      <c r="WHU3290" s="619"/>
      <c r="WHV3290" s="620"/>
      <c r="WHW3290" s="620"/>
      <c r="WHX3290" s="620"/>
      <c r="WHY3290" s="617"/>
      <c r="WHZ3290" s="618"/>
      <c r="WIA3290" s="619"/>
      <c r="WIB3290" s="620"/>
      <c r="WIC3290" s="620"/>
      <c r="WID3290" s="620"/>
      <c r="WIE3290" s="617"/>
      <c r="WIF3290" s="618"/>
      <c r="WIG3290" s="619"/>
      <c r="WIH3290" s="620"/>
      <c r="WII3290" s="620"/>
      <c r="WIJ3290" s="620"/>
      <c r="WIK3290" s="617"/>
      <c r="WIL3290" s="618"/>
      <c r="WIM3290" s="619"/>
      <c r="WIN3290" s="620"/>
      <c r="WIO3290" s="620"/>
      <c r="WIP3290" s="620"/>
      <c r="WIQ3290" s="617"/>
      <c r="WIR3290" s="618"/>
      <c r="WIS3290" s="619"/>
      <c r="WIT3290" s="620"/>
      <c r="WIU3290" s="620"/>
      <c r="WIV3290" s="620"/>
      <c r="WIW3290" s="617"/>
      <c r="WIX3290" s="618"/>
      <c r="WIY3290" s="619"/>
      <c r="WIZ3290" s="620"/>
      <c r="WJA3290" s="620"/>
      <c r="WJB3290" s="620"/>
      <c r="WJC3290" s="617"/>
      <c r="WJD3290" s="618"/>
      <c r="WJE3290" s="619"/>
      <c r="WJF3290" s="620"/>
      <c r="WJG3290" s="620"/>
      <c r="WJH3290" s="620"/>
      <c r="WJI3290" s="617"/>
      <c r="WJJ3290" s="618"/>
      <c r="WJK3290" s="619"/>
      <c r="WJL3290" s="620"/>
      <c r="WJM3290" s="620"/>
      <c r="WJN3290" s="620"/>
      <c r="WJO3290" s="617"/>
      <c r="WJP3290" s="618"/>
      <c r="WJQ3290" s="619"/>
      <c r="WJR3290" s="620"/>
      <c r="WJS3290" s="620"/>
      <c r="WJT3290" s="620"/>
      <c r="WJU3290" s="617"/>
      <c r="WJV3290" s="618"/>
      <c r="WJW3290" s="619"/>
      <c r="WJX3290" s="620"/>
      <c r="WJY3290" s="620"/>
      <c r="WJZ3290" s="620"/>
      <c r="WKA3290" s="617"/>
      <c r="WKB3290" s="618"/>
      <c r="WKC3290" s="619"/>
      <c r="WKD3290" s="620"/>
      <c r="WKE3290" s="620"/>
      <c r="WKF3290" s="620"/>
      <c r="WKG3290" s="617"/>
      <c r="WKH3290" s="618"/>
      <c r="WKI3290" s="619"/>
      <c r="WKJ3290" s="620"/>
      <c r="WKK3290" s="620"/>
      <c r="WKL3290" s="620"/>
      <c r="WKM3290" s="617"/>
      <c r="WKN3290" s="618"/>
      <c r="WKO3290" s="619"/>
      <c r="WKP3290" s="620"/>
      <c r="WKQ3290" s="620"/>
      <c r="WKR3290" s="620"/>
      <c r="WKS3290" s="617"/>
      <c r="WKT3290" s="618"/>
      <c r="WKU3290" s="619"/>
      <c r="WKV3290" s="620"/>
      <c r="WKW3290" s="620"/>
      <c r="WKX3290" s="620"/>
      <c r="WKY3290" s="617"/>
      <c r="WKZ3290" s="618"/>
      <c r="WLA3290" s="619"/>
      <c r="WLB3290" s="620"/>
      <c r="WLC3290" s="620"/>
      <c r="WLD3290" s="620"/>
      <c r="WLE3290" s="617"/>
      <c r="WLF3290" s="618"/>
      <c r="WLG3290" s="619"/>
      <c r="WLH3290" s="620"/>
      <c r="WLI3290" s="620"/>
      <c r="WLJ3290" s="620"/>
      <c r="WLK3290" s="617"/>
      <c r="WLL3290" s="618"/>
      <c r="WLM3290" s="619"/>
      <c r="WLN3290" s="620"/>
      <c r="WLO3290" s="620"/>
      <c r="WLP3290" s="620"/>
      <c r="WLQ3290" s="617"/>
      <c r="WLR3290" s="618"/>
      <c r="WLS3290" s="619"/>
      <c r="WLT3290" s="620"/>
      <c r="WLU3290" s="620"/>
      <c r="WLV3290" s="620"/>
      <c r="WLW3290" s="617"/>
      <c r="WLX3290" s="618"/>
      <c r="WLY3290" s="619"/>
      <c r="WLZ3290" s="620"/>
      <c r="WMA3290" s="620"/>
      <c r="WMB3290" s="620"/>
      <c r="WMC3290" s="617"/>
      <c r="WMD3290" s="618"/>
      <c r="WME3290" s="619"/>
      <c r="WMF3290" s="620"/>
      <c r="WMG3290" s="620"/>
      <c r="WMH3290" s="620"/>
      <c r="WMI3290" s="617"/>
      <c r="WMJ3290" s="618"/>
      <c r="WMK3290" s="619"/>
      <c r="WML3290" s="620"/>
      <c r="WMM3290" s="620"/>
      <c r="WMN3290" s="620"/>
      <c r="WMO3290" s="617"/>
      <c r="WMP3290" s="618"/>
      <c r="WMQ3290" s="619"/>
      <c r="WMR3290" s="620"/>
      <c r="WMS3290" s="620"/>
      <c r="WMT3290" s="620"/>
      <c r="WMU3290" s="617"/>
      <c r="WMV3290" s="618"/>
      <c r="WMW3290" s="619"/>
      <c r="WMX3290" s="620"/>
      <c r="WMY3290" s="620"/>
      <c r="WMZ3290" s="620"/>
      <c r="WNA3290" s="617"/>
      <c r="WNB3290" s="618"/>
      <c r="WNC3290" s="619"/>
      <c r="WND3290" s="620"/>
      <c r="WNE3290" s="620"/>
      <c r="WNF3290" s="620"/>
      <c r="WNG3290" s="617"/>
      <c r="WNH3290" s="618"/>
      <c r="WNI3290" s="619"/>
      <c r="WNJ3290" s="620"/>
      <c r="WNK3290" s="620"/>
      <c r="WNL3290" s="620"/>
      <c r="WNM3290" s="617"/>
      <c r="WNN3290" s="618"/>
      <c r="WNO3290" s="619"/>
      <c r="WNP3290" s="620"/>
      <c r="WNQ3290" s="620"/>
      <c r="WNR3290" s="620"/>
      <c r="WNS3290" s="617"/>
      <c r="WNT3290" s="618"/>
      <c r="WNU3290" s="619"/>
      <c r="WNV3290" s="620"/>
      <c r="WNW3290" s="620"/>
      <c r="WNX3290" s="620"/>
      <c r="WNY3290" s="617"/>
      <c r="WNZ3290" s="618"/>
      <c r="WOA3290" s="619"/>
      <c r="WOB3290" s="620"/>
      <c r="WOC3290" s="620"/>
      <c r="WOD3290" s="620"/>
      <c r="WOE3290" s="617"/>
      <c r="WOF3290" s="618"/>
      <c r="WOG3290" s="619"/>
      <c r="WOH3290" s="620"/>
      <c r="WOI3290" s="620"/>
      <c r="WOJ3290" s="620"/>
      <c r="WOK3290" s="617"/>
      <c r="WOL3290" s="618"/>
      <c r="WOM3290" s="619"/>
      <c r="WON3290" s="620"/>
      <c r="WOO3290" s="620"/>
      <c r="WOP3290" s="620"/>
      <c r="WOQ3290" s="617"/>
      <c r="WOR3290" s="618"/>
      <c r="WOS3290" s="619"/>
      <c r="WOT3290" s="620"/>
      <c r="WOU3290" s="620"/>
      <c r="WOV3290" s="620"/>
      <c r="WOW3290" s="617"/>
      <c r="WOX3290" s="618"/>
      <c r="WOY3290" s="619"/>
      <c r="WOZ3290" s="620"/>
      <c r="WPA3290" s="620"/>
      <c r="WPB3290" s="620"/>
      <c r="WPC3290" s="617"/>
      <c r="WPD3290" s="618"/>
      <c r="WPE3290" s="619"/>
      <c r="WPF3290" s="620"/>
      <c r="WPG3290" s="620"/>
      <c r="WPH3290" s="620"/>
      <c r="WPI3290" s="617"/>
      <c r="WPJ3290" s="618"/>
      <c r="WPK3290" s="619"/>
      <c r="WPL3290" s="620"/>
      <c r="WPM3290" s="620"/>
      <c r="WPN3290" s="620"/>
      <c r="WPO3290" s="617"/>
      <c r="WPP3290" s="618"/>
      <c r="WPQ3290" s="619"/>
      <c r="WPR3290" s="620"/>
      <c r="WPS3290" s="620"/>
      <c r="WPT3290" s="620"/>
      <c r="WPU3290" s="617"/>
      <c r="WPV3290" s="618"/>
      <c r="WPW3290" s="619"/>
      <c r="WPX3290" s="620"/>
      <c r="WPY3290" s="620"/>
      <c r="WPZ3290" s="620"/>
      <c r="WQA3290" s="617"/>
      <c r="WQB3290" s="618"/>
      <c r="WQC3290" s="619"/>
      <c r="WQD3290" s="620"/>
      <c r="WQE3290" s="620"/>
      <c r="WQF3290" s="620"/>
      <c r="WQG3290" s="617"/>
      <c r="WQH3290" s="618"/>
      <c r="WQI3290" s="619"/>
      <c r="WQJ3290" s="620"/>
      <c r="WQK3290" s="620"/>
      <c r="WQL3290" s="620"/>
      <c r="WQM3290" s="617"/>
      <c r="WQN3290" s="618"/>
      <c r="WQO3290" s="619"/>
      <c r="WQP3290" s="620"/>
      <c r="WQQ3290" s="620"/>
      <c r="WQR3290" s="620"/>
      <c r="WQS3290" s="617"/>
      <c r="WQT3290" s="618"/>
      <c r="WQU3290" s="619"/>
      <c r="WQV3290" s="620"/>
      <c r="WQW3290" s="620"/>
      <c r="WQX3290" s="620"/>
      <c r="WQY3290" s="617"/>
      <c r="WQZ3290" s="618"/>
      <c r="WRA3290" s="619"/>
      <c r="WRB3290" s="620"/>
      <c r="WRC3290" s="620"/>
      <c r="WRD3290" s="620"/>
      <c r="WRE3290" s="617"/>
      <c r="WRF3290" s="618"/>
      <c r="WRG3290" s="619"/>
      <c r="WRH3290" s="620"/>
      <c r="WRI3290" s="620"/>
      <c r="WRJ3290" s="620"/>
      <c r="WRK3290" s="617"/>
      <c r="WRL3290" s="618"/>
      <c r="WRM3290" s="619"/>
      <c r="WRN3290" s="620"/>
      <c r="WRO3290" s="620"/>
      <c r="WRP3290" s="620"/>
      <c r="WRQ3290" s="617"/>
      <c r="WRR3290" s="618"/>
      <c r="WRS3290" s="619"/>
      <c r="WRT3290" s="620"/>
      <c r="WRU3290" s="620"/>
      <c r="WRV3290" s="620"/>
      <c r="WRW3290" s="617"/>
      <c r="WRX3290" s="618"/>
      <c r="WRY3290" s="619"/>
      <c r="WRZ3290" s="620"/>
      <c r="WSA3290" s="620"/>
      <c r="WSB3290" s="620"/>
      <c r="WSC3290" s="617"/>
      <c r="WSD3290" s="618"/>
      <c r="WSE3290" s="619"/>
      <c r="WSF3290" s="620"/>
      <c r="WSG3290" s="620"/>
      <c r="WSH3290" s="620"/>
      <c r="WSI3290" s="617"/>
      <c r="WSJ3290" s="618"/>
      <c r="WSK3290" s="619"/>
      <c r="WSL3290" s="620"/>
      <c r="WSM3290" s="620"/>
      <c r="WSN3290" s="620"/>
      <c r="WSO3290" s="617"/>
      <c r="WSP3290" s="618"/>
      <c r="WSQ3290" s="619"/>
      <c r="WSR3290" s="620"/>
      <c r="WSS3290" s="620"/>
      <c r="WST3290" s="620"/>
      <c r="WSU3290" s="617"/>
      <c r="WSV3290" s="618"/>
      <c r="WSW3290" s="619"/>
      <c r="WSX3290" s="620"/>
      <c r="WSY3290" s="620"/>
      <c r="WSZ3290" s="620"/>
      <c r="WTA3290" s="617"/>
      <c r="WTB3290" s="618"/>
      <c r="WTC3290" s="619"/>
      <c r="WTD3290" s="620"/>
      <c r="WTE3290" s="620"/>
      <c r="WTF3290" s="620"/>
      <c r="WTG3290" s="617"/>
      <c r="WTH3290" s="618"/>
      <c r="WTI3290" s="619"/>
      <c r="WTJ3290" s="620"/>
      <c r="WTK3290" s="620"/>
      <c r="WTL3290" s="620"/>
      <c r="WTM3290" s="617"/>
      <c r="WTN3290" s="618"/>
      <c r="WTO3290" s="619"/>
      <c r="WTP3290" s="620"/>
      <c r="WTQ3290" s="620"/>
      <c r="WTR3290" s="620"/>
      <c r="WTS3290" s="617"/>
      <c r="WTT3290" s="618"/>
      <c r="WTU3290" s="619"/>
      <c r="WTV3290" s="620"/>
      <c r="WTW3290" s="620"/>
      <c r="WTX3290" s="620"/>
      <c r="WTY3290" s="617"/>
      <c r="WTZ3290" s="618"/>
      <c r="WUA3290" s="619"/>
      <c r="WUB3290" s="620"/>
      <c r="WUC3290" s="620"/>
      <c r="WUD3290" s="620"/>
      <c r="WUE3290" s="617"/>
      <c r="WUF3290" s="618"/>
      <c r="WUG3290" s="619"/>
      <c r="WUH3290" s="620"/>
      <c r="WUI3290" s="620"/>
      <c r="WUJ3290" s="620"/>
      <c r="WUK3290" s="617"/>
      <c r="WUL3290" s="618"/>
      <c r="WUM3290" s="619"/>
      <c r="WUN3290" s="620"/>
      <c r="WUO3290" s="620"/>
      <c r="WUP3290" s="620"/>
      <c r="WUQ3290" s="617"/>
      <c r="WUR3290" s="618"/>
      <c r="WUS3290" s="619"/>
      <c r="WUT3290" s="620"/>
      <c r="WUU3290" s="620"/>
      <c r="WUV3290" s="620"/>
      <c r="WUW3290" s="617"/>
      <c r="WUX3290" s="618"/>
      <c r="WUY3290" s="619"/>
      <c r="WUZ3290" s="620"/>
      <c r="WVA3290" s="620"/>
      <c r="WVB3290" s="620"/>
      <c r="WVC3290" s="617"/>
      <c r="WVD3290" s="618"/>
      <c r="WVE3290" s="619"/>
      <c r="WVF3290" s="620"/>
      <c r="WVG3290" s="620"/>
      <c r="WVH3290" s="620"/>
      <c r="WVI3290" s="617"/>
      <c r="WVJ3290" s="618"/>
      <c r="WVK3290" s="619"/>
      <c r="WVL3290" s="620"/>
      <c r="WVM3290" s="620"/>
      <c r="WVN3290" s="620"/>
      <c r="WVO3290" s="617"/>
      <c r="WVP3290" s="618"/>
      <c r="WVQ3290" s="619"/>
      <c r="WVR3290" s="620"/>
      <c r="WVS3290" s="620"/>
      <c r="WVT3290" s="620"/>
      <c r="WVU3290" s="617"/>
      <c r="WVV3290" s="618"/>
      <c r="WVW3290" s="619"/>
      <c r="WVX3290" s="620"/>
      <c r="WVY3290" s="620"/>
      <c r="WVZ3290" s="620"/>
      <c r="WWA3290" s="617"/>
      <c r="WWB3290" s="618"/>
      <c r="WWC3290" s="619"/>
      <c r="WWD3290" s="620"/>
      <c r="WWE3290" s="620"/>
      <c r="WWF3290" s="620"/>
      <c r="WWG3290" s="617"/>
      <c r="WWH3290" s="618"/>
      <c r="WWI3290" s="619"/>
      <c r="WWJ3290" s="620"/>
      <c r="WWK3290" s="620"/>
      <c r="WWL3290" s="620"/>
      <c r="WWM3290" s="617"/>
      <c r="WWN3290" s="618"/>
      <c r="WWO3290" s="619"/>
      <c r="WWP3290" s="620"/>
      <c r="WWQ3290" s="620"/>
      <c r="WWR3290" s="620"/>
      <c r="WWS3290" s="617"/>
      <c r="WWT3290" s="618"/>
      <c r="WWU3290" s="619"/>
      <c r="WWV3290" s="620"/>
      <c r="WWW3290" s="620"/>
      <c r="WWX3290" s="620"/>
      <c r="WWY3290" s="617"/>
      <c r="WWZ3290" s="618"/>
      <c r="WXA3290" s="619"/>
      <c r="WXB3290" s="620"/>
      <c r="WXC3290" s="620"/>
      <c r="WXD3290" s="620"/>
      <c r="WXE3290" s="617"/>
      <c r="WXF3290" s="618"/>
      <c r="WXG3290" s="619"/>
      <c r="WXH3290" s="620"/>
      <c r="WXI3290" s="620"/>
      <c r="WXJ3290" s="620"/>
      <c r="WXK3290" s="617"/>
      <c r="WXL3290" s="618"/>
      <c r="WXM3290" s="619"/>
      <c r="WXN3290" s="620"/>
      <c r="WXO3290" s="620"/>
      <c r="WXP3290" s="620"/>
      <c r="WXQ3290" s="617"/>
      <c r="WXR3290" s="618"/>
      <c r="WXS3290" s="619"/>
      <c r="WXT3290" s="620"/>
      <c r="WXU3290" s="620"/>
      <c r="WXV3290" s="620"/>
      <c r="WXW3290" s="617"/>
      <c r="WXX3290" s="618"/>
      <c r="WXY3290" s="619"/>
      <c r="WXZ3290" s="620"/>
      <c r="WYA3290" s="620"/>
      <c r="WYB3290" s="620"/>
      <c r="WYC3290" s="617"/>
      <c r="WYD3290" s="618"/>
      <c r="WYE3290" s="619"/>
      <c r="WYF3290" s="620"/>
      <c r="WYG3290" s="620"/>
      <c r="WYH3290" s="620"/>
      <c r="WYI3290" s="617"/>
      <c r="WYJ3290" s="618"/>
      <c r="WYK3290" s="619"/>
      <c r="WYL3290" s="620"/>
      <c r="WYM3290" s="620"/>
      <c r="WYN3290" s="620"/>
      <c r="WYO3290" s="617"/>
      <c r="WYP3290" s="618"/>
      <c r="WYQ3290" s="619"/>
      <c r="WYR3290" s="620"/>
      <c r="WYS3290" s="620"/>
      <c r="WYT3290" s="620"/>
      <c r="WYU3290" s="617"/>
      <c r="WYV3290" s="618"/>
      <c r="WYW3290" s="619"/>
      <c r="WYX3290" s="620"/>
      <c r="WYY3290" s="620"/>
      <c r="WYZ3290" s="620"/>
      <c r="WZA3290" s="617"/>
      <c r="WZB3290" s="618"/>
      <c r="WZC3290" s="619"/>
      <c r="WZD3290" s="620"/>
      <c r="WZE3290" s="620"/>
      <c r="WZF3290" s="620"/>
      <c r="WZG3290" s="617"/>
      <c r="WZH3290" s="618"/>
      <c r="WZI3290" s="619"/>
      <c r="WZJ3290" s="620"/>
      <c r="WZK3290" s="620"/>
      <c r="WZL3290" s="620"/>
      <c r="WZM3290" s="617"/>
      <c r="WZN3290" s="618"/>
      <c r="WZO3290" s="619"/>
      <c r="WZP3290" s="620"/>
      <c r="WZQ3290" s="620"/>
      <c r="WZR3290" s="620"/>
      <c r="WZS3290" s="617"/>
      <c r="WZT3290" s="618"/>
      <c r="WZU3290" s="619"/>
      <c r="WZV3290" s="620"/>
      <c r="WZW3290" s="620"/>
      <c r="WZX3290" s="620"/>
      <c r="WZY3290" s="617"/>
      <c r="WZZ3290" s="618"/>
      <c r="XAA3290" s="619"/>
      <c r="XAB3290" s="620"/>
      <c r="XAC3290" s="620"/>
      <c r="XAD3290" s="620"/>
      <c r="XAE3290" s="617"/>
      <c r="XAF3290" s="618"/>
      <c r="XAG3290" s="619"/>
      <c r="XAH3290" s="620"/>
      <c r="XAI3290" s="620"/>
      <c r="XAJ3290" s="620"/>
      <c r="XAK3290" s="617"/>
      <c r="XAL3290" s="618"/>
      <c r="XAM3290" s="619"/>
      <c r="XAN3290" s="620"/>
      <c r="XAO3290" s="620"/>
      <c r="XAP3290" s="620"/>
      <c r="XAQ3290" s="617"/>
      <c r="XAR3290" s="618"/>
      <c r="XAS3290" s="619"/>
      <c r="XAT3290" s="620"/>
      <c r="XAU3290" s="620"/>
      <c r="XAV3290" s="620"/>
      <c r="XAW3290" s="617"/>
      <c r="XAX3290" s="618"/>
      <c r="XAY3290" s="619"/>
      <c r="XAZ3290" s="620"/>
      <c r="XBA3290" s="620"/>
      <c r="XBB3290" s="620"/>
      <c r="XBC3290" s="617"/>
      <c r="XBD3290" s="618"/>
      <c r="XBE3290" s="619"/>
      <c r="XBF3290" s="620"/>
      <c r="XBG3290" s="620"/>
      <c r="XBH3290" s="620"/>
      <c r="XBI3290" s="617"/>
      <c r="XBJ3290" s="618"/>
      <c r="XBK3290" s="619"/>
      <c r="XBL3290" s="620"/>
      <c r="XBM3290" s="620"/>
      <c r="XBN3290" s="620"/>
      <c r="XBO3290" s="617"/>
      <c r="XBP3290" s="618"/>
      <c r="XBQ3290" s="619"/>
      <c r="XBR3290" s="620"/>
      <c r="XBS3290" s="620"/>
      <c r="XBT3290" s="620"/>
      <c r="XBU3290" s="617"/>
      <c r="XBV3290" s="618"/>
      <c r="XBW3290" s="619"/>
      <c r="XBX3290" s="620"/>
      <c r="XBY3290" s="620"/>
      <c r="XBZ3290" s="620"/>
      <c r="XCA3290" s="617"/>
      <c r="XCB3290" s="618"/>
      <c r="XCC3290" s="619"/>
      <c r="XCD3290" s="620"/>
      <c r="XCE3290" s="620"/>
      <c r="XCF3290" s="620"/>
      <c r="XCG3290" s="617"/>
      <c r="XCH3290" s="618"/>
      <c r="XCI3290" s="619"/>
      <c r="XCJ3290" s="620"/>
      <c r="XCK3290" s="620"/>
      <c r="XCL3290" s="620"/>
      <c r="XCM3290" s="617"/>
      <c r="XCN3290" s="618"/>
      <c r="XCO3290" s="619"/>
      <c r="XCP3290" s="620"/>
      <c r="XCQ3290" s="620"/>
      <c r="XCR3290" s="620"/>
      <c r="XCS3290" s="617"/>
      <c r="XCT3290" s="618"/>
      <c r="XCU3290" s="619"/>
      <c r="XCV3290" s="620"/>
      <c r="XCW3290" s="620"/>
      <c r="XCX3290" s="620"/>
      <c r="XCY3290" s="617"/>
      <c r="XCZ3290" s="618"/>
      <c r="XDA3290" s="619"/>
      <c r="XDB3290" s="620"/>
      <c r="XDC3290" s="620"/>
      <c r="XDD3290" s="620"/>
      <c r="XDE3290" s="617"/>
      <c r="XDF3290" s="618"/>
      <c r="XDG3290" s="619"/>
      <c r="XDH3290" s="620"/>
      <c r="XDI3290" s="620"/>
      <c r="XDJ3290" s="620"/>
      <c r="XDK3290" s="617"/>
      <c r="XDL3290" s="618"/>
      <c r="XDM3290" s="619"/>
      <c r="XDN3290" s="620"/>
      <c r="XDO3290" s="620"/>
      <c r="XDP3290" s="620"/>
      <c r="XDQ3290" s="617"/>
      <c r="XDR3290" s="618"/>
      <c r="XDS3290" s="619"/>
      <c r="XDT3290" s="620"/>
      <c r="XDU3290" s="620"/>
      <c r="XDV3290" s="620"/>
      <c r="XDW3290" s="617"/>
      <c r="XDX3290" s="618"/>
      <c r="XDY3290" s="619"/>
      <c r="XDZ3290" s="620"/>
      <c r="XEA3290" s="620"/>
      <c r="XEB3290" s="620"/>
      <c r="XEC3290" s="617"/>
      <c r="XED3290" s="618"/>
      <c r="XEE3290" s="619"/>
      <c r="XEF3290" s="620"/>
      <c r="XEG3290" s="620"/>
      <c r="XEH3290" s="620"/>
      <c r="XEI3290" s="617"/>
      <c r="XEJ3290" s="618"/>
      <c r="XEK3290" s="619"/>
      <c r="XEL3290" s="620"/>
      <c r="XEM3290" s="620"/>
      <c r="XEN3290" s="620"/>
      <c r="XEO3290" s="617"/>
      <c r="XEP3290" s="618"/>
      <c r="XEQ3290" s="619"/>
      <c r="XER3290" s="620"/>
      <c r="XES3290" s="620"/>
      <c r="XET3290" s="620"/>
      <c r="XEU3290" s="617"/>
      <c r="XEV3290" s="618"/>
      <c r="XEW3290" s="619"/>
      <c r="XEX3290" s="620"/>
      <c r="XEY3290" s="620"/>
      <c r="XEZ3290" s="620"/>
      <c r="XFA3290" s="617"/>
      <c r="XFB3290" s="618"/>
      <c r="XFC3290" s="619"/>
      <c r="XFD3290" s="620"/>
    </row>
    <row r="3291" spans="1:16384">
      <c r="A3291" s="617" t="s">
        <v>15561</v>
      </c>
      <c r="B3291" s="618" t="s">
        <v>15562</v>
      </c>
      <c r="C3291" s="619" t="s">
        <v>5390</v>
      </c>
      <c r="D3291" s="620">
        <v>8.8699999999999992</v>
      </c>
      <c r="E3291" s="620">
        <v>8.02</v>
      </c>
      <c r="F3291" s="620">
        <v>16.89</v>
      </c>
    </row>
    <row r="3292" spans="1:16384">
      <c r="A3292" s="617" t="s">
        <v>15563</v>
      </c>
      <c r="B3292" s="618" t="s">
        <v>15564</v>
      </c>
      <c r="C3292" s="619" t="s">
        <v>5390</v>
      </c>
      <c r="D3292" s="620">
        <v>40.49</v>
      </c>
      <c r="E3292" s="620">
        <v>8.02</v>
      </c>
      <c r="F3292" s="620">
        <v>48.51</v>
      </c>
    </row>
    <row r="3293" spans="1:16384">
      <c r="A3293" s="617" t="s">
        <v>15565</v>
      </c>
      <c r="B3293" s="618" t="s">
        <v>15566</v>
      </c>
      <c r="C3293" s="619" t="s">
        <v>5390</v>
      </c>
      <c r="D3293" s="620">
        <v>20.53</v>
      </c>
      <c r="E3293" s="620">
        <v>8.02</v>
      </c>
      <c r="F3293" s="620">
        <v>28.55</v>
      </c>
    </row>
    <row r="3294" spans="1:16384">
      <c r="A3294" s="617" t="s">
        <v>15567</v>
      </c>
      <c r="B3294" s="618" t="s">
        <v>15568</v>
      </c>
      <c r="C3294" s="619" t="s">
        <v>1</v>
      </c>
      <c r="D3294" s="620">
        <v>34.159999999999997</v>
      </c>
      <c r="E3294" s="620">
        <v>8.02</v>
      </c>
      <c r="F3294" s="620">
        <v>42.18</v>
      </c>
    </row>
    <row r="3295" spans="1:16384">
      <c r="A3295" s="617" t="s">
        <v>15569</v>
      </c>
      <c r="B3295" s="618" t="s">
        <v>15570</v>
      </c>
      <c r="C3295" s="619" t="s">
        <v>5390</v>
      </c>
      <c r="D3295" s="620">
        <v>660.27</v>
      </c>
      <c r="E3295" s="620">
        <v>10.69</v>
      </c>
      <c r="F3295" s="620">
        <v>670.96</v>
      </c>
      <c r="G3295" s="617"/>
      <c r="H3295" s="618"/>
      <c r="I3295" s="619"/>
      <c r="J3295" s="620"/>
      <c r="K3295" s="620"/>
      <c r="L3295" s="620"/>
      <c r="M3295" s="617"/>
      <c r="N3295" s="618"/>
      <c r="O3295" s="619"/>
      <c r="P3295" s="620"/>
      <c r="Q3295" s="620"/>
      <c r="R3295" s="620"/>
      <c r="S3295" s="617"/>
      <c r="T3295" s="618"/>
      <c r="U3295" s="619"/>
      <c r="V3295" s="620"/>
      <c r="W3295" s="620"/>
      <c r="X3295" s="620"/>
      <c r="Y3295" s="617"/>
      <c r="Z3295" s="618"/>
      <c r="AA3295" s="619"/>
      <c r="AB3295" s="620"/>
      <c r="AC3295" s="620"/>
      <c r="AD3295" s="620"/>
      <c r="AE3295" s="617"/>
      <c r="AF3295" s="618"/>
      <c r="AG3295" s="619"/>
      <c r="AH3295" s="620"/>
      <c r="AI3295" s="620"/>
      <c r="AJ3295" s="620"/>
      <c r="AK3295" s="617"/>
      <c r="AL3295" s="618"/>
      <c r="AM3295" s="619"/>
      <c r="AN3295" s="620"/>
      <c r="AO3295" s="620"/>
      <c r="AP3295" s="620"/>
      <c r="AQ3295" s="617"/>
      <c r="AR3295" s="618"/>
      <c r="AS3295" s="619"/>
      <c r="AT3295" s="620"/>
      <c r="AU3295" s="620"/>
      <c r="AV3295" s="620"/>
      <c r="AW3295" s="617"/>
      <c r="AX3295" s="618"/>
      <c r="AY3295" s="619"/>
      <c r="AZ3295" s="620"/>
      <c r="BA3295" s="620"/>
      <c r="BB3295" s="620"/>
      <c r="BC3295" s="617"/>
      <c r="BD3295" s="618"/>
      <c r="BE3295" s="619"/>
      <c r="BF3295" s="620"/>
      <c r="BG3295" s="620"/>
      <c r="BH3295" s="620"/>
      <c r="BI3295" s="617"/>
      <c r="BJ3295" s="618"/>
      <c r="BK3295" s="619"/>
      <c r="BL3295" s="620"/>
      <c r="BM3295" s="620"/>
      <c r="BN3295" s="620"/>
      <c r="BO3295" s="617"/>
      <c r="BP3295" s="618"/>
      <c r="BQ3295" s="619"/>
      <c r="BR3295" s="620"/>
      <c r="BS3295" s="620"/>
      <c r="BT3295" s="620"/>
      <c r="BU3295" s="617"/>
      <c r="BV3295" s="618"/>
      <c r="BW3295" s="619"/>
      <c r="BX3295" s="620"/>
      <c r="BY3295" s="620"/>
      <c r="BZ3295" s="620"/>
      <c r="CA3295" s="617"/>
      <c r="CB3295" s="618"/>
      <c r="CC3295" s="619"/>
      <c r="CD3295" s="620"/>
      <c r="CE3295" s="620"/>
      <c r="CF3295" s="620"/>
      <c r="CG3295" s="617"/>
      <c r="CH3295" s="618"/>
      <c r="CI3295" s="619"/>
      <c r="CJ3295" s="620"/>
      <c r="CK3295" s="620"/>
      <c r="CL3295" s="620"/>
      <c r="CM3295" s="617"/>
      <c r="CN3295" s="618"/>
      <c r="CO3295" s="619"/>
      <c r="CP3295" s="620"/>
      <c r="CQ3295" s="620"/>
      <c r="CR3295" s="620"/>
      <c r="CS3295" s="617"/>
      <c r="CT3295" s="618"/>
      <c r="CU3295" s="619"/>
      <c r="CV3295" s="620"/>
      <c r="CW3295" s="620"/>
      <c r="CX3295" s="620"/>
      <c r="CY3295" s="617"/>
      <c r="CZ3295" s="618"/>
      <c r="DA3295" s="619"/>
      <c r="DB3295" s="620"/>
      <c r="DC3295" s="620"/>
      <c r="DD3295" s="620"/>
      <c r="DE3295" s="617"/>
      <c r="DF3295" s="618"/>
      <c r="DG3295" s="619"/>
      <c r="DH3295" s="620"/>
      <c r="DI3295" s="620"/>
      <c r="DJ3295" s="620"/>
      <c r="DK3295" s="617"/>
      <c r="DL3295" s="618"/>
      <c r="DM3295" s="619"/>
      <c r="DN3295" s="620"/>
      <c r="DO3295" s="620"/>
      <c r="DP3295" s="620"/>
      <c r="DQ3295" s="617"/>
      <c r="DR3295" s="618"/>
      <c r="DS3295" s="619"/>
      <c r="DT3295" s="620"/>
      <c r="DU3295" s="620"/>
      <c r="DV3295" s="620"/>
      <c r="DW3295" s="617"/>
      <c r="DX3295" s="618"/>
      <c r="DY3295" s="619"/>
      <c r="DZ3295" s="620"/>
      <c r="EA3295" s="620"/>
      <c r="EB3295" s="620"/>
      <c r="EC3295" s="617"/>
      <c r="ED3295" s="618"/>
      <c r="EE3295" s="619"/>
      <c r="EF3295" s="620"/>
      <c r="EG3295" s="620"/>
      <c r="EH3295" s="620"/>
      <c r="EI3295" s="617"/>
      <c r="EJ3295" s="618"/>
      <c r="EK3295" s="619"/>
      <c r="EL3295" s="620"/>
      <c r="EM3295" s="620"/>
      <c r="EN3295" s="620"/>
      <c r="EO3295" s="617"/>
      <c r="EP3295" s="618"/>
      <c r="EQ3295" s="619"/>
      <c r="ER3295" s="620"/>
      <c r="ES3295" s="620"/>
      <c r="ET3295" s="620"/>
      <c r="EU3295" s="617"/>
      <c r="EV3295" s="618"/>
      <c r="EW3295" s="619"/>
      <c r="EX3295" s="620"/>
      <c r="EY3295" s="620"/>
      <c r="EZ3295" s="620"/>
      <c r="FA3295" s="617"/>
      <c r="FB3295" s="618"/>
      <c r="FC3295" s="619"/>
      <c r="FD3295" s="620"/>
      <c r="FE3295" s="620"/>
      <c r="FF3295" s="620"/>
      <c r="FG3295" s="617"/>
      <c r="FH3295" s="618"/>
      <c r="FI3295" s="619"/>
      <c r="FJ3295" s="620"/>
      <c r="FK3295" s="620"/>
      <c r="FL3295" s="620"/>
      <c r="FM3295" s="617"/>
      <c r="FN3295" s="618"/>
      <c r="FO3295" s="619"/>
      <c r="FP3295" s="620"/>
      <c r="FQ3295" s="620"/>
      <c r="FR3295" s="620"/>
      <c r="FS3295" s="617"/>
      <c r="FT3295" s="618"/>
      <c r="FU3295" s="619"/>
      <c r="FV3295" s="620"/>
      <c r="FW3295" s="620"/>
      <c r="FX3295" s="620"/>
      <c r="FY3295" s="617"/>
      <c r="FZ3295" s="618"/>
      <c r="GA3295" s="619"/>
      <c r="GB3295" s="620"/>
      <c r="GC3295" s="620"/>
      <c r="GD3295" s="620"/>
      <c r="GE3295" s="617"/>
      <c r="GF3295" s="618"/>
      <c r="GG3295" s="619"/>
      <c r="GH3295" s="620"/>
      <c r="GI3295" s="620"/>
      <c r="GJ3295" s="620"/>
      <c r="GK3295" s="617"/>
      <c r="GL3295" s="618"/>
      <c r="GM3295" s="619"/>
      <c r="GN3295" s="620"/>
      <c r="GO3295" s="620"/>
      <c r="GP3295" s="620"/>
      <c r="GQ3295" s="617"/>
      <c r="GR3295" s="618"/>
      <c r="GS3295" s="619"/>
      <c r="GT3295" s="620"/>
      <c r="GU3295" s="620"/>
      <c r="GV3295" s="620"/>
      <c r="GW3295" s="617"/>
      <c r="GX3295" s="618"/>
      <c r="GY3295" s="619"/>
      <c r="GZ3295" s="620"/>
      <c r="HA3295" s="620"/>
      <c r="HB3295" s="620"/>
      <c r="HC3295" s="617"/>
      <c r="HD3295" s="618"/>
      <c r="HE3295" s="619"/>
      <c r="HF3295" s="620"/>
      <c r="HG3295" s="620"/>
      <c r="HH3295" s="620"/>
      <c r="HI3295" s="617"/>
      <c r="HJ3295" s="618"/>
      <c r="HK3295" s="619"/>
      <c r="HL3295" s="620"/>
      <c r="HM3295" s="620"/>
      <c r="HN3295" s="620"/>
      <c r="HO3295" s="617"/>
      <c r="HP3295" s="618"/>
      <c r="HQ3295" s="619"/>
      <c r="HR3295" s="620"/>
      <c r="HS3295" s="620"/>
      <c r="HT3295" s="620"/>
      <c r="HU3295" s="617"/>
      <c r="HV3295" s="618"/>
      <c r="HW3295" s="619"/>
      <c r="HX3295" s="620"/>
      <c r="HY3295" s="620"/>
      <c r="HZ3295" s="620"/>
      <c r="IA3295" s="617"/>
      <c r="IB3295" s="618"/>
      <c r="IC3295" s="619"/>
      <c r="ID3295" s="620"/>
      <c r="IE3295" s="620"/>
      <c r="IF3295" s="620"/>
      <c r="IG3295" s="617"/>
      <c r="IH3295" s="618"/>
      <c r="II3295" s="619"/>
      <c r="IJ3295" s="620"/>
      <c r="IK3295" s="620"/>
      <c r="IL3295" s="620"/>
      <c r="IM3295" s="617"/>
      <c r="IN3295" s="618"/>
      <c r="IO3295" s="619"/>
      <c r="IP3295" s="620"/>
      <c r="IQ3295" s="620"/>
      <c r="IR3295" s="620"/>
      <c r="IS3295" s="617"/>
      <c r="IT3295" s="618"/>
      <c r="IU3295" s="619"/>
      <c r="IV3295" s="620"/>
      <c r="IW3295" s="620"/>
      <c r="IX3295" s="620"/>
      <c r="IY3295" s="617"/>
      <c r="IZ3295" s="618"/>
      <c r="JA3295" s="619"/>
      <c r="JB3295" s="620"/>
      <c r="JC3295" s="620"/>
      <c r="JD3295" s="620"/>
      <c r="JE3295" s="617"/>
      <c r="JF3295" s="618"/>
      <c r="JG3295" s="619"/>
      <c r="JH3295" s="620"/>
      <c r="JI3295" s="620"/>
      <c r="JJ3295" s="620"/>
      <c r="JK3295" s="617"/>
      <c r="JL3295" s="618"/>
      <c r="JM3295" s="619"/>
      <c r="JN3295" s="620"/>
      <c r="JO3295" s="620"/>
      <c r="JP3295" s="620"/>
      <c r="JQ3295" s="617"/>
      <c r="JR3295" s="618"/>
      <c r="JS3295" s="619"/>
      <c r="JT3295" s="620"/>
      <c r="JU3295" s="620"/>
      <c r="JV3295" s="620"/>
      <c r="JW3295" s="617"/>
      <c r="JX3295" s="618"/>
      <c r="JY3295" s="619"/>
      <c r="JZ3295" s="620"/>
      <c r="KA3295" s="620"/>
      <c r="KB3295" s="620"/>
      <c r="KC3295" s="617"/>
      <c r="KD3295" s="618"/>
      <c r="KE3295" s="619"/>
      <c r="KF3295" s="620"/>
      <c r="KG3295" s="620"/>
      <c r="KH3295" s="620"/>
      <c r="KI3295" s="617"/>
      <c r="KJ3295" s="618"/>
      <c r="KK3295" s="619"/>
      <c r="KL3295" s="620"/>
      <c r="KM3295" s="620"/>
      <c r="KN3295" s="620"/>
      <c r="KO3295" s="617"/>
      <c r="KP3295" s="618"/>
      <c r="KQ3295" s="619"/>
      <c r="KR3295" s="620"/>
      <c r="KS3295" s="620"/>
      <c r="KT3295" s="620"/>
      <c r="KU3295" s="617"/>
      <c r="KV3295" s="618"/>
      <c r="KW3295" s="619"/>
      <c r="KX3295" s="620"/>
      <c r="KY3295" s="620"/>
      <c r="KZ3295" s="620"/>
      <c r="LA3295" s="617"/>
      <c r="LB3295" s="618"/>
      <c r="LC3295" s="619"/>
      <c r="LD3295" s="620"/>
      <c r="LE3295" s="620"/>
      <c r="LF3295" s="620"/>
      <c r="LG3295" s="617"/>
      <c r="LH3295" s="618"/>
      <c r="LI3295" s="619"/>
      <c r="LJ3295" s="620"/>
      <c r="LK3295" s="620"/>
      <c r="LL3295" s="620"/>
      <c r="LM3295" s="617"/>
      <c r="LN3295" s="618"/>
      <c r="LO3295" s="619"/>
      <c r="LP3295" s="620"/>
      <c r="LQ3295" s="620"/>
      <c r="LR3295" s="620"/>
      <c r="LS3295" s="617"/>
      <c r="LT3295" s="618"/>
      <c r="LU3295" s="619"/>
      <c r="LV3295" s="620"/>
      <c r="LW3295" s="620"/>
      <c r="LX3295" s="620"/>
      <c r="LY3295" s="617"/>
      <c r="LZ3295" s="618"/>
      <c r="MA3295" s="619"/>
      <c r="MB3295" s="620"/>
      <c r="MC3295" s="620"/>
      <c r="MD3295" s="620"/>
      <c r="ME3295" s="617"/>
      <c r="MF3295" s="618"/>
      <c r="MG3295" s="619"/>
      <c r="MH3295" s="620"/>
      <c r="MI3295" s="620"/>
      <c r="MJ3295" s="620"/>
      <c r="MK3295" s="617"/>
      <c r="ML3295" s="618"/>
      <c r="MM3295" s="619"/>
      <c r="MN3295" s="620"/>
      <c r="MO3295" s="620"/>
      <c r="MP3295" s="620"/>
      <c r="MQ3295" s="617"/>
      <c r="MR3295" s="618"/>
      <c r="MS3295" s="619"/>
      <c r="MT3295" s="620"/>
      <c r="MU3295" s="620"/>
      <c r="MV3295" s="620"/>
      <c r="MW3295" s="617"/>
      <c r="MX3295" s="618"/>
      <c r="MY3295" s="619"/>
      <c r="MZ3295" s="620"/>
      <c r="NA3295" s="620"/>
      <c r="NB3295" s="620"/>
      <c r="NC3295" s="617"/>
      <c r="ND3295" s="618"/>
      <c r="NE3295" s="619"/>
      <c r="NF3295" s="620"/>
      <c r="NG3295" s="620"/>
      <c r="NH3295" s="620"/>
      <c r="NI3295" s="617"/>
      <c r="NJ3295" s="618"/>
      <c r="NK3295" s="619"/>
      <c r="NL3295" s="620"/>
      <c r="NM3295" s="620"/>
      <c r="NN3295" s="620"/>
      <c r="NO3295" s="617"/>
      <c r="NP3295" s="618"/>
      <c r="NQ3295" s="619"/>
      <c r="NR3295" s="620"/>
      <c r="NS3295" s="620"/>
      <c r="NT3295" s="620"/>
      <c r="NU3295" s="617"/>
      <c r="NV3295" s="618"/>
      <c r="NW3295" s="619"/>
      <c r="NX3295" s="620"/>
      <c r="NY3295" s="620"/>
      <c r="NZ3295" s="620"/>
      <c r="OA3295" s="617"/>
      <c r="OB3295" s="618"/>
      <c r="OC3295" s="619"/>
      <c r="OD3295" s="620"/>
      <c r="OE3295" s="620"/>
      <c r="OF3295" s="620"/>
      <c r="OG3295" s="617"/>
      <c r="OH3295" s="618"/>
      <c r="OI3295" s="619"/>
      <c r="OJ3295" s="620"/>
      <c r="OK3295" s="620"/>
      <c r="OL3295" s="620"/>
      <c r="OM3295" s="617"/>
      <c r="ON3295" s="618"/>
      <c r="OO3295" s="619"/>
      <c r="OP3295" s="620"/>
      <c r="OQ3295" s="620"/>
      <c r="OR3295" s="620"/>
      <c r="OS3295" s="617"/>
      <c r="OT3295" s="618"/>
      <c r="OU3295" s="619"/>
      <c r="OV3295" s="620"/>
      <c r="OW3295" s="620"/>
      <c r="OX3295" s="620"/>
      <c r="OY3295" s="617"/>
      <c r="OZ3295" s="618"/>
      <c r="PA3295" s="619"/>
      <c r="PB3295" s="620"/>
      <c r="PC3295" s="620"/>
      <c r="PD3295" s="620"/>
      <c r="PE3295" s="617"/>
      <c r="PF3295" s="618"/>
      <c r="PG3295" s="619"/>
      <c r="PH3295" s="620"/>
      <c r="PI3295" s="620"/>
      <c r="PJ3295" s="620"/>
      <c r="PK3295" s="617"/>
      <c r="PL3295" s="618"/>
      <c r="PM3295" s="619"/>
      <c r="PN3295" s="620"/>
      <c r="PO3295" s="620"/>
      <c r="PP3295" s="620"/>
      <c r="PQ3295" s="617"/>
      <c r="PR3295" s="618"/>
      <c r="PS3295" s="619"/>
      <c r="PT3295" s="620"/>
      <c r="PU3295" s="620"/>
      <c r="PV3295" s="620"/>
      <c r="PW3295" s="617"/>
      <c r="PX3295" s="618"/>
      <c r="PY3295" s="619"/>
      <c r="PZ3295" s="620"/>
      <c r="QA3295" s="620"/>
      <c r="QB3295" s="620"/>
      <c r="QC3295" s="617"/>
      <c r="QD3295" s="618"/>
      <c r="QE3295" s="619"/>
      <c r="QF3295" s="620"/>
      <c r="QG3295" s="620"/>
      <c r="QH3295" s="620"/>
      <c r="QI3295" s="617"/>
      <c r="QJ3295" s="618"/>
      <c r="QK3295" s="619"/>
      <c r="QL3295" s="620"/>
      <c r="QM3295" s="620"/>
      <c r="QN3295" s="620"/>
      <c r="QO3295" s="617"/>
      <c r="QP3295" s="618"/>
      <c r="QQ3295" s="619"/>
      <c r="QR3295" s="620"/>
      <c r="QS3295" s="620"/>
      <c r="QT3295" s="620"/>
      <c r="QU3295" s="617"/>
      <c r="QV3295" s="618"/>
      <c r="QW3295" s="619"/>
      <c r="QX3295" s="620"/>
      <c r="QY3295" s="620"/>
      <c r="QZ3295" s="620"/>
      <c r="RA3295" s="617"/>
      <c r="RB3295" s="618"/>
      <c r="RC3295" s="619"/>
      <c r="RD3295" s="620"/>
      <c r="RE3295" s="620"/>
      <c r="RF3295" s="620"/>
      <c r="RG3295" s="617"/>
      <c r="RH3295" s="618"/>
      <c r="RI3295" s="619"/>
      <c r="RJ3295" s="620"/>
      <c r="RK3295" s="620"/>
      <c r="RL3295" s="620"/>
      <c r="RM3295" s="617"/>
      <c r="RN3295" s="618"/>
      <c r="RO3295" s="619"/>
      <c r="RP3295" s="620"/>
      <c r="RQ3295" s="620"/>
      <c r="RR3295" s="620"/>
      <c r="RS3295" s="617"/>
      <c r="RT3295" s="618"/>
      <c r="RU3295" s="619"/>
      <c r="RV3295" s="620"/>
      <c r="RW3295" s="620"/>
      <c r="RX3295" s="620"/>
      <c r="RY3295" s="617"/>
      <c r="RZ3295" s="618"/>
      <c r="SA3295" s="619"/>
      <c r="SB3295" s="620"/>
      <c r="SC3295" s="620"/>
      <c r="SD3295" s="620"/>
      <c r="SE3295" s="617"/>
      <c r="SF3295" s="618"/>
      <c r="SG3295" s="619"/>
      <c r="SH3295" s="620"/>
      <c r="SI3295" s="620"/>
      <c r="SJ3295" s="620"/>
      <c r="SK3295" s="617"/>
      <c r="SL3295" s="618"/>
      <c r="SM3295" s="619"/>
      <c r="SN3295" s="620"/>
      <c r="SO3295" s="620"/>
      <c r="SP3295" s="620"/>
      <c r="SQ3295" s="617"/>
      <c r="SR3295" s="618"/>
      <c r="SS3295" s="619"/>
      <c r="ST3295" s="620"/>
      <c r="SU3295" s="620"/>
      <c r="SV3295" s="620"/>
      <c r="SW3295" s="617"/>
      <c r="SX3295" s="618"/>
      <c r="SY3295" s="619"/>
      <c r="SZ3295" s="620"/>
      <c r="TA3295" s="620"/>
      <c r="TB3295" s="620"/>
      <c r="TC3295" s="617"/>
      <c r="TD3295" s="618"/>
      <c r="TE3295" s="619"/>
      <c r="TF3295" s="620"/>
      <c r="TG3295" s="620"/>
      <c r="TH3295" s="620"/>
      <c r="TI3295" s="617"/>
      <c r="TJ3295" s="618"/>
      <c r="TK3295" s="619"/>
      <c r="TL3295" s="620"/>
      <c r="TM3295" s="620"/>
      <c r="TN3295" s="620"/>
      <c r="TO3295" s="617"/>
      <c r="TP3295" s="618"/>
      <c r="TQ3295" s="619"/>
      <c r="TR3295" s="620"/>
      <c r="TS3295" s="620"/>
      <c r="TT3295" s="620"/>
      <c r="TU3295" s="617"/>
      <c r="TV3295" s="618"/>
      <c r="TW3295" s="619"/>
      <c r="TX3295" s="620"/>
      <c r="TY3295" s="620"/>
      <c r="TZ3295" s="620"/>
      <c r="UA3295" s="617"/>
      <c r="UB3295" s="618"/>
      <c r="UC3295" s="619"/>
      <c r="UD3295" s="620"/>
      <c r="UE3295" s="620"/>
      <c r="UF3295" s="620"/>
      <c r="UG3295" s="617"/>
      <c r="UH3295" s="618"/>
      <c r="UI3295" s="619"/>
      <c r="UJ3295" s="620"/>
      <c r="UK3295" s="620"/>
      <c r="UL3295" s="620"/>
      <c r="UM3295" s="617"/>
      <c r="UN3295" s="618"/>
      <c r="UO3295" s="619"/>
      <c r="UP3295" s="620"/>
      <c r="UQ3295" s="620"/>
      <c r="UR3295" s="620"/>
      <c r="US3295" s="617"/>
      <c r="UT3295" s="618"/>
      <c r="UU3295" s="619"/>
      <c r="UV3295" s="620"/>
      <c r="UW3295" s="620"/>
      <c r="UX3295" s="620"/>
      <c r="UY3295" s="617"/>
      <c r="UZ3295" s="618"/>
      <c r="VA3295" s="619"/>
      <c r="VB3295" s="620"/>
      <c r="VC3295" s="620"/>
      <c r="VD3295" s="620"/>
      <c r="VE3295" s="617"/>
      <c r="VF3295" s="618"/>
      <c r="VG3295" s="619"/>
      <c r="VH3295" s="620"/>
      <c r="VI3295" s="620"/>
      <c r="VJ3295" s="620"/>
      <c r="VK3295" s="617"/>
      <c r="VL3295" s="618"/>
      <c r="VM3295" s="619"/>
      <c r="VN3295" s="620"/>
      <c r="VO3295" s="620"/>
      <c r="VP3295" s="620"/>
      <c r="VQ3295" s="617"/>
      <c r="VR3295" s="618"/>
      <c r="VS3295" s="619"/>
      <c r="VT3295" s="620"/>
      <c r="VU3295" s="620"/>
      <c r="VV3295" s="620"/>
      <c r="VW3295" s="617"/>
      <c r="VX3295" s="618"/>
      <c r="VY3295" s="619"/>
      <c r="VZ3295" s="620"/>
      <c r="WA3295" s="620"/>
      <c r="WB3295" s="620"/>
      <c r="WC3295" s="617"/>
      <c r="WD3295" s="618"/>
      <c r="WE3295" s="619"/>
      <c r="WF3295" s="620"/>
      <c r="WG3295" s="620"/>
      <c r="WH3295" s="620"/>
      <c r="WI3295" s="617"/>
      <c r="WJ3295" s="618"/>
      <c r="WK3295" s="619"/>
      <c r="WL3295" s="620"/>
      <c r="WM3295" s="620"/>
      <c r="WN3295" s="620"/>
      <c r="WO3295" s="617"/>
      <c r="WP3295" s="618"/>
      <c r="WQ3295" s="619"/>
      <c r="WR3295" s="620"/>
      <c r="WS3295" s="620"/>
      <c r="WT3295" s="620"/>
      <c r="WU3295" s="617"/>
      <c r="WV3295" s="618"/>
      <c r="WW3295" s="619"/>
      <c r="WX3295" s="620"/>
      <c r="WY3295" s="620"/>
      <c r="WZ3295" s="620"/>
      <c r="XA3295" s="617"/>
      <c r="XB3295" s="618"/>
      <c r="XC3295" s="619"/>
      <c r="XD3295" s="620"/>
      <c r="XE3295" s="620"/>
      <c r="XF3295" s="620"/>
      <c r="XG3295" s="617"/>
      <c r="XH3295" s="618"/>
      <c r="XI3295" s="619"/>
      <c r="XJ3295" s="620"/>
      <c r="XK3295" s="620"/>
      <c r="XL3295" s="620"/>
      <c r="XM3295" s="617"/>
      <c r="XN3295" s="618"/>
      <c r="XO3295" s="619"/>
      <c r="XP3295" s="620"/>
      <c r="XQ3295" s="620"/>
      <c r="XR3295" s="620"/>
      <c r="XS3295" s="617"/>
      <c r="XT3295" s="618"/>
      <c r="XU3295" s="619"/>
      <c r="XV3295" s="620"/>
      <c r="XW3295" s="620"/>
      <c r="XX3295" s="620"/>
      <c r="XY3295" s="617"/>
      <c r="XZ3295" s="618"/>
      <c r="YA3295" s="619"/>
      <c r="YB3295" s="620"/>
      <c r="YC3295" s="620"/>
      <c r="YD3295" s="620"/>
      <c r="YE3295" s="617"/>
      <c r="YF3295" s="618"/>
      <c r="YG3295" s="619"/>
      <c r="YH3295" s="620"/>
      <c r="YI3295" s="620"/>
      <c r="YJ3295" s="620"/>
      <c r="YK3295" s="617"/>
      <c r="YL3295" s="618"/>
      <c r="YM3295" s="619"/>
      <c r="YN3295" s="620"/>
      <c r="YO3295" s="620"/>
      <c r="YP3295" s="620"/>
      <c r="YQ3295" s="617"/>
      <c r="YR3295" s="618"/>
      <c r="YS3295" s="619"/>
      <c r="YT3295" s="620"/>
      <c r="YU3295" s="620"/>
      <c r="YV3295" s="620"/>
      <c r="YW3295" s="617"/>
      <c r="YX3295" s="618"/>
      <c r="YY3295" s="619"/>
      <c r="YZ3295" s="620"/>
      <c r="ZA3295" s="620"/>
      <c r="ZB3295" s="620"/>
      <c r="ZC3295" s="617"/>
      <c r="ZD3295" s="618"/>
      <c r="ZE3295" s="619"/>
      <c r="ZF3295" s="620"/>
      <c r="ZG3295" s="620"/>
      <c r="ZH3295" s="620"/>
      <c r="ZI3295" s="617"/>
      <c r="ZJ3295" s="618"/>
      <c r="ZK3295" s="619"/>
      <c r="ZL3295" s="620"/>
      <c r="ZM3295" s="620"/>
      <c r="ZN3295" s="620"/>
      <c r="ZO3295" s="617"/>
      <c r="ZP3295" s="618"/>
      <c r="ZQ3295" s="619"/>
      <c r="ZR3295" s="620"/>
      <c r="ZS3295" s="620"/>
      <c r="ZT3295" s="620"/>
      <c r="ZU3295" s="617"/>
      <c r="ZV3295" s="618"/>
      <c r="ZW3295" s="619"/>
      <c r="ZX3295" s="620"/>
      <c r="ZY3295" s="620"/>
      <c r="ZZ3295" s="620"/>
      <c r="AAA3295" s="617"/>
      <c r="AAB3295" s="618"/>
      <c r="AAC3295" s="619"/>
      <c r="AAD3295" s="620"/>
      <c r="AAE3295" s="620"/>
      <c r="AAF3295" s="620"/>
      <c r="AAG3295" s="617"/>
      <c r="AAH3295" s="618"/>
      <c r="AAI3295" s="619"/>
      <c r="AAJ3295" s="620"/>
      <c r="AAK3295" s="620"/>
      <c r="AAL3295" s="620"/>
      <c r="AAM3295" s="617"/>
      <c r="AAN3295" s="618"/>
      <c r="AAO3295" s="619"/>
      <c r="AAP3295" s="620"/>
      <c r="AAQ3295" s="620"/>
      <c r="AAR3295" s="620"/>
      <c r="AAS3295" s="617"/>
      <c r="AAT3295" s="618"/>
      <c r="AAU3295" s="619"/>
      <c r="AAV3295" s="620"/>
      <c r="AAW3295" s="620"/>
      <c r="AAX3295" s="620"/>
      <c r="AAY3295" s="617"/>
      <c r="AAZ3295" s="618"/>
      <c r="ABA3295" s="619"/>
      <c r="ABB3295" s="620"/>
      <c r="ABC3295" s="620"/>
      <c r="ABD3295" s="620"/>
      <c r="ABE3295" s="617"/>
      <c r="ABF3295" s="618"/>
      <c r="ABG3295" s="619"/>
      <c r="ABH3295" s="620"/>
      <c r="ABI3295" s="620"/>
      <c r="ABJ3295" s="620"/>
      <c r="ABK3295" s="617"/>
      <c r="ABL3295" s="618"/>
      <c r="ABM3295" s="619"/>
      <c r="ABN3295" s="620"/>
      <c r="ABO3295" s="620"/>
      <c r="ABP3295" s="620"/>
      <c r="ABQ3295" s="617"/>
      <c r="ABR3295" s="618"/>
      <c r="ABS3295" s="619"/>
      <c r="ABT3295" s="620"/>
      <c r="ABU3295" s="620"/>
      <c r="ABV3295" s="620"/>
      <c r="ABW3295" s="617"/>
      <c r="ABX3295" s="618"/>
      <c r="ABY3295" s="619"/>
      <c r="ABZ3295" s="620"/>
      <c r="ACA3295" s="620"/>
      <c r="ACB3295" s="620"/>
      <c r="ACC3295" s="617"/>
      <c r="ACD3295" s="618"/>
      <c r="ACE3295" s="619"/>
      <c r="ACF3295" s="620"/>
      <c r="ACG3295" s="620"/>
      <c r="ACH3295" s="620"/>
      <c r="ACI3295" s="617"/>
      <c r="ACJ3295" s="618"/>
      <c r="ACK3295" s="619"/>
      <c r="ACL3295" s="620"/>
      <c r="ACM3295" s="620"/>
      <c r="ACN3295" s="620"/>
      <c r="ACO3295" s="617"/>
      <c r="ACP3295" s="618"/>
      <c r="ACQ3295" s="619"/>
      <c r="ACR3295" s="620"/>
      <c r="ACS3295" s="620"/>
      <c r="ACT3295" s="620"/>
      <c r="ACU3295" s="617"/>
      <c r="ACV3295" s="618"/>
      <c r="ACW3295" s="619"/>
      <c r="ACX3295" s="620"/>
      <c r="ACY3295" s="620"/>
      <c r="ACZ3295" s="620"/>
      <c r="ADA3295" s="617"/>
      <c r="ADB3295" s="618"/>
      <c r="ADC3295" s="619"/>
      <c r="ADD3295" s="620"/>
      <c r="ADE3295" s="620"/>
      <c r="ADF3295" s="620"/>
      <c r="ADG3295" s="617"/>
      <c r="ADH3295" s="618"/>
      <c r="ADI3295" s="619"/>
      <c r="ADJ3295" s="620"/>
      <c r="ADK3295" s="620"/>
      <c r="ADL3295" s="620"/>
      <c r="ADM3295" s="617"/>
      <c r="ADN3295" s="618"/>
      <c r="ADO3295" s="619"/>
      <c r="ADP3295" s="620"/>
      <c r="ADQ3295" s="620"/>
      <c r="ADR3295" s="620"/>
      <c r="ADS3295" s="617"/>
      <c r="ADT3295" s="618"/>
      <c r="ADU3295" s="619"/>
      <c r="ADV3295" s="620"/>
      <c r="ADW3295" s="620"/>
      <c r="ADX3295" s="620"/>
      <c r="ADY3295" s="617"/>
      <c r="ADZ3295" s="618"/>
      <c r="AEA3295" s="619"/>
      <c r="AEB3295" s="620"/>
      <c r="AEC3295" s="620"/>
      <c r="AED3295" s="620"/>
      <c r="AEE3295" s="617"/>
      <c r="AEF3295" s="618"/>
      <c r="AEG3295" s="619"/>
      <c r="AEH3295" s="620"/>
      <c r="AEI3295" s="620"/>
      <c r="AEJ3295" s="620"/>
      <c r="AEK3295" s="617"/>
      <c r="AEL3295" s="618"/>
      <c r="AEM3295" s="619"/>
      <c r="AEN3295" s="620"/>
      <c r="AEO3295" s="620"/>
      <c r="AEP3295" s="620"/>
      <c r="AEQ3295" s="617"/>
      <c r="AER3295" s="618"/>
      <c r="AES3295" s="619"/>
      <c r="AET3295" s="620"/>
      <c r="AEU3295" s="620"/>
      <c r="AEV3295" s="620"/>
      <c r="AEW3295" s="617"/>
      <c r="AEX3295" s="618"/>
      <c r="AEY3295" s="619"/>
      <c r="AEZ3295" s="620"/>
      <c r="AFA3295" s="620"/>
      <c r="AFB3295" s="620"/>
      <c r="AFC3295" s="617"/>
      <c r="AFD3295" s="618"/>
      <c r="AFE3295" s="619"/>
      <c r="AFF3295" s="620"/>
      <c r="AFG3295" s="620"/>
      <c r="AFH3295" s="620"/>
      <c r="AFI3295" s="617"/>
      <c r="AFJ3295" s="618"/>
      <c r="AFK3295" s="619"/>
      <c r="AFL3295" s="620"/>
      <c r="AFM3295" s="620"/>
      <c r="AFN3295" s="620"/>
      <c r="AFO3295" s="617"/>
      <c r="AFP3295" s="618"/>
      <c r="AFQ3295" s="619"/>
      <c r="AFR3295" s="620"/>
      <c r="AFS3295" s="620"/>
      <c r="AFT3295" s="620"/>
      <c r="AFU3295" s="617"/>
      <c r="AFV3295" s="618"/>
      <c r="AFW3295" s="619"/>
      <c r="AFX3295" s="620"/>
      <c r="AFY3295" s="620"/>
      <c r="AFZ3295" s="620"/>
      <c r="AGA3295" s="617"/>
      <c r="AGB3295" s="618"/>
      <c r="AGC3295" s="619"/>
      <c r="AGD3295" s="620"/>
      <c r="AGE3295" s="620"/>
      <c r="AGF3295" s="620"/>
      <c r="AGG3295" s="617"/>
      <c r="AGH3295" s="618"/>
      <c r="AGI3295" s="619"/>
      <c r="AGJ3295" s="620"/>
      <c r="AGK3295" s="620"/>
      <c r="AGL3295" s="620"/>
      <c r="AGM3295" s="617"/>
      <c r="AGN3295" s="618"/>
      <c r="AGO3295" s="619"/>
      <c r="AGP3295" s="620"/>
      <c r="AGQ3295" s="620"/>
      <c r="AGR3295" s="620"/>
      <c r="AGS3295" s="617"/>
      <c r="AGT3295" s="618"/>
      <c r="AGU3295" s="619"/>
      <c r="AGV3295" s="620"/>
      <c r="AGW3295" s="620"/>
      <c r="AGX3295" s="620"/>
      <c r="AGY3295" s="617"/>
      <c r="AGZ3295" s="618"/>
      <c r="AHA3295" s="619"/>
      <c r="AHB3295" s="620"/>
      <c r="AHC3295" s="620"/>
      <c r="AHD3295" s="620"/>
      <c r="AHE3295" s="617"/>
      <c r="AHF3295" s="618"/>
      <c r="AHG3295" s="619"/>
      <c r="AHH3295" s="620"/>
      <c r="AHI3295" s="620"/>
      <c r="AHJ3295" s="620"/>
      <c r="AHK3295" s="617"/>
      <c r="AHL3295" s="618"/>
      <c r="AHM3295" s="619"/>
      <c r="AHN3295" s="620"/>
      <c r="AHO3295" s="620"/>
      <c r="AHP3295" s="620"/>
      <c r="AHQ3295" s="617"/>
      <c r="AHR3295" s="618"/>
      <c r="AHS3295" s="619"/>
      <c r="AHT3295" s="620"/>
      <c r="AHU3295" s="620"/>
      <c r="AHV3295" s="620"/>
      <c r="AHW3295" s="617"/>
      <c r="AHX3295" s="618"/>
      <c r="AHY3295" s="619"/>
      <c r="AHZ3295" s="620"/>
      <c r="AIA3295" s="620"/>
      <c r="AIB3295" s="620"/>
      <c r="AIC3295" s="617"/>
      <c r="AID3295" s="618"/>
      <c r="AIE3295" s="619"/>
      <c r="AIF3295" s="620"/>
      <c r="AIG3295" s="620"/>
      <c r="AIH3295" s="620"/>
      <c r="AII3295" s="617"/>
      <c r="AIJ3295" s="618"/>
      <c r="AIK3295" s="619"/>
      <c r="AIL3295" s="620"/>
      <c r="AIM3295" s="620"/>
      <c r="AIN3295" s="620"/>
      <c r="AIO3295" s="617"/>
      <c r="AIP3295" s="618"/>
      <c r="AIQ3295" s="619"/>
      <c r="AIR3295" s="620"/>
      <c r="AIS3295" s="620"/>
      <c r="AIT3295" s="620"/>
      <c r="AIU3295" s="617"/>
      <c r="AIV3295" s="618"/>
      <c r="AIW3295" s="619"/>
      <c r="AIX3295" s="620"/>
      <c r="AIY3295" s="620"/>
      <c r="AIZ3295" s="620"/>
      <c r="AJA3295" s="617"/>
      <c r="AJB3295" s="618"/>
      <c r="AJC3295" s="619"/>
      <c r="AJD3295" s="620"/>
      <c r="AJE3295" s="620"/>
      <c r="AJF3295" s="620"/>
      <c r="AJG3295" s="617"/>
      <c r="AJH3295" s="618"/>
      <c r="AJI3295" s="619"/>
      <c r="AJJ3295" s="620"/>
      <c r="AJK3295" s="620"/>
      <c r="AJL3295" s="620"/>
      <c r="AJM3295" s="617"/>
      <c r="AJN3295" s="618"/>
      <c r="AJO3295" s="619"/>
      <c r="AJP3295" s="620"/>
      <c r="AJQ3295" s="620"/>
      <c r="AJR3295" s="620"/>
      <c r="AJS3295" s="617"/>
      <c r="AJT3295" s="618"/>
      <c r="AJU3295" s="619"/>
      <c r="AJV3295" s="620"/>
      <c r="AJW3295" s="620"/>
      <c r="AJX3295" s="620"/>
      <c r="AJY3295" s="617"/>
      <c r="AJZ3295" s="618"/>
      <c r="AKA3295" s="619"/>
      <c r="AKB3295" s="620"/>
      <c r="AKC3295" s="620"/>
      <c r="AKD3295" s="620"/>
      <c r="AKE3295" s="617"/>
      <c r="AKF3295" s="618"/>
      <c r="AKG3295" s="619"/>
      <c r="AKH3295" s="620"/>
      <c r="AKI3295" s="620"/>
      <c r="AKJ3295" s="620"/>
      <c r="AKK3295" s="617"/>
      <c r="AKL3295" s="618"/>
      <c r="AKM3295" s="619"/>
      <c r="AKN3295" s="620"/>
      <c r="AKO3295" s="620"/>
      <c r="AKP3295" s="620"/>
      <c r="AKQ3295" s="617"/>
      <c r="AKR3295" s="618"/>
      <c r="AKS3295" s="619"/>
      <c r="AKT3295" s="620"/>
      <c r="AKU3295" s="620"/>
      <c r="AKV3295" s="620"/>
      <c r="AKW3295" s="617"/>
      <c r="AKX3295" s="618"/>
      <c r="AKY3295" s="619"/>
      <c r="AKZ3295" s="620"/>
      <c r="ALA3295" s="620"/>
      <c r="ALB3295" s="620"/>
      <c r="ALC3295" s="617"/>
      <c r="ALD3295" s="618"/>
      <c r="ALE3295" s="619"/>
      <c r="ALF3295" s="620"/>
      <c r="ALG3295" s="620"/>
      <c r="ALH3295" s="620"/>
      <c r="ALI3295" s="617"/>
      <c r="ALJ3295" s="618"/>
      <c r="ALK3295" s="619"/>
      <c r="ALL3295" s="620"/>
      <c r="ALM3295" s="620"/>
      <c r="ALN3295" s="620"/>
      <c r="ALO3295" s="617"/>
      <c r="ALP3295" s="618"/>
      <c r="ALQ3295" s="619"/>
      <c r="ALR3295" s="620"/>
      <c r="ALS3295" s="620"/>
      <c r="ALT3295" s="620"/>
      <c r="ALU3295" s="617"/>
      <c r="ALV3295" s="618"/>
      <c r="ALW3295" s="619"/>
      <c r="ALX3295" s="620"/>
      <c r="ALY3295" s="620"/>
      <c r="ALZ3295" s="620"/>
      <c r="AMA3295" s="617"/>
      <c r="AMB3295" s="618"/>
      <c r="AMC3295" s="619"/>
      <c r="AMD3295" s="620"/>
      <c r="AME3295" s="620"/>
      <c r="AMF3295" s="620"/>
      <c r="AMG3295" s="617"/>
      <c r="AMH3295" s="618"/>
      <c r="AMI3295" s="619"/>
      <c r="AMJ3295" s="620"/>
      <c r="AMK3295" s="620"/>
      <c r="AML3295" s="620"/>
      <c r="AMM3295" s="617"/>
      <c r="AMN3295" s="618"/>
      <c r="AMO3295" s="619"/>
      <c r="AMP3295" s="620"/>
      <c r="AMQ3295" s="620"/>
      <c r="AMR3295" s="620"/>
      <c r="AMS3295" s="617"/>
      <c r="AMT3295" s="618"/>
      <c r="AMU3295" s="619"/>
      <c r="AMV3295" s="620"/>
      <c r="AMW3295" s="620"/>
      <c r="AMX3295" s="620"/>
      <c r="AMY3295" s="617"/>
      <c r="AMZ3295" s="618"/>
      <c r="ANA3295" s="619"/>
      <c r="ANB3295" s="620"/>
      <c r="ANC3295" s="620"/>
      <c r="AND3295" s="620"/>
      <c r="ANE3295" s="617"/>
      <c r="ANF3295" s="618"/>
      <c r="ANG3295" s="619"/>
      <c r="ANH3295" s="620"/>
      <c r="ANI3295" s="620"/>
      <c r="ANJ3295" s="620"/>
      <c r="ANK3295" s="617"/>
      <c r="ANL3295" s="618"/>
      <c r="ANM3295" s="619"/>
      <c r="ANN3295" s="620"/>
      <c r="ANO3295" s="620"/>
      <c r="ANP3295" s="620"/>
      <c r="ANQ3295" s="617"/>
      <c r="ANR3295" s="618"/>
      <c r="ANS3295" s="619"/>
      <c r="ANT3295" s="620"/>
      <c r="ANU3295" s="620"/>
      <c r="ANV3295" s="620"/>
      <c r="ANW3295" s="617"/>
      <c r="ANX3295" s="618"/>
      <c r="ANY3295" s="619"/>
      <c r="ANZ3295" s="620"/>
      <c r="AOA3295" s="620"/>
      <c r="AOB3295" s="620"/>
      <c r="AOC3295" s="617"/>
      <c r="AOD3295" s="618"/>
      <c r="AOE3295" s="619"/>
      <c r="AOF3295" s="620"/>
      <c r="AOG3295" s="620"/>
      <c r="AOH3295" s="620"/>
      <c r="AOI3295" s="617"/>
      <c r="AOJ3295" s="618"/>
      <c r="AOK3295" s="619"/>
      <c r="AOL3295" s="620"/>
      <c r="AOM3295" s="620"/>
      <c r="AON3295" s="620"/>
      <c r="AOO3295" s="617"/>
      <c r="AOP3295" s="618"/>
      <c r="AOQ3295" s="619"/>
      <c r="AOR3295" s="620"/>
      <c r="AOS3295" s="620"/>
      <c r="AOT3295" s="620"/>
      <c r="AOU3295" s="617"/>
      <c r="AOV3295" s="618"/>
      <c r="AOW3295" s="619"/>
      <c r="AOX3295" s="620"/>
      <c r="AOY3295" s="620"/>
      <c r="AOZ3295" s="620"/>
      <c r="APA3295" s="617"/>
      <c r="APB3295" s="618"/>
      <c r="APC3295" s="619"/>
      <c r="APD3295" s="620"/>
      <c r="APE3295" s="620"/>
      <c r="APF3295" s="620"/>
      <c r="APG3295" s="617"/>
      <c r="APH3295" s="618"/>
      <c r="API3295" s="619"/>
      <c r="APJ3295" s="620"/>
      <c r="APK3295" s="620"/>
      <c r="APL3295" s="620"/>
      <c r="APM3295" s="617"/>
      <c r="APN3295" s="618"/>
      <c r="APO3295" s="619"/>
      <c r="APP3295" s="620"/>
      <c r="APQ3295" s="620"/>
      <c r="APR3295" s="620"/>
      <c r="APS3295" s="617"/>
      <c r="APT3295" s="618"/>
      <c r="APU3295" s="619"/>
      <c r="APV3295" s="620"/>
      <c r="APW3295" s="620"/>
      <c r="APX3295" s="620"/>
      <c r="APY3295" s="617"/>
      <c r="APZ3295" s="618"/>
      <c r="AQA3295" s="619"/>
      <c r="AQB3295" s="620"/>
      <c r="AQC3295" s="620"/>
      <c r="AQD3295" s="620"/>
      <c r="AQE3295" s="617"/>
      <c r="AQF3295" s="618"/>
      <c r="AQG3295" s="619"/>
      <c r="AQH3295" s="620"/>
      <c r="AQI3295" s="620"/>
      <c r="AQJ3295" s="620"/>
      <c r="AQK3295" s="617"/>
      <c r="AQL3295" s="618"/>
      <c r="AQM3295" s="619"/>
      <c r="AQN3295" s="620"/>
      <c r="AQO3295" s="620"/>
      <c r="AQP3295" s="620"/>
      <c r="AQQ3295" s="617"/>
      <c r="AQR3295" s="618"/>
      <c r="AQS3295" s="619"/>
      <c r="AQT3295" s="620"/>
      <c r="AQU3295" s="620"/>
      <c r="AQV3295" s="620"/>
      <c r="AQW3295" s="617"/>
      <c r="AQX3295" s="618"/>
      <c r="AQY3295" s="619"/>
      <c r="AQZ3295" s="620"/>
      <c r="ARA3295" s="620"/>
      <c r="ARB3295" s="620"/>
      <c r="ARC3295" s="617"/>
      <c r="ARD3295" s="618"/>
      <c r="ARE3295" s="619"/>
      <c r="ARF3295" s="620"/>
      <c r="ARG3295" s="620"/>
      <c r="ARH3295" s="620"/>
      <c r="ARI3295" s="617"/>
      <c r="ARJ3295" s="618"/>
      <c r="ARK3295" s="619"/>
      <c r="ARL3295" s="620"/>
      <c r="ARM3295" s="620"/>
      <c r="ARN3295" s="620"/>
      <c r="ARO3295" s="617"/>
      <c r="ARP3295" s="618"/>
      <c r="ARQ3295" s="619"/>
      <c r="ARR3295" s="620"/>
      <c r="ARS3295" s="620"/>
      <c r="ART3295" s="620"/>
      <c r="ARU3295" s="617"/>
      <c r="ARV3295" s="618"/>
      <c r="ARW3295" s="619"/>
      <c r="ARX3295" s="620"/>
      <c r="ARY3295" s="620"/>
      <c r="ARZ3295" s="620"/>
      <c r="ASA3295" s="617"/>
      <c r="ASB3295" s="618"/>
      <c r="ASC3295" s="619"/>
      <c r="ASD3295" s="620"/>
      <c r="ASE3295" s="620"/>
      <c r="ASF3295" s="620"/>
      <c r="ASG3295" s="617"/>
      <c r="ASH3295" s="618"/>
      <c r="ASI3295" s="619"/>
      <c r="ASJ3295" s="620"/>
      <c r="ASK3295" s="620"/>
      <c r="ASL3295" s="620"/>
      <c r="ASM3295" s="617"/>
      <c r="ASN3295" s="618"/>
      <c r="ASO3295" s="619"/>
      <c r="ASP3295" s="620"/>
      <c r="ASQ3295" s="620"/>
      <c r="ASR3295" s="620"/>
      <c r="ASS3295" s="617"/>
      <c r="AST3295" s="618"/>
      <c r="ASU3295" s="619"/>
      <c r="ASV3295" s="620"/>
      <c r="ASW3295" s="620"/>
      <c r="ASX3295" s="620"/>
      <c r="ASY3295" s="617"/>
      <c r="ASZ3295" s="618"/>
      <c r="ATA3295" s="619"/>
      <c r="ATB3295" s="620"/>
      <c r="ATC3295" s="620"/>
      <c r="ATD3295" s="620"/>
      <c r="ATE3295" s="617"/>
      <c r="ATF3295" s="618"/>
      <c r="ATG3295" s="619"/>
      <c r="ATH3295" s="620"/>
      <c r="ATI3295" s="620"/>
      <c r="ATJ3295" s="620"/>
      <c r="ATK3295" s="617"/>
      <c r="ATL3295" s="618"/>
      <c r="ATM3295" s="619"/>
      <c r="ATN3295" s="620"/>
      <c r="ATO3295" s="620"/>
      <c r="ATP3295" s="620"/>
      <c r="ATQ3295" s="617"/>
      <c r="ATR3295" s="618"/>
      <c r="ATS3295" s="619"/>
      <c r="ATT3295" s="620"/>
      <c r="ATU3295" s="620"/>
      <c r="ATV3295" s="620"/>
      <c r="ATW3295" s="617"/>
      <c r="ATX3295" s="618"/>
      <c r="ATY3295" s="619"/>
      <c r="ATZ3295" s="620"/>
      <c r="AUA3295" s="620"/>
      <c r="AUB3295" s="620"/>
      <c r="AUC3295" s="617"/>
      <c r="AUD3295" s="618"/>
      <c r="AUE3295" s="619"/>
      <c r="AUF3295" s="620"/>
      <c r="AUG3295" s="620"/>
      <c r="AUH3295" s="620"/>
      <c r="AUI3295" s="617"/>
      <c r="AUJ3295" s="618"/>
      <c r="AUK3295" s="619"/>
      <c r="AUL3295" s="620"/>
      <c r="AUM3295" s="620"/>
      <c r="AUN3295" s="620"/>
      <c r="AUO3295" s="617"/>
      <c r="AUP3295" s="618"/>
      <c r="AUQ3295" s="619"/>
      <c r="AUR3295" s="620"/>
      <c r="AUS3295" s="620"/>
      <c r="AUT3295" s="620"/>
      <c r="AUU3295" s="617"/>
      <c r="AUV3295" s="618"/>
      <c r="AUW3295" s="619"/>
      <c r="AUX3295" s="620"/>
      <c r="AUY3295" s="620"/>
      <c r="AUZ3295" s="620"/>
      <c r="AVA3295" s="617"/>
      <c r="AVB3295" s="618"/>
      <c r="AVC3295" s="619"/>
      <c r="AVD3295" s="620"/>
      <c r="AVE3295" s="620"/>
      <c r="AVF3295" s="620"/>
      <c r="AVG3295" s="617"/>
      <c r="AVH3295" s="618"/>
      <c r="AVI3295" s="619"/>
      <c r="AVJ3295" s="620"/>
      <c r="AVK3295" s="620"/>
      <c r="AVL3295" s="620"/>
      <c r="AVM3295" s="617"/>
      <c r="AVN3295" s="618"/>
      <c r="AVO3295" s="619"/>
      <c r="AVP3295" s="620"/>
      <c r="AVQ3295" s="620"/>
      <c r="AVR3295" s="620"/>
      <c r="AVS3295" s="617"/>
      <c r="AVT3295" s="618"/>
      <c r="AVU3295" s="619"/>
      <c r="AVV3295" s="620"/>
      <c r="AVW3295" s="620"/>
      <c r="AVX3295" s="620"/>
      <c r="AVY3295" s="617"/>
      <c r="AVZ3295" s="618"/>
      <c r="AWA3295" s="619"/>
      <c r="AWB3295" s="620"/>
      <c r="AWC3295" s="620"/>
      <c r="AWD3295" s="620"/>
      <c r="AWE3295" s="617"/>
      <c r="AWF3295" s="618"/>
      <c r="AWG3295" s="619"/>
      <c r="AWH3295" s="620"/>
      <c r="AWI3295" s="620"/>
      <c r="AWJ3295" s="620"/>
      <c r="AWK3295" s="617"/>
      <c r="AWL3295" s="618"/>
      <c r="AWM3295" s="619"/>
      <c r="AWN3295" s="620"/>
      <c r="AWO3295" s="620"/>
      <c r="AWP3295" s="620"/>
      <c r="AWQ3295" s="617"/>
      <c r="AWR3295" s="618"/>
      <c r="AWS3295" s="619"/>
      <c r="AWT3295" s="620"/>
      <c r="AWU3295" s="620"/>
      <c r="AWV3295" s="620"/>
      <c r="AWW3295" s="617"/>
      <c r="AWX3295" s="618"/>
      <c r="AWY3295" s="619"/>
      <c r="AWZ3295" s="620"/>
      <c r="AXA3295" s="620"/>
      <c r="AXB3295" s="620"/>
      <c r="AXC3295" s="617"/>
      <c r="AXD3295" s="618"/>
      <c r="AXE3295" s="619"/>
      <c r="AXF3295" s="620"/>
      <c r="AXG3295" s="620"/>
      <c r="AXH3295" s="620"/>
      <c r="AXI3295" s="617"/>
      <c r="AXJ3295" s="618"/>
      <c r="AXK3295" s="619"/>
      <c r="AXL3295" s="620"/>
      <c r="AXM3295" s="620"/>
      <c r="AXN3295" s="620"/>
      <c r="AXO3295" s="617"/>
      <c r="AXP3295" s="618"/>
      <c r="AXQ3295" s="619"/>
      <c r="AXR3295" s="620"/>
      <c r="AXS3295" s="620"/>
      <c r="AXT3295" s="620"/>
      <c r="AXU3295" s="617"/>
      <c r="AXV3295" s="618"/>
      <c r="AXW3295" s="619"/>
      <c r="AXX3295" s="620"/>
      <c r="AXY3295" s="620"/>
      <c r="AXZ3295" s="620"/>
      <c r="AYA3295" s="617"/>
      <c r="AYB3295" s="618"/>
      <c r="AYC3295" s="619"/>
      <c r="AYD3295" s="620"/>
      <c r="AYE3295" s="620"/>
      <c r="AYF3295" s="620"/>
      <c r="AYG3295" s="617"/>
      <c r="AYH3295" s="618"/>
      <c r="AYI3295" s="619"/>
      <c r="AYJ3295" s="620"/>
      <c r="AYK3295" s="620"/>
      <c r="AYL3295" s="620"/>
      <c r="AYM3295" s="617"/>
      <c r="AYN3295" s="618"/>
      <c r="AYO3295" s="619"/>
      <c r="AYP3295" s="620"/>
      <c r="AYQ3295" s="620"/>
      <c r="AYR3295" s="620"/>
      <c r="AYS3295" s="617"/>
      <c r="AYT3295" s="618"/>
      <c r="AYU3295" s="619"/>
      <c r="AYV3295" s="620"/>
      <c r="AYW3295" s="620"/>
      <c r="AYX3295" s="620"/>
      <c r="AYY3295" s="617"/>
      <c r="AYZ3295" s="618"/>
      <c r="AZA3295" s="619"/>
      <c r="AZB3295" s="620"/>
      <c r="AZC3295" s="620"/>
      <c r="AZD3295" s="620"/>
      <c r="AZE3295" s="617"/>
      <c r="AZF3295" s="618"/>
      <c r="AZG3295" s="619"/>
      <c r="AZH3295" s="620"/>
      <c r="AZI3295" s="620"/>
      <c r="AZJ3295" s="620"/>
      <c r="AZK3295" s="617"/>
      <c r="AZL3295" s="618"/>
      <c r="AZM3295" s="619"/>
      <c r="AZN3295" s="620"/>
      <c r="AZO3295" s="620"/>
      <c r="AZP3295" s="620"/>
      <c r="AZQ3295" s="617"/>
      <c r="AZR3295" s="618"/>
      <c r="AZS3295" s="619"/>
      <c r="AZT3295" s="620"/>
      <c r="AZU3295" s="620"/>
      <c r="AZV3295" s="620"/>
      <c r="AZW3295" s="617"/>
      <c r="AZX3295" s="618"/>
      <c r="AZY3295" s="619"/>
      <c r="AZZ3295" s="620"/>
      <c r="BAA3295" s="620"/>
      <c r="BAB3295" s="620"/>
      <c r="BAC3295" s="617"/>
      <c r="BAD3295" s="618"/>
      <c r="BAE3295" s="619"/>
      <c r="BAF3295" s="620"/>
      <c r="BAG3295" s="620"/>
      <c r="BAH3295" s="620"/>
      <c r="BAI3295" s="617"/>
      <c r="BAJ3295" s="618"/>
      <c r="BAK3295" s="619"/>
      <c r="BAL3295" s="620"/>
      <c r="BAM3295" s="620"/>
      <c r="BAN3295" s="620"/>
      <c r="BAO3295" s="617"/>
      <c r="BAP3295" s="618"/>
      <c r="BAQ3295" s="619"/>
      <c r="BAR3295" s="620"/>
      <c r="BAS3295" s="620"/>
      <c r="BAT3295" s="620"/>
      <c r="BAU3295" s="617"/>
      <c r="BAV3295" s="618"/>
      <c r="BAW3295" s="619"/>
      <c r="BAX3295" s="620"/>
      <c r="BAY3295" s="620"/>
      <c r="BAZ3295" s="620"/>
      <c r="BBA3295" s="617"/>
      <c r="BBB3295" s="618"/>
      <c r="BBC3295" s="619"/>
      <c r="BBD3295" s="620"/>
      <c r="BBE3295" s="620"/>
      <c r="BBF3295" s="620"/>
      <c r="BBG3295" s="617"/>
      <c r="BBH3295" s="618"/>
      <c r="BBI3295" s="619"/>
      <c r="BBJ3295" s="620"/>
      <c r="BBK3295" s="620"/>
      <c r="BBL3295" s="620"/>
      <c r="BBM3295" s="617"/>
      <c r="BBN3295" s="618"/>
      <c r="BBO3295" s="619"/>
      <c r="BBP3295" s="620"/>
      <c r="BBQ3295" s="620"/>
      <c r="BBR3295" s="620"/>
      <c r="BBS3295" s="617"/>
      <c r="BBT3295" s="618"/>
      <c r="BBU3295" s="619"/>
      <c r="BBV3295" s="620"/>
      <c r="BBW3295" s="620"/>
      <c r="BBX3295" s="620"/>
      <c r="BBY3295" s="617"/>
      <c r="BBZ3295" s="618"/>
      <c r="BCA3295" s="619"/>
      <c r="BCB3295" s="620"/>
      <c r="BCC3295" s="620"/>
      <c r="BCD3295" s="620"/>
      <c r="BCE3295" s="617"/>
      <c r="BCF3295" s="618"/>
      <c r="BCG3295" s="619"/>
      <c r="BCH3295" s="620"/>
      <c r="BCI3295" s="620"/>
      <c r="BCJ3295" s="620"/>
      <c r="BCK3295" s="617"/>
      <c r="BCL3295" s="618"/>
      <c r="BCM3295" s="619"/>
      <c r="BCN3295" s="620"/>
      <c r="BCO3295" s="620"/>
      <c r="BCP3295" s="620"/>
      <c r="BCQ3295" s="617"/>
      <c r="BCR3295" s="618"/>
      <c r="BCS3295" s="619"/>
      <c r="BCT3295" s="620"/>
      <c r="BCU3295" s="620"/>
      <c r="BCV3295" s="620"/>
      <c r="BCW3295" s="617"/>
      <c r="BCX3295" s="618"/>
      <c r="BCY3295" s="619"/>
      <c r="BCZ3295" s="620"/>
      <c r="BDA3295" s="620"/>
      <c r="BDB3295" s="620"/>
      <c r="BDC3295" s="617"/>
      <c r="BDD3295" s="618"/>
      <c r="BDE3295" s="619"/>
      <c r="BDF3295" s="620"/>
      <c r="BDG3295" s="620"/>
      <c r="BDH3295" s="620"/>
      <c r="BDI3295" s="617"/>
      <c r="BDJ3295" s="618"/>
      <c r="BDK3295" s="619"/>
      <c r="BDL3295" s="620"/>
      <c r="BDM3295" s="620"/>
      <c r="BDN3295" s="620"/>
      <c r="BDO3295" s="617"/>
      <c r="BDP3295" s="618"/>
      <c r="BDQ3295" s="619"/>
      <c r="BDR3295" s="620"/>
      <c r="BDS3295" s="620"/>
      <c r="BDT3295" s="620"/>
      <c r="BDU3295" s="617"/>
      <c r="BDV3295" s="618"/>
      <c r="BDW3295" s="619"/>
      <c r="BDX3295" s="620"/>
      <c r="BDY3295" s="620"/>
      <c r="BDZ3295" s="620"/>
      <c r="BEA3295" s="617"/>
      <c r="BEB3295" s="618"/>
      <c r="BEC3295" s="619"/>
      <c r="BED3295" s="620"/>
      <c r="BEE3295" s="620"/>
      <c r="BEF3295" s="620"/>
      <c r="BEG3295" s="617"/>
      <c r="BEH3295" s="618"/>
      <c r="BEI3295" s="619"/>
      <c r="BEJ3295" s="620"/>
      <c r="BEK3295" s="620"/>
      <c r="BEL3295" s="620"/>
      <c r="BEM3295" s="617"/>
      <c r="BEN3295" s="618"/>
      <c r="BEO3295" s="619"/>
      <c r="BEP3295" s="620"/>
      <c r="BEQ3295" s="620"/>
      <c r="BER3295" s="620"/>
      <c r="BES3295" s="617"/>
      <c r="BET3295" s="618"/>
      <c r="BEU3295" s="619"/>
      <c r="BEV3295" s="620"/>
      <c r="BEW3295" s="620"/>
      <c r="BEX3295" s="620"/>
      <c r="BEY3295" s="617"/>
      <c r="BEZ3295" s="618"/>
      <c r="BFA3295" s="619"/>
      <c r="BFB3295" s="620"/>
      <c r="BFC3295" s="620"/>
      <c r="BFD3295" s="620"/>
      <c r="BFE3295" s="617"/>
      <c r="BFF3295" s="618"/>
      <c r="BFG3295" s="619"/>
      <c r="BFH3295" s="620"/>
      <c r="BFI3295" s="620"/>
      <c r="BFJ3295" s="620"/>
      <c r="BFK3295" s="617"/>
      <c r="BFL3295" s="618"/>
      <c r="BFM3295" s="619"/>
      <c r="BFN3295" s="620"/>
      <c r="BFO3295" s="620"/>
      <c r="BFP3295" s="620"/>
      <c r="BFQ3295" s="617"/>
      <c r="BFR3295" s="618"/>
      <c r="BFS3295" s="619"/>
      <c r="BFT3295" s="620"/>
      <c r="BFU3295" s="620"/>
      <c r="BFV3295" s="620"/>
      <c r="BFW3295" s="617"/>
      <c r="BFX3295" s="618"/>
      <c r="BFY3295" s="619"/>
      <c r="BFZ3295" s="620"/>
      <c r="BGA3295" s="620"/>
      <c r="BGB3295" s="620"/>
      <c r="BGC3295" s="617"/>
      <c r="BGD3295" s="618"/>
      <c r="BGE3295" s="619"/>
      <c r="BGF3295" s="620"/>
      <c r="BGG3295" s="620"/>
      <c r="BGH3295" s="620"/>
      <c r="BGI3295" s="617"/>
      <c r="BGJ3295" s="618"/>
      <c r="BGK3295" s="619"/>
      <c r="BGL3295" s="620"/>
      <c r="BGM3295" s="620"/>
      <c r="BGN3295" s="620"/>
      <c r="BGO3295" s="617"/>
      <c r="BGP3295" s="618"/>
      <c r="BGQ3295" s="619"/>
      <c r="BGR3295" s="620"/>
      <c r="BGS3295" s="620"/>
      <c r="BGT3295" s="620"/>
      <c r="BGU3295" s="617"/>
      <c r="BGV3295" s="618"/>
      <c r="BGW3295" s="619"/>
      <c r="BGX3295" s="620"/>
      <c r="BGY3295" s="620"/>
      <c r="BGZ3295" s="620"/>
      <c r="BHA3295" s="617"/>
      <c r="BHB3295" s="618"/>
      <c r="BHC3295" s="619"/>
      <c r="BHD3295" s="620"/>
      <c r="BHE3295" s="620"/>
      <c r="BHF3295" s="620"/>
      <c r="BHG3295" s="617"/>
      <c r="BHH3295" s="618"/>
      <c r="BHI3295" s="619"/>
      <c r="BHJ3295" s="620"/>
      <c r="BHK3295" s="620"/>
      <c r="BHL3295" s="620"/>
      <c r="BHM3295" s="617"/>
      <c r="BHN3295" s="618"/>
      <c r="BHO3295" s="619"/>
      <c r="BHP3295" s="620"/>
      <c r="BHQ3295" s="620"/>
      <c r="BHR3295" s="620"/>
      <c r="BHS3295" s="617"/>
      <c r="BHT3295" s="618"/>
      <c r="BHU3295" s="619"/>
      <c r="BHV3295" s="620"/>
      <c r="BHW3295" s="620"/>
      <c r="BHX3295" s="620"/>
      <c r="BHY3295" s="617"/>
      <c r="BHZ3295" s="618"/>
      <c r="BIA3295" s="619"/>
      <c r="BIB3295" s="620"/>
      <c r="BIC3295" s="620"/>
      <c r="BID3295" s="620"/>
      <c r="BIE3295" s="617"/>
      <c r="BIF3295" s="618"/>
      <c r="BIG3295" s="619"/>
      <c r="BIH3295" s="620"/>
      <c r="BII3295" s="620"/>
      <c r="BIJ3295" s="620"/>
      <c r="BIK3295" s="617"/>
      <c r="BIL3295" s="618"/>
      <c r="BIM3295" s="619"/>
      <c r="BIN3295" s="620"/>
      <c r="BIO3295" s="620"/>
      <c r="BIP3295" s="620"/>
      <c r="BIQ3295" s="617"/>
      <c r="BIR3295" s="618"/>
      <c r="BIS3295" s="619"/>
      <c r="BIT3295" s="620"/>
      <c r="BIU3295" s="620"/>
      <c r="BIV3295" s="620"/>
      <c r="BIW3295" s="617"/>
      <c r="BIX3295" s="618"/>
      <c r="BIY3295" s="619"/>
      <c r="BIZ3295" s="620"/>
      <c r="BJA3295" s="620"/>
      <c r="BJB3295" s="620"/>
      <c r="BJC3295" s="617"/>
      <c r="BJD3295" s="618"/>
      <c r="BJE3295" s="619"/>
      <c r="BJF3295" s="620"/>
      <c r="BJG3295" s="620"/>
      <c r="BJH3295" s="620"/>
      <c r="BJI3295" s="617"/>
      <c r="BJJ3295" s="618"/>
      <c r="BJK3295" s="619"/>
      <c r="BJL3295" s="620"/>
      <c r="BJM3295" s="620"/>
      <c r="BJN3295" s="620"/>
      <c r="BJO3295" s="617"/>
      <c r="BJP3295" s="618"/>
      <c r="BJQ3295" s="619"/>
      <c r="BJR3295" s="620"/>
      <c r="BJS3295" s="620"/>
      <c r="BJT3295" s="620"/>
      <c r="BJU3295" s="617"/>
      <c r="BJV3295" s="618"/>
      <c r="BJW3295" s="619"/>
      <c r="BJX3295" s="620"/>
      <c r="BJY3295" s="620"/>
      <c r="BJZ3295" s="620"/>
      <c r="BKA3295" s="617"/>
      <c r="BKB3295" s="618"/>
      <c r="BKC3295" s="619"/>
      <c r="BKD3295" s="620"/>
      <c r="BKE3295" s="620"/>
      <c r="BKF3295" s="620"/>
      <c r="BKG3295" s="617"/>
      <c r="BKH3295" s="618"/>
      <c r="BKI3295" s="619"/>
      <c r="BKJ3295" s="620"/>
      <c r="BKK3295" s="620"/>
      <c r="BKL3295" s="620"/>
      <c r="BKM3295" s="617"/>
      <c r="BKN3295" s="618"/>
      <c r="BKO3295" s="619"/>
      <c r="BKP3295" s="620"/>
      <c r="BKQ3295" s="620"/>
      <c r="BKR3295" s="620"/>
      <c r="BKS3295" s="617"/>
      <c r="BKT3295" s="618"/>
      <c r="BKU3295" s="619"/>
      <c r="BKV3295" s="620"/>
      <c r="BKW3295" s="620"/>
      <c r="BKX3295" s="620"/>
      <c r="BKY3295" s="617"/>
      <c r="BKZ3295" s="618"/>
      <c r="BLA3295" s="619"/>
      <c r="BLB3295" s="620"/>
      <c r="BLC3295" s="620"/>
      <c r="BLD3295" s="620"/>
      <c r="BLE3295" s="617"/>
      <c r="BLF3295" s="618"/>
      <c r="BLG3295" s="619"/>
      <c r="BLH3295" s="620"/>
      <c r="BLI3295" s="620"/>
      <c r="BLJ3295" s="620"/>
      <c r="BLK3295" s="617"/>
      <c r="BLL3295" s="618"/>
      <c r="BLM3295" s="619"/>
      <c r="BLN3295" s="620"/>
      <c r="BLO3295" s="620"/>
      <c r="BLP3295" s="620"/>
      <c r="BLQ3295" s="617"/>
      <c r="BLR3295" s="618"/>
      <c r="BLS3295" s="619"/>
      <c r="BLT3295" s="620"/>
      <c r="BLU3295" s="620"/>
      <c r="BLV3295" s="620"/>
      <c r="BLW3295" s="617"/>
      <c r="BLX3295" s="618"/>
      <c r="BLY3295" s="619"/>
      <c r="BLZ3295" s="620"/>
      <c r="BMA3295" s="620"/>
      <c r="BMB3295" s="620"/>
      <c r="BMC3295" s="617"/>
      <c r="BMD3295" s="618"/>
      <c r="BME3295" s="619"/>
      <c r="BMF3295" s="620"/>
      <c r="BMG3295" s="620"/>
      <c r="BMH3295" s="620"/>
      <c r="BMI3295" s="617"/>
      <c r="BMJ3295" s="618"/>
      <c r="BMK3295" s="619"/>
      <c r="BML3295" s="620"/>
      <c r="BMM3295" s="620"/>
      <c r="BMN3295" s="620"/>
      <c r="BMO3295" s="617"/>
      <c r="BMP3295" s="618"/>
      <c r="BMQ3295" s="619"/>
      <c r="BMR3295" s="620"/>
      <c r="BMS3295" s="620"/>
      <c r="BMT3295" s="620"/>
      <c r="BMU3295" s="617"/>
      <c r="BMV3295" s="618"/>
      <c r="BMW3295" s="619"/>
      <c r="BMX3295" s="620"/>
      <c r="BMY3295" s="620"/>
      <c r="BMZ3295" s="620"/>
      <c r="BNA3295" s="617"/>
      <c r="BNB3295" s="618"/>
      <c r="BNC3295" s="619"/>
      <c r="BND3295" s="620"/>
      <c r="BNE3295" s="620"/>
      <c r="BNF3295" s="620"/>
      <c r="BNG3295" s="617"/>
      <c r="BNH3295" s="618"/>
      <c r="BNI3295" s="619"/>
      <c r="BNJ3295" s="620"/>
      <c r="BNK3295" s="620"/>
      <c r="BNL3295" s="620"/>
      <c r="BNM3295" s="617"/>
      <c r="BNN3295" s="618"/>
      <c r="BNO3295" s="619"/>
      <c r="BNP3295" s="620"/>
      <c r="BNQ3295" s="620"/>
      <c r="BNR3295" s="620"/>
      <c r="BNS3295" s="617"/>
      <c r="BNT3295" s="618"/>
      <c r="BNU3295" s="619"/>
      <c r="BNV3295" s="620"/>
      <c r="BNW3295" s="620"/>
      <c r="BNX3295" s="620"/>
      <c r="BNY3295" s="617"/>
      <c r="BNZ3295" s="618"/>
      <c r="BOA3295" s="619"/>
      <c r="BOB3295" s="620"/>
      <c r="BOC3295" s="620"/>
      <c r="BOD3295" s="620"/>
      <c r="BOE3295" s="617"/>
      <c r="BOF3295" s="618"/>
      <c r="BOG3295" s="619"/>
      <c r="BOH3295" s="620"/>
      <c r="BOI3295" s="620"/>
      <c r="BOJ3295" s="620"/>
      <c r="BOK3295" s="617"/>
      <c r="BOL3295" s="618"/>
      <c r="BOM3295" s="619"/>
      <c r="BON3295" s="620"/>
      <c r="BOO3295" s="620"/>
      <c r="BOP3295" s="620"/>
      <c r="BOQ3295" s="617"/>
      <c r="BOR3295" s="618"/>
      <c r="BOS3295" s="619"/>
      <c r="BOT3295" s="620"/>
      <c r="BOU3295" s="620"/>
      <c r="BOV3295" s="620"/>
      <c r="BOW3295" s="617"/>
      <c r="BOX3295" s="618"/>
      <c r="BOY3295" s="619"/>
      <c r="BOZ3295" s="620"/>
      <c r="BPA3295" s="620"/>
      <c r="BPB3295" s="620"/>
      <c r="BPC3295" s="617"/>
      <c r="BPD3295" s="618"/>
      <c r="BPE3295" s="619"/>
      <c r="BPF3295" s="620"/>
      <c r="BPG3295" s="620"/>
      <c r="BPH3295" s="620"/>
      <c r="BPI3295" s="617"/>
      <c r="BPJ3295" s="618"/>
      <c r="BPK3295" s="619"/>
      <c r="BPL3295" s="620"/>
      <c r="BPM3295" s="620"/>
      <c r="BPN3295" s="620"/>
      <c r="BPO3295" s="617"/>
      <c r="BPP3295" s="618"/>
      <c r="BPQ3295" s="619"/>
      <c r="BPR3295" s="620"/>
      <c r="BPS3295" s="620"/>
      <c r="BPT3295" s="620"/>
      <c r="BPU3295" s="617"/>
      <c r="BPV3295" s="618"/>
      <c r="BPW3295" s="619"/>
      <c r="BPX3295" s="620"/>
      <c r="BPY3295" s="620"/>
      <c r="BPZ3295" s="620"/>
      <c r="BQA3295" s="617"/>
      <c r="BQB3295" s="618"/>
      <c r="BQC3295" s="619"/>
      <c r="BQD3295" s="620"/>
      <c r="BQE3295" s="620"/>
      <c r="BQF3295" s="620"/>
      <c r="BQG3295" s="617"/>
      <c r="BQH3295" s="618"/>
      <c r="BQI3295" s="619"/>
      <c r="BQJ3295" s="620"/>
      <c r="BQK3295" s="620"/>
      <c r="BQL3295" s="620"/>
      <c r="BQM3295" s="617"/>
      <c r="BQN3295" s="618"/>
      <c r="BQO3295" s="619"/>
      <c r="BQP3295" s="620"/>
      <c r="BQQ3295" s="620"/>
      <c r="BQR3295" s="620"/>
      <c r="BQS3295" s="617"/>
      <c r="BQT3295" s="618"/>
      <c r="BQU3295" s="619"/>
      <c r="BQV3295" s="620"/>
      <c r="BQW3295" s="620"/>
      <c r="BQX3295" s="620"/>
      <c r="BQY3295" s="617"/>
      <c r="BQZ3295" s="618"/>
      <c r="BRA3295" s="619"/>
      <c r="BRB3295" s="620"/>
      <c r="BRC3295" s="620"/>
      <c r="BRD3295" s="620"/>
      <c r="BRE3295" s="617"/>
      <c r="BRF3295" s="618"/>
      <c r="BRG3295" s="619"/>
      <c r="BRH3295" s="620"/>
      <c r="BRI3295" s="620"/>
      <c r="BRJ3295" s="620"/>
      <c r="BRK3295" s="617"/>
      <c r="BRL3295" s="618"/>
      <c r="BRM3295" s="619"/>
      <c r="BRN3295" s="620"/>
      <c r="BRO3295" s="620"/>
      <c r="BRP3295" s="620"/>
      <c r="BRQ3295" s="617"/>
      <c r="BRR3295" s="618"/>
      <c r="BRS3295" s="619"/>
      <c r="BRT3295" s="620"/>
      <c r="BRU3295" s="620"/>
      <c r="BRV3295" s="620"/>
      <c r="BRW3295" s="617"/>
      <c r="BRX3295" s="618"/>
      <c r="BRY3295" s="619"/>
      <c r="BRZ3295" s="620"/>
      <c r="BSA3295" s="620"/>
      <c r="BSB3295" s="620"/>
      <c r="BSC3295" s="617"/>
      <c r="BSD3295" s="618"/>
      <c r="BSE3295" s="619"/>
      <c r="BSF3295" s="620"/>
      <c r="BSG3295" s="620"/>
      <c r="BSH3295" s="620"/>
      <c r="BSI3295" s="617"/>
      <c r="BSJ3295" s="618"/>
      <c r="BSK3295" s="619"/>
      <c r="BSL3295" s="620"/>
      <c r="BSM3295" s="620"/>
      <c r="BSN3295" s="620"/>
      <c r="BSO3295" s="617"/>
      <c r="BSP3295" s="618"/>
      <c r="BSQ3295" s="619"/>
      <c r="BSR3295" s="620"/>
      <c r="BSS3295" s="620"/>
      <c r="BST3295" s="620"/>
      <c r="BSU3295" s="617"/>
      <c r="BSV3295" s="618"/>
      <c r="BSW3295" s="619"/>
      <c r="BSX3295" s="620"/>
      <c r="BSY3295" s="620"/>
      <c r="BSZ3295" s="620"/>
      <c r="BTA3295" s="617"/>
      <c r="BTB3295" s="618"/>
      <c r="BTC3295" s="619"/>
      <c r="BTD3295" s="620"/>
      <c r="BTE3295" s="620"/>
      <c r="BTF3295" s="620"/>
      <c r="BTG3295" s="617"/>
      <c r="BTH3295" s="618"/>
      <c r="BTI3295" s="619"/>
      <c r="BTJ3295" s="620"/>
      <c r="BTK3295" s="620"/>
      <c r="BTL3295" s="620"/>
      <c r="BTM3295" s="617"/>
      <c r="BTN3295" s="618"/>
      <c r="BTO3295" s="619"/>
      <c r="BTP3295" s="620"/>
      <c r="BTQ3295" s="620"/>
      <c r="BTR3295" s="620"/>
      <c r="BTS3295" s="617"/>
      <c r="BTT3295" s="618"/>
      <c r="BTU3295" s="619"/>
      <c r="BTV3295" s="620"/>
      <c r="BTW3295" s="620"/>
      <c r="BTX3295" s="620"/>
      <c r="BTY3295" s="617"/>
      <c r="BTZ3295" s="618"/>
      <c r="BUA3295" s="619"/>
      <c r="BUB3295" s="620"/>
      <c r="BUC3295" s="620"/>
      <c r="BUD3295" s="620"/>
      <c r="BUE3295" s="617"/>
      <c r="BUF3295" s="618"/>
      <c r="BUG3295" s="619"/>
      <c r="BUH3295" s="620"/>
      <c r="BUI3295" s="620"/>
      <c r="BUJ3295" s="620"/>
      <c r="BUK3295" s="617"/>
      <c r="BUL3295" s="618"/>
      <c r="BUM3295" s="619"/>
      <c r="BUN3295" s="620"/>
      <c r="BUO3295" s="620"/>
      <c r="BUP3295" s="620"/>
      <c r="BUQ3295" s="617"/>
      <c r="BUR3295" s="618"/>
      <c r="BUS3295" s="619"/>
      <c r="BUT3295" s="620"/>
      <c r="BUU3295" s="620"/>
      <c r="BUV3295" s="620"/>
      <c r="BUW3295" s="617"/>
      <c r="BUX3295" s="618"/>
      <c r="BUY3295" s="619"/>
      <c r="BUZ3295" s="620"/>
      <c r="BVA3295" s="620"/>
      <c r="BVB3295" s="620"/>
      <c r="BVC3295" s="617"/>
      <c r="BVD3295" s="618"/>
      <c r="BVE3295" s="619"/>
      <c r="BVF3295" s="620"/>
      <c r="BVG3295" s="620"/>
      <c r="BVH3295" s="620"/>
      <c r="BVI3295" s="617"/>
      <c r="BVJ3295" s="618"/>
      <c r="BVK3295" s="619"/>
      <c r="BVL3295" s="620"/>
      <c r="BVM3295" s="620"/>
      <c r="BVN3295" s="620"/>
      <c r="BVO3295" s="617"/>
      <c r="BVP3295" s="618"/>
      <c r="BVQ3295" s="619"/>
      <c r="BVR3295" s="620"/>
      <c r="BVS3295" s="620"/>
      <c r="BVT3295" s="620"/>
      <c r="BVU3295" s="617"/>
      <c r="BVV3295" s="618"/>
      <c r="BVW3295" s="619"/>
      <c r="BVX3295" s="620"/>
      <c r="BVY3295" s="620"/>
      <c r="BVZ3295" s="620"/>
      <c r="BWA3295" s="617"/>
      <c r="BWB3295" s="618"/>
      <c r="BWC3295" s="619"/>
      <c r="BWD3295" s="620"/>
      <c r="BWE3295" s="620"/>
      <c r="BWF3295" s="620"/>
      <c r="BWG3295" s="617"/>
      <c r="BWH3295" s="618"/>
      <c r="BWI3295" s="619"/>
      <c r="BWJ3295" s="620"/>
      <c r="BWK3295" s="620"/>
      <c r="BWL3295" s="620"/>
      <c r="BWM3295" s="617"/>
      <c r="BWN3295" s="618"/>
      <c r="BWO3295" s="619"/>
      <c r="BWP3295" s="620"/>
      <c r="BWQ3295" s="620"/>
      <c r="BWR3295" s="620"/>
      <c r="BWS3295" s="617"/>
      <c r="BWT3295" s="618"/>
      <c r="BWU3295" s="619"/>
      <c r="BWV3295" s="620"/>
      <c r="BWW3295" s="620"/>
      <c r="BWX3295" s="620"/>
      <c r="BWY3295" s="617"/>
      <c r="BWZ3295" s="618"/>
      <c r="BXA3295" s="619"/>
      <c r="BXB3295" s="620"/>
      <c r="BXC3295" s="620"/>
      <c r="BXD3295" s="620"/>
      <c r="BXE3295" s="617"/>
      <c r="BXF3295" s="618"/>
      <c r="BXG3295" s="619"/>
      <c r="BXH3295" s="620"/>
      <c r="BXI3295" s="620"/>
      <c r="BXJ3295" s="620"/>
      <c r="BXK3295" s="617"/>
      <c r="BXL3295" s="618"/>
      <c r="BXM3295" s="619"/>
      <c r="BXN3295" s="620"/>
      <c r="BXO3295" s="620"/>
      <c r="BXP3295" s="620"/>
      <c r="BXQ3295" s="617"/>
      <c r="BXR3295" s="618"/>
      <c r="BXS3295" s="619"/>
      <c r="BXT3295" s="620"/>
      <c r="BXU3295" s="620"/>
      <c r="BXV3295" s="620"/>
      <c r="BXW3295" s="617"/>
      <c r="BXX3295" s="618"/>
      <c r="BXY3295" s="619"/>
      <c r="BXZ3295" s="620"/>
      <c r="BYA3295" s="620"/>
      <c r="BYB3295" s="620"/>
      <c r="BYC3295" s="617"/>
      <c r="BYD3295" s="618"/>
      <c r="BYE3295" s="619"/>
      <c r="BYF3295" s="620"/>
      <c r="BYG3295" s="620"/>
      <c r="BYH3295" s="620"/>
      <c r="BYI3295" s="617"/>
      <c r="BYJ3295" s="618"/>
      <c r="BYK3295" s="619"/>
      <c r="BYL3295" s="620"/>
      <c r="BYM3295" s="620"/>
      <c r="BYN3295" s="620"/>
      <c r="BYO3295" s="617"/>
      <c r="BYP3295" s="618"/>
      <c r="BYQ3295" s="619"/>
      <c r="BYR3295" s="620"/>
      <c r="BYS3295" s="620"/>
      <c r="BYT3295" s="620"/>
      <c r="BYU3295" s="617"/>
      <c r="BYV3295" s="618"/>
      <c r="BYW3295" s="619"/>
      <c r="BYX3295" s="620"/>
      <c r="BYY3295" s="620"/>
      <c r="BYZ3295" s="620"/>
      <c r="BZA3295" s="617"/>
      <c r="BZB3295" s="618"/>
      <c r="BZC3295" s="619"/>
      <c r="BZD3295" s="620"/>
      <c r="BZE3295" s="620"/>
      <c r="BZF3295" s="620"/>
      <c r="BZG3295" s="617"/>
      <c r="BZH3295" s="618"/>
      <c r="BZI3295" s="619"/>
      <c r="BZJ3295" s="620"/>
      <c r="BZK3295" s="620"/>
      <c r="BZL3295" s="620"/>
      <c r="BZM3295" s="617"/>
      <c r="BZN3295" s="618"/>
      <c r="BZO3295" s="619"/>
      <c r="BZP3295" s="620"/>
      <c r="BZQ3295" s="620"/>
      <c r="BZR3295" s="620"/>
      <c r="BZS3295" s="617"/>
      <c r="BZT3295" s="618"/>
      <c r="BZU3295" s="619"/>
      <c r="BZV3295" s="620"/>
      <c r="BZW3295" s="620"/>
      <c r="BZX3295" s="620"/>
      <c r="BZY3295" s="617"/>
      <c r="BZZ3295" s="618"/>
      <c r="CAA3295" s="619"/>
      <c r="CAB3295" s="620"/>
      <c r="CAC3295" s="620"/>
      <c r="CAD3295" s="620"/>
      <c r="CAE3295" s="617"/>
      <c r="CAF3295" s="618"/>
      <c r="CAG3295" s="619"/>
      <c r="CAH3295" s="620"/>
      <c r="CAI3295" s="620"/>
      <c r="CAJ3295" s="620"/>
      <c r="CAK3295" s="617"/>
      <c r="CAL3295" s="618"/>
      <c r="CAM3295" s="619"/>
      <c r="CAN3295" s="620"/>
      <c r="CAO3295" s="620"/>
      <c r="CAP3295" s="620"/>
      <c r="CAQ3295" s="617"/>
      <c r="CAR3295" s="618"/>
      <c r="CAS3295" s="619"/>
      <c r="CAT3295" s="620"/>
      <c r="CAU3295" s="620"/>
      <c r="CAV3295" s="620"/>
      <c r="CAW3295" s="617"/>
      <c r="CAX3295" s="618"/>
      <c r="CAY3295" s="619"/>
      <c r="CAZ3295" s="620"/>
      <c r="CBA3295" s="620"/>
      <c r="CBB3295" s="620"/>
      <c r="CBC3295" s="617"/>
      <c r="CBD3295" s="618"/>
      <c r="CBE3295" s="619"/>
      <c r="CBF3295" s="620"/>
      <c r="CBG3295" s="620"/>
      <c r="CBH3295" s="620"/>
      <c r="CBI3295" s="617"/>
      <c r="CBJ3295" s="618"/>
      <c r="CBK3295" s="619"/>
      <c r="CBL3295" s="620"/>
      <c r="CBM3295" s="620"/>
      <c r="CBN3295" s="620"/>
      <c r="CBO3295" s="617"/>
      <c r="CBP3295" s="618"/>
      <c r="CBQ3295" s="619"/>
      <c r="CBR3295" s="620"/>
      <c r="CBS3295" s="620"/>
      <c r="CBT3295" s="620"/>
      <c r="CBU3295" s="617"/>
      <c r="CBV3295" s="618"/>
      <c r="CBW3295" s="619"/>
      <c r="CBX3295" s="620"/>
      <c r="CBY3295" s="620"/>
      <c r="CBZ3295" s="620"/>
      <c r="CCA3295" s="617"/>
      <c r="CCB3295" s="618"/>
      <c r="CCC3295" s="619"/>
      <c r="CCD3295" s="620"/>
      <c r="CCE3295" s="620"/>
      <c r="CCF3295" s="620"/>
      <c r="CCG3295" s="617"/>
      <c r="CCH3295" s="618"/>
      <c r="CCI3295" s="619"/>
      <c r="CCJ3295" s="620"/>
      <c r="CCK3295" s="620"/>
      <c r="CCL3295" s="620"/>
      <c r="CCM3295" s="617"/>
      <c r="CCN3295" s="618"/>
      <c r="CCO3295" s="619"/>
      <c r="CCP3295" s="620"/>
      <c r="CCQ3295" s="620"/>
      <c r="CCR3295" s="620"/>
      <c r="CCS3295" s="617"/>
      <c r="CCT3295" s="618"/>
      <c r="CCU3295" s="619"/>
      <c r="CCV3295" s="620"/>
      <c r="CCW3295" s="620"/>
      <c r="CCX3295" s="620"/>
      <c r="CCY3295" s="617"/>
      <c r="CCZ3295" s="618"/>
      <c r="CDA3295" s="619"/>
      <c r="CDB3295" s="620"/>
      <c r="CDC3295" s="620"/>
      <c r="CDD3295" s="620"/>
      <c r="CDE3295" s="617"/>
      <c r="CDF3295" s="618"/>
      <c r="CDG3295" s="619"/>
      <c r="CDH3295" s="620"/>
      <c r="CDI3295" s="620"/>
      <c r="CDJ3295" s="620"/>
      <c r="CDK3295" s="617"/>
      <c r="CDL3295" s="618"/>
      <c r="CDM3295" s="619"/>
      <c r="CDN3295" s="620"/>
      <c r="CDO3295" s="620"/>
      <c r="CDP3295" s="620"/>
      <c r="CDQ3295" s="617"/>
      <c r="CDR3295" s="618"/>
      <c r="CDS3295" s="619"/>
      <c r="CDT3295" s="620"/>
      <c r="CDU3295" s="620"/>
      <c r="CDV3295" s="620"/>
      <c r="CDW3295" s="617"/>
      <c r="CDX3295" s="618"/>
      <c r="CDY3295" s="619"/>
      <c r="CDZ3295" s="620"/>
      <c r="CEA3295" s="620"/>
      <c r="CEB3295" s="620"/>
      <c r="CEC3295" s="617"/>
      <c r="CED3295" s="618"/>
      <c r="CEE3295" s="619"/>
      <c r="CEF3295" s="620"/>
      <c r="CEG3295" s="620"/>
      <c r="CEH3295" s="620"/>
      <c r="CEI3295" s="617"/>
      <c r="CEJ3295" s="618"/>
      <c r="CEK3295" s="619"/>
      <c r="CEL3295" s="620"/>
      <c r="CEM3295" s="620"/>
      <c r="CEN3295" s="620"/>
      <c r="CEO3295" s="617"/>
      <c r="CEP3295" s="618"/>
      <c r="CEQ3295" s="619"/>
      <c r="CER3295" s="620"/>
      <c r="CES3295" s="620"/>
      <c r="CET3295" s="620"/>
      <c r="CEU3295" s="617"/>
      <c r="CEV3295" s="618"/>
      <c r="CEW3295" s="619"/>
      <c r="CEX3295" s="620"/>
      <c r="CEY3295" s="620"/>
      <c r="CEZ3295" s="620"/>
      <c r="CFA3295" s="617"/>
      <c r="CFB3295" s="618"/>
      <c r="CFC3295" s="619"/>
      <c r="CFD3295" s="620"/>
      <c r="CFE3295" s="620"/>
      <c r="CFF3295" s="620"/>
      <c r="CFG3295" s="617"/>
      <c r="CFH3295" s="618"/>
      <c r="CFI3295" s="619"/>
      <c r="CFJ3295" s="620"/>
      <c r="CFK3295" s="620"/>
      <c r="CFL3295" s="620"/>
      <c r="CFM3295" s="617"/>
      <c r="CFN3295" s="618"/>
      <c r="CFO3295" s="619"/>
      <c r="CFP3295" s="620"/>
      <c r="CFQ3295" s="620"/>
      <c r="CFR3295" s="620"/>
      <c r="CFS3295" s="617"/>
      <c r="CFT3295" s="618"/>
      <c r="CFU3295" s="619"/>
      <c r="CFV3295" s="620"/>
      <c r="CFW3295" s="620"/>
      <c r="CFX3295" s="620"/>
      <c r="CFY3295" s="617"/>
      <c r="CFZ3295" s="618"/>
      <c r="CGA3295" s="619"/>
      <c r="CGB3295" s="620"/>
      <c r="CGC3295" s="620"/>
      <c r="CGD3295" s="620"/>
      <c r="CGE3295" s="617"/>
      <c r="CGF3295" s="618"/>
      <c r="CGG3295" s="619"/>
      <c r="CGH3295" s="620"/>
      <c r="CGI3295" s="620"/>
      <c r="CGJ3295" s="620"/>
      <c r="CGK3295" s="617"/>
      <c r="CGL3295" s="618"/>
      <c r="CGM3295" s="619"/>
      <c r="CGN3295" s="620"/>
      <c r="CGO3295" s="620"/>
      <c r="CGP3295" s="620"/>
      <c r="CGQ3295" s="617"/>
      <c r="CGR3295" s="618"/>
      <c r="CGS3295" s="619"/>
      <c r="CGT3295" s="620"/>
      <c r="CGU3295" s="620"/>
      <c r="CGV3295" s="620"/>
      <c r="CGW3295" s="617"/>
      <c r="CGX3295" s="618"/>
      <c r="CGY3295" s="619"/>
      <c r="CGZ3295" s="620"/>
      <c r="CHA3295" s="620"/>
      <c r="CHB3295" s="620"/>
      <c r="CHC3295" s="617"/>
      <c r="CHD3295" s="618"/>
      <c r="CHE3295" s="619"/>
      <c r="CHF3295" s="620"/>
      <c r="CHG3295" s="620"/>
      <c r="CHH3295" s="620"/>
      <c r="CHI3295" s="617"/>
      <c r="CHJ3295" s="618"/>
      <c r="CHK3295" s="619"/>
      <c r="CHL3295" s="620"/>
      <c r="CHM3295" s="620"/>
      <c r="CHN3295" s="620"/>
      <c r="CHO3295" s="617"/>
      <c r="CHP3295" s="618"/>
      <c r="CHQ3295" s="619"/>
      <c r="CHR3295" s="620"/>
      <c r="CHS3295" s="620"/>
      <c r="CHT3295" s="620"/>
      <c r="CHU3295" s="617"/>
      <c r="CHV3295" s="618"/>
      <c r="CHW3295" s="619"/>
      <c r="CHX3295" s="620"/>
      <c r="CHY3295" s="620"/>
      <c r="CHZ3295" s="620"/>
      <c r="CIA3295" s="617"/>
      <c r="CIB3295" s="618"/>
      <c r="CIC3295" s="619"/>
      <c r="CID3295" s="620"/>
      <c r="CIE3295" s="620"/>
      <c r="CIF3295" s="620"/>
      <c r="CIG3295" s="617"/>
      <c r="CIH3295" s="618"/>
      <c r="CII3295" s="619"/>
      <c r="CIJ3295" s="620"/>
      <c r="CIK3295" s="620"/>
      <c r="CIL3295" s="620"/>
      <c r="CIM3295" s="617"/>
      <c r="CIN3295" s="618"/>
      <c r="CIO3295" s="619"/>
      <c r="CIP3295" s="620"/>
      <c r="CIQ3295" s="620"/>
      <c r="CIR3295" s="620"/>
      <c r="CIS3295" s="617"/>
      <c r="CIT3295" s="618"/>
      <c r="CIU3295" s="619"/>
      <c r="CIV3295" s="620"/>
      <c r="CIW3295" s="620"/>
      <c r="CIX3295" s="620"/>
      <c r="CIY3295" s="617"/>
      <c r="CIZ3295" s="618"/>
      <c r="CJA3295" s="619"/>
      <c r="CJB3295" s="620"/>
      <c r="CJC3295" s="620"/>
      <c r="CJD3295" s="620"/>
      <c r="CJE3295" s="617"/>
      <c r="CJF3295" s="618"/>
      <c r="CJG3295" s="619"/>
      <c r="CJH3295" s="620"/>
      <c r="CJI3295" s="620"/>
      <c r="CJJ3295" s="620"/>
      <c r="CJK3295" s="617"/>
      <c r="CJL3295" s="618"/>
      <c r="CJM3295" s="619"/>
      <c r="CJN3295" s="620"/>
      <c r="CJO3295" s="620"/>
      <c r="CJP3295" s="620"/>
      <c r="CJQ3295" s="617"/>
      <c r="CJR3295" s="618"/>
      <c r="CJS3295" s="619"/>
      <c r="CJT3295" s="620"/>
      <c r="CJU3295" s="620"/>
      <c r="CJV3295" s="620"/>
      <c r="CJW3295" s="617"/>
      <c r="CJX3295" s="618"/>
      <c r="CJY3295" s="619"/>
      <c r="CJZ3295" s="620"/>
      <c r="CKA3295" s="620"/>
      <c r="CKB3295" s="620"/>
      <c r="CKC3295" s="617"/>
      <c r="CKD3295" s="618"/>
      <c r="CKE3295" s="619"/>
      <c r="CKF3295" s="620"/>
      <c r="CKG3295" s="620"/>
      <c r="CKH3295" s="620"/>
      <c r="CKI3295" s="617"/>
      <c r="CKJ3295" s="618"/>
      <c r="CKK3295" s="619"/>
      <c r="CKL3295" s="620"/>
      <c r="CKM3295" s="620"/>
      <c r="CKN3295" s="620"/>
      <c r="CKO3295" s="617"/>
      <c r="CKP3295" s="618"/>
      <c r="CKQ3295" s="619"/>
      <c r="CKR3295" s="620"/>
      <c r="CKS3295" s="620"/>
      <c r="CKT3295" s="620"/>
      <c r="CKU3295" s="617"/>
      <c r="CKV3295" s="618"/>
      <c r="CKW3295" s="619"/>
      <c r="CKX3295" s="620"/>
      <c r="CKY3295" s="620"/>
      <c r="CKZ3295" s="620"/>
      <c r="CLA3295" s="617"/>
      <c r="CLB3295" s="618"/>
      <c r="CLC3295" s="619"/>
      <c r="CLD3295" s="620"/>
      <c r="CLE3295" s="620"/>
      <c r="CLF3295" s="620"/>
      <c r="CLG3295" s="617"/>
      <c r="CLH3295" s="618"/>
      <c r="CLI3295" s="619"/>
      <c r="CLJ3295" s="620"/>
      <c r="CLK3295" s="620"/>
      <c r="CLL3295" s="620"/>
      <c r="CLM3295" s="617"/>
      <c r="CLN3295" s="618"/>
      <c r="CLO3295" s="619"/>
      <c r="CLP3295" s="620"/>
      <c r="CLQ3295" s="620"/>
      <c r="CLR3295" s="620"/>
      <c r="CLS3295" s="617"/>
      <c r="CLT3295" s="618"/>
      <c r="CLU3295" s="619"/>
      <c r="CLV3295" s="620"/>
      <c r="CLW3295" s="620"/>
      <c r="CLX3295" s="620"/>
      <c r="CLY3295" s="617"/>
      <c r="CLZ3295" s="618"/>
      <c r="CMA3295" s="619"/>
      <c r="CMB3295" s="620"/>
      <c r="CMC3295" s="620"/>
      <c r="CMD3295" s="620"/>
      <c r="CME3295" s="617"/>
      <c r="CMF3295" s="618"/>
      <c r="CMG3295" s="619"/>
      <c r="CMH3295" s="620"/>
      <c r="CMI3295" s="620"/>
      <c r="CMJ3295" s="620"/>
      <c r="CMK3295" s="617"/>
      <c r="CML3295" s="618"/>
      <c r="CMM3295" s="619"/>
      <c r="CMN3295" s="620"/>
      <c r="CMO3295" s="620"/>
      <c r="CMP3295" s="620"/>
      <c r="CMQ3295" s="617"/>
      <c r="CMR3295" s="618"/>
      <c r="CMS3295" s="619"/>
      <c r="CMT3295" s="620"/>
      <c r="CMU3295" s="620"/>
      <c r="CMV3295" s="620"/>
      <c r="CMW3295" s="617"/>
      <c r="CMX3295" s="618"/>
      <c r="CMY3295" s="619"/>
      <c r="CMZ3295" s="620"/>
      <c r="CNA3295" s="620"/>
      <c r="CNB3295" s="620"/>
      <c r="CNC3295" s="617"/>
      <c r="CND3295" s="618"/>
      <c r="CNE3295" s="619"/>
      <c r="CNF3295" s="620"/>
      <c r="CNG3295" s="620"/>
      <c r="CNH3295" s="620"/>
      <c r="CNI3295" s="617"/>
      <c r="CNJ3295" s="618"/>
      <c r="CNK3295" s="619"/>
      <c r="CNL3295" s="620"/>
      <c r="CNM3295" s="620"/>
      <c r="CNN3295" s="620"/>
      <c r="CNO3295" s="617"/>
      <c r="CNP3295" s="618"/>
      <c r="CNQ3295" s="619"/>
      <c r="CNR3295" s="620"/>
      <c r="CNS3295" s="620"/>
      <c r="CNT3295" s="620"/>
      <c r="CNU3295" s="617"/>
      <c r="CNV3295" s="618"/>
      <c r="CNW3295" s="619"/>
      <c r="CNX3295" s="620"/>
      <c r="CNY3295" s="620"/>
      <c r="CNZ3295" s="620"/>
      <c r="COA3295" s="617"/>
      <c r="COB3295" s="618"/>
      <c r="COC3295" s="619"/>
      <c r="COD3295" s="620"/>
      <c r="COE3295" s="620"/>
      <c r="COF3295" s="620"/>
      <c r="COG3295" s="617"/>
      <c r="COH3295" s="618"/>
      <c r="COI3295" s="619"/>
      <c r="COJ3295" s="620"/>
      <c r="COK3295" s="620"/>
      <c r="COL3295" s="620"/>
      <c r="COM3295" s="617"/>
      <c r="CON3295" s="618"/>
      <c r="COO3295" s="619"/>
      <c r="COP3295" s="620"/>
      <c r="COQ3295" s="620"/>
      <c r="COR3295" s="620"/>
      <c r="COS3295" s="617"/>
      <c r="COT3295" s="618"/>
      <c r="COU3295" s="619"/>
      <c r="COV3295" s="620"/>
      <c r="COW3295" s="620"/>
      <c r="COX3295" s="620"/>
      <c r="COY3295" s="617"/>
      <c r="COZ3295" s="618"/>
      <c r="CPA3295" s="619"/>
      <c r="CPB3295" s="620"/>
      <c r="CPC3295" s="620"/>
      <c r="CPD3295" s="620"/>
      <c r="CPE3295" s="617"/>
      <c r="CPF3295" s="618"/>
      <c r="CPG3295" s="619"/>
      <c r="CPH3295" s="620"/>
      <c r="CPI3295" s="620"/>
      <c r="CPJ3295" s="620"/>
      <c r="CPK3295" s="617"/>
      <c r="CPL3295" s="618"/>
      <c r="CPM3295" s="619"/>
      <c r="CPN3295" s="620"/>
      <c r="CPO3295" s="620"/>
      <c r="CPP3295" s="620"/>
      <c r="CPQ3295" s="617"/>
      <c r="CPR3295" s="618"/>
      <c r="CPS3295" s="619"/>
      <c r="CPT3295" s="620"/>
      <c r="CPU3295" s="620"/>
      <c r="CPV3295" s="620"/>
      <c r="CPW3295" s="617"/>
      <c r="CPX3295" s="618"/>
      <c r="CPY3295" s="619"/>
      <c r="CPZ3295" s="620"/>
      <c r="CQA3295" s="620"/>
      <c r="CQB3295" s="620"/>
      <c r="CQC3295" s="617"/>
      <c r="CQD3295" s="618"/>
      <c r="CQE3295" s="619"/>
      <c r="CQF3295" s="620"/>
      <c r="CQG3295" s="620"/>
      <c r="CQH3295" s="620"/>
      <c r="CQI3295" s="617"/>
      <c r="CQJ3295" s="618"/>
      <c r="CQK3295" s="619"/>
      <c r="CQL3295" s="620"/>
      <c r="CQM3295" s="620"/>
      <c r="CQN3295" s="620"/>
      <c r="CQO3295" s="617"/>
      <c r="CQP3295" s="618"/>
      <c r="CQQ3295" s="619"/>
      <c r="CQR3295" s="620"/>
      <c r="CQS3295" s="620"/>
      <c r="CQT3295" s="620"/>
      <c r="CQU3295" s="617"/>
      <c r="CQV3295" s="618"/>
      <c r="CQW3295" s="619"/>
      <c r="CQX3295" s="620"/>
      <c r="CQY3295" s="620"/>
      <c r="CQZ3295" s="620"/>
      <c r="CRA3295" s="617"/>
      <c r="CRB3295" s="618"/>
      <c r="CRC3295" s="619"/>
      <c r="CRD3295" s="620"/>
      <c r="CRE3295" s="620"/>
      <c r="CRF3295" s="620"/>
      <c r="CRG3295" s="617"/>
      <c r="CRH3295" s="618"/>
      <c r="CRI3295" s="619"/>
      <c r="CRJ3295" s="620"/>
      <c r="CRK3295" s="620"/>
      <c r="CRL3295" s="620"/>
      <c r="CRM3295" s="617"/>
      <c r="CRN3295" s="618"/>
      <c r="CRO3295" s="619"/>
      <c r="CRP3295" s="620"/>
      <c r="CRQ3295" s="620"/>
      <c r="CRR3295" s="620"/>
      <c r="CRS3295" s="617"/>
      <c r="CRT3295" s="618"/>
      <c r="CRU3295" s="619"/>
      <c r="CRV3295" s="620"/>
      <c r="CRW3295" s="620"/>
      <c r="CRX3295" s="620"/>
      <c r="CRY3295" s="617"/>
      <c r="CRZ3295" s="618"/>
      <c r="CSA3295" s="619"/>
      <c r="CSB3295" s="620"/>
      <c r="CSC3295" s="620"/>
      <c r="CSD3295" s="620"/>
      <c r="CSE3295" s="617"/>
      <c r="CSF3295" s="618"/>
      <c r="CSG3295" s="619"/>
      <c r="CSH3295" s="620"/>
      <c r="CSI3295" s="620"/>
      <c r="CSJ3295" s="620"/>
      <c r="CSK3295" s="617"/>
      <c r="CSL3295" s="618"/>
      <c r="CSM3295" s="619"/>
      <c r="CSN3295" s="620"/>
      <c r="CSO3295" s="620"/>
      <c r="CSP3295" s="620"/>
      <c r="CSQ3295" s="617"/>
      <c r="CSR3295" s="618"/>
      <c r="CSS3295" s="619"/>
      <c r="CST3295" s="620"/>
      <c r="CSU3295" s="620"/>
      <c r="CSV3295" s="620"/>
      <c r="CSW3295" s="617"/>
      <c r="CSX3295" s="618"/>
      <c r="CSY3295" s="619"/>
      <c r="CSZ3295" s="620"/>
      <c r="CTA3295" s="620"/>
      <c r="CTB3295" s="620"/>
      <c r="CTC3295" s="617"/>
      <c r="CTD3295" s="618"/>
      <c r="CTE3295" s="619"/>
      <c r="CTF3295" s="620"/>
      <c r="CTG3295" s="620"/>
      <c r="CTH3295" s="620"/>
      <c r="CTI3295" s="617"/>
      <c r="CTJ3295" s="618"/>
      <c r="CTK3295" s="619"/>
      <c r="CTL3295" s="620"/>
      <c r="CTM3295" s="620"/>
      <c r="CTN3295" s="620"/>
      <c r="CTO3295" s="617"/>
      <c r="CTP3295" s="618"/>
      <c r="CTQ3295" s="619"/>
      <c r="CTR3295" s="620"/>
      <c r="CTS3295" s="620"/>
      <c r="CTT3295" s="620"/>
      <c r="CTU3295" s="617"/>
      <c r="CTV3295" s="618"/>
      <c r="CTW3295" s="619"/>
      <c r="CTX3295" s="620"/>
      <c r="CTY3295" s="620"/>
      <c r="CTZ3295" s="620"/>
      <c r="CUA3295" s="617"/>
      <c r="CUB3295" s="618"/>
      <c r="CUC3295" s="619"/>
      <c r="CUD3295" s="620"/>
      <c r="CUE3295" s="620"/>
      <c r="CUF3295" s="620"/>
      <c r="CUG3295" s="617"/>
      <c r="CUH3295" s="618"/>
      <c r="CUI3295" s="619"/>
      <c r="CUJ3295" s="620"/>
      <c r="CUK3295" s="620"/>
      <c r="CUL3295" s="620"/>
      <c r="CUM3295" s="617"/>
      <c r="CUN3295" s="618"/>
      <c r="CUO3295" s="619"/>
      <c r="CUP3295" s="620"/>
      <c r="CUQ3295" s="620"/>
      <c r="CUR3295" s="620"/>
      <c r="CUS3295" s="617"/>
      <c r="CUT3295" s="618"/>
      <c r="CUU3295" s="619"/>
      <c r="CUV3295" s="620"/>
      <c r="CUW3295" s="620"/>
      <c r="CUX3295" s="620"/>
      <c r="CUY3295" s="617"/>
      <c r="CUZ3295" s="618"/>
      <c r="CVA3295" s="619"/>
      <c r="CVB3295" s="620"/>
      <c r="CVC3295" s="620"/>
      <c r="CVD3295" s="620"/>
      <c r="CVE3295" s="617"/>
      <c r="CVF3295" s="618"/>
      <c r="CVG3295" s="619"/>
      <c r="CVH3295" s="620"/>
      <c r="CVI3295" s="620"/>
      <c r="CVJ3295" s="620"/>
      <c r="CVK3295" s="617"/>
      <c r="CVL3295" s="618"/>
      <c r="CVM3295" s="619"/>
      <c r="CVN3295" s="620"/>
      <c r="CVO3295" s="620"/>
      <c r="CVP3295" s="620"/>
      <c r="CVQ3295" s="617"/>
      <c r="CVR3295" s="618"/>
      <c r="CVS3295" s="619"/>
      <c r="CVT3295" s="620"/>
      <c r="CVU3295" s="620"/>
      <c r="CVV3295" s="620"/>
      <c r="CVW3295" s="617"/>
      <c r="CVX3295" s="618"/>
      <c r="CVY3295" s="619"/>
      <c r="CVZ3295" s="620"/>
      <c r="CWA3295" s="620"/>
      <c r="CWB3295" s="620"/>
      <c r="CWC3295" s="617"/>
      <c r="CWD3295" s="618"/>
      <c r="CWE3295" s="619"/>
      <c r="CWF3295" s="620"/>
      <c r="CWG3295" s="620"/>
      <c r="CWH3295" s="620"/>
      <c r="CWI3295" s="617"/>
      <c r="CWJ3295" s="618"/>
      <c r="CWK3295" s="619"/>
      <c r="CWL3295" s="620"/>
      <c r="CWM3295" s="620"/>
      <c r="CWN3295" s="620"/>
      <c r="CWO3295" s="617"/>
      <c r="CWP3295" s="618"/>
      <c r="CWQ3295" s="619"/>
      <c r="CWR3295" s="620"/>
      <c r="CWS3295" s="620"/>
      <c r="CWT3295" s="620"/>
      <c r="CWU3295" s="617"/>
      <c r="CWV3295" s="618"/>
      <c r="CWW3295" s="619"/>
      <c r="CWX3295" s="620"/>
      <c r="CWY3295" s="620"/>
      <c r="CWZ3295" s="620"/>
      <c r="CXA3295" s="617"/>
      <c r="CXB3295" s="618"/>
      <c r="CXC3295" s="619"/>
      <c r="CXD3295" s="620"/>
      <c r="CXE3295" s="620"/>
      <c r="CXF3295" s="620"/>
      <c r="CXG3295" s="617"/>
      <c r="CXH3295" s="618"/>
      <c r="CXI3295" s="619"/>
      <c r="CXJ3295" s="620"/>
      <c r="CXK3295" s="620"/>
      <c r="CXL3295" s="620"/>
      <c r="CXM3295" s="617"/>
      <c r="CXN3295" s="618"/>
      <c r="CXO3295" s="619"/>
      <c r="CXP3295" s="620"/>
      <c r="CXQ3295" s="620"/>
      <c r="CXR3295" s="620"/>
      <c r="CXS3295" s="617"/>
      <c r="CXT3295" s="618"/>
      <c r="CXU3295" s="619"/>
      <c r="CXV3295" s="620"/>
      <c r="CXW3295" s="620"/>
      <c r="CXX3295" s="620"/>
      <c r="CXY3295" s="617"/>
      <c r="CXZ3295" s="618"/>
      <c r="CYA3295" s="619"/>
      <c r="CYB3295" s="620"/>
      <c r="CYC3295" s="620"/>
      <c r="CYD3295" s="620"/>
      <c r="CYE3295" s="617"/>
      <c r="CYF3295" s="618"/>
      <c r="CYG3295" s="619"/>
      <c r="CYH3295" s="620"/>
      <c r="CYI3295" s="620"/>
      <c r="CYJ3295" s="620"/>
      <c r="CYK3295" s="617"/>
      <c r="CYL3295" s="618"/>
      <c r="CYM3295" s="619"/>
      <c r="CYN3295" s="620"/>
      <c r="CYO3295" s="620"/>
      <c r="CYP3295" s="620"/>
      <c r="CYQ3295" s="617"/>
      <c r="CYR3295" s="618"/>
      <c r="CYS3295" s="619"/>
      <c r="CYT3295" s="620"/>
      <c r="CYU3295" s="620"/>
      <c r="CYV3295" s="620"/>
      <c r="CYW3295" s="617"/>
      <c r="CYX3295" s="618"/>
      <c r="CYY3295" s="619"/>
      <c r="CYZ3295" s="620"/>
      <c r="CZA3295" s="620"/>
      <c r="CZB3295" s="620"/>
      <c r="CZC3295" s="617"/>
      <c r="CZD3295" s="618"/>
      <c r="CZE3295" s="619"/>
      <c r="CZF3295" s="620"/>
      <c r="CZG3295" s="620"/>
      <c r="CZH3295" s="620"/>
      <c r="CZI3295" s="617"/>
      <c r="CZJ3295" s="618"/>
      <c r="CZK3295" s="619"/>
      <c r="CZL3295" s="620"/>
      <c r="CZM3295" s="620"/>
      <c r="CZN3295" s="620"/>
      <c r="CZO3295" s="617"/>
      <c r="CZP3295" s="618"/>
      <c r="CZQ3295" s="619"/>
      <c r="CZR3295" s="620"/>
      <c r="CZS3295" s="620"/>
      <c r="CZT3295" s="620"/>
      <c r="CZU3295" s="617"/>
      <c r="CZV3295" s="618"/>
      <c r="CZW3295" s="619"/>
      <c r="CZX3295" s="620"/>
      <c r="CZY3295" s="620"/>
      <c r="CZZ3295" s="620"/>
      <c r="DAA3295" s="617"/>
      <c r="DAB3295" s="618"/>
      <c r="DAC3295" s="619"/>
      <c r="DAD3295" s="620"/>
      <c r="DAE3295" s="620"/>
      <c r="DAF3295" s="620"/>
      <c r="DAG3295" s="617"/>
      <c r="DAH3295" s="618"/>
      <c r="DAI3295" s="619"/>
      <c r="DAJ3295" s="620"/>
      <c r="DAK3295" s="620"/>
      <c r="DAL3295" s="620"/>
      <c r="DAM3295" s="617"/>
      <c r="DAN3295" s="618"/>
      <c r="DAO3295" s="619"/>
      <c r="DAP3295" s="620"/>
      <c r="DAQ3295" s="620"/>
      <c r="DAR3295" s="620"/>
      <c r="DAS3295" s="617"/>
      <c r="DAT3295" s="618"/>
      <c r="DAU3295" s="619"/>
      <c r="DAV3295" s="620"/>
      <c r="DAW3295" s="620"/>
      <c r="DAX3295" s="620"/>
      <c r="DAY3295" s="617"/>
      <c r="DAZ3295" s="618"/>
      <c r="DBA3295" s="619"/>
      <c r="DBB3295" s="620"/>
      <c r="DBC3295" s="620"/>
      <c r="DBD3295" s="620"/>
      <c r="DBE3295" s="617"/>
      <c r="DBF3295" s="618"/>
      <c r="DBG3295" s="619"/>
      <c r="DBH3295" s="620"/>
      <c r="DBI3295" s="620"/>
      <c r="DBJ3295" s="620"/>
      <c r="DBK3295" s="617"/>
      <c r="DBL3295" s="618"/>
      <c r="DBM3295" s="619"/>
      <c r="DBN3295" s="620"/>
      <c r="DBO3295" s="620"/>
      <c r="DBP3295" s="620"/>
      <c r="DBQ3295" s="617"/>
      <c r="DBR3295" s="618"/>
      <c r="DBS3295" s="619"/>
      <c r="DBT3295" s="620"/>
      <c r="DBU3295" s="620"/>
      <c r="DBV3295" s="620"/>
      <c r="DBW3295" s="617"/>
      <c r="DBX3295" s="618"/>
      <c r="DBY3295" s="619"/>
      <c r="DBZ3295" s="620"/>
      <c r="DCA3295" s="620"/>
      <c r="DCB3295" s="620"/>
      <c r="DCC3295" s="617"/>
      <c r="DCD3295" s="618"/>
      <c r="DCE3295" s="619"/>
      <c r="DCF3295" s="620"/>
      <c r="DCG3295" s="620"/>
      <c r="DCH3295" s="620"/>
      <c r="DCI3295" s="617"/>
      <c r="DCJ3295" s="618"/>
      <c r="DCK3295" s="619"/>
      <c r="DCL3295" s="620"/>
      <c r="DCM3295" s="620"/>
      <c r="DCN3295" s="620"/>
      <c r="DCO3295" s="617"/>
      <c r="DCP3295" s="618"/>
      <c r="DCQ3295" s="619"/>
      <c r="DCR3295" s="620"/>
      <c r="DCS3295" s="620"/>
      <c r="DCT3295" s="620"/>
      <c r="DCU3295" s="617"/>
      <c r="DCV3295" s="618"/>
      <c r="DCW3295" s="619"/>
      <c r="DCX3295" s="620"/>
      <c r="DCY3295" s="620"/>
      <c r="DCZ3295" s="620"/>
      <c r="DDA3295" s="617"/>
      <c r="DDB3295" s="618"/>
      <c r="DDC3295" s="619"/>
      <c r="DDD3295" s="620"/>
      <c r="DDE3295" s="620"/>
      <c r="DDF3295" s="620"/>
      <c r="DDG3295" s="617"/>
      <c r="DDH3295" s="618"/>
      <c r="DDI3295" s="619"/>
      <c r="DDJ3295" s="620"/>
      <c r="DDK3295" s="620"/>
      <c r="DDL3295" s="620"/>
      <c r="DDM3295" s="617"/>
      <c r="DDN3295" s="618"/>
      <c r="DDO3295" s="619"/>
      <c r="DDP3295" s="620"/>
      <c r="DDQ3295" s="620"/>
      <c r="DDR3295" s="620"/>
      <c r="DDS3295" s="617"/>
      <c r="DDT3295" s="618"/>
      <c r="DDU3295" s="619"/>
      <c r="DDV3295" s="620"/>
      <c r="DDW3295" s="620"/>
      <c r="DDX3295" s="620"/>
      <c r="DDY3295" s="617"/>
      <c r="DDZ3295" s="618"/>
      <c r="DEA3295" s="619"/>
      <c r="DEB3295" s="620"/>
      <c r="DEC3295" s="620"/>
      <c r="DED3295" s="620"/>
      <c r="DEE3295" s="617"/>
      <c r="DEF3295" s="618"/>
      <c r="DEG3295" s="619"/>
      <c r="DEH3295" s="620"/>
      <c r="DEI3295" s="620"/>
      <c r="DEJ3295" s="620"/>
      <c r="DEK3295" s="617"/>
      <c r="DEL3295" s="618"/>
      <c r="DEM3295" s="619"/>
      <c r="DEN3295" s="620"/>
      <c r="DEO3295" s="620"/>
      <c r="DEP3295" s="620"/>
      <c r="DEQ3295" s="617"/>
      <c r="DER3295" s="618"/>
      <c r="DES3295" s="619"/>
      <c r="DET3295" s="620"/>
      <c r="DEU3295" s="620"/>
      <c r="DEV3295" s="620"/>
      <c r="DEW3295" s="617"/>
      <c r="DEX3295" s="618"/>
      <c r="DEY3295" s="619"/>
      <c r="DEZ3295" s="620"/>
      <c r="DFA3295" s="620"/>
      <c r="DFB3295" s="620"/>
      <c r="DFC3295" s="617"/>
      <c r="DFD3295" s="618"/>
      <c r="DFE3295" s="619"/>
      <c r="DFF3295" s="620"/>
      <c r="DFG3295" s="620"/>
      <c r="DFH3295" s="620"/>
      <c r="DFI3295" s="617"/>
      <c r="DFJ3295" s="618"/>
      <c r="DFK3295" s="619"/>
      <c r="DFL3295" s="620"/>
      <c r="DFM3295" s="620"/>
      <c r="DFN3295" s="620"/>
      <c r="DFO3295" s="617"/>
      <c r="DFP3295" s="618"/>
      <c r="DFQ3295" s="619"/>
      <c r="DFR3295" s="620"/>
      <c r="DFS3295" s="620"/>
      <c r="DFT3295" s="620"/>
      <c r="DFU3295" s="617"/>
      <c r="DFV3295" s="618"/>
      <c r="DFW3295" s="619"/>
      <c r="DFX3295" s="620"/>
      <c r="DFY3295" s="620"/>
      <c r="DFZ3295" s="620"/>
      <c r="DGA3295" s="617"/>
      <c r="DGB3295" s="618"/>
      <c r="DGC3295" s="619"/>
      <c r="DGD3295" s="620"/>
      <c r="DGE3295" s="620"/>
      <c r="DGF3295" s="620"/>
      <c r="DGG3295" s="617"/>
      <c r="DGH3295" s="618"/>
      <c r="DGI3295" s="619"/>
      <c r="DGJ3295" s="620"/>
      <c r="DGK3295" s="620"/>
      <c r="DGL3295" s="620"/>
      <c r="DGM3295" s="617"/>
      <c r="DGN3295" s="618"/>
      <c r="DGO3295" s="619"/>
      <c r="DGP3295" s="620"/>
      <c r="DGQ3295" s="620"/>
      <c r="DGR3295" s="620"/>
      <c r="DGS3295" s="617"/>
      <c r="DGT3295" s="618"/>
      <c r="DGU3295" s="619"/>
      <c r="DGV3295" s="620"/>
      <c r="DGW3295" s="620"/>
      <c r="DGX3295" s="620"/>
      <c r="DGY3295" s="617"/>
      <c r="DGZ3295" s="618"/>
      <c r="DHA3295" s="619"/>
      <c r="DHB3295" s="620"/>
      <c r="DHC3295" s="620"/>
      <c r="DHD3295" s="620"/>
      <c r="DHE3295" s="617"/>
      <c r="DHF3295" s="618"/>
      <c r="DHG3295" s="619"/>
      <c r="DHH3295" s="620"/>
      <c r="DHI3295" s="620"/>
      <c r="DHJ3295" s="620"/>
      <c r="DHK3295" s="617"/>
      <c r="DHL3295" s="618"/>
      <c r="DHM3295" s="619"/>
      <c r="DHN3295" s="620"/>
      <c r="DHO3295" s="620"/>
      <c r="DHP3295" s="620"/>
      <c r="DHQ3295" s="617"/>
      <c r="DHR3295" s="618"/>
      <c r="DHS3295" s="619"/>
      <c r="DHT3295" s="620"/>
      <c r="DHU3295" s="620"/>
      <c r="DHV3295" s="620"/>
      <c r="DHW3295" s="617"/>
      <c r="DHX3295" s="618"/>
      <c r="DHY3295" s="619"/>
      <c r="DHZ3295" s="620"/>
      <c r="DIA3295" s="620"/>
      <c r="DIB3295" s="620"/>
      <c r="DIC3295" s="617"/>
      <c r="DID3295" s="618"/>
      <c r="DIE3295" s="619"/>
      <c r="DIF3295" s="620"/>
      <c r="DIG3295" s="620"/>
      <c r="DIH3295" s="620"/>
      <c r="DII3295" s="617"/>
      <c r="DIJ3295" s="618"/>
      <c r="DIK3295" s="619"/>
      <c r="DIL3295" s="620"/>
      <c r="DIM3295" s="620"/>
      <c r="DIN3295" s="620"/>
      <c r="DIO3295" s="617"/>
      <c r="DIP3295" s="618"/>
      <c r="DIQ3295" s="619"/>
      <c r="DIR3295" s="620"/>
      <c r="DIS3295" s="620"/>
      <c r="DIT3295" s="620"/>
      <c r="DIU3295" s="617"/>
      <c r="DIV3295" s="618"/>
      <c r="DIW3295" s="619"/>
      <c r="DIX3295" s="620"/>
      <c r="DIY3295" s="620"/>
      <c r="DIZ3295" s="620"/>
      <c r="DJA3295" s="617"/>
      <c r="DJB3295" s="618"/>
      <c r="DJC3295" s="619"/>
      <c r="DJD3295" s="620"/>
      <c r="DJE3295" s="620"/>
      <c r="DJF3295" s="620"/>
      <c r="DJG3295" s="617"/>
      <c r="DJH3295" s="618"/>
      <c r="DJI3295" s="619"/>
      <c r="DJJ3295" s="620"/>
      <c r="DJK3295" s="620"/>
      <c r="DJL3295" s="620"/>
      <c r="DJM3295" s="617"/>
      <c r="DJN3295" s="618"/>
      <c r="DJO3295" s="619"/>
      <c r="DJP3295" s="620"/>
      <c r="DJQ3295" s="620"/>
      <c r="DJR3295" s="620"/>
      <c r="DJS3295" s="617"/>
      <c r="DJT3295" s="618"/>
      <c r="DJU3295" s="619"/>
      <c r="DJV3295" s="620"/>
      <c r="DJW3295" s="620"/>
      <c r="DJX3295" s="620"/>
      <c r="DJY3295" s="617"/>
      <c r="DJZ3295" s="618"/>
      <c r="DKA3295" s="619"/>
      <c r="DKB3295" s="620"/>
      <c r="DKC3295" s="620"/>
      <c r="DKD3295" s="620"/>
      <c r="DKE3295" s="617"/>
      <c r="DKF3295" s="618"/>
      <c r="DKG3295" s="619"/>
      <c r="DKH3295" s="620"/>
      <c r="DKI3295" s="620"/>
      <c r="DKJ3295" s="620"/>
      <c r="DKK3295" s="617"/>
      <c r="DKL3295" s="618"/>
      <c r="DKM3295" s="619"/>
      <c r="DKN3295" s="620"/>
      <c r="DKO3295" s="620"/>
      <c r="DKP3295" s="620"/>
      <c r="DKQ3295" s="617"/>
      <c r="DKR3295" s="618"/>
      <c r="DKS3295" s="619"/>
      <c r="DKT3295" s="620"/>
      <c r="DKU3295" s="620"/>
      <c r="DKV3295" s="620"/>
      <c r="DKW3295" s="617"/>
      <c r="DKX3295" s="618"/>
      <c r="DKY3295" s="619"/>
      <c r="DKZ3295" s="620"/>
      <c r="DLA3295" s="620"/>
      <c r="DLB3295" s="620"/>
      <c r="DLC3295" s="617"/>
      <c r="DLD3295" s="618"/>
      <c r="DLE3295" s="619"/>
      <c r="DLF3295" s="620"/>
      <c r="DLG3295" s="620"/>
      <c r="DLH3295" s="620"/>
      <c r="DLI3295" s="617"/>
      <c r="DLJ3295" s="618"/>
      <c r="DLK3295" s="619"/>
      <c r="DLL3295" s="620"/>
      <c r="DLM3295" s="620"/>
      <c r="DLN3295" s="620"/>
      <c r="DLO3295" s="617"/>
      <c r="DLP3295" s="618"/>
      <c r="DLQ3295" s="619"/>
      <c r="DLR3295" s="620"/>
      <c r="DLS3295" s="620"/>
      <c r="DLT3295" s="620"/>
      <c r="DLU3295" s="617"/>
      <c r="DLV3295" s="618"/>
      <c r="DLW3295" s="619"/>
      <c r="DLX3295" s="620"/>
      <c r="DLY3295" s="620"/>
      <c r="DLZ3295" s="620"/>
      <c r="DMA3295" s="617"/>
      <c r="DMB3295" s="618"/>
      <c r="DMC3295" s="619"/>
      <c r="DMD3295" s="620"/>
      <c r="DME3295" s="620"/>
      <c r="DMF3295" s="620"/>
      <c r="DMG3295" s="617"/>
      <c r="DMH3295" s="618"/>
      <c r="DMI3295" s="619"/>
      <c r="DMJ3295" s="620"/>
      <c r="DMK3295" s="620"/>
      <c r="DML3295" s="620"/>
      <c r="DMM3295" s="617"/>
      <c r="DMN3295" s="618"/>
      <c r="DMO3295" s="619"/>
      <c r="DMP3295" s="620"/>
      <c r="DMQ3295" s="620"/>
      <c r="DMR3295" s="620"/>
      <c r="DMS3295" s="617"/>
      <c r="DMT3295" s="618"/>
      <c r="DMU3295" s="619"/>
      <c r="DMV3295" s="620"/>
      <c r="DMW3295" s="620"/>
      <c r="DMX3295" s="620"/>
      <c r="DMY3295" s="617"/>
      <c r="DMZ3295" s="618"/>
      <c r="DNA3295" s="619"/>
      <c r="DNB3295" s="620"/>
      <c r="DNC3295" s="620"/>
      <c r="DND3295" s="620"/>
      <c r="DNE3295" s="617"/>
      <c r="DNF3295" s="618"/>
      <c r="DNG3295" s="619"/>
      <c r="DNH3295" s="620"/>
      <c r="DNI3295" s="620"/>
      <c r="DNJ3295" s="620"/>
      <c r="DNK3295" s="617"/>
      <c r="DNL3295" s="618"/>
      <c r="DNM3295" s="619"/>
      <c r="DNN3295" s="620"/>
      <c r="DNO3295" s="620"/>
      <c r="DNP3295" s="620"/>
      <c r="DNQ3295" s="617"/>
      <c r="DNR3295" s="618"/>
      <c r="DNS3295" s="619"/>
      <c r="DNT3295" s="620"/>
      <c r="DNU3295" s="620"/>
      <c r="DNV3295" s="620"/>
      <c r="DNW3295" s="617"/>
      <c r="DNX3295" s="618"/>
      <c r="DNY3295" s="619"/>
      <c r="DNZ3295" s="620"/>
      <c r="DOA3295" s="620"/>
      <c r="DOB3295" s="620"/>
      <c r="DOC3295" s="617"/>
      <c r="DOD3295" s="618"/>
      <c r="DOE3295" s="619"/>
      <c r="DOF3295" s="620"/>
      <c r="DOG3295" s="620"/>
      <c r="DOH3295" s="620"/>
      <c r="DOI3295" s="617"/>
      <c r="DOJ3295" s="618"/>
      <c r="DOK3295" s="619"/>
      <c r="DOL3295" s="620"/>
      <c r="DOM3295" s="620"/>
      <c r="DON3295" s="620"/>
      <c r="DOO3295" s="617"/>
      <c r="DOP3295" s="618"/>
      <c r="DOQ3295" s="619"/>
      <c r="DOR3295" s="620"/>
      <c r="DOS3295" s="620"/>
      <c r="DOT3295" s="620"/>
      <c r="DOU3295" s="617"/>
      <c r="DOV3295" s="618"/>
      <c r="DOW3295" s="619"/>
      <c r="DOX3295" s="620"/>
      <c r="DOY3295" s="620"/>
      <c r="DOZ3295" s="620"/>
      <c r="DPA3295" s="617"/>
      <c r="DPB3295" s="618"/>
      <c r="DPC3295" s="619"/>
      <c r="DPD3295" s="620"/>
      <c r="DPE3295" s="620"/>
      <c r="DPF3295" s="620"/>
      <c r="DPG3295" s="617"/>
      <c r="DPH3295" s="618"/>
      <c r="DPI3295" s="619"/>
      <c r="DPJ3295" s="620"/>
      <c r="DPK3295" s="620"/>
      <c r="DPL3295" s="620"/>
      <c r="DPM3295" s="617"/>
      <c r="DPN3295" s="618"/>
      <c r="DPO3295" s="619"/>
      <c r="DPP3295" s="620"/>
      <c r="DPQ3295" s="620"/>
      <c r="DPR3295" s="620"/>
      <c r="DPS3295" s="617"/>
      <c r="DPT3295" s="618"/>
      <c r="DPU3295" s="619"/>
      <c r="DPV3295" s="620"/>
      <c r="DPW3295" s="620"/>
      <c r="DPX3295" s="620"/>
      <c r="DPY3295" s="617"/>
      <c r="DPZ3295" s="618"/>
      <c r="DQA3295" s="619"/>
      <c r="DQB3295" s="620"/>
      <c r="DQC3295" s="620"/>
      <c r="DQD3295" s="620"/>
      <c r="DQE3295" s="617"/>
      <c r="DQF3295" s="618"/>
      <c r="DQG3295" s="619"/>
      <c r="DQH3295" s="620"/>
      <c r="DQI3295" s="620"/>
      <c r="DQJ3295" s="620"/>
      <c r="DQK3295" s="617"/>
      <c r="DQL3295" s="618"/>
      <c r="DQM3295" s="619"/>
      <c r="DQN3295" s="620"/>
      <c r="DQO3295" s="620"/>
      <c r="DQP3295" s="620"/>
      <c r="DQQ3295" s="617"/>
      <c r="DQR3295" s="618"/>
      <c r="DQS3295" s="619"/>
      <c r="DQT3295" s="620"/>
      <c r="DQU3295" s="620"/>
      <c r="DQV3295" s="620"/>
      <c r="DQW3295" s="617"/>
      <c r="DQX3295" s="618"/>
      <c r="DQY3295" s="619"/>
      <c r="DQZ3295" s="620"/>
      <c r="DRA3295" s="620"/>
      <c r="DRB3295" s="620"/>
      <c r="DRC3295" s="617"/>
      <c r="DRD3295" s="618"/>
      <c r="DRE3295" s="619"/>
      <c r="DRF3295" s="620"/>
      <c r="DRG3295" s="620"/>
      <c r="DRH3295" s="620"/>
      <c r="DRI3295" s="617"/>
      <c r="DRJ3295" s="618"/>
      <c r="DRK3295" s="619"/>
      <c r="DRL3295" s="620"/>
      <c r="DRM3295" s="620"/>
      <c r="DRN3295" s="620"/>
      <c r="DRO3295" s="617"/>
      <c r="DRP3295" s="618"/>
      <c r="DRQ3295" s="619"/>
      <c r="DRR3295" s="620"/>
      <c r="DRS3295" s="620"/>
      <c r="DRT3295" s="620"/>
      <c r="DRU3295" s="617"/>
      <c r="DRV3295" s="618"/>
      <c r="DRW3295" s="619"/>
      <c r="DRX3295" s="620"/>
      <c r="DRY3295" s="620"/>
      <c r="DRZ3295" s="620"/>
      <c r="DSA3295" s="617"/>
      <c r="DSB3295" s="618"/>
      <c r="DSC3295" s="619"/>
      <c r="DSD3295" s="620"/>
      <c r="DSE3295" s="620"/>
      <c r="DSF3295" s="620"/>
      <c r="DSG3295" s="617"/>
      <c r="DSH3295" s="618"/>
      <c r="DSI3295" s="619"/>
      <c r="DSJ3295" s="620"/>
      <c r="DSK3295" s="620"/>
      <c r="DSL3295" s="620"/>
      <c r="DSM3295" s="617"/>
      <c r="DSN3295" s="618"/>
      <c r="DSO3295" s="619"/>
      <c r="DSP3295" s="620"/>
      <c r="DSQ3295" s="620"/>
      <c r="DSR3295" s="620"/>
      <c r="DSS3295" s="617"/>
      <c r="DST3295" s="618"/>
      <c r="DSU3295" s="619"/>
      <c r="DSV3295" s="620"/>
      <c r="DSW3295" s="620"/>
      <c r="DSX3295" s="620"/>
      <c r="DSY3295" s="617"/>
      <c r="DSZ3295" s="618"/>
      <c r="DTA3295" s="619"/>
      <c r="DTB3295" s="620"/>
      <c r="DTC3295" s="620"/>
      <c r="DTD3295" s="620"/>
      <c r="DTE3295" s="617"/>
      <c r="DTF3295" s="618"/>
      <c r="DTG3295" s="619"/>
      <c r="DTH3295" s="620"/>
      <c r="DTI3295" s="620"/>
      <c r="DTJ3295" s="620"/>
      <c r="DTK3295" s="617"/>
      <c r="DTL3295" s="618"/>
      <c r="DTM3295" s="619"/>
      <c r="DTN3295" s="620"/>
      <c r="DTO3295" s="620"/>
      <c r="DTP3295" s="620"/>
      <c r="DTQ3295" s="617"/>
      <c r="DTR3295" s="618"/>
      <c r="DTS3295" s="619"/>
      <c r="DTT3295" s="620"/>
      <c r="DTU3295" s="620"/>
      <c r="DTV3295" s="620"/>
      <c r="DTW3295" s="617"/>
      <c r="DTX3295" s="618"/>
      <c r="DTY3295" s="619"/>
      <c r="DTZ3295" s="620"/>
      <c r="DUA3295" s="620"/>
      <c r="DUB3295" s="620"/>
      <c r="DUC3295" s="617"/>
      <c r="DUD3295" s="618"/>
      <c r="DUE3295" s="619"/>
      <c r="DUF3295" s="620"/>
      <c r="DUG3295" s="620"/>
      <c r="DUH3295" s="620"/>
      <c r="DUI3295" s="617"/>
      <c r="DUJ3295" s="618"/>
      <c r="DUK3295" s="619"/>
      <c r="DUL3295" s="620"/>
      <c r="DUM3295" s="620"/>
      <c r="DUN3295" s="620"/>
      <c r="DUO3295" s="617"/>
      <c r="DUP3295" s="618"/>
      <c r="DUQ3295" s="619"/>
      <c r="DUR3295" s="620"/>
      <c r="DUS3295" s="620"/>
      <c r="DUT3295" s="620"/>
      <c r="DUU3295" s="617"/>
      <c r="DUV3295" s="618"/>
      <c r="DUW3295" s="619"/>
      <c r="DUX3295" s="620"/>
      <c r="DUY3295" s="620"/>
      <c r="DUZ3295" s="620"/>
      <c r="DVA3295" s="617"/>
      <c r="DVB3295" s="618"/>
      <c r="DVC3295" s="619"/>
      <c r="DVD3295" s="620"/>
      <c r="DVE3295" s="620"/>
      <c r="DVF3295" s="620"/>
      <c r="DVG3295" s="617"/>
      <c r="DVH3295" s="618"/>
      <c r="DVI3295" s="619"/>
      <c r="DVJ3295" s="620"/>
      <c r="DVK3295" s="620"/>
      <c r="DVL3295" s="620"/>
      <c r="DVM3295" s="617"/>
      <c r="DVN3295" s="618"/>
      <c r="DVO3295" s="619"/>
      <c r="DVP3295" s="620"/>
      <c r="DVQ3295" s="620"/>
      <c r="DVR3295" s="620"/>
      <c r="DVS3295" s="617"/>
      <c r="DVT3295" s="618"/>
      <c r="DVU3295" s="619"/>
      <c r="DVV3295" s="620"/>
      <c r="DVW3295" s="620"/>
      <c r="DVX3295" s="620"/>
      <c r="DVY3295" s="617"/>
      <c r="DVZ3295" s="618"/>
      <c r="DWA3295" s="619"/>
      <c r="DWB3295" s="620"/>
      <c r="DWC3295" s="620"/>
      <c r="DWD3295" s="620"/>
      <c r="DWE3295" s="617"/>
      <c r="DWF3295" s="618"/>
      <c r="DWG3295" s="619"/>
      <c r="DWH3295" s="620"/>
      <c r="DWI3295" s="620"/>
      <c r="DWJ3295" s="620"/>
      <c r="DWK3295" s="617"/>
      <c r="DWL3295" s="618"/>
      <c r="DWM3295" s="619"/>
      <c r="DWN3295" s="620"/>
      <c r="DWO3295" s="620"/>
      <c r="DWP3295" s="620"/>
      <c r="DWQ3295" s="617"/>
      <c r="DWR3295" s="618"/>
      <c r="DWS3295" s="619"/>
      <c r="DWT3295" s="620"/>
      <c r="DWU3295" s="620"/>
      <c r="DWV3295" s="620"/>
      <c r="DWW3295" s="617"/>
      <c r="DWX3295" s="618"/>
      <c r="DWY3295" s="619"/>
      <c r="DWZ3295" s="620"/>
      <c r="DXA3295" s="620"/>
      <c r="DXB3295" s="620"/>
      <c r="DXC3295" s="617"/>
      <c r="DXD3295" s="618"/>
      <c r="DXE3295" s="619"/>
      <c r="DXF3295" s="620"/>
      <c r="DXG3295" s="620"/>
      <c r="DXH3295" s="620"/>
      <c r="DXI3295" s="617"/>
      <c r="DXJ3295" s="618"/>
      <c r="DXK3295" s="619"/>
      <c r="DXL3295" s="620"/>
      <c r="DXM3295" s="620"/>
      <c r="DXN3295" s="620"/>
      <c r="DXO3295" s="617"/>
      <c r="DXP3295" s="618"/>
      <c r="DXQ3295" s="619"/>
      <c r="DXR3295" s="620"/>
      <c r="DXS3295" s="620"/>
      <c r="DXT3295" s="620"/>
      <c r="DXU3295" s="617"/>
      <c r="DXV3295" s="618"/>
      <c r="DXW3295" s="619"/>
      <c r="DXX3295" s="620"/>
      <c r="DXY3295" s="620"/>
      <c r="DXZ3295" s="620"/>
      <c r="DYA3295" s="617"/>
      <c r="DYB3295" s="618"/>
      <c r="DYC3295" s="619"/>
      <c r="DYD3295" s="620"/>
      <c r="DYE3295" s="620"/>
      <c r="DYF3295" s="620"/>
      <c r="DYG3295" s="617"/>
      <c r="DYH3295" s="618"/>
      <c r="DYI3295" s="619"/>
      <c r="DYJ3295" s="620"/>
      <c r="DYK3295" s="620"/>
      <c r="DYL3295" s="620"/>
      <c r="DYM3295" s="617"/>
      <c r="DYN3295" s="618"/>
      <c r="DYO3295" s="619"/>
      <c r="DYP3295" s="620"/>
      <c r="DYQ3295" s="620"/>
      <c r="DYR3295" s="620"/>
      <c r="DYS3295" s="617"/>
      <c r="DYT3295" s="618"/>
      <c r="DYU3295" s="619"/>
      <c r="DYV3295" s="620"/>
      <c r="DYW3295" s="620"/>
      <c r="DYX3295" s="620"/>
      <c r="DYY3295" s="617"/>
      <c r="DYZ3295" s="618"/>
      <c r="DZA3295" s="619"/>
      <c r="DZB3295" s="620"/>
      <c r="DZC3295" s="620"/>
      <c r="DZD3295" s="620"/>
      <c r="DZE3295" s="617"/>
      <c r="DZF3295" s="618"/>
      <c r="DZG3295" s="619"/>
      <c r="DZH3295" s="620"/>
      <c r="DZI3295" s="620"/>
      <c r="DZJ3295" s="620"/>
      <c r="DZK3295" s="617"/>
      <c r="DZL3295" s="618"/>
      <c r="DZM3295" s="619"/>
      <c r="DZN3295" s="620"/>
      <c r="DZO3295" s="620"/>
      <c r="DZP3295" s="620"/>
      <c r="DZQ3295" s="617"/>
      <c r="DZR3295" s="618"/>
      <c r="DZS3295" s="619"/>
      <c r="DZT3295" s="620"/>
      <c r="DZU3295" s="620"/>
      <c r="DZV3295" s="620"/>
      <c r="DZW3295" s="617"/>
      <c r="DZX3295" s="618"/>
      <c r="DZY3295" s="619"/>
      <c r="DZZ3295" s="620"/>
      <c r="EAA3295" s="620"/>
      <c r="EAB3295" s="620"/>
      <c r="EAC3295" s="617"/>
      <c r="EAD3295" s="618"/>
      <c r="EAE3295" s="619"/>
      <c r="EAF3295" s="620"/>
      <c r="EAG3295" s="620"/>
      <c r="EAH3295" s="620"/>
      <c r="EAI3295" s="617"/>
      <c r="EAJ3295" s="618"/>
      <c r="EAK3295" s="619"/>
      <c r="EAL3295" s="620"/>
      <c r="EAM3295" s="620"/>
      <c r="EAN3295" s="620"/>
      <c r="EAO3295" s="617"/>
      <c r="EAP3295" s="618"/>
      <c r="EAQ3295" s="619"/>
      <c r="EAR3295" s="620"/>
      <c r="EAS3295" s="620"/>
      <c r="EAT3295" s="620"/>
      <c r="EAU3295" s="617"/>
      <c r="EAV3295" s="618"/>
      <c r="EAW3295" s="619"/>
      <c r="EAX3295" s="620"/>
      <c r="EAY3295" s="620"/>
      <c r="EAZ3295" s="620"/>
      <c r="EBA3295" s="617"/>
      <c r="EBB3295" s="618"/>
      <c r="EBC3295" s="619"/>
      <c r="EBD3295" s="620"/>
      <c r="EBE3295" s="620"/>
      <c r="EBF3295" s="620"/>
      <c r="EBG3295" s="617"/>
      <c r="EBH3295" s="618"/>
      <c r="EBI3295" s="619"/>
      <c r="EBJ3295" s="620"/>
      <c r="EBK3295" s="620"/>
      <c r="EBL3295" s="620"/>
      <c r="EBM3295" s="617"/>
      <c r="EBN3295" s="618"/>
      <c r="EBO3295" s="619"/>
      <c r="EBP3295" s="620"/>
      <c r="EBQ3295" s="620"/>
      <c r="EBR3295" s="620"/>
      <c r="EBS3295" s="617"/>
      <c r="EBT3295" s="618"/>
      <c r="EBU3295" s="619"/>
      <c r="EBV3295" s="620"/>
      <c r="EBW3295" s="620"/>
      <c r="EBX3295" s="620"/>
      <c r="EBY3295" s="617"/>
      <c r="EBZ3295" s="618"/>
      <c r="ECA3295" s="619"/>
      <c r="ECB3295" s="620"/>
      <c r="ECC3295" s="620"/>
      <c r="ECD3295" s="620"/>
      <c r="ECE3295" s="617"/>
      <c r="ECF3295" s="618"/>
      <c r="ECG3295" s="619"/>
      <c r="ECH3295" s="620"/>
      <c r="ECI3295" s="620"/>
      <c r="ECJ3295" s="620"/>
      <c r="ECK3295" s="617"/>
      <c r="ECL3295" s="618"/>
      <c r="ECM3295" s="619"/>
      <c r="ECN3295" s="620"/>
      <c r="ECO3295" s="620"/>
      <c r="ECP3295" s="620"/>
      <c r="ECQ3295" s="617"/>
      <c r="ECR3295" s="618"/>
      <c r="ECS3295" s="619"/>
      <c r="ECT3295" s="620"/>
      <c r="ECU3295" s="620"/>
      <c r="ECV3295" s="620"/>
      <c r="ECW3295" s="617"/>
      <c r="ECX3295" s="618"/>
      <c r="ECY3295" s="619"/>
      <c r="ECZ3295" s="620"/>
      <c r="EDA3295" s="620"/>
      <c r="EDB3295" s="620"/>
      <c r="EDC3295" s="617"/>
      <c r="EDD3295" s="618"/>
      <c r="EDE3295" s="619"/>
      <c r="EDF3295" s="620"/>
      <c r="EDG3295" s="620"/>
      <c r="EDH3295" s="620"/>
      <c r="EDI3295" s="617"/>
      <c r="EDJ3295" s="618"/>
      <c r="EDK3295" s="619"/>
      <c r="EDL3295" s="620"/>
      <c r="EDM3295" s="620"/>
      <c r="EDN3295" s="620"/>
      <c r="EDO3295" s="617"/>
      <c r="EDP3295" s="618"/>
      <c r="EDQ3295" s="619"/>
      <c r="EDR3295" s="620"/>
      <c r="EDS3295" s="620"/>
      <c r="EDT3295" s="620"/>
      <c r="EDU3295" s="617"/>
      <c r="EDV3295" s="618"/>
      <c r="EDW3295" s="619"/>
      <c r="EDX3295" s="620"/>
      <c r="EDY3295" s="620"/>
      <c r="EDZ3295" s="620"/>
      <c r="EEA3295" s="617"/>
      <c r="EEB3295" s="618"/>
      <c r="EEC3295" s="619"/>
      <c r="EED3295" s="620"/>
      <c r="EEE3295" s="620"/>
      <c r="EEF3295" s="620"/>
      <c r="EEG3295" s="617"/>
      <c r="EEH3295" s="618"/>
      <c r="EEI3295" s="619"/>
      <c r="EEJ3295" s="620"/>
      <c r="EEK3295" s="620"/>
      <c r="EEL3295" s="620"/>
      <c r="EEM3295" s="617"/>
      <c r="EEN3295" s="618"/>
      <c r="EEO3295" s="619"/>
      <c r="EEP3295" s="620"/>
      <c r="EEQ3295" s="620"/>
      <c r="EER3295" s="620"/>
      <c r="EES3295" s="617"/>
      <c r="EET3295" s="618"/>
      <c r="EEU3295" s="619"/>
      <c r="EEV3295" s="620"/>
      <c r="EEW3295" s="620"/>
      <c r="EEX3295" s="620"/>
      <c r="EEY3295" s="617"/>
      <c r="EEZ3295" s="618"/>
      <c r="EFA3295" s="619"/>
      <c r="EFB3295" s="620"/>
      <c r="EFC3295" s="620"/>
      <c r="EFD3295" s="620"/>
      <c r="EFE3295" s="617"/>
      <c r="EFF3295" s="618"/>
      <c r="EFG3295" s="619"/>
      <c r="EFH3295" s="620"/>
      <c r="EFI3295" s="620"/>
      <c r="EFJ3295" s="620"/>
      <c r="EFK3295" s="617"/>
      <c r="EFL3295" s="618"/>
      <c r="EFM3295" s="619"/>
      <c r="EFN3295" s="620"/>
      <c r="EFO3295" s="620"/>
      <c r="EFP3295" s="620"/>
      <c r="EFQ3295" s="617"/>
      <c r="EFR3295" s="618"/>
      <c r="EFS3295" s="619"/>
      <c r="EFT3295" s="620"/>
      <c r="EFU3295" s="620"/>
      <c r="EFV3295" s="620"/>
      <c r="EFW3295" s="617"/>
      <c r="EFX3295" s="618"/>
      <c r="EFY3295" s="619"/>
      <c r="EFZ3295" s="620"/>
      <c r="EGA3295" s="620"/>
      <c r="EGB3295" s="620"/>
      <c r="EGC3295" s="617"/>
      <c r="EGD3295" s="618"/>
      <c r="EGE3295" s="619"/>
      <c r="EGF3295" s="620"/>
      <c r="EGG3295" s="620"/>
      <c r="EGH3295" s="620"/>
      <c r="EGI3295" s="617"/>
      <c r="EGJ3295" s="618"/>
      <c r="EGK3295" s="619"/>
      <c r="EGL3295" s="620"/>
      <c r="EGM3295" s="620"/>
      <c r="EGN3295" s="620"/>
      <c r="EGO3295" s="617"/>
      <c r="EGP3295" s="618"/>
      <c r="EGQ3295" s="619"/>
      <c r="EGR3295" s="620"/>
      <c r="EGS3295" s="620"/>
      <c r="EGT3295" s="620"/>
      <c r="EGU3295" s="617"/>
      <c r="EGV3295" s="618"/>
      <c r="EGW3295" s="619"/>
      <c r="EGX3295" s="620"/>
      <c r="EGY3295" s="620"/>
      <c r="EGZ3295" s="620"/>
      <c r="EHA3295" s="617"/>
      <c r="EHB3295" s="618"/>
      <c r="EHC3295" s="619"/>
      <c r="EHD3295" s="620"/>
      <c r="EHE3295" s="620"/>
      <c r="EHF3295" s="620"/>
      <c r="EHG3295" s="617"/>
      <c r="EHH3295" s="618"/>
      <c r="EHI3295" s="619"/>
      <c r="EHJ3295" s="620"/>
      <c r="EHK3295" s="620"/>
      <c r="EHL3295" s="620"/>
      <c r="EHM3295" s="617"/>
      <c r="EHN3295" s="618"/>
      <c r="EHO3295" s="619"/>
      <c r="EHP3295" s="620"/>
      <c r="EHQ3295" s="620"/>
      <c r="EHR3295" s="620"/>
      <c r="EHS3295" s="617"/>
      <c r="EHT3295" s="618"/>
      <c r="EHU3295" s="619"/>
      <c r="EHV3295" s="620"/>
      <c r="EHW3295" s="620"/>
      <c r="EHX3295" s="620"/>
      <c r="EHY3295" s="617"/>
      <c r="EHZ3295" s="618"/>
      <c r="EIA3295" s="619"/>
      <c r="EIB3295" s="620"/>
      <c r="EIC3295" s="620"/>
      <c r="EID3295" s="620"/>
      <c r="EIE3295" s="617"/>
      <c r="EIF3295" s="618"/>
      <c r="EIG3295" s="619"/>
      <c r="EIH3295" s="620"/>
      <c r="EII3295" s="620"/>
      <c r="EIJ3295" s="620"/>
      <c r="EIK3295" s="617"/>
      <c r="EIL3295" s="618"/>
      <c r="EIM3295" s="619"/>
      <c r="EIN3295" s="620"/>
      <c r="EIO3295" s="620"/>
      <c r="EIP3295" s="620"/>
      <c r="EIQ3295" s="617"/>
      <c r="EIR3295" s="618"/>
      <c r="EIS3295" s="619"/>
      <c r="EIT3295" s="620"/>
      <c r="EIU3295" s="620"/>
      <c r="EIV3295" s="620"/>
      <c r="EIW3295" s="617"/>
      <c r="EIX3295" s="618"/>
      <c r="EIY3295" s="619"/>
      <c r="EIZ3295" s="620"/>
      <c r="EJA3295" s="620"/>
      <c r="EJB3295" s="620"/>
      <c r="EJC3295" s="617"/>
      <c r="EJD3295" s="618"/>
      <c r="EJE3295" s="619"/>
      <c r="EJF3295" s="620"/>
      <c r="EJG3295" s="620"/>
      <c r="EJH3295" s="620"/>
      <c r="EJI3295" s="617"/>
      <c r="EJJ3295" s="618"/>
      <c r="EJK3295" s="619"/>
      <c r="EJL3295" s="620"/>
      <c r="EJM3295" s="620"/>
      <c r="EJN3295" s="620"/>
      <c r="EJO3295" s="617"/>
      <c r="EJP3295" s="618"/>
      <c r="EJQ3295" s="619"/>
      <c r="EJR3295" s="620"/>
      <c r="EJS3295" s="620"/>
      <c r="EJT3295" s="620"/>
      <c r="EJU3295" s="617"/>
      <c r="EJV3295" s="618"/>
      <c r="EJW3295" s="619"/>
      <c r="EJX3295" s="620"/>
      <c r="EJY3295" s="620"/>
      <c r="EJZ3295" s="620"/>
      <c r="EKA3295" s="617"/>
      <c r="EKB3295" s="618"/>
      <c r="EKC3295" s="619"/>
      <c r="EKD3295" s="620"/>
      <c r="EKE3295" s="620"/>
      <c r="EKF3295" s="620"/>
      <c r="EKG3295" s="617"/>
      <c r="EKH3295" s="618"/>
      <c r="EKI3295" s="619"/>
      <c r="EKJ3295" s="620"/>
      <c r="EKK3295" s="620"/>
      <c r="EKL3295" s="620"/>
      <c r="EKM3295" s="617"/>
      <c r="EKN3295" s="618"/>
      <c r="EKO3295" s="619"/>
      <c r="EKP3295" s="620"/>
      <c r="EKQ3295" s="620"/>
      <c r="EKR3295" s="620"/>
      <c r="EKS3295" s="617"/>
      <c r="EKT3295" s="618"/>
      <c r="EKU3295" s="619"/>
      <c r="EKV3295" s="620"/>
      <c r="EKW3295" s="620"/>
      <c r="EKX3295" s="620"/>
      <c r="EKY3295" s="617"/>
      <c r="EKZ3295" s="618"/>
      <c r="ELA3295" s="619"/>
      <c r="ELB3295" s="620"/>
      <c r="ELC3295" s="620"/>
      <c r="ELD3295" s="620"/>
      <c r="ELE3295" s="617"/>
      <c r="ELF3295" s="618"/>
      <c r="ELG3295" s="619"/>
      <c r="ELH3295" s="620"/>
      <c r="ELI3295" s="620"/>
      <c r="ELJ3295" s="620"/>
      <c r="ELK3295" s="617"/>
      <c r="ELL3295" s="618"/>
      <c r="ELM3295" s="619"/>
      <c r="ELN3295" s="620"/>
      <c r="ELO3295" s="620"/>
      <c r="ELP3295" s="620"/>
      <c r="ELQ3295" s="617"/>
      <c r="ELR3295" s="618"/>
      <c r="ELS3295" s="619"/>
      <c r="ELT3295" s="620"/>
      <c r="ELU3295" s="620"/>
      <c r="ELV3295" s="620"/>
      <c r="ELW3295" s="617"/>
      <c r="ELX3295" s="618"/>
      <c r="ELY3295" s="619"/>
      <c r="ELZ3295" s="620"/>
      <c r="EMA3295" s="620"/>
      <c r="EMB3295" s="620"/>
      <c r="EMC3295" s="617"/>
      <c r="EMD3295" s="618"/>
      <c r="EME3295" s="619"/>
      <c r="EMF3295" s="620"/>
      <c r="EMG3295" s="620"/>
      <c r="EMH3295" s="620"/>
      <c r="EMI3295" s="617"/>
      <c r="EMJ3295" s="618"/>
      <c r="EMK3295" s="619"/>
      <c r="EML3295" s="620"/>
      <c r="EMM3295" s="620"/>
      <c r="EMN3295" s="620"/>
      <c r="EMO3295" s="617"/>
      <c r="EMP3295" s="618"/>
      <c r="EMQ3295" s="619"/>
      <c r="EMR3295" s="620"/>
      <c r="EMS3295" s="620"/>
      <c r="EMT3295" s="620"/>
      <c r="EMU3295" s="617"/>
      <c r="EMV3295" s="618"/>
      <c r="EMW3295" s="619"/>
      <c r="EMX3295" s="620"/>
      <c r="EMY3295" s="620"/>
      <c r="EMZ3295" s="620"/>
      <c r="ENA3295" s="617"/>
      <c r="ENB3295" s="618"/>
      <c r="ENC3295" s="619"/>
      <c r="END3295" s="620"/>
      <c r="ENE3295" s="620"/>
      <c r="ENF3295" s="620"/>
      <c r="ENG3295" s="617"/>
      <c r="ENH3295" s="618"/>
      <c r="ENI3295" s="619"/>
      <c r="ENJ3295" s="620"/>
      <c r="ENK3295" s="620"/>
      <c r="ENL3295" s="620"/>
      <c r="ENM3295" s="617"/>
      <c r="ENN3295" s="618"/>
      <c r="ENO3295" s="619"/>
      <c r="ENP3295" s="620"/>
      <c r="ENQ3295" s="620"/>
      <c r="ENR3295" s="620"/>
      <c r="ENS3295" s="617"/>
      <c r="ENT3295" s="618"/>
      <c r="ENU3295" s="619"/>
      <c r="ENV3295" s="620"/>
      <c r="ENW3295" s="620"/>
      <c r="ENX3295" s="620"/>
      <c r="ENY3295" s="617"/>
      <c r="ENZ3295" s="618"/>
      <c r="EOA3295" s="619"/>
      <c r="EOB3295" s="620"/>
      <c r="EOC3295" s="620"/>
      <c r="EOD3295" s="620"/>
      <c r="EOE3295" s="617"/>
      <c r="EOF3295" s="618"/>
      <c r="EOG3295" s="619"/>
      <c r="EOH3295" s="620"/>
      <c r="EOI3295" s="620"/>
      <c r="EOJ3295" s="620"/>
      <c r="EOK3295" s="617"/>
      <c r="EOL3295" s="618"/>
      <c r="EOM3295" s="619"/>
      <c r="EON3295" s="620"/>
      <c r="EOO3295" s="620"/>
      <c r="EOP3295" s="620"/>
      <c r="EOQ3295" s="617"/>
      <c r="EOR3295" s="618"/>
      <c r="EOS3295" s="619"/>
      <c r="EOT3295" s="620"/>
      <c r="EOU3295" s="620"/>
      <c r="EOV3295" s="620"/>
      <c r="EOW3295" s="617"/>
      <c r="EOX3295" s="618"/>
      <c r="EOY3295" s="619"/>
      <c r="EOZ3295" s="620"/>
      <c r="EPA3295" s="620"/>
      <c r="EPB3295" s="620"/>
      <c r="EPC3295" s="617"/>
      <c r="EPD3295" s="618"/>
      <c r="EPE3295" s="619"/>
      <c r="EPF3295" s="620"/>
      <c r="EPG3295" s="620"/>
      <c r="EPH3295" s="620"/>
      <c r="EPI3295" s="617"/>
      <c r="EPJ3295" s="618"/>
      <c r="EPK3295" s="619"/>
      <c r="EPL3295" s="620"/>
      <c r="EPM3295" s="620"/>
      <c r="EPN3295" s="620"/>
      <c r="EPO3295" s="617"/>
      <c r="EPP3295" s="618"/>
      <c r="EPQ3295" s="619"/>
      <c r="EPR3295" s="620"/>
      <c r="EPS3295" s="620"/>
      <c r="EPT3295" s="620"/>
      <c r="EPU3295" s="617"/>
      <c r="EPV3295" s="618"/>
      <c r="EPW3295" s="619"/>
      <c r="EPX3295" s="620"/>
      <c r="EPY3295" s="620"/>
      <c r="EPZ3295" s="620"/>
      <c r="EQA3295" s="617"/>
      <c r="EQB3295" s="618"/>
      <c r="EQC3295" s="619"/>
      <c r="EQD3295" s="620"/>
      <c r="EQE3295" s="620"/>
      <c r="EQF3295" s="620"/>
      <c r="EQG3295" s="617"/>
      <c r="EQH3295" s="618"/>
      <c r="EQI3295" s="619"/>
      <c r="EQJ3295" s="620"/>
      <c r="EQK3295" s="620"/>
      <c r="EQL3295" s="620"/>
      <c r="EQM3295" s="617"/>
      <c r="EQN3295" s="618"/>
      <c r="EQO3295" s="619"/>
      <c r="EQP3295" s="620"/>
      <c r="EQQ3295" s="620"/>
      <c r="EQR3295" s="620"/>
      <c r="EQS3295" s="617"/>
      <c r="EQT3295" s="618"/>
      <c r="EQU3295" s="619"/>
      <c r="EQV3295" s="620"/>
      <c r="EQW3295" s="620"/>
      <c r="EQX3295" s="620"/>
      <c r="EQY3295" s="617"/>
      <c r="EQZ3295" s="618"/>
      <c r="ERA3295" s="619"/>
      <c r="ERB3295" s="620"/>
      <c r="ERC3295" s="620"/>
      <c r="ERD3295" s="620"/>
      <c r="ERE3295" s="617"/>
      <c r="ERF3295" s="618"/>
      <c r="ERG3295" s="619"/>
      <c r="ERH3295" s="620"/>
      <c r="ERI3295" s="620"/>
      <c r="ERJ3295" s="620"/>
      <c r="ERK3295" s="617"/>
      <c r="ERL3295" s="618"/>
      <c r="ERM3295" s="619"/>
      <c r="ERN3295" s="620"/>
      <c r="ERO3295" s="620"/>
      <c r="ERP3295" s="620"/>
      <c r="ERQ3295" s="617"/>
      <c r="ERR3295" s="618"/>
      <c r="ERS3295" s="619"/>
      <c r="ERT3295" s="620"/>
      <c r="ERU3295" s="620"/>
      <c r="ERV3295" s="620"/>
      <c r="ERW3295" s="617"/>
      <c r="ERX3295" s="618"/>
      <c r="ERY3295" s="619"/>
      <c r="ERZ3295" s="620"/>
      <c r="ESA3295" s="620"/>
      <c r="ESB3295" s="620"/>
      <c r="ESC3295" s="617"/>
      <c r="ESD3295" s="618"/>
      <c r="ESE3295" s="619"/>
      <c r="ESF3295" s="620"/>
      <c r="ESG3295" s="620"/>
      <c r="ESH3295" s="620"/>
      <c r="ESI3295" s="617"/>
      <c r="ESJ3295" s="618"/>
      <c r="ESK3295" s="619"/>
      <c r="ESL3295" s="620"/>
      <c r="ESM3295" s="620"/>
      <c r="ESN3295" s="620"/>
      <c r="ESO3295" s="617"/>
      <c r="ESP3295" s="618"/>
      <c r="ESQ3295" s="619"/>
      <c r="ESR3295" s="620"/>
      <c r="ESS3295" s="620"/>
      <c r="EST3295" s="620"/>
      <c r="ESU3295" s="617"/>
      <c r="ESV3295" s="618"/>
      <c r="ESW3295" s="619"/>
      <c r="ESX3295" s="620"/>
      <c r="ESY3295" s="620"/>
      <c r="ESZ3295" s="620"/>
      <c r="ETA3295" s="617"/>
      <c r="ETB3295" s="618"/>
      <c r="ETC3295" s="619"/>
      <c r="ETD3295" s="620"/>
      <c r="ETE3295" s="620"/>
      <c r="ETF3295" s="620"/>
      <c r="ETG3295" s="617"/>
      <c r="ETH3295" s="618"/>
      <c r="ETI3295" s="619"/>
      <c r="ETJ3295" s="620"/>
      <c r="ETK3295" s="620"/>
      <c r="ETL3295" s="620"/>
      <c r="ETM3295" s="617"/>
      <c r="ETN3295" s="618"/>
      <c r="ETO3295" s="619"/>
      <c r="ETP3295" s="620"/>
      <c r="ETQ3295" s="620"/>
      <c r="ETR3295" s="620"/>
      <c r="ETS3295" s="617"/>
      <c r="ETT3295" s="618"/>
      <c r="ETU3295" s="619"/>
      <c r="ETV3295" s="620"/>
      <c r="ETW3295" s="620"/>
      <c r="ETX3295" s="620"/>
      <c r="ETY3295" s="617"/>
      <c r="ETZ3295" s="618"/>
      <c r="EUA3295" s="619"/>
      <c r="EUB3295" s="620"/>
      <c r="EUC3295" s="620"/>
      <c r="EUD3295" s="620"/>
      <c r="EUE3295" s="617"/>
      <c r="EUF3295" s="618"/>
      <c r="EUG3295" s="619"/>
      <c r="EUH3295" s="620"/>
      <c r="EUI3295" s="620"/>
      <c r="EUJ3295" s="620"/>
      <c r="EUK3295" s="617"/>
      <c r="EUL3295" s="618"/>
      <c r="EUM3295" s="619"/>
      <c r="EUN3295" s="620"/>
      <c r="EUO3295" s="620"/>
      <c r="EUP3295" s="620"/>
      <c r="EUQ3295" s="617"/>
      <c r="EUR3295" s="618"/>
      <c r="EUS3295" s="619"/>
      <c r="EUT3295" s="620"/>
      <c r="EUU3295" s="620"/>
      <c r="EUV3295" s="620"/>
      <c r="EUW3295" s="617"/>
      <c r="EUX3295" s="618"/>
      <c r="EUY3295" s="619"/>
      <c r="EUZ3295" s="620"/>
      <c r="EVA3295" s="620"/>
      <c r="EVB3295" s="620"/>
      <c r="EVC3295" s="617"/>
      <c r="EVD3295" s="618"/>
      <c r="EVE3295" s="619"/>
      <c r="EVF3295" s="620"/>
      <c r="EVG3295" s="620"/>
      <c r="EVH3295" s="620"/>
      <c r="EVI3295" s="617"/>
      <c r="EVJ3295" s="618"/>
      <c r="EVK3295" s="619"/>
      <c r="EVL3295" s="620"/>
      <c r="EVM3295" s="620"/>
      <c r="EVN3295" s="620"/>
      <c r="EVO3295" s="617"/>
      <c r="EVP3295" s="618"/>
      <c r="EVQ3295" s="619"/>
      <c r="EVR3295" s="620"/>
      <c r="EVS3295" s="620"/>
      <c r="EVT3295" s="620"/>
      <c r="EVU3295" s="617"/>
      <c r="EVV3295" s="618"/>
      <c r="EVW3295" s="619"/>
      <c r="EVX3295" s="620"/>
      <c r="EVY3295" s="620"/>
      <c r="EVZ3295" s="620"/>
      <c r="EWA3295" s="617"/>
      <c r="EWB3295" s="618"/>
      <c r="EWC3295" s="619"/>
      <c r="EWD3295" s="620"/>
      <c r="EWE3295" s="620"/>
      <c r="EWF3295" s="620"/>
      <c r="EWG3295" s="617"/>
      <c r="EWH3295" s="618"/>
      <c r="EWI3295" s="619"/>
      <c r="EWJ3295" s="620"/>
      <c r="EWK3295" s="620"/>
      <c r="EWL3295" s="620"/>
      <c r="EWM3295" s="617"/>
      <c r="EWN3295" s="618"/>
      <c r="EWO3295" s="619"/>
      <c r="EWP3295" s="620"/>
      <c r="EWQ3295" s="620"/>
      <c r="EWR3295" s="620"/>
      <c r="EWS3295" s="617"/>
      <c r="EWT3295" s="618"/>
      <c r="EWU3295" s="619"/>
      <c r="EWV3295" s="620"/>
      <c r="EWW3295" s="620"/>
      <c r="EWX3295" s="620"/>
      <c r="EWY3295" s="617"/>
      <c r="EWZ3295" s="618"/>
      <c r="EXA3295" s="619"/>
      <c r="EXB3295" s="620"/>
      <c r="EXC3295" s="620"/>
      <c r="EXD3295" s="620"/>
      <c r="EXE3295" s="617"/>
      <c r="EXF3295" s="618"/>
      <c r="EXG3295" s="619"/>
      <c r="EXH3295" s="620"/>
      <c r="EXI3295" s="620"/>
      <c r="EXJ3295" s="620"/>
      <c r="EXK3295" s="617"/>
      <c r="EXL3295" s="618"/>
      <c r="EXM3295" s="619"/>
      <c r="EXN3295" s="620"/>
      <c r="EXO3295" s="620"/>
      <c r="EXP3295" s="620"/>
      <c r="EXQ3295" s="617"/>
      <c r="EXR3295" s="618"/>
      <c r="EXS3295" s="619"/>
      <c r="EXT3295" s="620"/>
      <c r="EXU3295" s="620"/>
      <c r="EXV3295" s="620"/>
      <c r="EXW3295" s="617"/>
      <c r="EXX3295" s="618"/>
      <c r="EXY3295" s="619"/>
      <c r="EXZ3295" s="620"/>
      <c r="EYA3295" s="620"/>
      <c r="EYB3295" s="620"/>
      <c r="EYC3295" s="617"/>
      <c r="EYD3295" s="618"/>
      <c r="EYE3295" s="619"/>
      <c r="EYF3295" s="620"/>
      <c r="EYG3295" s="620"/>
      <c r="EYH3295" s="620"/>
      <c r="EYI3295" s="617"/>
      <c r="EYJ3295" s="618"/>
      <c r="EYK3295" s="619"/>
      <c r="EYL3295" s="620"/>
      <c r="EYM3295" s="620"/>
      <c r="EYN3295" s="620"/>
      <c r="EYO3295" s="617"/>
      <c r="EYP3295" s="618"/>
      <c r="EYQ3295" s="619"/>
      <c r="EYR3295" s="620"/>
      <c r="EYS3295" s="620"/>
      <c r="EYT3295" s="620"/>
      <c r="EYU3295" s="617"/>
      <c r="EYV3295" s="618"/>
      <c r="EYW3295" s="619"/>
      <c r="EYX3295" s="620"/>
      <c r="EYY3295" s="620"/>
      <c r="EYZ3295" s="620"/>
      <c r="EZA3295" s="617"/>
      <c r="EZB3295" s="618"/>
      <c r="EZC3295" s="619"/>
      <c r="EZD3295" s="620"/>
      <c r="EZE3295" s="620"/>
      <c r="EZF3295" s="620"/>
      <c r="EZG3295" s="617"/>
      <c r="EZH3295" s="618"/>
      <c r="EZI3295" s="619"/>
      <c r="EZJ3295" s="620"/>
      <c r="EZK3295" s="620"/>
      <c r="EZL3295" s="620"/>
      <c r="EZM3295" s="617"/>
      <c r="EZN3295" s="618"/>
      <c r="EZO3295" s="619"/>
      <c r="EZP3295" s="620"/>
      <c r="EZQ3295" s="620"/>
      <c r="EZR3295" s="620"/>
      <c r="EZS3295" s="617"/>
      <c r="EZT3295" s="618"/>
      <c r="EZU3295" s="619"/>
      <c r="EZV3295" s="620"/>
      <c r="EZW3295" s="620"/>
      <c r="EZX3295" s="620"/>
      <c r="EZY3295" s="617"/>
      <c r="EZZ3295" s="618"/>
      <c r="FAA3295" s="619"/>
      <c r="FAB3295" s="620"/>
      <c r="FAC3295" s="620"/>
      <c r="FAD3295" s="620"/>
      <c r="FAE3295" s="617"/>
      <c r="FAF3295" s="618"/>
      <c r="FAG3295" s="619"/>
      <c r="FAH3295" s="620"/>
      <c r="FAI3295" s="620"/>
      <c r="FAJ3295" s="620"/>
      <c r="FAK3295" s="617"/>
      <c r="FAL3295" s="618"/>
      <c r="FAM3295" s="619"/>
      <c r="FAN3295" s="620"/>
      <c r="FAO3295" s="620"/>
      <c r="FAP3295" s="620"/>
      <c r="FAQ3295" s="617"/>
      <c r="FAR3295" s="618"/>
      <c r="FAS3295" s="619"/>
      <c r="FAT3295" s="620"/>
      <c r="FAU3295" s="620"/>
      <c r="FAV3295" s="620"/>
      <c r="FAW3295" s="617"/>
      <c r="FAX3295" s="618"/>
      <c r="FAY3295" s="619"/>
      <c r="FAZ3295" s="620"/>
      <c r="FBA3295" s="620"/>
      <c r="FBB3295" s="620"/>
      <c r="FBC3295" s="617"/>
      <c r="FBD3295" s="618"/>
      <c r="FBE3295" s="619"/>
      <c r="FBF3295" s="620"/>
      <c r="FBG3295" s="620"/>
      <c r="FBH3295" s="620"/>
      <c r="FBI3295" s="617"/>
      <c r="FBJ3295" s="618"/>
      <c r="FBK3295" s="619"/>
      <c r="FBL3295" s="620"/>
      <c r="FBM3295" s="620"/>
      <c r="FBN3295" s="620"/>
      <c r="FBO3295" s="617"/>
      <c r="FBP3295" s="618"/>
      <c r="FBQ3295" s="619"/>
      <c r="FBR3295" s="620"/>
      <c r="FBS3295" s="620"/>
      <c r="FBT3295" s="620"/>
      <c r="FBU3295" s="617"/>
      <c r="FBV3295" s="618"/>
      <c r="FBW3295" s="619"/>
      <c r="FBX3295" s="620"/>
      <c r="FBY3295" s="620"/>
      <c r="FBZ3295" s="620"/>
      <c r="FCA3295" s="617"/>
      <c r="FCB3295" s="618"/>
      <c r="FCC3295" s="619"/>
      <c r="FCD3295" s="620"/>
      <c r="FCE3295" s="620"/>
      <c r="FCF3295" s="620"/>
      <c r="FCG3295" s="617"/>
      <c r="FCH3295" s="618"/>
      <c r="FCI3295" s="619"/>
      <c r="FCJ3295" s="620"/>
      <c r="FCK3295" s="620"/>
      <c r="FCL3295" s="620"/>
      <c r="FCM3295" s="617"/>
      <c r="FCN3295" s="618"/>
      <c r="FCO3295" s="619"/>
      <c r="FCP3295" s="620"/>
      <c r="FCQ3295" s="620"/>
      <c r="FCR3295" s="620"/>
      <c r="FCS3295" s="617"/>
      <c r="FCT3295" s="618"/>
      <c r="FCU3295" s="619"/>
      <c r="FCV3295" s="620"/>
      <c r="FCW3295" s="620"/>
      <c r="FCX3295" s="620"/>
      <c r="FCY3295" s="617"/>
      <c r="FCZ3295" s="618"/>
      <c r="FDA3295" s="619"/>
      <c r="FDB3295" s="620"/>
      <c r="FDC3295" s="620"/>
      <c r="FDD3295" s="620"/>
      <c r="FDE3295" s="617"/>
      <c r="FDF3295" s="618"/>
      <c r="FDG3295" s="619"/>
      <c r="FDH3295" s="620"/>
      <c r="FDI3295" s="620"/>
      <c r="FDJ3295" s="620"/>
      <c r="FDK3295" s="617"/>
      <c r="FDL3295" s="618"/>
      <c r="FDM3295" s="619"/>
      <c r="FDN3295" s="620"/>
      <c r="FDO3295" s="620"/>
      <c r="FDP3295" s="620"/>
      <c r="FDQ3295" s="617"/>
      <c r="FDR3295" s="618"/>
      <c r="FDS3295" s="619"/>
      <c r="FDT3295" s="620"/>
      <c r="FDU3295" s="620"/>
      <c r="FDV3295" s="620"/>
      <c r="FDW3295" s="617"/>
      <c r="FDX3295" s="618"/>
      <c r="FDY3295" s="619"/>
      <c r="FDZ3295" s="620"/>
      <c r="FEA3295" s="620"/>
      <c r="FEB3295" s="620"/>
      <c r="FEC3295" s="617"/>
      <c r="FED3295" s="618"/>
      <c r="FEE3295" s="619"/>
      <c r="FEF3295" s="620"/>
      <c r="FEG3295" s="620"/>
      <c r="FEH3295" s="620"/>
      <c r="FEI3295" s="617"/>
      <c r="FEJ3295" s="618"/>
      <c r="FEK3295" s="619"/>
      <c r="FEL3295" s="620"/>
      <c r="FEM3295" s="620"/>
      <c r="FEN3295" s="620"/>
      <c r="FEO3295" s="617"/>
      <c r="FEP3295" s="618"/>
      <c r="FEQ3295" s="619"/>
      <c r="FER3295" s="620"/>
      <c r="FES3295" s="620"/>
      <c r="FET3295" s="620"/>
      <c r="FEU3295" s="617"/>
      <c r="FEV3295" s="618"/>
      <c r="FEW3295" s="619"/>
      <c r="FEX3295" s="620"/>
      <c r="FEY3295" s="620"/>
      <c r="FEZ3295" s="620"/>
      <c r="FFA3295" s="617"/>
      <c r="FFB3295" s="618"/>
      <c r="FFC3295" s="619"/>
      <c r="FFD3295" s="620"/>
      <c r="FFE3295" s="620"/>
      <c r="FFF3295" s="620"/>
      <c r="FFG3295" s="617"/>
      <c r="FFH3295" s="618"/>
      <c r="FFI3295" s="619"/>
      <c r="FFJ3295" s="620"/>
      <c r="FFK3295" s="620"/>
      <c r="FFL3295" s="620"/>
      <c r="FFM3295" s="617"/>
      <c r="FFN3295" s="618"/>
      <c r="FFO3295" s="619"/>
      <c r="FFP3295" s="620"/>
      <c r="FFQ3295" s="620"/>
      <c r="FFR3295" s="620"/>
      <c r="FFS3295" s="617"/>
      <c r="FFT3295" s="618"/>
      <c r="FFU3295" s="619"/>
      <c r="FFV3295" s="620"/>
      <c r="FFW3295" s="620"/>
      <c r="FFX3295" s="620"/>
      <c r="FFY3295" s="617"/>
      <c r="FFZ3295" s="618"/>
      <c r="FGA3295" s="619"/>
      <c r="FGB3295" s="620"/>
      <c r="FGC3295" s="620"/>
      <c r="FGD3295" s="620"/>
      <c r="FGE3295" s="617"/>
      <c r="FGF3295" s="618"/>
      <c r="FGG3295" s="619"/>
      <c r="FGH3295" s="620"/>
      <c r="FGI3295" s="620"/>
      <c r="FGJ3295" s="620"/>
      <c r="FGK3295" s="617"/>
      <c r="FGL3295" s="618"/>
      <c r="FGM3295" s="619"/>
      <c r="FGN3295" s="620"/>
      <c r="FGO3295" s="620"/>
      <c r="FGP3295" s="620"/>
      <c r="FGQ3295" s="617"/>
      <c r="FGR3295" s="618"/>
      <c r="FGS3295" s="619"/>
      <c r="FGT3295" s="620"/>
      <c r="FGU3295" s="620"/>
      <c r="FGV3295" s="620"/>
      <c r="FGW3295" s="617"/>
      <c r="FGX3295" s="618"/>
      <c r="FGY3295" s="619"/>
      <c r="FGZ3295" s="620"/>
      <c r="FHA3295" s="620"/>
      <c r="FHB3295" s="620"/>
      <c r="FHC3295" s="617"/>
      <c r="FHD3295" s="618"/>
      <c r="FHE3295" s="619"/>
      <c r="FHF3295" s="620"/>
      <c r="FHG3295" s="620"/>
      <c r="FHH3295" s="620"/>
      <c r="FHI3295" s="617"/>
      <c r="FHJ3295" s="618"/>
      <c r="FHK3295" s="619"/>
      <c r="FHL3295" s="620"/>
      <c r="FHM3295" s="620"/>
      <c r="FHN3295" s="620"/>
      <c r="FHO3295" s="617"/>
      <c r="FHP3295" s="618"/>
      <c r="FHQ3295" s="619"/>
      <c r="FHR3295" s="620"/>
      <c r="FHS3295" s="620"/>
      <c r="FHT3295" s="620"/>
      <c r="FHU3295" s="617"/>
      <c r="FHV3295" s="618"/>
      <c r="FHW3295" s="619"/>
      <c r="FHX3295" s="620"/>
      <c r="FHY3295" s="620"/>
      <c r="FHZ3295" s="620"/>
      <c r="FIA3295" s="617"/>
      <c r="FIB3295" s="618"/>
      <c r="FIC3295" s="619"/>
      <c r="FID3295" s="620"/>
      <c r="FIE3295" s="620"/>
      <c r="FIF3295" s="620"/>
      <c r="FIG3295" s="617"/>
      <c r="FIH3295" s="618"/>
      <c r="FII3295" s="619"/>
      <c r="FIJ3295" s="620"/>
      <c r="FIK3295" s="620"/>
      <c r="FIL3295" s="620"/>
      <c r="FIM3295" s="617"/>
      <c r="FIN3295" s="618"/>
      <c r="FIO3295" s="619"/>
      <c r="FIP3295" s="620"/>
      <c r="FIQ3295" s="620"/>
      <c r="FIR3295" s="620"/>
      <c r="FIS3295" s="617"/>
      <c r="FIT3295" s="618"/>
      <c r="FIU3295" s="619"/>
      <c r="FIV3295" s="620"/>
      <c r="FIW3295" s="620"/>
      <c r="FIX3295" s="620"/>
      <c r="FIY3295" s="617"/>
      <c r="FIZ3295" s="618"/>
      <c r="FJA3295" s="619"/>
      <c r="FJB3295" s="620"/>
      <c r="FJC3295" s="620"/>
      <c r="FJD3295" s="620"/>
      <c r="FJE3295" s="617"/>
      <c r="FJF3295" s="618"/>
      <c r="FJG3295" s="619"/>
      <c r="FJH3295" s="620"/>
      <c r="FJI3295" s="620"/>
      <c r="FJJ3295" s="620"/>
      <c r="FJK3295" s="617"/>
      <c r="FJL3295" s="618"/>
      <c r="FJM3295" s="619"/>
      <c r="FJN3295" s="620"/>
      <c r="FJO3295" s="620"/>
      <c r="FJP3295" s="620"/>
      <c r="FJQ3295" s="617"/>
      <c r="FJR3295" s="618"/>
      <c r="FJS3295" s="619"/>
      <c r="FJT3295" s="620"/>
      <c r="FJU3295" s="620"/>
      <c r="FJV3295" s="620"/>
      <c r="FJW3295" s="617"/>
      <c r="FJX3295" s="618"/>
      <c r="FJY3295" s="619"/>
      <c r="FJZ3295" s="620"/>
      <c r="FKA3295" s="620"/>
      <c r="FKB3295" s="620"/>
      <c r="FKC3295" s="617"/>
      <c r="FKD3295" s="618"/>
      <c r="FKE3295" s="619"/>
      <c r="FKF3295" s="620"/>
      <c r="FKG3295" s="620"/>
      <c r="FKH3295" s="620"/>
      <c r="FKI3295" s="617"/>
      <c r="FKJ3295" s="618"/>
      <c r="FKK3295" s="619"/>
      <c r="FKL3295" s="620"/>
      <c r="FKM3295" s="620"/>
      <c r="FKN3295" s="620"/>
      <c r="FKO3295" s="617"/>
      <c r="FKP3295" s="618"/>
      <c r="FKQ3295" s="619"/>
      <c r="FKR3295" s="620"/>
      <c r="FKS3295" s="620"/>
      <c r="FKT3295" s="620"/>
      <c r="FKU3295" s="617"/>
      <c r="FKV3295" s="618"/>
      <c r="FKW3295" s="619"/>
      <c r="FKX3295" s="620"/>
      <c r="FKY3295" s="620"/>
      <c r="FKZ3295" s="620"/>
      <c r="FLA3295" s="617"/>
      <c r="FLB3295" s="618"/>
      <c r="FLC3295" s="619"/>
      <c r="FLD3295" s="620"/>
      <c r="FLE3295" s="620"/>
      <c r="FLF3295" s="620"/>
      <c r="FLG3295" s="617"/>
      <c r="FLH3295" s="618"/>
      <c r="FLI3295" s="619"/>
      <c r="FLJ3295" s="620"/>
      <c r="FLK3295" s="620"/>
      <c r="FLL3295" s="620"/>
      <c r="FLM3295" s="617"/>
      <c r="FLN3295" s="618"/>
      <c r="FLO3295" s="619"/>
      <c r="FLP3295" s="620"/>
      <c r="FLQ3295" s="620"/>
      <c r="FLR3295" s="620"/>
      <c r="FLS3295" s="617"/>
      <c r="FLT3295" s="618"/>
      <c r="FLU3295" s="619"/>
      <c r="FLV3295" s="620"/>
      <c r="FLW3295" s="620"/>
      <c r="FLX3295" s="620"/>
      <c r="FLY3295" s="617"/>
      <c r="FLZ3295" s="618"/>
      <c r="FMA3295" s="619"/>
      <c r="FMB3295" s="620"/>
      <c r="FMC3295" s="620"/>
      <c r="FMD3295" s="620"/>
      <c r="FME3295" s="617"/>
      <c r="FMF3295" s="618"/>
      <c r="FMG3295" s="619"/>
      <c r="FMH3295" s="620"/>
      <c r="FMI3295" s="620"/>
      <c r="FMJ3295" s="620"/>
      <c r="FMK3295" s="617"/>
      <c r="FML3295" s="618"/>
      <c r="FMM3295" s="619"/>
      <c r="FMN3295" s="620"/>
      <c r="FMO3295" s="620"/>
      <c r="FMP3295" s="620"/>
      <c r="FMQ3295" s="617"/>
      <c r="FMR3295" s="618"/>
      <c r="FMS3295" s="619"/>
      <c r="FMT3295" s="620"/>
      <c r="FMU3295" s="620"/>
      <c r="FMV3295" s="620"/>
      <c r="FMW3295" s="617"/>
      <c r="FMX3295" s="618"/>
      <c r="FMY3295" s="619"/>
      <c r="FMZ3295" s="620"/>
      <c r="FNA3295" s="620"/>
      <c r="FNB3295" s="620"/>
      <c r="FNC3295" s="617"/>
      <c r="FND3295" s="618"/>
      <c r="FNE3295" s="619"/>
      <c r="FNF3295" s="620"/>
      <c r="FNG3295" s="620"/>
      <c r="FNH3295" s="620"/>
      <c r="FNI3295" s="617"/>
      <c r="FNJ3295" s="618"/>
      <c r="FNK3295" s="619"/>
      <c r="FNL3295" s="620"/>
      <c r="FNM3295" s="620"/>
      <c r="FNN3295" s="620"/>
      <c r="FNO3295" s="617"/>
      <c r="FNP3295" s="618"/>
      <c r="FNQ3295" s="619"/>
      <c r="FNR3295" s="620"/>
      <c r="FNS3295" s="620"/>
      <c r="FNT3295" s="620"/>
      <c r="FNU3295" s="617"/>
      <c r="FNV3295" s="618"/>
      <c r="FNW3295" s="619"/>
      <c r="FNX3295" s="620"/>
      <c r="FNY3295" s="620"/>
      <c r="FNZ3295" s="620"/>
      <c r="FOA3295" s="617"/>
      <c r="FOB3295" s="618"/>
      <c r="FOC3295" s="619"/>
      <c r="FOD3295" s="620"/>
      <c r="FOE3295" s="620"/>
      <c r="FOF3295" s="620"/>
      <c r="FOG3295" s="617"/>
      <c r="FOH3295" s="618"/>
      <c r="FOI3295" s="619"/>
      <c r="FOJ3295" s="620"/>
      <c r="FOK3295" s="620"/>
      <c r="FOL3295" s="620"/>
      <c r="FOM3295" s="617"/>
      <c r="FON3295" s="618"/>
      <c r="FOO3295" s="619"/>
      <c r="FOP3295" s="620"/>
      <c r="FOQ3295" s="620"/>
      <c r="FOR3295" s="620"/>
      <c r="FOS3295" s="617"/>
      <c r="FOT3295" s="618"/>
      <c r="FOU3295" s="619"/>
      <c r="FOV3295" s="620"/>
      <c r="FOW3295" s="620"/>
      <c r="FOX3295" s="620"/>
      <c r="FOY3295" s="617"/>
      <c r="FOZ3295" s="618"/>
      <c r="FPA3295" s="619"/>
      <c r="FPB3295" s="620"/>
      <c r="FPC3295" s="620"/>
      <c r="FPD3295" s="620"/>
      <c r="FPE3295" s="617"/>
      <c r="FPF3295" s="618"/>
      <c r="FPG3295" s="619"/>
      <c r="FPH3295" s="620"/>
      <c r="FPI3295" s="620"/>
      <c r="FPJ3295" s="620"/>
      <c r="FPK3295" s="617"/>
      <c r="FPL3295" s="618"/>
      <c r="FPM3295" s="619"/>
      <c r="FPN3295" s="620"/>
      <c r="FPO3295" s="620"/>
      <c r="FPP3295" s="620"/>
      <c r="FPQ3295" s="617"/>
      <c r="FPR3295" s="618"/>
      <c r="FPS3295" s="619"/>
      <c r="FPT3295" s="620"/>
      <c r="FPU3295" s="620"/>
      <c r="FPV3295" s="620"/>
      <c r="FPW3295" s="617"/>
      <c r="FPX3295" s="618"/>
      <c r="FPY3295" s="619"/>
      <c r="FPZ3295" s="620"/>
      <c r="FQA3295" s="620"/>
      <c r="FQB3295" s="620"/>
      <c r="FQC3295" s="617"/>
      <c r="FQD3295" s="618"/>
      <c r="FQE3295" s="619"/>
      <c r="FQF3295" s="620"/>
      <c r="FQG3295" s="620"/>
      <c r="FQH3295" s="620"/>
      <c r="FQI3295" s="617"/>
      <c r="FQJ3295" s="618"/>
      <c r="FQK3295" s="619"/>
      <c r="FQL3295" s="620"/>
      <c r="FQM3295" s="620"/>
      <c r="FQN3295" s="620"/>
      <c r="FQO3295" s="617"/>
      <c r="FQP3295" s="618"/>
      <c r="FQQ3295" s="619"/>
      <c r="FQR3295" s="620"/>
      <c r="FQS3295" s="620"/>
      <c r="FQT3295" s="620"/>
      <c r="FQU3295" s="617"/>
      <c r="FQV3295" s="618"/>
      <c r="FQW3295" s="619"/>
      <c r="FQX3295" s="620"/>
      <c r="FQY3295" s="620"/>
      <c r="FQZ3295" s="620"/>
      <c r="FRA3295" s="617"/>
      <c r="FRB3295" s="618"/>
      <c r="FRC3295" s="619"/>
      <c r="FRD3295" s="620"/>
      <c r="FRE3295" s="620"/>
      <c r="FRF3295" s="620"/>
      <c r="FRG3295" s="617"/>
      <c r="FRH3295" s="618"/>
      <c r="FRI3295" s="619"/>
      <c r="FRJ3295" s="620"/>
      <c r="FRK3295" s="620"/>
      <c r="FRL3295" s="620"/>
      <c r="FRM3295" s="617"/>
      <c r="FRN3295" s="618"/>
      <c r="FRO3295" s="619"/>
      <c r="FRP3295" s="620"/>
      <c r="FRQ3295" s="620"/>
      <c r="FRR3295" s="620"/>
      <c r="FRS3295" s="617"/>
      <c r="FRT3295" s="618"/>
      <c r="FRU3295" s="619"/>
      <c r="FRV3295" s="620"/>
      <c r="FRW3295" s="620"/>
      <c r="FRX3295" s="620"/>
      <c r="FRY3295" s="617"/>
      <c r="FRZ3295" s="618"/>
      <c r="FSA3295" s="619"/>
      <c r="FSB3295" s="620"/>
      <c r="FSC3295" s="620"/>
      <c r="FSD3295" s="620"/>
      <c r="FSE3295" s="617"/>
      <c r="FSF3295" s="618"/>
      <c r="FSG3295" s="619"/>
      <c r="FSH3295" s="620"/>
      <c r="FSI3295" s="620"/>
      <c r="FSJ3295" s="620"/>
      <c r="FSK3295" s="617"/>
      <c r="FSL3295" s="618"/>
      <c r="FSM3295" s="619"/>
      <c r="FSN3295" s="620"/>
      <c r="FSO3295" s="620"/>
      <c r="FSP3295" s="620"/>
      <c r="FSQ3295" s="617"/>
      <c r="FSR3295" s="618"/>
      <c r="FSS3295" s="619"/>
      <c r="FST3295" s="620"/>
      <c r="FSU3295" s="620"/>
      <c r="FSV3295" s="620"/>
      <c r="FSW3295" s="617"/>
      <c r="FSX3295" s="618"/>
      <c r="FSY3295" s="619"/>
      <c r="FSZ3295" s="620"/>
      <c r="FTA3295" s="620"/>
      <c r="FTB3295" s="620"/>
      <c r="FTC3295" s="617"/>
      <c r="FTD3295" s="618"/>
      <c r="FTE3295" s="619"/>
      <c r="FTF3295" s="620"/>
      <c r="FTG3295" s="620"/>
      <c r="FTH3295" s="620"/>
      <c r="FTI3295" s="617"/>
      <c r="FTJ3295" s="618"/>
      <c r="FTK3295" s="619"/>
      <c r="FTL3295" s="620"/>
      <c r="FTM3295" s="620"/>
      <c r="FTN3295" s="620"/>
      <c r="FTO3295" s="617"/>
      <c r="FTP3295" s="618"/>
      <c r="FTQ3295" s="619"/>
      <c r="FTR3295" s="620"/>
      <c r="FTS3295" s="620"/>
      <c r="FTT3295" s="620"/>
      <c r="FTU3295" s="617"/>
      <c r="FTV3295" s="618"/>
      <c r="FTW3295" s="619"/>
      <c r="FTX3295" s="620"/>
      <c r="FTY3295" s="620"/>
      <c r="FTZ3295" s="620"/>
      <c r="FUA3295" s="617"/>
      <c r="FUB3295" s="618"/>
      <c r="FUC3295" s="619"/>
      <c r="FUD3295" s="620"/>
      <c r="FUE3295" s="620"/>
      <c r="FUF3295" s="620"/>
      <c r="FUG3295" s="617"/>
      <c r="FUH3295" s="618"/>
      <c r="FUI3295" s="619"/>
      <c r="FUJ3295" s="620"/>
      <c r="FUK3295" s="620"/>
      <c r="FUL3295" s="620"/>
      <c r="FUM3295" s="617"/>
      <c r="FUN3295" s="618"/>
      <c r="FUO3295" s="619"/>
      <c r="FUP3295" s="620"/>
      <c r="FUQ3295" s="620"/>
      <c r="FUR3295" s="620"/>
      <c r="FUS3295" s="617"/>
      <c r="FUT3295" s="618"/>
      <c r="FUU3295" s="619"/>
      <c r="FUV3295" s="620"/>
      <c r="FUW3295" s="620"/>
      <c r="FUX3295" s="620"/>
      <c r="FUY3295" s="617"/>
      <c r="FUZ3295" s="618"/>
      <c r="FVA3295" s="619"/>
      <c r="FVB3295" s="620"/>
      <c r="FVC3295" s="620"/>
      <c r="FVD3295" s="620"/>
      <c r="FVE3295" s="617"/>
      <c r="FVF3295" s="618"/>
      <c r="FVG3295" s="619"/>
      <c r="FVH3295" s="620"/>
      <c r="FVI3295" s="620"/>
      <c r="FVJ3295" s="620"/>
      <c r="FVK3295" s="617"/>
      <c r="FVL3295" s="618"/>
      <c r="FVM3295" s="619"/>
      <c r="FVN3295" s="620"/>
      <c r="FVO3295" s="620"/>
      <c r="FVP3295" s="620"/>
      <c r="FVQ3295" s="617"/>
      <c r="FVR3295" s="618"/>
      <c r="FVS3295" s="619"/>
      <c r="FVT3295" s="620"/>
      <c r="FVU3295" s="620"/>
      <c r="FVV3295" s="620"/>
      <c r="FVW3295" s="617"/>
      <c r="FVX3295" s="618"/>
      <c r="FVY3295" s="619"/>
      <c r="FVZ3295" s="620"/>
      <c r="FWA3295" s="620"/>
      <c r="FWB3295" s="620"/>
      <c r="FWC3295" s="617"/>
      <c r="FWD3295" s="618"/>
      <c r="FWE3295" s="619"/>
      <c r="FWF3295" s="620"/>
      <c r="FWG3295" s="620"/>
      <c r="FWH3295" s="620"/>
      <c r="FWI3295" s="617"/>
      <c r="FWJ3295" s="618"/>
      <c r="FWK3295" s="619"/>
      <c r="FWL3295" s="620"/>
      <c r="FWM3295" s="620"/>
      <c r="FWN3295" s="620"/>
      <c r="FWO3295" s="617"/>
      <c r="FWP3295" s="618"/>
      <c r="FWQ3295" s="619"/>
      <c r="FWR3295" s="620"/>
      <c r="FWS3295" s="620"/>
      <c r="FWT3295" s="620"/>
      <c r="FWU3295" s="617"/>
      <c r="FWV3295" s="618"/>
      <c r="FWW3295" s="619"/>
      <c r="FWX3295" s="620"/>
      <c r="FWY3295" s="620"/>
      <c r="FWZ3295" s="620"/>
      <c r="FXA3295" s="617"/>
      <c r="FXB3295" s="618"/>
      <c r="FXC3295" s="619"/>
      <c r="FXD3295" s="620"/>
      <c r="FXE3295" s="620"/>
      <c r="FXF3295" s="620"/>
      <c r="FXG3295" s="617"/>
      <c r="FXH3295" s="618"/>
      <c r="FXI3295" s="619"/>
      <c r="FXJ3295" s="620"/>
      <c r="FXK3295" s="620"/>
      <c r="FXL3295" s="620"/>
      <c r="FXM3295" s="617"/>
      <c r="FXN3295" s="618"/>
      <c r="FXO3295" s="619"/>
      <c r="FXP3295" s="620"/>
      <c r="FXQ3295" s="620"/>
      <c r="FXR3295" s="620"/>
      <c r="FXS3295" s="617"/>
      <c r="FXT3295" s="618"/>
      <c r="FXU3295" s="619"/>
      <c r="FXV3295" s="620"/>
      <c r="FXW3295" s="620"/>
      <c r="FXX3295" s="620"/>
      <c r="FXY3295" s="617"/>
      <c r="FXZ3295" s="618"/>
      <c r="FYA3295" s="619"/>
      <c r="FYB3295" s="620"/>
      <c r="FYC3295" s="620"/>
      <c r="FYD3295" s="620"/>
      <c r="FYE3295" s="617"/>
      <c r="FYF3295" s="618"/>
      <c r="FYG3295" s="619"/>
      <c r="FYH3295" s="620"/>
      <c r="FYI3295" s="620"/>
      <c r="FYJ3295" s="620"/>
      <c r="FYK3295" s="617"/>
      <c r="FYL3295" s="618"/>
      <c r="FYM3295" s="619"/>
      <c r="FYN3295" s="620"/>
      <c r="FYO3295" s="620"/>
      <c r="FYP3295" s="620"/>
      <c r="FYQ3295" s="617"/>
      <c r="FYR3295" s="618"/>
      <c r="FYS3295" s="619"/>
      <c r="FYT3295" s="620"/>
      <c r="FYU3295" s="620"/>
      <c r="FYV3295" s="620"/>
      <c r="FYW3295" s="617"/>
      <c r="FYX3295" s="618"/>
      <c r="FYY3295" s="619"/>
      <c r="FYZ3295" s="620"/>
      <c r="FZA3295" s="620"/>
      <c r="FZB3295" s="620"/>
      <c r="FZC3295" s="617"/>
      <c r="FZD3295" s="618"/>
      <c r="FZE3295" s="619"/>
      <c r="FZF3295" s="620"/>
      <c r="FZG3295" s="620"/>
      <c r="FZH3295" s="620"/>
      <c r="FZI3295" s="617"/>
      <c r="FZJ3295" s="618"/>
      <c r="FZK3295" s="619"/>
      <c r="FZL3295" s="620"/>
      <c r="FZM3295" s="620"/>
      <c r="FZN3295" s="620"/>
      <c r="FZO3295" s="617"/>
      <c r="FZP3295" s="618"/>
      <c r="FZQ3295" s="619"/>
      <c r="FZR3295" s="620"/>
      <c r="FZS3295" s="620"/>
      <c r="FZT3295" s="620"/>
      <c r="FZU3295" s="617"/>
      <c r="FZV3295" s="618"/>
      <c r="FZW3295" s="619"/>
      <c r="FZX3295" s="620"/>
      <c r="FZY3295" s="620"/>
      <c r="FZZ3295" s="620"/>
      <c r="GAA3295" s="617"/>
      <c r="GAB3295" s="618"/>
      <c r="GAC3295" s="619"/>
      <c r="GAD3295" s="620"/>
      <c r="GAE3295" s="620"/>
      <c r="GAF3295" s="620"/>
      <c r="GAG3295" s="617"/>
      <c r="GAH3295" s="618"/>
      <c r="GAI3295" s="619"/>
      <c r="GAJ3295" s="620"/>
      <c r="GAK3295" s="620"/>
      <c r="GAL3295" s="620"/>
      <c r="GAM3295" s="617"/>
      <c r="GAN3295" s="618"/>
      <c r="GAO3295" s="619"/>
      <c r="GAP3295" s="620"/>
      <c r="GAQ3295" s="620"/>
      <c r="GAR3295" s="620"/>
      <c r="GAS3295" s="617"/>
      <c r="GAT3295" s="618"/>
      <c r="GAU3295" s="619"/>
      <c r="GAV3295" s="620"/>
      <c r="GAW3295" s="620"/>
      <c r="GAX3295" s="620"/>
      <c r="GAY3295" s="617"/>
      <c r="GAZ3295" s="618"/>
      <c r="GBA3295" s="619"/>
      <c r="GBB3295" s="620"/>
      <c r="GBC3295" s="620"/>
      <c r="GBD3295" s="620"/>
      <c r="GBE3295" s="617"/>
      <c r="GBF3295" s="618"/>
      <c r="GBG3295" s="619"/>
      <c r="GBH3295" s="620"/>
      <c r="GBI3295" s="620"/>
      <c r="GBJ3295" s="620"/>
      <c r="GBK3295" s="617"/>
      <c r="GBL3295" s="618"/>
      <c r="GBM3295" s="619"/>
      <c r="GBN3295" s="620"/>
      <c r="GBO3295" s="620"/>
      <c r="GBP3295" s="620"/>
      <c r="GBQ3295" s="617"/>
      <c r="GBR3295" s="618"/>
      <c r="GBS3295" s="619"/>
      <c r="GBT3295" s="620"/>
      <c r="GBU3295" s="620"/>
      <c r="GBV3295" s="620"/>
      <c r="GBW3295" s="617"/>
      <c r="GBX3295" s="618"/>
      <c r="GBY3295" s="619"/>
      <c r="GBZ3295" s="620"/>
      <c r="GCA3295" s="620"/>
      <c r="GCB3295" s="620"/>
      <c r="GCC3295" s="617"/>
      <c r="GCD3295" s="618"/>
      <c r="GCE3295" s="619"/>
      <c r="GCF3295" s="620"/>
      <c r="GCG3295" s="620"/>
      <c r="GCH3295" s="620"/>
      <c r="GCI3295" s="617"/>
      <c r="GCJ3295" s="618"/>
      <c r="GCK3295" s="619"/>
      <c r="GCL3295" s="620"/>
      <c r="GCM3295" s="620"/>
      <c r="GCN3295" s="620"/>
      <c r="GCO3295" s="617"/>
      <c r="GCP3295" s="618"/>
      <c r="GCQ3295" s="619"/>
      <c r="GCR3295" s="620"/>
      <c r="GCS3295" s="620"/>
      <c r="GCT3295" s="620"/>
      <c r="GCU3295" s="617"/>
      <c r="GCV3295" s="618"/>
      <c r="GCW3295" s="619"/>
      <c r="GCX3295" s="620"/>
      <c r="GCY3295" s="620"/>
      <c r="GCZ3295" s="620"/>
      <c r="GDA3295" s="617"/>
      <c r="GDB3295" s="618"/>
      <c r="GDC3295" s="619"/>
      <c r="GDD3295" s="620"/>
      <c r="GDE3295" s="620"/>
      <c r="GDF3295" s="620"/>
      <c r="GDG3295" s="617"/>
      <c r="GDH3295" s="618"/>
      <c r="GDI3295" s="619"/>
      <c r="GDJ3295" s="620"/>
      <c r="GDK3295" s="620"/>
      <c r="GDL3295" s="620"/>
      <c r="GDM3295" s="617"/>
      <c r="GDN3295" s="618"/>
      <c r="GDO3295" s="619"/>
      <c r="GDP3295" s="620"/>
      <c r="GDQ3295" s="620"/>
      <c r="GDR3295" s="620"/>
      <c r="GDS3295" s="617"/>
      <c r="GDT3295" s="618"/>
      <c r="GDU3295" s="619"/>
      <c r="GDV3295" s="620"/>
      <c r="GDW3295" s="620"/>
      <c r="GDX3295" s="620"/>
      <c r="GDY3295" s="617"/>
      <c r="GDZ3295" s="618"/>
      <c r="GEA3295" s="619"/>
      <c r="GEB3295" s="620"/>
      <c r="GEC3295" s="620"/>
      <c r="GED3295" s="620"/>
      <c r="GEE3295" s="617"/>
      <c r="GEF3295" s="618"/>
      <c r="GEG3295" s="619"/>
      <c r="GEH3295" s="620"/>
      <c r="GEI3295" s="620"/>
      <c r="GEJ3295" s="620"/>
      <c r="GEK3295" s="617"/>
      <c r="GEL3295" s="618"/>
      <c r="GEM3295" s="619"/>
      <c r="GEN3295" s="620"/>
      <c r="GEO3295" s="620"/>
      <c r="GEP3295" s="620"/>
      <c r="GEQ3295" s="617"/>
      <c r="GER3295" s="618"/>
      <c r="GES3295" s="619"/>
      <c r="GET3295" s="620"/>
      <c r="GEU3295" s="620"/>
      <c r="GEV3295" s="620"/>
      <c r="GEW3295" s="617"/>
      <c r="GEX3295" s="618"/>
      <c r="GEY3295" s="619"/>
      <c r="GEZ3295" s="620"/>
      <c r="GFA3295" s="620"/>
      <c r="GFB3295" s="620"/>
      <c r="GFC3295" s="617"/>
      <c r="GFD3295" s="618"/>
      <c r="GFE3295" s="619"/>
      <c r="GFF3295" s="620"/>
      <c r="GFG3295" s="620"/>
      <c r="GFH3295" s="620"/>
      <c r="GFI3295" s="617"/>
      <c r="GFJ3295" s="618"/>
      <c r="GFK3295" s="619"/>
      <c r="GFL3295" s="620"/>
      <c r="GFM3295" s="620"/>
      <c r="GFN3295" s="620"/>
      <c r="GFO3295" s="617"/>
      <c r="GFP3295" s="618"/>
      <c r="GFQ3295" s="619"/>
      <c r="GFR3295" s="620"/>
      <c r="GFS3295" s="620"/>
      <c r="GFT3295" s="620"/>
      <c r="GFU3295" s="617"/>
      <c r="GFV3295" s="618"/>
      <c r="GFW3295" s="619"/>
      <c r="GFX3295" s="620"/>
      <c r="GFY3295" s="620"/>
      <c r="GFZ3295" s="620"/>
      <c r="GGA3295" s="617"/>
      <c r="GGB3295" s="618"/>
      <c r="GGC3295" s="619"/>
      <c r="GGD3295" s="620"/>
      <c r="GGE3295" s="620"/>
      <c r="GGF3295" s="620"/>
      <c r="GGG3295" s="617"/>
      <c r="GGH3295" s="618"/>
      <c r="GGI3295" s="619"/>
      <c r="GGJ3295" s="620"/>
      <c r="GGK3295" s="620"/>
      <c r="GGL3295" s="620"/>
      <c r="GGM3295" s="617"/>
      <c r="GGN3295" s="618"/>
      <c r="GGO3295" s="619"/>
      <c r="GGP3295" s="620"/>
      <c r="GGQ3295" s="620"/>
      <c r="GGR3295" s="620"/>
      <c r="GGS3295" s="617"/>
      <c r="GGT3295" s="618"/>
      <c r="GGU3295" s="619"/>
      <c r="GGV3295" s="620"/>
      <c r="GGW3295" s="620"/>
      <c r="GGX3295" s="620"/>
      <c r="GGY3295" s="617"/>
      <c r="GGZ3295" s="618"/>
      <c r="GHA3295" s="619"/>
      <c r="GHB3295" s="620"/>
      <c r="GHC3295" s="620"/>
      <c r="GHD3295" s="620"/>
      <c r="GHE3295" s="617"/>
      <c r="GHF3295" s="618"/>
      <c r="GHG3295" s="619"/>
      <c r="GHH3295" s="620"/>
      <c r="GHI3295" s="620"/>
      <c r="GHJ3295" s="620"/>
      <c r="GHK3295" s="617"/>
      <c r="GHL3295" s="618"/>
      <c r="GHM3295" s="619"/>
      <c r="GHN3295" s="620"/>
      <c r="GHO3295" s="620"/>
      <c r="GHP3295" s="620"/>
      <c r="GHQ3295" s="617"/>
      <c r="GHR3295" s="618"/>
      <c r="GHS3295" s="619"/>
      <c r="GHT3295" s="620"/>
      <c r="GHU3295" s="620"/>
      <c r="GHV3295" s="620"/>
      <c r="GHW3295" s="617"/>
      <c r="GHX3295" s="618"/>
      <c r="GHY3295" s="619"/>
      <c r="GHZ3295" s="620"/>
      <c r="GIA3295" s="620"/>
      <c r="GIB3295" s="620"/>
      <c r="GIC3295" s="617"/>
      <c r="GID3295" s="618"/>
      <c r="GIE3295" s="619"/>
      <c r="GIF3295" s="620"/>
      <c r="GIG3295" s="620"/>
      <c r="GIH3295" s="620"/>
      <c r="GII3295" s="617"/>
      <c r="GIJ3295" s="618"/>
      <c r="GIK3295" s="619"/>
      <c r="GIL3295" s="620"/>
      <c r="GIM3295" s="620"/>
      <c r="GIN3295" s="620"/>
      <c r="GIO3295" s="617"/>
      <c r="GIP3295" s="618"/>
      <c r="GIQ3295" s="619"/>
      <c r="GIR3295" s="620"/>
      <c r="GIS3295" s="620"/>
      <c r="GIT3295" s="620"/>
      <c r="GIU3295" s="617"/>
      <c r="GIV3295" s="618"/>
      <c r="GIW3295" s="619"/>
      <c r="GIX3295" s="620"/>
      <c r="GIY3295" s="620"/>
      <c r="GIZ3295" s="620"/>
      <c r="GJA3295" s="617"/>
      <c r="GJB3295" s="618"/>
      <c r="GJC3295" s="619"/>
      <c r="GJD3295" s="620"/>
      <c r="GJE3295" s="620"/>
      <c r="GJF3295" s="620"/>
      <c r="GJG3295" s="617"/>
      <c r="GJH3295" s="618"/>
      <c r="GJI3295" s="619"/>
      <c r="GJJ3295" s="620"/>
      <c r="GJK3295" s="620"/>
      <c r="GJL3295" s="620"/>
      <c r="GJM3295" s="617"/>
      <c r="GJN3295" s="618"/>
      <c r="GJO3295" s="619"/>
      <c r="GJP3295" s="620"/>
      <c r="GJQ3295" s="620"/>
      <c r="GJR3295" s="620"/>
      <c r="GJS3295" s="617"/>
      <c r="GJT3295" s="618"/>
      <c r="GJU3295" s="619"/>
      <c r="GJV3295" s="620"/>
      <c r="GJW3295" s="620"/>
      <c r="GJX3295" s="620"/>
      <c r="GJY3295" s="617"/>
      <c r="GJZ3295" s="618"/>
      <c r="GKA3295" s="619"/>
      <c r="GKB3295" s="620"/>
      <c r="GKC3295" s="620"/>
      <c r="GKD3295" s="620"/>
      <c r="GKE3295" s="617"/>
      <c r="GKF3295" s="618"/>
      <c r="GKG3295" s="619"/>
      <c r="GKH3295" s="620"/>
      <c r="GKI3295" s="620"/>
      <c r="GKJ3295" s="620"/>
      <c r="GKK3295" s="617"/>
      <c r="GKL3295" s="618"/>
      <c r="GKM3295" s="619"/>
      <c r="GKN3295" s="620"/>
      <c r="GKO3295" s="620"/>
      <c r="GKP3295" s="620"/>
      <c r="GKQ3295" s="617"/>
      <c r="GKR3295" s="618"/>
      <c r="GKS3295" s="619"/>
      <c r="GKT3295" s="620"/>
      <c r="GKU3295" s="620"/>
      <c r="GKV3295" s="620"/>
      <c r="GKW3295" s="617"/>
      <c r="GKX3295" s="618"/>
      <c r="GKY3295" s="619"/>
      <c r="GKZ3295" s="620"/>
      <c r="GLA3295" s="620"/>
      <c r="GLB3295" s="620"/>
      <c r="GLC3295" s="617"/>
      <c r="GLD3295" s="618"/>
      <c r="GLE3295" s="619"/>
      <c r="GLF3295" s="620"/>
      <c r="GLG3295" s="620"/>
      <c r="GLH3295" s="620"/>
      <c r="GLI3295" s="617"/>
      <c r="GLJ3295" s="618"/>
      <c r="GLK3295" s="619"/>
      <c r="GLL3295" s="620"/>
      <c r="GLM3295" s="620"/>
      <c r="GLN3295" s="620"/>
      <c r="GLO3295" s="617"/>
      <c r="GLP3295" s="618"/>
      <c r="GLQ3295" s="619"/>
      <c r="GLR3295" s="620"/>
      <c r="GLS3295" s="620"/>
      <c r="GLT3295" s="620"/>
      <c r="GLU3295" s="617"/>
      <c r="GLV3295" s="618"/>
      <c r="GLW3295" s="619"/>
      <c r="GLX3295" s="620"/>
      <c r="GLY3295" s="620"/>
      <c r="GLZ3295" s="620"/>
      <c r="GMA3295" s="617"/>
      <c r="GMB3295" s="618"/>
      <c r="GMC3295" s="619"/>
      <c r="GMD3295" s="620"/>
      <c r="GME3295" s="620"/>
      <c r="GMF3295" s="620"/>
      <c r="GMG3295" s="617"/>
      <c r="GMH3295" s="618"/>
      <c r="GMI3295" s="619"/>
      <c r="GMJ3295" s="620"/>
      <c r="GMK3295" s="620"/>
      <c r="GML3295" s="620"/>
      <c r="GMM3295" s="617"/>
      <c r="GMN3295" s="618"/>
      <c r="GMO3295" s="619"/>
      <c r="GMP3295" s="620"/>
      <c r="GMQ3295" s="620"/>
      <c r="GMR3295" s="620"/>
      <c r="GMS3295" s="617"/>
      <c r="GMT3295" s="618"/>
      <c r="GMU3295" s="619"/>
      <c r="GMV3295" s="620"/>
      <c r="GMW3295" s="620"/>
      <c r="GMX3295" s="620"/>
      <c r="GMY3295" s="617"/>
      <c r="GMZ3295" s="618"/>
      <c r="GNA3295" s="619"/>
      <c r="GNB3295" s="620"/>
      <c r="GNC3295" s="620"/>
      <c r="GND3295" s="620"/>
      <c r="GNE3295" s="617"/>
      <c r="GNF3295" s="618"/>
      <c r="GNG3295" s="619"/>
      <c r="GNH3295" s="620"/>
      <c r="GNI3295" s="620"/>
      <c r="GNJ3295" s="620"/>
      <c r="GNK3295" s="617"/>
      <c r="GNL3295" s="618"/>
      <c r="GNM3295" s="619"/>
      <c r="GNN3295" s="620"/>
      <c r="GNO3295" s="620"/>
      <c r="GNP3295" s="620"/>
      <c r="GNQ3295" s="617"/>
      <c r="GNR3295" s="618"/>
      <c r="GNS3295" s="619"/>
      <c r="GNT3295" s="620"/>
      <c r="GNU3295" s="620"/>
      <c r="GNV3295" s="620"/>
      <c r="GNW3295" s="617"/>
      <c r="GNX3295" s="618"/>
      <c r="GNY3295" s="619"/>
      <c r="GNZ3295" s="620"/>
      <c r="GOA3295" s="620"/>
      <c r="GOB3295" s="620"/>
      <c r="GOC3295" s="617"/>
      <c r="GOD3295" s="618"/>
      <c r="GOE3295" s="619"/>
      <c r="GOF3295" s="620"/>
      <c r="GOG3295" s="620"/>
      <c r="GOH3295" s="620"/>
      <c r="GOI3295" s="617"/>
      <c r="GOJ3295" s="618"/>
      <c r="GOK3295" s="619"/>
      <c r="GOL3295" s="620"/>
      <c r="GOM3295" s="620"/>
      <c r="GON3295" s="620"/>
      <c r="GOO3295" s="617"/>
      <c r="GOP3295" s="618"/>
      <c r="GOQ3295" s="619"/>
      <c r="GOR3295" s="620"/>
      <c r="GOS3295" s="620"/>
      <c r="GOT3295" s="620"/>
      <c r="GOU3295" s="617"/>
      <c r="GOV3295" s="618"/>
      <c r="GOW3295" s="619"/>
      <c r="GOX3295" s="620"/>
      <c r="GOY3295" s="620"/>
      <c r="GOZ3295" s="620"/>
      <c r="GPA3295" s="617"/>
      <c r="GPB3295" s="618"/>
      <c r="GPC3295" s="619"/>
      <c r="GPD3295" s="620"/>
      <c r="GPE3295" s="620"/>
      <c r="GPF3295" s="620"/>
      <c r="GPG3295" s="617"/>
      <c r="GPH3295" s="618"/>
      <c r="GPI3295" s="619"/>
      <c r="GPJ3295" s="620"/>
      <c r="GPK3295" s="620"/>
      <c r="GPL3295" s="620"/>
      <c r="GPM3295" s="617"/>
      <c r="GPN3295" s="618"/>
      <c r="GPO3295" s="619"/>
      <c r="GPP3295" s="620"/>
      <c r="GPQ3295" s="620"/>
      <c r="GPR3295" s="620"/>
      <c r="GPS3295" s="617"/>
      <c r="GPT3295" s="618"/>
      <c r="GPU3295" s="619"/>
      <c r="GPV3295" s="620"/>
      <c r="GPW3295" s="620"/>
      <c r="GPX3295" s="620"/>
      <c r="GPY3295" s="617"/>
      <c r="GPZ3295" s="618"/>
      <c r="GQA3295" s="619"/>
      <c r="GQB3295" s="620"/>
      <c r="GQC3295" s="620"/>
      <c r="GQD3295" s="620"/>
      <c r="GQE3295" s="617"/>
      <c r="GQF3295" s="618"/>
      <c r="GQG3295" s="619"/>
      <c r="GQH3295" s="620"/>
      <c r="GQI3295" s="620"/>
      <c r="GQJ3295" s="620"/>
      <c r="GQK3295" s="617"/>
      <c r="GQL3295" s="618"/>
      <c r="GQM3295" s="619"/>
      <c r="GQN3295" s="620"/>
      <c r="GQO3295" s="620"/>
      <c r="GQP3295" s="620"/>
      <c r="GQQ3295" s="617"/>
      <c r="GQR3295" s="618"/>
      <c r="GQS3295" s="619"/>
      <c r="GQT3295" s="620"/>
      <c r="GQU3295" s="620"/>
      <c r="GQV3295" s="620"/>
      <c r="GQW3295" s="617"/>
      <c r="GQX3295" s="618"/>
      <c r="GQY3295" s="619"/>
      <c r="GQZ3295" s="620"/>
      <c r="GRA3295" s="620"/>
      <c r="GRB3295" s="620"/>
      <c r="GRC3295" s="617"/>
      <c r="GRD3295" s="618"/>
      <c r="GRE3295" s="619"/>
      <c r="GRF3295" s="620"/>
      <c r="GRG3295" s="620"/>
      <c r="GRH3295" s="620"/>
      <c r="GRI3295" s="617"/>
      <c r="GRJ3295" s="618"/>
      <c r="GRK3295" s="619"/>
      <c r="GRL3295" s="620"/>
      <c r="GRM3295" s="620"/>
      <c r="GRN3295" s="620"/>
      <c r="GRO3295" s="617"/>
      <c r="GRP3295" s="618"/>
      <c r="GRQ3295" s="619"/>
      <c r="GRR3295" s="620"/>
      <c r="GRS3295" s="620"/>
      <c r="GRT3295" s="620"/>
      <c r="GRU3295" s="617"/>
      <c r="GRV3295" s="618"/>
      <c r="GRW3295" s="619"/>
      <c r="GRX3295" s="620"/>
      <c r="GRY3295" s="620"/>
      <c r="GRZ3295" s="620"/>
      <c r="GSA3295" s="617"/>
      <c r="GSB3295" s="618"/>
      <c r="GSC3295" s="619"/>
      <c r="GSD3295" s="620"/>
      <c r="GSE3295" s="620"/>
      <c r="GSF3295" s="620"/>
      <c r="GSG3295" s="617"/>
      <c r="GSH3295" s="618"/>
      <c r="GSI3295" s="619"/>
      <c r="GSJ3295" s="620"/>
      <c r="GSK3295" s="620"/>
      <c r="GSL3295" s="620"/>
      <c r="GSM3295" s="617"/>
      <c r="GSN3295" s="618"/>
      <c r="GSO3295" s="619"/>
      <c r="GSP3295" s="620"/>
      <c r="GSQ3295" s="620"/>
      <c r="GSR3295" s="620"/>
      <c r="GSS3295" s="617"/>
      <c r="GST3295" s="618"/>
      <c r="GSU3295" s="619"/>
      <c r="GSV3295" s="620"/>
      <c r="GSW3295" s="620"/>
      <c r="GSX3295" s="620"/>
      <c r="GSY3295" s="617"/>
      <c r="GSZ3295" s="618"/>
      <c r="GTA3295" s="619"/>
      <c r="GTB3295" s="620"/>
      <c r="GTC3295" s="620"/>
      <c r="GTD3295" s="620"/>
      <c r="GTE3295" s="617"/>
      <c r="GTF3295" s="618"/>
      <c r="GTG3295" s="619"/>
      <c r="GTH3295" s="620"/>
      <c r="GTI3295" s="620"/>
      <c r="GTJ3295" s="620"/>
      <c r="GTK3295" s="617"/>
      <c r="GTL3295" s="618"/>
      <c r="GTM3295" s="619"/>
      <c r="GTN3295" s="620"/>
      <c r="GTO3295" s="620"/>
      <c r="GTP3295" s="620"/>
      <c r="GTQ3295" s="617"/>
      <c r="GTR3295" s="618"/>
      <c r="GTS3295" s="619"/>
      <c r="GTT3295" s="620"/>
      <c r="GTU3295" s="620"/>
      <c r="GTV3295" s="620"/>
      <c r="GTW3295" s="617"/>
      <c r="GTX3295" s="618"/>
      <c r="GTY3295" s="619"/>
      <c r="GTZ3295" s="620"/>
      <c r="GUA3295" s="620"/>
      <c r="GUB3295" s="620"/>
      <c r="GUC3295" s="617"/>
      <c r="GUD3295" s="618"/>
      <c r="GUE3295" s="619"/>
      <c r="GUF3295" s="620"/>
      <c r="GUG3295" s="620"/>
      <c r="GUH3295" s="620"/>
      <c r="GUI3295" s="617"/>
      <c r="GUJ3295" s="618"/>
      <c r="GUK3295" s="619"/>
      <c r="GUL3295" s="620"/>
      <c r="GUM3295" s="620"/>
      <c r="GUN3295" s="620"/>
      <c r="GUO3295" s="617"/>
      <c r="GUP3295" s="618"/>
      <c r="GUQ3295" s="619"/>
      <c r="GUR3295" s="620"/>
      <c r="GUS3295" s="620"/>
      <c r="GUT3295" s="620"/>
      <c r="GUU3295" s="617"/>
      <c r="GUV3295" s="618"/>
      <c r="GUW3295" s="619"/>
      <c r="GUX3295" s="620"/>
      <c r="GUY3295" s="620"/>
      <c r="GUZ3295" s="620"/>
      <c r="GVA3295" s="617"/>
      <c r="GVB3295" s="618"/>
      <c r="GVC3295" s="619"/>
      <c r="GVD3295" s="620"/>
      <c r="GVE3295" s="620"/>
      <c r="GVF3295" s="620"/>
      <c r="GVG3295" s="617"/>
      <c r="GVH3295" s="618"/>
      <c r="GVI3295" s="619"/>
      <c r="GVJ3295" s="620"/>
      <c r="GVK3295" s="620"/>
      <c r="GVL3295" s="620"/>
      <c r="GVM3295" s="617"/>
      <c r="GVN3295" s="618"/>
      <c r="GVO3295" s="619"/>
      <c r="GVP3295" s="620"/>
      <c r="GVQ3295" s="620"/>
      <c r="GVR3295" s="620"/>
      <c r="GVS3295" s="617"/>
      <c r="GVT3295" s="618"/>
      <c r="GVU3295" s="619"/>
      <c r="GVV3295" s="620"/>
      <c r="GVW3295" s="620"/>
      <c r="GVX3295" s="620"/>
      <c r="GVY3295" s="617"/>
      <c r="GVZ3295" s="618"/>
      <c r="GWA3295" s="619"/>
      <c r="GWB3295" s="620"/>
      <c r="GWC3295" s="620"/>
      <c r="GWD3295" s="620"/>
      <c r="GWE3295" s="617"/>
      <c r="GWF3295" s="618"/>
      <c r="GWG3295" s="619"/>
      <c r="GWH3295" s="620"/>
      <c r="GWI3295" s="620"/>
      <c r="GWJ3295" s="620"/>
      <c r="GWK3295" s="617"/>
      <c r="GWL3295" s="618"/>
      <c r="GWM3295" s="619"/>
      <c r="GWN3295" s="620"/>
      <c r="GWO3295" s="620"/>
      <c r="GWP3295" s="620"/>
      <c r="GWQ3295" s="617"/>
      <c r="GWR3295" s="618"/>
      <c r="GWS3295" s="619"/>
      <c r="GWT3295" s="620"/>
      <c r="GWU3295" s="620"/>
      <c r="GWV3295" s="620"/>
      <c r="GWW3295" s="617"/>
      <c r="GWX3295" s="618"/>
      <c r="GWY3295" s="619"/>
      <c r="GWZ3295" s="620"/>
      <c r="GXA3295" s="620"/>
      <c r="GXB3295" s="620"/>
      <c r="GXC3295" s="617"/>
      <c r="GXD3295" s="618"/>
      <c r="GXE3295" s="619"/>
      <c r="GXF3295" s="620"/>
      <c r="GXG3295" s="620"/>
      <c r="GXH3295" s="620"/>
      <c r="GXI3295" s="617"/>
      <c r="GXJ3295" s="618"/>
      <c r="GXK3295" s="619"/>
      <c r="GXL3295" s="620"/>
      <c r="GXM3295" s="620"/>
      <c r="GXN3295" s="620"/>
      <c r="GXO3295" s="617"/>
      <c r="GXP3295" s="618"/>
      <c r="GXQ3295" s="619"/>
      <c r="GXR3295" s="620"/>
      <c r="GXS3295" s="620"/>
      <c r="GXT3295" s="620"/>
      <c r="GXU3295" s="617"/>
      <c r="GXV3295" s="618"/>
      <c r="GXW3295" s="619"/>
      <c r="GXX3295" s="620"/>
      <c r="GXY3295" s="620"/>
      <c r="GXZ3295" s="620"/>
      <c r="GYA3295" s="617"/>
      <c r="GYB3295" s="618"/>
      <c r="GYC3295" s="619"/>
      <c r="GYD3295" s="620"/>
      <c r="GYE3295" s="620"/>
      <c r="GYF3295" s="620"/>
      <c r="GYG3295" s="617"/>
      <c r="GYH3295" s="618"/>
      <c r="GYI3295" s="619"/>
      <c r="GYJ3295" s="620"/>
      <c r="GYK3295" s="620"/>
      <c r="GYL3295" s="620"/>
      <c r="GYM3295" s="617"/>
      <c r="GYN3295" s="618"/>
      <c r="GYO3295" s="619"/>
      <c r="GYP3295" s="620"/>
      <c r="GYQ3295" s="620"/>
      <c r="GYR3295" s="620"/>
      <c r="GYS3295" s="617"/>
      <c r="GYT3295" s="618"/>
      <c r="GYU3295" s="619"/>
      <c r="GYV3295" s="620"/>
      <c r="GYW3295" s="620"/>
      <c r="GYX3295" s="620"/>
      <c r="GYY3295" s="617"/>
      <c r="GYZ3295" s="618"/>
      <c r="GZA3295" s="619"/>
      <c r="GZB3295" s="620"/>
      <c r="GZC3295" s="620"/>
      <c r="GZD3295" s="620"/>
      <c r="GZE3295" s="617"/>
      <c r="GZF3295" s="618"/>
      <c r="GZG3295" s="619"/>
      <c r="GZH3295" s="620"/>
      <c r="GZI3295" s="620"/>
      <c r="GZJ3295" s="620"/>
      <c r="GZK3295" s="617"/>
      <c r="GZL3295" s="618"/>
      <c r="GZM3295" s="619"/>
      <c r="GZN3295" s="620"/>
      <c r="GZO3295" s="620"/>
      <c r="GZP3295" s="620"/>
      <c r="GZQ3295" s="617"/>
      <c r="GZR3295" s="618"/>
      <c r="GZS3295" s="619"/>
      <c r="GZT3295" s="620"/>
      <c r="GZU3295" s="620"/>
      <c r="GZV3295" s="620"/>
      <c r="GZW3295" s="617"/>
      <c r="GZX3295" s="618"/>
      <c r="GZY3295" s="619"/>
      <c r="GZZ3295" s="620"/>
      <c r="HAA3295" s="620"/>
      <c r="HAB3295" s="620"/>
      <c r="HAC3295" s="617"/>
      <c r="HAD3295" s="618"/>
      <c r="HAE3295" s="619"/>
      <c r="HAF3295" s="620"/>
      <c r="HAG3295" s="620"/>
      <c r="HAH3295" s="620"/>
      <c r="HAI3295" s="617"/>
      <c r="HAJ3295" s="618"/>
      <c r="HAK3295" s="619"/>
      <c r="HAL3295" s="620"/>
      <c r="HAM3295" s="620"/>
      <c r="HAN3295" s="620"/>
      <c r="HAO3295" s="617"/>
      <c r="HAP3295" s="618"/>
      <c r="HAQ3295" s="619"/>
      <c r="HAR3295" s="620"/>
      <c r="HAS3295" s="620"/>
      <c r="HAT3295" s="620"/>
      <c r="HAU3295" s="617"/>
      <c r="HAV3295" s="618"/>
      <c r="HAW3295" s="619"/>
      <c r="HAX3295" s="620"/>
      <c r="HAY3295" s="620"/>
      <c r="HAZ3295" s="620"/>
      <c r="HBA3295" s="617"/>
      <c r="HBB3295" s="618"/>
      <c r="HBC3295" s="619"/>
      <c r="HBD3295" s="620"/>
      <c r="HBE3295" s="620"/>
      <c r="HBF3295" s="620"/>
      <c r="HBG3295" s="617"/>
      <c r="HBH3295" s="618"/>
      <c r="HBI3295" s="619"/>
      <c r="HBJ3295" s="620"/>
      <c r="HBK3295" s="620"/>
      <c r="HBL3295" s="620"/>
      <c r="HBM3295" s="617"/>
      <c r="HBN3295" s="618"/>
      <c r="HBO3295" s="619"/>
      <c r="HBP3295" s="620"/>
      <c r="HBQ3295" s="620"/>
      <c r="HBR3295" s="620"/>
      <c r="HBS3295" s="617"/>
      <c r="HBT3295" s="618"/>
      <c r="HBU3295" s="619"/>
      <c r="HBV3295" s="620"/>
      <c r="HBW3295" s="620"/>
      <c r="HBX3295" s="620"/>
      <c r="HBY3295" s="617"/>
      <c r="HBZ3295" s="618"/>
      <c r="HCA3295" s="619"/>
      <c r="HCB3295" s="620"/>
      <c r="HCC3295" s="620"/>
      <c r="HCD3295" s="620"/>
      <c r="HCE3295" s="617"/>
      <c r="HCF3295" s="618"/>
      <c r="HCG3295" s="619"/>
      <c r="HCH3295" s="620"/>
      <c r="HCI3295" s="620"/>
      <c r="HCJ3295" s="620"/>
      <c r="HCK3295" s="617"/>
      <c r="HCL3295" s="618"/>
      <c r="HCM3295" s="619"/>
      <c r="HCN3295" s="620"/>
      <c r="HCO3295" s="620"/>
      <c r="HCP3295" s="620"/>
      <c r="HCQ3295" s="617"/>
      <c r="HCR3295" s="618"/>
      <c r="HCS3295" s="619"/>
      <c r="HCT3295" s="620"/>
      <c r="HCU3295" s="620"/>
      <c r="HCV3295" s="620"/>
      <c r="HCW3295" s="617"/>
      <c r="HCX3295" s="618"/>
      <c r="HCY3295" s="619"/>
      <c r="HCZ3295" s="620"/>
      <c r="HDA3295" s="620"/>
      <c r="HDB3295" s="620"/>
      <c r="HDC3295" s="617"/>
      <c r="HDD3295" s="618"/>
      <c r="HDE3295" s="619"/>
      <c r="HDF3295" s="620"/>
      <c r="HDG3295" s="620"/>
      <c r="HDH3295" s="620"/>
      <c r="HDI3295" s="617"/>
      <c r="HDJ3295" s="618"/>
      <c r="HDK3295" s="619"/>
      <c r="HDL3295" s="620"/>
      <c r="HDM3295" s="620"/>
      <c r="HDN3295" s="620"/>
      <c r="HDO3295" s="617"/>
      <c r="HDP3295" s="618"/>
      <c r="HDQ3295" s="619"/>
      <c r="HDR3295" s="620"/>
      <c r="HDS3295" s="620"/>
      <c r="HDT3295" s="620"/>
      <c r="HDU3295" s="617"/>
      <c r="HDV3295" s="618"/>
      <c r="HDW3295" s="619"/>
      <c r="HDX3295" s="620"/>
      <c r="HDY3295" s="620"/>
      <c r="HDZ3295" s="620"/>
      <c r="HEA3295" s="617"/>
      <c r="HEB3295" s="618"/>
      <c r="HEC3295" s="619"/>
      <c r="HED3295" s="620"/>
      <c r="HEE3295" s="620"/>
      <c r="HEF3295" s="620"/>
      <c r="HEG3295" s="617"/>
      <c r="HEH3295" s="618"/>
      <c r="HEI3295" s="619"/>
      <c r="HEJ3295" s="620"/>
      <c r="HEK3295" s="620"/>
      <c r="HEL3295" s="620"/>
      <c r="HEM3295" s="617"/>
      <c r="HEN3295" s="618"/>
      <c r="HEO3295" s="619"/>
      <c r="HEP3295" s="620"/>
      <c r="HEQ3295" s="620"/>
      <c r="HER3295" s="620"/>
      <c r="HES3295" s="617"/>
      <c r="HET3295" s="618"/>
      <c r="HEU3295" s="619"/>
      <c r="HEV3295" s="620"/>
      <c r="HEW3295" s="620"/>
      <c r="HEX3295" s="620"/>
      <c r="HEY3295" s="617"/>
      <c r="HEZ3295" s="618"/>
      <c r="HFA3295" s="619"/>
      <c r="HFB3295" s="620"/>
      <c r="HFC3295" s="620"/>
      <c r="HFD3295" s="620"/>
      <c r="HFE3295" s="617"/>
      <c r="HFF3295" s="618"/>
      <c r="HFG3295" s="619"/>
      <c r="HFH3295" s="620"/>
      <c r="HFI3295" s="620"/>
      <c r="HFJ3295" s="620"/>
      <c r="HFK3295" s="617"/>
      <c r="HFL3295" s="618"/>
      <c r="HFM3295" s="619"/>
      <c r="HFN3295" s="620"/>
      <c r="HFO3295" s="620"/>
      <c r="HFP3295" s="620"/>
      <c r="HFQ3295" s="617"/>
      <c r="HFR3295" s="618"/>
      <c r="HFS3295" s="619"/>
      <c r="HFT3295" s="620"/>
      <c r="HFU3295" s="620"/>
      <c r="HFV3295" s="620"/>
      <c r="HFW3295" s="617"/>
      <c r="HFX3295" s="618"/>
      <c r="HFY3295" s="619"/>
      <c r="HFZ3295" s="620"/>
      <c r="HGA3295" s="620"/>
      <c r="HGB3295" s="620"/>
      <c r="HGC3295" s="617"/>
      <c r="HGD3295" s="618"/>
      <c r="HGE3295" s="619"/>
      <c r="HGF3295" s="620"/>
      <c r="HGG3295" s="620"/>
      <c r="HGH3295" s="620"/>
      <c r="HGI3295" s="617"/>
      <c r="HGJ3295" s="618"/>
      <c r="HGK3295" s="619"/>
      <c r="HGL3295" s="620"/>
      <c r="HGM3295" s="620"/>
      <c r="HGN3295" s="620"/>
      <c r="HGO3295" s="617"/>
      <c r="HGP3295" s="618"/>
      <c r="HGQ3295" s="619"/>
      <c r="HGR3295" s="620"/>
      <c r="HGS3295" s="620"/>
      <c r="HGT3295" s="620"/>
      <c r="HGU3295" s="617"/>
      <c r="HGV3295" s="618"/>
      <c r="HGW3295" s="619"/>
      <c r="HGX3295" s="620"/>
      <c r="HGY3295" s="620"/>
      <c r="HGZ3295" s="620"/>
      <c r="HHA3295" s="617"/>
      <c r="HHB3295" s="618"/>
      <c r="HHC3295" s="619"/>
      <c r="HHD3295" s="620"/>
      <c r="HHE3295" s="620"/>
      <c r="HHF3295" s="620"/>
      <c r="HHG3295" s="617"/>
      <c r="HHH3295" s="618"/>
      <c r="HHI3295" s="619"/>
      <c r="HHJ3295" s="620"/>
      <c r="HHK3295" s="620"/>
      <c r="HHL3295" s="620"/>
      <c r="HHM3295" s="617"/>
      <c r="HHN3295" s="618"/>
      <c r="HHO3295" s="619"/>
      <c r="HHP3295" s="620"/>
      <c r="HHQ3295" s="620"/>
      <c r="HHR3295" s="620"/>
      <c r="HHS3295" s="617"/>
      <c r="HHT3295" s="618"/>
      <c r="HHU3295" s="619"/>
      <c r="HHV3295" s="620"/>
      <c r="HHW3295" s="620"/>
      <c r="HHX3295" s="620"/>
      <c r="HHY3295" s="617"/>
      <c r="HHZ3295" s="618"/>
      <c r="HIA3295" s="619"/>
      <c r="HIB3295" s="620"/>
      <c r="HIC3295" s="620"/>
      <c r="HID3295" s="620"/>
      <c r="HIE3295" s="617"/>
      <c r="HIF3295" s="618"/>
      <c r="HIG3295" s="619"/>
      <c r="HIH3295" s="620"/>
      <c r="HII3295" s="620"/>
      <c r="HIJ3295" s="620"/>
      <c r="HIK3295" s="617"/>
      <c r="HIL3295" s="618"/>
      <c r="HIM3295" s="619"/>
      <c r="HIN3295" s="620"/>
      <c r="HIO3295" s="620"/>
      <c r="HIP3295" s="620"/>
      <c r="HIQ3295" s="617"/>
      <c r="HIR3295" s="618"/>
      <c r="HIS3295" s="619"/>
      <c r="HIT3295" s="620"/>
      <c r="HIU3295" s="620"/>
      <c r="HIV3295" s="620"/>
      <c r="HIW3295" s="617"/>
      <c r="HIX3295" s="618"/>
      <c r="HIY3295" s="619"/>
      <c r="HIZ3295" s="620"/>
      <c r="HJA3295" s="620"/>
      <c r="HJB3295" s="620"/>
      <c r="HJC3295" s="617"/>
      <c r="HJD3295" s="618"/>
      <c r="HJE3295" s="619"/>
      <c r="HJF3295" s="620"/>
      <c r="HJG3295" s="620"/>
      <c r="HJH3295" s="620"/>
      <c r="HJI3295" s="617"/>
      <c r="HJJ3295" s="618"/>
      <c r="HJK3295" s="619"/>
      <c r="HJL3295" s="620"/>
      <c r="HJM3295" s="620"/>
      <c r="HJN3295" s="620"/>
      <c r="HJO3295" s="617"/>
      <c r="HJP3295" s="618"/>
      <c r="HJQ3295" s="619"/>
      <c r="HJR3295" s="620"/>
      <c r="HJS3295" s="620"/>
      <c r="HJT3295" s="620"/>
      <c r="HJU3295" s="617"/>
      <c r="HJV3295" s="618"/>
      <c r="HJW3295" s="619"/>
      <c r="HJX3295" s="620"/>
      <c r="HJY3295" s="620"/>
      <c r="HJZ3295" s="620"/>
      <c r="HKA3295" s="617"/>
      <c r="HKB3295" s="618"/>
      <c r="HKC3295" s="619"/>
      <c r="HKD3295" s="620"/>
      <c r="HKE3295" s="620"/>
      <c r="HKF3295" s="620"/>
      <c r="HKG3295" s="617"/>
      <c r="HKH3295" s="618"/>
      <c r="HKI3295" s="619"/>
      <c r="HKJ3295" s="620"/>
      <c r="HKK3295" s="620"/>
      <c r="HKL3295" s="620"/>
      <c r="HKM3295" s="617"/>
      <c r="HKN3295" s="618"/>
      <c r="HKO3295" s="619"/>
      <c r="HKP3295" s="620"/>
      <c r="HKQ3295" s="620"/>
      <c r="HKR3295" s="620"/>
      <c r="HKS3295" s="617"/>
      <c r="HKT3295" s="618"/>
      <c r="HKU3295" s="619"/>
      <c r="HKV3295" s="620"/>
      <c r="HKW3295" s="620"/>
      <c r="HKX3295" s="620"/>
      <c r="HKY3295" s="617"/>
      <c r="HKZ3295" s="618"/>
      <c r="HLA3295" s="619"/>
      <c r="HLB3295" s="620"/>
      <c r="HLC3295" s="620"/>
      <c r="HLD3295" s="620"/>
      <c r="HLE3295" s="617"/>
      <c r="HLF3295" s="618"/>
      <c r="HLG3295" s="619"/>
      <c r="HLH3295" s="620"/>
      <c r="HLI3295" s="620"/>
      <c r="HLJ3295" s="620"/>
      <c r="HLK3295" s="617"/>
      <c r="HLL3295" s="618"/>
      <c r="HLM3295" s="619"/>
      <c r="HLN3295" s="620"/>
      <c r="HLO3295" s="620"/>
      <c r="HLP3295" s="620"/>
      <c r="HLQ3295" s="617"/>
      <c r="HLR3295" s="618"/>
      <c r="HLS3295" s="619"/>
      <c r="HLT3295" s="620"/>
      <c r="HLU3295" s="620"/>
      <c r="HLV3295" s="620"/>
      <c r="HLW3295" s="617"/>
      <c r="HLX3295" s="618"/>
      <c r="HLY3295" s="619"/>
      <c r="HLZ3295" s="620"/>
      <c r="HMA3295" s="620"/>
      <c r="HMB3295" s="620"/>
      <c r="HMC3295" s="617"/>
      <c r="HMD3295" s="618"/>
      <c r="HME3295" s="619"/>
      <c r="HMF3295" s="620"/>
      <c r="HMG3295" s="620"/>
      <c r="HMH3295" s="620"/>
      <c r="HMI3295" s="617"/>
      <c r="HMJ3295" s="618"/>
      <c r="HMK3295" s="619"/>
      <c r="HML3295" s="620"/>
      <c r="HMM3295" s="620"/>
      <c r="HMN3295" s="620"/>
      <c r="HMO3295" s="617"/>
      <c r="HMP3295" s="618"/>
      <c r="HMQ3295" s="619"/>
      <c r="HMR3295" s="620"/>
      <c r="HMS3295" s="620"/>
      <c r="HMT3295" s="620"/>
      <c r="HMU3295" s="617"/>
      <c r="HMV3295" s="618"/>
      <c r="HMW3295" s="619"/>
      <c r="HMX3295" s="620"/>
      <c r="HMY3295" s="620"/>
      <c r="HMZ3295" s="620"/>
      <c r="HNA3295" s="617"/>
      <c r="HNB3295" s="618"/>
      <c r="HNC3295" s="619"/>
      <c r="HND3295" s="620"/>
      <c r="HNE3295" s="620"/>
      <c r="HNF3295" s="620"/>
      <c r="HNG3295" s="617"/>
      <c r="HNH3295" s="618"/>
      <c r="HNI3295" s="619"/>
      <c r="HNJ3295" s="620"/>
      <c r="HNK3295" s="620"/>
      <c r="HNL3295" s="620"/>
      <c r="HNM3295" s="617"/>
      <c r="HNN3295" s="618"/>
      <c r="HNO3295" s="619"/>
      <c r="HNP3295" s="620"/>
      <c r="HNQ3295" s="620"/>
      <c r="HNR3295" s="620"/>
      <c r="HNS3295" s="617"/>
      <c r="HNT3295" s="618"/>
      <c r="HNU3295" s="619"/>
      <c r="HNV3295" s="620"/>
      <c r="HNW3295" s="620"/>
      <c r="HNX3295" s="620"/>
      <c r="HNY3295" s="617"/>
      <c r="HNZ3295" s="618"/>
      <c r="HOA3295" s="619"/>
      <c r="HOB3295" s="620"/>
      <c r="HOC3295" s="620"/>
      <c r="HOD3295" s="620"/>
      <c r="HOE3295" s="617"/>
      <c r="HOF3295" s="618"/>
      <c r="HOG3295" s="619"/>
      <c r="HOH3295" s="620"/>
      <c r="HOI3295" s="620"/>
      <c r="HOJ3295" s="620"/>
      <c r="HOK3295" s="617"/>
      <c r="HOL3295" s="618"/>
      <c r="HOM3295" s="619"/>
      <c r="HON3295" s="620"/>
      <c r="HOO3295" s="620"/>
      <c r="HOP3295" s="620"/>
      <c r="HOQ3295" s="617"/>
      <c r="HOR3295" s="618"/>
      <c r="HOS3295" s="619"/>
      <c r="HOT3295" s="620"/>
      <c r="HOU3295" s="620"/>
      <c r="HOV3295" s="620"/>
      <c r="HOW3295" s="617"/>
      <c r="HOX3295" s="618"/>
      <c r="HOY3295" s="619"/>
      <c r="HOZ3295" s="620"/>
      <c r="HPA3295" s="620"/>
      <c r="HPB3295" s="620"/>
      <c r="HPC3295" s="617"/>
      <c r="HPD3295" s="618"/>
      <c r="HPE3295" s="619"/>
      <c r="HPF3295" s="620"/>
      <c r="HPG3295" s="620"/>
      <c r="HPH3295" s="620"/>
      <c r="HPI3295" s="617"/>
      <c r="HPJ3295" s="618"/>
      <c r="HPK3295" s="619"/>
      <c r="HPL3295" s="620"/>
      <c r="HPM3295" s="620"/>
      <c r="HPN3295" s="620"/>
      <c r="HPO3295" s="617"/>
      <c r="HPP3295" s="618"/>
      <c r="HPQ3295" s="619"/>
      <c r="HPR3295" s="620"/>
      <c r="HPS3295" s="620"/>
      <c r="HPT3295" s="620"/>
      <c r="HPU3295" s="617"/>
      <c r="HPV3295" s="618"/>
      <c r="HPW3295" s="619"/>
      <c r="HPX3295" s="620"/>
      <c r="HPY3295" s="620"/>
      <c r="HPZ3295" s="620"/>
      <c r="HQA3295" s="617"/>
      <c r="HQB3295" s="618"/>
      <c r="HQC3295" s="619"/>
      <c r="HQD3295" s="620"/>
      <c r="HQE3295" s="620"/>
      <c r="HQF3295" s="620"/>
      <c r="HQG3295" s="617"/>
      <c r="HQH3295" s="618"/>
      <c r="HQI3295" s="619"/>
      <c r="HQJ3295" s="620"/>
      <c r="HQK3295" s="620"/>
      <c r="HQL3295" s="620"/>
      <c r="HQM3295" s="617"/>
      <c r="HQN3295" s="618"/>
      <c r="HQO3295" s="619"/>
      <c r="HQP3295" s="620"/>
      <c r="HQQ3295" s="620"/>
      <c r="HQR3295" s="620"/>
      <c r="HQS3295" s="617"/>
      <c r="HQT3295" s="618"/>
      <c r="HQU3295" s="619"/>
      <c r="HQV3295" s="620"/>
      <c r="HQW3295" s="620"/>
      <c r="HQX3295" s="620"/>
      <c r="HQY3295" s="617"/>
      <c r="HQZ3295" s="618"/>
      <c r="HRA3295" s="619"/>
      <c r="HRB3295" s="620"/>
      <c r="HRC3295" s="620"/>
      <c r="HRD3295" s="620"/>
      <c r="HRE3295" s="617"/>
      <c r="HRF3295" s="618"/>
      <c r="HRG3295" s="619"/>
      <c r="HRH3295" s="620"/>
      <c r="HRI3295" s="620"/>
      <c r="HRJ3295" s="620"/>
      <c r="HRK3295" s="617"/>
      <c r="HRL3295" s="618"/>
      <c r="HRM3295" s="619"/>
      <c r="HRN3295" s="620"/>
      <c r="HRO3295" s="620"/>
      <c r="HRP3295" s="620"/>
      <c r="HRQ3295" s="617"/>
      <c r="HRR3295" s="618"/>
      <c r="HRS3295" s="619"/>
      <c r="HRT3295" s="620"/>
      <c r="HRU3295" s="620"/>
      <c r="HRV3295" s="620"/>
      <c r="HRW3295" s="617"/>
      <c r="HRX3295" s="618"/>
      <c r="HRY3295" s="619"/>
      <c r="HRZ3295" s="620"/>
      <c r="HSA3295" s="620"/>
      <c r="HSB3295" s="620"/>
      <c r="HSC3295" s="617"/>
      <c r="HSD3295" s="618"/>
      <c r="HSE3295" s="619"/>
      <c r="HSF3295" s="620"/>
      <c r="HSG3295" s="620"/>
      <c r="HSH3295" s="620"/>
      <c r="HSI3295" s="617"/>
      <c r="HSJ3295" s="618"/>
      <c r="HSK3295" s="619"/>
      <c r="HSL3295" s="620"/>
      <c r="HSM3295" s="620"/>
      <c r="HSN3295" s="620"/>
      <c r="HSO3295" s="617"/>
      <c r="HSP3295" s="618"/>
      <c r="HSQ3295" s="619"/>
      <c r="HSR3295" s="620"/>
      <c r="HSS3295" s="620"/>
      <c r="HST3295" s="620"/>
      <c r="HSU3295" s="617"/>
      <c r="HSV3295" s="618"/>
      <c r="HSW3295" s="619"/>
      <c r="HSX3295" s="620"/>
      <c r="HSY3295" s="620"/>
      <c r="HSZ3295" s="620"/>
      <c r="HTA3295" s="617"/>
      <c r="HTB3295" s="618"/>
      <c r="HTC3295" s="619"/>
      <c r="HTD3295" s="620"/>
      <c r="HTE3295" s="620"/>
      <c r="HTF3295" s="620"/>
      <c r="HTG3295" s="617"/>
      <c r="HTH3295" s="618"/>
      <c r="HTI3295" s="619"/>
      <c r="HTJ3295" s="620"/>
      <c r="HTK3295" s="620"/>
      <c r="HTL3295" s="620"/>
      <c r="HTM3295" s="617"/>
      <c r="HTN3295" s="618"/>
      <c r="HTO3295" s="619"/>
      <c r="HTP3295" s="620"/>
      <c r="HTQ3295" s="620"/>
      <c r="HTR3295" s="620"/>
      <c r="HTS3295" s="617"/>
      <c r="HTT3295" s="618"/>
      <c r="HTU3295" s="619"/>
      <c r="HTV3295" s="620"/>
      <c r="HTW3295" s="620"/>
      <c r="HTX3295" s="620"/>
      <c r="HTY3295" s="617"/>
      <c r="HTZ3295" s="618"/>
      <c r="HUA3295" s="619"/>
      <c r="HUB3295" s="620"/>
      <c r="HUC3295" s="620"/>
      <c r="HUD3295" s="620"/>
      <c r="HUE3295" s="617"/>
      <c r="HUF3295" s="618"/>
      <c r="HUG3295" s="619"/>
      <c r="HUH3295" s="620"/>
      <c r="HUI3295" s="620"/>
      <c r="HUJ3295" s="620"/>
      <c r="HUK3295" s="617"/>
      <c r="HUL3295" s="618"/>
      <c r="HUM3295" s="619"/>
      <c r="HUN3295" s="620"/>
      <c r="HUO3295" s="620"/>
      <c r="HUP3295" s="620"/>
      <c r="HUQ3295" s="617"/>
      <c r="HUR3295" s="618"/>
      <c r="HUS3295" s="619"/>
      <c r="HUT3295" s="620"/>
      <c r="HUU3295" s="620"/>
      <c r="HUV3295" s="620"/>
      <c r="HUW3295" s="617"/>
      <c r="HUX3295" s="618"/>
      <c r="HUY3295" s="619"/>
      <c r="HUZ3295" s="620"/>
      <c r="HVA3295" s="620"/>
      <c r="HVB3295" s="620"/>
      <c r="HVC3295" s="617"/>
      <c r="HVD3295" s="618"/>
      <c r="HVE3295" s="619"/>
      <c r="HVF3295" s="620"/>
      <c r="HVG3295" s="620"/>
      <c r="HVH3295" s="620"/>
      <c r="HVI3295" s="617"/>
      <c r="HVJ3295" s="618"/>
      <c r="HVK3295" s="619"/>
      <c r="HVL3295" s="620"/>
      <c r="HVM3295" s="620"/>
      <c r="HVN3295" s="620"/>
      <c r="HVO3295" s="617"/>
      <c r="HVP3295" s="618"/>
      <c r="HVQ3295" s="619"/>
      <c r="HVR3295" s="620"/>
      <c r="HVS3295" s="620"/>
      <c r="HVT3295" s="620"/>
      <c r="HVU3295" s="617"/>
      <c r="HVV3295" s="618"/>
      <c r="HVW3295" s="619"/>
      <c r="HVX3295" s="620"/>
      <c r="HVY3295" s="620"/>
      <c r="HVZ3295" s="620"/>
      <c r="HWA3295" s="617"/>
      <c r="HWB3295" s="618"/>
      <c r="HWC3295" s="619"/>
      <c r="HWD3295" s="620"/>
      <c r="HWE3295" s="620"/>
      <c r="HWF3295" s="620"/>
      <c r="HWG3295" s="617"/>
      <c r="HWH3295" s="618"/>
      <c r="HWI3295" s="619"/>
      <c r="HWJ3295" s="620"/>
      <c r="HWK3295" s="620"/>
      <c r="HWL3295" s="620"/>
      <c r="HWM3295" s="617"/>
      <c r="HWN3295" s="618"/>
      <c r="HWO3295" s="619"/>
      <c r="HWP3295" s="620"/>
      <c r="HWQ3295" s="620"/>
      <c r="HWR3295" s="620"/>
      <c r="HWS3295" s="617"/>
      <c r="HWT3295" s="618"/>
      <c r="HWU3295" s="619"/>
      <c r="HWV3295" s="620"/>
      <c r="HWW3295" s="620"/>
      <c r="HWX3295" s="620"/>
      <c r="HWY3295" s="617"/>
      <c r="HWZ3295" s="618"/>
      <c r="HXA3295" s="619"/>
      <c r="HXB3295" s="620"/>
      <c r="HXC3295" s="620"/>
      <c r="HXD3295" s="620"/>
      <c r="HXE3295" s="617"/>
      <c r="HXF3295" s="618"/>
      <c r="HXG3295" s="619"/>
      <c r="HXH3295" s="620"/>
      <c r="HXI3295" s="620"/>
      <c r="HXJ3295" s="620"/>
      <c r="HXK3295" s="617"/>
      <c r="HXL3295" s="618"/>
      <c r="HXM3295" s="619"/>
      <c r="HXN3295" s="620"/>
      <c r="HXO3295" s="620"/>
      <c r="HXP3295" s="620"/>
      <c r="HXQ3295" s="617"/>
      <c r="HXR3295" s="618"/>
      <c r="HXS3295" s="619"/>
      <c r="HXT3295" s="620"/>
      <c r="HXU3295" s="620"/>
      <c r="HXV3295" s="620"/>
      <c r="HXW3295" s="617"/>
      <c r="HXX3295" s="618"/>
      <c r="HXY3295" s="619"/>
      <c r="HXZ3295" s="620"/>
      <c r="HYA3295" s="620"/>
      <c r="HYB3295" s="620"/>
      <c r="HYC3295" s="617"/>
      <c r="HYD3295" s="618"/>
      <c r="HYE3295" s="619"/>
      <c r="HYF3295" s="620"/>
      <c r="HYG3295" s="620"/>
      <c r="HYH3295" s="620"/>
      <c r="HYI3295" s="617"/>
      <c r="HYJ3295" s="618"/>
      <c r="HYK3295" s="619"/>
      <c r="HYL3295" s="620"/>
      <c r="HYM3295" s="620"/>
      <c r="HYN3295" s="620"/>
      <c r="HYO3295" s="617"/>
      <c r="HYP3295" s="618"/>
      <c r="HYQ3295" s="619"/>
      <c r="HYR3295" s="620"/>
      <c r="HYS3295" s="620"/>
      <c r="HYT3295" s="620"/>
      <c r="HYU3295" s="617"/>
      <c r="HYV3295" s="618"/>
      <c r="HYW3295" s="619"/>
      <c r="HYX3295" s="620"/>
      <c r="HYY3295" s="620"/>
      <c r="HYZ3295" s="620"/>
      <c r="HZA3295" s="617"/>
      <c r="HZB3295" s="618"/>
      <c r="HZC3295" s="619"/>
      <c r="HZD3295" s="620"/>
      <c r="HZE3295" s="620"/>
      <c r="HZF3295" s="620"/>
      <c r="HZG3295" s="617"/>
      <c r="HZH3295" s="618"/>
      <c r="HZI3295" s="619"/>
      <c r="HZJ3295" s="620"/>
      <c r="HZK3295" s="620"/>
      <c r="HZL3295" s="620"/>
      <c r="HZM3295" s="617"/>
      <c r="HZN3295" s="618"/>
      <c r="HZO3295" s="619"/>
      <c r="HZP3295" s="620"/>
      <c r="HZQ3295" s="620"/>
      <c r="HZR3295" s="620"/>
      <c r="HZS3295" s="617"/>
      <c r="HZT3295" s="618"/>
      <c r="HZU3295" s="619"/>
      <c r="HZV3295" s="620"/>
      <c r="HZW3295" s="620"/>
      <c r="HZX3295" s="620"/>
      <c r="HZY3295" s="617"/>
      <c r="HZZ3295" s="618"/>
      <c r="IAA3295" s="619"/>
      <c r="IAB3295" s="620"/>
      <c r="IAC3295" s="620"/>
      <c r="IAD3295" s="620"/>
      <c r="IAE3295" s="617"/>
      <c r="IAF3295" s="618"/>
      <c r="IAG3295" s="619"/>
      <c r="IAH3295" s="620"/>
      <c r="IAI3295" s="620"/>
      <c r="IAJ3295" s="620"/>
      <c r="IAK3295" s="617"/>
      <c r="IAL3295" s="618"/>
      <c r="IAM3295" s="619"/>
      <c r="IAN3295" s="620"/>
      <c r="IAO3295" s="620"/>
      <c r="IAP3295" s="620"/>
      <c r="IAQ3295" s="617"/>
      <c r="IAR3295" s="618"/>
      <c r="IAS3295" s="619"/>
      <c r="IAT3295" s="620"/>
      <c r="IAU3295" s="620"/>
      <c r="IAV3295" s="620"/>
      <c r="IAW3295" s="617"/>
      <c r="IAX3295" s="618"/>
      <c r="IAY3295" s="619"/>
      <c r="IAZ3295" s="620"/>
      <c r="IBA3295" s="620"/>
      <c r="IBB3295" s="620"/>
      <c r="IBC3295" s="617"/>
      <c r="IBD3295" s="618"/>
      <c r="IBE3295" s="619"/>
      <c r="IBF3295" s="620"/>
      <c r="IBG3295" s="620"/>
      <c r="IBH3295" s="620"/>
      <c r="IBI3295" s="617"/>
      <c r="IBJ3295" s="618"/>
      <c r="IBK3295" s="619"/>
      <c r="IBL3295" s="620"/>
      <c r="IBM3295" s="620"/>
      <c r="IBN3295" s="620"/>
      <c r="IBO3295" s="617"/>
      <c r="IBP3295" s="618"/>
      <c r="IBQ3295" s="619"/>
      <c r="IBR3295" s="620"/>
      <c r="IBS3295" s="620"/>
      <c r="IBT3295" s="620"/>
      <c r="IBU3295" s="617"/>
      <c r="IBV3295" s="618"/>
      <c r="IBW3295" s="619"/>
      <c r="IBX3295" s="620"/>
      <c r="IBY3295" s="620"/>
      <c r="IBZ3295" s="620"/>
      <c r="ICA3295" s="617"/>
      <c r="ICB3295" s="618"/>
      <c r="ICC3295" s="619"/>
      <c r="ICD3295" s="620"/>
      <c r="ICE3295" s="620"/>
      <c r="ICF3295" s="620"/>
      <c r="ICG3295" s="617"/>
      <c r="ICH3295" s="618"/>
      <c r="ICI3295" s="619"/>
      <c r="ICJ3295" s="620"/>
      <c r="ICK3295" s="620"/>
      <c r="ICL3295" s="620"/>
      <c r="ICM3295" s="617"/>
      <c r="ICN3295" s="618"/>
      <c r="ICO3295" s="619"/>
      <c r="ICP3295" s="620"/>
      <c r="ICQ3295" s="620"/>
      <c r="ICR3295" s="620"/>
      <c r="ICS3295" s="617"/>
      <c r="ICT3295" s="618"/>
      <c r="ICU3295" s="619"/>
      <c r="ICV3295" s="620"/>
      <c r="ICW3295" s="620"/>
      <c r="ICX3295" s="620"/>
      <c r="ICY3295" s="617"/>
      <c r="ICZ3295" s="618"/>
      <c r="IDA3295" s="619"/>
      <c r="IDB3295" s="620"/>
      <c r="IDC3295" s="620"/>
      <c r="IDD3295" s="620"/>
      <c r="IDE3295" s="617"/>
      <c r="IDF3295" s="618"/>
      <c r="IDG3295" s="619"/>
      <c r="IDH3295" s="620"/>
      <c r="IDI3295" s="620"/>
      <c r="IDJ3295" s="620"/>
      <c r="IDK3295" s="617"/>
      <c r="IDL3295" s="618"/>
      <c r="IDM3295" s="619"/>
      <c r="IDN3295" s="620"/>
      <c r="IDO3295" s="620"/>
      <c r="IDP3295" s="620"/>
      <c r="IDQ3295" s="617"/>
      <c r="IDR3295" s="618"/>
      <c r="IDS3295" s="619"/>
      <c r="IDT3295" s="620"/>
      <c r="IDU3295" s="620"/>
      <c r="IDV3295" s="620"/>
      <c r="IDW3295" s="617"/>
      <c r="IDX3295" s="618"/>
      <c r="IDY3295" s="619"/>
      <c r="IDZ3295" s="620"/>
      <c r="IEA3295" s="620"/>
      <c r="IEB3295" s="620"/>
      <c r="IEC3295" s="617"/>
      <c r="IED3295" s="618"/>
      <c r="IEE3295" s="619"/>
      <c r="IEF3295" s="620"/>
      <c r="IEG3295" s="620"/>
      <c r="IEH3295" s="620"/>
      <c r="IEI3295" s="617"/>
      <c r="IEJ3295" s="618"/>
      <c r="IEK3295" s="619"/>
      <c r="IEL3295" s="620"/>
      <c r="IEM3295" s="620"/>
      <c r="IEN3295" s="620"/>
      <c r="IEO3295" s="617"/>
      <c r="IEP3295" s="618"/>
      <c r="IEQ3295" s="619"/>
      <c r="IER3295" s="620"/>
      <c r="IES3295" s="620"/>
      <c r="IET3295" s="620"/>
      <c r="IEU3295" s="617"/>
      <c r="IEV3295" s="618"/>
      <c r="IEW3295" s="619"/>
      <c r="IEX3295" s="620"/>
      <c r="IEY3295" s="620"/>
      <c r="IEZ3295" s="620"/>
      <c r="IFA3295" s="617"/>
      <c r="IFB3295" s="618"/>
      <c r="IFC3295" s="619"/>
      <c r="IFD3295" s="620"/>
      <c r="IFE3295" s="620"/>
      <c r="IFF3295" s="620"/>
      <c r="IFG3295" s="617"/>
      <c r="IFH3295" s="618"/>
      <c r="IFI3295" s="619"/>
      <c r="IFJ3295" s="620"/>
      <c r="IFK3295" s="620"/>
      <c r="IFL3295" s="620"/>
      <c r="IFM3295" s="617"/>
      <c r="IFN3295" s="618"/>
      <c r="IFO3295" s="619"/>
      <c r="IFP3295" s="620"/>
      <c r="IFQ3295" s="620"/>
      <c r="IFR3295" s="620"/>
      <c r="IFS3295" s="617"/>
      <c r="IFT3295" s="618"/>
      <c r="IFU3295" s="619"/>
      <c r="IFV3295" s="620"/>
      <c r="IFW3295" s="620"/>
      <c r="IFX3295" s="620"/>
      <c r="IFY3295" s="617"/>
      <c r="IFZ3295" s="618"/>
      <c r="IGA3295" s="619"/>
      <c r="IGB3295" s="620"/>
      <c r="IGC3295" s="620"/>
      <c r="IGD3295" s="620"/>
      <c r="IGE3295" s="617"/>
      <c r="IGF3295" s="618"/>
      <c r="IGG3295" s="619"/>
      <c r="IGH3295" s="620"/>
      <c r="IGI3295" s="620"/>
      <c r="IGJ3295" s="620"/>
      <c r="IGK3295" s="617"/>
      <c r="IGL3295" s="618"/>
      <c r="IGM3295" s="619"/>
      <c r="IGN3295" s="620"/>
      <c r="IGO3295" s="620"/>
      <c r="IGP3295" s="620"/>
      <c r="IGQ3295" s="617"/>
      <c r="IGR3295" s="618"/>
      <c r="IGS3295" s="619"/>
      <c r="IGT3295" s="620"/>
      <c r="IGU3295" s="620"/>
      <c r="IGV3295" s="620"/>
      <c r="IGW3295" s="617"/>
      <c r="IGX3295" s="618"/>
      <c r="IGY3295" s="619"/>
      <c r="IGZ3295" s="620"/>
      <c r="IHA3295" s="620"/>
      <c r="IHB3295" s="620"/>
      <c r="IHC3295" s="617"/>
      <c r="IHD3295" s="618"/>
      <c r="IHE3295" s="619"/>
      <c r="IHF3295" s="620"/>
      <c r="IHG3295" s="620"/>
      <c r="IHH3295" s="620"/>
      <c r="IHI3295" s="617"/>
      <c r="IHJ3295" s="618"/>
      <c r="IHK3295" s="619"/>
      <c r="IHL3295" s="620"/>
      <c r="IHM3295" s="620"/>
      <c r="IHN3295" s="620"/>
      <c r="IHO3295" s="617"/>
      <c r="IHP3295" s="618"/>
      <c r="IHQ3295" s="619"/>
      <c r="IHR3295" s="620"/>
      <c r="IHS3295" s="620"/>
      <c r="IHT3295" s="620"/>
      <c r="IHU3295" s="617"/>
      <c r="IHV3295" s="618"/>
      <c r="IHW3295" s="619"/>
      <c r="IHX3295" s="620"/>
      <c r="IHY3295" s="620"/>
      <c r="IHZ3295" s="620"/>
      <c r="IIA3295" s="617"/>
      <c r="IIB3295" s="618"/>
      <c r="IIC3295" s="619"/>
      <c r="IID3295" s="620"/>
      <c r="IIE3295" s="620"/>
      <c r="IIF3295" s="620"/>
      <c r="IIG3295" s="617"/>
      <c r="IIH3295" s="618"/>
      <c r="III3295" s="619"/>
      <c r="IIJ3295" s="620"/>
      <c r="IIK3295" s="620"/>
      <c r="IIL3295" s="620"/>
      <c r="IIM3295" s="617"/>
      <c r="IIN3295" s="618"/>
      <c r="IIO3295" s="619"/>
      <c r="IIP3295" s="620"/>
      <c r="IIQ3295" s="620"/>
      <c r="IIR3295" s="620"/>
      <c r="IIS3295" s="617"/>
      <c r="IIT3295" s="618"/>
      <c r="IIU3295" s="619"/>
      <c r="IIV3295" s="620"/>
      <c r="IIW3295" s="620"/>
      <c r="IIX3295" s="620"/>
      <c r="IIY3295" s="617"/>
      <c r="IIZ3295" s="618"/>
      <c r="IJA3295" s="619"/>
      <c r="IJB3295" s="620"/>
      <c r="IJC3295" s="620"/>
      <c r="IJD3295" s="620"/>
      <c r="IJE3295" s="617"/>
      <c r="IJF3295" s="618"/>
      <c r="IJG3295" s="619"/>
      <c r="IJH3295" s="620"/>
      <c r="IJI3295" s="620"/>
      <c r="IJJ3295" s="620"/>
      <c r="IJK3295" s="617"/>
      <c r="IJL3295" s="618"/>
      <c r="IJM3295" s="619"/>
      <c r="IJN3295" s="620"/>
      <c r="IJO3295" s="620"/>
      <c r="IJP3295" s="620"/>
      <c r="IJQ3295" s="617"/>
      <c r="IJR3295" s="618"/>
      <c r="IJS3295" s="619"/>
      <c r="IJT3295" s="620"/>
      <c r="IJU3295" s="620"/>
      <c r="IJV3295" s="620"/>
      <c r="IJW3295" s="617"/>
      <c r="IJX3295" s="618"/>
      <c r="IJY3295" s="619"/>
      <c r="IJZ3295" s="620"/>
      <c r="IKA3295" s="620"/>
      <c r="IKB3295" s="620"/>
      <c r="IKC3295" s="617"/>
      <c r="IKD3295" s="618"/>
      <c r="IKE3295" s="619"/>
      <c r="IKF3295" s="620"/>
      <c r="IKG3295" s="620"/>
      <c r="IKH3295" s="620"/>
      <c r="IKI3295" s="617"/>
      <c r="IKJ3295" s="618"/>
      <c r="IKK3295" s="619"/>
      <c r="IKL3295" s="620"/>
      <c r="IKM3295" s="620"/>
      <c r="IKN3295" s="620"/>
      <c r="IKO3295" s="617"/>
      <c r="IKP3295" s="618"/>
      <c r="IKQ3295" s="619"/>
      <c r="IKR3295" s="620"/>
      <c r="IKS3295" s="620"/>
      <c r="IKT3295" s="620"/>
      <c r="IKU3295" s="617"/>
      <c r="IKV3295" s="618"/>
      <c r="IKW3295" s="619"/>
      <c r="IKX3295" s="620"/>
      <c r="IKY3295" s="620"/>
      <c r="IKZ3295" s="620"/>
      <c r="ILA3295" s="617"/>
      <c r="ILB3295" s="618"/>
      <c r="ILC3295" s="619"/>
      <c r="ILD3295" s="620"/>
      <c r="ILE3295" s="620"/>
      <c r="ILF3295" s="620"/>
      <c r="ILG3295" s="617"/>
      <c r="ILH3295" s="618"/>
      <c r="ILI3295" s="619"/>
      <c r="ILJ3295" s="620"/>
      <c r="ILK3295" s="620"/>
      <c r="ILL3295" s="620"/>
      <c r="ILM3295" s="617"/>
      <c r="ILN3295" s="618"/>
      <c r="ILO3295" s="619"/>
      <c r="ILP3295" s="620"/>
      <c r="ILQ3295" s="620"/>
      <c r="ILR3295" s="620"/>
      <c r="ILS3295" s="617"/>
      <c r="ILT3295" s="618"/>
      <c r="ILU3295" s="619"/>
      <c r="ILV3295" s="620"/>
      <c r="ILW3295" s="620"/>
      <c r="ILX3295" s="620"/>
      <c r="ILY3295" s="617"/>
      <c r="ILZ3295" s="618"/>
      <c r="IMA3295" s="619"/>
      <c r="IMB3295" s="620"/>
      <c r="IMC3295" s="620"/>
      <c r="IMD3295" s="620"/>
      <c r="IME3295" s="617"/>
      <c r="IMF3295" s="618"/>
      <c r="IMG3295" s="619"/>
      <c r="IMH3295" s="620"/>
      <c r="IMI3295" s="620"/>
      <c r="IMJ3295" s="620"/>
      <c r="IMK3295" s="617"/>
      <c r="IML3295" s="618"/>
      <c r="IMM3295" s="619"/>
      <c r="IMN3295" s="620"/>
      <c r="IMO3295" s="620"/>
      <c r="IMP3295" s="620"/>
      <c r="IMQ3295" s="617"/>
      <c r="IMR3295" s="618"/>
      <c r="IMS3295" s="619"/>
      <c r="IMT3295" s="620"/>
      <c r="IMU3295" s="620"/>
      <c r="IMV3295" s="620"/>
      <c r="IMW3295" s="617"/>
      <c r="IMX3295" s="618"/>
      <c r="IMY3295" s="619"/>
      <c r="IMZ3295" s="620"/>
      <c r="INA3295" s="620"/>
      <c r="INB3295" s="620"/>
      <c r="INC3295" s="617"/>
      <c r="IND3295" s="618"/>
      <c r="INE3295" s="619"/>
      <c r="INF3295" s="620"/>
      <c r="ING3295" s="620"/>
      <c r="INH3295" s="620"/>
      <c r="INI3295" s="617"/>
      <c r="INJ3295" s="618"/>
      <c r="INK3295" s="619"/>
      <c r="INL3295" s="620"/>
      <c r="INM3295" s="620"/>
      <c r="INN3295" s="620"/>
      <c r="INO3295" s="617"/>
      <c r="INP3295" s="618"/>
      <c r="INQ3295" s="619"/>
      <c r="INR3295" s="620"/>
      <c r="INS3295" s="620"/>
      <c r="INT3295" s="620"/>
      <c r="INU3295" s="617"/>
      <c r="INV3295" s="618"/>
      <c r="INW3295" s="619"/>
      <c r="INX3295" s="620"/>
      <c r="INY3295" s="620"/>
      <c r="INZ3295" s="620"/>
      <c r="IOA3295" s="617"/>
      <c r="IOB3295" s="618"/>
      <c r="IOC3295" s="619"/>
      <c r="IOD3295" s="620"/>
      <c r="IOE3295" s="620"/>
      <c r="IOF3295" s="620"/>
      <c r="IOG3295" s="617"/>
      <c r="IOH3295" s="618"/>
      <c r="IOI3295" s="619"/>
      <c r="IOJ3295" s="620"/>
      <c r="IOK3295" s="620"/>
      <c r="IOL3295" s="620"/>
      <c r="IOM3295" s="617"/>
      <c r="ION3295" s="618"/>
      <c r="IOO3295" s="619"/>
      <c r="IOP3295" s="620"/>
      <c r="IOQ3295" s="620"/>
      <c r="IOR3295" s="620"/>
      <c r="IOS3295" s="617"/>
      <c r="IOT3295" s="618"/>
      <c r="IOU3295" s="619"/>
      <c r="IOV3295" s="620"/>
      <c r="IOW3295" s="620"/>
      <c r="IOX3295" s="620"/>
      <c r="IOY3295" s="617"/>
      <c r="IOZ3295" s="618"/>
      <c r="IPA3295" s="619"/>
      <c r="IPB3295" s="620"/>
      <c r="IPC3295" s="620"/>
      <c r="IPD3295" s="620"/>
      <c r="IPE3295" s="617"/>
      <c r="IPF3295" s="618"/>
      <c r="IPG3295" s="619"/>
      <c r="IPH3295" s="620"/>
      <c r="IPI3295" s="620"/>
      <c r="IPJ3295" s="620"/>
      <c r="IPK3295" s="617"/>
      <c r="IPL3295" s="618"/>
      <c r="IPM3295" s="619"/>
      <c r="IPN3295" s="620"/>
      <c r="IPO3295" s="620"/>
      <c r="IPP3295" s="620"/>
      <c r="IPQ3295" s="617"/>
      <c r="IPR3295" s="618"/>
      <c r="IPS3295" s="619"/>
      <c r="IPT3295" s="620"/>
      <c r="IPU3295" s="620"/>
      <c r="IPV3295" s="620"/>
      <c r="IPW3295" s="617"/>
      <c r="IPX3295" s="618"/>
      <c r="IPY3295" s="619"/>
      <c r="IPZ3295" s="620"/>
      <c r="IQA3295" s="620"/>
      <c r="IQB3295" s="620"/>
      <c r="IQC3295" s="617"/>
      <c r="IQD3295" s="618"/>
      <c r="IQE3295" s="619"/>
      <c r="IQF3295" s="620"/>
      <c r="IQG3295" s="620"/>
      <c r="IQH3295" s="620"/>
      <c r="IQI3295" s="617"/>
      <c r="IQJ3295" s="618"/>
      <c r="IQK3295" s="619"/>
      <c r="IQL3295" s="620"/>
      <c r="IQM3295" s="620"/>
      <c r="IQN3295" s="620"/>
      <c r="IQO3295" s="617"/>
      <c r="IQP3295" s="618"/>
      <c r="IQQ3295" s="619"/>
      <c r="IQR3295" s="620"/>
      <c r="IQS3295" s="620"/>
      <c r="IQT3295" s="620"/>
      <c r="IQU3295" s="617"/>
      <c r="IQV3295" s="618"/>
      <c r="IQW3295" s="619"/>
      <c r="IQX3295" s="620"/>
      <c r="IQY3295" s="620"/>
      <c r="IQZ3295" s="620"/>
      <c r="IRA3295" s="617"/>
      <c r="IRB3295" s="618"/>
      <c r="IRC3295" s="619"/>
      <c r="IRD3295" s="620"/>
      <c r="IRE3295" s="620"/>
      <c r="IRF3295" s="620"/>
      <c r="IRG3295" s="617"/>
      <c r="IRH3295" s="618"/>
      <c r="IRI3295" s="619"/>
      <c r="IRJ3295" s="620"/>
      <c r="IRK3295" s="620"/>
      <c r="IRL3295" s="620"/>
      <c r="IRM3295" s="617"/>
      <c r="IRN3295" s="618"/>
      <c r="IRO3295" s="619"/>
      <c r="IRP3295" s="620"/>
      <c r="IRQ3295" s="620"/>
      <c r="IRR3295" s="620"/>
      <c r="IRS3295" s="617"/>
      <c r="IRT3295" s="618"/>
      <c r="IRU3295" s="619"/>
      <c r="IRV3295" s="620"/>
      <c r="IRW3295" s="620"/>
      <c r="IRX3295" s="620"/>
      <c r="IRY3295" s="617"/>
      <c r="IRZ3295" s="618"/>
      <c r="ISA3295" s="619"/>
      <c r="ISB3295" s="620"/>
      <c r="ISC3295" s="620"/>
      <c r="ISD3295" s="620"/>
      <c r="ISE3295" s="617"/>
      <c r="ISF3295" s="618"/>
      <c r="ISG3295" s="619"/>
      <c r="ISH3295" s="620"/>
      <c r="ISI3295" s="620"/>
      <c r="ISJ3295" s="620"/>
      <c r="ISK3295" s="617"/>
      <c r="ISL3295" s="618"/>
      <c r="ISM3295" s="619"/>
      <c r="ISN3295" s="620"/>
      <c r="ISO3295" s="620"/>
      <c r="ISP3295" s="620"/>
      <c r="ISQ3295" s="617"/>
      <c r="ISR3295" s="618"/>
      <c r="ISS3295" s="619"/>
      <c r="IST3295" s="620"/>
      <c r="ISU3295" s="620"/>
      <c r="ISV3295" s="620"/>
      <c r="ISW3295" s="617"/>
      <c r="ISX3295" s="618"/>
      <c r="ISY3295" s="619"/>
      <c r="ISZ3295" s="620"/>
      <c r="ITA3295" s="620"/>
      <c r="ITB3295" s="620"/>
      <c r="ITC3295" s="617"/>
      <c r="ITD3295" s="618"/>
      <c r="ITE3295" s="619"/>
      <c r="ITF3295" s="620"/>
      <c r="ITG3295" s="620"/>
      <c r="ITH3295" s="620"/>
      <c r="ITI3295" s="617"/>
      <c r="ITJ3295" s="618"/>
      <c r="ITK3295" s="619"/>
      <c r="ITL3295" s="620"/>
      <c r="ITM3295" s="620"/>
      <c r="ITN3295" s="620"/>
      <c r="ITO3295" s="617"/>
      <c r="ITP3295" s="618"/>
      <c r="ITQ3295" s="619"/>
      <c r="ITR3295" s="620"/>
      <c r="ITS3295" s="620"/>
      <c r="ITT3295" s="620"/>
      <c r="ITU3295" s="617"/>
      <c r="ITV3295" s="618"/>
      <c r="ITW3295" s="619"/>
      <c r="ITX3295" s="620"/>
      <c r="ITY3295" s="620"/>
      <c r="ITZ3295" s="620"/>
      <c r="IUA3295" s="617"/>
      <c r="IUB3295" s="618"/>
      <c r="IUC3295" s="619"/>
      <c r="IUD3295" s="620"/>
      <c r="IUE3295" s="620"/>
      <c r="IUF3295" s="620"/>
      <c r="IUG3295" s="617"/>
      <c r="IUH3295" s="618"/>
      <c r="IUI3295" s="619"/>
      <c r="IUJ3295" s="620"/>
      <c r="IUK3295" s="620"/>
      <c r="IUL3295" s="620"/>
      <c r="IUM3295" s="617"/>
      <c r="IUN3295" s="618"/>
      <c r="IUO3295" s="619"/>
      <c r="IUP3295" s="620"/>
      <c r="IUQ3295" s="620"/>
      <c r="IUR3295" s="620"/>
      <c r="IUS3295" s="617"/>
      <c r="IUT3295" s="618"/>
      <c r="IUU3295" s="619"/>
      <c r="IUV3295" s="620"/>
      <c r="IUW3295" s="620"/>
      <c r="IUX3295" s="620"/>
      <c r="IUY3295" s="617"/>
      <c r="IUZ3295" s="618"/>
      <c r="IVA3295" s="619"/>
      <c r="IVB3295" s="620"/>
      <c r="IVC3295" s="620"/>
      <c r="IVD3295" s="620"/>
      <c r="IVE3295" s="617"/>
      <c r="IVF3295" s="618"/>
      <c r="IVG3295" s="619"/>
      <c r="IVH3295" s="620"/>
      <c r="IVI3295" s="620"/>
      <c r="IVJ3295" s="620"/>
      <c r="IVK3295" s="617"/>
      <c r="IVL3295" s="618"/>
      <c r="IVM3295" s="619"/>
      <c r="IVN3295" s="620"/>
      <c r="IVO3295" s="620"/>
      <c r="IVP3295" s="620"/>
      <c r="IVQ3295" s="617"/>
      <c r="IVR3295" s="618"/>
      <c r="IVS3295" s="619"/>
      <c r="IVT3295" s="620"/>
      <c r="IVU3295" s="620"/>
      <c r="IVV3295" s="620"/>
      <c r="IVW3295" s="617"/>
      <c r="IVX3295" s="618"/>
      <c r="IVY3295" s="619"/>
      <c r="IVZ3295" s="620"/>
      <c r="IWA3295" s="620"/>
      <c r="IWB3295" s="620"/>
      <c r="IWC3295" s="617"/>
      <c r="IWD3295" s="618"/>
      <c r="IWE3295" s="619"/>
      <c r="IWF3295" s="620"/>
      <c r="IWG3295" s="620"/>
      <c r="IWH3295" s="620"/>
      <c r="IWI3295" s="617"/>
      <c r="IWJ3295" s="618"/>
      <c r="IWK3295" s="619"/>
      <c r="IWL3295" s="620"/>
      <c r="IWM3295" s="620"/>
      <c r="IWN3295" s="620"/>
      <c r="IWO3295" s="617"/>
      <c r="IWP3295" s="618"/>
      <c r="IWQ3295" s="619"/>
      <c r="IWR3295" s="620"/>
      <c r="IWS3295" s="620"/>
      <c r="IWT3295" s="620"/>
      <c r="IWU3295" s="617"/>
      <c r="IWV3295" s="618"/>
      <c r="IWW3295" s="619"/>
      <c r="IWX3295" s="620"/>
      <c r="IWY3295" s="620"/>
      <c r="IWZ3295" s="620"/>
      <c r="IXA3295" s="617"/>
      <c r="IXB3295" s="618"/>
      <c r="IXC3295" s="619"/>
      <c r="IXD3295" s="620"/>
      <c r="IXE3295" s="620"/>
      <c r="IXF3295" s="620"/>
      <c r="IXG3295" s="617"/>
      <c r="IXH3295" s="618"/>
      <c r="IXI3295" s="619"/>
      <c r="IXJ3295" s="620"/>
      <c r="IXK3295" s="620"/>
      <c r="IXL3295" s="620"/>
      <c r="IXM3295" s="617"/>
      <c r="IXN3295" s="618"/>
      <c r="IXO3295" s="619"/>
      <c r="IXP3295" s="620"/>
      <c r="IXQ3295" s="620"/>
      <c r="IXR3295" s="620"/>
      <c r="IXS3295" s="617"/>
      <c r="IXT3295" s="618"/>
      <c r="IXU3295" s="619"/>
      <c r="IXV3295" s="620"/>
      <c r="IXW3295" s="620"/>
      <c r="IXX3295" s="620"/>
      <c r="IXY3295" s="617"/>
      <c r="IXZ3295" s="618"/>
      <c r="IYA3295" s="619"/>
      <c r="IYB3295" s="620"/>
      <c r="IYC3295" s="620"/>
      <c r="IYD3295" s="620"/>
      <c r="IYE3295" s="617"/>
      <c r="IYF3295" s="618"/>
      <c r="IYG3295" s="619"/>
      <c r="IYH3295" s="620"/>
      <c r="IYI3295" s="620"/>
      <c r="IYJ3295" s="620"/>
      <c r="IYK3295" s="617"/>
      <c r="IYL3295" s="618"/>
      <c r="IYM3295" s="619"/>
      <c r="IYN3295" s="620"/>
      <c r="IYO3295" s="620"/>
      <c r="IYP3295" s="620"/>
      <c r="IYQ3295" s="617"/>
      <c r="IYR3295" s="618"/>
      <c r="IYS3295" s="619"/>
      <c r="IYT3295" s="620"/>
      <c r="IYU3295" s="620"/>
      <c r="IYV3295" s="620"/>
      <c r="IYW3295" s="617"/>
      <c r="IYX3295" s="618"/>
      <c r="IYY3295" s="619"/>
      <c r="IYZ3295" s="620"/>
      <c r="IZA3295" s="620"/>
      <c r="IZB3295" s="620"/>
      <c r="IZC3295" s="617"/>
      <c r="IZD3295" s="618"/>
      <c r="IZE3295" s="619"/>
      <c r="IZF3295" s="620"/>
      <c r="IZG3295" s="620"/>
      <c r="IZH3295" s="620"/>
      <c r="IZI3295" s="617"/>
      <c r="IZJ3295" s="618"/>
      <c r="IZK3295" s="619"/>
      <c r="IZL3295" s="620"/>
      <c r="IZM3295" s="620"/>
      <c r="IZN3295" s="620"/>
      <c r="IZO3295" s="617"/>
      <c r="IZP3295" s="618"/>
      <c r="IZQ3295" s="619"/>
      <c r="IZR3295" s="620"/>
      <c r="IZS3295" s="620"/>
      <c r="IZT3295" s="620"/>
      <c r="IZU3295" s="617"/>
      <c r="IZV3295" s="618"/>
      <c r="IZW3295" s="619"/>
      <c r="IZX3295" s="620"/>
      <c r="IZY3295" s="620"/>
      <c r="IZZ3295" s="620"/>
      <c r="JAA3295" s="617"/>
      <c r="JAB3295" s="618"/>
      <c r="JAC3295" s="619"/>
      <c r="JAD3295" s="620"/>
      <c r="JAE3295" s="620"/>
      <c r="JAF3295" s="620"/>
      <c r="JAG3295" s="617"/>
      <c r="JAH3295" s="618"/>
      <c r="JAI3295" s="619"/>
      <c r="JAJ3295" s="620"/>
      <c r="JAK3295" s="620"/>
      <c r="JAL3295" s="620"/>
      <c r="JAM3295" s="617"/>
      <c r="JAN3295" s="618"/>
      <c r="JAO3295" s="619"/>
      <c r="JAP3295" s="620"/>
      <c r="JAQ3295" s="620"/>
      <c r="JAR3295" s="620"/>
      <c r="JAS3295" s="617"/>
      <c r="JAT3295" s="618"/>
      <c r="JAU3295" s="619"/>
      <c r="JAV3295" s="620"/>
      <c r="JAW3295" s="620"/>
      <c r="JAX3295" s="620"/>
      <c r="JAY3295" s="617"/>
      <c r="JAZ3295" s="618"/>
      <c r="JBA3295" s="619"/>
      <c r="JBB3295" s="620"/>
      <c r="JBC3295" s="620"/>
      <c r="JBD3295" s="620"/>
      <c r="JBE3295" s="617"/>
      <c r="JBF3295" s="618"/>
      <c r="JBG3295" s="619"/>
      <c r="JBH3295" s="620"/>
      <c r="JBI3295" s="620"/>
      <c r="JBJ3295" s="620"/>
      <c r="JBK3295" s="617"/>
      <c r="JBL3295" s="618"/>
      <c r="JBM3295" s="619"/>
      <c r="JBN3295" s="620"/>
      <c r="JBO3295" s="620"/>
      <c r="JBP3295" s="620"/>
      <c r="JBQ3295" s="617"/>
      <c r="JBR3295" s="618"/>
      <c r="JBS3295" s="619"/>
      <c r="JBT3295" s="620"/>
      <c r="JBU3295" s="620"/>
      <c r="JBV3295" s="620"/>
      <c r="JBW3295" s="617"/>
      <c r="JBX3295" s="618"/>
      <c r="JBY3295" s="619"/>
      <c r="JBZ3295" s="620"/>
      <c r="JCA3295" s="620"/>
      <c r="JCB3295" s="620"/>
      <c r="JCC3295" s="617"/>
      <c r="JCD3295" s="618"/>
      <c r="JCE3295" s="619"/>
      <c r="JCF3295" s="620"/>
      <c r="JCG3295" s="620"/>
      <c r="JCH3295" s="620"/>
      <c r="JCI3295" s="617"/>
      <c r="JCJ3295" s="618"/>
      <c r="JCK3295" s="619"/>
      <c r="JCL3295" s="620"/>
      <c r="JCM3295" s="620"/>
      <c r="JCN3295" s="620"/>
      <c r="JCO3295" s="617"/>
      <c r="JCP3295" s="618"/>
      <c r="JCQ3295" s="619"/>
      <c r="JCR3295" s="620"/>
      <c r="JCS3295" s="620"/>
      <c r="JCT3295" s="620"/>
      <c r="JCU3295" s="617"/>
      <c r="JCV3295" s="618"/>
      <c r="JCW3295" s="619"/>
      <c r="JCX3295" s="620"/>
      <c r="JCY3295" s="620"/>
      <c r="JCZ3295" s="620"/>
      <c r="JDA3295" s="617"/>
      <c r="JDB3295" s="618"/>
      <c r="JDC3295" s="619"/>
      <c r="JDD3295" s="620"/>
      <c r="JDE3295" s="620"/>
      <c r="JDF3295" s="620"/>
      <c r="JDG3295" s="617"/>
      <c r="JDH3295" s="618"/>
      <c r="JDI3295" s="619"/>
      <c r="JDJ3295" s="620"/>
      <c r="JDK3295" s="620"/>
      <c r="JDL3295" s="620"/>
      <c r="JDM3295" s="617"/>
      <c r="JDN3295" s="618"/>
      <c r="JDO3295" s="619"/>
      <c r="JDP3295" s="620"/>
      <c r="JDQ3295" s="620"/>
      <c r="JDR3295" s="620"/>
      <c r="JDS3295" s="617"/>
      <c r="JDT3295" s="618"/>
      <c r="JDU3295" s="619"/>
      <c r="JDV3295" s="620"/>
      <c r="JDW3295" s="620"/>
      <c r="JDX3295" s="620"/>
      <c r="JDY3295" s="617"/>
      <c r="JDZ3295" s="618"/>
      <c r="JEA3295" s="619"/>
      <c r="JEB3295" s="620"/>
      <c r="JEC3295" s="620"/>
      <c r="JED3295" s="620"/>
      <c r="JEE3295" s="617"/>
      <c r="JEF3295" s="618"/>
      <c r="JEG3295" s="619"/>
      <c r="JEH3295" s="620"/>
      <c r="JEI3295" s="620"/>
      <c r="JEJ3295" s="620"/>
      <c r="JEK3295" s="617"/>
      <c r="JEL3295" s="618"/>
      <c r="JEM3295" s="619"/>
      <c r="JEN3295" s="620"/>
      <c r="JEO3295" s="620"/>
      <c r="JEP3295" s="620"/>
      <c r="JEQ3295" s="617"/>
      <c r="JER3295" s="618"/>
      <c r="JES3295" s="619"/>
      <c r="JET3295" s="620"/>
      <c r="JEU3295" s="620"/>
      <c r="JEV3295" s="620"/>
      <c r="JEW3295" s="617"/>
      <c r="JEX3295" s="618"/>
      <c r="JEY3295" s="619"/>
      <c r="JEZ3295" s="620"/>
      <c r="JFA3295" s="620"/>
      <c r="JFB3295" s="620"/>
      <c r="JFC3295" s="617"/>
      <c r="JFD3295" s="618"/>
      <c r="JFE3295" s="619"/>
      <c r="JFF3295" s="620"/>
      <c r="JFG3295" s="620"/>
      <c r="JFH3295" s="620"/>
      <c r="JFI3295" s="617"/>
      <c r="JFJ3295" s="618"/>
      <c r="JFK3295" s="619"/>
      <c r="JFL3295" s="620"/>
      <c r="JFM3295" s="620"/>
      <c r="JFN3295" s="620"/>
      <c r="JFO3295" s="617"/>
      <c r="JFP3295" s="618"/>
      <c r="JFQ3295" s="619"/>
      <c r="JFR3295" s="620"/>
      <c r="JFS3295" s="620"/>
      <c r="JFT3295" s="620"/>
      <c r="JFU3295" s="617"/>
      <c r="JFV3295" s="618"/>
      <c r="JFW3295" s="619"/>
      <c r="JFX3295" s="620"/>
      <c r="JFY3295" s="620"/>
      <c r="JFZ3295" s="620"/>
      <c r="JGA3295" s="617"/>
      <c r="JGB3295" s="618"/>
      <c r="JGC3295" s="619"/>
      <c r="JGD3295" s="620"/>
      <c r="JGE3295" s="620"/>
      <c r="JGF3295" s="620"/>
      <c r="JGG3295" s="617"/>
      <c r="JGH3295" s="618"/>
      <c r="JGI3295" s="619"/>
      <c r="JGJ3295" s="620"/>
      <c r="JGK3295" s="620"/>
      <c r="JGL3295" s="620"/>
      <c r="JGM3295" s="617"/>
      <c r="JGN3295" s="618"/>
      <c r="JGO3295" s="619"/>
      <c r="JGP3295" s="620"/>
      <c r="JGQ3295" s="620"/>
      <c r="JGR3295" s="620"/>
      <c r="JGS3295" s="617"/>
      <c r="JGT3295" s="618"/>
      <c r="JGU3295" s="619"/>
      <c r="JGV3295" s="620"/>
      <c r="JGW3295" s="620"/>
      <c r="JGX3295" s="620"/>
      <c r="JGY3295" s="617"/>
      <c r="JGZ3295" s="618"/>
      <c r="JHA3295" s="619"/>
      <c r="JHB3295" s="620"/>
      <c r="JHC3295" s="620"/>
      <c r="JHD3295" s="620"/>
      <c r="JHE3295" s="617"/>
      <c r="JHF3295" s="618"/>
      <c r="JHG3295" s="619"/>
      <c r="JHH3295" s="620"/>
      <c r="JHI3295" s="620"/>
      <c r="JHJ3295" s="620"/>
      <c r="JHK3295" s="617"/>
      <c r="JHL3295" s="618"/>
      <c r="JHM3295" s="619"/>
      <c r="JHN3295" s="620"/>
      <c r="JHO3295" s="620"/>
      <c r="JHP3295" s="620"/>
      <c r="JHQ3295" s="617"/>
      <c r="JHR3295" s="618"/>
      <c r="JHS3295" s="619"/>
      <c r="JHT3295" s="620"/>
      <c r="JHU3295" s="620"/>
      <c r="JHV3295" s="620"/>
      <c r="JHW3295" s="617"/>
      <c r="JHX3295" s="618"/>
      <c r="JHY3295" s="619"/>
      <c r="JHZ3295" s="620"/>
      <c r="JIA3295" s="620"/>
      <c r="JIB3295" s="620"/>
      <c r="JIC3295" s="617"/>
      <c r="JID3295" s="618"/>
      <c r="JIE3295" s="619"/>
      <c r="JIF3295" s="620"/>
      <c r="JIG3295" s="620"/>
      <c r="JIH3295" s="620"/>
      <c r="JII3295" s="617"/>
      <c r="JIJ3295" s="618"/>
      <c r="JIK3295" s="619"/>
      <c r="JIL3295" s="620"/>
      <c r="JIM3295" s="620"/>
      <c r="JIN3295" s="620"/>
      <c r="JIO3295" s="617"/>
      <c r="JIP3295" s="618"/>
      <c r="JIQ3295" s="619"/>
      <c r="JIR3295" s="620"/>
      <c r="JIS3295" s="620"/>
      <c r="JIT3295" s="620"/>
      <c r="JIU3295" s="617"/>
      <c r="JIV3295" s="618"/>
      <c r="JIW3295" s="619"/>
      <c r="JIX3295" s="620"/>
      <c r="JIY3295" s="620"/>
      <c r="JIZ3295" s="620"/>
      <c r="JJA3295" s="617"/>
      <c r="JJB3295" s="618"/>
      <c r="JJC3295" s="619"/>
      <c r="JJD3295" s="620"/>
      <c r="JJE3295" s="620"/>
      <c r="JJF3295" s="620"/>
      <c r="JJG3295" s="617"/>
      <c r="JJH3295" s="618"/>
      <c r="JJI3295" s="619"/>
      <c r="JJJ3295" s="620"/>
      <c r="JJK3295" s="620"/>
      <c r="JJL3295" s="620"/>
      <c r="JJM3295" s="617"/>
      <c r="JJN3295" s="618"/>
      <c r="JJO3295" s="619"/>
      <c r="JJP3295" s="620"/>
      <c r="JJQ3295" s="620"/>
      <c r="JJR3295" s="620"/>
      <c r="JJS3295" s="617"/>
      <c r="JJT3295" s="618"/>
      <c r="JJU3295" s="619"/>
      <c r="JJV3295" s="620"/>
      <c r="JJW3295" s="620"/>
      <c r="JJX3295" s="620"/>
      <c r="JJY3295" s="617"/>
      <c r="JJZ3295" s="618"/>
      <c r="JKA3295" s="619"/>
      <c r="JKB3295" s="620"/>
      <c r="JKC3295" s="620"/>
      <c r="JKD3295" s="620"/>
      <c r="JKE3295" s="617"/>
      <c r="JKF3295" s="618"/>
      <c r="JKG3295" s="619"/>
      <c r="JKH3295" s="620"/>
      <c r="JKI3295" s="620"/>
      <c r="JKJ3295" s="620"/>
      <c r="JKK3295" s="617"/>
      <c r="JKL3295" s="618"/>
      <c r="JKM3295" s="619"/>
      <c r="JKN3295" s="620"/>
      <c r="JKO3295" s="620"/>
      <c r="JKP3295" s="620"/>
      <c r="JKQ3295" s="617"/>
      <c r="JKR3295" s="618"/>
      <c r="JKS3295" s="619"/>
      <c r="JKT3295" s="620"/>
      <c r="JKU3295" s="620"/>
      <c r="JKV3295" s="620"/>
      <c r="JKW3295" s="617"/>
      <c r="JKX3295" s="618"/>
      <c r="JKY3295" s="619"/>
      <c r="JKZ3295" s="620"/>
      <c r="JLA3295" s="620"/>
      <c r="JLB3295" s="620"/>
      <c r="JLC3295" s="617"/>
      <c r="JLD3295" s="618"/>
      <c r="JLE3295" s="619"/>
      <c r="JLF3295" s="620"/>
      <c r="JLG3295" s="620"/>
      <c r="JLH3295" s="620"/>
      <c r="JLI3295" s="617"/>
      <c r="JLJ3295" s="618"/>
      <c r="JLK3295" s="619"/>
      <c r="JLL3295" s="620"/>
      <c r="JLM3295" s="620"/>
      <c r="JLN3295" s="620"/>
      <c r="JLO3295" s="617"/>
      <c r="JLP3295" s="618"/>
      <c r="JLQ3295" s="619"/>
      <c r="JLR3295" s="620"/>
      <c r="JLS3295" s="620"/>
      <c r="JLT3295" s="620"/>
      <c r="JLU3295" s="617"/>
      <c r="JLV3295" s="618"/>
      <c r="JLW3295" s="619"/>
      <c r="JLX3295" s="620"/>
      <c r="JLY3295" s="620"/>
      <c r="JLZ3295" s="620"/>
      <c r="JMA3295" s="617"/>
      <c r="JMB3295" s="618"/>
      <c r="JMC3295" s="619"/>
      <c r="JMD3295" s="620"/>
      <c r="JME3295" s="620"/>
      <c r="JMF3295" s="620"/>
      <c r="JMG3295" s="617"/>
      <c r="JMH3295" s="618"/>
      <c r="JMI3295" s="619"/>
      <c r="JMJ3295" s="620"/>
      <c r="JMK3295" s="620"/>
      <c r="JML3295" s="620"/>
      <c r="JMM3295" s="617"/>
      <c r="JMN3295" s="618"/>
      <c r="JMO3295" s="619"/>
      <c r="JMP3295" s="620"/>
      <c r="JMQ3295" s="620"/>
      <c r="JMR3295" s="620"/>
      <c r="JMS3295" s="617"/>
      <c r="JMT3295" s="618"/>
      <c r="JMU3295" s="619"/>
      <c r="JMV3295" s="620"/>
      <c r="JMW3295" s="620"/>
      <c r="JMX3295" s="620"/>
      <c r="JMY3295" s="617"/>
      <c r="JMZ3295" s="618"/>
      <c r="JNA3295" s="619"/>
      <c r="JNB3295" s="620"/>
      <c r="JNC3295" s="620"/>
      <c r="JND3295" s="620"/>
      <c r="JNE3295" s="617"/>
      <c r="JNF3295" s="618"/>
      <c r="JNG3295" s="619"/>
      <c r="JNH3295" s="620"/>
      <c r="JNI3295" s="620"/>
      <c r="JNJ3295" s="620"/>
      <c r="JNK3295" s="617"/>
      <c r="JNL3295" s="618"/>
      <c r="JNM3295" s="619"/>
      <c r="JNN3295" s="620"/>
      <c r="JNO3295" s="620"/>
      <c r="JNP3295" s="620"/>
      <c r="JNQ3295" s="617"/>
      <c r="JNR3295" s="618"/>
      <c r="JNS3295" s="619"/>
      <c r="JNT3295" s="620"/>
      <c r="JNU3295" s="620"/>
      <c r="JNV3295" s="620"/>
      <c r="JNW3295" s="617"/>
      <c r="JNX3295" s="618"/>
      <c r="JNY3295" s="619"/>
      <c r="JNZ3295" s="620"/>
      <c r="JOA3295" s="620"/>
      <c r="JOB3295" s="620"/>
      <c r="JOC3295" s="617"/>
      <c r="JOD3295" s="618"/>
      <c r="JOE3295" s="619"/>
      <c r="JOF3295" s="620"/>
      <c r="JOG3295" s="620"/>
      <c r="JOH3295" s="620"/>
      <c r="JOI3295" s="617"/>
      <c r="JOJ3295" s="618"/>
      <c r="JOK3295" s="619"/>
      <c r="JOL3295" s="620"/>
      <c r="JOM3295" s="620"/>
      <c r="JON3295" s="620"/>
      <c r="JOO3295" s="617"/>
      <c r="JOP3295" s="618"/>
      <c r="JOQ3295" s="619"/>
      <c r="JOR3295" s="620"/>
      <c r="JOS3295" s="620"/>
      <c r="JOT3295" s="620"/>
      <c r="JOU3295" s="617"/>
      <c r="JOV3295" s="618"/>
      <c r="JOW3295" s="619"/>
      <c r="JOX3295" s="620"/>
      <c r="JOY3295" s="620"/>
      <c r="JOZ3295" s="620"/>
      <c r="JPA3295" s="617"/>
      <c r="JPB3295" s="618"/>
      <c r="JPC3295" s="619"/>
      <c r="JPD3295" s="620"/>
      <c r="JPE3295" s="620"/>
      <c r="JPF3295" s="620"/>
      <c r="JPG3295" s="617"/>
      <c r="JPH3295" s="618"/>
      <c r="JPI3295" s="619"/>
      <c r="JPJ3295" s="620"/>
      <c r="JPK3295" s="620"/>
      <c r="JPL3295" s="620"/>
      <c r="JPM3295" s="617"/>
      <c r="JPN3295" s="618"/>
      <c r="JPO3295" s="619"/>
      <c r="JPP3295" s="620"/>
      <c r="JPQ3295" s="620"/>
      <c r="JPR3295" s="620"/>
      <c r="JPS3295" s="617"/>
      <c r="JPT3295" s="618"/>
      <c r="JPU3295" s="619"/>
      <c r="JPV3295" s="620"/>
      <c r="JPW3295" s="620"/>
      <c r="JPX3295" s="620"/>
      <c r="JPY3295" s="617"/>
      <c r="JPZ3295" s="618"/>
      <c r="JQA3295" s="619"/>
      <c r="JQB3295" s="620"/>
      <c r="JQC3295" s="620"/>
      <c r="JQD3295" s="620"/>
      <c r="JQE3295" s="617"/>
      <c r="JQF3295" s="618"/>
      <c r="JQG3295" s="619"/>
      <c r="JQH3295" s="620"/>
      <c r="JQI3295" s="620"/>
      <c r="JQJ3295" s="620"/>
      <c r="JQK3295" s="617"/>
      <c r="JQL3295" s="618"/>
      <c r="JQM3295" s="619"/>
      <c r="JQN3295" s="620"/>
      <c r="JQO3295" s="620"/>
      <c r="JQP3295" s="620"/>
      <c r="JQQ3295" s="617"/>
      <c r="JQR3295" s="618"/>
      <c r="JQS3295" s="619"/>
      <c r="JQT3295" s="620"/>
      <c r="JQU3295" s="620"/>
      <c r="JQV3295" s="620"/>
      <c r="JQW3295" s="617"/>
      <c r="JQX3295" s="618"/>
      <c r="JQY3295" s="619"/>
      <c r="JQZ3295" s="620"/>
      <c r="JRA3295" s="620"/>
      <c r="JRB3295" s="620"/>
      <c r="JRC3295" s="617"/>
      <c r="JRD3295" s="618"/>
      <c r="JRE3295" s="619"/>
      <c r="JRF3295" s="620"/>
      <c r="JRG3295" s="620"/>
      <c r="JRH3295" s="620"/>
      <c r="JRI3295" s="617"/>
      <c r="JRJ3295" s="618"/>
      <c r="JRK3295" s="619"/>
      <c r="JRL3295" s="620"/>
      <c r="JRM3295" s="620"/>
      <c r="JRN3295" s="620"/>
      <c r="JRO3295" s="617"/>
      <c r="JRP3295" s="618"/>
      <c r="JRQ3295" s="619"/>
      <c r="JRR3295" s="620"/>
      <c r="JRS3295" s="620"/>
      <c r="JRT3295" s="620"/>
      <c r="JRU3295" s="617"/>
      <c r="JRV3295" s="618"/>
      <c r="JRW3295" s="619"/>
      <c r="JRX3295" s="620"/>
      <c r="JRY3295" s="620"/>
      <c r="JRZ3295" s="620"/>
      <c r="JSA3295" s="617"/>
      <c r="JSB3295" s="618"/>
      <c r="JSC3295" s="619"/>
      <c r="JSD3295" s="620"/>
      <c r="JSE3295" s="620"/>
      <c r="JSF3295" s="620"/>
      <c r="JSG3295" s="617"/>
      <c r="JSH3295" s="618"/>
      <c r="JSI3295" s="619"/>
      <c r="JSJ3295" s="620"/>
      <c r="JSK3295" s="620"/>
      <c r="JSL3295" s="620"/>
      <c r="JSM3295" s="617"/>
      <c r="JSN3295" s="618"/>
      <c r="JSO3295" s="619"/>
      <c r="JSP3295" s="620"/>
      <c r="JSQ3295" s="620"/>
      <c r="JSR3295" s="620"/>
      <c r="JSS3295" s="617"/>
      <c r="JST3295" s="618"/>
      <c r="JSU3295" s="619"/>
      <c r="JSV3295" s="620"/>
      <c r="JSW3295" s="620"/>
      <c r="JSX3295" s="620"/>
      <c r="JSY3295" s="617"/>
      <c r="JSZ3295" s="618"/>
      <c r="JTA3295" s="619"/>
      <c r="JTB3295" s="620"/>
      <c r="JTC3295" s="620"/>
      <c r="JTD3295" s="620"/>
      <c r="JTE3295" s="617"/>
      <c r="JTF3295" s="618"/>
      <c r="JTG3295" s="619"/>
      <c r="JTH3295" s="620"/>
      <c r="JTI3295" s="620"/>
      <c r="JTJ3295" s="620"/>
      <c r="JTK3295" s="617"/>
      <c r="JTL3295" s="618"/>
      <c r="JTM3295" s="619"/>
      <c r="JTN3295" s="620"/>
      <c r="JTO3295" s="620"/>
      <c r="JTP3295" s="620"/>
      <c r="JTQ3295" s="617"/>
      <c r="JTR3295" s="618"/>
      <c r="JTS3295" s="619"/>
      <c r="JTT3295" s="620"/>
      <c r="JTU3295" s="620"/>
      <c r="JTV3295" s="620"/>
      <c r="JTW3295" s="617"/>
      <c r="JTX3295" s="618"/>
      <c r="JTY3295" s="619"/>
      <c r="JTZ3295" s="620"/>
      <c r="JUA3295" s="620"/>
      <c r="JUB3295" s="620"/>
      <c r="JUC3295" s="617"/>
      <c r="JUD3295" s="618"/>
      <c r="JUE3295" s="619"/>
      <c r="JUF3295" s="620"/>
      <c r="JUG3295" s="620"/>
      <c r="JUH3295" s="620"/>
      <c r="JUI3295" s="617"/>
      <c r="JUJ3295" s="618"/>
      <c r="JUK3295" s="619"/>
      <c r="JUL3295" s="620"/>
      <c r="JUM3295" s="620"/>
      <c r="JUN3295" s="620"/>
      <c r="JUO3295" s="617"/>
      <c r="JUP3295" s="618"/>
      <c r="JUQ3295" s="619"/>
      <c r="JUR3295" s="620"/>
      <c r="JUS3295" s="620"/>
      <c r="JUT3295" s="620"/>
      <c r="JUU3295" s="617"/>
      <c r="JUV3295" s="618"/>
      <c r="JUW3295" s="619"/>
      <c r="JUX3295" s="620"/>
      <c r="JUY3295" s="620"/>
      <c r="JUZ3295" s="620"/>
      <c r="JVA3295" s="617"/>
      <c r="JVB3295" s="618"/>
      <c r="JVC3295" s="619"/>
      <c r="JVD3295" s="620"/>
      <c r="JVE3295" s="620"/>
      <c r="JVF3295" s="620"/>
      <c r="JVG3295" s="617"/>
      <c r="JVH3295" s="618"/>
      <c r="JVI3295" s="619"/>
      <c r="JVJ3295" s="620"/>
      <c r="JVK3295" s="620"/>
      <c r="JVL3295" s="620"/>
      <c r="JVM3295" s="617"/>
      <c r="JVN3295" s="618"/>
      <c r="JVO3295" s="619"/>
      <c r="JVP3295" s="620"/>
      <c r="JVQ3295" s="620"/>
      <c r="JVR3295" s="620"/>
      <c r="JVS3295" s="617"/>
      <c r="JVT3295" s="618"/>
      <c r="JVU3295" s="619"/>
      <c r="JVV3295" s="620"/>
      <c r="JVW3295" s="620"/>
      <c r="JVX3295" s="620"/>
      <c r="JVY3295" s="617"/>
      <c r="JVZ3295" s="618"/>
      <c r="JWA3295" s="619"/>
      <c r="JWB3295" s="620"/>
      <c r="JWC3295" s="620"/>
      <c r="JWD3295" s="620"/>
      <c r="JWE3295" s="617"/>
      <c r="JWF3295" s="618"/>
      <c r="JWG3295" s="619"/>
      <c r="JWH3295" s="620"/>
      <c r="JWI3295" s="620"/>
      <c r="JWJ3295" s="620"/>
      <c r="JWK3295" s="617"/>
      <c r="JWL3295" s="618"/>
      <c r="JWM3295" s="619"/>
      <c r="JWN3295" s="620"/>
      <c r="JWO3295" s="620"/>
      <c r="JWP3295" s="620"/>
      <c r="JWQ3295" s="617"/>
      <c r="JWR3295" s="618"/>
      <c r="JWS3295" s="619"/>
      <c r="JWT3295" s="620"/>
      <c r="JWU3295" s="620"/>
      <c r="JWV3295" s="620"/>
      <c r="JWW3295" s="617"/>
      <c r="JWX3295" s="618"/>
      <c r="JWY3295" s="619"/>
      <c r="JWZ3295" s="620"/>
      <c r="JXA3295" s="620"/>
      <c r="JXB3295" s="620"/>
      <c r="JXC3295" s="617"/>
      <c r="JXD3295" s="618"/>
      <c r="JXE3295" s="619"/>
      <c r="JXF3295" s="620"/>
      <c r="JXG3295" s="620"/>
      <c r="JXH3295" s="620"/>
      <c r="JXI3295" s="617"/>
      <c r="JXJ3295" s="618"/>
      <c r="JXK3295" s="619"/>
      <c r="JXL3295" s="620"/>
      <c r="JXM3295" s="620"/>
      <c r="JXN3295" s="620"/>
      <c r="JXO3295" s="617"/>
      <c r="JXP3295" s="618"/>
      <c r="JXQ3295" s="619"/>
      <c r="JXR3295" s="620"/>
      <c r="JXS3295" s="620"/>
      <c r="JXT3295" s="620"/>
      <c r="JXU3295" s="617"/>
      <c r="JXV3295" s="618"/>
      <c r="JXW3295" s="619"/>
      <c r="JXX3295" s="620"/>
      <c r="JXY3295" s="620"/>
      <c r="JXZ3295" s="620"/>
      <c r="JYA3295" s="617"/>
      <c r="JYB3295" s="618"/>
      <c r="JYC3295" s="619"/>
      <c r="JYD3295" s="620"/>
      <c r="JYE3295" s="620"/>
      <c r="JYF3295" s="620"/>
      <c r="JYG3295" s="617"/>
      <c r="JYH3295" s="618"/>
      <c r="JYI3295" s="619"/>
      <c r="JYJ3295" s="620"/>
      <c r="JYK3295" s="620"/>
      <c r="JYL3295" s="620"/>
      <c r="JYM3295" s="617"/>
      <c r="JYN3295" s="618"/>
      <c r="JYO3295" s="619"/>
      <c r="JYP3295" s="620"/>
      <c r="JYQ3295" s="620"/>
      <c r="JYR3295" s="620"/>
      <c r="JYS3295" s="617"/>
      <c r="JYT3295" s="618"/>
      <c r="JYU3295" s="619"/>
      <c r="JYV3295" s="620"/>
      <c r="JYW3295" s="620"/>
      <c r="JYX3295" s="620"/>
      <c r="JYY3295" s="617"/>
      <c r="JYZ3295" s="618"/>
      <c r="JZA3295" s="619"/>
      <c r="JZB3295" s="620"/>
      <c r="JZC3295" s="620"/>
      <c r="JZD3295" s="620"/>
      <c r="JZE3295" s="617"/>
      <c r="JZF3295" s="618"/>
      <c r="JZG3295" s="619"/>
      <c r="JZH3295" s="620"/>
      <c r="JZI3295" s="620"/>
      <c r="JZJ3295" s="620"/>
      <c r="JZK3295" s="617"/>
      <c r="JZL3295" s="618"/>
      <c r="JZM3295" s="619"/>
      <c r="JZN3295" s="620"/>
      <c r="JZO3295" s="620"/>
      <c r="JZP3295" s="620"/>
      <c r="JZQ3295" s="617"/>
      <c r="JZR3295" s="618"/>
      <c r="JZS3295" s="619"/>
      <c r="JZT3295" s="620"/>
      <c r="JZU3295" s="620"/>
      <c r="JZV3295" s="620"/>
      <c r="JZW3295" s="617"/>
      <c r="JZX3295" s="618"/>
      <c r="JZY3295" s="619"/>
      <c r="JZZ3295" s="620"/>
      <c r="KAA3295" s="620"/>
      <c r="KAB3295" s="620"/>
      <c r="KAC3295" s="617"/>
      <c r="KAD3295" s="618"/>
      <c r="KAE3295" s="619"/>
      <c r="KAF3295" s="620"/>
      <c r="KAG3295" s="620"/>
      <c r="KAH3295" s="620"/>
      <c r="KAI3295" s="617"/>
      <c r="KAJ3295" s="618"/>
      <c r="KAK3295" s="619"/>
      <c r="KAL3295" s="620"/>
      <c r="KAM3295" s="620"/>
      <c r="KAN3295" s="620"/>
      <c r="KAO3295" s="617"/>
      <c r="KAP3295" s="618"/>
      <c r="KAQ3295" s="619"/>
      <c r="KAR3295" s="620"/>
      <c r="KAS3295" s="620"/>
      <c r="KAT3295" s="620"/>
      <c r="KAU3295" s="617"/>
      <c r="KAV3295" s="618"/>
      <c r="KAW3295" s="619"/>
      <c r="KAX3295" s="620"/>
      <c r="KAY3295" s="620"/>
      <c r="KAZ3295" s="620"/>
      <c r="KBA3295" s="617"/>
      <c r="KBB3295" s="618"/>
      <c r="KBC3295" s="619"/>
      <c r="KBD3295" s="620"/>
      <c r="KBE3295" s="620"/>
      <c r="KBF3295" s="620"/>
      <c r="KBG3295" s="617"/>
      <c r="KBH3295" s="618"/>
      <c r="KBI3295" s="619"/>
      <c r="KBJ3295" s="620"/>
      <c r="KBK3295" s="620"/>
      <c r="KBL3295" s="620"/>
      <c r="KBM3295" s="617"/>
      <c r="KBN3295" s="618"/>
      <c r="KBO3295" s="619"/>
      <c r="KBP3295" s="620"/>
      <c r="KBQ3295" s="620"/>
      <c r="KBR3295" s="620"/>
      <c r="KBS3295" s="617"/>
      <c r="KBT3295" s="618"/>
      <c r="KBU3295" s="619"/>
      <c r="KBV3295" s="620"/>
      <c r="KBW3295" s="620"/>
      <c r="KBX3295" s="620"/>
      <c r="KBY3295" s="617"/>
      <c r="KBZ3295" s="618"/>
      <c r="KCA3295" s="619"/>
      <c r="KCB3295" s="620"/>
      <c r="KCC3295" s="620"/>
      <c r="KCD3295" s="620"/>
      <c r="KCE3295" s="617"/>
      <c r="KCF3295" s="618"/>
      <c r="KCG3295" s="619"/>
      <c r="KCH3295" s="620"/>
      <c r="KCI3295" s="620"/>
      <c r="KCJ3295" s="620"/>
      <c r="KCK3295" s="617"/>
      <c r="KCL3295" s="618"/>
      <c r="KCM3295" s="619"/>
      <c r="KCN3295" s="620"/>
      <c r="KCO3295" s="620"/>
      <c r="KCP3295" s="620"/>
      <c r="KCQ3295" s="617"/>
      <c r="KCR3295" s="618"/>
      <c r="KCS3295" s="619"/>
      <c r="KCT3295" s="620"/>
      <c r="KCU3295" s="620"/>
      <c r="KCV3295" s="620"/>
      <c r="KCW3295" s="617"/>
      <c r="KCX3295" s="618"/>
      <c r="KCY3295" s="619"/>
      <c r="KCZ3295" s="620"/>
      <c r="KDA3295" s="620"/>
      <c r="KDB3295" s="620"/>
      <c r="KDC3295" s="617"/>
      <c r="KDD3295" s="618"/>
      <c r="KDE3295" s="619"/>
      <c r="KDF3295" s="620"/>
      <c r="KDG3295" s="620"/>
      <c r="KDH3295" s="620"/>
      <c r="KDI3295" s="617"/>
      <c r="KDJ3295" s="618"/>
      <c r="KDK3295" s="619"/>
      <c r="KDL3295" s="620"/>
      <c r="KDM3295" s="620"/>
      <c r="KDN3295" s="620"/>
      <c r="KDO3295" s="617"/>
      <c r="KDP3295" s="618"/>
      <c r="KDQ3295" s="619"/>
      <c r="KDR3295" s="620"/>
      <c r="KDS3295" s="620"/>
      <c r="KDT3295" s="620"/>
      <c r="KDU3295" s="617"/>
      <c r="KDV3295" s="618"/>
      <c r="KDW3295" s="619"/>
      <c r="KDX3295" s="620"/>
      <c r="KDY3295" s="620"/>
      <c r="KDZ3295" s="620"/>
      <c r="KEA3295" s="617"/>
      <c r="KEB3295" s="618"/>
      <c r="KEC3295" s="619"/>
      <c r="KED3295" s="620"/>
      <c r="KEE3295" s="620"/>
      <c r="KEF3295" s="620"/>
      <c r="KEG3295" s="617"/>
      <c r="KEH3295" s="618"/>
      <c r="KEI3295" s="619"/>
      <c r="KEJ3295" s="620"/>
      <c r="KEK3295" s="620"/>
      <c r="KEL3295" s="620"/>
      <c r="KEM3295" s="617"/>
      <c r="KEN3295" s="618"/>
      <c r="KEO3295" s="619"/>
      <c r="KEP3295" s="620"/>
      <c r="KEQ3295" s="620"/>
      <c r="KER3295" s="620"/>
      <c r="KES3295" s="617"/>
      <c r="KET3295" s="618"/>
      <c r="KEU3295" s="619"/>
      <c r="KEV3295" s="620"/>
      <c r="KEW3295" s="620"/>
      <c r="KEX3295" s="620"/>
      <c r="KEY3295" s="617"/>
      <c r="KEZ3295" s="618"/>
      <c r="KFA3295" s="619"/>
      <c r="KFB3295" s="620"/>
      <c r="KFC3295" s="620"/>
      <c r="KFD3295" s="620"/>
      <c r="KFE3295" s="617"/>
      <c r="KFF3295" s="618"/>
      <c r="KFG3295" s="619"/>
      <c r="KFH3295" s="620"/>
      <c r="KFI3295" s="620"/>
      <c r="KFJ3295" s="620"/>
      <c r="KFK3295" s="617"/>
      <c r="KFL3295" s="618"/>
      <c r="KFM3295" s="619"/>
      <c r="KFN3295" s="620"/>
      <c r="KFO3295" s="620"/>
      <c r="KFP3295" s="620"/>
      <c r="KFQ3295" s="617"/>
      <c r="KFR3295" s="618"/>
      <c r="KFS3295" s="619"/>
      <c r="KFT3295" s="620"/>
      <c r="KFU3295" s="620"/>
      <c r="KFV3295" s="620"/>
      <c r="KFW3295" s="617"/>
      <c r="KFX3295" s="618"/>
      <c r="KFY3295" s="619"/>
      <c r="KFZ3295" s="620"/>
      <c r="KGA3295" s="620"/>
      <c r="KGB3295" s="620"/>
      <c r="KGC3295" s="617"/>
      <c r="KGD3295" s="618"/>
      <c r="KGE3295" s="619"/>
      <c r="KGF3295" s="620"/>
      <c r="KGG3295" s="620"/>
      <c r="KGH3295" s="620"/>
      <c r="KGI3295" s="617"/>
      <c r="KGJ3295" s="618"/>
      <c r="KGK3295" s="619"/>
      <c r="KGL3295" s="620"/>
      <c r="KGM3295" s="620"/>
      <c r="KGN3295" s="620"/>
      <c r="KGO3295" s="617"/>
      <c r="KGP3295" s="618"/>
      <c r="KGQ3295" s="619"/>
      <c r="KGR3295" s="620"/>
      <c r="KGS3295" s="620"/>
      <c r="KGT3295" s="620"/>
      <c r="KGU3295" s="617"/>
      <c r="KGV3295" s="618"/>
      <c r="KGW3295" s="619"/>
      <c r="KGX3295" s="620"/>
      <c r="KGY3295" s="620"/>
      <c r="KGZ3295" s="620"/>
      <c r="KHA3295" s="617"/>
      <c r="KHB3295" s="618"/>
      <c r="KHC3295" s="619"/>
      <c r="KHD3295" s="620"/>
      <c r="KHE3295" s="620"/>
      <c r="KHF3295" s="620"/>
      <c r="KHG3295" s="617"/>
      <c r="KHH3295" s="618"/>
      <c r="KHI3295" s="619"/>
      <c r="KHJ3295" s="620"/>
      <c r="KHK3295" s="620"/>
      <c r="KHL3295" s="620"/>
      <c r="KHM3295" s="617"/>
      <c r="KHN3295" s="618"/>
      <c r="KHO3295" s="619"/>
      <c r="KHP3295" s="620"/>
      <c r="KHQ3295" s="620"/>
      <c r="KHR3295" s="620"/>
      <c r="KHS3295" s="617"/>
      <c r="KHT3295" s="618"/>
      <c r="KHU3295" s="619"/>
      <c r="KHV3295" s="620"/>
      <c r="KHW3295" s="620"/>
      <c r="KHX3295" s="620"/>
      <c r="KHY3295" s="617"/>
      <c r="KHZ3295" s="618"/>
      <c r="KIA3295" s="619"/>
      <c r="KIB3295" s="620"/>
      <c r="KIC3295" s="620"/>
      <c r="KID3295" s="620"/>
      <c r="KIE3295" s="617"/>
      <c r="KIF3295" s="618"/>
      <c r="KIG3295" s="619"/>
      <c r="KIH3295" s="620"/>
      <c r="KII3295" s="620"/>
      <c r="KIJ3295" s="620"/>
      <c r="KIK3295" s="617"/>
      <c r="KIL3295" s="618"/>
      <c r="KIM3295" s="619"/>
      <c r="KIN3295" s="620"/>
      <c r="KIO3295" s="620"/>
      <c r="KIP3295" s="620"/>
      <c r="KIQ3295" s="617"/>
      <c r="KIR3295" s="618"/>
      <c r="KIS3295" s="619"/>
      <c r="KIT3295" s="620"/>
      <c r="KIU3295" s="620"/>
      <c r="KIV3295" s="620"/>
      <c r="KIW3295" s="617"/>
      <c r="KIX3295" s="618"/>
      <c r="KIY3295" s="619"/>
      <c r="KIZ3295" s="620"/>
      <c r="KJA3295" s="620"/>
      <c r="KJB3295" s="620"/>
      <c r="KJC3295" s="617"/>
      <c r="KJD3295" s="618"/>
      <c r="KJE3295" s="619"/>
      <c r="KJF3295" s="620"/>
      <c r="KJG3295" s="620"/>
      <c r="KJH3295" s="620"/>
      <c r="KJI3295" s="617"/>
      <c r="KJJ3295" s="618"/>
      <c r="KJK3295" s="619"/>
      <c r="KJL3295" s="620"/>
      <c r="KJM3295" s="620"/>
      <c r="KJN3295" s="620"/>
      <c r="KJO3295" s="617"/>
      <c r="KJP3295" s="618"/>
      <c r="KJQ3295" s="619"/>
      <c r="KJR3295" s="620"/>
      <c r="KJS3295" s="620"/>
      <c r="KJT3295" s="620"/>
      <c r="KJU3295" s="617"/>
      <c r="KJV3295" s="618"/>
      <c r="KJW3295" s="619"/>
      <c r="KJX3295" s="620"/>
      <c r="KJY3295" s="620"/>
      <c r="KJZ3295" s="620"/>
      <c r="KKA3295" s="617"/>
      <c r="KKB3295" s="618"/>
      <c r="KKC3295" s="619"/>
      <c r="KKD3295" s="620"/>
      <c r="KKE3295" s="620"/>
      <c r="KKF3295" s="620"/>
      <c r="KKG3295" s="617"/>
      <c r="KKH3295" s="618"/>
      <c r="KKI3295" s="619"/>
      <c r="KKJ3295" s="620"/>
      <c r="KKK3295" s="620"/>
      <c r="KKL3295" s="620"/>
      <c r="KKM3295" s="617"/>
      <c r="KKN3295" s="618"/>
      <c r="KKO3295" s="619"/>
      <c r="KKP3295" s="620"/>
      <c r="KKQ3295" s="620"/>
      <c r="KKR3295" s="620"/>
      <c r="KKS3295" s="617"/>
      <c r="KKT3295" s="618"/>
      <c r="KKU3295" s="619"/>
      <c r="KKV3295" s="620"/>
      <c r="KKW3295" s="620"/>
      <c r="KKX3295" s="620"/>
      <c r="KKY3295" s="617"/>
      <c r="KKZ3295" s="618"/>
      <c r="KLA3295" s="619"/>
      <c r="KLB3295" s="620"/>
      <c r="KLC3295" s="620"/>
      <c r="KLD3295" s="620"/>
      <c r="KLE3295" s="617"/>
      <c r="KLF3295" s="618"/>
      <c r="KLG3295" s="619"/>
      <c r="KLH3295" s="620"/>
      <c r="KLI3295" s="620"/>
      <c r="KLJ3295" s="620"/>
      <c r="KLK3295" s="617"/>
      <c r="KLL3295" s="618"/>
      <c r="KLM3295" s="619"/>
      <c r="KLN3295" s="620"/>
      <c r="KLO3295" s="620"/>
      <c r="KLP3295" s="620"/>
      <c r="KLQ3295" s="617"/>
      <c r="KLR3295" s="618"/>
      <c r="KLS3295" s="619"/>
      <c r="KLT3295" s="620"/>
      <c r="KLU3295" s="620"/>
      <c r="KLV3295" s="620"/>
      <c r="KLW3295" s="617"/>
      <c r="KLX3295" s="618"/>
      <c r="KLY3295" s="619"/>
      <c r="KLZ3295" s="620"/>
      <c r="KMA3295" s="620"/>
      <c r="KMB3295" s="620"/>
      <c r="KMC3295" s="617"/>
      <c r="KMD3295" s="618"/>
      <c r="KME3295" s="619"/>
      <c r="KMF3295" s="620"/>
      <c r="KMG3295" s="620"/>
      <c r="KMH3295" s="620"/>
      <c r="KMI3295" s="617"/>
      <c r="KMJ3295" s="618"/>
      <c r="KMK3295" s="619"/>
      <c r="KML3295" s="620"/>
      <c r="KMM3295" s="620"/>
      <c r="KMN3295" s="620"/>
      <c r="KMO3295" s="617"/>
      <c r="KMP3295" s="618"/>
      <c r="KMQ3295" s="619"/>
      <c r="KMR3295" s="620"/>
      <c r="KMS3295" s="620"/>
      <c r="KMT3295" s="620"/>
      <c r="KMU3295" s="617"/>
      <c r="KMV3295" s="618"/>
      <c r="KMW3295" s="619"/>
      <c r="KMX3295" s="620"/>
      <c r="KMY3295" s="620"/>
      <c r="KMZ3295" s="620"/>
      <c r="KNA3295" s="617"/>
      <c r="KNB3295" s="618"/>
      <c r="KNC3295" s="619"/>
      <c r="KND3295" s="620"/>
      <c r="KNE3295" s="620"/>
      <c r="KNF3295" s="620"/>
      <c r="KNG3295" s="617"/>
      <c r="KNH3295" s="618"/>
      <c r="KNI3295" s="619"/>
      <c r="KNJ3295" s="620"/>
      <c r="KNK3295" s="620"/>
      <c r="KNL3295" s="620"/>
      <c r="KNM3295" s="617"/>
      <c r="KNN3295" s="618"/>
      <c r="KNO3295" s="619"/>
      <c r="KNP3295" s="620"/>
      <c r="KNQ3295" s="620"/>
      <c r="KNR3295" s="620"/>
      <c r="KNS3295" s="617"/>
      <c r="KNT3295" s="618"/>
      <c r="KNU3295" s="619"/>
      <c r="KNV3295" s="620"/>
      <c r="KNW3295" s="620"/>
      <c r="KNX3295" s="620"/>
      <c r="KNY3295" s="617"/>
      <c r="KNZ3295" s="618"/>
      <c r="KOA3295" s="619"/>
      <c r="KOB3295" s="620"/>
      <c r="KOC3295" s="620"/>
      <c r="KOD3295" s="620"/>
      <c r="KOE3295" s="617"/>
      <c r="KOF3295" s="618"/>
      <c r="KOG3295" s="619"/>
      <c r="KOH3295" s="620"/>
      <c r="KOI3295" s="620"/>
      <c r="KOJ3295" s="620"/>
      <c r="KOK3295" s="617"/>
      <c r="KOL3295" s="618"/>
      <c r="KOM3295" s="619"/>
      <c r="KON3295" s="620"/>
      <c r="KOO3295" s="620"/>
      <c r="KOP3295" s="620"/>
      <c r="KOQ3295" s="617"/>
      <c r="KOR3295" s="618"/>
      <c r="KOS3295" s="619"/>
      <c r="KOT3295" s="620"/>
      <c r="KOU3295" s="620"/>
      <c r="KOV3295" s="620"/>
      <c r="KOW3295" s="617"/>
      <c r="KOX3295" s="618"/>
      <c r="KOY3295" s="619"/>
      <c r="KOZ3295" s="620"/>
      <c r="KPA3295" s="620"/>
      <c r="KPB3295" s="620"/>
      <c r="KPC3295" s="617"/>
      <c r="KPD3295" s="618"/>
      <c r="KPE3295" s="619"/>
      <c r="KPF3295" s="620"/>
      <c r="KPG3295" s="620"/>
      <c r="KPH3295" s="620"/>
      <c r="KPI3295" s="617"/>
      <c r="KPJ3295" s="618"/>
      <c r="KPK3295" s="619"/>
      <c r="KPL3295" s="620"/>
      <c r="KPM3295" s="620"/>
      <c r="KPN3295" s="620"/>
      <c r="KPO3295" s="617"/>
      <c r="KPP3295" s="618"/>
      <c r="KPQ3295" s="619"/>
      <c r="KPR3295" s="620"/>
      <c r="KPS3295" s="620"/>
      <c r="KPT3295" s="620"/>
      <c r="KPU3295" s="617"/>
      <c r="KPV3295" s="618"/>
      <c r="KPW3295" s="619"/>
      <c r="KPX3295" s="620"/>
      <c r="KPY3295" s="620"/>
      <c r="KPZ3295" s="620"/>
      <c r="KQA3295" s="617"/>
      <c r="KQB3295" s="618"/>
      <c r="KQC3295" s="619"/>
      <c r="KQD3295" s="620"/>
      <c r="KQE3295" s="620"/>
      <c r="KQF3295" s="620"/>
      <c r="KQG3295" s="617"/>
      <c r="KQH3295" s="618"/>
      <c r="KQI3295" s="619"/>
      <c r="KQJ3295" s="620"/>
      <c r="KQK3295" s="620"/>
      <c r="KQL3295" s="620"/>
      <c r="KQM3295" s="617"/>
      <c r="KQN3295" s="618"/>
      <c r="KQO3295" s="619"/>
      <c r="KQP3295" s="620"/>
      <c r="KQQ3295" s="620"/>
      <c r="KQR3295" s="620"/>
      <c r="KQS3295" s="617"/>
      <c r="KQT3295" s="618"/>
      <c r="KQU3295" s="619"/>
      <c r="KQV3295" s="620"/>
      <c r="KQW3295" s="620"/>
      <c r="KQX3295" s="620"/>
      <c r="KQY3295" s="617"/>
      <c r="KQZ3295" s="618"/>
      <c r="KRA3295" s="619"/>
      <c r="KRB3295" s="620"/>
      <c r="KRC3295" s="620"/>
      <c r="KRD3295" s="620"/>
      <c r="KRE3295" s="617"/>
      <c r="KRF3295" s="618"/>
      <c r="KRG3295" s="619"/>
      <c r="KRH3295" s="620"/>
      <c r="KRI3295" s="620"/>
      <c r="KRJ3295" s="620"/>
      <c r="KRK3295" s="617"/>
      <c r="KRL3295" s="618"/>
      <c r="KRM3295" s="619"/>
      <c r="KRN3295" s="620"/>
      <c r="KRO3295" s="620"/>
      <c r="KRP3295" s="620"/>
      <c r="KRQ3295" s="617"/>
      <c r="KRR3295" s="618"/>
      <c r="KRS3295" s="619"/>
      <c r="KRT3295" s="620"/>
      <c r="KRU3295" s="620"/>
      <c r="KRV3295" s="620"/>
      <c r="KRW3295" s="617"/>
      <c r="KRX3295" s="618"/>
      <c r="KRY3295" s="619"/>
      <c r="KRZ3295" s="620"/>
      <c r="KSA3295" s="620"/>
      <c r="KSB3295" s="620"/>
      <c r="KSC3295" s="617"/>
      <c r="KSD3295" s="618"/>
      <c r="KSE3295" s="619"/>
      <c r="KSF3295" s="620"/>
      <c r="KSG3295" s="620"/>
      <c r="KSH3295" s="620"/>
      <c r="KSI3295" s="617"/>
      <c r="KSJ3295" s="618"/>
      <c r="KSK3295" s="619"/>
      <c r="KSL3295" s="620"/>
      <c r="KSM3295" s="620"/>
      <c r="KSN3295" s="620"/>
      <c r="KSO3295" s="617"/>
      <c r="KSP3295" s="618"/>
      <c r="KSQ3295" s="619"/>
      <c r="KSR3295" s="620"/>
      <c r="KSS3295" s="620"/>
      <c r="KST3295" s="620"/>
      <c r="KSU3295" s="617"/>
      <c r="KSV3295" s="618"/>
      <c r="KSW3295" s="619"/>
      <c r="KSX3295" s="620"/>
      <c r="KSY3295" s="620"/>
      <c r="KSZ3295" s="620"/>
      <c r="KTA3295" s="617"/>
      <c r="KTB3295" s="618"/>
      <c r="KTC3295" s="619"/>
      <c r="KTD3295" s="620"/>
      <c r="KTE3295" s="620"/>
      <c r="KTF3295" s="620"/>
      <c r="KTG3295" s="617"/>
      <c r="KTH3295" s="618"/>
      <c r="KTI3295" s="619"/>
      <c r="KTJ3295" s="620"/>
      <c r="KTK3295" s="620"/>
      <c r="KTL3295" s="620"/>
      <c r="KTM3295" s="617"/>
      <c r="KTN3295" s="618"/>
      <c r="KTO3295" s="619"/>
      <c r="KTP3295" s="620"/>
      <c r="KTQ3295" s="620"/>
      <c r="KTR3295" s="620"/>
      <c r="KTS3295" s="617"/>
      <c r="KTT3295" s="618"/>
      <c r="KTU3295" s="619"/>
      <c r="KTV3295" s="620"/>
      <c r="KTW3295" s="620"/>
      <c r="KTX3295" s="620"/>
      <c r="KTY3295" s="617"/>
      <c r="KTZ3295" s="618"/>
      <c r="KUA3295" s="619"/>
      <c r="KUB3295" s="620"/>
      <c r="KUC3295" s="620"/>
      <c r="KUD3295" s="620"/>
      <c r="KUE3295" s="617"/>
      <c r="KUF3295" s="618"/>
      <c r="KUG3295" s="619"/>
      <c r="KUH3295" s="620"/>
      <c r="KUI3295" s="620"/>
      <c r="KUJ3295" s="620"/>
      <c r="KUK3295" s="617"/>
      <c r="KUL3295" s="618"/>
      <c r="KUM3295" s="619"/>
      <c r="KUN3295" s="620"/>
      <c r="KUO3295" s="620"/>
      <c r="KUP3295" s="620"/>
      <c r="KUQ3295" s="617"/>
      <c r="KUR3295" s="618"/>
      <c r="KUS3295" s="619"/>
      <c r="KUT3295" s="620"/>
      <c r="KUU3295" s="620"/>
      <c r="KUV3295" s="620"/>
      <c r="KUW3295" s="617"/>
      <c r="KUX3295" s="618"/>
      <c r="KUY3295" s="619"/>
      <c r="KUZ3295" s="620"/>
      <c r="KVA3295" s="620"/>
      <c r="KVB3295" s="620"/>
      <c r="KVC3295" s="617"/>
      <c r="KVD3295" s="618"/>
      <c r="KVE3295" s="619"/>
      <c r="KVF3295" s="620"/>
      <c r="KVG3295" s="620"/>
      <c r="KVH3295" s="620"/>
      <c r="KVI3295" s="617"/>
      <c r="KVJ3295" s="618"/>
      <c r="KVK3295" s="619"/>
      <c r="KVL3295" s="620"/>
      <c r="KVM3295" s="620"/>
      <c r="KVN3295" s="620"/>
      <c r="KVO3295" s="617"/>
      <c r="KVP3295" s="618"/>
      <c r="KVQ3295" s="619"/>
      <c r="KVR3295" s="620"/>
      <c r="KVS3295" s="620"/>
      <c r="KVT3295" s="620"/>
      <c r="KVU3295" s="617"/>
      <c r="KVV3295" s="618"/>
      <c r="KVW3295" s="619"/>
      <c r="KVX3295" s="620"/>
      <c r="KVY3295" s="620"/>
      <c r="KVZ3295" s="620"/>
      <c r="KWA3295" s="617"/>
      <c r="KWB3295" s="618"/>
      <c r="KWC3295" s="619"/>
      <c r="KWD3295" s="620"/>
      <c r="KWE3295" s="620"/>
      <c r="KWF3295" s="620"/>
      <c r="KWG3295" s="617"/>
      <c r="KWH3295" s="618"/>
      <c r="KWI3295" s="619"/>
      <c r="KWJ3295" s="620"/>
      <c r="KWK3295" s="620"/>
      <c r="KWL3295" s="620"/>
      <c r="KWM3295" s="617"/>
      <c r="KWN3295" s="618"/>
      <c r="KWO3295" s="619"/>
      <c r="KWP3295" s="620"/>
      <c r="KWQ3295" s="620"/>
      <c r="KWR3295" s="620"/>
      <c r="KWS3295" s="617"/>
      <c r="KWT3295" s="618"/>
      <c r="KWU3295" s="619"/>
      <c r="KWV3295" s="620"/>
      <c r="KWW3295" s="620"/>
      <c r="KWX3295" s="620"/>
      <c r="KWY3295" s="617"/>
      <c r="KWZ3295" s="618"/>
      <c r="KXA3295" s="619"/>
      <c r="KXB3295" s="620"/>
      <c r="KXC3295" s="620"/>
      <c r="KXD3295" s="620"/>
      <c r="KXE3295" s="617"/>
      <c r="KXF3295" s="618"/>
      <c r="KXG3295" s="619"/>
      <c r="KXH3295" s="620"/>
      <c r="KXI3295" s="620"/>
      <c r="KXJ3295" s="620"/>
      <c r="KXK3295" s="617"/>
      <c r="KXL3295" s="618"/>
      <c r="KXM3295" s="619"/>
      <c r="KXN3295" s="620"/>
      <c r="KXO3295" s="620"/>
      <c r="KXP3295" s="620"/>
      <c r="KXQ3295" s="617"/>
      <c r="KXR3295" s="618"/>
      <c r="KXS3295" s="619"/>
      <c r="KXT3295" s="620"/>
      <c r="KXU3295" s="620"/>
      <c r="KXV3295" s="620"/>
      <c r="KXW3295" s="617"/>
      <c r="KXX3295" s="618"/>
      <c r="KXY3295" s="619"/>
      <c r="KXZ3295" s="620"/>
      <c r="KYA3295" s="620"/>
      <c r="KYB3295" s="620"/>
      <c r="KYC3295" s="617"/>
      <c r="KYD3295" s="618"/>
      <c r="KYE3295" s="619"/>
      <c r="KYF3295" s="620"/>
      <c r="KYG3295" s="620"/>
      <c r="KYH3295" s="620"/>
      <c r="KYI3295" s="617"/>
      <c r="KYJ3295" s="618"/>
      <c r="KYK3295" s="619"/>
      <c r="KYL3295" s="620"/>
      <c r="KYM3295" s="620"/>
      <c r="KYN3295" s="620"/>
      <c r="KYO3295" s="617"/>
      <c r="KYP3295" s="618"/>
      <c r="KYQ3295" s="619"/>
      <c r="KYR3295" s="620"/>
      <c r="KYS3295" s="620"/>
      <c r="KYT3295" s="620"/>
      <c r="KYU3295" s="617"/>
      <c r="KYV3295" s="618"/>
      <c r="KYW3295" s="619"/>
      <c r="KYX3295" s="620"/>
      <c r="KYY3295" s="620"/>
      <c r="KYZ3295" s="620"/>
      <c r="KZA3295" s="617"/>
      <c r="KZB3295" s="618"/>
      <c r="KZC3295" s="619"/>
      <c r="KZD3295" s="620"/>
      <c r="KZE3295" s="620"/>
      <c r="KZF3295" s="620"/>
      <c r="KZG3295" s="617"/>
      <c r="KZH3295" s="618"/>
      <c r="KZI3295" s="619"/>
      <c r="KZJ3295" s="620"/>
      <c r="KZK3295" s="620"/>
      <c r="KZL3295" s="620"/>
      <c r="KZM3295" s="617"/>
      <c r="KZN3295" s="618"/>
      <c r="KZO3295" s="619"/>
      <c r="KZP3295" s="620"/>
      <c r="KZQ3295" s="620"/>
      <c r="KZR3295" s="620"/>
      <c r="KZS3295" s="617"/>
      <c r="KZT3295" s="618"/>
      <c r="KZU3295" s="619"/>
      <c r="KZV3295" s="620"/>
      <c r="KZW3295" s="620"/>
      <c r="KZX3295" s="620"/>
      <c r="KZY3295" s="617"/>
      <c r="KZZ3295" s="618"/>
      <c r="LAA3295" s="619"/>
      <c r="LAB3295" s="620"/>
      <c r="LAC3295" s="620"/>
      <c r="LAD3295" s="620"/>
      <c r="LAE3295" s="617"/>
      <c r="LAF3295" s="618"/>
      <c r="LAG3295" s="619"/>
      <c r="LAH3295" s="620"/>
      <c r="LAI3295" s="620"/>
      <c r="LAJ3295" s="620"/>
      <c r="LAK3295" s="617"/>
      <c r="LAL3295" s="618"/>
      <c r="LAM3295" s="619"/>
      <c r="LAN3295" s="620"/>
      <c r="LAO3295" s="620"/>
      <c r="LAP3295" s="620"/>
      <c r="LAQ3295" s="617"/>
      <c r="LAR3295" s="618"/>
      <c r="LAS3295" s="619"/>
      <c r="LAT3295" s="620"/>
      <c r="LAU3295" s="620"/>
      <c r="LAV3295" s="620"/>
      <c r="LAW3295" s="617"/>
      <c r="LAX3295" s="618"/>
      <c r="LAY3295" s="619"/>
      <c r="LAZ3295" s="620"/>
      <c r="LBA3295" s="620"/>
      <c r="LBB3295" s="620"/>
      <c r="LBC3295" s="617"/>
      <c r="LBD3295" s="618"/>
      <c r="LBE3295" s="619"/>
      <c r="LBF3295" s="620"/>
      <c r="LBG3295" s="620"/>
      <c r="LBH3295" s="620"/>
      <c r="LBI3295" s="617"/>
      <c r="LBJ3295" s="618"/>
      <c r="LBK3295" s="619"/>
      <c r="LBL3295" s="620"/>
      <c r="LBM3295" s="620"/>
      <c r="LBN3295" s="620"/>
      <c r="LBO3295" s="617"/>
      <c r="LBP3295" s="618"/>
      <c r="LBQ3295" s="619"/>
      <c r="LBR3295" s="620"/>
      <c r="LBS3295" s="620"/>
      <c r="LBT3295" s="620"/>
      <c r="LBU3295" s="617"/>
      <c r="LBV3295" s="618"/>
      <c r="LBW3295" s="619"/>
      <c r="LBX3295" s="620"/>
      <c r="LBY3295" s="620"/>
      <c r="LBZ3295" s="620"/>
      <c r="LCA3295" s="617"/>
      <c r="LCB3295" s="618"/>
      <c r="LCC3295" s="619"/>
      <c r="LCD3295" s="620"/>
      <c r="LCE3295" s="620"/>
      <c r="LCF3295" s="620"/>
      <c r="LCG3295" s="617"/>
      <c r="LCH3295" s="618"/>
      <c r="LCI3295" s="619"/>
      <c r="LCJ3295" s="620"/>
      <c r="LCK3295" s="620"/>
      <c r="LCL3295" s="620"/>
      <c r="LCM3295" s="617"/>
      <c r="LCN3295" s="618"/>
      <c r="LCO3295" s="619"/>
      <c r="LCP3295" s="620"/>
      <c r="LCQ3295" s="620"/>
      <c r="LCR3295" s="620"/>
      <c r="LCS3295" s="617"/>
      <c r="LCT3295" s="618"/>
      <c r="LCU3295" s="619"/>
      <c r="LCV3295" s="620"/>
      <c r="LCW3295" s="620"/>
      <c r="LCX3295" s="620"/>
      <c r="LCY3295" s="617"/>
      <c r="LCZ3295" s="618"/>
      <c r="LDA3295" s="619"/>
      <c r="LDB3295" s="620"/>
      <c r="LDC3295" s="620"/>
      <c r="LDD3295" s="620"/>
      <c r="LDE3295" s="617"/>
      <c r="LDF3295" s="618"/>
      <c r="LDG3295" s="619"/>
      <c r="LDH3295" s="620"/>
      <c r="LDI3295" s="620"/>
      <c r="LDJ3295" s="620"/>
      <c r="LDK3295" s="617"/>
      <c r="LDL3295" s="618"/>
      <c r="LDM3295" s="619"/>
      <c r="LDN3295" s="620"/>
      <c r="LDO3295" s="620"/>
      <c r="LDP3295" s="620"/>
      <c r="LDQ3295" s="617"/>
      <c r="LDR3295" s="618"/>
      <c r="LDS3295" s="619"/>
      <c r="LDT3295" s="620"/>
      <c r="LDU3295" s="620"/>
      <c r="LDV3295" s="620"/>
      <c r="LDW3295" s="617"/>
      <c r="LDX3295" s="618"/>
      <c r="LDY3295" s="619"/>
      <c r="LDZ3295" s="620"/>
      <c r="LEA3295" s="620"/>
      <c r="LEB3295" s="620"/>
      <c r="LEC3295" s="617"/>
      <c r="LED3295" s="618"/>
      <c r="LEE3295" s="619"/>
      <c r="LEF3295" s="620"/>
      <c r="LEG3295" s="620"/>
      <c r="LEH3295" s="620"/>
      <c r="LEI3295" s="617"/>
      <c r="LEJ3295" s="618"/>
      <c r="LEK3295" s="619"/>
      <c r="LEL3295" s="620"/>
      <c r="LEM3295" s="620"/>
      <c r="LEN3295" s="620"/>
      <c r="LEO3295" s="617"/>
      <c r="LEP3295" s="618"/>
      <c r="LEQ3295" s="619"/>
      <c r="LER3295" s="620"/>
      <c r="LES3295" s="620"/>
      <c r="LET3295" s="620"/>
      <c r="LEU3295" s="617"/>
      <c r="LEV3295" s="618"/>
      <c r="LEW3295" s="619"/>
      <c r="LEX3295" s="620"/>
      <c r="LEY3295" s="620"/>
      <c r="LEZ3295" s="620"/>
      <c r="LFA3295" s="617"/>
      <c r="LFB3295" s="618"/>
      <c r="LFC3295" s="619"/>
      <c r="LFD3295" s="620"/>
      <c r="LFE3295" s="620"/>
      <c r="LFF3295" s="620"/>
      <c r="LFG3295" s="617"/>
      <c r="LFH3295" s="618"/>
      <c r="LFI3295" s="619"/>
      <c r="LFJ3295" s="620"/>
      <c r="LFK3295" s="620"/>
      <c r="LFL3295" s="620"/>
      <c r="LFM3295" s="617"/>
      <c r="LFN3295" s="618"/>
      <c r="LFO3295" s="619"/>
      <c r="LFP3295" s="620"/>
      <c r="LFQ3295" s="620"/>
      <c r="LFR3295" s="620"/>
      <c r="LFS3295" s="617"/>
      <c r="LFT3295" s="618"/>
      <c r="LFU3295" s="619"/>
      <c r="LFV3295" s="620"/>
      <c r="LFW3295" s="620"/>
      <c r="LFX3295" s="620"/>
      <c r="LFY3295" s="617"/>
      <c r="LFZ3295" s="618"/>
      <c r="LGA3295" s="619"/>
      <c r="LGB3295" s="620"/>
      <c r="LGC3295" s="620"/>
      <c r="LGD3295" s="620"/>
      <c r="LGE3295" s="617"/>
      <c r="LGF3295" s="618"/>
      <c r="LGG3295" s="619"/>
      <c r="LGH3295" s="620"/>
      <c r="LGI3295" s="620"/>
      <c r="LGJ3295" s="620"/>
      <c r="LGK3295" s="617"/>
      <c r="LGL3295" s="618"/>
      <c r="LGM3295" s="619"/>
      <c r="LGN3295" s="620"/>
      <c r="LGO3295" s="620"/>
      <c r="LGP3295" s="620"/>
      <c r="LGQ3295" s="617"/>
      <c r="LGR3295" s="618"/>
      <c r="LGS3295" s="619"/>
      <c r="LGT3295" s="620"/>
      <c r="LGU3295" s="620"/>
      <c r="LGV3295" s="620"/>
      <c r="LGW3295" s="617"/>
      <c r="LGX3295" s="618"/>
      <c r="LGY3295" s="619"/>
      <c r="LGZ3295" s="620"/>
      <c r="LHA3295" s="620"/>
      <c r="LHB3295" s="620"/>
      <c r="LHC3295" s="617"/>
      <c r="LHD3295" s="618"/>
      <c r="LHE3295" s="619"/>
      <c r="LHF3295" s="620"/>
      <c r="LHG3295" s="620"/>
      <c r="LHH3295" s="620"/>
      <c r="LHI3295" s="617"/>
      <c r="LHJ3295" s="618"/>
      <c r="LHK3295" s="619"/>
      <c r="LHL3295" s="620"/>
      <c r="LHM3295" s="620"/>
      <c r="LHN3295" s="620"/>
      <c r="LHO3295" s="617"/>
      <c r="LHP3295" s="618"/>
      <c r="LHQ3295" s="619"/>
      <c r="LHR3295" s="620"/>
      <c r="LHS3295" s="620"/>
      <c r="LHT3295" s="620"/>
      <c r="LHU3295" s="617"/>
      <c r="LHV3295" s="618"/>
      <c r="LHW3295" s="619"/>
      <c r="LHX3295" s="620"/>
      <c r="LHY3295" s="620"/>
      <c r="LHZ3295" s="620"/>
      <c r="LIA3295" s="617"/>
      <c r="LIB3295" s="618"/>
      <c r="LIC3295" s="619"/>
      <c r="LID3295" s="620"/>
      <c r="LIE3295" s="620"/>
      <c r="LIF3295" s="620"/>
      <c r="LIG3295" s="617"/>
      <c r="LIH3295" s="618"/>
      <c r="LII3295" s="619"/>
      <c r="LIJ3295" s="620"/>
      <c r="LIK3295" s="620"/>
      <c r="LIL3295" s="620"/>
      <c r="LIM3295" s="617"/>
      <c r="LIN3295" s="618"/>
      <c r="LIO3295" s="619"/>
      <c r="LIP3295" s="620"/>
      <c r="LIQ3295" s="620"/>
      <c r="LIR3295" s="620"/>
      <c r="LIS3295" s="617"/>
      <c r="LIT3295" s="618"/>
      <c r="LIU3295" s="619"/>
      <c r="LIV3295" s="620"/>
      <c r="LIW3295" s="620"/>
      <c r="LIX3295" s="620"/>
      <c r="LIY3295" s="617"/>
      <c r="LIZ3295" s="618"/>
      <c r="LJA3295" s="619"/>
      <c r="LJB3295" s="620"/>
      <c r="LJC3295" s="620"/>
      <c r="LJD3295" s="620"/>
      <c r="LJE3295" s="617"/>
      <c r="LJF3295" s="618"/>
      <c r="LJG3295" s="619"/>
      <c r="LJH3295" s="620"/>
      <c r="LJI3295" s="620"/>
      <c r="LJJ3295" s="620"/>
      <c r="LJK3295" s="617"/>
      <c r="LJL3295" s="618"/>
      <c r="LJM3295" s="619"/>
      <c r="LJN3295" s="620"/>
      <c r="LJO3295" s="620"/>
      <c r="LJP3295" s="620"/>
      <c r="LJQ3295" s="617"/>
      <c r="LJR3295" s="618"/>
      <c r="LJS3295" s="619"/>
      <c r="LJT3295" s="620"/>
      <c r="LJU3295" s="620"/>
      <c r="LJV3295" s="620"/>
      <c r="LJW3295" s="617"/>
      <c r="LJX3295" s="618"/>
      <c r="LJY3295" s="619"/>
      <c r="LJZ3295" s="620"/>
      <c r="LKA3295" s="620"/>
      <c r="LKB3295" s="620"/>
      <c r="LKC3295" s="617"/>
      <c r="LKD3295" s="618"/>
      <c r="LKE3295" s="619"/>
      <c r="LKF3295" s="620"/>
      <c r="LKG3295" s="620"/>
      <c r="LKH3295" s="620"/>
      <c r="LKI3295" s="617"/>
      <c r="LKJ3295" s="618"/>
      <c r="LKK3295" s="619"/>
      <c r="LKL3295" s="620"/>
      <c r="LKM3295" s="620"/>
      <c r="LKN3295" s="620"/>
      <c r="LKO3295" s="617"/>
      <c r="LKP3295" s="618"/>
      <c r="LKQ3295" s="619"/>
      <c r="LKR3295" s="620"/>
      <c r="LKS3295" s="620"/>
      <c r="LKT3295" s="620"/>
      <c r="LKU3295" s="617"/>
      <c r="LKV3295" s="618"/>
      <c r="LKW3295" s="619"/>
      <c r="LKX3295" s="620"/>
      <c r="LKY3295" s="620"/>
      <c r="LKZ3295" s="620"/>
      <c r="LLA3295" s="617"/>
      <c r="LLB3295" s="618"/>
      <c r="LLC3295" s="619"/>
      <c r="LLD3295" s="620"/>
      <c r="LLE3295" s="620"/>
      <c r="LLF3295" s="620"/>
      <c r="LLG3295" s="617"/>
      <c r="LLH3295" s="618"/>
      <c r="LLI3295" s="619"/>
      <c r="LLJ3295" s="620"/>
      <c r="LLK3295" s="620"/>
      <c r="LLL3295" s="620"/>
      <c r="LLM3295" s="617"/>
      <c r="LLN3295" s="618"/>
      <c r="LLO3295" s="619"/>
      <c r="LLP3295" s="620"/>
      <c r="LLQ3295" s="620"/>
      <c r="LLR3295" s="620"/>
      <c r="LLS3295" s="617"/>
      <c r="LLT3295" s="618"/>
      <c r="LLU3295" s="619"/>
      <c r="LLV3295" s="620"/>
      <c r="LLW3295" s="620"/>
      <c r="LLX3295" s="620"/>
      <c r="LLY3295" s="617"/>
      <c r="LLZ3295" s="618"/>
      <c r="LMA3295" s="619"/>
      <c r="LMB3295" s="620"/>
      <c r="LMC3295" s="620"/>
      <c r="LMD3295" s="620"/>
      <c r="LME3295" s="617"/>
      <c r="LMF3295" s="618"/>
      <c r="LMG3295" s="619"/>
      <c r="LMH3295" s="620"/>
      <c r="LMI3295" s="620"/>
      <c r="LMJ3295" s="620"/>
      <c r="LMK3295" s="617"/>
      <c r="LML3295" s="618"/>
      <c r="LMM3295" s="619"/>
      <c r="LMN3295" s="620"/>
      <c r="LMO3295" s="620"/>
      <c r="LMP3295" s="620"/>
      <c r="LMQ3295" s="617"/>
      <c r="LMR3295" s="618"/>
      <c r="LMS3295" s="619"/>
      <c r="LMT3295" s="620"/>
      <c r="LMU3295" s="620"/>
      <c r="LMV3295" s="620"/>
      <c r="LMW3295" s="617"/>
      <c r="LMX3295" s="618"/>
      <c r="LMY3295" s="619"/>
      <c r="LMZ3295" s="620"/>
      <c r="LNA3295" s="620"/>
      <c r="LNB3295" s="620"/>
      <c r="LNC3295" s="617"/>
      <c r="LND3295" s="618"/>
      <c r="LNE3295" s="619"/>
      <c r="LNF3295" s="620"/>
      <c r="LNG3295" s="620"/>
      <c r="LNH3295" s="620"/>
      <c r="LNI3295" s="617"/>
      <c r="LNJ3295" s="618"/>
      <c r="LNK3295" s="619"/>
      <c r="LNL3295" s="620"/>
      <c r="LNM3295" s="620"/>
      <c r="LNN3295" s="620"/>
      <c r="LNO3295" s="617"/>
      <c r="LNP3295" s="618"/>
      <c r="LNQ3295" s="619"/>
      <c r="LNR3295" s="620"/>
      <c r="LNS3295" s="620"/>
      <c r="LNT3295" s="620"/>
      <c r="LNU3295" s="617"/>
      <c r="LNV3295" s="618"/>
      <c r="LNW3295" s="619"/>
      <c r="LNX3295" s="620"/>
      <c r="LNY3295" s="620"/>
      <c r="LNZ3295" s="620"/>
      <c r="LOA3295" s="617"/>
      <c r="LOB3295" s="618"/>
      <c r="LOC3295" s="619"/>
      <c r="LOD3295" s="620"/>
      <c r="LOE3295" s="620"/>
      <c r="LOF3295" s="620"/>
      <c r="LOG3295" s="617"/>
      <c r="LOH3295" s="618"/>
      <c r="LOI3295" s="619"/>
      <c r="LOJ3295" s="620"/>
      <c r="LOK3295" s="620"/>
      <c r="LOL3295" s="620"/>
      <c r="LOM3295" s="617"/>
      <c r="LON3295" s="618"/>
      <c r="LOO3295" s="619"/>
      <c r="LOP3295" s="620"/>
      <c r="LOQ3295" s="620"/>
      <c r="LOR3295" s="620"/>
      <c r="LOS3295" s="617"/>
      <c r="LOT3295" s="618"/>
      <c r="LOU3295" s="619"/>
      <c r="LOV3295" s="620"/>
      <c r="LOW3295" s="620"/>
      <c r="LOX3295" s="620"/>
      <c r="LOY3295" s="617"/>
      <c r="LOZ3295" s="618"/>
      <c r="LPA3295" s="619"/>
      <c r="LPB3295" s="620"/>
      <c r="LPC3295" s="620"/>
      <c r="LPD3295" s="620"/>
      <c r="LPE3295" s="617"/>
      <c r="LPF3295" s="618"/>
      <c r="LPG3295" s="619"/>
      <c r="LPH3295" s="620"/>
      <c r="LPI3295" s="620"/>
      <c r="LPJ3295" s="620"/>
      <c r="LPK3295" s="617"/>
      <c r="LPL3295" s="618"/>
      <c r="LPM3295" s="619"/>
      <c r="LPN3295" s="620"/>
      <c r="LPO3295" s="620"/>
      <c r="LPP3295" s="620"/>
      <c r="LPQ3295" s="617"/>
      <c r="LPR3295" s="618"/>
      <c r="LPS3295" s="619"/>
      <c r="LPT3295" s="620"/>
      <c r="LPU3295" s="620"/>
      <c r="LPV3295" s="620"/>
      <c r="LPW3295" s="617"/>
      <c r="LPX3295" s="618"/>
      <c r="LPY3295" s="619"/>
      <c r="LPZ3295" s="620"/>
      <c r="LQA3295" s="620"/>
      <c r="LQB3295" s="620"/>
      <c r="LQC3295" s="617"/>
      <c r="LQD3295" s="618"/>
      <c r="LQE3295" s="619"/>
      <c r="LQF3295" s="620"/>
      <c r="LQG3295" s="620"/>
      <c r="LQH3295" s="620"/>
      <c r="LQI3295" s="617"/>
      <c r="LQJ3295" s="618"/>
      <c r="LQK3295" s="619"/>
      <c r="LQL3295" s="620"/>
      <c r="LQM3295" s="620"/>
      <c r="LQN3295" s="620"/>
      <c r="LQO3295" s="617"/>
      <c r="LQP3295" s="618"/>
      <c r="LQQ3295" s="619"/>
      <c r="LQR3295" s="620"/>
      <c r="LQS3295" s="620"/>
      <c r="LQT3295" s="620"/>
      <c r="LQU3295" s="617"/>
      <c r="LQV3295" s="618"/>
      <c r="LQW3295" s="619"/>
      <c r="LQX3295" s="620"/>
      <c r="LQY3295" s="620"/>
      <c r="LQZ3295" s="620"/>
      <c r="LRA3295" s="617"/>
      <c r="LRB3295" s="618"/>
      <c r="LRC3295" s="619"/>
      <c r="LRD3295" s="620"/>
      <c r="LRE3295" s="620"/>
      <c r="LRF3295" s="620"/>
      <c r="LRG3295" s="617"/>
      <c r="LRH3295" s="618"/>
      <c r="LRI3295" s="619"/>
      <c r="LRJ3295" s="620"/>
      <c r="LRK3295" s="620"/>
      <c r="LRL3295" s="620"/>
      <c r="LRM3295" s="617"/>
      <c r="LRN3295" s="618"/>
      <c r="LRO3295" s="619"/>
      <c r="LRP3295" s="620"/>
      <c r="LRQ3295" s="620"/>
      <c r="LRR3295" s="620"/>
      <c r="LRS3295" s="617"/>
      <c r="LRT3295" s="618"/>
      <c r="LRU3295" s="619"/>
      <c r="LRV3295" s="620"/>
      <c r="LRW3295" s="620"/>
      <c r="LRX3295" s="620"/>
      <c r="LRY3295" s="617"/>
      <c r="LRZ3295" s="618"/>
      <c r="LSA3295" s="619"/>
      <c r="LSB3295" s="620"/>
      <c r="LSC3295" s="620"/>
      <c r="LSD3295" s="620"/>
      <c r="LSE3295" s="617"/>
      <c r="LSF3295" s="618"/>
      <c r="LSG3295" s="619"/>
      <c r="LSH3295" s="620"/>
      <c r="LSI3295" s="620"/>
      <c r="LSJ3295" s="620"/>
      <c r="LSK3295" s="617"/>
      <c r="LSL3295" s="618"/>
      <c r="LSM3295" s="619"/>
      <c r="LSN3295" s="620"/>
      <c r="LSO3295" s="620"/>
      <c r="LSP3295" s="620"/>
      <c r="LSQ3295" s="617"/>
      <c r="LSR3295" s="618"/>
      <c r="LSS3295" s="619"/>
      <c r="LST3295" s="620"/>
      <c r="LSU3295" s="620"/>
      <c r="LSV3295" s="620"/>
      <c r="LSW3295" s="617"/>
      <c r="LSX3295" s="618"/>
      <c r="LSY3295" s="619"/>
      <c r="LSZ3295" s="620"/>
      <c r="LTA3295" s="620"/>
      <c r="LTB3295" s="620"/>
      <c r="LTC3295" s="617"/>
      <c r="LTD3295" s="618"/>
      <c r="LTE3295" s="619"/>
      <c r="LTF3295" s="620"/>
      <c r="LTG3295" s="620"/>
      <c r="LTH3295" s="620"/>
      <c r="LTI3295" s="617"/>
      <c r="LTJ3295" s="618"/>
      <c r="LTK3295" s="619"/>
      <c r="LTL3295" s="620"/>
      <c r="LTM3295" s="620"/>
      <c r="LTN3295" s="620"/>
      <c r="LTO3295" s="617"/>
      <c r="LTP3295" s="618"/>
      <c r="LTQ3295" s="619"/>
      <c r="LTR3295" s="620"/>
      <c r="LTS3295" s="620"/>
      <c r="LTT3295" s="620"/>
      <c r="LTU3295" s="617"/>
      <c r="LTV3295" s="618"/>
      <c r="LTW3295" s="619"/>
      <c r="LTX3295" s="620"/>
      <c r="LTY3295" s="620"/>
      <c r="LTZ3295" s="620"/>
      <c r="LUA3295" s="617"/>
      <c r="LUB3295" s="618"/>
      <c r="LUC3295" s="619"/>
      <c r="LUD3295" s="620"/>
      <c r="LUE3295" s="620"/>
      <c r="LUF3295" s="620"/>
      <c r="LUG3295" s="617"/>
      <c r="LUH3295" s="618"/>
      <c r="LUI3295" s="619"/>
      <c r="LUJ3295" s="620"/>
      <c r="LUK3295" s="620"/>
      <c r="LUL3295" s="620"/>
      <c r="LUM3295" s="617"/>
      <c r="LUN3295" s="618"/>
      <c r="LUO3295" s="619"/>
      <c r="LUP3295" s="620"/>
      <c r="LUQ3295" s="620"/>
      <c r="LUR3295" s="620"/>
      <c r="LUS3295" s="617"/>
      <c r="LUT3295" s="618"/>
      <c r="LUU3295" s="619"/>
      <c r="LUV3295" s="620"/>
      <c r="LUW3295" s="620"/>
      <c r="LUX3295" s="620"/>
      <c r="LUY3295" s="617"/>
      <c r="LUZ3295" s="618"/>
      <c r="LVA3295" s="619"/>
      <c r="LVB3295" s="620"/>
      <c r="LVC3295" s="620"/>
      <c r="LVD3295" s="620"/>
      <c r="LVE3295" s="617"/>
      <c r="LVF3295" s="618"/>
      <c r="LVG3295" s="619"/>
      <c r="LVH3295" s="620"/>
      <c r="LVI3295" s="620"/>
      <c r="LVJ3295" s="620"/>
      <c r="LVK3295" s="617"/>
      <c r="LVL3295" s="618"/>
      <c r="LVM3295" s="619"/>
      <c r="LVN3295" s="620"/>
      <c r="LVO3295" s="620"/>
      <c r="LVP3295" s="620"/>
      <c r="LVQ3295" s="617"/>
      <c r="LVR3295" s="618"/>
      <c r="LVS3295" s="619"/>
      <c r="LVT3295" s="620"/>
      <c r="LVU3295" s="620"/>
      <c r="LVV3295" s="620"/>
      <c r="LVW3295" s="617"/>
      <c r="LVX3295" s="618"/>
      <c r="LVY3295" s="619"/>
      <c r="LVZ3295" s="620"/>
      <c r="LWA3295" s="620"/>
      <c r="LWB3295" s="620"/>
      <c r="LWC3295" s="617"/>
      <c r="LWD3295" s="618"/>
      <c r="LWE3295" s="619"/>
      <c r="LWF3295" s="620"/>
      <c r="LWG3295" s="620"/>
      <c r="LWH3295" s="620"/>
      <c r="LWI3295" s="617"/>
      <c r="LWJ3295" s="618"/>
      <c r="LWK3295" s="619"/>
      <c r="LWL3295" s="620"/>
      <c r="LWM3295" s="620"/>
      <c r="LWN3295" s="620"/>
      <c r="LWO3295" s="617"/>
      <c r="LWP3295" s="618"/>
      <c r="LWQ3295" s="619"/>
      <c r="LWR3295" s="620"/>
      <c r="LWS3295" s="620"/>
      <c r="LWT3295" s="620"/>
      <c r="LWU3295" s="617"/>
      <c r="LWV3295" s="618"/>
      <c r="LWW3295" s="619"/>
      <c r="LWX3295" s="620"/>
      <c r="LWY3295" s="620"/>
      <c r="LWZ3295" s="620"/>
      <c r="LXA3295" s="617"/>
      <c r="LXB3295" s="618"/>
      <c r="LXC3295" s="619"/>
      <c r="LXD3295" s="620"/>
      <c r="LXE3295" s="620"/>
      <c r="LXF3295" s="620"/>
      <c r="LXG3295" s="617"/>
      <c r="LXH3295" s="618"/>
      <c r="LXI3295" s="619"/>
      <c r="LXJ3295" s="620"/>
      <c r="LXK3295" s="620"/>
      <c r="LXL3295" s="620"/>
      <c r="LXM3295" s="617"/>
      <c r="LXN3295" s="618"/>
      <c r="LXO3295" s="619"/>
      <c r="LXP3295" s="620"/>
      <c r="LXQ3295" s="620"/>
      <c r="LXR3295" s="620"/>
      <c r="LXS3295" s="617"/>
      <c r="LXT3295" s="618"/>
      <c r="LXU3295" s="619"/>
      <c r="LXV3295" s="620"/>
      <c r="LXW3295" s="620"/>
      <c r="LXX3295" s="620"/>
      <c r="LXY3295" s="617"/>
      <c r="LXZ3295" s="618"/>
      <c r="LYA3295" s="619"/>
      <c r="LYB3295" s="620"/>
      <c r="LYC3295" s="620"/>
      <c r="LYD3295" s="620"/>
      <c r="LYE3295" s="617"/>
      <c r="LYF3295" s="618"/>
      <c r="LYG3295" s="619"/>
      <c r="LYH3295" s="620"/>
      <c r="LYI3295" s="620"/>
      <c r="LYJ3295" s="620"/>
      <c r="LYK3295" s="617"/>
      <c r="LYL3295" s="618"/>
      <c r="LYM3295" s="619"/>
      <c r="LYN3295" s="620"/>
      <c r="LYO3295" s="620"/>
      <c r="LYP3295" s="620"/>
      <c r="LYQ3295" s="617"/>
      <c r="LYR3295" s="618"/>
      <c r="LYS3295" s="619"/>
      <c r="LYT3295" s="620"/>
      <c r="LYU3295" s="620"/>
      <c r="LYV3295" s="620"/>
      <c r="LYW3295" s="617"/>
      <c r="LYX3295" s="618"/>
      <c r="LYY3295" s="619"/>
      <c r="LYZ3295" s="620"/>
      <c r="LZA3295" s="620"/>
      <c r="LZB3295" s="620"/>
      <c r="LZC3295" s="617"/>
      <c r="LZD3295" s="618"/>
      <c r="LZE3295" s="619"/>
      <c r="LZF3295" s="620"/>
      <c r="LZG3295" s="620"/>
      <c r="LZH3295" s="620"/>
      <c r="LZI3295" s="617"/>
      <c r="LZJ3295" s="618"/>
      <c r="LZK3295" s="619"/>
      <c r="LZL3295" s="620"/>
      <c r="LZM3295" s="620"/>
      <c r="LZN3295" s="620"/>
      <c r="LZO3295" s="617"/>
      <c r="LZP3295" s="618"/>
      <c r="LZQ3295" s="619"/>
      <c r="LZR3295" s="620"/>
      <c r="LZS3295" s="620"/>
      <c r="LZT3295" s="620"/>
      <c r="LZU3295" s="617"/>
      <c r="LZV3295" s="618"/>
      <c r="LZW3295" s="619"/>
      <c r="LZX3295" s="620"/>
      <c r="LZY3295" s="620"/>
      <c r="LZZ3295" s="620"/>
      <c r="MAA3295" s="617"/>
      <c r="MAB3295" s="618"/>
      <c r="MAC3295" s="619"/>
      <c r="MAD3295" s="620"/>
      <c r="MAE3295" s="620"/>
      <c r="MAF3295" s="620"/>
      <c r="MAG3295" s="617"/>
      <c r="MAH3295" s="618"/>
      <c r="MAI3295" s="619"/>
      <c r="MAJ3295" s="620"/>
      <c r="MAK3295" s="620"/>
      <c r="MAL3295" s="620"/>
      <c r="MAM3295" s="617"/>
      <c r="MAN3295" s="618"/>
      <c r="MAO3295" s="619"/>
      <c r="MAP3295" s="620"/>
      <c r="MAQ3295" s="620"/>
      <c r="MAR3295" s="620"/>
      <c r="MAS3295" s="617"/>
      <c r="MAT3295" s="618"/>
      <c r="MAU3295" s="619"/>
      <c r="MAV3295" s="620"/>
      <c r="MAW3295" s="620"/>
      <c r="MAX3295" s="620"/>
      <c r="MAY3295" s="617"/>
      <c r="MAZ3295" s="618"/>
      <c r="MBA3295" s="619"/>
      <c r="MBB3295" s="620"/>
      <c r="MBC3295" s="620"/>
      <c r="MBD3295" s="620"/>
      <c r="MBE3295" s="617"/>
      <c r="MBF3295" s="618"/>
      <c r="MBG3295" s="619"/>
      <c r="MBH3295" s="620"/>
      <c r="MBI3295" s="620"/>
      <c r="MBJ3295" s="620"/>
      <c r="MBK3295" s="617"/>
      <c r="MBL3295" s="618"/>
      <c r="MBM3295" s="619"/>
      <c r="MBN3295" s="620"/>
      <c r="MBO3295" s="620"/>
      <c r="MBP3295" s="620"/>
      <c r="MBQ3295" s="617"/>
      <c r="MBR3295" s="618"/>
      <c r="MBS3295" s="619"/>
      <c r="MBT3295" s="620"/>
      <c r="MBU3295" s="620"/>
      <c r="MBV3295" s="620"/>
      <c r="MBW3295" s="617"/>
      <c r="MBX3295" s="618"/>
      <c r="MBY3295" s="619"/>
      <c r="MBZ3295" s="620"/>
      <c r="MCA3295" s="620"/>
      <c r="MCB3295" s="620"/>
      <c r="MCC3295" s="617"/>
      <c r="MCD3295" s="618"/>
      <c r="MCE3295" s="619"/>
      <c r="MCF3295" s="620"/>
      <c r="MCG3295" s="620"/>
      <c r="MCH3295" s="620"/>
      <c r="MCI3295" s="617"/>
      <c r="MCJ3295" s="618"/>
      <c r="MCK3295" s="619"/>
      <c r="MCL3295" s="620"/>
      <c r="MCM3295" s="620"/>
      <c r="MCN3295" s="620"/>
      <c r="MCO3295" s="617"/>
      <c r="MCP3295" s="618"/>
      <c r="MCQ3295" s="619"/>
      <c r="MCR3295" s="620"/>
      <c r="MCS3295" s="620"/>
      <c r="MCT3295" s="620"/>
      <c r="MCU3295" s="617"/>
      <c r="MCV3295" s="618"/>
      <c r="MCW3295" s="619"/>
      <c r="MCX3295" s="620"/>
      <c r="MCY3295" s="620"/>
      <c r="MCZ3295" s="620"/>
      <c r="MDA3295" s="617"/>
      <c r="MDB3295" s="618"/>
      <c r="MDC3295" s="619"/>
      <c r="MDD3295" s="620"/>
      <c r="MDE3295" s="620"/>
      <c r="MDF3295" s="620"/>
      <c r="MDG3295" s="617"/>
      <c r="MDH3295" s="618"/>
      <c r="MDI3295" s="619"/>
      <c r="MDJ3295" s="620"/>
      <c r="MDK3295" s="620"/>
      <c r="MDL3295" s="620"/>
      <c r="MDM3295" s="617"/>
      <c r="MDN3295" s="618"/>
      <c r="MDO3295" s="619"/>
      <c r="MDP3295" s="620"/>
      <c r="MDQ3295" s="620"/>
      <c r="MDR3295" s="620"/>
      <c r="MDS3295" s="617"/>
      <c r="MDT3295" s="618"/>
      <c r="MDU3295" s="619"/>
      <c r="MDV3295" s="620"/>
      <c r="MDW3295" s="620"/>
      <c r="MDX3295" s="620"/>
      <c r="MDY3295" s="617"/>
      <c r="MDZ3295" s="618"/>
      <c r="MEA3295" s="619"/>
      <c r="MEB3295" s="620"/>
      <c r="MEC3295" s="620"/>
      <c r="MED3295" s="620"/>
      <c r="MEE3295" s="617"/>
      <c r="MEF3295" s="618"/>
      <c r="MEG3295" s="619"/>
      <c r="MEH3295" s="620"/>
      <c r="MEI3295" s="620"/>
      <c r="MEJ3295" s="620"/>
      <c r="MEK3295" s="617"/>
      <c r="MEL3295" s="618"/>
      <c r="MEM3295" s="619"/>
      <c r="MEN3295" s="620"/>
      <c r="MEO3295" s="620"/>
      <c r="MEP3295" s="620"/>
      <c r="MEQ3295" s="617"/>
      <c r="MER3295" s="618"/>
      <c r="MES3295" s="619"/>
      <c r="MET3295" s="620"/>
      <c r="MEU3295" s="620"/>
      <c r="MEV3295" s="620"/>
      <c r="MEW3295" s="617"/>
      <c r="MEX3295" s="618"/>
      <c r="MEY3295" s="619"/>
      <c r="MEZ3295" s="620"/>
      <c r="MFA3295" s="620"/>
      <c r="MFB3295" s="620"/>
      <c r="MFC3295" s="617"/>
      <c r="MFD3295" s="618"/>
      <c r="MFE3295" s="619"/>
      <c r="MFF3295" s="620"/>
      <c r="MFG3295" s="620"/>
      <c r="MFH3295" s="620"/>
      <c r="MFI3295" s="617"/>
      <c r="MFJ3295" s="618"/>
      <c r="MFK3295" s="619"/>
      <c r="MFL3295" s="620"/>
      <c r="MFM3295" s="620"/>
      <c r="MFN3295" s="620"/>
      <c r="MFO3295" s="617"/>
      <c r="MFP3295" s="618"/>
      <c r="MFQ3295" s="619"/>
      <c r="MFR3295" s="620"/>
      <c r="MFS3295" s="620"/>
      <c r="MFT3295" s="620"/>
      <c r="MFU3295" s="617"/>
      <c r="MFV3295" s="618"/>
      <c r="MFW3295" s="619"/>
      <c r="MFX3295" s="620"/>
      <c r="MFY3295" s="620"/>
      <c r="MFZ3295" s="620"/>
      <c r="MGA3295" s="617"/>
      <c r="MGB3295" s="618"/>
      <c r="MGC3295" s="619"/>
      <c r="MGD3295" s="620"/>
      <c r="MGE3295" s="620"/>
      <c r="MGF3295" s="620"/>
      <c r="MGG3295" s="617"/>
      <c r="MGH3295" s="618"/>
      <c r="MGI3295" s="619"/>
      <c r="MGJ3295" s="620"/>
      <c r="MGK3295" s="620"/>
      <c r="MGL3295" s="620"/>
      <c r="MGM3295" s="617"/>
      <c r="MGN3295" s="618"/>
      <c r="MGO3295" s="619"/>
      <c r="MGP3295" s="620"/>
      <c r="MGQ3295" s="620"/>
      <c r="MGR3295" s="620"/>
      <c r="MGS3295" s="617"/>
      <c r="MGT3295" s="618"/>
      <c r="MGU3295" s="619"/>
      <c r="MGV3295" s="620"/>
      <c r="MGW3295" s="620"/>
      <c r="MGX3295" s="620"/>
      <c r="MGY3295" s="617"/>
      <c r="MGZ3295" s="618"/>
      <c r="MHA3295" s="619"/>
      <c r="MHB3295" s="620"/>
      <c r="MHC3295" s="620"/>
      <c r="MHD3295" s="620"/>
      <c r="MHE3295" s="617"/>
      <c r="MHF3295" s="618"/>
      <c r="MHG3295" s="619"/>
      <c r="MHH3295" s="620"/>
      <c r="MHI3295" s="620"/>
      <c r="MHJ3295" s="620"/>
      <c r="MHK3295" s="617"/>
      <c r="MHL3295" s="618"/>
      <c r="MHM3295" s="619"/>
      <c r="MHN3295" s="620"/>
      <c r="MHO3295" s="620"/>
      <c r="MHP3295" s="620"/>
      <c r="MHQ3295" s="617"/>
      <c r="MHR3295" s="618"/>
      <c r="MHS3295" s="619"/>
      <c r="MHT3295" s="620"/>
      <c r="MHU3295" s="620"/>
      <c r="MHV3295" s="620"/>
      <c r="MHW3295" s="617"/>
      <c r="MHX3295" s="618"/>
      <c r="MHY3295" s="619"/>
      <c r="MHZ3295" s="620"/>
      <c r="MIA3295" s="620"/>
      <c r="MIB3295" s="620"/>
      <c r="MIC3295" s="617"/>
      <c r="MID3295" s="618"/>
      <c r="MIE3295" s="619"/>
      <c r="MIF3295" s="620"/>
      <c r="MIG3295" s="620"/>
      <c r="MIH3295" s="620"/>
      <c r="MII3295" s="617"/>
      <c r="MIJ3295" s="618"/>
      <c r="MIK3295" s="619"/>
      <c r="MIL3295" s="620"/>
      <c r="MIM3295" s="620"/>
      <c r="MIN3295" s="620"/>
      <c r="MIO3295" s="617"/>
      <c r="MIP3295" s="618"/>
      <c r="MIQ3295" s="619"/>
      <c r="MIR3295" s="620"/>
      <c r="MIS3295" s="620"/>
      <c r="MIT3295" s="620"/>
      <c r="MIU3295" s="617"/>
      <c r="MIV3295" s="618"/>
      <c r="MIW3295" s="619"/>
      <c r="MIX3295" s="620"/>
      <c r="MIY3295" s="620"/>
      <c r="MIZ3295" s="620"/>
      <c r="MJA3295" s="617"/>
      <c r="MJB3295" s="618"/>
      <c r="MJC3295" s="619"/>
      <c r="MJD3295" s="620"/>
      <c r="MJE3295" s="620"/>
      <c r="MJF3295" s="620"/>
      <c r="MJG3295" s="617"/>
      <c r="MJH3295" s="618"/>
      <c r="MJI3295" s="619"/>
      <c r="MJJ3295" s="620"/>
      <c r="MJK3295" s="620"/>
      <c r="MJL3295" s="620"/>
      <c r="MJM3295" s="617"/>
      <c r="MJN3295" s="618"/>
      <c r="MJO3295" s="619"/>
      <c r="MJP3295" s="620"/>
      <c r="MJQ3295" s="620"/>
      <c r="MJR3295" s="620"/>
      <c r="MJS3295" s="617"/>
      <c r="MJT3295" s="618"/>
      <c r="MJU3295" s="619"/>
      <c r="MJV3295" s="620"/>
      <c r="MJW3295" s="620"/>
      <c r="MJX3295" s="620"/>
      <c r="MJY3295" s="617"/>
      <c r="MJZ3295" s="618"/>
      <c r="MKA3295" s="619"/>
      <c r="MKB3295" s="620"/>
      <c r="MKC3295" s="620"/>
      <c r="MKD3295" s="620"/>
      <c r="MKE3295" s="617"/>
      <c r="MKF3295" s="618"/>
      <c r="MKG3295" s="619"/>
      <c r="MKH3295" s="620"/>
      <c r="MKI3295" s="620"/>
      <c r="MKJ3295" s="620"/>
      <c r="MKK3295" s="617"/>
      <c r="MKL3295" s="618"/>
      <c r="MKM3295" s="619"/>
      <c r="MKN3295" s="620"/>
      <c r="MKO3295" s="620"/>
      <c r="MKP3295" s="620"/>
      <c r="MKQ3295" s="617"/>
      <c r="MKR3295" s="618"/>
      <c r="MKS3295" s="619"/>
      <c r="MKT3295" s="620"/>
      <c r="MKU3295" s="620"/>
      <c r="MKV3295" s="620"/>
      <c r="MKW3295" s="617"/>
      <c r="MKX3295" s="618"/>
      <c r="MKY3295" s="619"/>
      <c r="MKZ3295" s="620"/>
      <c r="MLA3295" s="620"/>
      <c r="MLB3295" s="620"/>
      <c r="MLC3295" s="617"/>
      <c r="MLD3295" s="618"/>
      <c r="MLE3295" s="619"/>
      <c r="MLF3295" s="620"/>
      <c r="MLG3295" s="620"/>
      <c r="MLH3295" s="620"/>
      <c r="MLI3295" s="617"/>
      <c r="MLJ3295" s="618"/>
      <c r="MLK3295" s="619"/>
      <c r="MLL3295" s="620"/>
      <c r="MLM3295" s="620"/>
      <c r="MLN3295" s="620"/>
      <c r="MLO3295" s="617"/>
      <c r="MLP3295" s="618"/>
      <c r="MLQ3295" s="619"/>
      <c r="MLR3295" s="620"/>
      <c r="MLS3295" s="620"/>
      <c r="MLT3295" s="620"/>
      <c r="MLU3295" s="617"/>
      <c r="MLV3295" s="618"/>
      <c r="MLW3295" s="619"/>
      <c r="MLX3295" s="620"/>
      <c r="MLY3295" s="620"/>
      <c r="MLZ3295" s="620"/>
      <c r="MMA3295" s="617"/>
      <c r="MMB3295" s="618"/>
      <c r="MMC3295" s="619"/>
      <c r="MMD3295" s="620"/>
      <c r="MME3295" s="620"/>
      <c r="MMF3295" s="620"/>
      <c r="MMG3295" s="617"/>
      <c r="MMH3295" s="618"/>
      <c r="MMI3295" s="619"/>
      <c r="MMJ3295" s="620"/>
      <c r="MMK3295" s="620"/>
      <c r="MML3295" s="620"/>
      <c r="MMM3295" s="617"/>
      <c r="MMN3295" s="618"/>
      <c r="MMO3295" s="619"/>
      <c r="MMP3295" s="620"/>
      <c r="MMQ3295" s="620"/>
      <c r="MMR3295" s="620"/>
      <c r="MMS3295" s="617"/>
      <c r="MMT3295" s="618"/>
      <c r="MMU3295" s="619"/>
      <c r="MMV3295" s="620"/>
      <c r="MMW3295" s="620"/>
      <c r="MMX3295" s="620"/>
      <c r="MMY3295" s="617"/>
      <c r="MMZ3295" s="618"/>
      <c r="MNA3295" s="619"/>
      <c r="MNB3295" s="620"/>
      <c r="MNC3295" s="620"/>
      <c r="MND3295" s="620"/>
      <c r="MNE3295" s="617"/>
      <c r="MNF3295" s="618"/>
      <c r="MNG3295" s="619"/>
      <c r="MNH3295" s="620"/>
      <c r="MNI3295" s="620"/>
      <c r="MNJ3295" s="620"/>
      <c r="MNK3295" s="617"/>
      <c r="MNL3295" s="618"/>
      <c r="MNM3295" s="619"/>
      <c r="MNN3295" s="620"/>
      <c r="MNO3295" s="620"/>
      <c r="MNP3295" s="620"/>
      <c r="MNQ3295" s="617"/>
      <c r="MNR3295" s="618"/>
      <c r="MNS3295" s="619"/>
      <c r="MNT3295" s="620"/>
      <c r="MNU3295" s="620"/>
      <c r="MNV3295" s="620"/>
      <c r="MNW3295" s="617"/>
      <c r="MNX3295" s="618"/>
      <c r="MNY3295" s="619"/>
      <c r="MNZ3295" s="620"/>
      <c r="MOA3295" s="620"/>
      <c r="MOB3295" s="620"/>
      <c r="MOC3295" s="617"/>
      <c r="MOD3295" s="618"/>
      <c r="MOE3295" s="619"/>
      <c r="MOF3295" s="620"/>
      <c r="MOG3295" s="620"/>
      <c r="MOH3295" s="620"/>
      <c r="MOI3295" s="617"/>
      <c r="MOJ3295" s="618"/>
      <c r="MOK3295" s="619"/>
      <c r="MOL3295" s="620"/>
      <c r="MOM3295" s="620"/>
      <c r="MON3295" s="620"/>
      <c r="MOO3295" s="617"/>
      <c r="MOP3295" s="618"/>
      <c r="MOQ3295" s="619"/>
      <c r="MOR3295" s="620"/>
      <c r="MOS3295" s="620"/>
      <c r="MOT3295" s="620"/>
      <c r="MOU3295" s="617"/>
      <c r="MOV3295" s="618"/>
      <c r="MOW3295" s="619"/>
      <c r="MOX3295" s="620"/>
      <c r="MOY3295" s="620"/>
      <c r="MOZ3295" s="620"/>
      <c r="MPA3295" s="617"/>
      <c r="MPB3295" s="618"/>
      <c r="MPC3295" s="619"/>
      <c r="MPD3295" s="620"/>
      <c r="MPE3295" s="620"/>
      <c r="MPF3295" s="620"/>
      <c r="MPG3295" s="617"/>
      <c r="MPH3295" s="618"/>
      <c r="MPI3295" s="619"/>
      <c r="MPJ3295" s="620"/>
      <c r="MPK3295" s="620"/>
      <c r="MPL3295" s="620"/>
      <c r="MPM3295" s="617"/>
      <c r="MPN3295" s="618"/>
      <c r="MPO3295" s="619"/>
      <c r="MPP3295" s="620"/>
      <c r="MPQ3295" s="620"/>
      <c r="MPR3295" s="620"/>
      <c r="MPS3295" s="617"/>
      <c r="MPT3295" s="618"/>
      <c r="MPU3295" s="619"/>
      <c r="MPV3295" s="620"/>
      <c r="MPW3295" s="620"/>
      <c r="MPX3295" s="620"/>
      <c r="MPY3295" s="617"/>
      <c r="MPZ3295" s="618"/>
      <c r="MQA3295" s="619"/>
      <c r="MQB3295" s="620"/>
      <c r="MQC3295" s="620"/>
      <c r="MQD3295" s="620"/>
      <c r="MQE3295" s="617"/>
      <c r="MQF3295" s="618"/>
      <c r="MQG3295" s="619"/>
      <c r="MQH3295" s="620"/>
      <c r="MQI3295" s="620"/>
      <c r="MQJ3295" s="620"/>
      <c r="MQK3295" s="617"/>
      <c r="MQL3295" s="618"/>
      <c r="MQM3295" s="619"/>
      <c r="MQN3295" s="620"/>
      <c r="MQO3295" s="620"/>
      <c r="MQP3295" s="620"/>
      <c r="MQQ3295" s="617"/>
      <c r="MQR3295" s="618"/>
      <c r="MQS3295" s="619"/>
      <c r="MQT3295" s="620"/>
      <c r="MQU3295" s="620"/>
      <c r="MQV3295" s="620"/>
      <c r="MQW3295" s="617"/>
      <c r="MQX3295" s="618"/>
      <c r="MQY3295" s="619"/>
      <c r="MQZ3295" s="620"/>
      <c r="MRA3295" s="620"/>
      <c r="MRB3295" s="620"/>
      <c r="MRC3295" s="617"/>
      <c r="MRD3295" s="618"/>
      <c r="MRE3295" s="619"/>
      <c r="MRF3295" s="620"/>
      <c r="MRG3295" s="620"/>
      <c r="MRH3295" s="620"/>
      <c r="MRI3295" s="617"/>
      <c r="MRJ3295" s="618"/>
      <c r="MRK3295" s="619"/>
      <c r="MRL3295" s="620"/>
      <c r="MRM3295" s="620"/>
      <c r="MRN3295" s="620"/>
      <c r="MRO3295" s="617"/>
      <c r="MRP3295" s="618"/>
      <c r="MRQ3295" s="619"/>
      <c r="MRR3295" s="620"/>
      <c r="MRS3295" s="620"/>
      <c r="MRT3295" s="620"/>
      <c r="MRU3295" s="617"/>
      <c r="MRV3295" s="618"/>
      <c r="MRW3295" s="619"/>
      <c r="MRX3295" s="620"/>
      <c r="MRY3295" s="620"/>
      <c r="MRZ3295" s="620"/>
      <c r="MSA3295" s="617"/>
      <c r="MSB3295" s="618"/>
      <c r="MSC3295" s="619"/>
      <c r="MSD3295" s="620"/>
      <c r="MSE3295" s="620"/>
      <c r="MSF3295" s="620"/>
      <c r="MSG3295" s="617"/>
      <c r="MSH3295" s="618"/>
      <c r="MSI3295" s="619"/>
      <c r="MSJ3295" s="620"/>
      <c r="MSK3295" s="620"/>
      <c r="MSL3295" s="620"/>
      <c r="MSM3295" s="617"/>
      <c r="MSN3295" s="618"/>
      <c r="MSO3295" s="619"/>
      <c r="MSP3295" s="620"/>
      <c r="MSQ3295" s="620"/>
      <c r="MSR3295" s="620"/>
      <c r="MSS3295" s="617"/>
      <c r="MST3295" s="618"/>
      <c r="MSU3295" s="619"/>
      <c r="MSV3295" s="620"/>
      <c r="MSW3295" s="620"/>
      <c r="MSX3295" s="620"/>
      <c r="MSY3295" s="617"/>
      <c r="MSZ3295" s="618"/>
      <c r="MTA3295" s="619"/>
      <c r="MTB3295" s="620"/>
      <c r="MTC3295" s="620"/>
      <c r="MTD3295" s="620"/>
      <c r="MTE3295" s="617"/>
      <c r="MTF3295" s="618"/>
      <c r="MTG3295" s="619"/>
      <c r="MTH3295" s="620"/>
      <c r="MTI3295" s="620"/>
      <c r="MTJ3295" s="620"/>
      <c r="MTK3295" s="617"/>
      <c r="MTL3295" s="618"/>
      <c r="MTM3295" s="619"/>
      <c r="MTN3295" s="620"/>
      <c r="MTO3295" s="620"/>
      <c r="MTP3295" s="620"/>
      <c r="MTQ3295" s="617"/>
      <c r="MTR3295" s="618"/>
      <c r="MTS3295" s="619"/>
      <c r="MTT3295" s="620"/>
      <c r="MTU3295" s="620"/>
      <c r="MTV3295" s="620"/>
      <c r="MTW3295" s="617"/>
      <c r="MTX3295" s="618"/>
      <c r="MTY3295" s="619"/>
      <c r="MTZ3295" s="620"/>
      <c r="MUA3295" s="620"/>
      <c r="MUB3295" s="620"/>
      <c r="MUC3295" s="617"/>
      <c r="MUD3295" s="618"/>
      <c r="MUE3295" s="619"/>
      <c r="MUF3295" s="620"/>
      <c r="MUG3295" s="620"/>
      <c r="MUH3295" s="620"/>
      <c r="MUI3295" s="617"/>
      <c r="MUJ3295" s="618"/>
      <c r="MUK3295" s="619"/>
      <c r="MUL3295" s="620"/>
      <c r="MUM3295" s="620"/>
      <c r="MUN3295" s="620"/>
      <c r="MUO3295" s="617"/>
      <c r="MUP3295" s="618"/>
      <c r="MUQ3295" s="619"/>
      <c r="MUR3295" s="620"/>
      <c r="MUS3295" s="620"/>
      <c r="MUT3295" s="620"/>
      <c r="MUU3295" s="617"/>
      <c r="MUV3295" s="618"/>
      <c r="MUW3295" s="619"/>
      <c r="MUX3295" s="620"/>
      <c r="MUY3295" s="620"/>
      <c r="MUZ3295" s="620"/>
      <c r="MVA3295" s="617"/>
      <c r="MVB3295" s="618"/>
      <c r="MVC3295" s="619"/>
      <c r="MVD3295" s="620"/>
      <c r="MVE3295" s="620"/>
      <c r="MVF3295" s="620"/>
      <c r="MVG3295" s="617"/>
      <c r="MVH3295" s="618"/>
      <c r="MVI3295" s="619"/>
      <c r="MVJ3295" s="620"/>
      <c r="MVK3295" s="620"/>
      <c r="MVL3295" s="620"/>
      <c r="MVM3295" s="617"/>
      <c r="MVN3295" s="618"/>
      <c r="MVO3295" s="619"/>
      <c r="MVP3295" s="620"/>
      <c r="MVQ3295" s="620"/>
      <c r="MVR3295" s="620"/>
      <c r="MVS3295" s="617"/>
      <c r="MVT3295" s="618"/>
      <c r="MVU3295" s="619"/>
      <c r="MVV3295" s="620"/>
      <c r="MVW3295" s="620"/>
      <c r="MVX3295" s="620"/>
      <c r="MVY3295" s="617"/>
      <c r="MVZ3295" s="618"/>
      <c r="MWA3295" s="619"/>
      <c r="MWB3295" s="620"/>
      <c r="MWC3295" s="620"/>
      <c r="MWD3295" s="620"/>
      <c r="MWE3295" s="617"/>
      <c r="MWF3295" s="618"/>
      <c r="MWG3295" s="619"/>
      <c r="MWH3295" s="620"/>
      <c r="MWI3295" s="620"/>
      <c r="MWJ3295" s="620"/>
      <c r="MWK3295" s="617"/>
      <c r="MWL3295" s="618"/>
      <c r="MWM3295" s="619"/>
      <c r="MWN3295" s="620"/>
      <c r="MWO3295" s="620"/>
      <c r="MWP3295" s="620"/>
      <c r="MWQ3295" s="617"/>
      <c r="MWR3295" s="618"/>
      <c r="MWS3295" s="619"/>
      <c r="MWT3295" s="620"/>
      <c r="MWU3295" s="620"/>
      <c r="MWV3295" s="620"/>
      <c r="MWW3295" s="617"/>
      <c r="MWX3295" s="618"/>
      <c r="MWY3295" s="619"/>
      <c r="MWZ3295" s="620"/>
      <c r="MXA3295" s="620"/>
      <c r="MXB3295" s="620"/>
      <c r="MXC3295" s="617"/>
      <c r="MXD3295" s="618"/>
      <c r="MXE3295" s="619"/>
      <c r="MXF3295" s="620"/>
      <c r="MXG3295" s="620"/>
      <c r="MXH3295" s="620"/>
      <c r="MXI3295" s="617"/>
      <c r="MXJ3295" s="618"/>
      <c r="MXK3295" s="619"/>
      <c r="MXL3295" s="620"/>
      <c r="MXM3295" s="620"/>
      <c r="MXN3295" s="620"/>
      <c r="MXO3295" s="617"/>
      <c r="MXP3295" s="618"/>
      <c r="MXQ3295" s="619"/>
      <c r="MXR3295" s="620"/>
      <c r="MXS3295" s="620"/>
      <c r="MXT3295" s="620"/>
      <c r="MXU3295" s="617"/>
      <c r="MXV3295" s="618"/>
      <c r="MXW3295" s="619"/>
      <c r="MXX3295" s="620"/>
      <c r="MXY3295" s="620"/>
      <c r="MXZ3295" s="620"/>
      <c r="MYA3295" s="617"/>
      <c r="MYB3295" s="618"/>
      <c r="MYC3295" s="619"/>
      <c r="MYD3295" s="620"/>
      <c r="MYE3295" s="620"/>
      <c r="MYF3295" s="620"/>
      <c r="MYG3295" s="617"/>
      <c r="MYH3295" s="618"/>
      <c r="MYI3295" s="619"/>
      <c r="MYJ3295" s="620"/>
      <c r="MYK3295" s="620"/>
      <c r="MYL3295" s="620"/>
      <c r="MYM3295" s="617"/>
      <c r="MYN3295" s="618"/>
      <c r="MYO3295" s="619"/>
      <c r="MYP3295" s="620"/>
      <c r="MYQ3295" s="620"/>
      <c r="MYR3295" s="620"/>
      <c r="MYS3295" s="617"/>
      <c r="MYT3295" s="618"/>
      <c r="MYU3295" s="619"/>
      <c r="MYV3295" s="620"/>
      <c r="MYW3295" s="620"/>
      <c r="MYX3295" s="620"/>
      <c r="MYY3295" s="617"/>
      <c r="MYZ3295" s="618"/>
      <c r="MZA3295" s="619"/>
      <c r="MZB3295" s="620"/>
      <c r="MZC3295" s="620"/>
      <c r="MZD3295" s="620"/>
      <c r="MZE3295" s="617"/>
      <c r="MZF3295" s="618"/>
      <c r="MZG3295" s="619"/>
      <c r="MZH3295" s="620"/>
      <c r="MZI3295" s="620"/>
      <c r="MZJ3295" s="620"/>
      <c r="MZK3295" s="617"/>
      <c r="MZL3295" s="618"/>
      <c r="MZM3295" s="619"/>
      <c r="MZN3295" s="620"/>
      <c r="MZO3295" s="620"/>
      <c r="MZP3295" s="620"/>
      <c r="MZQ3295" s="617"/>
      <c r="MZR3295" s="618"/>
      <c r="MZS3295" s="619"/>
      <c r="MZT3295" s="620"/>
      <c r="MZU3295" s="620"/>
      <c r="MZV3295" s="620"/>
      <c r="MZW3295" s="617"/>
      <c r="MZX3295" s="618"/>
      <c r="MZY3295" s="619"/>
      <c r="MZZ3295" s="620"/>
      <c r="NAA3295" s="620"/>
      <c r="NAB3295" s="620"/>
      <c r="NAC3295" s="617"/>
      <c r="NAD3295" s="618"/>
      <c r="NAE3295" s="619"/>
      <c r="NAF3295" s="620"/>
      <c r="NAG3295" s="620"/>
      <c r="NAH3295" s="620"/>
      <c r="NAI3295" s="617"/>
      <c r="NAJ3295" s="618"/>
      <c r="NAK3295" s="619"/>
      <c r="NAL3295" s="620"/>
      <c r="NAM3295" s="620"/>
      <c r="NAN3295" s="620"/>
      <c r="NAO3295" s="617"/>
      <c r="NAP3295" s="618"/>
      <c r="NAQ3295" s="619"/>
      <c r="NAR3295" s="620"/>
      <c r="NAS3295" s="620"/>
      <c r="NAT3295" s="620"/>
      <c r="NAU3295" s="617"/>
      <c r="NAV3295" s="618"/>
      <c r="NAW3295" s="619"/>
      <c r="NAX3295" s="620"/>
      <c r="NAY3295" s="620"/>
      <c r="NAZ3295" s="620"/>
      <c r="NBA3295" s="617"/>
      <c r="NBB3295" s="618"/>
      <c r="NBC3295" s="619"/>
      <c r="NBD3295" s="620"/>
      <c r="NBE3295" s="620"/>
      <c r="NBF3295" s="620"/>
      <c r="NBG3295" s="617"/>
      <c r="NBH3295" s="618"/>
      <c r="NBI3295" s="619"/>
      <c r="NBJ3295" s="620"/>
      <c r="NBK3295" s="620"/>
      <c r="NBL3295" s="620"/>
      <c r="NBM3295" s="617"/>
      <c r="NBN3295" s="618"/>
      <c r="NBO3295" s="619"/>
      <c r="NBP3295" s="620"/>
      <c r="NBQ3295" s="620"/>
      <c r="NBR3295" s="620"/>
      <c r="NBS3295" s="617"/>
      <c r="NBT3295" s="618"/>
      <c r="NBU3295" s="619"/>
      <c r="NBV3295" s="620"/>
      <c r="NBW3295" s="620"/>
      <c r="NBX3295" s="620"/>
      <c r="NBY3295" s="617"/>
      <c r="NBZ3295" s="618"/>
      <c r="NCA3295" s="619"/>
      <c r="NCB3295" s="620"/>
      <c r="NCC3295" s="620"/>
      <c r="NCD3295" s="620"/>
      <c r="NCE3295" s="617"/>
      <c r="NCF3295" s="618"/>
      <c r="NCG3295" s="619"/>
      <c r="NCH3295" s="620"/>
      <c r="NCI3295" s="620"/>
      <c r="NCJ3295" s="620"/>
      <c r="NCK3295" s="617"/>
      <c r="NCL3295" s="618"/>
      <c r="NCM3295" s="619"/>
      <c r="NCN3295" s="620"/>
      <c r="NCO3295" s="620"/>
      <c r="NCP3295" s="620"/>
      <c r="NCQ3295" s="617"/>
      <c r="NCR3295" s="618"/>
      <c r="NCS3295" s="619"/>
      <c r="NCT3295" s="620"/>
      <c r="NCU3295" s="620"/>
      <c r="NCV3295" s="620"/>
      <c r="NCW3295" s="617"/>
      <c r="NCX3295" s="618"/>
      <c r="NCY3295" s="619"/>
      <c r="NCZ3295" s="620"/>
      <c r="NDA3295" s="620"/>
      <c r="NDB3295" s="620"/>
      <c r="NDC3295" s="617"/>
      <c r="NDD3295" s="618"/>
      <c r="NDE3295" s="619"/>
      <c r="NDF3295" s="620"/>
      <c r="NDG3295" s="620"/>
      <c r="NDH3295" s="620"/>
      <c r="NDI3295" s="617"/>
      <c r="NDJ3295" s="618"/>
      <c r="NDK3295" s="619"/>
      <c r="NDL3295" s="620"/>
      <c r="NDM3295" s="620"/>
      <c r="NDN3295" s="620"/>
      <c r="NDO3295" s="617"/>
      <c r="NDP3295" s="618"/>
      <c r="NDQ3295" s="619"/>
      <c r="NDR3295" s="620"/>
      <c r="NDS3295" s="620"/>
      <c r="NDT3295" s="620"/>
      <c r="NDU3295" s="617"/>
      <c r="NDV3295" s="618"/>
      <c r="NDW3295" s="619"/>
      <c r="NDX3295" s="620"/>
      <c r="NDY3295" s="620"/>
      <c r="NDZ3295" s="620"/>
      <c r="NEA3295" s="617"/>
      <c r="NEB3295" s="618"/>
      <c r="NEC3295" s="619"/>
      <c r="NED3295" s="620"/>
      <c r="NEE3295" s="620"/>
      <c r="NEF3295" s="620"/>
      <c r="NEG3295" s="617"/>
      <c r="NEH3295" s="618"/>
      <c r="NEI3295" s="619"/>
      <c r="NEJ3295" s="620"/>
      <c r="NEK3295" s="620"/>
      <c r="NEL3295" s="620"/>
      <c r="NEM3295" s="617"/>
      <c r="NEN3295" s="618"/>
      <c r="NEO3295" s="619"/>
      <c r="NEP3295" s="620"/>
      <c r="NEQ3295" s="620"/>
      <c r="NER3295" s="620"/>
      <c r="NES3295" s="617"/>
      <c r="NET3295" s="618"/>
      <c r="NEU3295" s="619"/>
      <c r="NEV3295" s="620"/>
      <c r="NEW3295" s="620"/>
      <c r="NEX3295" s="620"/>
      <c r="NEY3295" s="617"/>
      <c r="NEZ3295" s="618"/>
      <c r="NFA3295" s="619"/>
      <c r="NFB3295" s="620"/>
      <c r="NFC3295" s="620"/>
      <c r="NFD3295" s="620"/>
      <c r="NFE3295" s="617"/>
      <c r="NFF3295" s="618"/>
      <c r="NFG3295" s="619"/>
      <c r="NFH3295" s="620"/>
      <c r="NFI3295" s="620"/>
      <c r="NFJ3295" s="620"/>
      <c r="NFK3295" s="617"/>
      <c r="NFL3295" s="618"/>
      <c r="NFM3295" s="619"/>
      <c r="NFN3295" s="620"/>
      <c r="NFO3295" s="620"/>
      <c r="NFP3295" s="620"/>
      <c r="NFQ3295" s="617"/>
      <c r="NFR3295" s="618"/>
      <c r="NFS3295" s="619"/>
      <c r="NFT3295" s="620"/>
      <c r="NFU3295" s="620"/>
      <c r="NFV3295" s="620"/>
      <c r="NFW3295" s="617"/>
      <c r="NFX3295" s="618"/>
      <c r="NFY3295" s="619"/>
      <c r="NFZ3295" s="620"/>
      <c r="NGA3295" s="620"/>
      <c r="NGB3295" s="620"/>
      <c r="NGC3295" s="617"/>
      <c r="NGD3295" s="618"/>
      <c r="NGE3295" s="619"/>
      <c r="NGF3295" s="620"/>
      <c r="NGG3295" s="620"/>
      <c r="NGH3295" s="620"/>
      <c r="NGI3295" s="617"/>
      <c r="NGJ3295" s="618"/>
      <c r="NGK3295" s="619"/>
      <c r="NGL3295" s="620"/>
      <c r="NGM3295" s="620"/>
      <c r="NGN3295" s="620"/>
      <c r="NGO3295" s="617"/>
      <c r="NGP3295" s="618"/>
      <c r="NGQ3295" s="619"/>
      <c r="NGR3295" s="620"/>
      <c r="NGS3295" s="620"/>
      <c r="NGT3295" s="620"/>
      <c r="NGU3295" s="617"/>
      <c r="NGV3295" s="618"/>
      <c r="NGW3295" s="619"/>
      <c r="NGX3295" s="620"/>
      <c r="NGY3295" s="620"/>
      <c r="NGZ3295" s="620"/>
      <c r="NHA3295" s="617"/>
      <c r="NHB3295" s="618"/>
      <c r="NHC3295" s="619"/>
      <c r="NHD3295" s="620"/>
      <c r="NHE3295" s="620"/>
      <c r="NHF3295" s="620"/>
      <c r="NHG3295" s="617"/>
      <c r="NHH3295" s="618"/>
      <c r="NHI3295" s="619"/>
      <c r="NHJ3295" s="620"/>
      <c r="NHK3295" s="620"/>
      <c r="NHL3295" s="620"/>
      <c r="NHM3295" s="617"/>
      <c r="NHN3295" s="618"/>
      <c r="NHO3295" s="619"/>
      <c r="NHP3295" s="620"/>
      <c r="NHQ3295" s="620"/>
      <c r="NHR3295" s="620"/>
      <c r="NHS3295" s="617"/>
      <c r="NHT3295" s="618"/>
      <c r="NHU3295" s="619"/>
      <c r="NHV3295" s="620"/>
      <c r="NHW3295" s="620"/>
      <c r="NHX3295" s="620"/>
      <c r="NHY3295" s="617"/>
      <c r="NHZ3295" s="618"/>
      <c r="NIA3295" s="619"/>
      <c r="NIB3295" s="620"/>
      <c r="NIC3295" s="620"/>
      <c r="NID3295" s="620"/>
      <c r="NIE3295" s="617"/>
      <c r="NIF3295" s="618"/>
      <c r="NIG3295" s="619"/>
      <c r="NIH3295" s="620"/>
      <c r="NII3295" s="620"/>
      <c r="NIJ3295" s="620"/>
      <c r="NIK3295" s="617"/>
      <c r="NIL3295" s="618"/>
      <c r="NIM3295" s="619"/>
      <c r="NIN3295" s="620"/>
      <c r="NIO3295" s="620"/>
      <c r="NIP3295" s="620"/>
      <c r="NIQ3295" s="617"/>
      <c r="NIR3295" s="618"/>
      <c r="NIS3295" s="619"/>
      <c r="NIT3295" s="620"/>
      <c r="NIU3295" s="620"/>
      <c r="NIV3295" s="620"/>
      <c r="NIW3295" s="617"/>
      <c r="NIX3295" s="618"/>
      <c r="NIY3295" s="619"/>
      <c r="NIZ3295" s="620"/>
      <c r="NJA3295" s="620"/>
      <c r="NJB3295" s="620"/>
      <c r="NJC3295" s="617"/>
      <c r="NJD3295" s="618"/>
      <c r="NJE3295" s="619"/>
      <c r="NJF3295" s="620"/>
      <c r="NJG3295" s="620"/>
      <c r="NJH3295" s="620"/>
      <c r="NJI3295" s="617"/>
      <c r="NJJ3295" s="618"/>
      <c r="NJK3295" s="619"/>
      <c r="NJL3295" s="620"/>
      <c r="NJM3295" s="620"/>
      <c r="NJN3295" s="620"/>
      <c r="NJO3295" s="617"/>
      <c r="NJP3295" s="618"/>
      <c r="NJQ3295" s="619"/>
      <c r="NJR3295" s="620"/>
      <c r="NJS3295" s="620"/>
      <c r="NJT3295" s="620"/>
      <c r="NJU3295" s="617"/>
      <c r="NJV3295" s="618"/>
      <c r="NJW3295" s="619"/>
      <c r="NJX3295" s="620"/>
      <c r="NJY3295" s="620"/>
      <c r="NJZ3295" s="620"/>
      <c r="NKA3295" s="617"/>
      <c r="NKB3295" s="618"/>
      <c r="NKC3295" s="619"/>
      <c r="NKD3295" s="620"/>
      <c r="NKE3295" s="620"/>
      <c r="NKF3295" s="620"/>
      <c r="NKG3295" s="617"/>
      <c r="NKH3295" s="618"/>
      <c r="NKI3295" s="619"/>
      <c r="NKJ3295" s="620"/>
      <c r="NKK3295" s="620"/>
      <c r="NKL3295" s="620"/>
      <c r="NKM3295" s="617"/>
      <c r="NKN3295" s="618"/>
      <c r="NKO3295" s="619"/>
      <c r="NKP3295" s="620"/>
      <c r="NKQ3295" s="620"/>
      <c r="NKR3295" s="620"/>
      <c r="NKS3295" s="617"/>
      <c r="NKT3295" s="618"/>
      <c r="NKU3295" s="619"/>
      <c r="NKV3295" s="620"/>
      <c r="NKW3295" s="620"/>
      <c r="NKX3295" s="620"/>
      <c r="NKY3295" s="617"/>
      <c r="NKZ3295" s="618"/>
      <c r="NLA3295" s="619"/>
      <c r="NLB3295" s="620"/>
      <c r="NLC3295" s="620"/>
      <c r="NLD3295" s="620"/>
      <c r="NLE3295" s="617"/>
      <c r="NLF3295" s="618"/>
      <c r="NLG3295" s="619"/>
      <c r="NLH3295" s="620"/>
      <c r="NLI3295" s="620"/>
      <c r="NLJ3295" s="620"/>
      <c r="NLK3295" s="617"/>
      <c r="NLL3295" s="618"/>
      <c r="NLM3295" s="619"/>
      <c r="NLN3295" s="620"/>
      <c r="NLO3295" s="620"/>
      <c r="NLP3295" s="620"/>
      <c r="NLQ3295" s="617"/>
      <c r="NLR3295" s="618"/>
      <c r="NLS3295" s="619"/>
      <c r="NLT3295" s="620"/>
      <c r="NLU3295" s="620"/>
      <c r="NLV3295" s="620"/>
      <c r="NLW3295" s="617"/>
      <c r="NLX3295" s="618"/>
      <c r="NLY3295" s="619"/>
      <c r="NLZ3295" s="620"/>
      <c r="NMA3295" s="620"/>
      <c r="NMB3295" s="620"/>
      <c r="NMC3295" s="617"/>
      <c r="NMD3295" s="618"/>
      <c r="NME3295" s="619"/>
      <c r="NMF3295" s="620"/>
      <c r="NMG3295" s="620"/>
      <c r="NMH3295" s="620"/>
      <c r="NMI3295" s="617"/>
      <c r="NMJ3295" s="618"/>
      <c r="NMK3295" s="619"/>
      <c r="NML3295" s="620"/>
      <c r="NMM3295" s="620"/>
      <c r="NMN3295" s="620"/>
      <c r="NMO3295" s="617"/>
      <c r="NMP3295" s="618"/>
      <c r="NMQ3295" s="619"/>
      <c r="NMR3295" s="620"/>
      <c r="NMS3295" s="620"/>
      <c r="NMT3295" s="620"/>
      <c r="NMU3295" s="617"/>
      <c r="NMV3295" s="618"/>
      <c r="NMW3295" s="619"/>
      <c r="NMX3295" s="620"/>
      <c r="NMY3295" s="620"/>
      <c r="NMZ3295" s="620"/>
      <c r="NNA3295" s="617"/>
      <c r="NNB3295" s="618"/>
      <c r="NNC3295" s="619"/>
      <c r="NND3295" s="620"/>
      <c r="NNE3295" s="620"/>
      <c r="NNF3295" s="620"/>
      <c r="NNG3295" s="617"/>
      <c r="NNH3295" s="618"/>
      <c r="NNI3295" s="619"/>
      <c r="NNJ3295" s="620"/>
      <c r="NNK3295" s="620"/>
      <c r="NNL3295" s="620"/>
      <c r="NNM3295" s="617"/>
      <c r="NNN3295" s="618"/>
      <c r="NNO3295" s="619"/>
      <c r="NNP3295" s="620"/>
      <c r="NNQ3295" s="620"/>
      <c r="NNR3295" s="620"/>
      <c r="NNS3295" s="617"/>
      <c r="NNT3295" s="618"/>
      <c r="NNU3295" s="619"/>
      <c r="NNV3295" s="620"/>
      <c r="NNW3295" s="620"/>
      <c r="NNX3295" s="620"/>
      <c r="NNY3295" s="617"/>
      <c r="NNZ3295" s="618"/>
      <c r="NOA3295" s="619"/>
      <c r="NOB3295" s="620"/>
      <c r="NOC3295" s="620"/>
      <c r="NOD3295" s="620"/>
      <c r="NOE3295" s="617"/>
      <c r="NOF3295" s="618"/>
      <c r="NOG3295" s="619"/>
      <c r="NOH3295" s="620"/>
      <c r="NOI3295" s="620"/>
      <c r="NOJ3295" s="620"/>
      <c r="NOK3295" s="617"/>
      <c r="NOL3295" s="618"/>
      <c r="NOM3295" s="619"/>
      <c r="NON3295" s="620"/>
      <c r="NOO3295" s="620"/>
      <c r="NOP3295" s="620"/>
      <c r="NOQ3295" s="617"/>
      <c r="NOR3295" s="618"/>
      <c r="NOS3295" s="619"/>
      <c r="NOT3295" s="620"/>
      <c r="NOU3295" s="620"/>
      <c r="NOV3295" s="620"/>
      <c r="NOW3295" s="617"/>
      <c r="NOX3295" s="618"/>
      <c r="NOY3295" s="619"/>
      <c r="NOZ3295" s="620"/>
      <c r="NPA3295" s="620"/>
      <c r="NPB3295" s="620"/>
      <c r="NPC3295" s="617"/>
      <c r="NPD3295" s="618"/>
      <c r="NPE3295" s="619"/>
      <c r="NPF3295" s="620"/>
      <c r="NPG3295" s="620"/>
      <c r="NPH3295" s="620"/>
      <c r="NPI3295" s="617"/>
      <c r="NPJ3295" s="618"/>
      <c r="NPK3295" s="619"/>
      <c r="NPL3295" s="620"/>
      <c r="NPM3295" s="620"/>
      <c r="NPN3295" s="620"/>
      <c r="NPO3295" s="617"/>
      <c r="NPP3295" s="618"/>
      <c r="NPQ3295" s="619"/>
      <c r="NPR3295" s="620"/>
      <c r="NPS3295" s="620"/>
      <c r="NPT3295" s="620"/>
      <c r="NPU3295" s="617"/>
      <c r="NPV3295" s="618"/>
      <c r="NPW3295" s="619"/>
      <c r="NPX3295" s="620"/>
      <c r="NPY3295" s="620"/>
      <c r="NPZ3295" s="620"/>
      <c r="NQA3295" s="617"/>
      <c r="NQB3295" s="618"/>
      <c r="NQC3295" s="619"/>
      <c r="NQD3295" s="620"/>
      <c r="NQE3295" s="620"/>
      <c r="NQF3295" s="620"/>
      <c r="NQG3295" s="617"/>
      <c r="NQH3295" s="618"/>
      <c r="NQI3295" s="619"/>
      <c r="NQJ3295" s="620"/>
      <c r="NQK3295" s="620"/>
      <c r="NQL3295" s="620"/>
      <c r="NQM3295" s="617"/>
      <c r="NQN3295" s="618"/>
      <c r="NQO3295" s="619"/>
      <c r="NQP3295" s="620"/>
      <c r="NQQ3295" s="620"/>
      <c r="NQR3295" s="620"/>
      <c r="NQS3295" s="617"/>
      <c r="NQT3295" s="618"/>
      <c r="NQU3295" s="619"/>
      <c r="NQV3295" s="620"/>
      <c r="NQW3295" s="620"/>
      <c r="NQX3295" s="620"/>
      <c r="NQY3295" s="617"/>
      <c r="NQZ3295" s="618"/>
      <c r="NRA3295" s="619"/>
      <c r="NRB3295" s="620"/>
      <c r="NRC3295" s="620"/>
      <c r="NRD3295" s="620"/>
      <c r="NRE3295" s="617"/>
      <c r="NRF3295" s="618"/>
      <c r="NRG3295" s="619"/>
      <c r="NRH3295" s="620"/>
      <c r="NRI3295" s="620"/>
      <c r="NRJ3295" s="620"/>
      <c r="NRK3295" s="617"/>
      <c r="NRL3295" s="618"/>
      <c r="NRM3295" s="619"/>
      <c r="NRN3295" s="620"/>
      <c r="NRO3295" s="620"/>
      <c r="NRP3295" s="620"/>
      <c r="NRQ3295" s="617"/>
      <c r="NRR3295" s="618"/>
      <c r="NRS3295" s="619"/>
      <c r="NRT3295" s="620"/>
      <c r="NRU3295" s="620"/>
      <c r="NRV3295" s="620"/>
      <c r="NRW3295" s="617"/>
      <c r="NRX3295" s="618"/>
      <c r="NRY3295" s="619"/>
      <c r="NRZ3295" s="620"/>
      <c r="NSA3295" s="620"/>
      <c r="NSB3295" s="620"/>
      <c r="NSC3295" s="617"/>
      <c r="NSD3295" s="618"/>
      <c r="NSE3295" s="619"/>
      <c r="NSF3295" s="620"/>
      <c r="NSG3295" s="620"/>
      <c r="NSH3295" s="620"/>
      <c r="NSI3295" s="617"/>
      <c r="NSJ3295" s="618"/>
      <c r="NSK3295" s="619"/>
      <c r="NSL3295" s="620"/>
      <c r="NSM3295" s="620"/>
      <c r="NSN3295" s="620"/>
      <c r="NSO3295" s="617"/>
      <c r="NSP3295" s="618"/>
      <c r="NSQ3295" s="619"/>
      <c r="NSR3295" s="620"/>
      <c r="NSS3295" s="620"/>
      <c r="NST3295" s="620"/>
      <c r="NSU3295" s="617"/>
      <c r="NSV3295" s="618"/>
      <c r="NSW3295" s="619"/>
      <c r="NSX3295" s="620"/>
      <c r="NSY3295" s="620"/>
      <c r="NSZ3295" s="620"/>
      <c r="NTA3295" s="617"/>
      <c r="NTB3295" s="618"/>
      <c r="NTC3295" s="619"/>
      <c r="NTD3295" s="620"/>
      <c r="NTE3295" s="620"/>
      <c r="NTF3295" s="620"/>
      <c r="NTG3295" s="617"/>
      <c r="NTH3295" s="618"/>
      <c r="NTI3295" s="619"/>
      <c r="NTJ3295" s="620"/>
      <c r="NTK3295" s="620"/>
      <c r="NTL3295" s="620"/>
      <c r="NTM3295" s="617"/>
      <c r="NTN3295" s="618"/>
      <c r="NTO3295" s="619"/>
      <c r="NTP3295" s="620"/>
      <c r="NTQ3295" s="620"/>
      <c r="NTR3295" s="620"/>
      <c r="NTS3295" s="617"/>
      <c r="NTT3295" s="618"/>
      <c r="NTU3295" s="619"/>
      <c r="NTV3295" s="620"/>
      <c r="NTW3295" s="620"/>
      <c r="NTX3295" s="620"/>
      <c r="NTY3295" s="617"/>
      <c r="NTZ3295" s="618"/>
      <c r="NUA3295" s="619"/>
      <c r="NUB3295" s="620"/>
      <c r="NUC3295" s="620"/>
      <c r="NUD3295" s="620"/>
      <c r="NUE3295" s="617"/>
      <c r="NUF3295" s="618"/>
      <c r="NUG3295" s="619"/>
      <c r="NUH3295" s="620"/>
      <c r="NUI3295" s="620"/>
      <c r="NUJ3295" s="620"/>
      <c r="NUK3295" s="617"/>
      <c r="NUL3295" s="618"/>
      <c r="NUM3295" s="619"/>
      <c r="NUN3295" s="620"/>
      <c r="NUO3295" s="620"/>
      <c r="NUP3295" s="620"/>
      <c r="NUQ3295" s="617"/>
      <c r="NUR3295" s="618"/>
      <c r="NUS3295" s="619"/>
      <c r="NUT3295" s="620"/>
      <c r="NUU3295" s="620"/>
      <c r="NUV3295" s="620"/>
      <c r="NUW3295" s="617"/>
      <c r="NUX3295" s="618"/>
      <c r="NUY3295" s="619"/>
      <c r="NUZ3295" s="620"/>
      <c r="NVA3295" s="620"/>
      <c r="NVB3295" s="620"/>
      <c r="NVC3295" s="617"/>
      <c r="NVD3295" s="618"/>
      <c r="NVE3295" s="619"/>
      <c r="NVF3295" s="620"/>
      <c r="NVG3295" s="620"/>
      <c r="NVH3295" s="620"/>
      <c r="NVI3295" s="617"/>
      <c r="NVJ3295" s="618"/>
      <c r="NVK3295" s="619"/>
      <c r="NVL3295" s="620"/>
      <c r="NVM3295" s="620"/>
      <c r="NVN3295" s="620"/>
      <c r="NVO3295" s="617"/>
      <c r="NVP3295" s="618"/>
      <c r="NVQ3295" s="619"/>
      <c r="NVR3295" s="620"/>
      <c r="NVS3295" s="620"/>
      <c r="NVT3295" s="620"/>
      <c r="NVU3295" s="617"/>
      <c r="NVV3295" s="618"/>
      <c r="NVW3295" s="619"/>
      <c r="NVX3295" s="620"/>
      <c r="NVY3295" s="620"/>
      <c r="NVZ3295" s="620"/>
      <c r="NWA3295" s="617"/>
      <c r="NWB3295" s="618"/>
      <c r="NWC3295" s="619"/>
      <c r="NWD3295" s="620"/>
      <c r="NWE3295" s="620"/>
      <c r="NWF3295" s="620"/>
      <c r="NWG3295" s="617"/>
      <c r="NWH3295" s="618"/>
      <c r="NWI3295" s="619"/>
      <c r="NWJ3295" s="620"/>
      <c r="NWK3295" s="620"/>
      <c r="NWL3295" s="620"/>
      <c r="NWM3295" s="617"/>
      <c r="NWN3295" s="618"/>
      <c r="NWO3295" s="619"/>
      <c r="NWP3295" s="620"/>
      <c r="NWQ3295" s="620"/>
      <c r="NWR3295" s="620"/>
      <c r="NWS3295" s="617"/>
      <c r="NWT3295" s="618"/>
      <c r="NWU3295" s="619"/>
      <c r="NWV3295" s="620"/>
      <c r="NWW3295" s="620"/>
      <c r="NWX3295" s="620"/>
      <c r="NWY3295" s="617"/>
      <c r="NWZ3295" s="618"/>
      <c r="NXA3295" s="619"/>
      <c r="NXB3295" s="620"/>
      <c r="NXC3295" s="620"/>
      <c r="NXD3295" s="620"/>
      <c r="NXE3295" s="617"/>
      <c r="NXF3295" s="618"/>
      <c r="NXG3295" s="619"/>
      <c r="NXH3295" s="620"/>
      <c r="NXI3295" s="620"/>
      <c r="NXJ3295" s="620"/>
      <c r="NXK3295" s="617"/>
      <c r="NXL3295" s="618"/>
      <c r="NXM3295" s="619"/>
      <c r="NXN3295" s="620"/>
      <c r="NXO3295" s="620"/>
      <c r="NXP3295" s="620"/>
      <c r="NXQ3295" s="617"/>
      <c r="NXR3295" s="618"/>
      <c r="NXS3295" s="619"/>
      <c r="NXT3295" s="620"/>
      <c r="NXU3295" s="620"/>
      <c r="NXV3295" s="620"/>
      <c r="NXW3295" s="617"/>
      <c r="NXX3295" s="618"/>
      <c r="NXY3295" s="619"/>
      <c r="NXZ3295" s="620"/>
      <c r="NYA3295" s="620"/>
      <c r="NYB3295" s="620"/>
      <c r="NYC3295" s="617"/>
      <c r="NYD3295" s="618"/>
      <c r="NYE3295" s="619"/>
      <c r="NYF3295" s="620"/>
      <c r="NYG3295" s="620"/>
      <c r="NYH3295" s="620"/>
      <c r="NYI3295" s="617"/>
      <c r="NYJ3295" s="618"/>
      <c r="NYK3295" s="619"/>
      <c r="NYL3295" s="620"/>
      <c r="NYM3295" s="620"/>
      <c r="NYN3295" s="620"/>
      <c r="NYO3295" s="617"/>
      <c r="NYP3295" s="618"/>
      <c r="NYQ3295" s="619"/>
      <c r="NYR3295" s="620"/>
      <c r="NYS3295" s="620"/>
      <c r="NYT3295" s="620"/>
      <c r="NYU3295" s="617"/>
      <c r="NYV3295" s="618"/>
      <c r="NYW3295" s="619"/>
      <c r="NYX3295" s="620"/>
      <c r="NYY3295" s="620"/>
      <c r="NYZ3295" s="620"/>
      <c r="NZA3295" s="617"/>
      <c r="NZB3295" s="618"/>
      <c r="NZC3295" s="619"/>
      <c r="NZD3295" s="620"/>
      <c r="NZE3295" s="620"/>
      <c r="NZF3295" s="620"/>
      <c r="NZG3295" s="617"/>
      <c r="NZH3295" s="618"/>
      <c r="NZI3295" s="619"/>
      <c r="NZJ3295" s="620"/>
      <c r="NZK3295" s="620"/>
      <c r="NZL3295" s="620"/>
      <c r="NZM3295" s="617"/>
      <c r="NZN3295" s="618"/>
      <c r="NZO3295" s="619"/>
      <c r="NZP3295" s="620"/>
      <c r="NZQ3295" s="620"/>
      <c r="NZR3295" s="620"/>
      <c r="NZS3295" s="617"/>
      <c r="NZT3295" s="618"/>
      <c r="NZU3295" s="619"/>
      <c r="NZV3295" s="620"/>
      <c r="NZW3295" s="620"/>
      <c r="NZX3295" s="620"/>
      <c r="NZY3295" s="617"/>
      <c r="NZZ3295" s="618"/>
      <c r="OAA3295" s="619"/>
      <c r="OAB3295" s="620"/>
      <c r="OAC3295" s="620"/>
      <c r="OAD3295" s="620"/>
      <c r="OAE3295" s="617"/>
      <c r="OAF3295" s="618"/>
      <c r="OAG3295" s="619"/>
      <c r="OAH3295" s="620"/>
      <c r="OAI3295" s="620"/>
      <c r="OAJ3295" s="620"/>
      <c r="OAK3295" s="617"/>
      <c r="OAL3295" s="618"/>
      <c r="OAM3295" s="619"/>
      <c r="OAN3295" s="620"/>
      <c r="OAO3295" s="620"/>
      <c r="OAP3295" s="620"/>
      <c r="OAQ3295" s="617"/>
      <c r="OAR3295" s="618"/>
      <c r="OAS3295" s="619"/>
      <c r="OAT3295" s="620"/>
      <c r="OAU3295" s="620"/>
      <c r="OAV3295" s="620"/>
      <c r="OAW3295" s="617"/>
      <c r="OAX3295" s="618"/>
      <c r="OAY3295" s="619"/>
      <c r="OAZ3295" s="620"/>
      <c r="OBA3295" s="620"/>
      <c r="OBB3295" s="620"/>
      <c r="OBC3295" s="617"/>
      <c r="OBD3295" s="618"/>
      <c r="OBE3295" s="619"/>
      <c r="OBF3295" s="620"/>
      <c r="OBG3295" s="620"/>
      <c r="OBH3295" s="620"/>
      <c r="OBI3295" s="617"/>
      <c r="OBJ3295" s="618"/>
      <c r="OBK3295" s="619"/>
      <c r="OBL3295" s="620"/>
      <c r="OBM3295" s="620"/>
      <c r="OBN3295" s="620"/>
      <c r="OBO3295" s="617"/>
      <c r="OBP3295" s="618"/>
      <c r="OBQ3295" s="619"/>
      <c r="OBR3295" s="620"/>
      <c r="OBS3295" s="620"/>
      <c r="OBT3295" s="620"/>
      <c r="OBU3295" s="617"/>
      <c r="OBV3295" s="618"/>
      <c r="OBW3295" s="619"/>
      <c r="OBX3295" s="620"/>
      <c r="OBY3295" s="620"/>
      <c r="OBZ3295" s="620"/>
      <c r="OCA3295" s="617"/>
      <c r="OCB3295" s="618"/>
      <c r="OCC3295" s="619"/>
      <c r="OCD3295" s="620"/>
      <c r="OCE3295" s="620"/>
      <c r="OCF3295" s="620"/>
      <c r="OCG3295" s="617"/>
      <c r="OCH3295" s="618"/>
      <c r="OCI3295" s="619"/>
      <c r="OCJ3295" s="620"/>
      <c r="OCK3295" s="620"/>
      <c r="OCL3295" s="620"/>
      <c r="OCM3295" s="617"/>
      <c r="OCN3295" s="618"/>
      <c r="OCO3295" s="619"/>
      <c r="OCP3295" s="620"/>
      <c r="OCQ3295" s="620"/>
      <c r="OCR3295" s="620"/>
      <c r="OCS3295" s="617"/>
      <c r="OCT3295" s="618"/>
      <c r="OCU3295" s="619"/>
      <c r="OCV3295" s="620"/>
      <c r="OCW3295" s="620"/>
      <c r="OCX3295" s="620"/>
      <c r="OCY3295" s="617"/>
      <c r="OCZ3295" s="618"/>
      <c r="ODA3295" s="619"/>
      <c r="ODB3295" s="620"/>
      <c r="ODC3295" s="620"/>
      <c r="ODD3295" s="620"/>
      <c r="ODE3295" s="617"/>
      <c r="ODF3295" s="618"/>
      <c r="ODG3295" s="619"/>
      <c r="ODH3295" s="620"/>
      <c r="ODI3295" s="620"/>
      <c r="ODJ3295" s="620"/>
      <c r="ODK3295" s="617"/>
      <c r="ODL3295" s="618"/>
      <c r="ODM3295" s="619"/>
      <c r="ODN3295" s="620"/>
      <c r="ODO3295" s="620"/>
      <c r="ODP3295" s="620"/>
      <c r="ODQ3295" s="617"/>
      <c r="ODR3295" s="618"/>
      <c r="ODS3295" s="619"/>
      <c r="ODT3295" s="620"/>
      <c r="ODU3295" s="620"/>
      <c r="ODV3295" s="620"/>
      <c r="ODW3295" s="617"/>
      <c r="ODX3295" s="618"/>
      <c r="ODY3295" s="619"/>
      <c r="ODZ3295" s="620"/>
      <c r="OEA3295" s="620"/>
      <c r="OEB3295" s="620"/>
      <c r="OEC3295" s="617"/>
      <c r="OED3295" s="618"/>
      <c r="OEE3295" s="619"/>
      <c r="OEF3295" s="620"/>
      <c r="OEG3295" s="620"/>
      <c r="OEH3295" s="620"/>
      <c r="OEI3295" s="617"/>
      <c r="OEJ3295" s="618"/>
      <c r="OEK3295" s="619"/>
      <c r="OEL3295" s="620"/>
      <c r="OEM3295" s="620"/>
      <c r="OEN3295" s="620"/>
      <c r="OEO3295" s="617"/>
      <c r="OEP3295" s="618"/>
      <c r="OEQ3295" s="619"/>
      <c r="OER3295" s="620"/>
      <c r="OES3295" s="620"/>
      <c r="OET3295" s="620"/>
      <c r="OEU3295" s="617"/>
      <c r="OEV3295" s="618"/>
      <c r="OEW3295" s="619"/>
      <c r="OEX3295" s="620"/>
      <c r="OEY3295" s="620"/>
      <c r="OEZ3295" s="620"/>
      <c r="OFA3295" s="617"/>
      <c r="OFB3295" s="618"/>
      <c r="OFC3295" s="619"/>
      <c r="OFD3295" s="620"/>
      <c r="OFE3295" s="620"/>
      <c r="OFF3295" s="620"/>
      <c r="OFG3295" s="617"/>
      <c r="OFH3295" s="618"/>
      <c r="OFI3295" s="619"/>
      <c r="OFJ3295" s="620"/>
      <c r="OFK3295" s="620"/>
      <c r="OFL3295" s="620"/>
      <c r="OFM3295" s="617"/>
      <c r="OFN3295" s="618"/>
      <c r="OFO3295" s="619"/>
      <c r="OFP3295" s="620"/>
      <c r="OFQ3295" s="620"/>
      <c r="OFR3295" s="620"/>
      <c r="OFS3295" s="617"/>
      <c r="OFT3295" s="618"/>
      <c r="OFU3295" s="619"/>
      <c r="OFV3295" s="620"/>
      <c r="OFW3295" s="620"/>
      <c r="OFX3295" s="620"/>
      <c r="OFY3295" s="617"/>
      <c r="OFZ3295" s="618"/>
      <c r="OGA3295" s="619"/>
      <c r="OGB3295" s="620"/>
      <c r="OGC3295" s="620"/>
      <c r="OGD3295" s="620"/>
      <c r="OGE3295" s="617"/>
      <c r="OGF3295" s="618"/>
      <c r="OGG3295" s="619"/>
      <c r="OGH3295" s="620"/>
      <c r="OGI3295" s="620"/>
      <c r="OGJ3295" s="620"/>
      <c r="OGK3295" s="617"/>
      <c r="OGL3295" s="618"/>
      <c r="OGM3295" s="619"/>
      <c r="OGN3295" s="620"/>
      <c r="OGO3295" s="620"/>
      <c r="OGP3295" s="620"/>
      <c r="OGQ3295" s="617"/>
      <c r="OGR3295" s="618"/>
      <c r="OGS3295" s="619"/>
      <c r="OGT3295" s="620"/>
      <c r="OGU3295" s="620"/>
      <c r="OGV3295" s="620"/>
      <c r="OGW3295" s="617"/>
      <c r="OGX3295" s="618"/>
      <c r="OGY3295" s="619"/>
      <c r="OGZ3295" s="620"/>
      <c r="OHA3295" s="620"/>
      <c r="OHB3295" s="620"/>
      <c r="OHC3295" s="617"/>
      <c r="OHD3295" s="618"/>
      <c r="OHE3295" s="619"/>
      <c r="OHF3295" s="620"/>
      <c r="OHG3295" s="620"/>
      <c r="OHH3295" s="620"/>
      <c r="OHI3295" s="617"/>
      <c r="OHJ3295" s="618"/>
      <c r="OHK3295" s="619"/>
      <c r="OHL3295" s="620"/>
      <c r="OHM3295" s="620"/>
      <c r="OHN3295" s="620"/>
      <c r="OHO3295" s="617"/>
      <c r="OHP3295" s="618"/>
      <c r="OHQ3295" s="619"/>
      <c r="OHR3295" s="620"/>
      <c r="OHS3295" s="620"/>
      <c r="OHT3295" s="620"/>
      <c r="OHU3295" s="617"/>
      <c r="OHV3295" s="618"/>
      <c r="OHW3295" s="619"/>
      <c r="OHX3295" s="620"/>
      <c r="OHY3295" s="620"/>
      <c r="OHZ3295" s="620"/>
      <c r="OIA3295" s="617"/>
      <c r="OIB3295" s="618"/>
      <c r="OIC3295" s="619"/>
      <c r="OID3295" s="620"/>
      <c r="OIE3295" s="620"/>
      <c r="OIF3295" s="620"/>
      <c r="OIG3295" s="617"/>
      <c r="OIH3295" s="618"/>
      <c r="OII3295" s="619"/>
      <c r="OIJ3295" s="620"/>
      <c r="OIK3295" s="620"/>
      <c r="OIL3295" s="620"/>
      <c r="OIM3295" s="617"/>
      <c r="OIN3295" s="618"/>
      <c r="OIO3295" s="619"/>
      <c r="OIP3295" s="620"/>
      <c r="OIQ3295" s="620"/>
      <c r="OIR3295" s="620"/>
      <c r="OIS3295" s="617"/>
      <c r="OIT3295" s="618"/>
      <c r="OIU3295" s="619"/>
      <c r="OIV3295" s="620"/>
      <c r="OIW3295" s="620"/>
      <c r="OIX3295" s="620"/>
      <c r="OIY3295" s="617"/>
      <c r="OIZ3295" s="618"/>
      <c r="OJA3295" s="619"/>
      <c r="OJB3295" s="620"/>
      <c r="OJC3295" s="620"/>
      <c r="OJD3295" s="620"/>
      <c r="OJE3295" s="617"/>
      <c r="OJF3295" s="618"/>
      <c r="OJG3295" s="619"/>
      <c r="OJH3295" s="620"/>
      <c r="OJI3295" s="620"/>
      <c r="OJJ3295" s="620"/>
      <c r="OJK3295" s="617"/>
      <c r="OJL3295" s="618"/>
      <c r="OJM3295" s="619"/>
      <c r="OJN3295" s="620"/>
      <c r="OJO3295" s="620"/>
      <c r="OJP3295" s="620"/>
      <c r="OJQ3295" s="617"/>
      <c r="OJR3295" s="618"/>
      <c r="OJS3295" s="619"/>
      <c r="OJT3295" s="620"/>
      <c r="OJU3295" s="620"/>
      <c r="OJV3295" s="620"/>
      <c r="OJW3295" s="617"/>
      <c r="OJX3295" s="618"/>
      <c r="OJY3295" s="619"/>
      <c r="OJZ3295" s="620"/>
      <c r="OKA3295" s="620"/>
      <c r="OKB3295" s="620"/>
      <c r="OKC3295" s="617"/>
      <c r="OKD3295" s="618"/>
      <c r="OKE3295" s="619"/>
      <c r="OKF3295" s="620"/>
      <c r="OKG3295" s="620"/>
      <c r="OKH3295" s="620"/>
      <c r="OKI3295" s="617"/>
      <c r="OKJ3295" s="618"/>
      <c r="OKK3295" s="619"/>
      <c r="OKL3295" s="620"/>
      <c r="OKM3295" s="620"/>
      <c r="OKN3295" s="620"/>
      <c r="OKO3295" s="617"/>
      <c r="OKP3295" s="618"/>
      <c r="OKQ3295" s="619"/>
      <c r="OKR3295" s="620"/>
      <c r="OKS3295" s="620"/>
      <c r="OKT3295" s="620"/>
      <c r="OKU3295" s="617"/>
      <c r="OKV3295" s="618"/>
      <c r="OKW3295" s="619"/>
      <c r="OKX3295" s="620"/>
      <c r="OKY3295" s="620"/>
      <c r="OKZ3295" s="620"/>
      <c r="OLA3295" s="617"/>
      <c r="OLB3295" s="618"/>
      <c r="OLC3295" s="619"/>
      <c r="OLD3295" s="620"/>
      <c r="OLE3295" s="620"/>
      <c r="OLF3295" s="620"/>
      <c r="OLG3295" s="617"/>
      <c r="OLH3295" s="618"/>
      <c r="OLI3295" s="619"/>
      <c r="OLJ3295" s="620"/>
      <c r="OLK3295" s="620"/>
      <c r="OLL3295" s="620"/>
      <c r="OLM3295" s="617"/>
      <c r="OLN3295" s="618"/>
      <c r="OLO3295" s="619"/>
      <c r="OLP3295" s="620"/>
      <c r="OLQ3295" s="620"/>
      <c r="OLR3295" s="620"/>
      <c r="OLS3295" s="617"/>
      <c r="OLT3295" s="618"/>
      <c r="OLU3295" s="619"/>
      <c r="OLV3295" s="620"/>
      <c r="OLW3295" s="620"/>
      <c r="OLX3295" s="620"/>
      <c r="OLY3295" s="617"/>
      <c r="OLZ3295" s="618"/>
      <c r="OMA3295" s="619"/>
      <c r="OMB3295" s="620"/>
      <c r="OMC3295" s="620"/>
      <c r="OMD3295" s="620"/>
      <c r="OME3295" s="617"/>
      <c r="OMF3295" s="618"/>
      <c r="OMG3295" s="619"/>
      <c r="OMH3295" s="620"/>
      <c r="OMI3295" s="620"/>
      <c r="OMJ3295" s="620"/>
      <c r="OMK3295" s="617"/>
      <c r="OML3295" s="618"/>
      <c r="OMM3295" s="619"/>
      <c r="OMN3295" s="620"/>
      <c r="OMO3295" s="620"/>
      <c r="OMP3295" s="620"/>
      <c r="OMQ3295" s="617"/>
      <c r="OMR3295" s="618"/>
      <c r="OMS3295" s="619"/>
      <c r="OMT3295" s="620"/>
      <c r="OMU3295" s="620"/>
      <c r="OMV3295" s="620"/>
      <c r="OMW3295" s="617"/>
      <c r="OMX3295" s="618"/>
      <c r="OMY3295" s="619"/>
      <c r="OMZ3295" s="620"/>
      <c r="ONA3295" s="620"/>
      <c r="ONB3295" s="620"/>
      <c r="ONC3295" s="617"/>
      <c r="OND3295" s="618"/>
      <c r="ONE3295" s="619"/>
      <c r="ONF3295" s="620"/>
      <c r="ONG3295" s="620"/>
      <c r="ONH3295" s="620"/>
      <c r="ONI3295" s="617"/>
      <c r="ONJ3295" s="618"/>
      <c r="ONK3295" s="619"/>
      <c r="ONL3295" s="620"/>
      <c r="ONM3295" s="620"/>
      <c r="ONN3295" s="620"/>
      <c r="ONO3295" s="617"/>
      <c r="ONP3295" s="618"/>
      <c r="ONQ3295" s="619"/>
      <c r="ONR3295" s="620"/>
      <c r="ONS3295" s="620"/>
      <c r="ONT3295" s="620"/>
      <c r="ONU3295" s="617"/>
      <c r="ONV3295" s="618"/>
      <c r="ONW3295" s="619"/>
      <c r="ONX3295" s="620"/>
      <c r="ONY3295" s="620"/>
      <c r="ONZ3295" s="620"/>
      <c r="OOA3295" s="617"/>
      <c r="OOB3295" s="618"/>
      <c r="OOC3295" s="619"/>
      <c r="OOD3295" s="620"/>
      <c r="OOE3295" s="620"/>
      <c r="OOF3295" s="620"/>
      <c r="OOG3295" s="617"/>
      <c r="OOH3295" s="618"/>
      <c r="OOI3295" s="619"/>
      <c r="OOJ3295" s="620"/>
      <c r="OOK3295" s="620"/>
      <c r="OOL3295" s="620"/>
      <c r="OOM3295" s="617"/>
      <c r="OON3295" s="618"/>
      <c r="OOO3295" s="619"/>
      <c r="OOP3295" s="620"/>
      <c r="OOQ3295" s="620"/>
      <c r="OOR3295" s="620"/>
      <c r="OOS3295" s="617"/>
      <c r="OOT3295" s="618"/>
      <c r="OOU3295" s="619"/>
      <c r="OOV3295" s="620"/>
      <c r="OOW3295" s="620"/>
      <c r="OOX3295" s="620"/>
      <c r="OOY3295" s="617"/>
      <c r="OOZ3295" s="618"/>
      <c r="OPA3295" s="619"/>
      <c r="OPB3295" s="620"/>
      <c r="OPC3295" s="620"/>
      <c r="OPD3295" s="620"/>
      <c r="OPE3295" s="617"/>
      <c r="OPF3295" s="618"/>
      <c r="OPG3295" s="619"/>
      <c r="OPH3295" s="620"/>
      <c r="OPI3295" s="620"/>
      <c r="OPJ3295" s="620"/>
      <c r="OPK3295" s="617"/>
      <c r="OPL3295" s="618"/>
      <c r="OPM3295" s="619"/>
      <c r="OPN3295" s="620"/>
      <c r="OPO3295" s="620"/>
      <c r="OPP3295" s="620"/>
      <c r="OPQ3295" s="617"/>
      <c r="OPR3295" s="618"/>
      <c r="OPS3295" s="619"/>
      <c r="OPT3295" s="620"/>
      <c r="OPU3295" s="620"/>
      <c r="OPV3295" s="620"/>
      <c r="OPW3295" s="617"/>
      <c r="OPX3295" s="618"/>
      <c r="OPY3295" s="619"/>
      <c r="OPZ3295" s="620"/>
      <c r="OQA3295" s="620"/>
      <c r="OQB3295" s="620"/>
      <c r="OQC3295" s="617"/>
      <c r="OQD3295" s="618"/>
      <c r="OQE3295" s="619"/>
      <c r="OQF3295" s="620"/>
      <c r="OQG3295" s="620"/>
      <c r="OQH3295" s="620"/>
      <c r="OQI3295" s="617"/>
      <c r="OQJ3295" s="618"/>
      <c r="OQK3295" s="619"/>
      <c r="OQL3295" s="620"/>
      <c r="OQM3295" s="620"/>
      <c r="OQN3295" s="620"/>
      <c r="OQO3295" s="617"/>
      <c r="OQP3295" s="618"/>
      <c r="OQQ3295" s="619"/>
      <c r="OQR3295" s="620"/>
      <c r="OQS3295" s="620"/>
      <c r="OQT3295" s="620"/>
      <c r="OQU3295" s="617"/>
      <c r="OQV3295" s="618"/>
      <c r="OQW3295" s="619"/>
      <c r="OQX3295" s="620"/>
      <c r="OQY3295" s="620"/>
      <c r="OQZ3295" s="620"/>
      <c r="ORA3295" s="617"/>
      <c r="ORB3295" s="618"/>
      <c r="ORC3295" s="619"/>
      <c r="ORD3295" s="620"/>
      <c r="ORE3295" s="620"/>
      <c r="ORF3295" s="620"/>
      <c r="ORG3295" s="617"/>
      <c r="ORH3295" s="618"/>
      <c r="ORI3295" s="619"/>
      <c r="ORJ3295" s="620"/>
      <c r="ORK3295" s="620"/>
      <c r="ORL3295" s="620"/>
      <c r="ORM3295" s="617"/>
      <c r="ORN3295" s="618"/>
      <c r="ORO3295" s="619"/>
      <c r="ORP3295" s="620"/>
      <c r="ORQ3295" s="620"/>
      <c r="ORR3295" s="620"/>
      <c r="ORS3295" s="617"/>
      <c r="ORT3295" s="618"/>
      <c r="ORU3295" s="619"/>
      <c r="ORV3295" s="620"/>
      <c r="ORW3295" s="620"/>
      <c r="ORX3295" s="620"/>
      <c r="ORY3295" s="617"/>
      <c r="ORZ3295" s="618"/>
      <c r="OSA3295" s="619"/>
      <c r="OSB3295" s="620"/>
      <c r="OSC3295" s="620"/>
      <c r="OSD3295" s="620"/>
      <c r="OSE3295" s="617"/>
      <c r="OSF3295" s="618"/>
      <c r="OSG3295" s="619"/>
      <c r="OSH3295" s="620"/>
      <c r="OSI3295" s="620"/>
      <c r="OSJ3295" s="620"/>
      <c r="OSK3295" s="617"/>
      <c r="OSL3295" s="618"/>
      <c r="OSM3295" s="619"/>
      <c r="OSN3295" s="620"/>
      <c r="OSO3295" s="620"/>
      <c r="OSP3295" s="620"/>
      <c r="OSQ3295" s="617"/>
      <c r="OSR3295" s="618"/>
      <c r="OSS3295" s="619"/>
      <c r="OST3295" s="620"/>
      <c r="OSU3295" s="620"/>
      <c r="OSV3295" s="620"/>
      <c r="OSW3295" s="617"/>
      <c r="OSX3295" s="618"/>
      <c r="OSY3295" s="619"/>
      <c r="OSZ3295" s="620"/>
      <c r="OTA3295" s="620"/>
      <c r="OTB3295" s="620"/>
      <c r="OTC3295" s="617"/>
      <c r="OTD3295" s="618"/>
      <c r="OTE3295" s="619"/>
      <c r="OTF3295" s="620"/>
      <c r="OTG3295" s="620"/>
      <c r="OTH3295" s="620"/>
      <c r="OTI3295" s="617"/>
      <c r="OTJ3295" s="618"/>
      <c r="OTK3295" s="619"/>
      <c r="OTL3295" s="620"/>
      <c r="OTM3295" s="620"/>
      <c r="OTN3295" s="620"/>
      <c r="OTO3295" s="617"/>
      <c r="OTP3295" s="618"/>
      <c r="OTQ3295" s="619"/>
      <c r="OTR3295" s="620"/>
      <c r="OTS3295" s="620"/>
      <c r="OTT3295" s="620"/>
      <c r="OTU3295" s="617"/>
      <c r="OTV3295" s="618"/>
      <c r="OTW3295" s="619"/>
      <c r="OTX3295" s="620"/>
      <c r="OTY3295" s="620"/>
      <c r="OTZ3295" s="620"/>
      <c r="OUA3295" s="617"/>
      <c r="OUB3295" s="618"/>
      <c r="OUC3295" s="619"/>
      <c r="OUD3295" s="620"/>
      <c r="OUE3295" s="620"/>
      <c r="OUF3295" s="620"/>
      <c r="OUG3295" s="617"/>
      <c r="OUH3295" s="618"/>
      <c r="OUI3295" s="619"/>
      <c r="OUJ3295" s="620"/>
      <c r="OUK3295" s="620"/>
      <c r="OUL3295" s="620"/>
      <c r="OUM3295" s="617"/>
      <c r="OUN3295" s="618"/>
      <c r="OUO3295" s="619"/>
      <c r="OUP3295" s="620"/>
      <c r="OUQ3295" s="620"/>
      <c r="OUR3295" s="620"/>
      <c r="OUS3295" s="617"/>
      <c r="OUT3295" s="618"/>
      <c r="OUU3295" s="619"/>
      <c r="OUV3295" s="620"/>
      <c r="OUW3295" s="620"/>
      <c r="OUX3295" s="620"/>
      <c r="OUY3295" s="617"/>
      <c r="OUZ3295" s="618"/>
      <c r="OVA3295" s="619"/>
      <c r="OVB3295" s="620"/>
      <c r="OVC3295" s="620"/>
      <c r="OVD3295" s="620"/>
      <c r="OVE3295" s="617"/>
      <c r="OVF3295" s="618"/>
      <c r="OVG3295" s="619"/>
      <c r="OVH3295" s="620"/>
      <c r="OVI3295" s="620"/>
      <c r="OVJ3295" s="620"/>
      <c r="OVK3295" s="617"/>
      <c r="OVL3295" s="618"/>
      <c r="OVM3295" s="619"/>
      <c r="OVN3295" s="620"/>
      <c r="OVO3295" s="620"/>
      <c r="OVP3295" s="620"/>
      <c r="OVQ3295" s="617"/>
      <c r="OVR3295" s="618"/>
      <c r="OVS3295" s="619"/>
      <c r="OVT3295" s="620"/>
      <c r="OVU3295" s="620"/>
      <c r="OVV3295" s="620"/>
      <c r="OVW3295" s="617"/>
      <c r="OVX3295" s="618"/>
      <c r="OVY3295" s="619"/>
      <c r="OVZ3295" s="620"/>
      <c r="OWA3295" s="620"/>
      <c r="OWB3295" s="620"/>
      <c r="OWC3295" s="617"/>
      <c r="OWD3295" s="618"/>
      <c r="OWE3295" s="619"/>
      <c r="OWF3295" s="620"/>
      <c r="OWG3295" s="620"/>
      <c r="OWH3295" s="620"/>
      <c r="OWI3295" s="617"/>
      <c r="OWJ3295" s="618"/>
      <c r="OWK3295" s="619"/>
      <c r="OWL3295" s="620"/>
      <c r="OWM3295" s="620"/>
      <c r="OWN3295" s="620"/>
      <c r="OWO3295" s="617"/>
      <c r="OWP3295" s="618"/>
      <c r="OWQ3295" s="619"/>
      <c r="OWR3295" s="620"/>
      <c r="OWS3295" s="620"/>
      <c r="OWT3295" s="620"/>
      <c r="OWU3295" s="617"/>
      <c r="OWV3295" s="618"/>
      <c r="OWW3295" s="619"/>
      <c r="OWX3295" s="620"/>
      <c r="OWY3295" s="620"/>
      <c r="OWZ3295" s="620"/>
      <c r="OXA3295" s="617"/>
      <c r="OXB3295" s="618"/>
      <c r="OXC3295" s="619"/>
      <c r="OXD3295" s="620"/>
      <c r="OXE3295" s="620"/>
      <c r="OXF3295" s="620"/>
      <c r="OXG3295" s="617"/>
      <c r="OXH3295" s="618"/>
      <c r="OXI3295" s="619"/>
      <c r="OXJ3295" s="620"/>
      <c r="OXK3295" s="620"/>
      <c r="OXL3295" s="620"/>
      <c r="OXM3295" s="617"/>
      <c r="OXN3295" s="618"/>
      <c r="OXO3295" s="619"/>
      <c r="OXP3295" s="620"/>
      <c r="OXQ3295" s="620"/>
      <c r="OXR3295" s="620"/>
      <c r="OXS3295" s="617"/>
      <c r="OXT3295" s="618"/>
      <c r="OXU3295" s="619"/>
      <c r="OXV3295" s="620"/>
      <c r="OXW3295" s="620"/>
      <c r="OXX3295" s="620"/>
      <c r="OXY3295" s="617"/>
      <c r="OXZ3295" s="618"/>
      <c r="OYA3295" s="619"/>
      <c r="OYB3295" s="620"/>
      <c r="OYC3295" s="620"/>
      <c r="OYD3295" s="620"/>
      <c r="OYE3295" s="617"/>
      <c r="OYF3295" s="618"/>
      <c r="OYG3295" s="619"/>
      <c r="OYH3295" s="620"/>
      <c r="OYI3295" s="620"/>
      <c r="OYJ3295" s="620"/>
      <c r="OYK3295" s="617"/>
      <c r="OYL3295" s="618"/>
      <c r="OYM3295" s="619"/>
      <c r="OYN3295" s="620"/>
      <c r="OYO3295" s="620"/>
      <c r="OYP3295" s="620"/>
      <c r="OYQ3295" s="617"/>
      <c r="OYR3295" s="618"/>
      <c r="OYS3295" s="619"/>
      <c r="OYT3295" s="620"/>
      <c r="OYU3295" s="620"/>
      <c r="OYV3295" s="620"/>
      <c r="OYW3295" s="617"/>
      <c r="OYX3295" s="618"/>
      <c r="OYY3295" s="619"/>
      <c r="OYZ3295" s="620"/>
      <c r="OZA3295" s="620"/>
      <c r="OZB3295" s="620"/>
      <c r="OZC3295" s="617"/>
      <c r="OZD3295" s="618"/>
      <c r="OZE3295" s="619"/>
      <c r="OZF3295" s="620"/>
      <c r="OZG3295" s="620"/>
      <c r="OZH3295" s="620"/>
      <c r="OZI3295" s="617"/>
      <c r="OZJ3295" s="618"/>
      <c r="OZK3295" s="619"/>
      <c r="OZL3295" s="620"/>
      <c r="OZM3295" s="620"/>
      <c r="OZN3295" s="620"/>
      <c r="OZO3295" s="617"/>
      <c r="OZP3295" s="618"/>
      <c r="OZQ3295" s="619"/>
      <c r="OZR3295" s="620"/>
      <c r="OZS3295" s="620"/>
      <c r="OZT3295" s="620"/>
      <c r="OZU3295" s="617"/>
      <c r="OZV3295" s="618"/>
      <c r="OZW3295" s="619"/>
      <c r="OZX3295" s="620"/>
      <c r="OZY3295" s="620"/>
      <c r="OZZ3295" s="620"/>
      <c r="PAA3295" s="617"/>
      <c r="PAB3295" s="618"/>
      <c r="PAC3295" s="619"/>
      <c r="PAD3295" s="620"/>
      <c r="PAE3295" s="620"/>
      <c r="PAF3295" s="620"/>
      <c r="PAG3295" s="617"/>
      <c r="PAH3295" s="618"/>
      <c r="PAI3295" s="619"/>
      <c r="PAJ3295" s="620"/>
      <c r="PAK3295" s="620"/>
      <c r="PAL3295" s="620"/>
      <c r="PAM3295" s="617"/>
      <c r="PAN3295" s="618"/>
      <c r="PAO3295" s="619"/>
      <c r="PAP3295" s="620"/>
      <c r="PAQ3295" s="620"/>
      <c r="PAR3295" s="620"/>
      <c r="PAS3295" s="617"/>
      <c r="PAT3295" s="618"/>
      <c r="PAU3295" s="619"/>
      <c r="PAV3295" s="620"/>
      <c r="PAW3295" s="620"/>
      <c r="PAX3295" s="620"/>
      <c r="PAY3295" s="617"/>
      <c r="PAZ3295" s="618"/>
      <c r="PBA3295" s="619"/>
      <c r="PBB3295" s="620"/>
      <c r="PBC3295" s="620"/>
      <c r="PBD3295" s="620"/>
      <c r="PBE3295" s="617"/>
      <c r="PBF3295" s="618"/>
      <c r="PBG3295" s="619"/>
      <c r="PBH3295" s="620"/>
      <c r="PBI3295" s="620"/>
      <c r="PBJ3295" s="620"/>
      <c r="PBK3295" s="617"/>
      <c r="PBL3295" s="618"/>
      <c r="PBM3295" s="619"/>
      <c r="PBN3295" s="620"/>
      <c r="PBO3295" s="620"/>
      <c r="PBP3295" s="620"/>
      <c r="PBQ3295" s="617"/>
      <c r="PBR3295" s="618"/>
      <c r="PBS3295" s="619"/>
      <c r="PBT3295" s="620"/>
      <c r="PBU3295" s="620"/>
      <c r="PBV3295" s="620"/>
      <c r="PBW3295" s="617"/>
      <c r="PBX3295" s="618"/>
      <c r="PBY3295" s="619"/>
      <c r="PBZ3295" s="620"/>
      <c r="PCA3295" s="620"/>
      <c r="PCB3295" s="620"/>
      <c r="PCC3295" s="617"/>
      <c r="PCD3295" s="618"/>
      <c r="PCE3295" s="619"/>
      <c r="PCF3295" s="620"/>
      <c r="PCG3295" s="620"/>
      <c r="PCH3295" s="620"/>
      <c r="PCI3295" s="617"/>
      <c r="PCJ3295" s="618"/>
      <c r="PCK3295" s="619"/>
      <c r="PCL3295" s="620"/>
      <c r="PCM3295" s="620"/>
      <c r="PCN3295" s="620"/>
      <c r="PCO3295" s="617"/>
      <c r="PCP3295" s="618"/>
      <c r="PCQ3295" s="619"/>
      <c r="PCR3295" s="620"/>
      <c r="PCS3295" s="620"/>
      <c r="PCT3295" s="620"/>
      <c r="PCU3295" s="617"/>
      <c r="PCV3295" s="618"/>
      <c r="PCW3295" s="619"/>
      <c r="PCX3295" s="620"/>
      <c r="PCY3295" s="620"/>
      <c r="PCZ3295" s="620"/>
      <c r="PDA3295" s="617"/>
      <c r="PDB3295" s="618"/>
      <c r="PDC3295" s="619"/>
      <c r="PDD3295" s="620"/>
      <c r="PDE3295" s="620"/>
      <c r="PDF3295" s="620"/>
      <c r="PDG3295" s="617"/>
      <c r="PDH3295" s="618"/>
      <c r="PDI3295" s="619"/>
      <c r="PDJ3295" s="620"/>
      <c r="PDK3295" s="620"/>
      <c r="PDL3295" s="620"/>
      <c r="PDM3295" s="617"/>
      <c r="PDN3295" s="618"/>
      <c r="PDO3295" s="619"/>
      <c r="PDP3295" s="620"/>
      <c r="PDQ3295" s="620"/>
      <c r="PDR3295" s="620"/>
      <c r="PDS3295" s="617"/>
      <c r="PDT3295" s="618"/>
      <c r="PDU3295" s="619"/>
      <c r="PDV3295" s="620"/>
      <c r="PDW3295" s="620"/>
      <c r="PDX3295" s="620"/>
      <c r="PDY3295" s="617"/>
      <c r="PDZ3295" s="618"/>
      <c r="PEA3295" s="619"/>
      <c r="PEB3295" s="620"/>
      <c r="PEC3295" s="620"/>
      <c r="PED3295" s="620"/>
      <c r="PEE3295" s="617"/>
      <c r="PEF3295" s="618"/>
      <c r="PEG3295" s="619"/>
      <c r="PEH3295" s="620"/>
      <c r="PEI3295" s="620"/>
      <c r="PEJ3295" s="620"/>
      <c r="PEK3295" s="617"/>
      <c r="PEL3295" s="618"/>
      <c r="PEM3295" s="619"/>
      <c r="PEN3295" s="620"/>
      <c r="PEO3295" s="620"/>
      <c r="PEP3295" s="620"/>
      <c r="PEQ3295" s="617"/>
      <c r="PER3295" s="618"/>
      <c r="PES3295" s="619"/>
      <c r="PET3295" s="620"/>
      <c r="PEU3295" s="620"/>
      <c r="PEV3295" s="620"/>
      <c r="PEW3295" s="617"/>
      <c r="PEX3295" s="618"/>
      <c r="PEY3295" s="619"/>
      <c r="PEZ3295" s="620"/>
      <c r="PFA3295" s="620"/>
      <c r="PFB3295" s="620"/>
      <c r="PFC3295" s="617"/>
      <c r="PFD3295" s="618"/>
      <c r="PFE3295" s="619"/>
      <c r="PFF3295" s="620"/>
      <c r="PFG3295" s="620"/>
      <c r="PFH3295" s="620"/>
      <c r="PFI3295" s="617"/>
      <c r="PFJ3295" s="618"/>
      <c r="PFK3295" s="619"/>
      <c r="PFL3295" s="620"/>
      <c r="PFM3295" s="620"/>
      <c r="PFN3295" s="620"/>
      <c r="PFO3295" s="617"/>
      <c r="PFP3295" s="618"/>
      <c r="PFQ3295" s="619"/>
      <c r="PFR3295" s="620"/>
      <c r="PFS3295" s="620"/>
      <c r="PFT3295" s="620"/>
      <c r="PFU3295" s="617"/>
      <c r="PFV3295" s="618"/>
      <c r="PFW3295" s="619"/>
      <c r="PFX3295" s="620"/>
      <c r="PFY3295" s="620"/>
      <c r="PFZ3295" s="620"/>
      <c r="PGA3295" s="617"/>
      <c r="PGB3295" s="618"/>
      <c r="PGC3295" s="619"/>
      <c r="PGD3295" s="620"/>
      <c r="PGE3295" s="620"/>
      <c r="PGF3295" s="620"/>
      <c r="PGG3295" s="617"/>
      <c r="PGH3295" s="618"/>
      <c r="PGI3295" s="619"/>
      <c r="PGJ3295" s="620"/>
      <c r="PGK3295" s="620"/>
      <c r="PGL3295" s="620"/>
      <c r="PGM3295" s="617"/>
      <c r="PGN3295" s="618"/>
      <c r="PGO3295" s="619"/>
      <c r="PGP3295" s="620"/>
      <c r="PGQ3295" s="620"/>
      <c r="PGR3295" s="620"/>
      <c r="PGS3295" s="617"/>
      <c r="PGT3295" s="618"/>
      <c r="PGU3295" s="619"/>
      <c r="PGV3295" s="620"/>
      <c r="PGW3295" s="620"/>
      <c r="PGX3295" s="620"/>
      <c r="PGY3295" s="617"/>
      <c r="PGZ3295" s="618"/>
      <c r="PHA3295" s="619"/>
      <c r="PHB3295" s="620"/>
      <c r="PHC3295" s="620"/>
      <c r="PHD3295" s="620"/>
      <c r="PHE3295" s="617"/>
      <c r="PHF3295" s="618"/>
      <c r="PHG3295" s="619"/>
      <c r="PHH3295" s="620"/>
      <c r="PHI3295" s="620"/>
      <c r="PHJ3295" s="620"/>
      <c r="PHK3295" s="617"/>
      <c r="PHL3295" s="618"/>
      <c r="PHM3295" s="619"/>
      <c r="PHN3295" s="620"/>
      <c r="PHO3295" s="620"/>
      <c r="PHP3295" s="620"/>
      <c r="PHQ3295" s="617"/>
      <c r="PHR3295" s="618"/>
      <c r="PHS3295" s="619"/>
      <c r="PHT3295" s="620"/>
      <c r="PHU3295" s="620"/>
      <c r="PHV3295" s="620"/>
      <c r="PHW3295" s="617"/>
      <c r="PHX3295" s="618"/>
      <c r="PHY3295" s="619"/>
      <c r="PHZ3295" s="620"/>
      <c r="PIA3295" s="620"/>
      <c r="PIB3295" s="620"/>
      <c r="PIC3295" s="617"/>
      <c r="PID3295" s="618"/>
      <c r="PIE3295" s="619"/>
      <c r="PIF3295" s="620"/>
      <c r="PIG3295" s="620"/>
      <c r="PIH3295" s="620"/>
      <c r="PII3295" s="617"/>
      <c r="PIJ3295" s="618"/>
      <c r="PIK3295" s="619"/>
      <c r="PIL3295" s="620"/>
      <c r="PIM3295" s="620"/>
      <c r="PIN3295" s="620"/>
      <c r="PIO3295" s="617"/>
      <c r="PIP3295" s="618"/>
      <c r="PIQ3295" s="619"/>
      <c r="PIR3295" s="620"/>
      <c r="PIS3295" s="620"/>
      <c r="PIT3295" s="620"/>
      <c r="PIU3295" s="617"/>
      <c r="PIV3295" s="618"/>
      <c r="PIW3295" s="619"/>
      <c r="PIX3295" s="620"/>
      <c r="PIY3295" s="620"/>
      <c r="PIZ3295" s="620"/>
      <c r="PJA3295" s="617"/>
      <c r="PJB3295" s="618"/>
      <c r="PJC3295" s="619"/>
      <c r="PJD3295" s="620"/>
      <c r="PJE3295" s="620"/>
      <c r="PJF3295" s="620"/>
      <c r="PJG3295" s="617"/>
      <c r="PJH3295" s="618"/>
      <c r="PJI3295" s="619"/>
      <c r="PJJ3295" s="620"/>
      <c r="PJK3295" s="620"/>
      <c r="PJL3295" s="620"/>
      <c r="PJM3295" s="617"/>
      <c r="PJN3295" s="618"/>
      <c r="PJO3295" s="619"/>
      <c r="PJP3295" s="620"/>
      <c r="PJQ3295" s="620"/>
      <c r="PJR3295" s="620"/>
      <c r="PJS3295" s="617"/>
      <c r="PJT3295" s="618"/>
      <c r="PJU3295" s="619"/>
      <c r="PJV3295" s="620"/>
      <c r="PJW3295" s="620"/>
      <c r="PJX3295" s="620"/>
      <c r="PJY3295" s="617"/>
      <c r="PJZ3295" s="618"/>
      <c r="PKA3295" s="619"/>
      <c r="PKB3295" s="620"/>
      <c r="PKC3295" s="620"/>
      <c r="PKD3295" s="620"/>
      <c r="PKE3295" s="617"/>
      <c r="PKF3295" s="618"/>
      <c r="PKG3295" s="619"/>
      <c r="PKH3295" s="620"/>
      <c r="PKI3295" s="620"/>
      <c r="PKJ3295" s="620"/>
      <c r="PKK3295" s="617"/>
      <c r="PKL3295" s="618"/>
      <c r="PKM3295" s="619"/>
      <c r="PKN3295" s="620"/>
      <c r="PKO3295" s="620"/>
      <c r="PKP3295" s="620"/>
      <c r="PKQ3295" s="617"/>
      <c r="PKR3295" s="618"/>
      <c r="PKS3295" s="619"/>
      <c r="PKT3295" s="620"/>
      <c r="PKU3295" s="620"/>
      <c r="PKV3295" s="620"/>
      <c r="PKW3295" s="617"/>
      <c r="PKX3295" s="618"/>
      <c r="PKY3295" s="619"/>
      <c r="PKZ3295" s="620"/>
      <c r="PLA3295" s="620"/>
      <c r="PLB3295" s="620"/>
      <c r="PLC3295" s="617"/>
      <c r="PLD3295" s="618"/>
      <c r="PLE3295" s="619"/>
      <c r="PLF3295" s="620"/>
      <c r="PLG3295" s="620"/>
      <c r="PLH3295" s="620"/>
      <c r="PLI3295" s="617"/>
      <c r="PLJ3295" s="618"/>
      <c r="PLK3295" s="619"/>
      <c r="PLL3295" s="620"/>
      <c r="PLM3295" s="620"/>
      <c r="PLN3295" s="620"/>
      <c r="PLO3295" s="617"/>
      <c r="PLP3295" s="618"/>
      <c r="PLQ3295" s="619"/>
      <c r="PLR3295" s="620"/>
      <c r="PLS3295" s="620"/>
      <c r="PLT3295" s="620"/>
      <c r="PLU3295" s="617"/>
      <c r="PLV3295" s="618"/>
      <c r="PLW3295" s="619"/>
      <c r="PLX3295" s="620"/>
      <c r="PLY3295" s="620"/>
      <c r="PLZ3295" s="620"/>
      <c r="PMA3295" s="617"/>
      <c r="PMB3295" s="618"/>
      <c r="PMC3295" s="619"/>
      <c r="PMD3295" s="620"/>
      <c r="PME3295" s="620"/>
      <c r="PMF3295" s="620"/>
      <c r="PMG3295" s="617"/>
      <c r="PMH3295" s="618"/>
      <c r="PMI3295" s="619"/>
      <c r="PMJ3295" s="620"/>
      <c r="PMK3295" s="620"/>
      <c r="PML3295" s="620"/>
      <c r="PMM3295" s="617"/>
      <c r="PMN3295" s="618"/>
      <c r="PMO3295" s="619"/>
      <c r="PMP3295" s="620"/>
      <c r="PMQ3295" s="620"/>
      <c r="PMR3295" s="620"/>
      <c r="PMS3295" s="617"/>
      <c r="PMT3295" s="618"/>
      <c r="PMU3295" s="619"/>
      <c r="PMV3295" s="620"/>
      <c r="PMW3295" s="620"/>
      <c r="PMX3295" s="620"/>
      <c r="PMY3295" s="617"/>
      <c r="PMZ3295" s="618"/>
      <c r="PNA3295" s="619"/>
      <c r="PNB3295" s="620"/>
      <c r="PNC3295" s="620"/>
      <c r="PND3295" s="620"/>
      <c r="PNE3295" s="617"/>
      <c r="PNF3295" s="618"/>
      <c r="PNG3295" s="619"/>
      <c r="PNH3295" s="620"/>
      <c r="PNI3295" s="620"/>
      <c r="PNJ3295" s="620"/>
      <c r="PNK3295" s="617"/>
      <c r="PNL3295" s="618"/>
      <c r="PNM3295" s="619"/>
      <c r="PNN3295" s="620"/>
      <c r="PNO3295" s="620"/>
      <c r="PNP3295" s="620"/>
      <c r="PNQ3295" s="617"/>
      <c r="PNR3295" s="618"/>
      <c r="PNS3295" s="619"/>
      <c r="PNT3295" s="620"/>
      <c r="PNU3295" s="620"/>
      <c r="PNV3295" s="620"/>
      <c r="PNW3295" s="617"/>
      <c r="PNX3295" s="618"/>
      <c r="PNY3295" s="619"/>
      <c r="PNZ3295" s="620"/>
      <c r="POA3295" s="620"/>
      <c r="POB3295" s="620"/>
      <c r="POC3295" s="617"/>
      <c r="POD3295" s="618"/>
      <c r="POE3295" s="619"/>
      <c r="POF3295" s="620"/>
      <c r="POG3295" s="620"/>
      <c r="POH3295" s="620"/>
      <c r="POI3295" s="617"/>
      <c r="POJ3295" s="618"/>
      <c r="POK3295" s="619"/>
      <c r="POL3295" s="620"/>
      <c r="POM3295" s="620"/>
      <c r="PON3295" s="620"/>
      <c r="POO3295" s="617"/>
      <c r="POP3295" s="618"/>
      <c r="POQ3295" s="619"/>
      <c r="POR3295" s="620"/>
      <c r="POS3295" s="620"/>
      <c r="POT3295" s="620"/>
      <c r="POU3295" s="617"/>
      <c r="POV3295" s="618"/>
      <c r="POW3295" s="619"/>
      <c r="POX3295" s="620"/>
      <c r="POY3295" s="620"/>
      <c r="POZ3295" s="620"/>
      <c r="PPA3295" s="617"/>
      <c r="PPB3295" s="618"/>
      <c r="PPC3295" s="619"/>
      <c r="PPD3295" s="620"/>
      <c r="PPE3295" s="620"/>
      <c r="PPF3295" s="620"/>
      <c r="PPG3295" s="617"/>
      <c r="PPH3295" s="618"/>
      <c r="PPI3295" s="619"/>
      <c r="PPJ3295" s="620"/>
      <c r="PPK3295" s="620"/>
      <c r="PPL3295" s="620"/>
      <c r="PPM3295" s="617"/>
      <c r="PPN3295" s="618"/>
      <c r="PPO3295" s="619"/>
      <c r="PPP3295" s="620"/>
      <c r="PPQ3295" s="620"/>
      <c r="PPR3295" s="620"/>
      <c r="PPS3295" s="617"/>
      <c r="PPT3295" s="618"/>
      <c r="PPU3295" s="619"/>
      <c r="PPV3295" s="620"/>
      <c r="PPW3295" s="620"/>
      <c r="PPX3295" s="620"/>
      <c r="PPY3295" s="617"/>
      <c r="PPZ3295" s="618"/>
      <c r="PQA3295" s="619"/>
      <c r="PQB3295" s="620"/>
      <c r="PQC3295" s="620"/>
      <c r="PQD3295" s="620"/>
      <c r="PQE3295" s="617"/>
      <c r="PQF3295" s="618"/>
      <c r="PQG3295" s="619"/>
      <c r="PQH3295" s="620"/>
      <c r="PQI3295" s="620"/>
      <c r="PQJ3295" s="620"/>
      <c r="PQK3295" s="617"/>
      <c r="PQL3295" s="618"/>
      <c r="PQM3295" s="619"/>
      <c r="PQN3295" s="620"/>
      <c r="PQO3295" s="620"/>
      <c r="PQP3295" s="620"/>
      <c r="PQQ3295" s="617"/>
      <c r="PQR3295" s="618"/>
      <c r="PQS3295" s="619"/>
      <c r="PQT3295" s="620"/>
      <c r="PQU3295" s="620"/>
      <c r="PQV3295" s="620"/>
      <c r="PQW3295" s="617"/>
      <c r="PQX3295" s="618"/>
      <c r="PQY3295" s="619"/>
      <c r="PQZ3295" s="620"/>
      <c r="PRA3295" s="620"/>
      <c r="PRB3295" s="620"/>
      <c r="PRC3295" s="617"/>
      <c r="PRD3295" s="618"/>
      <c r="PRE3295" s="619"/>
      <c r="PRF3295" s="620"/>
      <c r="PRG3295" s="620"/>
      <c r="PRH3295" s="620"/>
      <c r="PRI3295" s="617"/>
      <c r="PRJ3295" s="618"/>
      <c r="PRK3295" s="619"/>
      <c r="PRL3295" s="620"/>
      <c r="PRM3295" s="620"/>
      <c r="PRN3295" s="620"/>
      <c r="PRO3295" s="617"/>
      <c r="PRP3295" s="618"/>
      <c r="PRQ3295" s="619"/>
      <c r="PRR3295" s="620"/>
      <c r="PRS3295" s="620"/>
      <c r="PRT3295" s="620"/>
      <c r="PRU3295" s="617"/>
      <c r="PRV3295" s="618"/>
      <c r="PRW3295" s="619"/>
      <c r="PRX3295" s="620"/>
      <c r="PRY3295" s="620"/>
      <c r="PRZ3295" s="620"/>
      <c r="PSA3295" s="617"/>
      <c r="PSB3295" s="618"/>
      <c r="PSC3295" s="619"/>
      <c r="PSD3295" s="620"/>
      <c r="PSE3295" s="620"/>
      <c r="PSF3295" s="620"/>
      <c r="PSG3295" s="617"/>
      <c r="PSH3295" s="618"/>
      <c r="PSI3295" s="619"/>
      <c r="PSJ3295" s="620"/>
      <c r="PSK3295" s="620"/>
      <c r="PSL3295" s="620"/>
      <c r="PSM3295" s="617"/>
      <c r="PSN3295" s="618"/>
      <c r="PSO3295" s="619"/>
      <c r="PSP3295" s="620"/>
      <c r="PSQ3295" s="620"/>
      <c r="PSR3295" s="620"/>
      <c r="PSS3295" s="617"/>
      <c r="PST3295" s="618"/>
      <c r="PSU3295" s="619"/>
      <c r="PSV3295" s="620"/>
      <c r="PSW3295" s="620"/>
      <c r="PSX3295" s="620"/>
      <c r="PSY3295" s="617"/>
      <c r="PSZ3295" s="618"/>
      <c r="PTA3295" s="619"/>
      <c r="PTB3295" s="620"/>
      <c r="PTC3295" s="620"/>
      <c r="PTD3295" s="620"/>
      <c r="PTE3295" s="617"/>
      <c r="PTF3295" s="618"/>
      <c r="PTG3295" s="619"/>
      <c r="PTH3295" s="620"/>
      <c r="PTI3295" s="620"/>
      <c r="PTJ3295" s="620"/>
      <c r="PTK3295" s="617"/>
      <c r="PTL3295" s="618"/>
      <c r="PTM3295" s="619"/>
      <c r="PTN3295" s="620"/>
      <c r="PTO3295" s="620"/>
      <c r="PTP3295" s="620"/>
      <c r="PTQ3295" s="617"/>
      <c r="PTR3295" s="618"/>
      <c r="PTS3295" s="619"/>
      <c r="PTT3295" s="620"/>
      <c r="PTU3295" s="620"/>
      <c r="PTV3295" s="620"/>
      <c r="PTW3295" s="617"/>
      <c r="PTX3295" s="618"/>
      <c r="PTY3295" s="619"/>
      <c r="PTZ3295" s="620"/>
      <c r="PUA3295" s="620"/>
      <c r="PUB3295" s="620"/>
      <c r="PUC3295" s="617"/>
      <c r="PUD3295" s="618"/>
      <c r="PUE3295" s="619"/>
      <c r="PUF3295" s="620"/>
      <c r="PUG3295" s="620"/>
      <c r="PUH3295" s="620"/>
      <c r="PUI3295" s="617"/>
      <c r="PUJ3295" s="618"/>
      <c r="PUK3295" s="619"/>
      <c r="PUL3295" s="620"/>
      <c r="PUM3295" s="620"/>
      <c r="PUN3295" s="620"/>
      <c r="PUO3295" s="617"/>
      <c r="PUP3295" s="618"/>
      <c r="PUQ3295" s="619"/>
      <c r="PUR3295" s="620"/>
      <c r="PUS3295" s="620"/>
      <c r="PUT3295" s="620"/>
      <c r="PUU3295" s="617"/>
      <c r="PUV3295" s="618"/>
      <c r="PUW3295" s="619"/>
      <c r="PUX3295" s="620"/>
      <c r="PUY3295" s="620"/>
      <c r="PUZ3295" s="620"/>
      <c r="PVA3295" s="617"/>
      <c r="PVB3295" s="618"/>
      <c r="PVC3295" s="619"/>
      <c r="PVD3295" s="620"/>
      <c r="PVE3295" s="620"/>
      <c r="PVF3295" s="620"/>
      <c r="PVG3295" s="617"/>
      <c r="PVH3295" s="618"/>
      <c r="PVI3295" s="619"/>
      <c r="PVJ3295" s="620"/>
      <c r="PVK3295" s="620"/>
      <c r="PVL3295" s="620"/>
      <c r="PVM3295" s="617"/>
      <c r="PVN3295" s="618"/>
      <c r="PVO3295" s="619"/>
      <c r="PVP3295" s="620"/>
      <c r="PVQ3295" s="620"/>
      <c r="PVR3295" s="620"/>
      <c r="PVS3295" s="617"/>
      <c r="PVT3295" s="618"/>
      <c r="PVU3295" s="619"/>
      <c r="PVV3295" s="620"/>
      <c r="PVW3295" s="620"/>
      <c r="PVX3295" s="620"/>
      <c r="PVY3295" s="617"/>
      <c r="PVZ3295" s="618"/>
      <c r="PWA3295" s="619"/>
      <c r="PWB3295" s="620"/>
      <c r="PWC3295" s="620"/>
      <c r="PWD3295" s="620"/>
      <c r="PWE3295" s="617"/>
      <c r="PWF3295" s="618"/>
      <c r="PWG3295" s="619"/>
      <c r="PWH3295" s="620"/>
      <c r="PWI3295" s="620"/>
      <c r="PWJ3295" s="620"/>
      <c r="PWK3295" s="617"/>
      <c r="PWL3295" s="618"/>
      <c r="PWM3295" s="619"/>
      <c r="PWN3295" s="620"/>
      <c r="PWO3295" s="620"/>
      <c r="PWP3295" s="620"/>
      <c r="PWQ3295" s="617"/>
      <c r="PWR3295" s="618"/>
      <c r="PWS3295" s="619"/>
      <c r="PWT3295" s="620"/>
      <c r="PWU3295" s="620"/>
      <c r="PWV3295" s="620"/>
      <c r="PWW3295" s="617"/>
      <c r="PWX3295" s="618"/>
      <c r="PWY3295" s="619"/>
      <c r="PWZ3295" s="620"/>
      <c r="PXA3295" s="620"/>
      <c r="PXB3295" s="620"/>
      <c r="PXC3295" s="617"/>
      <c r="PXD3295" s="618"/>
      <c r="PXE3295" s="619"/>
      <c r="PXF3295" s="620"/>
      <c r="PXG3295" s="620"/>
      <c r="PXH3295" s="620"/>
      <c r="PXI3295" s="617"/>
      <c r="PXJ3295" s="618"/>
      <c r="PXK3295" s="619"/>
      <c r="PXL3295" s="620"/>
      <c r="PXM3295" s="620"/>
      <c r="PXN3295" s="620"/>
      <c r="PXO3295" s="617"/>
      <c r="PXP3295" s="618"/>
      <c r="PXQ3295" s="619"/>
      <c r="PXR3295" s="620"/>
      <c r="PXS3295" s="620"/>
      <c r="PXT3295" s="620"/>
      <c r="PXU3295" s="617"/>
      <c r="PXV3295" s="618"/>
      <c r="PXW3295" s="619"/>
      <c r="PXX3295" s="620"/>
      <c r="PXY3295" s="620"/>
      <c r="PXZ3295" s="620"/>
      <c r="PYA3295" s="617"/>
      <c r="PYB3295" s="618"/>
      <c r="PYC3295" s="619"/>
      <c r="PYD3295" s="620"/>
      <c r="PYE3295" s="620"/>
      <c r="PYF3295" s="620"/>
      <c r="PYG3295" s="617"/>
      <c r="PYH3295" s="618"/>
      <c r="PYI3295" s="619"/>
      <c r="PYJ3295" s="620"/>
      <c r="PYK3295" s="620"/>
      <c r="PYL3295" s="620"/>
      <c r="PYM3295" s="617"/>
      <c r="PYN3295" s="618"/>
      <c r="PYO3295" s="619"/>
      <c r="PYP3295" s="620"/>
      <c r="PYQ3295" s="620"/>
      <c r="PYR3295" s="620"/>
      <c r="PYS3295" s="617"/>
      <c r="PYT3295" s="618"/>
      <c r="PYU3295" s="619"/>
      <c r="PYV3295" s="620"/>
      <c r="PYW3295" s="620"/>
      <c r="PYX3295" s="620"/>
      <c r="PYY3295" s="617"/>
      <c r="PYZ3295" s="618"/>
      <c r="PZA3295" s="619"/>
      <c r="PZB3295" s="620"/>
      <c r="PZC3295" s="620"/>
      <c r="PZD3295" s="620"/>
      <c r="PZE3295" s="617"/>
      <c r="PZF3295" s="618"/>
      <c r="PZG3295" s="619"/>
      <c r="PZH3295" s="620"/>
      <c r="PZI3295" s="620"/>
      <c r="PZJ3295" s="620"/>
      <c r="PZK3295" s="617"/>
      <c r="PZL3295" s="618"/>
      <c r="PZM3295" s="619"/>
      <c r="PZN3295" s="620"/>
      <c r="PZO3295" s="620"/>
      <c r="PZP3295" s="620"/>
      <c r="PZQ3295" s="617"/>
      <c r="PZR3295" s="618"/>
      <c r="PZS3295" s="619"/>
      <c r="PZT3295" s="620"/>
      <c r="PZU3295" s="620"/>
      <c r="PZV3295" s="620"/>
      <c r="PZW3295" s="617"/>
      <c r="PZX3295" s="618"/>
      <c r="PZY3295" s="619"/>
      <c r="PZZ3295" s="620"/>
      <c r="QAA3295" s="620"/>
      <c r="QAB3295" s="620"/>
      <c r="QAC3295" s="617"/>
      <c r="QAD3295" s="618"/>
      <c r="QAE3295" s="619"/>
      <c r="QAF3295" s="620"/>
      <c r="QAG3295" s="620"/>
      <c r="QAH3295" s="620"/>
      <c r="QAI3295" s="617"/>
      <c r="QAJ3295" s="618"/>
      <c r="QAK3295" s="619"/>
      <c r="QAL3295" s="620"/>
      <c r="QAM3295" s="620"/>
      <c r="QAN3295" s="620"/>
      <c r="QAO3295" s="617"/>
      <c r="QAP3295" s="618"/>
      <c r="QAQ3295" s="619"/>
      <c r="QAR3295" s="620"/>
      <c r="QAS3295" s="620"/>
      <c r="QAT3295" s="620"/>
      <c r="QAU3295" s="617"/>
      <c r="QAV3295" s="618"/>
      <c r="QAW3295" s="619"/>
      <c r="QAX3295" s="620"/>
      <c r="QAY3295" s="620"/>
      <c r="QAZ3295" s="620"/>
      <c r="QBA3295" s="617"/>
      <c r="QBB3295" s="618"/>
      <c r="QBC3295" s="619"/>
      <c r="QBD3295" s="620"/>
      <c r="QBE3295" s="620"/>
      <c r="QBF3295" s="620"/>
      <c r="QBG3295" s="617"/>
      <c r="QBH3295" s="618"/>
      <c r="QBI3295" s="619"/>
      <c r="QBJ3295" s="620"/>
      <c r="QBK3295" s="620"/>
      <c r="QBL3295" s="620"/>
      <c r="QBM3295" s="617"/>
      <c r="QBN3295" s="618"/>
      <c r="QBO3295" s="619"/>
      <c r="QBP3295" s="620"/>
      <c r="QBQ3295" s="620"/>
      <c r="QBR3295" s="620"/>
      <c r="QBS3295" s="617"/>
      <c r="QBT3295" s="618"/>
      <c r="QBU3295" s="619"/>
      <c r="QBV3295" s="620"/>
      <c r="QBW3295" s="620"/>
      <c r="QBX3295" s="620"/>
      <c r="QBY3295" s="617"/>
      <c r="QBZ3295" s="618"/>
      <c r="QCA3295" s="619"/>
      <c r="QCB3295" s="620"/>
      <c r="QCC3295" s="620"/>
      <c r="QCD3295" s="620"/>
      <c r="QCE3295" s="617"/>
      <c r="QCF3295" s="618"/>
      <c r="QCG3295" s="619"/>
      <c r="QCH3295" s="620"/>
      <c r="QCI3295" s="620"/>
      <c r="QCJ3295" s="620"/>
      <c r="QCK3295" s="617"/>
      <c r="QCL3295" s="618"/>
      <c r="QCM3295" s="619"/>
      <c r="QCN3295" s="620"/>
      <c r="QCO3295" s="620"/>
      <c r="QCP3295" s="620"/>
      <c r="QCQ3295" s="617"/>
      <c r="QCR3295" s="618"/>
      <c r="QCS3295" s="619"/>
      <c r="QCT3295" s="620"/>
      <c r="QCU3295" s="620"/>
      <c r="QCV3295" s="620"/>
      <c r="QCW3295" s="617"/>
      <c r="QCX3295" s="618"/>
      <c r="QCY3295" s="619"/>
      <c r="QCZ3295" s="620"/>
      <c r="QDA3295" s="620"/>
      <c r="QDB3295" s="620"/>
      <c r="QDC3295" s="617"/>
      <c r="QDD3295" s="618"/>
      <c r="QDE3295" s="619"/>
      <c r="QDF3295" s="620"/>
      <c r="QDG3295" s="620"/>
      <c r="QDH3295" s="620"/>
      <c r="QDI3295" s="617"/>
      <c r="QDJ3295" s="618"/>
      <c r="QDK3295" s="619"/>
      <c r="QDL3295" s="620"/>
      <c r="QDM3295" s="620"/>
      <c r="QDN3295" s="620"/>
      <c r="QDO3295" s="617"/>
      <c r="QDP3295" s="618"/>
      <c r="QDQ3295" s="619"/>
      <c r="QDR3295" s="620"/>
      <c r="QDS3295" s="620"/>
      <c r="QDT3295" s="620"/>
      <c r="QDU3295" s="617"/>
      <c r="QDV3295" s="618"/>
      <c r="QDW3295" s="619"/>
      <c r="QDX3295" s="620"/>
      <c r="QDY3295" s="620"/>
      <c r="QDZ3295" s="620"/>
      <c r="QEA3295" s="617"/>
      <c r="QEB3295" s="618"/>
      <c r="QEC3295" s="619"/>
      <c r="QED3295" s="620"/>
      <c r="QEE3295" s="620"/>
      <c r="QEF3295" s="620"/>
      <c r="QEG3295" s="617"/>
      <c r="QEH3295" s="618"/>
      <c r="QEI3295" s="619"/>
      <c r="QEJ3295" s="620"/>
      <c r="QEK3295" s="620"/>
      <c r="QEL3295" s="620"/>
      <c r="QEM3295" s="617"/>
      <c r="QEN3295" s="618"/>
      <c r="QEO3295" s="619"/>
      <c r="QEP3295" s="620"/>
      <c r="QEQ3295" s="620"/>
      <c r="QER3295" s="620"/>
      <c r="QES3295" s="617"/>
      <c r="QET3295" s="618"/>
      <c r="QEU3295" s="619"/>
      <c r="QEV3295" s="620"/>
      <c r="QEW3295" s="620"/>
      <c r="QEX3295" s="620"/>
      <c r="QEY3295" s="617"/>
      <c r="QEZ3295" s="618"/>
      <c r="QFA3295" s="619"/>
      <c r="QFB3295" s="620"/>
      <c r="QFC3295" s="620"/>
      <c r="QFD3295" s="620"/>
      <c r="QFE3295" s="617"/>
      <c r="QFF3295" s="618"/>
      <c r="QFG3295" s="619"/>
      <c r="QFH3295" s="620"/>
      <c r="QFI3295" s="620"/>
      <c r="QFJ3295" s="620"/>
      <c r="QFK3295" s="617"/>
      <c r="QFL3295" s="618"/>
      <c r="QFM3295" s="619"/>
      <c r="QFN3295" s="620"/>
      <c r="QFO3295" s="620"/>
      <c r="QFP3295" s="620"/>
      <c r="QFQ3295" s="617"/>
      <c r="QFR3295" s="618"/>
      <c r="QFS3295" s="619"/>
      <c r="QFT3295" s="620"/>
      <c r="QFU3295" s="620"/>
      <c r="QFV3295" s="620"/>
      <c r="QFW3295" s="617"/>
      <c r="QFX3295" s="618"/>
      <c r="QFY3295" s="619"/>
      <c r="QFZ3295" s="620"/>
      <c r="QGA3295" s="620"/>
      <c r="QGB3295" s="620"/>
      <c r="QGC3295" s="617"/>
      <c r="QGD3295" s="618"/>
      <c r="QGE3295" s="619"/>
      <c r="QGF3295" s="620"/>
      <c r="QGG3295" s="620"/>
      <c r="QGH3295" s="620"/>
      <c r="QGI3295" s="617"/>
      <c r="QGJ3295" s="618"/>
      <c r="QGK3295" s="619"/>
      <c r="QGL3295" s="620"/>
      <c r="QGM3295" s="620"/>
      <c r="QGN3295" s="620"/>
      <c r="QGO3295" s="617"/>
      <c r="QGP3295" s="618"/>
      <c r="QGQ3295" s="619"/>
      <c r="QGR3295" s="620"/>
      <c r="QGS3295" s="620"/>
      <c r="QGT3295" s="620"/>
      <c r="QGU3295" s="617"/>
      <c r="QGV3295" s="618"/>
      <c r="QGW3295" s="619"/>
      <c r="QGX3295" s="620"/>
      <c r="QGY3295" s="620"/>
      <c r="QGZ3295" s="620"/>
      <c r="QHA3295" s="617"/>
      <c r="QHB3295" s="618"/>
      <c r="QHC3295" s="619"/>
      <c r="QHD3295" s="620"/>
      <c r="QHE3295" s="620"/>
      <c r="QHF3295" s="620"/>
      <c r="QHG3295" s="617"/>
      <c r="QHH3295" s="618"/>
      <c r="QHI3295" s="619"/>
      <c r="QHJ3295" s="620"/>
      <c r="QHK3295" s="620"/>
      <c r="QHL3295" s="620"/>
      <c r="QHM3295" s="617"/>
      <c r="QHN3295" s="618"/>
      <c r="QHO3295" s="619"/>
      <c r="QHP3295" s="620"/>
      <c r="QHQ3295" s="620"/>
      <c r="QHR3295" s="620"/>
      <c r="QHS3295" s="617"/>
      <c r="QHT3295" s="618"/>
      <c r="QHU3295" s="619"/>
      <c r="QHV3295" s="620"/>
      <c r="QHW3295" s="620"/>
      <c r="QHX3295" s="620"/>
      <c r="QHY3295" s="617"/>
      <c r="QHZ3295" s="618"/>
      <c r="QIA3295" s="619"/>
      <c r="QIB3295" s="620"/>
      <c r="QIC3295" s="620"/>
      <c r="QID3295" s="620"/>
      <c r="QIE3295" s="617"/>
      <c r="QIF3295" s="618"/>
      <c r="QIG3295" s="619"/>
      <c r="QIH3295" s="620"/>
      <c r="QII3295" s="620"/>
      <c r="QIJ3295" s="620"/>
      <c r="QIK3295" s="617"/>
      <c r="QIL3295" s="618"/>
      <c r="QIM3295" s="619"/>
      <c r="QIN3295" s="620"/>
      <c r="QIO3295" s="620"/>
      <c r="QIP3295" s="620"/>
      <c r="QIQ3295" s="617"/>
      <c r="QIR3295" s="618"/>
      <c r="QIS3295" s="619"/>
      <c r="QIT3295" s="620"/>
      <c r="QIU3295" s="620"/>
      <c r="QIV3295" s="620"/>
      <c r="QIW3295" s="617"/>
      <c r="QIX3295" s="618"/>
      <c r="QIY3295" s="619"/>
      <c r="QIZ3295" s="620"/>
      <c r="QJA3295" s="620"/>
      <c r="QJB3295" s="620"/>
      <c r="QJC3295" s="617"/>
      <c r="QJD3295" s="618"/>
      <c r="QJE3295" s="619"/>
      <c r="QJF3295" s="620"/>
      <c r="QJG3295" s="620"/>
      <c r="QJH3295" s="620"/>
      <c r="QJI3295" s="617"/>
      <c r="QJJ3295" s="618"/>
      <c r="QJK3295" s="619"/>
      <c r="QJL3295" s="620"/>
      <c r="QJM3295" s="620"/>
      <c r="QJN3295" s="620"/>
      <c r="QJO3295" s="617"/>
      <c r="QJP3295" s="618"/>
      <c r="QJQ3295" s="619"/>
      <c r="QJR3295" s="620"/>
      <c r="QJS3295" s="620"/>
      <c r="QJT3295" s="620"/>
      <c r="QJU3295" s="617"/>
      <c r="QJV3295" s="618"/>
      <c r="QJW3295" s="619"/>
      <c r="QJX3295" s="620"/>
      <c r="QJY3295" s="620"/>
      <c r="QJZ3295" s="620"/>
      <c r="QKA3295" s="617"/>
      <c r="QKB3295" s="618"/>
      <c r="QKC3295" s="619"/>
      <c r="QKD3295" s="620"/>
      <c r="QKE3295" s="620"/>
      <c r="QKF3295" s="620"/>
      <c r="QKG3295" s="617"/>
      <c r="QKH3295" s="618"/>
      <c r="QKI3295" s="619"/>
      <c r="QKJ3295" s="620"/>
      <c r="QKK3295" s="620"/>
      <c r="QKL3295" s="620"/>
      <c r="QKM3295" s="617"/>
      <c r="QKN3295" s="618"/>
      <c r="QKO3295" s="619"/>
      <c r="QKP3295" s="620"/>
      <c r="QKQ3295" s="620"/>
      <c r="QKR3295" s="620"/>
      <c r="QKS3295" s="617"/>
      <c r="QKT3295" s="618"/>
      <c r="QKU3295" s="619"/>
      <c r="QKV3295" s="620"/>
      <c r="QKW3295" s="620"/>
      <c r="QKX3295" s="620"/>
      <c r="QKY3295" s="617"/>
      <c r="QKZ3295" s="618"/>
      <c r="QLA3295" s="619"/>
      <c r="QLB3295" s="620"/>
      <c r="QLC3295" s="620"/>
      <c r="QLD3295" s="620"/>
      <c r="QLE3295" s="617"/>
      <c r="QLF3295" s="618"/>
      <c r="QLG3295" s="619"/>
      <c r="QLH3295" s="620"/>
      <c r="QLI3295" s="620"/>
      <c r="QLJ3295" s="620"/>
      <c r="QLK3295" s="617"/>
      <c r="QLL3295" s="618"/>
      <c r="QLM3295" s="619"/>
      <c r="QLN3295" s="620"/>
      <c r="QLO3295" s="620"/>
      <c r="QLP3295" s="620"/>
      <c r="QLQ3295" s="617"/>
      <c r="QLR3295" s="618"/>
      <c r="QLS3295" s="619"/>
      <c r="QLT3295" s="620"/>
      <c r="QLU3295" s="620"/>
      <c r="QLV3295" s="620"/>
      <c r="QLW3295" s="617"/>
      <c r="QLX3295" s="618"/>
      <c r="QLY3295" s="619"/>
      <c r="QLZ3295" s="620"/>
      <c r="QMA3295" s="620"/>
      <c r="QMB3295" s="620"/>
      <c r="QMC3295" s="617"/>
      <c r="QMD3295" s="618"/>
      <c r="QME3295" s="619"/>
      <c r="QMF3295" s="620"/>
      <c r="QMG3295" s="620"/>
      <c r="QMH3295" s="620"/>
      <c r="QMI3295" s="617"/>
      <c r="QMJ3295" s="618"/>
      <c r="QMK3295" s="619"/>
      <c r="QML3295" s="620"/>
      <c r="QMM3295" s="620"/>
      <c r="QMN3295" s="620"/>
      <c r="QMO3295" s="617"/>
      <c r="QMP3295" s="618"/>
      <c r="QMQ3295" s="619"/>
      <c r="QMR3295" s="620"/>
      <c r="QMS3295" s="620"/>
      <c r="QMT3295" s="620"/>
      <c r="QMU3295" s="617"/>
      <c r="QMV3295" s="618"/>
      <c r="QMW3295" s="619"/>
      <c r="QMX3295" s="620"/>
      <c r="QMY3295" s="620"/>
      <c r="QMZ3295" s="620"/>
      <c r="QNA3295" s="617"/>
      <c r="QNB3295" s="618"/>
      <c r="QNC3295" s="619"/>
      <c r="QND3295" s="620"/>
      <c r="QNE3295" s="620"/>
      <c r="QNF3295" s="620"/>
      <c r="QNG3295" s="617"/>
      <c r="QNH3295" s="618"/>
      <c r="QNI3295" s="619"/>
      <c r="QNJ3295" s="620"/>
      <c r="QNK3295" s="620"/>
      <c r="QNL3295" s="620"/>
      <c r="QNM3295" s="617"/>
      <c r="QNN3295" s="618"/>
      <c r="QNO3295" s="619"/>
      <c r="QNP3295" s="620"/>
      <c r="QNQ3295" s="620"/>
      <c r="QNR3295" s="620"/>
      <c r="QNS3295" s="617"/>
      <c r="QNT3295" s="618"/>
      <c r="QNU3295" s="619"/>
      <c r="QNV3295" s="620"/>
      <c r="QNW3295" s="620"/>
      <c r="QNX3295" s="620"/>
      <c r="QNY3295" s="617"/>
      <c r="QNZ3295" s="618"/>
      <c r="QOA3295" s="619"/>
      <c r="QOB3295" s="620"/>
      <c r="QOC3295" s="620"/>
      <c r="QOD3295" s="620"/>
      <c r="QOE3295" s="617"/>
      <c r="QOF3295" s="618"/>
      <c r="QOG3295" s="619"/>
      <c r="QOH3295" s="620"/>
      <c r="QOI3295" s="620"/>
      <c r="QOJ3295" s="620"/>
      <c r="QOK3295" s="617"/>
      <c r="QOL3295" s="618"/>
      <c r="QOM3295" s="619"/>
      <c r="QON3295" s="620"/>
      <c r="QOO3295" s="620"/>
      <c r="QOP3295" s="620"/>
      <c r="QOQ3295" s="617"/>
      <c r="QOR3295" s="618"/>
      <c r="QOS3295" s="619"/>
      <c r="QOT3295" s="620"/>
      <c r="QOU3295" s="620"/>
      <c r="QOV3295" s="620"/>
      <c r="QOW3295" s="617"/>
      <c r="QOX3295" s="618"/>
      <c r="QOY3295" s="619"/>
      <c r="QOZ3295" s="620"/>
      <c r="QPA3295" s="620"/>
      <c r="QPB3295" s="620"/>
      <c r="QPC3295" s="617"/>
      <c r="QPD3295" s="618"/>
      <c r="QPE3295" s="619"/>
      <c r="QPF3295" s="620"/>
      <c r="QPG3295" s="620"/>
      <c r="QPH3295" s="620"/>
      <c r="QPI3295" s="617"/>
      <c r="QPJ3295" s="618"/>
      <c r="QPK3295" s="619"/>
      <c r="QPL3295" s="620"/>
      <c r="QPM3295" s="620"/>
      <c r="QPN3295" s="620"/>
      <c r="QPO3295" s="617"/>
      <c r="QPP3295" s="618"/>
      <c r="QPQ3295" s="619"/>
      <c r="QPR3295" s="620"/>
      <c r="QPS3295" s="620"/>
      <c r="QPT3295" s="620"/>
      <c r="QPU3295" s="617"/>
      <c r="QPV3295" s="618"/>
      <c r="QPW3295" s="619"/>
      <c r="QPX3295" s="620"/>
      <c r="QPY3295" s="620"/>
      <c r="QPZ3295" s="620"/>
      <c r="QQA3295" s="617"/>
      <c r="QQB3295" s="618"/>
      <c r="QQC3295" s="619"/>
      <c r="QQD3295" s="620"/>
      <c r="QQE3295" s="620"/>
      <c r="QQF3295" s="620"/>
      <c r="QQG3295" s="617"/>
      <c r="QQH3295" s="618"/>
      <c r="QQI3295" s="619"/>
      <c r="QQJ3295" s="620"/>
      <c r="QQK3295" s="620"/>
      <c r="QQL3295" s="620"/>
      <c r="QQM3295" s="617"/>
      <c r="QQN3295" s="618"/>
      <c r="QQO3295" s="619"/>
      <c r="QQP3295" s="620"/>
      <c r="QQQ3295" s="620"/>
      <c r="QQR3295" s="620"/>
      <c r="QQS3295" s="617"/>
      <c r="QQT3295" s="618"/>
      <c r="QQU3295" s="619"/>
      <c r="QQV3295" s="620"/>
      <c r="QQW3295" s="620"/>
      <c r="QQX3295" s="620"/>
      <c r="QQY3295" s="617"/>
      <c r="QQZ3295" s="618"/>
      <c r="QRA3295" s="619"/>
      <c r="QRB3295" s="620"/>
      <c r="QRC3295" s="620"/>
      <c r="QRD3295" s="620"/>
      <c r="QRE3295" s="617"/>
      <c r="QRF3295" s="618"/>
      <c r="QRG3295" s="619"/>
      <c r="QRH3295" s="620"/>
      <c r="QRI3295" s="620"/>
      <c r="QRJ3295" s="620"/>
      <c r="QRK3295" s="617"/>
      <c r="QRL3295" s="618"/>
      <c r="QRM3295" s="619"/>
      <c r="QRN3295" s="620"/>
      <c r="QRO3295" s="620"/>
      <c r="QRP3295" s="620"/>
      <c r="QRQ3295" s="617"/>
      <c r="QRR3295" s="618"/>
      <c r="QRS3295" s="619"/>
      <c r="QRT3295" s="620"/>
      <c r="QRU3295" s="620"/>
      <c r="QRV3295" s="620"/>
      <c r="QRW3295" s="617"/>
      <c r="QRX3295" s="618"/>
      <c r="QRY3295" s="619"/>
      <c r="QRZ3295" s="620"/>
      <c r="QSA3295" s="620"/>
      <c r="QSB3295" s="620"/>
      <c r="QSC3295" s="617"/>
      <c r="QSD3295" s="618"/>
      <c r="QSE3295" s="619"/>
      <c r="QSF3295" s="620"/>
      <c r="QSG3295" s="620"/>
      <c r="QSH3295" s="620"/>
      <c r="QSI3295" s="617"/>
      <c r="QSJ3295" s="618"/>
      <c r="QSK3295" s="619"/>
      <c r="QSL3295" s="620"/>
      <c r="QSM3295" s="620"/>
      <c r="QSN3295" s="620"/>
      <c r="QSO3295" s="617"/>
      <c r="QSP3295" s="618"/>
      <c r="QSQ3295" s="619"/>
      <c r="QSR3295" s="620"/>
      <c r="QSS3295" s="620"/>
      <c r="QST3295" s="620"/>
      <c r="QSU3295" s="617"/>
      <c r="QSV3295" s="618"/>
      <c r="QSW3295" s="619"/>
      <c r="QSX3295" s="620"/>
      <c r="QSY3295" s="620"/>
      <c r="QSZ3295" s="620"/>
      <c r="QTA3295" s="617"/>
      <c r="QTB3295" s="618"/>
      <c r="QTC3295" s="619"/>
      <c r="QTD3295" s="620"/>
      <c r="QTE3295" s="620"/>
      <c r="QTF3295" s="620"/>
      <c r="QTG3295" s="617"/>
      <c r="QTH3295" s="618"/>
      <c r="QTI3295" s="619"/>
      <c r="QTJ3295" s="620"/>
      <c r="QTK3295" s="620"/>
      <c r="QTL3295" s="620"/>
      <c r="QTM3295" s="617"/>
      <c r="QTN3295" s="618"/>
      <c r="QTO3295" s="619"/>
      <c r="QTP3295" s="620"/>
      <c r="QTQ3295" s="620"/>
      <c r="QTR3295" s="620"/>
      <c r="QTS3295" s="617"/>
      <c r="QTT3295" s="618"/>
      <c r="QTU3295" s="619"/>
      <c r="QTV3295" s="620"/>
      <c r="QTW3295" s="620"/>
      <c r="QTX3295" s="620"/>
      <c r="QTY3295" s="617"/>
      <c r="QTZ3295" s="618"/>
      <c r="QUA3295" s="619"/>
      <c r="QUB3295" s="620"/>
      <c r="QUC3295" s="620"/>
      <c r="QUD3295" s="620"/>
      <c r="QUE3295" s="617"/>
      <c r="QUF3295" s="618"/>
      <c r="QUG3295" s="619"/>
      <c r="QUH3295" s="620"/>
      <c r="QUI3295" s="620"/>
      <c r="QUJ3295" s="620"/>
      <c r="QUK3295" s="617"/>
      <c r="QUL3295" s="618"/>
      <c r="QUM3295" s="619"/>
      <c r="QUN3295" s="620"/>
      <c r="QUO3295" s="620"/>
      <c r="QUP3295" s="620"/>
      <c r="QUQ3295" s="617"/>
      <c r="QUR3295" s="618"/>
      <c r="QUS3295" s="619"/>
      <c r="QUT3295" s="620"/>
      <c r="QUU3295" s="620"/>
      <c r="QUV3295" s="620"/>
      <c r="QUW3295" s="617"/>
      <c r="QUX3295" s="618"/>
      <c r="QUY3295" s="619"/>
      <c r="QUZ3295" s="620"/>
      <c r="QVA3295" s="620"/>
      <c r="QVB3295" s="620"/>
      <c r="QVC3295" s="617"/>
      <c r="QVD3295" s="618"/>
      <c r="QVE3295" s="619"/>
      <c r="QVF3295" s="620"/>
      <c r="QVG3295" s="620"/>
      <c r="QVH3295" s="620"/>
      <c r="QVI3295" s="617"/>
      <c r="QVJ3295" s="618"/>
      <c r="QVK3295" s="619"/>
      <c r="QVL3295" s="620"/>
      <c r="QVM3295" s="620"/>
      <c r="QVN3295" s="620"/>
      <c r="QVO3295" s="617"/>
      <c r="QVP3295" s="618"/>
      <c r="QVQ3295" s="619"/>
      <c r="QVR3295" s="620"/>
      <c r="QVS3295" s="620"/>
      <c r="QVT3295" s="620"/>
      <c r="QVU3295" s="617"/>
      <c r="QVV3295" s="618"/>
      <c r="QVW3295" s="619"/>
      <c r="QVX3295" s="620"/>
      <c r="QVY3295" s="620"/>
      <c r="QVZ3295" s="620"/>
      <c r="QWA3295" s="617"/>
      <c r="QWB3295" s="618"/>
      <c r="QWC3295" s="619"/>
      <c r="QWD3295" s="620"/>
      <c r="QWE3295" s="620"/>
      <c r="QWF3295" s="620"/>
      <c r="QWG3295" s="617"/>
      <c r="QWH3295" s="618"/>
      <c r="QWI3295" s="619"/>
      <c r="QWJ3295" s="620"/>
      <c r="QWK3295" s="620"/>
      <c r="QWL3295" s="620"/>
      <c r="QWM3295" s="617"/>
      <c r="QWN3295" s="618"/>
      <c r="QWO3295" s="619"/>
      <c r="QWP3295" s="620"/>
      <c r="QWQ3295" s="620"/>
      <c r="QWR3295" s="620"/>
      <c r="QWS3295" s="617"/>
      <c r="QWT3295" s="618"/>
      <c r="QWU3295" s="619"/>
      <c r="QWV3295" s="620"/>
      <c r="QWW3295" s="620"/>
      <c r="QWX3295" s="620"/>
      <c r="QWY3295" s="617"/>
      <c r="QWZ3295" s="618"/>
      <c r="QXA3295" s="619"/>
      <c r="QXB3295" s="620"/>
      <c r="QXC3295" s="620"/>
      <c r="QXD3295" s="620"/>
      <c r="QXE3295" s="617"/>
      <c r="QXF3295" s="618"/>
      <c r="QXG3295" s="619"/>
      <c r="QXH3295" s="620"/>
      <c r="QXI3295" s="620"/>
      <c r="QXJ3295" s="620"/>
      <c r="QXK3295" s="617"/>
      <c r="QXL3295" s="618"/>
      <c r="QXM3295" s="619"/>
      <c r="QXN3295" s="620"/>
      <c r="QXO3295" s="620"/>
      <c r="QXP3295" s="620"/>
      <c r="QXQ3295" s="617"/>
      <c r="QXR3295" s="618"/>
      <c r="QXS3295" s="619"/>
      <c r="QXT3295" s="620"/>
      <c r="QXU3295" s="620"/>
      <c r="QXV3295" s="620"/>
      <c r="QXW3295" s="617"/>
      <c r="QXX3295" s="618"/>
      <c r="QXY3295" s="619"/>
      <c r="QXZ3295" s="620"/>
      <c r="QYA3295" s="620"/>
      <c r="QYB3295" s="620"/>
      <c r="QYC3295" s="617"/>
      <c r="QYD3295" s="618"/>
      <c r="QYE3295" s="619"/>
      <c r="QYF3295" s="620"/>
      <c r="QYG3295" s="620"/>
      <c r="QYH3295" s="620"/>
      <c r="QYI3295" s="617"/>
      <c r="QYJ3295" s="618"/>
      <c r="QYK3295" s="619"/>
      <c r="QYL3295" s="620"/>
      <c r="QYM3295" s="620"/>
      <c r="QYN3295" s="620"/>
      <c r="QYO3295" s="617"/>
      <c r="QYP3295" s="618"/>
      <c r="QYQ3295" s="619"/>
      <c r="QYR3295" s="620"/>
      <c r="QYS3295" s="620"/>
      <c r="QYT3295" s="620"/>
      <c r="QYU3295" s="617"/>
      <c r="QYV3295" s="618"/>
      <c r="QYW3295" s="619"/>
      <c r="QYX3295" s="620"/>
      <c r="QYY3295" s="620"/>
      <c r="QYZ3295" s="620"/>
      <c r="QZA3295" s="617"/>
      <c r="QZB3295" s="618"/>
      <c r="QZC3295" s="619"/>
      <c r="QZD3295" s="620"/>
      <c r="QZE3295" s="620"/>
      <c r="QZF3295" s="620"/>
      <c r="QZG3295" s="617"/>
      <c r="QZH3295" s="618"/>
      <c r="QZI3295" s="619"/>
      <c r="QZJ3295" s="620"/>
      <c r="QZK3295" s="620"/>
      <c r="QZL3295" s="620"/>
      <c r="QZM3295" s="617"/>
      <c r="QZN3295" s="618"/>
      <c r="QZO3295" s="619"/>
      <c r="QZP3295" s="620"/>
      <c r="QZQ3295" s="620"/>
      <c r="QZR3295" s="620"/>
      <c r="QZS3295" s="617"/>
      <c r="QZT3295" s="618"/>
      <c r="QZU3295" s="619"/>
      <c r="QZV3295" s="620"/>
      <c r="QZW3295" s="620"/>
      <c r="QZX3295" s="620"/>
      <c r="QZY3295" s="617"/>
      <c r="QZZ3295" s="618"/>
      <c r="RAA3295" s="619"/>
      <c r="RAB3295" s="620"/>
      <c r="RAC3295" s="620"/>
      <c r="RAD3295" s="620"/>
      <c r="RAE3295" s="617"/>
      <c r="RAF3295" s="618"/>
      <c r="RAG3295" s="619"/>
      <c r="RAH3295" s="620"/>
      <c r="RAI3295" s="620"/>
      <c r="RAJ3295" s="620"/>
      <c r="RAK3295" s="617"/>
      <c r="RAL3295" s="618"/>
      <c r="RAM3295" s="619"/>
      <c r="RAN3295" s="620"/>
      <c r="RAO3295" s="620"/>
      <c r="RAP3295" s="620"/>
      <c r="RAQ3295" s="617"/>
      <c r="RAR3295" s="618"/>
      <c r="RAS3295" s="619"/>
      <c r="RAT3295" s="620"/>
      <c r="RAU3295" s="620"/>
      <c r="RAV3295" s="620"/>
      <c r="RAW3295" s="617"/>
      <c r="RAX3295" s="618"/>
      <c r="RAY3295" s="619"/>
      <c r="RAZ3295" s="620"/>
      <c r="RBA3295" s="620"/>
      <c r="RBB3295" s="620"/>
      <c r="RBC3295" s="617"/>
      <c r="RBD3295" s="618"/>
      <c r="RBE3295" s="619"/>
      <c r="RBF3295" s="620"/>
      <c r="RBG3295" s="620"/>
      <c r="RBH3295" s="620"/>
      <c r="RBI3295" s="617"/>
      <c r="RBJ3295" s="618"/>
      <c r="RBK3295" s="619"/>
      <c r="RBL3295" s="620"/>
      <c r="RBM3295" s="620"/>
      <c r="RBN3295" s="620"/>
      <c r="RBO3295" s="617"/>
      <c r="RBP3295" s="618"/>
      <c r="RBQ3295" s="619"/>
      <c r="RBR3295" s="620"/>
      <c r="RBS3295" s="620"/>
      <c r="RBT3295" s="620"/>
      <c r="RBU3295" s="617"/>
      <c r="RBV3295" s="618"/>
      <c r="RBW3295" s="619"/>
      <c r="RBX3295" s="620"/>
      <c r="RBY3295" s="620"/>
      <c r="RBZ3295" s="620"/>
      <c r="RCA3295" s="617"/>
      <c r="RCB3295" s="618"/>
      <c r="RCC3295" s="619"/>
      <c r="RCD3295" s="620"/>
      <c r="RCE3295" s="620"/>
      <c r="RCF3295" s="620"/>
      <c r="RCG3295" s="617"/>
      <c r="RCH3295" s="618"/>
      <c r="RCI3295" s="619"/>
      <c r="RCJ3295" s="620"/>
      <c r="RCK3295" s="620"/>
      <c r="RCL3295" s="620"/>
      <c r="RCM3295" s="617"/>
      <c r="RCN3295" s="618"/>
      <c r="RCO3295" s="619"/>
      <c r="RCP3295" s="620"/>
      <c r="RCQ3295" s="620"/>
      <c r="RCR3295" s="620"/>
      <c r="RCS3295" s="617"/>
      <c r="RCT3295" s="618"/>
      <c r="RCU3295" s="619"/>
      <c r="RCV3295" s="620"/>
      <c r="RCW3295" s="620"/>
      <c r="RCX3295" s="620"/>
      <c r="RCY3295" s="617"/>
      <c r="RCZ3295" s="618"/>
      <c r="RDA3295" s="619"/>
      <c r="RDB3295" s="620"/>
      <c r="RDC3295" s="620"/>
      <c r="RDD3295" s="620"/>
      <c r="RDE3295" s="617"/>
      <c r="RDF3295" s="618"/>
      <c r="RDG3295" s="619"/>
      <c r="RDH3295" s="620"/>
      <c r="RDI3295" s="620"/>
      <c r="RDJ3295" s="620"/>
      <c r="RDK3295" s="617"/>
      <c r="RDL3295" s="618"/>
      <c r="RDM3295" s="619"/>
      <c r="RDN3295" s="620"/>
      <c r="RDO3295" s="620"/>
      <c r="RDP3295" s="620"/>
      <c r="RDQ3295" s="617"/>
      <c r="RDR3295" s="618"/>
      <c r="RDS3295" s="619"/>
      <c r="RDT3295" s="620"/>
      <c r="RDU3295" s="620"/>
      <c r="RDV3295" s="620"/>
      <c r="RDW3295" s="617"/>
      <c r="RDX3295" s="618"/>
      <c r="RDY3295" s="619"/>
      <c r="RDZ3295" s="620"/>
      <c r="REA3295" s="620"/>
      <c r="REB3295" s="620"/>
      <c r="REC3295" s="617"/>
      <c r="RED3295" s="618"/>
      <c r="REE3295" s="619"/>
      <c r="REF3295" s="620"/>
      <c r="REG3295" s="620"/>
      <c r="REH3295" s="620"/>
      <c r="REI3295" s="617"/>
      <c r="REJ3295" s="618"/>
      <c r="REK3295" s="619"/>
      <c r="REL3295" s="620"/>
      <c r="REM3295" s="620"/>
      <c r="REN3295" s="620"/>
      <c r="REO3295" s="617"/>
      <c r="REP3295" s="618"/>
      <c r="REQ3295" s="619"/>
      <c r="RER3295" s="620"/>
      <c r="RES3295" s="620"/>
      <c r="RET3295" s="620"/>
      <c r="REU3295" s="617"/>
      <c r="REV3295" s="618"/>
      <c r="REW3295" s="619"/>
      <c r="REX3295" s="620"/>
      <c r="REY3295" s="620"/>
      <c r="REZ3295" s="620"/>
      <c r="RFA3295" s="617"/>
      <c r="RFB3295" s="618"/>
      <c r="RFC3295" s="619"/>
      <c r="RFD3295" s="620"/>
      <c r="RFE3295" s="620"/>
      <c r="RFF3295" s="620"/>
      <c r="RFG3295" s="617"/>
      <c r="RFH3295" s="618"/>
      <c r="RFI3295" s="619"/>
      <c r="RFJ3295" s="620"/>
      <c r="RFK3295" s="620"/>
      <c r="RFL3295" s="620"/>
      <c r="RFM3295" s="617"/>
      <c r="RFN3295" s="618"/>
      <c r="RFO3295" s="619"/>
      <c r="RFP3295" s="620"/>
      <c r="RFQ3295" s="620"/>
      <c r="RFR3295" s="620"/>
      <c r="RFS3295" s="617"/>
      <c r="RFT3295" s="618"/>
      <c r="RFU3295" s="619"/>
      <c r="RFV3295" s="620"/>
      <c r="RFW3295" s="620"/>
      <c r="RFX3295" s="620"/>
      <c r="RFY3295" s="617"/>
      <c r="RFZ3295" s="618"/>
      <c r="RGA3295" s="619"/>
      <c r="RGB3295" s="620"/>
      <c r="RGC3295" s="620"/>
      <c r="RGD3295" s="620"/>
      <c r="RGE3295" s="617"/>
      <c r="RGF3295" s="618"/>
      <c r="RGG3295" s="619"/>
      <c r="RGH3295" s="620"/>
      <c r="RGI3295" s="620"/>
      <c r="RGJ3295" s="620"/>
      <c r="RGK3295" s="617"/>
      <c r="RGL3295" s="618"/>
      <c r="RGM3295" s="619"/>
      <c r="RGN3295" s="620"/>
      <c r="RGO3295" s="620"/>
      <c r="RGP3295" s="620"/>
      <c r="RGQ3295" s="617"/>
      <c r="RGR3295" s="618"/>
      <c r="RGS3295" s="619"/>
      <c r="RGT3295" s="620"/>
      <c r="RGU3295" s="620"/>
      <c r="RGV3295" s="620"/>
      <c r="RGW3295" s="617"/>
      <c r="RGX3295" s="618"/>
      <c r="RGY3295" s="619"/>
      <c r="RGZ3295" s="620"/>
      <c r="RHA3295" s="620"/>
      <c r="RHB3295" s="620"/>
      <c r="RHC3295" s="617"/>
      <c r="RHD3295" s="618"/>
      <c r="RHE3295" s="619"/>
      <c r="RHF3295" s="620"/>
      <c r="RHG3295" s="620"/>
      <c r="RHH3295" s="620"/>
      <c r="RHI3295" s="617"/>
      <c r="RHJ3295" s="618"/>
      <c r="RHK3295" s="619"/>
      <c r="RHL3295" s="620"/>
      <c r="RHM3295" s="620"/>
      <c r="RHN3295" s="620"/>
      <c r="RHO3295" s="617"/>
      <c r="RHP3295" s="618"/>
      <c r="RHQ3295" s="619"/>
      <c r="RHR3295" s="620"/>
      <c r="RHS3295" s="620"/>
      <c r="RHT3295" s="620"/>
      <c r="RHU3295" s="617"/>
      <c r="RHV3295" s="618"/>
      <c r="RHW3295" s="619"/>
      <c r="RHX3295" s="620"/>
      <c r="RHY3295" s="620"/>
      <c r="RHZ3295" s="620"/>
      <c r="RIA3295" s="617"/>
      <c r="RIB3295" s="618"/>
      <c r="RIC3295" s="619"/>
      <c r="RID3295" s="620"/>
      <c r="RIE3295" s="620"/>
      <c r="RIF3295" s="620"/>
      <c r="RIG3295" s="617"/>
      <c r="RIH3295" s="618"/>
      <c r="RII3295" s="619"/>
      <c r="RIJ3295" s="620"/>
      <c r="RIK3295" s="620"/>
      <c r="RIL3295" s="620"/>
      <c r="RIM3295" s="617"/>
      <c r="RIN3295" s="618"/>
      <c r="RIO3295" s="619"/>
      <c r="RIP3295" s="620"/>
      <c r="RIQ3295" s="620"/>
      <c r="RIR3295" s="620"/>
      <c r="RIS3295" s="617"/>
      <c r="RIT3295" s="618"/>
      <c r="RIU3295" s="619"/>
      <c r="RIV3295" s="620"/>
      <c r="RIW3295" s="620"/>
      <c r="RIX3295" s="620"/>
      <c r="RIY3295" s="617"/>
      <c r="RIZ3295" s="618"/>
      <c r="RJA3295" s="619"/>
      <c r="RJB3295" s="620"/>
      <c r="RJC3295" s="620"/>
      <c r="RJD3295" s="620"/>
      <c r="RJE3295" s="617"/>
      <c r="RJF3295" s="618"/>
      <c r="RJG3295" s="619"/>
      <c r="RJH3295" s="620"/>
      <c r="RJI3295" s="620"/>
      <c r="RJJ3295" s="620"/>
      <c r="RJK3295" s="617"/>
      <c r="RJL3295" s="618"/>
      <c r="RJM3295" s="619"/>
      <c r="RJN3295" s="620"/>
      <c r="RJO3295" s="620"/>
      <c r="RJP3295" s="620"/>
      <c r="RJQ3295" s="617"/>
      <c r="RJR3295" s="618"/>
      <c r="RJS3295" s="619"/>
      <c r="RJT3295" s="620"/>
      <c r="RJU3295" s="620"/>
      <c r="RJV3295" s="620"/>
      <c r="RJW3295" s="617"/>
      <c r="RJX3295" s="618"/>
      <c r="RJY3295" s="619"/>
      <c r="RJZ3295" s="620"/>
      <c r="RKA3295" s="620"/>
      <c r="RKB3295" s="620"/>
      <c r="RKC3295" s="617"/>
      <c r="RKD3295" s="618"/>
      <c r="RKE3295" s="619"/>
      <c r="RKF3295" s="620"/>
      <c r="RKG3295" s="620"/>
      <c r="RKH3295" s="620"/>
      <c r="RKI3295" s="617"/>
      <c r="RKJ3295" s="618"/>
      <c r="RKK3295" s="619"/>
      <c r="RKL3295" s="620"/>
      <c r="RKM3295" s="620"/>
      <c r="RKN3295" s="620"/>
      <c r="RKO3295" s="617"/>
      <c r="RKP3295" s="618"/>
      <c r="RKQ3295" s="619"/>
      <c r="RKR3295" s="620"/>
      <c r="RKS3295" s="620"/>
      <c r="RKT3295" s="620"/>
      <c r="RKU3295" s="617"/>
      <c r="RKV3295" s="618"/>
      <c r="RKW3295" s="619"/>
      <c r="RKX3295" s="620"/>
      <c r="RKY3295" s="620"/>
      <c r="RKZ3295" s="620"/>
      <c r="RLA3295" s="617"/>
      <c r="RLB3295" s="618"/>
      <c r="RLC3295" s="619"/>
      <c r="RLD3295" s="620"/>
      <c r="RLE3295" s="620"/>
      <c r="RLF3295" s="620"/>
      <c r="RLG3295" s="617"/>
      <c r="RLH3295" s="618"/>
      <c r="RLI3295" s="619"/>
      <c r="RLJ3295" s="620"/>
      <c r="RLK3295" s="620"/>
      <c r="RLL3295" s="620"/>
      <c r="RLM3295" s="617"/>
      <c r="RLN3295" s="618"/>
      <c r="RLO3295" s="619"/>
      <c r="RLP3295" s="620"/>
      <c r="RLQ3295" s="620"/>
      <c r="RLR3295" s="620"/>
      <c r="RLS3295" s="617"/>
      <c r="RLT3295" s="618"/>
      <c r="RLU3295" s="619"/>
      <c r="RLV3295" s="620"/>
      <c r="RLW3295" s="620"/>
      <c r="RLX3295" s="620"/>
      <c r="RLY3295" s="617"/>
      <c r="RLZ3295" s="618"/>
      <c r="RMA3295" s="619"/>
      <c r="RMB3295" s="620"/>
      <c r="RMC3295" s="620"/>
      <c r="RMD3295" s="620"/>
      <c r="RME3295" s="617"/>
      <c r="RMF3295" s="618"/>
      <c r="RMG3295" s="619"/>
      <c r="RMH3295" s="620"/>
      <c r="RMI3295" s="620"/>
      <c r="RMJ3295" s="620"/>
      <c r="RMK3295" s="617"/>
      <c r="RML3295" s="618"/>
      <c r="RMM3295" s="619"/>
      <c r="RMN3295" s="620"/>
      <c r="RMO3295" s="620"/>
      <c r="RMP3295" s="620"/>
      <c r="RMQ3295" s="617"/>
      <c r="RMR3295" s="618"/>
      <c r="RMS3295" s="619"/>
      <c r="RMT3295" s="620"/>
      <c r="RMU3295" s="620"/>
      <c r="RMV3295" s="620"/>
      <c r="RMW3295" s="617"/>
      <c r="RMX3295" s="618"/>
      <c r="RMY3295" s="619"/>
      <c r="RMZ3295" s="620"/>
      <c r="RNA3295" s="620"/>
      <c r="RNB3295" s="620"/>
      <c r="RNC3295" s="617"/>
      <c r="RND3295" s="618"/>
      <c r="RNE3295" s="619"/>
      <c r="RNF3295" s="620"/>
      <c r="RNG3295" s="620"/>
      <c r="RNH3295" s="620"/>
      <c r="RNI3295" s="617"/>
      <c r="RNJ3295" s="618"/>
      <c r="RNK3295" s="619"/>
      <c r="RNL3295" s="620"/>
      <c r="RNM3295" s="620"/>
      <c r="RNN3295" s="620"/>
      <c r="RNO3295" s="617"/>
      <c r="RNP3295" s="618"/>
      <c r="RNQ3295" s="619"/>
      <c r="RNR3295" s="620"/>
      <c r="RNS3295" s="620"/>
      <c r="RNT3295" s="620"/>
      <c r="RNU3295" s="617"/>
      <c r="RNV3295" s="618"/>
      <c r="RNW3295" s="619"/>
      <c r="RNX3295" s="620"/>
      <c r="RNY3295" s="620"/>
      <c r="RNZ3295" s="620"/>
      <c r="ROA3295" s="617"/>
      <c r="ROB3295" s="618"/>
      <c r="ROC3295" s="619"/>
      <c r="ROD3295" s="620"/>
      <c r="ROE3295" s="620"/>
      <c r="ROF3295" s="620"/>
      <c r="ROG3295" s="617"/>
      <c r="ROH3295" s="618"/>
      <c r="ROI3295" s="619"/>
      <c r="ROJ3295" s="620"/>
      <c r="ROK3295" s="620"/>
      <c r="ROL3295" s="620"/>
      <c r="ROM3295" s="617"/>
      <c r="RON3295" s="618"/>
      <c r="ROO3295" s="619"/>
      <c r="ROP3295" s="620"/>
      <c r="ROQ3295" s="620"/>
      <c r="ROR3295" s="620"/>
      <c r="ROS3295" s="617"/>
      <c r="ROT3295" s="618"/>
      <c r="ROU3295" s="619"/>
      <c r="ROV3295" s="620"/>
      <c r="ROW3295" s="620"/>
      <c r="ROX3295" s="620"/>
      <c r="ROY3295" s="617"/>
      <c r="ROZ3295" s="618"/>
      <c r="RPA3295" s="619"/>
      <c r="RPB3295" s="620"/>
      <c r="RPC3295" s="620"/>
      <c r="RPD3295" s="620"/>
      <c r="RPE3295" s="617"/>
      <c r="RPF3295" s="618"/>
      <c r="RPG3295" s="619"/>
      <c r="RPH3295" s="620"/>
      <c r="RPI3295" s="620"/>
      <c r="RPJ3295" s="620"/>
      <c r="RPK3295" s="617"/>
      <c r="RPL3295" s="618"/>
      <c r="RPM3295" s="619"/>
      <c r="RPN3295" s="620"/>
      <c r="RPO3295" s="620"/>
      <c r="RPP3295" s="620"/>
      <c r="RPQ3295" s="617"/>
      <c r="RPR3295" s="618"/>
      <c r="RPS3295" s="619"/>
      <c r="RPT3295" s="620"/>
      <c r="RPU3295" s="620"/>
      <c r="RPV3295" s="620"/>
      <c r="RPW3295" s="617"/>
      <c r="RPX3295" s="618"/>
      <c r="RPY3295" s="619"/>
      <c r="RPZ3295" s="620"/>
      <c r="RQA3295" s="620"/>
      <c r="RQB3295" s="620"/>
      <c r="RQC3295" s="617"/>
      <c r="RQD3295" s="618"/>
      <c r="RQE3295" s="619"/>
      <c r="RQF3295" s="620"/>
      <c r="RQG3295" s="620"/>
      <c r="RQH3295" s="620"/>
      <c r="RQI3295" s="617"/>
      <c r="RQJ3295" s="618"/>
      <c r="RQK3295" s="619"/>
      <c r="RQL3295" s="620"/>
      <c r="RQM3295" s="620"/>
      <c r="RQN3295" s="620"/>
      <c r="RQO3295" s="617"/>
      <c r="RQP3295" s="618"/>
      <c r="RQQ3295" s="619"/>
      <c r="RQR3295" s="620"/>
      <c r="RQS3295" s="620"/>
      <c r="RQT3295" s="620"/>
      <c r="RQU3295" s="617"/>
      <c r="RQV3295" s="618"/>
      <c r="RQW3295" s="619"/>
      <c r="RQX3295" s="620"/>
      <c r="RQY3295" s="620"/>
      <c r="RQZ3295" s="620"/>
      <c r="RRA3295" s="617"/>
      <c r="RRB3295" s="618"/>
      <c r="RRC3295" s="619"/>
      <c r="RRD3295" s="620"/>
      <c r="RRE3295" s="620"/>
      <c r="RRF3295" s="620"/>
      <c r="RRG3295" s="617"/>
      <c r="RRH3295" s="618"/>
      <c r="RRI3295" s="619"/>
      <c r="RRJ3295" s="620"/>
      <c r="RRK3295" s="620"/>
      <c r="RRL3295" s="620"/>
      <c r="RRM3295" s="617"/>
      <c r="RRN3295" s="618"/>
      <c r="RRO3295" s="619"/>
      <c r="RRP3295" s="620"/>
      <c r="RRQ3295" s="620"/>
      <c r="RRR3295" s="620"/>
      <c r="RRS3295" s="617"/>
      <c r="RRT3295" s="618"/>
      <c r="RRU3295" s="619"/>
      <c r="RRV3295" s="620"/>
      <c r="RRW3295" s="620"/>
      <c r="RRX3295" s="620"/>
      <c r="RRY3295" s="617"/>
      <c r="RRZ3295" s="618"/>
      <c r="RSA3295" s="619"/>
      <c r="RSB3295" s="620"/>
      <c r="RSC3295" s="620"/>
      <c r="RSD3295" s="620"/>
      <c r="RSE3295" s="617"/>
      <c r="RSF3295" s="618"/>
      <c r="RSG3295" s="619"/>
      <c r="RSH3295" s="620"/>
      <c r="RSI3295" s="620"/>
      <c r="RSJ3295" s="620"/>
      <c r="RSK3295" s="617"/>
      <c r="RSL3295" s="618"/>
      <c r="RSM3295" s="619"/>
      <c r="RSN3295" s="620"/>
      <c r="RSO3295" s="620"/>
      <c r="RSP3295" s="620"/>
      <c r="RSQ3295" s="617"/>
      <c r="RSR3295" s="618"/>
      <c r="RSS3295" s="619"/>
      <c r="RST3295" s="620"/>
      <c r="RSU3295" s="620"/>
      <c r="RSV3295" s="620"/>
      <c r="RSW3295" s="617"/>
      <c r="RSX3295" s="618"/>
      <c r="RSY3295" s="619"/>
      <c r="RSZ3295" s="620"/>
      <c r="RTA3295" s="620"/>
      <c r="RTB3295" s="620"/>
      <c r="RTC3295" s="617"/>
      <c r="RTD3295" s="618"/>
      <c r="RTE3295" s="619"/>
      <c r="RTF3295" s="620"/>
      <c r="RTG3295" s="620"/>
      <c r="RTH3295" s="620"/>
      <c r="RTI3295" s="617"/>
      <c r="RTJ3295" s="618"/>
      <c r="RTK3295" s="619"/>
      <c r="RTL3295" s="620"/>
      <c r="RTM3295" s="620"/>
      <c r="RTN3295" s="620"/>
      <c r="RTO3295" s="617"/>
      <c r="RTP3295" s="618"/>
      <c r="RTQ3295" s="619"/>
      <c r="RTR3295" s="620"/>
      <c r="RTS3295" s="620"/>
      <c r="RTT3295" s="620"/>
      <c r="RTU3295" s="617"/>
      <c r="RTV3295" s="618"/>
      <c r="RTW3295" s="619"/>
      <c r="RTX3295" s="620"/>
      <c r="RTY3295" s="620"/>
      <c r="RTZ3295" s="620"/>
      <c r="RUA3295" s="617"/>
      <c r="RUB3295" s="618"/>
      <c r="RUC3295" s="619"/>
      <c r="RUD3295" s="620"/>
      <c r="RUE3295" s="620"/>
      <c r="RUF3295" s="620"/>
      <c r="RUG3295" s="617"/>
      <c r="RUH3295" s="618"/>
      <c r="RUI3295" s="619"/>
      <c r="RUJ3295" s="620"/>
      <c r="RUK3295" s="620"/>
      <c r="RUL3295" s="620"/>
      <c r="RUM3295" s="617"/>
      <c r="RUN3295" s="618"/>
      <c r="RUO3295" s="619"/>
      <c r="RUP3295" s="620"/>
      <c r="RUQ3295" s="620"/>
      <c r="RUR3295" s="620"/>
      <c r="RUS3295" s="617"/>
      <c r="RUT3295" s="618"/>
      <c r="RUU3295" s="619"/>
      <c r="RUV3295" s="620"/>
      <c r="RUW3295" s="620"/>
      <c r="RUX3295" s="620"/>
      <c r="RUY3295" s="617"/>
      <c r="RUZ3295" s="618"/>
      <c r="RVA3295" s="619"/>
      <c r="RVB3295" s="620"/>
      <c r="RVC3295" s="620"/>
      <c r="RVD3295" s="620"/>
      <c r="RVE3295" s="617"/>
      <c r="RVF3295" s="618"/>
      <c r="RVG3295" s="619"/>
      <c r="RVH3295" s="620"/>
      <c r="RVI3295" s="620"/>
      <c r="RVJ3295" s="620"/>
      <c r="RVK3295" s="617"/>
      <c r="RVL3295" s="618"/>
      <c r="RVM3295" s="619"/>
      <c r="RVN3295" s="620"/>
      <c r="RVO3295" s="620"/>
      <c r="RVP3295" s="620"/>
      <c r="RVQ3295" s="617"/>
      <c r="RVR3295" s="618"/>
      <c r="RVS3295" s="619"/>
      <c r="RVT3295" s="620"/>
      <c r="RVU3295" s="620"/>
      <c r="RVV3295" s="620"/>
      <c r="RVW3295" s="617"/>
      <c r="RVX3295" s="618"/>
      <c r="RVY3295" s="619"/>
      <c r="RVZ3295" s="620"/>
      <c r="RWA3295" s="620"/>
      <c r="RWB3295" s="620"/>
      <c r="RWC3295" s="617"/>
      <c r="RWD3295" s="618"/>
      <c r="RWE3295" s="619"/>
      <c r="RWF3295" s="620"/>
      <c r="RWG3295" s="620"/>
      <c r="RWH3295" s="620"/>
      <c r="RWI3295" s="617"/>
      <c r="RWJ3295" s="618"/>
      <c r="RWK3295" s="619"/>
      <c r="RWL3295" s="620"/>
      <c r="RWM3295" s="620"/>
      <c r="RWN3295" s="620"/>
      <c r="RWO3295" s="617"/>
      <c r="RWP3295" s="618"/>
      <c r="RWQ3295" s="619"/>
      <c r="RWR3295" s="620"/>
      <c r="RWS3295" s="620"/>
      <c r="RWT3295" s="620"/>
      <c r="RWU3295" s="617"/>
      <c r="RWV3295" s="618"/>
      <c r="RWW3295" s="619"/>
      <c r="RWX3295" s="620"/>
      <c r="RWY3295" s="620"/>
      <c r="RWZ3295" s="620"/>
      <c r="RXA3295" s="617"/>
      <c r="RXB3295" s="618"/>
      <c r="RXC3295" s="619"/>
      <c r="RXD3295" s="620"/>
      <c r="RXE3295" s="620"/>
      <c r="RXF3295" s="620"/>
      <c r="RXG3295" s="617"/>
      <c r="RXH3295" s="618"/>
      <c r="RXI3295" s="619"/>
      <c r="RXJ3295" s="620"/>
      <c r="RXK3295" s="620"/>
      <c r="RXL3295" s="620"/>
      <c r="RXM3295" s="617"/>
      <c r="RXN3295" s="618"/>
      <c r="RXO3295" s="619"/>
      <c r="RXP3295" s="620"/>
      <c r="RXQ3295" s="620"/>
      <c r="RXR3295" s="620"/>
      <c r="RXS3295" s="617"/>
      <c r="RXT3295" s="618"/>
      <c r="RXU3295" s="619"/>
      <c r="RXV3295" s="620"/>
      <c r="RXW3295" s="620"/>
      <c r="RXX3295" s="620"/>
      <c r="RXY3295" s="617"/>
      <c r="RXZ3295" s="618"/>
      <c r="RYA3295" s="619"/>
      <c r="RYB3295" s="620"/>
      <c r="RYC3295" s="620"/>
      <c r="RYD3295" s="620"/>
      <c r="RYE3295" s="617"/>
      <c r="RYF3295" s="618"/>
      <c r="RYG3295" s="619"/>
      <c r="RYH3295" s="620"/>
      <c r="RYI3295" s="620"/>
      <c r="RYJ3295" s="620"/>
      <c r="RYK3295" s="617"/>
      <c r="RYL3295" s="618"/>
      <c r="RYM3295" s="619"/>
      <c r="RYN3295" s="620"/>
      <c r="RYO3295" s="620"/>
      <c r="RYP3295" s="620"/>
      <c r="RYQ3295" s="617"/>
      <c r="RYR3295" s="618"/>
      <c r="RYS3295" s="619"/>
      <c r="RYT3295" s="620"/>
      <c r="RYU3295" s="620"/>
      <c r="RYV3295" s="620"/>
      <c r="RYW3295" s="617"/>
      <c r="RYX3295" s="618"/>
      <c r="RYY3295" s="619"/>
      <c r="RYZ3295" s="620"/>
      <c r="RZA3295" s="620"/>
      <c r="RZB3295" s="620"/>
      <c r="RZC3295" s="617"/>
      <c r="RZD3295" s="618"/>
      <c r="RZE3295" s="619"/>
      <c r="RZF3295" s="620"/>
      <c r="RZG3295" s="620"/>
      <c r="RZH3295" s="620"/>
      <c r="RZI3295" s="617"/>
      <c r="RZJ3295" s="618"/>
      <c r="RZK3295" s="619"/>
      <c r="RZL3295" s="620"/>
      <c r="RZM3295" s="620"/>
      <c r="RZN3295" s="620"/>
      <c r="RZO3295" s="617"/>
      <c r="RZP3295" s="618"/>
      <c r="RZQ3295" s="619"/>
      <c r="RZR3295" s="620"/>
      <c r="RZS3295" s="620"/>
      <c r="RZT3295" s="620"/>
      <c r="RZU3295" s="617"/>
      <c r="RZV3295" s="618"/>
      <c r="RZW3295" s="619"/>
      <c r="RZX3295" s="620"/>
      <c r="RZY3295" s="620"/>
      <c r="RZZ3295" s="620"/>
      <c r="SAA3295" s="617"/>
      <c r="SAB3295" s="618"/>
      <c r="SAC3295" s="619"/>
      <c r="SAD3295" s="620"/>
      <c r="SAE3295" s="620"/>
      <c r="SAF3295" s="620"/>
      <c r="SAG3295" s="617"/>
      <c r="SAH3295" s="618"/>
      <c r="SAI3295" s="619"/>
      <c r="SAJ3295" s="620"/>
      <c r="SAK3295" s="620"/>
      <c r="SAL3295" s="620"/>
      <c r="SAM3295" s="617"/>
      <c r="SAN3295" s="618"/>
      <c r="SAO3295" s="619"/>
      <c r="SAP3295" s="620"/>
      <c r="SAQ3295" s="620"/>
      <c r="SAR3295" s="620"/>
      <c r="SAS3295" s="617"/>
      <c r="SAT3295" s="618"/>
      <c r="SAU3295" s="619"/>
      <c r="SAV3295" s="620"/>
      <c r="SAW3295" s="620"/>
      <c r="SAX3295" s="620"/>
      <c r="SAY3295" s="617"/>
      <c r="SAZ3295" s="618"/>
      <c r="SBA3295" s="619"/>
      <c r="SBB3295" s="620"/>
      <c r="SBC3295" s="620"/>
      <c r="SBD3295" s="620"/>
      <c r="SBE3295" s="617"/>
      <c r="SBF3295" s="618"/>
      <c r="SBG3295" s="619"/>
      <c r="SBH3295" s="620"/>
      <c r="SBI3295" s="620"/>
      <c r="SBJ3295" s="620"/>
      <c r="SBK3295" s="617"/>
      <c r="SBL3295" s="618"/>
      <c r="SBM3295" s="619"/>
      <c r="SBN3295" s="620"/>
      <c r="SBO3295" s="620"/>
      <c r="SBP3295" s="620"/>
      <c r="SBQ3295" s="617"/>
      <c r="SBR3295" s="618"/>
      <c r="SBS3295" s="619"/>
      <c r="SBT3295" s="620"/>
      <c r="SBU3295" s="620"/>
      <c r="SBV3295" s="620"/>
      <c r="SBW3295" s="617"/>
      <c r="SBX3295" s="618"/>
      <c r="SBY3295" s="619"/>
      <c r="SBZ3295" s="620"/>
      <c r="SCA3295" s="620"/>
      <c r="SCB3295" s="620"/>
      <c r="SCC3295" s="617"/>
      <c r="SCD3295" s="618"/>
      <c r="SCE3295" s="619"/>
      <c r="SCF3295" s="620"/>
      <c r="SCG3295" s="620"/>
      <c r="SCH3295" s="620"/>
      <c r="SCI3295" s="617"/>
      <c r="SCJ3295" s="618"/>
      <c r="SCK3295" s="619"/>
      <c r="SCL3295" s="620"/>
      <c r="SCM3295" s="620"/>
      <c r="SCN3295" s="620"/>
      <c r="SCO3295" s="617"/>
      <c r="SCP3295" s="618"/>
      <c r="SCQ3295" s="619"/>
      <c r="SCR3295" s="620"/>
      <c r="SCS3295" s="620"/>
      <c r="SCT3295" s="620"/>
      <c r="SCU3295" s="617"/>
      <c r="SCV3295" s="618"/>
      <c r="SCW3295" s="619"/>
      <c r="SCX3295" s="620"/>
      <c r="SCY3295" s="620"/>
      <c r="SCZ3295" s="620"/>
      <c r="SDA3295" s="617"/>
      <c r="SDB3295" s="618"/>
      <c r="SDC3295" s="619"/>
      <c r="SDD3295" s="620"/>
      <c r="SDE3295" s="620"/>
      <c r="SDF3295" s="620"/>
      <c r="SDG3295" s="617"/>
      <c r="SDH3295" s="618"/>
      <c r="SDI3295" s="619"/>
      <c r="SDJ3295" s="620"/>
      <c r="SDK3295" s="620"/>
      <c r="SDL3295" s="620"/>
      <c r="SDM3295" s="617"/>
      <c r="SDN3295" s="618"/>
      <c r="SDO3295" s="619"/>
      <c r="SDP3295" s="620"/>
      <c r="SDQ3295" s="620"/>
      <c r="SDR3295" s="620"/>
      <c r="SDS3295" s="617"/>
      <c r="SDT3295" s="618"/>
      <c r="SDU3295" s="619"/>
      <c r="SDV3295" s="620"/>
      <c r="SDW3295" s="620"/>
      <c r="SDX3295" s="620"/>
      <c r="SDY3295" s="617"/>
      <c r="SDZ3295" s="618"/>
      <c r="SEA3295" s="619"/>
      <c r="SEB3295" s="620"/>
      <c r="SEC3295" s="620"/>
      <c r="SED3295" s="620"/>
      <c r="SEE3295" s="617"/>
      <c r="SEF3295" s="618"/>
      <c r="SEG3295" s="619"/>
      <c r="SEH3295" s="620"/>
      <c r="SEI3295" s="620"/>
      <c r="SEJ3295" s="620"/>
      <c r="SEK3295" s="617"/>
      <c r="SEL3295" s="618"/>
      <c r="SEM3295" s="619"/>
      <c r="SEN3295" s="620"/>
      <c r="SEO3295" s="620"/>
      <c r="SEP3295" s="620"/>
      <c r="SEQ3295" s="617"/>
      <c r="SER3295" s="618"/>
      <c r="SES3295" s="619"/>
      <c r="SET3295" s="620"/>
      <c r="SEU3295" s="620"/>
      <c r="SEV3295" s="620"/>
      <c r="SEW3295" s="617"/>
      <c r="SEX3295" s="618"/>
      <c r="SEY3295" s="619"/>
      <c r="SEZ3295" s="620"/>
      <c r="SFA3295" s="620"/>
      <c r="SFB3295" s="620"/>
      <c r="SFC3295" s="617"/>
      <c r="SFD3295" s="618"/>
      <c r="SFE3295" s="619"/>
      <c r="SFF3295" s="620"/>
      <c r="SFG3295" s="620"/>
      <c r="SFH3295" s="620"/>
      <c r="SFI3295" s="617"/>
      <c r="SFJ3295" s="618"/>
      <c r="SFK3295" s="619"/>
      <c r="SFL3295" s="620"/>
      <c r="SFM3295" s="620"/>
      <c r="SFN3295" s="620"/>
      <c r="SFO3295" s="617"/>
      <c r="SFP3295" s="618"/>
      <c r="SFQ3295" s="619"/>
      <c r="SFR3295" s="620"/>
      <c r="SFS3295" s="620"/>
      <c r="SFT3295" s="620"/>
      <c r="SFU3295" s="617"/>
      <c r="SFV3295" s="618"/>
      <c r="SFW3295" s="619"/>
      <c r="SFX3295" s="620"/>
      <c r="SFY3295" s="620"/>
      <c r="SFZ3295" s="620"/>
      <c r="SGA3295" s="617"/>
      <c r="SGB3295" s="618"/>
      <c r="SGC3295" s="619"/>
      <c r="SGD3295" s="620"/>
      <c r="SGE3295" s="620"/>
      <c r="SGF3295" s="620"/>
      <c r="SGG3295" s="617"/>
      <c r="SGH3295" s="618"/>
      <c r="SGI3295" s="619"/>
      <c r="SGJ3295" s="620"/>
      <c r="SGK3295" s="620"/>
      <c r="SGL3295" s="620"/>
      <c r="SGM3295" s="617"/>
      <c r="SGN3295" s="618"/>
      <c r="SGO3295" s="619"/>
      <c r="SGP3295" s="620"/>
      <c r="SGQ3295" s="620"/>
      <c r="SGR3295" s="620"/>
      <c r="SGS3295" s="617"/>
      <c r="SGT3295" s="618"/>
      <c r="SGU3295" s="619"/>
      <c r="SGV3295" s="620"/>
      <c r="SGW3295" s="620"/>
      <c r="SGX3295" s="620"/>
      <c r="SGY3295" s="617"/>
      <c r="SGZ3295" s="618"/>
      <c r="SHA3295" s="619"/>
      <c r="SHB3295" s="620"/>
      <c r="SHC3295" s="620"/>
      <c r="SHD3295" s="620"/>
      <c r="SHE3295" s="617"/>
      <c r="SHF3295" s="618"/>
      <c r="SHG3295" s="619"/>
      <c r="SHH3295" s="620"/>
      <c r="SHI3295" s="620"/>
      <c r="SHJ3295" s="620"/>
      <c r="SHK3295" s="617"/>
      <c r="SHL3295" s="618"/>
      <c r="SHM3295" s="619"/>
      <c r="SHN3295" s="620"/>
      <c r="SHO3295" s="620"/>
      <c r="SHP3295" s="620"/>
      <c r="SHQ3295" s="617"/>
      <c r="SHR3295" s="618"/>
      <c r="SHS3295" s="619"/>
      <c r="SHT3295" s="620"/>
      <c r="SHU3295" s="620"/>
      <c r="SHV3295" s="620"/>
      <c r="SHW3295" s="617"/>
      <c r="SHX3295" s="618"/>
      <c r="SHY3295" s="619"/>
      <c r="SHZ3295" s="620"/>
      <c r="SIA3295" s="620"/>
      <c r="SIB3295" s="620"/>
      <c r="SIC3295" s="617"/>
      <c r="SID3295" s="618"/>
      <c r="SIE3295" s="619"/>
      <c r="SIF3295" s="620"/>
      <c r="SIG3295" s="620"/>
      <c r="SIH3295" s="620"/>
      <c r="SII3295" s="617"/>
      <c r="SIJ3295" s="618"/>
      <c r="SIK3295" s="619"/>
      <c r="SIL3295" s="620"/>
      <c r="SIM3295" s="620"/>
      <c r="SIN3295" s="620"/>
      <c r="SIO3295" s="617"/>
      <c r="SIP3295" s="618"/>
      <c r="SIQ3295" s="619"/>
      <c r="SIR3295" s="620"/>
      <c r="SIS3295" s="620"/>
      <c r="SIT3295" s="620"/>
      <c r="SIU3295" s="617"/>
      <c r="SIV3295" s="618"/>
      <c r="SIW3295" s="619"/>
      <c r="SIX3295" s="620"/>
      <c r="SIY3295" s="620"/>
      <c r="SIZ3295" s="620"/>
      <c r="SJA3295" s="617"/>
      <c r="SJB3295" s="618"/>
      <c r="SJC3295" s="619"/>
      <c r="SJD3295" s="620"/>
      <c r="SJE3295" s="620"/>
      <c r="SJF3295" s="620"/>
      <c r="SJG3295" s="617"/>
      <c r="SJH3295" s="618"/>
      <c r="SJI3295" s="619"/>
      <c r="SJJ3295" s="620"/>
      <c r="SJK3295" s="620"/>
      <c r="SJL3295" s="620"/>
      <c r="SJM3295" s="617"/>
      <c r="SJN3295" s="618"/>
      <c r="SJO3295" s="619"/>
      <c r="SJP3295" s="620"/>
      <c r="SJQ3295" s="620"/>
      <c r="SJR3295" s="620"/>
      <c r="SJS3295" s="617"/>
      <c r="SJT3295" s="618"/>
      <c r="SJU3295" s="619"/>
      <c r="SJV3295" s="620"/>
      <c r="SJW3295" s="620"/>
      <c r="SJX3295" s="620"/>
      <c r="SJY3295" s="617"/>
      <c r="SJZ3295" s="618"/>
      <c r="SKA3295" s="619"/>
      <c r="SKB3295" s="620"/>
      <c r="SKC3295" s="620"/>
      <c r="SKD3295" s="620"/>
      <c r="SKE3295" s="617"/>
      <c r="SKF3295" s="618"/>
      <c r="SKG3295" s="619"/>
      <c r="SKH3295" s="620"/>
      <c r="SKI3295" s="620"/>
      <c r="SKJ3295" s="620"/>
      <c r="SKK3295" s="617"/>
      <c r="SKL3295" s="618"/>
      <c r="SKM3295" s="619"/>
      <c r="SKN3295" s="620"/>
      <c r="SKO3295" s="620"/>
      <c r="SKP3295" s="620"/>
      <c r="SKQ3295" s="617"/>
      <c r="SKR3295" s="618"/>
      <c r="SKS3295" s="619"/>
      <c r="SKT3295" s="620"/>
      <c r="SKU3295" s="620"/>
      <c r="SKV3295" s="620"/>
      <c r="SKW3295" s="617"/>
      <c r="SKX3295" s="618"/>
      <c r="SKY3295" s="619"/>
      <c r="SKZ3295" s="620"/>
      <c r="SLA3295" s="620"/>
      <c r="SLB3295" s="620"/>
      <c r="SLC3295" s="617"/>
      <c r="SLD3295" s="618"/>
      <c r="SLE3295" s="619"/>
      <c r="SLF3295" s="620"/>
      <c r="SLG3295" s="620"/>
      <c r="SLH3295" s="620"/>
      <c r="SLI3295" s="617"/>
      <c r="SLJ3295" s="618"/>
      <c r="SLK3295" s="619"/>
      <c r="SLL3295" s="620"/>
      <c r="SLM3295" s="620"/>
      <c r="SLN3295" s="620"/>
      <c r="SLO3295" s="617"/>
      <c r="SLP3295" s="618"/>
      <c r="SLQ3295" s="619"/>
      <c r="SLR3295" s="620"/>
      <c r="SLS3295" s="620"/>
      <c r="SLT3295" s="620"/>
      <c r="SLU3295" s="617"/>
      <c r="SLV3295" s="618"/>
      <c r="SLW3295" s="619"/>
      <c r="SLX3295" s="620"/>
      <c r="SLY3295" s="620"/>
      <c r="SLZ3295" s="620"/>
      <c r="SMA3295" s="617"/>
      <c r="SMB3295" s="618"/>
      <c r="SMC3295" s="619"/>
      <c r="SMD3295" s="620"/>
      <c r="SME3295" s="620"/>
      <c r="SMF3295" s="620"/>
      <c r="SMG3295" s="617"/>
      <c r="SMH3295" s="618"/>
      <c r="SMI3295" s="619"/>
      <c r="SMJ3295" s="620"/>
      <c r="SMK3295" s="620"/>
      <c r="SML3295" s="620"/>
      <c r="SMM3295" s="617"/>
      <c r="SMN3295" s="618"/>
      <c r="SMO3295" s="619"/>
      <c r="SMP3295" s="620"/>
      <c r="SMQ3295" s="620"/>
      <c r="SMR3295" s="620"/>
      <c r="SMS3295" s="617"/>
      <c r="SMT3295" s="618"/>
      <c r="SMU3295" s="619"/>
      <c r="SMV3295" s="620"/>
      <c r="SMW3295" s="620"/>
      <c r="SMX3295" s="620"/>
      <c r="SMY3295" s="617"/>
      <c r="SMZ3295" s="618"/>
      <c r="SNA3295" s="619"/>
      <c r="SNB3295" s="620"/>
      <c r="SNC3295" s="620"/>
      <c r="SND3295" s="620"/>
      <c r="SNE3295" s="617"/>
      <c r="SNF3295" s="618"/>
      <c r="SNG3295" s="619"/>
      <c r="SNH3295" s="620"/>
      <c r="SNI3295" s="620"/>
      <c r="SNJ3295" s="620"/>
      <c r="SNK3295" s="617"/>
      <c r="SNL3295" s="618"/>
      <c r="SNM3295" s="619"/>
      <c r="SNN3295" s="620"/>
      <c r="SNO3295" s="620"/>
      <c r="SNP3295" s="620"/>
      <c r="SNQ3295" s="617"/>
      <c r="SNR3295" s="618"/>
      <c r="SNS3295" s="619"/>
      <c r="SNT3295" s="620"/>
      <c r="SNU3295" s="620"/>
      <c r="SNV3295" s="620"/>
      <c r="SNW3295" s="617"/>
      <c r="SNX3295" s="618"/>
      <c r="SNY3295" s="619"/>
      <c r="SNZ3295" s="620"/>
      <c r="SOA3295" s="620"/>
      <c r="SOB3295" s="620"/>
      <c r="SOC3295" s="617"/>
      <c r="SOD3295" s="618"/>
      <c r="SOE3295" s="619"/>
      <c r="SOF3295" s="620"/>
      <c r="SOG3295" s="620"/>
      <c r="SOH3295" s="620"/>
      <c r="SOI3295" s="617"/>
      <c r="SOJ3295" s="618"/>
      <c r="SOK3295" s="619"/>
      <c r="SOL3295" s="620"/>
      <c r="SOM3295" s="620"/>
      <c r="SON3295" s="620"/>
      <c r="SOO3295" s="617"/>
      <c r="SOP3295" s="618"/>
      <c r="SOQ3295" s="619"/>
      <c r="SOR3295" s="620"/>
      <c r="SOS3295" s="620"/>
      <c r="SOT3295" s="620"/>
      <c r="SOU3295" s="617"/>
      <c r="SOV3295" s="618"/>
      <c r="SOW3295" s="619"/>
      <c r="SOX3295" s="620"/>
      <c r="SOY3295" s="620"/>
      <c r="SOZ3295" s="620"/>
      <c r="SPA3295" s="617"/>
      <c r="SPB3295" s="618"/>
      <c r="SPC3295" s="619"/>
      <c r="SPD3295" s="620"/>
      <c r="SPE3295" s="620"/>
      <c r="SPF3295" s="620"/>
      <c r="SPG3295" s="617"/>
      <c r="SPH3295" s="618"/>
      <c r="SPI3295" s="619"/>
      <c r="SPJ3295" s="620"/>
      <c r="SPK3295" s="620"/>
      <c r="SPL3295" s="620"/>
      <c r="SPM3295" s="617"/>
      <c r="SPN3295" s="618"/>
      <c r="SPO3295" s="619"/>
      <c r="SPP3295" s="620"/>
      <c r="SPQ3295" s="620"/>
      <c r="SPR3295" s="620"/>
      <c r="SPS3295" s="617"/>
      <c r="SPT3295" s="618"/>
      <c r="SPU3295" s="619"/>
      <c r="SPV3295" s="620"/>
      <c r="SPW3295" s="620"/>
      <c r="SPX3295" s="620"/>
      <c r="SPY3295" s="617"/>
      <c r="SPZ3295" s="618"/>
      <c r="SQA3295" s="619"/>
      <c r="SQB3295" s="620"/>
      <c r="SQC3295" s="620"/>
      <c r="SQD3295" s="620"/>
      <c r="SQE3295" s="617"/>
      <c r="SQF3295" s="618"/>
      <c r="SQG3295" s="619"/>
      <c r="SQH3295" s="620"/>
      <c r="SQI3295" s="620"/>
      <c r="SQJ3295" s="620"/>
      <c r="SQK3295" s="617"/>
      <c r="SQL3295" s="618"/>
      <c r="SQM3295" s="619"/>
      <c r="SQN3295" s="620"/>
      <c r="SQO3295" s="620"/>
      <c r="SQP3295" s="620"/>
      <c r="SQQ3295" s="617"/>
      <c r="SQR3295" s="618"/>
      <c r="SQS3295" s="619"/>
      <c r="SQT3295" s="620"/>
      <c r="SQU3295" s="620"/>
      <c r="SQV3295" s="620"/>
      <c r="SQW3295" s="617"/>
      <c r="SQX3295" s="618"/>
      <c r="SQY3295" s="619"/>
      <c r="SQZ3295" s="620"/>
      <c r="SRA3295" s="620"/>
      <c r="SRB3295" s="620"/>
      <c r="SRC3295" s="617"/>
      <c r="SRD3295" s="618"/>
      <c r="SRE3295" s="619"/>
      <c r="SRF3295" s="620"/>
      <c r="SRG3295" s="620"/>
      <c r="SRH3295" s="620"/>
      <c r="SRI3295" s="617"/>
      <c r="SRJ3295" s="618"/>
      <c r="SRK3295" s="619"/>
      <c r="SRL3295" s="620"/>
      <c r="SRM3295" s="620"/>
      <c r="SRN3295" s="620"/>
      <c r="SRO3295" s="617"/>
      <c r="SRP3295" s="618"/>
      <c r="SRQ3295" s="619"/>
      <c r="SRR3295" s="620"/>
      <c r="SRS3295" s="620"/>
      <c r="SRT3295" s="620"/>
      <c r="SRU3295" s="617"/>
      <c r="SRV3295" s="618"/>
      <c r="SRW3295" s="619"/>
      <c r="SRX3295" s="620"/>
      <c r="SRY3295" s="620"/>
      <c r="SRZ3295" s="620"/>
      <c r="SSA3295" s="617"/>
      <c r="SSB3295" s="618"/>
      <c r="SSC3295" s="619"/>
      <c r="SSD3295" s="620"/>
      <c r="SSE3295" s="620"/>
      <c r="SSF3295" s="620"/>
      <c r="SSG3295" s="617"/>
      <c r="SSH3295" s="618"/>
      <c r="SSI3295" s="619"/>
      <c r="SSJ3295" s="620"/>
      <c r="SSK3295" s="620"/>
      <c r="SSL3295" s="620"/>
      <c r="SSM3295" s="617"/>
      <c r="SSN3295" s="618"/>
      <c r="SSO3295" s="619"/>
      <c r="SSP3295" s="620"/>
      <c r="SSQ3295" s="620"/>
      <c r="SSR3295" s="620"/>
      <c r="SSS3295" s="617"/>
      <c r="SST3295" s="618"/>
      <c r="SSU3295" s="619"/>
      <c r="SSV3295" s="620"/>
      <c r="SSW3295" s="620"/>
      <c r="SSX3295" s="620"/>
      <c r="SSY3295" s="617"/>
      <c r="SSZ3295" s="618"/>
      <c r="STA3295" s="619"/>
      <c r="STB3295" s="620"/>
      <c r="STC3295" s="620"/>
      <c r="STD3295" s="620"/>
      <c r="STE3295" s="617"/>
      <c r="STF3295" s="618"/>
      <c r="STG3295" s="619"/>
      <c r="STH3295" s="620"/>
      <c r="STI3295" s="620"/>
      <c r="STJ3295" s="620"/>
      <c r="STK3295" s="617"/>
      <c r="STL3295" s="618"/>
      <c r="STM3295" s="619"/>
      <c r="STN3295" s="620"/>
      <c r="STO3295" s="620"/>
      <c r="STP3295" s="620"/>
      <c r="STQ3295" s="617"/>
      <c r="STR3295" s="618"/>
      <c r="STS3295" s="619"/>
      <c r="STT3295" s="620"/>
      <c r="STU3295" s="620"/>
      <c r="STV3295" s="620"/>
      <c r="STW3295" s="617"/>
      <c r="STX3295" s="618"/>
      <c r="STY3295" s="619"/>
      <c r="STZ3295" s="620"/>
      <c r="SUA3295" s="620"/>
      <c r="SUB3295" s="620"/>
      <c r="SUC3295" s="617"/>
      <c r="SUD3295" s="618"/>
      <c r="SUE3295" s="619"/>
      <c r="SUF3295" s="620"/>
      <c r="SUG3295" s="620"/>
      <c r="SUH3295" s="620"/>
      <c r="SUI3295" s="617"/>
      <c r="SUJ3295" s="618"/>
      <c r="SUK3295" s="619"/>
      <c r="SUL3295" s="620"/>
      <c r="SUM3295" s="620"/>
      <c r="SUN3295" s="620"/>
      <c r="SUO3295" s="617"/>
      <c r="SUP3295" s="618"/>
      <c r="SUQ3295" s="619"/>
      <c r="SUR3295" s="620"/>
      <c r="SUS3295" s="620"/>
      <c r="SUT3295" s="620"/>
      <c r="SUU3295" s="617"/>
      <c r="SUV3295" s="618"/>
      <c r="SUW3295" s="619"/>
      <c r="SUX3295" s="620"/>
      <c r="SUY3295" s="620"/>
      <c r="SUZ3295" s="620"/>
      <c r="SVA3295" s="617"/>
      <c r="SVB3295" s="618"/>
      <c r="SVC3295" s="619"/>
      <c r="SVD3295" s="620"/>
      <c r="SVE3295" s="620"/>
      <c r="SVF3295" s="620"/>
      <c r="SVG3295" s="617"/>
      <c r="SVH3295" s="618"/>
      <c r="SVI3295" s="619"/>
      <c r="SVJ3295" s="620"/>
      <c r="SVK3295" s="620"/>
      <c r="SVL3295" s="620"/>
      <c r="SVM3295" s="617"/>
      <c r="SVN3295" s="618"/>
      <c r="SVO3295" s="619"/>
      <c r="SVP3295" s="620"/>
      <c r="SVQ3295" s="620"/>
      <c r="SVR3295" s="620"/>
      <c r="SVS3295" s="617"/>
      <c r="SVT3295" s="618"/>
      <c r="SVU3295" s="619"/>
      <c r="SVV3295" s="620"/>
      <c r="SVW3295" s="620"/>
      <c r="SVX3295" s="620"/>
      <c r="SVY3295" s="617"/>
      <c r="SVZ3295" s="618"/>
      <c r="SWA3295" s="619"/>
      <c r="SWB3295" s="620"/>
      <c r="SWC3295" s="620"/>
      <c r="SWD3295" s="620"/>
      <c r="SWE3295" s="617"/>
      <c r="SWF3295" s="618"/>
      <c r="SWG3295" s="619"/>
      <c r="SWH3295" s="620"/>
      <c r="SWI3295" s="620"/>
      <c r="SWJ3295" s="620"/>
      <c r="SWK3295" s="617"/>
      <c r="SWL3295" s="618"/>
      <c r="SWM3295" s="619"/>
      <c r="SWN3295" s="620"/>
      <c r="SWO3295" s="620"/>
      <c r="SWP3295" s="620"/>
      <c r="SWQ3295" s="617"/>
      <c r="SWR3295" s="618"/>
      <c r="SWS3295" s="619"/>
      <c r="SWT3295" s="620"/>
      <c r="SWU3295" s="620"/>
      <c r="SWV3295" s="620"/>
      <c r="SWW3295" s="617"/>
      <c r="SWX3295" s="618"/>
      <c r="SWY3295" s="619"/>
      <c r="SWZ3295" s="620"/>
      <c r="SXA3295" s="620"/>
      <c r="SXB3295" s="620"/>
      <c r="SXC3295" s="617"/>
      <c r="SXD3295" s="618"/>
      <c r="SXE3295" s="619"/>
      <c r="SXF3295" s="620"/>
      <c r="SXG3295" s="620"/>
      <c r="SXH3295" s="620"/>
      <c r="SXI3295" s="617"/>
      <c r="SXJ3295" s="618"/>
      <c r="SXK3295" s="619"/>
      <c r="SXL3295" s="620"/>
      <c r="SXM3295" s="620"/>
      <c r="SXN3295" s="620"/>
      <c r="SXO3295" s="617"/>
      <c r="SXP3295" s="618"/>
      <c r="SXQ3295" s="619"/>
      <c r="SXR3295" s="620"/>
      <c r="SXS3295" s="620"/>
      <c r="SXT3295" s="620"/>
      <c r="SXU3295" s="617"/>
      <c r="SXV3295" s="618"/>
      <c r="SXW3295" s="619"/>
      <c r="SXX3295" s="620"/>
      <c r="SXY3295" s="620"/>
      <c r="SXZ3295" s="620"/>
      <c r="SYA3295" s="617"/>
      <c r="SYB3295" s="618"/>
      <c r="SYC3295" s="619"/>
      <c r="SYD3295" s="620"/>
      <c r="SYE3295" s="620"/>
      <c r="SYF3295" s="620"/>
      <c r="SYG3295" s="617"/>
      <c r="SYH3295" s="618"/>
      <c r="SYI3295" s="619"/>
      <c r="SYJ3295" s="620"/>
      <c r="SYK3295" s="620"/>
      <c r="SYL3295" s="620"/>
      <c r="SYM3295" s="617"/>
      <c r="SYN3295" s="618"/>
      <c r="SYO3295" s="619"/>
      <c r="SYP3295" s="620"/>
      <c r="SYQ3295" s="620"/>
      <c r="SYR3295" s="620"/>
      <c r="SYS3295" s="617"/>
      <c r="SYT3295" s="618"/>
      <c r="SYU3295" s="619"/>
      <c r="SYV3295" s="620"/>
      <c r="SYW3295" s="620"/>
      <c r="SYX3295" s="620"/>
      <c r="SYY3295" s="617"/>
      <c r="SYZ3295" s="618"/>
      <c r="SZA3295" s="619"/>
      <c r="SZB3295" s="620"/>
      <c r="SZC3295" s="620"/>
      <c r="SZD3295" s="620"/>
      <c r="SZE3295" s="617"/>
      <c r="SZF3295" s="618"/>
      <c r="SZG3295" s="619"/>
      <c r="SZH3295" s="620"/>
      <c r="SZI3295" s="620"/>
      <c r="SZJ3295" s="620"/>
      <c r="SZK3295" s="617"/>
      <c r="SZL3295" s="618"/>
      <c r="SZM3295" s="619"/>
      <c r="SZN3295" s="620"/>
      <c r="SZO3295" s="620"/>
      <c r="SZP3295" s="620"/>
      <c r="SZQ3295" s="617"/>
      <c r="SZR3295" s="618"/>
      <c r="SZS3295" s="619"/>
      <c r="SZT3295" s="620"/>
      <c r="SZU3295" s="620"/>
      <c r="SZV3295" s="620"/>
      <c r="SZW3295" s="617"/>
      <c r="SZX3295" s="618"/>
      <c r="SZY3295" s="619"/>
      <c r="SZZ3295" s="620"/>
      <c r="TAA3295" s="620"/>
      <c r="TAB3295" s="620"/>
      <c r="TAC3295" s="617"/>
      <c r="TAD3295" s="618"/>
      <c r="TAE3295" s="619"/>
      <c r="TAF3295" s="620"/>
      <c r="TAG3295" s="620"/>
      <c r="TAH3295" s="620"/>
      <c r="TAI3295" s="617"/>
      <c r="TAJ3295" s="618"/>
      <c r="TAK3295" s="619"/>
      <c r="TAL3295" s="620"/>
      <c r="TAM3295" s="620"/>
      <c r="TAN3295" s="620"/>
      <c r="TAO3295" s="617"/>
      <c r="TAP3295" s="618"/>
      <c r="TAQ3295" s="619"/>
      <c r="TAR3295" s="620"/>
      <c r="TAS3295" s="620"/>
      <c r="TAT3295" s="620"/>
      <c r="TAU3295" s="617"/>
      <c r="TAV3295" s="618"/>
      <c r="TAW3295" s="619"/>
      <c r="TAX3295" s="620"/>
      <c r="TAY3295" s="620"/>
      <c r="TAZ3295" s="620"/>
      <c r="TBA3295" s="617"/>
      <c r="TBB3295" s="618"/>
      <c r="TBC3295" s="619"/>
      <c r="TBD3295" s="620"/>
      <c r="TBE3295" s="620"/>
      <c r="TBF3295" s="620"/>
      <c r="TBG3295" s="617"/>
      <c r="TBH3295" s="618"/>
      <c r="TBI3295" s="619"/>
      <c r="TBJ3295" s="620"/>
      <c r="TBK3295" s="620"/>
      <c r="TBL3295" s="620"/>
      <c r="TBM3295" s="617"/>
      <c r="TBN3295" s="618"/>
      <c r="TBO3295" s="619"/>
      <c r="TBP3295" s="620"/>
      <c r="TBQ3295" s="620"/>
      <c r="TBR3295" s="620"/>
      <c r="TBS3295" s="617"/>
      <c r="TBT3295" s="618"/>
      <c r="TBU3295" s="619"/>
      <c r="TBV3295" s="620"/>
      <c r="TBW3295" s="620"/>
      <c r="TBX3295" s="620"/>
      <c r="TBY3295" s="617"/>
      <c r="TBZ3295" s="618"/>
      <c r="TCA3295" s="619"/>
      <c r="TCB3295" s="620"/>
      <c r="TCC3295" s="620"/>
      <c r="TCD3295" s="620"/>
      <c r="TCE3295" s="617"/>
      <c r="TCF3295" s="618"/>
      <c r="TCG3295" s="619"/>
      <c r="TCH3295" s="620"/>
      <c r="TCI3295" s="620"/>
      <c r="TCJ3295" s="620"/>
      <c r="TCK3295" s="617"/>
      <c r="TCL3295" s="618"/>
      <c r="TCM3295" s="619"/>
      <c r="TCN3295" s="620"/>
      <c r="TCO3295" s="620"/>
      <c r="TCP3295" s="620"/>
      <c r="TCQ3295" s="617"/>
      <c r="TCR3295" s="618"/>
      <c r="TCS3295" s="619"/>
      <c r="TCT3295" s="620"/>
      <c r="TCU3295" s="620"/>
      <c r="TCV3295" s="620"/>
      <c r="TCW3295" s="617"/>
      <c r="TCX3295" s="618"/>
      <c r="TCY3295" s="619"/>
      <c r="TCZ3295" s="620"/>
      <c r="TDA3295" s="620"/>
      <c r="TDB3295" s="620"/>
      <c r="TDC3295" s="617"/>
      <c r="TDD3295" s="618"/>
      <c r="TDE3295" s="619"/>
      <c r="TDF3295" s="620"/>
      <c r="TDG3295" s="620"/>
      <c r="TDH3295" s="620"/>
      <c r="TDI3295" s="617"/>
      <c r="TDJ3295" s="618"/>
      <c r="TDK3295" s="619"/>
      <c r="TDL3295" s="620"/>
      <c r="TDM3295" s="620"/>
      <c r="TDN3295" s="620"/>
      <c r="TDO3295" s="617"/>
      <c r="TDP3295" s="618"/>
      <c r="TDQ3295" s="619"/>
      <c r="TDR3295" s="620"/>
      <c r="TDS3295" s="620"/>
      <c r="TDT3295" s="620"/>
      <c r="TDU3295" s="617"/>
      <c r="TDV3295" s="618"/>
      <c r="TDW3295" s="619"/>
      <c r="TDX3295" s="620"/>
      <c r="TDY3295" s="620"/>
      <c r="TDZ3295" s="620"/>
      <c r="TEA3295" s="617"/>
      <c r="TEB3295" s="618"/>
      <c r="TEC3295" s="619"/>
      <c r="TED3295" s="620"/>
      <c r="TEE3295" s="620"/>
      <c r="TEF3295" s="620"/>
      <c r="TEG3295" s="617"/>
      <c r="TEH3295" s="618"/>
      <c r="TEI3295" s="619"/>
      <c r="TEJ3295" s="620"/>
      <c r="TEK3295" s="620"/>
      <c r="TEL3295" s="620"/>
      <c r="TEM3295" s="617"/>
      <c r="TEN3295" s="618"/>
      <c r="TEO3295" s="619"/>
      <c r="TEP3295" s="620"/>
      <c r="TEQ3295" s="620"/>
      <c r="TER3295" s="620"/>
      <c r="TES3295" s="617"/>
      <c r="TET3295" s="618"/>
      <c r="TEU3295" s="619"/>
      <c r="TEV3295" s="620"/>
      <c r="TEW3295" s="620"/>
      <c r="TEX3295" s="620"/>
      <c r="TEY3295" s="617"/>
      <c r="TEZ3295" s="618"/>
      <c r="TFA3295" s="619"/>
      <c r="TFB3295" s="620"/>
      <c r="TFC3295" s="620"/>
      <c r="TFD3295" s="620"/>
      <c r="TFE3295" s="617"/>
      <c r="TFF3295" s="618"/>
      <c r="TFG3295" s="619"/>
      <c r="TFH3295" s="620"/>
      <c r="TFI3295" s="620"/>
      <c r="TFJ3295" s="620"/>
      <c r="TFK3295" s="617"/>
      <c r="TFL3295" s="618"/>
      <c r="TFM3295" s="619"/>
      <c r="TFN3295" s="620"/>
      <c r="TFO3295" s="620"/>
      <c r="TFP3295" s="620"/>
      <c r="TFQ3295" s="617"/>
      <c r="TFR3295" s="618"/>
      <c r="TFS3295" s="619"/>
      <c r="TFT3295" s="620"/>
      <c r="TFU3295" s="620"/>
      <c r="TFV3295" s="620"/>
      <c r="TFW3295" s="617"/>
      <c r="TFX3295" s="618"/>
      <c r="TFY3295" s="619"/>
      <c r="TFZ3295" s="620"/>
      <c r="TGA3295" s="620"/>
      <c r="TGB3295" s="620"/>
      <c r="TGC3295" s="617"/>
      <c r="TGD3295" s="618"/>
      <c r="TGE3295" s="619"/>
      <c r="TGF3295" s="620"/>
      <c r="TGG3295" s="620"/>
      <c r="TGH3295" s="620"/>
      <c r="TGI3295" s="617"/>
      <c r="TGJ3295" s="618"/>
      <c r="TGK3295" s="619"/>
      <c r="TGL3295" s="620"/>
      <c r="TGM3295" s="620"/>
      <c r="TGN3295" s="620"/>
      <c r="TGO3295" s="617"/>
      <c r="TGP3295" s="618"/>
      <c r="TGQ3295" s="619"/>
      <c r="TGR3295" s="620"/>
      <c r="TGS3295" s="620"/>
      <c r="TGT3295" s="620"/>
      <c r="TGU3295" s="617"/>
      <c r="TGV3295" s="618"/>
      <c r="TGW3295" s="619"/>
      <c r="TGX3295" s="620"/>
      <c r="TGY3295" s="620"/>
      <c r="TGZ3295" s="620"/>
      <c r="THA3295" s="617"/>
      <c r="THB3295" s="618"/>
      <c r="THC3295" s="619"/>
      <c r="THD3295" s="620"/>
      <c r="THE3295" s="620"/>
      <c r="THF3295" s="620"/>
      <c r="THG3295" s="617"/>
      <c r="THH3295" s="618"/>
      <c r="THI3295" s="619"/>
      <c r="THJ3295" s="620"/>
      <c r="THK3295" s="620"/>
      <c r="THL3295" s="620"/>
      <c r="THM3295" s="617"/>
      <c r="THN3295" s="618"/>
      <c r="THO3295" s="619"/>
      <c r="THP3295" s="620"/>
      <c r="THQ3295" s="620"/>
      <c r="THR3295" s="620"/>
      <c r="THS3295" s="617"/>
      <c r="THT3295" s="618"/>
      <c r="THU3295" s="619"/>
      <c r="THV3295" s="620"/>
      <c r="THW3295" s="620"/>
      <c r="THX3295" s="620"/>
      <c r="THY3295" s="617"/>
      <c r="THZ3295" s="618"/>
      <c r="TIA3295" s="619"/>
      <c r="TIB3295" s="620"/>
      <c r="TIC3295" s="620"/>
      <c r="TID3295" s="620"/>
      <c r="TIE3295" s="617"/>
      <c r="TIF3295" s="618"/>
      <c r="TIG3295" s="619"/>
      <c r="TIH3295" s="620"/>
      <c r="TII3295" s="620"/>
      <c r="TIJ3295" s="620"/>
      <c r="TIK3295" s="617"/>
      <c r="TIL3295" s="618"/>
      <c r="TIM3295" s="619"/>
      <c r="TIN3295" s="620"/>
      <c r="TIO3295" s="620"/>
      <c r="TIP3295" s="620"/>
      <c r="TIQ3295" s="617"/>
      <c r="TIR3295" s="618"/>
      <c r="TIS3295" s="619"/>
      <c r="TIT3295" s="620"/>
      <c r="TIU3295" s="620"/>
      <c r="TIV3295" s="620"/>
      <c r="TIW3295" s="617"/>
      <c r="TIX3295" s="618"/>
      <c r="TIY3295" s="619"/>
      <c r="TIZ3295" s="620"/>
      <c r="TJA3295" s="620"/>
      <c r="TJB3295" s="620"/>
      <c r="TJC3295" s="617"/>
      <c r="TJD3295" s="618"/>
      <c r="TJE3295" s="619"/>
      <c r="TJF3295" s="620"/>
      <c r="TJG3295" s="620"/>
      <c r="TJH3295" s="620"/>
      <c r="TJI3295" s="617"/>
      <c r="TJJ3295" s="618"/>
      <c r="TJK3295" s="619"/>
      <c r="TJL3295" s="620"/>
      <c r="TJM3295" s="620"/>
      <c r="TJN3295" s="620"/>
      <c r="TJO3295" s="617"/>
      <c r="TJP3295" s="618"/>
      <c r="TJQ3295" s="619"/>
      <c r="TJR3295" s="620"/>
      <c r="TJS3295" s="620"/>
      <c r="TJT3295" s="620"/>
      <c r="TJU3295" s="617"/>
      <c r="TJV3295" s="618"/>
      <c r="TJW3295" s="619"/>
      <c r="TJX3295" s="620"/>
      <c r="TJY3295" s="620"/>
      <c r="TJZ3295" s="620"/>
      <c r="TKA3295" s="617"/>
      <c r="TKB3295" s="618"/>
      <c r="TKC3295" s="619"/>
      <c r="TKD3295" s="620"/>
      <c r="TKE3295" s="620"/>
      <c r="TKF3295" s="620"/>
      <c r="TKG3295" s="617"/>
      <c r="TKH3295" s="618"/>
      <c r="TKI3295" s="619"/>
      <c r="TKJ3295" s="620"/>
      <c r="TKK3295" s="620"/>
      <c r="TKL3295" s="620"/>
      <c r="TKM3295" s="617"/>
      <c r="TKN3295" s="618"/>
      <c r="TKO3295" s="619"/>
      <c r="TKP3295" s="620"/>
      <c r="TKQ3295" s="620"/>
      <c r="TKR3295" s="620"/>
      <c r="TKS3295" s="617"/>
      <c r="TKT3295" s="618"/>
      <c r="TKU3295" s="619"/>
      <c r="TKV3295" s="620"/>
      <c r="TKW3295" s="620"/>
      <c r="TKX3295" s="620"/>
      <c r="TKY3295" s="617"/>
      <c r="TKZ3295" s="618"/>
      <c r="TLA3295" s="619"/>
      <c r="TLB3295" s="620"/>
      <c r="TLC3295" s="620"/>
      <c r="TLD3295" s="620"/>
      <c r="TLE3295" s="617"/>
      <c r="TLF3295" s="618"/>
      <c r="TLG3295" s="619"/>
      <c r="TLH3295" s="620"/>
      <c r="TLI3295" s="620"/>
      <c r="TLJ3295" s="620"/>
      <c r="TLK3295" s="617"/>
      <c r="TLL3295" s="618"/>
      <c r="TLM3295" s="619"/>
      <c r="TLN3295" s="620"/>
      <c r="TLO3295" s="620"/>
      <c r="TLP3295" s="620"/>
      <c r="TLQ3295" s="617"/>
      <c r="TLR3295" s="618"/>
      <c r="TLS3295" s="619"/>
      <c r="TLT3295" s="620"/>
      <c r="TLU3295" s="620"/>
      <c r="TLV3295" s="620"/>
      <c r="TLW3295" s="617"/>
      <c r="TLX3295" s="618"/>
      <c r="TLY3295" s="619"/>
      <c r="TLZ3295" s="620"/>
      <c r="TMA3295" s="620"/>
      <c r="TMB3295" s="620"/>
      <c r="TMC3295" s="617"/>
      <c r="TMD3295" s="618"/>
      <c r="TME3295" s="619"/>
      <c r="TMF3295" s="620"/>
      <c r="TMG3295" s="620"/>
      <c r="TMH3295" s="620"/>
      <c r="TMI3295" s="617"/>
      <c r="TMJ3295" s="618"/>
      <c r="TMK3295" s="619"/>
      <c r="TML3295" s="620"/>
      <c r="TMM3295" s="620"/>
      <c r="TMN3295" s="620"/>
      <c r="TMO3295" s="617"/>
      <c r="TMP3295" s="618"/>
      <c r="TMQ3295" s="619"/>
      <c r="TMR3295" s="620"/>
      <c r="TMS3295" s="620"/>
      <c r="TMT3295" s="620"/>
      <c r="TMU3295" s="617"/>
      <c r="TMV3295" s="618"/>
      <c r="TMW3295" s="619"/>
      <c r="TMX3295" s="620"/>
      <c r="TMY3295" s="620"/>
      <c r="TMZ3295" s="620"/>
      <c r="TNA3295" s="617"/>
      <c r="TNB3295" s="618"/>
      <c r="TNC3295" s="619"/>
      <c r="TND3295" s="620"/>
      <c r="TNE3295" s="620"/>
      <c r="TNF3295" s="620"/>
      <c r="TNG3295" s="617"/>
      <c r="TNH3295" s="618"/>
      <c r="TNI3295" s="619"/>
      <c r="TNJ3295" s="620"/>
      <c r="TNK3295" s="620"/>
      <c r="TNL3295" s="620"/>
      <c r="TNM3295" s="617"/>
      <c r="TNN3295" s="618"/>
      <c r="TNO3295" s="619"/>
      <c r="TNP3295" s="620"/>
      <c r="TNQ3295" s="620"/>
      <c r="TNR3295" s="620"/>
      <c r="TNS3295" s="617"/>
      <c r="TNT3295" s="618"/>
      <c r="TNU3295" s="619"/>
      <c r="TNV3295" s="620"/>
      <c r="TNW3295" s="620"/>
      <c r="TNX3295" s="620"/>
      <c r="TNY3295" s="617"/>
      <c r="TNZ3295" s="618"/>
      <c r="TOA3295" s="619"/>
      <c r="TOB3295" s="620"/>
      <c r="TOC3295" s="620"/>
      <c r="TOD3295" s="620"/>
      <c r="TOE3295" s="617"/>
      <c r="TOF3295" s="618"/>
      <c r="TOG3295" s="619"/>
      <c r="TOH3295" s="620"/>
      <c r="TOI3295" s="620"/>
      <c r="TOJ3295" s="620"/>
      <c r="TOK3295" s="617"/>
      <c r="TOL3295" s="618"/>
      <c r="TOM3295" s="619"/>
      <c r="TON3295" s="620"/>
      <c r="TOO3295" s="620"/>
      <c r="TOP3295" s="620"/>
      <c r="TOQ3295" s="617"/>
      <c r="TOR3295" s="618"/>
      <c r="TOS3295" s="619"/>
      <c r="TOT3295" s="620"/>
      <c r="TOU3295" s="620"/>
      <c r="TOV3295" s="620"/>
      <c r="TOW3295" s="617"/>
      <c r="TOX3295" s="618"/>
      <c r="TOY3295" s="619"/>
      <c r="TOZ3295" s="620"/>
      <c r="TPA3295" s="620"/>
      <c r="TPB3295" s="620"/>
      <c r="TPC3295" s="617"/>
      <c r="TPD3295" s="618"/>
      <c r="TPE3295" s="619"/>
      <c r="TPF3295" s="620"/>
      <c r="TPG3295" s="620"/>
      <c r="TPH3295" s="620"/>
      <c r="TPI3295" s="617"/>
      <c r="TPJ3295" s="618"/>
      <c r="TPK3295" s="619"/>
      <c r="TPL3295" s="620"/>
      <c r="TPM3295" s="620"/>
      <c r="TPN3295" s="620"/>
      <c r="TPO3295" s="617"/>
      <c r="TPP3295" s="618"/>
      <c r="TPQ3295" s="619"/>
      <c r="TPR3295" s="620"/>
      <c r="TPS3295" s="620"/>
      <c r="TPT3295" s="620"/>
      <c r="TPU3295" s="617"/>
      <c r="TPV3295" s="618"/>
      <c r="TPW3295" s="619"/>
      <c r="TPX3295" s="620"/>
      <c r="TPY3295" s="620"/>
      <c r="TPZ3295" s="620"/>
      <c r="TQA3295" s="617"/>
      <c r="TQB3295" s="618"/>
      <c r="TQC3295" s="619"/>
      <c r="TQD3295" s="620"/>
      <c r="TQE3295" s="620"/>
      <c r="TQF3295" s="620"/>
      <c r="TQG3295" s="617"/>
      <c r="TQH3295" s="618"/>
      <c r="TQI3295" s="619"/>
      <c r="TQJ3295" s="620"/>
      <c r="TQK3295" s="620"/>
      <c r="TQL3295" s="620"/>
      <c r="TQM3295" s="617"/>
      <c r="TQN3295" s="618"/>
      <c r="TQO3295" s="619"/>
      <c r="TQP3295" s="620"/>
      <c r="TQQ3295" s="620"/>
      <c r="TQR3295" s="620"/>
      <c r="TQS3295" s="617"/>
      <c r="TQT3295" s="618"/>
      <c r="TQU3295" s="619"/>
      <c r="TQV3295" s="620"/>
      <c r="TQW3295" s="620"/>
      <c r="TQX3295" s="620"/>
      <c r="TQY3295" s="617"/>
      <c r="TQZ3295" s="618"/>
      <c r="TRA3295" s="619"/>
      <c r="TRB3295" s="620"/>
      <c r="TRC3295" s="620"/>
      <c r="TRD3295" s="620"/>
      <c r="TRE3295" s="617"/>
      <c r="TRF3295" s="618"/>
      <c r="TRG3295" s="619"/>
      <c r="TRH3295" s="620"/>
      <c r="TRI3295" s="620"/>
      <c r="TRJ3295" s="620"/>
      <c r="TRK3295" s="617"/>
      <c r="TRL3295" s="618"/>
      <c r="TRM3295" s="619"/>
      <c r="TRN3295" s="620"/>
      <c r="TRO3295" s="620"/>
      <c r="TRP3295" s="620"/>
      <c r="TRQ3295" s="617"/>
      <c r="TRR3295" s="618"/>
      <c r="TRS3295" s="619"/>
      <c r="TRT3295" s="620"/>
      <c r="TRU3295" s="620"/>
      <c r="TRV3295" s="620"/>
      <c r="TRW3295" s="617"/>
      <c r="TRX3295" s="618"/>
      <c r="TRY3295" s="619"/>
      <c r="TRZ3295" s="620"/>
      <c r="TSA3295" s="620"/>
      <c r="TSB3295" s="620"/>
      <c r="TSC3295" s="617"/>
      <c r="TSD3295" s="618"/>
      <c r="TSE3295" s="619"/>
      <c r="TSF3295" s="620"/>
      <c r="TSG3295" s="620"/>
      <c r="TSH3295" s="620"/>
      <c r="TSI3295" s="617"/>
      <c r="TSJ3295" s="618"/>
      <c r="TSK3295" s="619"/>
      <c r="TSL3295" s="620"/>
      <c r="TSM3295" s="620"/>
      <c r="TSN3295" s="620"/>
      <c r="TSO3295" s="617"/>
      <c r="TSP3295" s="618"/>
      <c r="TSQ3295" s="619"/>
      <c r="TSR3295" s="620"/>
      <c r="TSS3295" s="620"/>
      <c r="TST3295" s="620"/>
      <c r="TSU3295" s="617"/>
      <c r="TSV3295" s="618"/>
      <c r="TSW3295" s="619"/>
      <c r="TSX3295" s="620"/>
      <c r="TSY3295" s="620"/>
      <c r="TSZ3295" s="620"/>
      <c r="TTA3295" s="617"/>
      <c r="TTB3295" s="618"/>
      <c r="TTC3295" s="619"/>
      <c r="TTD3295" s="620"/>
      <c r="TTE3295" s="620"/>
      <c r="TTF3295" s="620"/>
      <c r="TTG3295" s="617"/>
      <c r="TTH3295" s="618"/>
      <c r="TTI3295" s="619"/>
      <c r="TTJ3295" s="620"/>
      <c r="TTK3295" s="620"/>
      <c r="TTL3295" s="620"/>
      <c r="TTM3295" s="617"/>
      <c r="TTN3295" s="618"/>
      <c r="TTO3295" s="619"/>
      <c r="TTP3295" s="620"/>
      <c r="TTQ3295" s="620"/>
      <c r="TTR3295" s="620"/>
      <c r="TTS3295" s="617"/>
      <c r="TTT3295" s="618"/>
      <c r="TTU3295" s="619"/>
      <c r="TTV3295" s="620"/>
      <c r="TTW3295" s="620"/>
      <c r="TTX3295" s="620"/>
      <c r="TTY3295" s="617"/>
      <c r="TTZ3295" s="618"/>
      <c r="TUA3295" s="619"/>
      <c r="TUB3295" s="620"/>
      <c r="TUC3295" s="620"/>
      <c r="TUD3295" s="620"/>
      <c r="TUE3295" s="617"/>
      <c r="TUF3295" s="618"/>
      <c r="TUG3295" s="619"/>
      <c r="TUH3295" s="620"/>
      <c r="TUI3295" s="620"/>
      <c r="TUJ3295" s="620"/>
      <c r="TUK3295" s="617"/>
      <c r="TUL3295" s="618"/>
      <c r="TUM3295" s="619"/>
      <c r="TUN3295" s="620"/>
      <c r="TUO3295" s="620"/>
      <c r="TUP3295" s="620"/>
      <c r="TUQ3295" s="617"/>
      <c r="TUR3295" s="618"/>
      <c r="TUS3295" s="619"/>
      <c r="TUT3295" s="620"/>
      <c r="TUU3295" s="620"/>
      <c r="TUV3295" s="620"/>
      <c r="TUW3295" s="617"/>
      <c r="TUX3295" s="618"/>
      <c r="TUY3295" s="619"/>
      <c r="TUZ3295" s="620"/>
      <c r="TVA3295" s="620"/>
      <c r="TVB3295" s="620"/>
      <c r="TVC3295" s="617"/>
      <c r="TVD3295" s="618"/>
      <c r="TVE3295" s="619"/>
      <c r="TVF3295" s="620"/>
      <c r="TVG3295" s="620"/>
      <c r="TVH3295" s="620"/>
      <c r="TVI3295" s="617"/>
      <c r="TVJ3295" s="618"/>
      <c r="TVK3295" s="619"/>
      <c r="TVL3295" s="620"/>
      <c r="TVM3295" s="620"/>
      <c r="TVN3295" s="620"/>
      <c r="TVO3295" s="617"/>
      <c r="TVP3295" s="618"/>
      <c r="TVQ3295" s="619"/>
      <c r="TVR3295" s="620"/>
      <c r="TVS3295" s="620"/>
      <c r="TVT3295" s="620"/>
      <c r="TVU3295" s="617"/>
      <c r="TVV3295" s="618"/>
      <c r="TVW3295" s="619"/>
      <c r="TVX3295" s="620"/>
      <c r="TVY3295" s="620"/>
      <c r="TVZ3295" s="620"/>
      <c r="TWA3295" s="617"/>
      <c r="TWB3295" s="618"/>
      <c r="TWC3295" s="619"/>
      <c r="TWD3295" s="620"/>
      <c r="TWE3295" s="620"/>
      <c r="TWF3295" s="620"/>
      <c r="TWG3295" s="617"/>
      <c r="TWH3295" s="618"/>
      <c r="TWI3295" s="619"/>
      <c r="TWJ3295" s="620"/>
      <c r="TWK3295" s="620"/>
      <c r="TWL3295" s="620"/>
      <c r="TWM3295" s="617"/>
      <c r="TWN3295" s="618"/>
      <c r="TWO3295" s="619"/>
      <c r="TWP3295" s="620"/>
      <c r="TWQ3295" s="620"/>
      <c r="TWR3295" s="620"/>
      <c r="TWS3295" s="617"/>
      <c r="TWT3295" s="618"/>
      <c r="TWU3295" s="619"/>
      <c r="TWV3295" s="620"/>
      <c r="TWW3295" s="620"/>
      <c r="TWX3295" s="620"/>
      <c r="TWY3295" s="617"/>
      <c r="TWZ3295" s="618"/>
      <c r="TXA3295" s="619"/>
      <c r="TXB3295" s="620"/>
      <c r="TXC3295" s="620"/>
      <c r="TXD3295" s="620"/>
      <c r="TXE3295" s="617"/>
      <c r="TXF3295" s="618"/>
      <c r="TXG3295" s="619"/>
      <c r="TXH3295" s="620"/>
      <c r="TXI3295" s="620"/>
      <c r="TXJ3295" s="620"/>
      <c r="TXK3295" s="617"/>
      <c r="TXL3295" s="618"/>
      <c r="TXM3295" s="619"/>
      <c r="TXN3295" s="620"/>
      <c r="TXO3295" s="620"/>
      <c r="TXP3295" s="620"/>
      <c r="TXQ3295" s="617"/>
      <c r="TXR3295" s="618"/>
      <c r="TXS3295" s="619"/>
      <c r="TXT3295" s="620"/>
      <c r="TXU3295" s="620"/>
      <c r="TXV3295" s="620"/>
      <c r="TXW3295" s="617"/>
      <c r="TXX3295" s="618"/>
      <c r="TXY3295" s="619"/>
      <c r="TXZ3295" s="620"/>
      <c r="TYA3295" s="620"/>
      <c r="TYB3295" s="620"/>
      <c r="TYC3295" s="617"/>
      <c r="TYD3295" s="618"/>
      <c r="TYE3295" s="619"/>
      <c r="TYF3295" s="620"/>
      <c r="TYG3295" s="620"/>
      <c r="TYH3295" s="620"/>
      <c r="TYI3295" s="617"/>
      <c r="TYJ3295" s="618"/>
      <c r="TYK3295" s="619"/>
      <c r="TYL3295" s="620"/>
      <c r="TYM3295" s="620"/>
      <c r="TYN3295" s="620"/>
      <c r="TYO3295" s="617"/>
      <c r="TYP3295" s="618"/>
      <c r="TYQ3295" s="619"/>
      <c r="TYR3295" s="620"/>
      <c r="TYS3295" s="620"/>
      <c r="TYT3295" s="620"/>
      <c r="TYU3295" s="617"/>
      <c r="TYV3295" s="618"/>
      <c r="TYW3295" s="619"/>
      <c r="TYX3295" s="620"/>
      <c r="TYY3295" s="620"/>
      <c r="TYZ3295" s="620"/>
      <c r="TZA3295" s="617"/>
      <c r="TZB3295" s="618"/>
      <c r="TZC3295" s="619"/>
      <c r="TZD3295" s="620"/>
      <c r="TZE3295" s="620"/>
      <c r="TZF3295" s="620"/>
      <c r="TZG3295" s="617"/>
      <c r="TZH3295" s="618"/>
      <c r="TZI3295" s="619"/>
      <c r="TZJ3295" s="620"/>
      <c r="TZK3295" s="620"/>
      <c r="TZL3295" s="620"/>
      <c r="TZM3295" s="617"/>
      <c r="TZN3295" s="618"/>
      <c r="TZO3295" s="619"/>
      <c r="TZP3295" s="620"/>
      <c r="TZQ3295" s="620"/>
      <c r="TZR3295" s="620"/>
      <c r="TZS3295" s="617"/>
      <c r="TZT3295" s="618"/>
      <c r="TZU3295" s="619"/>
      <c r="TZV3295" s="620"/>
      <c r="TZW3295" s="620"/>
      <c r="TZX3295" s="620"/>
      <c r="TZY3295" s="617"/>
      <c r="TZZ3295" s="618"/>
      <c r="UAA3295" s="619"/>
      <c r="UAB3295" s="620"/>
      <c r="UAC3295" s="620"/>
      <c r="UAD3295" s="620"/>
      <c r="UAE3295" s="617"/>
      <c r="UAF3295" s="618"/>
      <c r="UAG3295" s="619"/>
      <c r="UAH3295" s="620"/>
      <c r="UAI3295" s="620"/>
      <c r="UAJ3295" s="620"/>
      <c r="UAK3295" s="617"/>
      <c r="UAL3295" s="618"/>
      <c r="UAM3295" s="619"/>
      <c r="UAN3295" s="620"/>
      <c r="UAO3295" s="620"/>
      <c r="UAP3295" s="620"/>
      <c r="UAQ3295" s="617"/>
      <c r="UAR3295" s="618"/>
      <c r="UAS3295" s="619"/>
      <c r="UAT3295" s="620"/>
      <c r="UAU3295" s="620"/>
      <c r="UAV3295" s="620"/>
      <c r="UAW3295" s="617"/>
      <c r="UAX3295" s="618"/>
      <c r="UAY3295" s="619"/>
      <c r="UAZ3295" s="620"/>
      <c r="UBA3295" s="620"/>
      <c r="UBB3295" s="620"/>
      <c r="UBC3295" s="617"/>
      <c r="UBD3295" s="618"/>
      <c r="UBE3295" s="619"/>
      <c r="UBF3295" s="620"/>
      <c r="UBG3295" s="620"/>
      <c r="UBH3295" s="620"/>
      <c r="UBI3295" s="617"/>
      <c r="UBJ3295" s="618"/>
      <c r="UBK3295" s="619"/>
      <c r="UBL3295" s="620"/>
      <c r="UBM3295" s="620"/>
      <c r="UBN3295" s="620"/>
      <c r="UBO3295" s="617"/>
      <c r="UBP3295" s="618"/>
      <c r="UBQ3295" s="619"/>
      <c r="UBR3295" s="620"/>
      <c r="UBS3295" s="620"/>
      <c r="UBT3295" s="620"/>
      <c r="UBU3295" s="617"/>
      <c r="UBV3295" s="618"/>
      <c r="UBW3295" s="619"/>
      <c r="UBX3295" s="620"/>
      <c r="UBY3295" s="620"/>
      <c r="UBZ3295" s="620"/>
      <c r="UCA3295" s="617"/>
      <c r="UCB3295" s="618"/>
      <c r="UCC3295" s="619"/>
      <c r="UCD3295" s="620"/>
      <c r="UCE3295" s="620"/>
      <c r="UCF3295" s="620"/>
      <c r="UCG3295" s="617"/>
      <c r="UCH3295" s="618"/>
      <c r="UCI3295" s="619"/>
      <c r="UCJ3295" s="620"/>
      <c r="UCK3295" s="620"/>
      <c r="UCL3295" s="620"/>
      <c r="UCM3295" s="617"/>
      <c r="UCN3295" s="618"/>
      <c r="UCO3295" s="619"/>
      <c r="UCP3295" s="620"/>
      <c r="UCQ3295" s="620"/>
      <c r="UCR3295" s="620"/>
      <c r="UCS3295" s="617"/>
      <c r="UCT3295" s="618"/>
      <c r="UCU3295" s="619"/>
      <c r="UCV3295" s="620"/>
      <c r="UCW3295" s="620"/>
      <c r="UCX3295" s="620"/>
      <c r="UCY3295" s="617"/>
      <c r="UCZ3295" s="618"/>
      <c r="UDA3295" s="619"/>
      <c r="UDB3295" s="620"/>
      <c r="UDC3295" s="620"/>
      <c r="UDD3295" s="620"/>
      <c r="UDE3295" s="617"/>
      <c r="UDF3295" s="618"/>
      <c r="UDG3295" s="619"/>
      <c r="UDH3295" s="620"/>
      <c r="UDI3295" s="620"/>
      <c r="UDJ3295" s="620"/>
      <c r="UDK3295" s="617"/>
      <c r="UDL3295" s="618"/>
      <c r="UDM3295" s="619"/>
      <c r="UDN3295" s="620"/>
      <c r="UDO3295" s="620"/>
      <c r="UDP3295" s="620"/>
      <c r="UDQ3295" s="617"/>
      <c r="UDR3295" s="618"/>
      <c r="UDS3295" s="619"/>
      <c r="UDT3295" s="620"/>
      <c r="UDU3295" s="620"/>
      <c r="UDV3295" s="620"/>
      <c r="UDW3295" s="617"/>
      <c r="UDX3295" s="618"/>
      <c r="UDY3295" s="619"/>
      <c r="UDZ3295" s="620"/>
      <c r="UEA3295" s="620"/>
      <c r="UEB3295" s="620"/>
      <c r="UEC3295" s="617"/>
      <c r="UED3295" s="618"/>
      <c r="UEE3295" s="619"/>
      <c r="UEF3295" s="620"/>
      <c r="UEG3295" s="620"/>
      <c r="UEH3295" s="620"/>
      <c r="UEI3295" s="617"/>
      <c r="UEJ3295" s="618"/>
      <c r="UEK3295" s="619"/>
      <c r="UEL3295" s="620"/>
      <c r="UEM3295" s="620"/>
      <c r="UEN3295" s="620"/>
      <c r="UEO3295" s="617"/>
      <c r="UEP3295" s="618"/>
      <c r="UEQ3295" s="619"/>
      <c r="UER3295" s="620"/>
      <c r="UES3295" s="620"/>
      <c r="UET3295" s="620"/>
      <c r="UEU3295" s="617"/>
      <c r="UEV3295" s="618"/>
      <c r="UEW3295" s="619"/>
      <c r="UEX3295" s="620"/>
      <c r="UEY3295" s="620"/>
      <c r="UEZ3295" s="620"/>
      <c r="UFA3295" s="617"/>
      <c r="UFB3295" s="618"/>
      <c r="UFC3295" s="619"/>
      <c r="UFD3295" s="620"/>
      <c r="UFE3295" s="620"/>
      <c r="UFF3295" s="620"/>
      <c r="UFG3295" s="617"/>
      <c r="UFH3295" s="618"/>
      <c r="UFI3295" s="619"/>
      <c r="UFJ3295" s="620"/>
      <c r="UFK3295" s="620"/>
      <c r="UFL3295" s="620"/>
      <c r="UFM3295" s="617"/>
      <c r="UFN3295" s="618"/>
      <c r="UFO3295" s="619"/>
      <c r="UFP3295" s="620"/>
      <c r="UFQ3295" s="620"/>
      <c r="UFR3295" s="620"/>
      <c r="UFS3295" s="617"/>
      <c r="UFT3295" s="618"/>
      <c r="UFU3295" s="619"/>
      <c r="UFV3295" s="620"/>
      <c r="UFW3295" s="620"/>
      <c r="UFX3295" s="620"/>
      <c r="UFY3295" s="617"/>
      <c r="UFZ3295" s="618"/>
      <c r="UGA3295" s="619"/>
      <c r="UGB3295" s="620"/>
      <c r="UGC3295" s="620"/>
      <c r="UGD3295" s="620"/>
      <c r="UGE3295" s="617"/>
      <c r="UGF3295" s="618"/>
      <c r="UGG3295" s="619"/>
      <c r="UGH3295" s="620"/>
      <c r="UGI3295" s="620"/>
      <c r="UGJ3295" s="620"/>
      <c r="UGK3295" s="617"/>
      <c r="UGL3295" s="618"/>
      <c r="UGM3295" s="619"/>
      <c r="UGN3295" s="620"/>
      <c r="UGO3295" s="620"/>
      <c r="UGP3295" s="620"/>
      <c r="UGQ3295" s="617"/>
      <c r="UGR3295" s="618"/>
      <c r="UGS3295" s="619"/>
      <c r="UGT3295" s="620"/>
      <c r="UGU3295" s="620"/>
      <c r="UGV3295" s="620"/>
      <c r="UGW3295" s="617"/>
      <c r="UGX3295" s="618"/>
      <c r="UGY3295" s="619"/>
      <c r="UGZ3295" s="620"/>
      <c r="UHA3295" s="620"/>
      <c r="UHB3295" s="620"/>
      <c r="UHC3295" s="617"/>
      <c r="UHD3295" s="618"/>
      <c r="UHE3295" s="619"/>
      <c r="UHF3295" s="620"/>
      <c r="UHG3295" s="620"/>
      <c r="UHH3295" s="620"/>
      <c r="UHI3295" s="617"/>
      <c r="UHJ3295" s="618"/>
      <c r="UHK3295" s="619"/>
      <c r="UHL3295" s="620"/>
      <c r="UHM3295" s="620"/>
      <c r="UHN3295" s="620"/>
      <c r="UHO3295" s="617"/>
      <c r="UHP3295" s="618"/>
      <c r="UHQ3295" s="619"/>
      <c r="UHR3295" s="620"/>
      <c r="UHS3295" s="620"/>
      <c r="UHT3295" s="620"/>
      <c r="UHU3295" s="617"/>
      <c r="UHV3295" s="618"/>
      <c r="UHW3295" s="619"/>
      <c r="UHX3295" s="620"/>
      <c r="UHY3295" s="620"/>
      <c r="UHZ3295" s="620"/>
      <c r="UIA3295" s="617"/>
      <c r="UIB3295" s="618"/>
      <c r="UIC3295" s="619"/>
      <c r="UID3295" s="620"/>
      <c r="UIE3295" s="620"/>
      <c r="UIF3295" s="620"/>
      <c r="UIG3295" s="617"/>
      <c r="UIH3295" s="618"/>
      <c r="UII3295" s="619"/>
      <c r="UIJ3295" s="620"/>
      <c r="UIK3295" s="620"/>
      <c r="UIL3295" s="620"/>
      <c r="UIM3295" s="617"/>
      <c r="UIN3295" s="618"/>
      <c r="UIO3295" s="619"/>
      <c r="UIP3295" s="620"/>
      <c r="UIQ3295" s="620"/>
      <c r="UIR3295" s="620"/>
      <c r="UIS3295" s="617"/>
      <c r="UIT3295" s="618"/>
      <c r="UIU3295" s="619"/>
      <c r="UIV3295" s="620"/>
      <c r="UIW3295" s="620"/>
      <c r="UIX3295" s="620"/>
      <c r="UIY3295" s="617"/>
      <c r="UIZ3295" s="618"/>
      <c r="UJA3295" s="619"/>
      <c r="UJB3295" s="620"/>
      <c r="UJC3295" s="620"/>
      <c r="UJD3295" s="620"/>
      <c r="UJE3295" s="617"/>
      <c r="UJF3295" s="618"/>
      <c r="UJG3295" s="619"/>
      <c r="UJH3295" s="620"/>
      <c r="UJI3295" s="620"/>
      <c r="UJJ3295" s="620"/>
      <c r="UJK3295" s="617"/>
      <c r="UJL3295" s="618"/>
      <c r="UJM3295" s="619"/>
      <c r="UJN3295" s="620"/>
      <c r="UJO3295" s="620"/>
      <c r="UJP3295" s="620"/>
      <c r="UJQ3295" s="617"/>
      <c r="UJR3295" s="618"/>
      <c r="UJS3295" s="619"/>
      <c r="UJT3295" s="620"/>
      <c r="UJU3295" s="620"/>
      <c r="UJV3295" s="620"/>
      <c r="UJW3295" s="617"/>
      <c r="UJX3295" s="618"/>
      <c r="UJY3295" s="619"/>
      <c r="UJZ3295" s="620"/>
      <c r="UKA3295" s="620"/>
      <c r="UKB3295" s="620"/>
      <c r="UKC3295" s="617"/>
      <c r="UKD3295" s="618"/>
      <c r="UKE3295" s="619"/>
      <c r="UKF3295" s="620"/>
      <c r="UKG3295" s="620"/>
      <c r="UKH3295" s="620"/>
      <c r="UKI3295" s="617"/>
      <c r="UKJ3295" s="618"/>
      <c r="UKK3295" s="619"/>
      <c r="UKL3295" s="620"/>
      <c r="UKM3295" s="620"/>
      <c r="UKN3295" s="620"/>
      <c r="UKO3295" s="617"/>
      <c r="UKP3295" s="618"/>
      <c r="UKQ3295" s="619"/>
      <c r="UKR3295" s="620"/>
      <c r="UKS3295" s="620"/>
      <c r="UKT3295" s="620"/>
      <c r="UKU3295" s="617"/>
      <c r="UKV3295" s="618"/>
      <c r="UKW3295" s="619"/>
      <c r="UKX3295" s="620"/>
      <c r="UKY3295" s="620"/>
      <c r="UKZ3295" s="620"/>
      <c r="ULA3295" s="617"/>
      <c r="ULB3295" s="618"/>
      <c r="ULC3295" s="619"/>
      <c r="ULD3295" s="620"/>
      <c r="ULE3295" s="620"/>
      <c r="ULF3295" s="620"/>
      <c r="ULG3295" s="617"/>
      <c r="ULH3295" s="618"/>
      <c r="ULI3295" s="619"/>
      <c r="ULJ3295" s="620"/>
      <c r="ULK3295" s="620"/>
      <c r="ULL3295" s="620"/>
      <c r="ULM3295" s="617"/>
      <c r="ULN3295" s="618"/>
      <c r="ULO3295" s="619"/>
      <c r="ULP3295" s="620"/>
      <c r="ULQ3295" s="620"/>
      <c r="ULR3295" s="620"/>
      <c r="ULS3295" s="617"/>
      <c r="ULT3295" s="618"/>
      <c r="ULU3295" s="619"/>
      <c r="ULV3295" s="620"/>
      <c r="ULW3295" s="620"/>
      <c r="ULX3295" s="620"/>
      <c r="ULY3295" s="617"/>
      <c r="ULZ3295" s="618"/>
      <c r="UMA3295" s="619"/>
      <c r="UMB3295" s="620"/>
      <c r="UMC3295" s="620"/>
      <c r="UMD3295" s="620"/>
      <c r="UME3295" s="617"/>
      <c r="UMF3295" s="618"/>
      <c r="UMG3295" s="619"/>
      <c r="UMH3295" s="620"/>
      <c r="UMI3295" s="620"/>
      <c r="UMJ3295" s="620"/>
      <c r="UMK3295" s="617"/>
      <c r="UML3295" s="618"/>
      <c r="UMM3295" s="619"/>
      <c r="UMN3295" s="620"/>
      <c r="UMO3295" s="620"/>
      <c r="UMP3295" s="620"/>
      <c r="UMQ3295" s="617"/>
      <c r="UMR3295" s="618"/>
      <c r="UMS3295" s="619"/>
      <c r="UMT3295" s="620"/>
      <c r="UMU3295" s="620"/>
      <c r="UMV3295" s="620"/>
      <c r="UMW3295" s="617"/>
      <c r="UMX3295" s="618"/>
      <c r="UMY3295" s="619"/>
      <c r="UMZ3295" s="620"/>
      <c r="UNA3295" s="620"/>
      <c r="UNB3295" s="620"/>
      <c r="UNC3295" s="617"/>
      <c r="UND3295" s="618"/>
      <c r="UNE3295" s="619"/>
      <c r="UNF3295" s="620"/>
      <c r="UNG3295" s="620"/>
      <c r="UNH3295" s="620"/>
      <c r="UNI3295" s="617"/>
      <c r="UNJ3295" s="618"/>
      <c r="UNK3295" s="619"/>
      <c r="UNL3295" s="620"/>
      <c r="UNM3295" s="620"/>
      <c r="UNN3295" s="620"/>
      <c r="UNO3295" s="617"/>
      <c r="UNP3295" s="618"/>
      <c r="UNQ3295" s="619"/>
      <c r="UNR3295" s="620"/>
      <c r="UNS3295" s="620"/>
      <c r="UNT3295" s="620"/>
      <c r="UNU3295" s="617"/>
      <c r="UNV3295" s="618"/>
      <c r="UNW3295" s="619"/>
      <c r="UNX3295" s="620"/>
      <c r="UNY3295" s="620"/>
      <c r="UNZ3295" s="620"/>
      <c r="UOA3295" s="617"/>
      <c r="UOB3295" s="618"/>
      <c r="UOC3295" s="619"/>
      <c r="UOD3295" s="620"/>
      <c r="UOE3295" s="620"/>
      <c r="UOF3295" s="620"/>
      <c r="UOG3295" s="617"/>
      <c r="UOH3295" s="618"/>
      <c r="UOI3295" s="619"/>
      <c r="UOJ3295" s="620"/>
      <c r="UOK3295" s="620"/>
      <c r="UOL3295" s="620"/>
      <c r="UOM3295" s="617"/>
      <c r="UON3295" s="618"/>
      <c r="UOO3295" s="619"/>
      <c r="UOP3295" s="620"/>
      <c r="UOQ3295" s="620"/>
      <c r="UOR3295" s="620"/>
      <c r="UOS3295" s="617"/>
      <c r="UOT3295" s="618"/>
      <c r="UOU3295" s="619"/>
      <c r="UOV3295" s="620"/>
      <c r="UOW3295" s="620"/>
      <c r="UOX3295" s="620"/>
      <c r="UOY3295" s="617"/>
      <c r="UOZ3295" s="618"/>
      <c r="UPA3295" s="619"/>
      <c r="UPB3295" s="620"/>
      <c r="UPC3295" s="620"/>
      <c r="UPD3295" s="620"/>
      <c r="UPE3295" s="617"/>
      <c r="UPF3295" s="618"/>
      <c r="UPG3295" s="619"/>
      <c r="UPH3295" s="620"/>
      <c r="UPI3295" s="620"/>
      <c r="UPJ3295" s="620"/>
      <c r="UPK3295" s="617"/>
      <c r="UPL3295" s="618"/>
      <c r="UPM3295" s="619"/>
      <c r="UPN3295" s="620"/>
      <c r="UPO3295" s="620"/>
      <c r="UPP3295" s="620"/>
      <c r="UPQ3295" s="617"/>
      <c r="UPR3295" s="618"/>
      <c r="UPS3295" s="619"/>
      <c r="UPT3295" s="620"/>
      <c r="UPU3295" s="620"/>
      <c r="UPV3295" s="620"/>
      <c r="UPW3295" s="617"/>
      <c r="UPX3295" s="618"/>
      <c r="UPY3295" s="619"/>
      <c r="UPZ3295" s="620"/>
      <c r="UQA3295" s="620"/>
      <c r="UQB3295" s="620"/>
      <c r="UQC3295" s="617"/>
      <c r="UQD3295" s="618"/>
      <c r="UQE3295" s="619"/>
      <c r="UQF3295" s="620"/>
      <c r="UQG3295" s="620"/>
      <c r="UQH3295" s="620"/>
      <c r="UQI3295" s="617"/>
      <c r="UQJ3295" s="618"/>
      <c r="UQK3295" s="619"/>
      <c r="UQL3295" s="620"/>
      <c r="UQM3295" s="620"/>
      <c r="UQN3295" s="620"/>
      <c r="UQO3295" s="617"/>
      <c r="UQP3295" s="618"/>
      <c r="UQQ3295" s="619"/>
      <c r="UQR3295" s="620"/>
      <c r="UQS3295" s="620"/>
      <c r="UQT3295" s="620"/>
      <c r="UQU3295" s="617"/>
      <c r="UQV3295" s="618"/>
      <c r="UQW3295" s="619"/>
      <c r="UQX3295" s="620"/>
      <c r="UQY3295" s="620"/>
      <c r="UQZ3295" s="620"/>
      <c r="URA3295" s="617"/>
      <c r="URB3295" s="618"/>
      <c r="URC3295" s="619"/>
      <c r="URD3295" s="620"/>
      <c r="URE3295" s="620"/>
      <c r="URF3295" s="620"/>
      <c r="URG3295" s="617"/>
      <c r="URH3295" s="618"/>
      <c r="URI3295" s="619"/>
      <c r="URJ3295" s="620"/>
      <c r="URK3295" s="620"/>
      <c r="URL3295" s="620"/>
      <c r="URM3295" s="617"/>
      <c r="URN3295" s="618"/>
      <c r="URO3295" s="619"/>
      <c r="URP3295" s="620"/>
      <c r="URQ3295" s="620"/>
      <c r="URR3295" s="620"/>
      <c r="URS3295" s="617"/>
      <c r="URT3295" s="618"/>
      <c r="URU3295" s="619"/>
      <c r="URV3295" s="620"/>
      <c r="URW3295" s="620"/>
      <c r="URX3295" s="620"/>
      <c r="URY3295" s="617"/>
      <c r="URZ3295" s="618"/>
      <c r="USA3295" s="619"/>
      <c r="USB3295" s="620"/>
      <c r="USC3295" s="620"/>
      <c r="USD3295" s="620"/>
      <c r="USE3295" s="617"/>
      <c r="USF3295" s="618"/>
      <c r="USG3295" s="619"/>
      <c r="USH3295" s="620"/>
      <c r="USI3295" s="620"/>
      <c r="USJ3295" s="620"/>
      <c r="USK3295" s="617"/>
      <c r="USL3295" s="618"/>
      <c r="USM3295" s="619"/>
      <c r="USN3295" s="620"/>
      <c r="USO3295" s="620"/>
      <c r="USP3295" s="620"/>
      <c r="USQ3295" s="617"/>
      <c r="USR3295" s="618"/>
      <c r="USS3295" s="619"/>
      <c r="UST3295" s="620"/>
      <c r="USU3295" s="620"/>
      <c r="USV3295" s="620"/>
      <c r="USW3295" s="617"/>
      <c r="USX3295" s="618"/>
      <c r="USY3295" s="619"/>
      <c r="USZ3295" s="620"/>
      <c r="UTA3295" s="620"/>
      <c r="UTB3295" s="620"/>
      <c r="UTC3295" s="617"/>
      <c r="UTD3295" s="618"/>
      <c r="UTE3295" s="619"/>
      <c r="UTF3295" s="620"/>
      <c r="UTG3295" s="620"/>
      <c r="UTH3295" s="620"/>
      <c r="UTI3295" s="617"/>
      <c r="UTJ3295" s="618"/>
      <c r="UTK3295" s="619"/>
      <c r="UTL3295" s="620"/>
      <c r="UTM3295" s="620"/>
      <c r="UTN3295" s="620"/>
      <c r="UTO3295" s="617"/>
      <c r="UTP3295" s="618"/>
      <c r="UTQ3295" s="619"/>
      <c r="UTR3295" s="620"/>
      <c r="UTS3295" s="620"/>
      <c r="UTT3295" s="620"/>
      <c r="UTU3295" s="617"/>
      <c r="UTV3295" s="618"/>
      <c r="UTW3295" s="619"/>
      <c r="UTX3295" s="620"/>
      <c r="UTY3295" s="620"/>
      <c r="UTZ3295" s="620"/>
      <c r="UUA3295" s="617"/>
      <c r="UUB3295" s="618"/>
      <c r="UUC3295" s="619"/>
      <c r="UUD3295" s="620"/>
      <c r="UUE3295" s="620"/>
      <c r="UUF3295" s="620"/>
      <c r="UUG3295" s="617"/>
      <c r="UUH3295" s="618"/>
      <c r="UUI3295" s="619"/>
      <c r="UUJ3295" s="620"/>
      <c r="UUK3295" s="620"/>
      <c r="UUL3295" s="620"/>
      <c r="UUM3295" s="617"/>
      <c r="UUN3295" s="618"/>
      <c r="UUO3295" s="619"/>
      <c r="UUP3295" s="620"/>
      <c r="UUQ3295" s="620"/>
      <c r="UUR3295" s="620"/>
      <c r="UUS3295" s="617"/>
      <c r="UUT3295" s="618"/>
      <c r="UUU3295" s="619"/>
      <c r="UUV3295" s="620"/>
      <c r="UUW3295" s="620"/>
      <c r="UUX3295" s="620"/>
      <c r="UUY3295" s="617"/>
      <c r="UUZ3295" s="618"/>
      <c r="UVA3295" s="619"/>
      <c r="UVB3295" s="620"/>
      <c r="UVC3295" s="620"/>
      <c r="UVD3295" s="620"/>
      <c r="UVE3295" s="617"/>
      <c r="UVF3295" s="618"/>
      <c r="UVG3295" s="619"/>
      <c r="UVH3295" s="620"/>
      <c r="UVI3295" s="620"/>
      <c r="UVJ3295" s="620"/>
      <c r="UVK3295" s="617"/>
      <c r="UVL3295" s="618"/>
      <c r="UVM3295" s="619"/>
      <c r="UVN3295" s="620"/>
      <c r="UVO3295" s="620"/>
      <c r="UVP3295" s="620"/>
      <c r="UVQ3295" s="617"/>
      <c r="UVR3295" s="618"/>
      <c r="UVS3295" s="619"/>
      <c r="UVT3295" s="620"/>
      <c r="UVU3295" s="620"/>
      <c r="UVV3295" s="620"/>
      <c r="UVW3295" s="617"/>
      <c r="UVX3295" s="618"/>
      <c r="UVY3295" s="619"/>
      <c r="UVZ3295" s="620"/>
      <c r="UWA3295" s="620"/>
      <c r="UWB3295" s="620"/>
      <c r="UWC3295" s="617"/>
      <c r="UWD3295" s="618"/>
      <c r="UWE3295" s="619"/>
      <c r="UWF3295" s="620"/>
      <c r="UWG3295" s="620"/>
      <c r="UWH3295" s="620"/>
      <c r="UWI3295" s="617"/>
      <c r="UWJ3295" s="618"/>
      <c r="UWK3295" s="619"/>
      <c r="UWL3295" s="620"/>
      <c r="UWM3295" s="620"/>
      <c r="UWN3295" s="620"/>
      <c r="UWO3295" s="617"/>
      <c r="UWP3295" s="618"/>
      <c r="UWQ3295" s="619"/>
      <c r="UWR3295" s="620"/>
      <c r="UWS3295" s="620"/>
      <c r="UWT3295" s="620"/>
      <c r="UWU3295" s="617"/>
      <c r="UWV3295" s="618"/>
      <c r="UWW3295" s="619"/>
      <c r="UWX3295" s="620"/>
      <c r="UWY3295" s="620"/>
      <c r="UWZ3295" s="620"/>
      <c r="UXA3295" s="617"/>
      <c r="UXB3295" s="618"/>
      <c r="UXC3295" s="619"/>
      <c r="UXD3295" s="620"/>
      <c r="UXE3295" s="620"/>
      <c r="UXF3295" s="620"/>
      <c r="UXG3295" s="617"/>
      <c r="UXH3295" s="618"/>
      <c r="UXI3295" s="619"/>
      <c r="UXJ3295" s="620"/>
      <c r="UXK3295" s="620"/>
      <c r="UXL3295" s="620"/>
      <c r="UXM3295" s="617"/>
      <c r="UXN3295" s="618"/>
      <c r="UXO3295" s="619"/>
      <c r="UXP3295" s="620"/>
      <c r="UXQ3295" s="620"/>
      <c r="UXR3295" s="620"/>
      <c r="UXS3295" s="617"/>
      <c r="UXT3295" s="618"/>
      <c r="UXU3295" s="619"/>
      <c r="UXV3295" s="620"/>
      <c r="UXW3295" s="620"/>
      <c r="UXX3295" s="620"/>
      <c r="UXY3295" s="617"/>
      <c r="UXZ3295" s="618"/>
      <c r="UYA3295" s="619"/>
      <c r="UYB3295" s="620"/>
      <c r="UYC3295" s="620"/>
      <c r="UYD3295" s="620"/>
      <c r="UYE3295" s="617"/>
      <c r="UYF3295" s="618"/>
      <c r="UYG3295" s="619"/>
      <c r="UYH3295" s="620"/>
      <c r="UYI3295" s="620"/>
      <c r="UYJ3295" s="620"/>
      <c r="UYK3295" s="617"/>
      <c r="UYL3295" s="618"/>
      <c r="UYM3295" s="619"/>
      <c r="UYN3295" s="620"/>
      <c r="UYO3295" s="620"/>
      <c r="UYP3295" s="620"/>
      <c r="UYQ3295" s="617"/>
      <c r="UYR3295" s="618"/>
      <c r="UYS3295" s="619"/>
      <c r="UYT3295" s="620"/>
      <c r="UYU3295" s="620"/>
      <c r="UYV3295" s="620"/>
      <c r="UYW3295" s="617"/>
      <c r="UYX3295" s="618"/>
      <c r="UYY3295" s="619"/>
      <c r="UYZ3295" s="620"/>
      <c r="UZA3295" s="620"/>
      <c r="UZB3295" s="620"/>
      <c r="UZC3295" s="617"/>
      <c r="UZD3295" s="618"/>
      <c r="UZE3295" s="619"/>
      <c r="UZF3295" s="620"/>
      <c r="UZG3295" s="620"/>
      <c r="UZH3295" s="620"/>
      <c r="UZI3295" s="617"/>
      <c r="UZJ3295" s="618"/>
      <c r="UZK3295" s="619"/>
      <c r="UZL3295" s="620"/>
      <c r="UZM3295" s="620"/>
      <c r="UZN3295" s="620"/>
      <c r="UZO3295" s="617"/>
      <c r="UZP3295" s="618"/>
      <c r="UZQ3295" s="619"/>
      <c r="UZR3295" s="620"/>
      <c r="UZS3295" s="620"/>
      <c r="UZT3295" s="620"/>
      <c r="UZU3295" s="617"/>
      <c r="UZV3295" s="618"/>
      <c r="UZW3295" s="619"/>
      <c r="UZX3295" s="620"/>
      <c r="UZY3295" s="620"/>
      <c r="UZZ3295" s="620"/>
      <c r="VAA3295" s="617"/>
      <c r="VAB3295" s="618"/>
      <c r="VAC3295" s="619"/>
      <c r="VAD3295" s="620"/>
      <c r="VAE3295" s="620"/>
      <c r="VAF3295" s="620"/>
      <c r="VAG3295" s="617"/>
      <c r="VAH3295" s="618"/>
      <c r="VAI3295" s="619"/>
      <c r="VAJ3295" s="620"/>
      <c r="VAK3295" s="620"/>
      <c r="VAL3295" s="620"/>
      <c r="VAM3295" s="617"/>
      <c r="VAN3295" s="618"/>
      <c r="VAO3295" s="619"/>
      <c r="VAP3295" s="620"/>
      <c r="VAQ3295" s="620"/>
      <c r="VAR3295" s="620"/>
      <c r="VAS3295" s="617"/>
      <c r="VAT3295" s="618"/>
      <c r="VAU3295" s="619"/>
      <c r="VAV3295" s="620"/>
      <c r="VAW3295" s="620"/>
      <c r="VAX3295" s="620"/>
      <c r="VAY3295" s="617"/>
      <c r="VAZ3295" s="618"/>
      <c r="VBA3295" s="619"/>
      <c r="VBB3295" s="620"/>
      <c r="VBC3295" s="620"/>
      <c r="VBD3295" s="620"/>
      <c r="VBE3295" s="617"/>
      <c r="VBF3295" s="618"/>
      <c r="VBG3295" s="619"/>
      <c r="VBH3295" s="620"/>
      <c r="VBI3295" s="620"/>
      <c r="VBJ3295" s="620"/>
      <c r="VBK3295" s="617"/>
      <c r="VBL3295" s="618"/>
      <c r="VBM3295" s="619"/>
      <c r="VBN3295" s="620"/>
      <c r="VBO3295" s="620"/>
      <c r="VBP3295" s="620"/>
      <c r="VBQ3295" s="617"/>
      <c r="VBR3295" s="618"/>
      <c r="VBS3295" s="619"/>
      <c r="VBT3295" s="620"/>
      <c r="VBU3295" s="620"/>
      <c r="VBV3295" s="620"/>
      <c r="VBW3295" s="617"/>
      <c r="VBX3295" s="618"/>
      <c r="VBY3295" s="619"/>
      <c r="VBZ3295" s="620"/>
      <c r="VCA3295" s="620"/>
      <c r="VCB3295" s="620"/>
      <c r="VCC3295" s="617"/>
      <c r="VCD3295" s="618"/>
      <c r="VCE3295" s="619"/>
      <c r="VCF3295" s="620"/>
      <c r="VCG3295" s="620"/>
      <c r="VCH3295" s="620"/>
      <c r="VCI3295" s="617"/>
      <c r="VCJ3295" s="618"/>
      <c r="VCK3295" s="619"/>
      <c r="VCL3295" s="620"/>
      <c r="VCM3295" s="620"/>
      <c r="VCN3295" s="620"/>
      <c r="VCO3295" s="617"/>
      <c r="VCP3295" s="618"/>
      <c r="VCQ3295" s="619"/>
      <c r="VCR3295" s="620"/>
      <c r="VCS3295" s="620"/>
      <c r="VCT3295" s="620"/>
      <c r="VCU3295" s="617"/>
      <c r="VCV3295" s="618"/>
      <c r="VCW3295" s="619"/>
      <c r="VCX3295" s="620"/>
      <c r="VCY3295" s="620"/>
      <c r="VCZ3295" s="620"/>
      <c r="VDA3295" s="617"/>
      <c r="VDB3295" s="618"/>
      <c r="VDC3295" s="619"/>
      <c r="VDD3295" s="620"/>
      <c r="VDE3295" s="620"/>
      <c r="VDF3295" s="620"/>
      <c r="VDG3295" s="617"/>
      <c r="VDH3295" s="618"/>
      <c r="VDI3295" s="619"/>
      <c r="VDJ3295" s="620"/>
      <c r="VDK3295" s="620"/>
      <c r="VDL3295" s="620"/>
      <c r="VDM3295" s="617"/>
      <c r="VDN3295" s="618"/>
      <c r="VDO3295" s="619"/>
      <c r="VDP3295" s="620"/>
      <c r="VDQ3295" s="620"/>
      <c r="VDR3295" s="620"/>
      <c r="VDS3295" s="617"/>
      <c r="VDT3295" s="618"/>
      <c r="VDU3295" s="619"/>
      <c r="VDV3295" s="620"/>
      <c r="VDW3295" s="620"/>
      <c r="VDX3295" s="620"/>
      <c r="VDY3295" s="617"/>
      <c r="VDZ3295" s="618"/>
      <c r="VEA3295" s="619"/>
      <c r="VEB3295" s="620"/>
      <c r="VEC3295" s="620"/>
      <c r="VED3295" s="620"/>
      <c r="VEE3295" s="617"/>
      <c r="VEF3295" s="618"/>
      <c r="VEG3295" s="619"/>
      <c r="VEH3295" s="620"/>
      <c r="VEI3295" s="620"/>
      <c r="VEJ3295" s="620"/>
      <c r="VEK3295" s="617"/>
      <c r="VEL3295" s="618"/>
      <c r="VEM3295" s="619"/>
      <c r="VEN3295" s="620"/>
      <c r="VEO3295" s="620"/>
      <c r="VEP3295" s="620"/>
      <c r="VEQ3295" s="617"/>
      <c r="VER3295" s="618"/>
      <c r="VES3295" s="619"/>
      <c r="VET3295" s="620"/>
      <c r="VEU3295" s="620"/>
      <c r="VEV3295" s="620"/>
      <c r="VEW3295" s="617"/>
      <c r="VEX3295" s="618"/>
      <c r="VEY3295" s="619"/>
      <c r="VEZ3295" s="620"/>
      <c r="VFA3295" s="620"/>
      <c r="VFB3295" s="620"/>
      <c r="VFC3295" s="617"/>
      <c r="VFD3295" s="618"/>
      <c r="VFE3295" s="619"/>
      <c r="VFF3295" s="620"/>
      <c r="VFG3295" s="620"/>
      <c r="VFH3295" s="620"/>
      <c r="VFI3295" s="617"/>
      <c r="VFJ3295" s="618"/>
      <c r="VFK3295" s="619"/>
      <c r="VFL3295" s="620"/>
      <c r="VFM3295" s="620"/>
      <c r="VFN3295" s="620"/>
      <c r="VFO3295" s="617"/>
      <c r="VFP3295" s="618"/>
      <c r="VFQ3295" s="619"/>
      <c r="VFR3295" s="620"/>
      <c r="VFS3295" s="620"/>
      <c r="VFT3295" s="620"/>
      <c r="VFU3295" s="617"/>
      <c r="VFV3295" s="618"/>
      <c r="VFW3295" s="619"/>
      <c r="VFX3295" s="620"/>
      <c r="VFY3295" s="620"/>
      <c r="VFZ3295" s="620"/>
      <c r="VGA3295" s="617"/>
      <c r="VGB3295" s="618"/>
      <c r="VGC3295" s="619"/>
      <c r="VGD3295" s="620"/>
      <c r="VGE3295" s="620"/>
      <c r="VGF3295" s="620"/>
      <c r="VGG3295" s="617"/>
      <c r="VGH3295" s="618"/>
      <c r="VGI3295" s="619"/>
      <c r="VGJ3295" s="620"/>
      <c r="VGK3295" s="620"/>
      <c r="VGL3295" s="620"/>
      <c r="VGM3295" s="617"/>
      <c r="VGN3295" s="618"/>
      <c r="VGO3295" s="619"/>
      <c r="VGP3295" s="620"/>
      <c r="VGQ3295" s="620"/>
      <c r="VGR3295" s="620"/>
      <c r="VGS3295" s="617"/>
      <c r="VGT3295" s="618"/>
      <c r="VGU3295" s="619"/>
      <c r="VGV3295" s="620"/>
      <c r="VGW3295" s="620"/>
      <c r="VGX3295" s="620"/>
      <c r="VGY3295" s="617"/>
      <c r="VGZ3295" s="618"/>
      <c r="VHA3295" s="619"/>
      <c r="VHB3295" s="620"/>
      <c r="VHC3295" s="620"/>
      <c r="VHD3295" s="620"/>
      <c r="VHE3295" s="617"/>
      <c r="VHF3295" s="618"/>
      <c r="VHG3295" s="619"/>
      <c r="VHH3295" s="620"/>
      <c r="VHI3295" s="620"/>
      <c r="VHJ3295" s="620"/>
      <c r="VHK3295" s="617"/>
      <c r="VHL3295" s="618"/>
      <c r="VHM3295" s="619"/>
      <c r="VHN3295" s="620"/>
      <c r="VHO3295" s="620"/>
      <c r="VHP3295" s="620"/>
      <c r="VHQ3295" s="617"/>
      <c r="VHR3295" s="618"/>
      <c r="VHS3295" s="619"/>
      <c r="VHT3295" s="620"/>
      <c r="VHU3295" s="620"/>
      <c r="VHV3295" s="620"/>
      <c r="VHW3295" s="617"/>
      <c r="VHX3295" s="618"/>
      <c r="VHY3295" s="619"/>
      <c r="VHZ3295" s="620"/>
      <c r="VIA3295" s="620"/>
      <c r="VIB3295" s="620"/>
      <c r="VIC3295" s="617"/>
      <c r="VID3295" s="618"/>
      <c r="VIE3295" s="619"/>
      <c r="VIF3295" s="620"/>
      <c r="VIG3295" s="620"/>
      <c r="VIH3295" s="620"/>
      <c r="VII3295" s="617"/>
      <c r="VIJ3295" s="618"/>
      <c r="VIK3295" s="619"/>
      <c r="VIL3295" s="620"/>
      <c r="VIM3295" s="620"/>
      <c r="VIN3295" s="620"/>
      <c r="VIO3295" s="617"/>
      <c r="VIP3295" s="618"/>
      <c r="VIQ3295" s="619"/>
      <c r="VIR3295" s="620"/>
      <c r="VIS3295" s="620"/>
      <c r="VIT3295" s="620"/>
      <c r="VIU3295" s="617"/>
      <c r="VIV3295" s="618"/>
      <c r="VIW3295" s="619"/>
      <c r="VIX3295" s="620"/>
      <c r="VIY3295" s="620"/>
      <c r="VIZ3295" s="620"/>
      <c r="VJA3295" s="617"/>
      <c r="VJB3295" s="618"/>
      <c r="VJC3295" s="619"/>
      <c r="VJD3295" s="620"/>
      <c r="VJE3295" s="620"/>
      <c r="VJF3295" s="620"/>
      <c r="VJG3295" s="617"/>
      <c r="VJH3295" s="618"/>
      <c r="VJI3295" s="619"/>
      <c r="VJJ3295" s="620"/>
      <c r="VJK3295" s="620"/>
      <c r="VJL3295" s="620"/>
      <c r="VJM3295" s="617"/>
      <c r="VJN3295" s="618"/>
      <c r="VJO3295" s="619"/>
      <c r="VJP3295" s="620"/>
      <c r="VJQ3295" s="620"/>
      <c r="VJR3295" s="620"/>
      <c r="VJS3295" s="617"/>
      <c r="VJT3295" s="618"/>
      <c r="VJU3295" s="619"/>
      <c r="VJV3295" s="620"/>
      <c r="VJW3295" s="620"/>
      <c r="VJX3295" s="620"/>
      <c r="VJY3295" s="617"/>
      <c r="VJZ3295" s="618"/>
      <c r="VKA3295" s="619"/>
      <c r="VKB3295" s="620"/>
      <c r="VKC3295" s="620"/>
      <c r="VKD3295" s="620"/>
      <c r="VKE3295" s="617"/>
      <c r="VKF3295" s="618"/>
      <c r="VKG3295" s="619"/>
      <c r="VKH3295" s="620"/>
      <c r="VKI3295" s="620"/>
      <c r="VKJ3295" s="620"/>
      <c r="VKK3295" s="617"/>
      <c r="VKL3295" s="618"/>
      <c r="VKM3295" s="619"/>
      <c r="VKN3295" s="620"/>
      <c r="VKO3295" s="620"/>
      <c r="VKP3295" s="620"/>
      <c r="VKQ3295" s="617"/>
      <c r="VKR3295" s="618"/>
      <c r="VKS3295" s="619"/>
      <c r="VKT3295" s="620"/>
      <c r="VKU3295" s="620"/>
      <c r="VKV3295" s="620"/>
      <c r="VKW3295" s="617"/>
      <c r="VKX3295" s="618"/>
      <c r="VKY3295" s="619"/>
      <c r="VKZ3295" s="620"/>
      <c r="VLA3295" s="620"/>
      <c r="VLB3295" s="620"/>
      <c r="VLC3295" s="617"/>
      <c r="VLD3295" s="618"/>
      <c r="VLE3295" s="619"/>
      <c r="VLF3295" s="620"/>
      <c r="VLG3295" s="620"/>
      <c r="VLH3295" s="620"/>
      <c r="VLI3295" s="617"/>
      <c r="VLJ3295" s="618"/>
      <c r="VLK3295" s="619"/>
      <c r="VLL3295" s="620"/>
      <c r="VLM3295" s="620"/>
      <c r="VLN3295" s="620"/>
      <c r="VLO3295" s="617"/>
      <c r="VLP3295" s="618"/>
      <c r="VLQ3295" s="619"/>
      <c r="VLR3295" s="620"/>
      <c r="VLS3295" s="620"/>
      <c r="VLT3295" s="620"/>
      <c r="VLU3295" s="617"/>
      <c r="VLV3295" s="618"/>
      <c r="VLW3295" s="619"/>
      <c r="VLX3295" s="620"/>
      <c r="VLY3295" s="620"/>
      <c r="VLZ3295" s="620"/>
      <c r="VMA3295" s="617"/>
      <c r="VMB3295" s="618"/>
      <c r="VMC3295" s="619"/>
      <c r="VMD3295" s="620"/>
      <c r="VME3295" s="620"/>
      <c r="VMF3295" s="620"/>
      <c r="VMG3295" s="617"/>
      <c r="VMH3295" s="618"/>
      <c r="VMI3295" s="619"/>
      <c r="VMJ3295" s="620"/>
      <c r="VMK3295" s="620"/>
      <c r="VML3295" s="620"/>
      <c r="VMM3295" s="617"/>
      <c r="VMN3295" s="618"/>
      <c r="VMO3295" s="619"/>
      <c r="VMP3295" s="620"/>
      <c r="VMQ3295" s="620"/>
      <c r="VMR3295" s="620"/>
      <c r="VMS3295" s="617"/>
      <c r="VMT3295" s="618"/>
      <c r="VMU3295" s="619"/>
      <c r="VMV3295" s="620"/>
      <c r="VMW3295" s="620"/>
      <c r="VMX3295" s="620"/>
      <c r="VMY3295" s="617"/>
      <c r="VMZ3295" s="618"/>
      <c r="VNA3295" s="619"/>
      <c r="VNB3295" s="620"/>
      <c r="VNC3295" s="620"/>
      <c r="VND3295" s="620"/>
      <c r="VNE3295" s="617"/>
      <c r="VNF3295" s="618"/>
      <c r="VNG3295" s="619"/>
      <c r="VNH3295" s="620"/>
      <c r="VNI3295" s="620"/>
      <c r="VNJ3295" s="620"/>
      <c r="VNK3295" s="617"/>
      <c r="VNL3295" s="618"/>
      <c r="VNM3295" s="619"/>
      <c r="VNN3295" s="620"/>
      <c r="VNO3295" s="620"/>
      <c r="VNP3295" s="620"/>
      <c r="VNQ3295" s="617"/>
      <c r="VNR3295" s="618"/>
      <c r="VNS3295" s="619"/>
      <c r="VNT3295" s="620"/>
      <c r="VNU3295" s="620"/>
      <c r="VNV3295" s="620"/>
      <c r="VNW3295" s="617"/>
      <c r="VNX3295" s="618"/>
      <c r="VNY3295" s="619"/>
      <c r="VNZ3295" s="620"/>
      <c r="VOA3295" s="620"/>
      <c r="VOB3295" s="620"/>
      <c r="VOC3295" s="617"/>
      <c r="VOD3295" s="618"/>
      <c r="VOE3295" s="619"/>
      <c r="VOF3295" s="620"/>
      <c r="VOG3295" s="620"/>
      <c r="VOH3295" s="620"/>
      <c r="VOI3295" s="617"/>
      <c r="VOJ3295" s="618"/>
      <c r="VOK3295" s="619"/>
      <c r="VOL3295" s="620"/>
      <c r="VOM3295" s="620"/>
      <c r="VON3295" s="620"/>
      <c r="VOO3295" s="617"/>
      <c r="VOP3295" s="618"/>
      <c r="VOQ3295" s="619"/>
      <c r="VOR3295" s="620"/>
      <c r="VOS3295" s="620"/>
      <c r="VOT3295" s="620"/>
      <c r="VOU3295" s="617"/>
      <c r="VOV3295" s="618"/>
      <c r="VOW3295" s="619"/>
      <c r="VOX3295" s="620"/>
      <c r="VOY3295" s="620"/>
      <c r="VOZ3295" s="620"/>
      <c r="VPA3295" s="617"/>
      <c r="VPB3295" s="618"/>
      <c r="VPC3295" s="619"/>
      <c r="VPD3295" s="620"/>
      <c r="VPE3295" s="620"/>
      <c r="VPF3295" s="620"/>
      <c r="VPG3295" s="617"/>
      <c r="VPH3295" s="618"/>
      <c r="VPI3295" s="619"/>
      <c r="VPJ3295" s="620"/>
      <c r="VPK3295" s="620"/>
      <c r="VPL3295" s="620"/>
      <c r="VPM3295" s="617"/>
      <c r="VPN3295" s="618"/>
      <c r="VPO3295" s="619"/>
      <c r="VPP3295" s="620"/>
      <c r="VPQ3295" s="620"/>
      <c r="VPR3295" s="620"/>
      <c r="VPS3295" s="617"/>
      <c r="VPT3295" s="618"/>
      <c r="VPU3295" s="619"/>
      <c r="VPV3295" s="620"/>
      <c r="VPW3295" s="620"/>
      <c r="VPX3295" s="620"/>
      <c r="VPY3295" s="617"/>
      <c r="VPZ3295" s="618"/>
      <c r="VQA3295" s="619"/>
      <c r="VQB3295" s="620"/>
      <c r="VQC3295" s="620"/>
      <c r="VQD3295" s="620"/>
      <c r="VQE3295" s="617"/>
      <c r="VQF3295" s="618"/>
      <c r="VQG3295" s="619"/>
      <c r="VQH3295" s="620"/>
      <c r="VQI3295" s="620"/>
      <c r="VQJ3295" s="620"/>
      <c r="VQK3295" s="617"/>
      <c r="VQL3295" s="618"/>
      <c r="VQM3295" s="619"/>
      <c r="VQN3295" s="620"/>
      <c r="VQO3295" s="620"/>
      <c r="VQP3295" s="620"/>
      <c r="VQQ3295" s="617"/>
      <c r="VQR3295" s="618"/>
      <c r="VQS3295" s="619"/>
      <c r="VQT3295" s="620"/>
      <c r="VQU3295" s="620"/>
      <c r="VQV3295" s="620"/>
      <c r="VQW3295" s="617"/>
      <c r="VQX3295" s="618"/>
      <c r="VQY3295" s="619"/>
      <c r="VQZ3295" s="620"/>
      <c r="VRA3295" s="620"/>
      <c r="VRB3295" s="620"/>
      <c r="VRC3295" s="617"/>
      <c r="VRD3295" s="618"/>
      <c r="VRE3295" s="619"/>
      <c r="VRF3295" s="620"/>
      <c r="VRG3295" s="620"/>
      <c r="VRH3295" s="620"/>
      <c r="VRI3295" s="617"/>
      <c r="VRJ3295" s="618"/>
      <c r="VRK3295" s="619"/>
      <c r="VRL3295" s="620"/>
      <c r="VRM3295" s="620"/>
      <c r="VRN3295" s="620"/>
      <c r="VRO3295" s="617"/>
      <c r="VRP3295" s="618"/>
      <c r="VRQ3295" s="619"/>
      <c r="VRR3295" s="620"/>
      <c r="VRS3295" s="620"/>
      <c r="VRT3295" s="620"/>
      <c r="VRU3295" s="617"/>
      <c r="VRV3295" s="618"/>
      <c r="VRW3295" s="619"/>
      <c r="VRX3295" s="620"/>
      <c r="VRY3295" s="620"/>
      <c r="VRZ3295" s="620"/>
      <c r="VSA3295" s="617"/>
      <c r="VSB3295" s="618"/>
      <c r="VSC3295" s="619"/>
      <c r="VSD3295" s="620"/>
      <c r="VSE3295" s="620"/>
      <c r="VSF3295" s="620"/>
      <c r="VSG3295" s="617"/>
      <c r="VSH3295" s="618"/>
      <c r="VSI3295" s="619"/>
      <c r="VSJ3295" s="620"/>
      <c r="VSK3295" s="620"/>
      <c r="VSL3295" s="620"/>
      <c r="VSM3295" s="617"/>
      <c r="VSN3295" s="618"/>
      <c r="VSO3295" s="619"/>
      <c r="VSP3295" s="620"/>
      <c r="VSQ3295" s="620"/>
      <c r="VSR3295" s="620"/>
      <c r="VSS3295" s="617"/>
      <c r="VST3295" s="618"/>
      <c r="VSU3295" s="619"/>
      <c r="VSV3295" s="620"/>
      <c r="VSW3295" s="620"/>
      <c r="VSX3295" s="620"/>
      <c r="VSY3295" s="617"/>
      <c r="VSZ3295" s="618"/>
      <c r="VTA3295" s="619"/>
      <c r="VTB3295" s="620"/>
      <c r="VTC3295" s="620"/>
      <c r="VTD3295" s="620"/>
      <c r="VTE3295" s="617"/>
      <c r="VTF3295" s="618"/>
      <c r="VTG3295" s="619"/>
      <c r="VTH3295" s="620"/>
      <c r="VTI3295" s="620"/>
      <c r="VTJ3295" s="620"/>
      <c r="VTK3295" s="617"/>
      <c r="VTL3295" s="618"/>
      <c r="VTM3295" s="619"/>
      <c r="VTN3295" s="620"/>
      <c r="VTO3295" s="620"/>
      <c r="VTP3295" s="620"/>
      <c r="VTQ3295" s="617"/>
      <c r="VTR3295" s="618"/>
      <c r="VTS3295" s="619"/>
      <c r="VTT3295" s="620"/>
      <c r="VTU3295" s="620"/>
      <c r="VTV3295" s="620"/>
      <c r="VTW3295" s="617"/>
      <c r="VTX3295" s="618"/>
      <c r="VTY3295" s="619"/>
      <c r="VTZ3295" s="620"/>
      <c r="VUA3295" s="620"/>
      <c r="VUB3295" s="620"/>
      <c r="VUC3295" s="617"/>
      <c r="VUD3295" s="618"/>
      <c r="VUE3295" s="619"/>
      <c r="VUF3295" s="620"/>
      <c r="VUG3295" s="620"/>
      <c r="VUH3295" s="620"/>
      <c r="VUI3295" s="617"/>
      <c r="VUJ3295" s="618"/>
      <c r="VUK3295" s="619"/>
      <c r="VUL3295" s="620"/>
      <c r="VUM3295" s="620"/>
      <c r="VUN3295" s="620"/>
      <c r="VUO3295" s="617"/>
      <c r="VUP3295" s="618"/>
      <c r="VUQ3295" s="619"/>
      <c r="VUR3295" s="620"/>
      <c r="VUS3295" s="620"/>
      <c r="VUT3295" s="620"/>
      <c r="VUU3295" s="617"/>
      <c r="VUV3295" s="618"/>
      <c r="VUW3295" s="619"/>
      <c r="VUX3295" s="620"/>
      <c r="VUY3295" s="620"/>
      <c r="VUZ3295" s="620"/>
      <c r="VVA3295" s="617"/>
      <c r="VVB3295" s="618"/>
      <c r="VVC3295" s="619"/>
      <c r="VVD3295" s="620"/>
      <c r="VVE3295" s="620"/>
      <c r="VVF3295" s="620"/>
      <c r="VVG3295" s="617"/>
      <c r="VVH3295" s="618"/>
      <c r="VVI3295" s="619"/>
      <c r="VVJ3295" s="620"/>
      <c r="VVK3295" s="620"/>
      <c r="VVL3295" s="620"/>
      <c r="VVM3295" s="617"/>
      <c r="VVN3295" s="618"/>
      <c r="VVO3295" s="619"/>
      <c r="VVP3295" s="620"/>
      <c r="VVQ3295" s="620"/>
      <c r="VVR3295" s="620"/>
      <c r="VVS3295" s="617"/>
      <c r="VVT3295" s="618"/>
      <c r="VVU3295" s="619"/>
      <c r="VVV3295" s="620"/>
      <c r="VVW3295" s="620"/>
      <c r="VVX3295" s="620"/>
      <c r="VVY3295" s="617"/>
      <c r="VVZ3295" s="618"/>
      <c r="VWA3295" s="619"/>
      <c r="VWB3295" s="620"/>
      <c r="VWC3295" s="620"/>
      <c r="VWD3295" s="620"/>
      <c r="VWE3295" s="617"/>
      <c r="VWF3295" s="618"/>
      <c r="VWG3295" s="619"/>
      <c r="VWH3295" s="620"/>
      <c r="VWI3295" s="620"/>
      <c r="VWJ3295" s="620"/>
      <c r="VWK3295" s="617"/>
      <c r="VWL3295" s="618"/>
      <c r="VWM3295" s="619"/>
      <c r="VWN3295" s="620"/>
      <c r="VWO3295" s="620"/>
      <c r="VWP3295" s="620"/>
      <c r="VWQ3295" s="617"/>
      <c r="VWR3295" s="618"/>
      <c r="VWS3295" s="619"/>
      <c r="VWT3295" s="620"/>
      <c r="VWU3295" s="620"/>
      <c r="VWV3295" s="620"/>
      <c r="VWW3295" s="617"/>
      <c r="VWX3295" s="618"/>
      <c r="VWY3295" s="619"/>
      <c r="VWZ3295" s="620"/>
      <c r="VXA3295" s="620"/>
      <c r="VXB3295" s="620"/>
      <c r="VXC3295" s="617"/>
      <c r="VXD3295" s="618"/>
      <c r="VXE3295" s="619"/>
      <c r="VXF3295" s="620"/>
      <c r="VXG3295" s="620"/>
      <c r="VXH3295" s="620"/>
      <c r="VXI3295" s="617"/>
      <c r="VXJ3295" s="618"/>
      <c r="VXK3295" s="619"/>
      <c r="VXL3295" s="620"/>
      <c r="VXM3295" s="620"/>
      <c r="VXN3295" s="620"/>
      <c r="VXO3295" s="617"/>
      <c r="VXP3295" s="618"/>
      <c r="VXQ3295" s="619"/>
      <c r="VXR3295" s="620"/>
      <c r="VXS3295" s="620"/>
      <c r="VXT3295" s="620"/>
      <c r="VXU3295" s="617"/>
      <c r="VXV3295" s="618"/>
      <c r="VXW3295" s="619"/>
      <c r="VXX3295" s="620"/>
      <c r="VXY3295" s="620"/>
      <c r="VXZ3295" s="620"/>
      <c r="VYA3295" s="617"/>
      <c r="VYB3295" s="618"/>
      <c r="VYC3295" s="619"/>
      <c r="VYD3295" s="620"/>
      <c r="VYE3295" s="620"/>
      <c r="VYF3295" s="620"/>
      <c r="VYG3295" s="617"/>
      <c r="VYH3295" s="618"/>
      <c r="VYI3295" s="619"/>
      <c r="VYJ3295" s="620"/>
      <c r="VYK3295" s="620"/>
      <c r="VYL3295" s="620"/>
      <c r="VYM3295" s="617"/>
      <c r="VYN3295" s="618"/>
      <c r="VYO3295" s="619"/>
      <c r="VYP3295" s="620"/>
      <c r="VYQ3295" s="620"/>
      <c r="VYR3295" s="620"/>
      <c r="VYS3295" s="617"/>
      <c r="VYT3295" s="618"/>
      <c r="VYU3295" s="619"/>
      <c r="VYV3295" s="620"/>
      <c r="VYW3295" s="620"/>
      <c r="VYX3295" s="620"/>
      <c r="VYY3295" s="617"/>
      <c r="VYZ3295" s="618"/>
      <c r="VZA3295" s="619"/>
      <c r="VZB3295" s="620"/>
      <c r="VZC3295" s="620"/>
      <c r="VZD3295" s="620"/>
      <c r="VZE3295" s="617"/>
      <c r="VZF3295" s="618"/>
      <c r="VZG3295" s="619"/>
      <c r="VZH3295" s="620"/>
      <c r="VZI3295" s="620"/>
      <c r="VZJ3295" s="620"/>
      <c r="VZK3295" s="617"/>
      <c r="VZL3295" s="618"/>
      <c r="VZM3295" s="619"/>
      <c r="VZN3295" s="620"/>
      <c r="VZO3295" s="620"/>
      <c r="VZP3295" s="620"/>
      <c r="VZQ3295" s="617"/>
      <c r="VZR3295" s="618"/>
      <c r="VZS3295" s="619"/>
      <c r="VZT3295" s="620"/>
      <c r="VZU3295" s="620"/>
      <c r="VZV3295" s="620"/>
      <c r="VZW3295" s="617"/>
      <c r="VZX3295" s="618"/>
      <c r="VZY3295" s="619"/>
      <c r="VZZ3295" s="620"/>
      <c r="WAA3295" s="620"/>
      <c r="WAB3295" s="620"/>
      <c r="WAC3295" s="617"/>
      <c r="WAD3295" s="618"/>
      <c r="WAE3295" s="619"/>
      <c r="WAF3295" s="620"/>
      <c r="WAG3295" s="620"/>
      <c r="WAH3295" s="620"/>
      <c r="WAI3295" s="617"/>
      <c r="WAJ3295" s="618"/>
      <c r="WAK3295" s="619"/>
      <c r="WAL3295" s="620"/>
      <c r="WAM3295" s="620"/>
      <c r="WAN3295" s="620"/>
      <c r="WAO3295" s="617"/>
      <c r="WAP3295" s="618"/>
      <c r="WAQ3295" s="619"/>
      <c r="WAR3295" s="620"/>
      <c r="WAS3295" s="620"/>
      <c r="WAT3295" s="620"/>
      <c r="WAU3295" s="617"/>
      <c r="WAV3295" s="618"/>
      <c r="WAW3295" s="619"/>
      <c r="WAX3295" s="620"/>
      <c r="WAY3295" s="620"/>
      <c r="WAZ3295" s="620"/>
      <c r="WBA3295" s="617"/>
      <c r="WBB3295" s="618"/>
      <c r="WBC3295" s="619"/>
      <c r="WBD3295" s="620"/>
      <c r="WBE3295" s="620"/>
      <c r="WBF3295" s="620"/>
      <c r="WBG3295" s="617"/>
      <c r="WBH3295" s="618"/>
      <c r="WBI3295" s="619"/>
      <c r="WBJ3295" s="620"/>
      <c r="WBK3295" s="620"/>
      <c r="WBL3295" s="620"/>
      <c r="WBM3295" s="617"/>
      <c r="WBN3295" s="618"/>
      <c r="WBO3295" s="619"/>
      <c r="WBP3295" s="620"/>
      <c r="WBQ3295" s="620"/>
      <c r="WBR3295" s="620"/>
      <c r="WBS3295" s="617"/>
      <c r="WBT3295" s="618"/>
      <c r="WBU3295" s="619"/>
      <c r="WBV3295" s="620"/>
      <c r="WBW3295" s="620"/>
      <c r="WBX3295" s="620"/>
      <c r="WBY3295" s="617"/>
      <c r="WBZ3295" s="618"/>
      <c r="WCA3295" s="619"/>
      <c r="WCB3295" s="620"/>
      <c r="WCC3295" s="620"/>
      <c r="WCD3295" s="620"/>
      <c r="WCE3295" s="617"/>
      <c r="WCF3295" s="618"/>
      <c r="WCG3295" s="619"/>
      <c r="WCH3295" s="620"/>
      <c r="WCI3295" s="620"/>
      <c r="WCJ3295" s="620"/>
      <c r="WCK3295" s="617"/>
      <c r="WCL3295" s="618"/>
      <c r="WCM3295" s="619"/>
      <c r="WCN3295" s="620"/>
      <c r="WCO3295" s="620"/>
      <c r="WCP3295" s="620"/>
      <c r="WCQ3295" s="617"/>
      <c r="WCR3295" s="618"/>
      <c r="WCS3295" s="619"/>
      <c r="WCT3295" s="620"/>
      <c r="WCU3295" s="620"/>
      <c r="WCV3295" s="620"/>
      <c r="WCW3295" s="617"/>
      <c r="WCX3295" s="618"/>
      <c r="WCY3295" s="619"/>
      <c r="WCZ3295" s="620"/>
      <c r="WDA3295" s="620"/>
      <c r="WDB3295" s="620"/>
      <c r="WDC3295" s="617"/>
      <c r="WDD3295" s="618"/>
      <c r="WDE3295" s="619"/>
      <c r="WDF3295" s="620"/>
      <c r="WDG3295" s="620"/>
      <c r="WDH3295" s="620"/>
      <c r="WDI3295" s="617"/>
      <c r="WDJ3295" s="618"/>
      <c r="WDK3295" s="619"/>
      <c r="WDL3295" s="620"/>
      <c r="WDM3295" s="620"/>
      <c r="WDN3295" s="620"/>
      <c r="WDO3295" s="617"/>
      <c r="WDP3295" s="618"/>
      <c r="WDQ3295" s="619"/>
      <c r="WDR3295" s="620"/>
      <c r="WDS3295" s="620"/>
      <c r="WDT3295" s="620"/>
      <c r="WDU3295" s="617"/>
      <c r="WDV3295" s="618"/>
      <c r="WDW3295" s="619"/>
      <c r="WDX3295" s="620"/>
      <c r="WDY3295" s="620"/>
      <c r="WDZ3295" s="620"/>
      <c r="WEA3295" s="617"/>
      <c r="WEB3295" s="618"/>
      <c r="WEC3295" s="619"/>
      <c r="WED3295" s="620"/>
      <c r="WEE3295" s="620"/>
      <c r="WEF3295" s="620"/>
      <c r="WEG3295" s="617"/>
      <c r="WEH3295" s="618"/>
      <c r="WEI3295" s="619"/>
      <c r="WEJ3295" s="620"/>
      <c r="WEK3295" s="620"/>
      <c r="WEL3295" s="620"/>
      <c r="WEM3295" s="617"/>
      <c r="WEN3295" s="618"/>
      <c r="WEO3295" s="619"/>
      <c r="WEP3295" s="620"/>
      <c r="WEQ3295" s="620"/>
      <c r="WER3295" s="620"/>
      <c r="WES3295" s="617"/>
      <c r="WET3295" s="618"/>
      <c r="WEU3295" s="619"/>
      <c r="WEV3295" s="620"/>
      <c r="WEW3295" s="620"/>
      <c r="WEX3295" s="620"/>
      <c r="WEY3295" s="617"/>
      <c r="WEZ3295" s="618"/>
      <c r="WFA3295" s="619"/>
      <c r="WFB3295" s="620"/>
      <c r="WFC3295" s="620"/>
      <c r="WFD3295" s="620"/>
      <c r="WFE3295" s="617"/>
      <c r="WFF3295" s="618"/>
      <c r="WFG3295" s="619"/>
      <c r="WFH3295" s="620"/>
      <c r="WFI3295" s="620"/>
      <c r="WFJ3295" s="620"/>
      <c r="WFK3295" s="617"/>
      <c r="WFL3295" s="618"/>
      <c r="WFM3295" s="619"/>
      <c r="WFN3295" s="620"/>
      <c r="WFO3295" s="620"/>
      <c r="WFP3295" s="620"/>
      <c r="WFQ3295" s="617"/>
      <c r="WFR3295" s="618"/>
      <c r="WFS3295" s="619"/>
      <c r="WFT3295" s="620"/>
      <c r="WFU3295" s="620"/>
      <c r="WFV3295" s="620"/>
      <c r="WFW3295" s="617"/>
      <c r="WFX3295" s="618"/>
      <c r="WFY3295" s="619"/>
      <c r="WFZ3295" s="620"/>
      <c r="WGA3295" s="620"/>
      <c r="WGB3295" s="620"/>
      <c r="WGC3295" s="617"/>
      <c r="WGD3295" s="618"/>
      <c r="WGE3295" s="619"/>
      <c r="WGF3295" s="620"/>
      <c r="WGG3295" s="620"/>
      <c r="WGH3295" s="620"/>
      <c r="WGI3295" s="617"/>
      <c r="WGJ3295" s="618"/>
      <c r="WGK3295" s="619"/>
      <c r="WGL3295" s="620"/>
      <c r="WGM3295" s="620"/>
      <c r="WGN3295" s="620"/>
      <c r="WGO3295" s="617"/>
      <c r="WGP3295" s="618"/>
      <c r="WGQ3295" s="619"/>
      <c r="WGR3295" s="620"/>
      <c r="WGS3295" s="620"/>
      <c r="WGT3295" s="620"/>
      <c r="WGU3295" s="617"/>
      <c r="WGV3295" s="618"/>
      <c r="WGW3295" s="619"/>
      <c r="WGX3295" s="620"/>
      <c r="WGY3295" s="620"/>
      <c r="WGZ3295" s="620"/>
      <c r="WHA3295" s="617"/>
      <c r="WHB3295" s="618"/>
      <c r="WHC3295" s="619"/>
      <c r="WHD3295" s="620"/>
      <c r="WHE3295" s="620"/>
      <c r="WHF3295" s="620"/>
      <c r="WHG3295" s="617"/>
      <c r="WHH3295" s="618"/>
      <c r="WHI3295" s="619"/>
      <c r="WHJ3295" s="620"/>
      <c r="WHK3295" s="620"/>
      <c r="WHL3295" s="620"/>
      <c r="WHM3295" s="617"/>
      <c r="WHN3295" s="618"/>
      <c r="WHO3295" s="619"/>
      <c r="WHP3295" s="620"/>
      <c r="WHQ3295" s="620"/>
      <c r="WHR3295" s="620"/>
      <c r="WHS3295" s="617"/>
      <c r="WHT3295" s="618"/>
      <c r="WHU3295" s="619"/>
      <c r="WHV3295" s="620"/>
      <c r="WHW3295" s="620"/>
      <c r="WHX3295" s="620"/>
      <c r="WHY3295" s="617"/>
      <c r="WHZ3295" s="618"/>
      <c r="WIA3295" s="619"/>
      <c r="WIB3295" s="620"/>
      <c r="WIC3295" s="620"/>
      <c r="WID3295" s="620"/>
      <c r="WIE3295" s="617"/>
      <c r="WIF3295" s="618"/>
      <c r="WIG3295" s="619"/>
      <c r="WIH3295" s="620"/>
      <c r="WII3295" s="620"/>
      <c r="WIJ3295" s="620"/>
      <c r="WIK3295" s="617"/>
      <c r="WIL3295" s="618"/>
      <c r="WIM3295" s="619"/>
      <c r="WIN3295" s="620"/>
      <c r="WIO3295" s="620"/>
      <c r="WIP3295" s="620"/>
      <c r="WIQ3295" s="617"/>
      <c r="WIR3295" s="618"/>
      <c r="WIS3295" s="619"/>
      <c r="WIT3295" s="620"/>
      <c r="WIU3295" s="620"/>
      <c r="WIV3295" s="620"/>
      <c r="WIW3295" s="617"/>
      <c r="WIX3295" s="618"/>
      <c r="WIY3295" s="619"/>
      <c r="WIZ3295" s="620"/>
      <c r="WJA3295" s="620"/>
      <c r="WJB3295" s="620"/>
      <c r="WJC3295" s="617"/>
      <c r="WJD3295" s="618"/>
      <c r="WJE3295" s="619"/>
      <c r="WJF3295" s="620"/>
      <c r="WJG3295" s="620"/>
      <c r="WJH3295" s="620"/>
      <c r="WJI3295" s="617"/>
      <c r="WJJ3295" s="618"/>
      <c r="WJK3295" s="619"/>
      <c r="WJL3295" s="620"/>
      <c r="WJM3295" s="620"/>
      <c r="WJN3295" s="620"/>
      <c r="WJO3295" s="617"/>
      <c r="WJP3295" s="618"/>
      <c r="WJQ3295" s="619"/>
      <c r="WJR3295" s="620"/>
      <c r="WJS3295" s="620"/>
      <c r="WJT3295" s="620"/>
      <c r="WJU3295" s="617"/>
      <c r="WJV3295" s="618"/>
      <c r="WJW3295" s="619"/>
      <c r="WJX3295" s="620"/>
      <c r="WJY3295" s="620"/>
      <c r="WJZ3295" s="620"/>
      <c r="WKA3295" s="617"/>
      <c r="WKB3295" s="618"/>
      <c r="WKC3295" s="619"/>
      <c r="WKD3295" s="620"/>
      <c r="WKE3295" s="620"/>
      <c r="WKF3295" s="620"/>
      <c r="WKG3295" s="617"/>
      <c r="WKH3295" s="618"/>
      <c r="WKI3295" s="619"/>
      <c r="WKJ3295" s="620"/>
      <c r="WKK3295" s="620"/>
      <c r="WKL3295" s="620"/>
      <c r="WKM3295" s="617"/>
      <c r="WKN3295" s="618"/>
      <c r="WKO3295" s="619"/>
      <c r="WKP3295" s="620"/>
      <c r="WKQ3295" s="620"/>
      <c r="WKR3295" s="620"/>
      <c r="WKS3295" s="617"/>
      <c r="WKT3295" s="618"/>
      <c r="WKU3295" s="619"/>
      <c r="WKV3295" s="620"/>
      <c r="WKW3295" s="620"/>
      <c r="WKX3295" s="620"/>
      <c r="WKY3295" s="617"/>
      <c r="WKZ3295" s="618"/>
      <c r="WLA3295" s="619"/>
      <c r="WLB3295" s="620"/>
      <c r="WLC3295" s="620"/>
      <c r="WLD3295" s="620"/>
      <c r="WLE3295" s="617"/>
      <c r="WLF3295" s="618"/>
      <c r="WLG3295" s="619"/>
      <c r="WLH3295" s="620"/>
      <c r="WLI3295" s="620"/>
      <c r="WLJ3295" s="620"/>
      <c r="WLK3295" s="617"/>
      <c r="WLL3295" s="618"/>
      <c r="WLM3295" s="619"/>
      <c r="WLN3295" s="620"/>
      <c r="WLO3295" s="620"/>
      <c r="WLP3295" s="620"/>
      <c r="WLQ3295" s="617"/>
      <c r="WLR3295" s="618"/>
      <c r="WLS3295" s="619"/>
      <c r="WLT3295" s="620"/>
      <c r="WLU3295" s="620"/>
      <c r="WLV3295" s="620"/>
      <c r="WLW3295" s="617"/>
      <c r="WLX3295" s="618"/>
      <c r="WLY3295" s="619"/>
      <c r="WLZ3295" s="620"/>
      <c r="WMA3295" s="620"/>
      <c r="WMB3295" s="620"/>
      <c r="WMC3295" s="617"/>
      <c r="WMD3295" s="618"/>
      <c r="WME3295" s="619"/>
      <c r="WMF3295" s="620"/>
      <c r="WMG3295" s="620"/>
      <c r="WMH3295" s="620"/>
      <c r="WMI3295" s="617"/>
      <c r="WMJ3295" s="618"/>
      <c r="WMK3295" s="619"/>
      <c r="WML3295" s="620"/>
      <c r="WMM3295" s="620"/>
      <c r="WMN3295" s="620"/>
      <c r="WMO3295" s="617"/>
      <c r="WMP3295" s="618"/>
      <c r="WMQ3295" s="619"/>
      <c r="WMR3295" s="620"/>
      <c r="WMS3295" s="620"/>
      <c r="WMT3295" s="620"/>
      <c r="WMU3295" s="617"/>
      <c r="WMV3295" s="618"/>
      <c r="WMW3295" s="619"/>
      <c r="WMX3295" s="620"/>
      <c r="WMY3295" s="620"/>
      <c r="WMZ3295" s="620"/>
      <c r="WNA3295" s="617"/>
      <c r="WNB3295" s="618"/>
      <c r="WNC3295" s="619"/>
      <c r="WND3295" s="620"/>
      <c r="WNE3295" s="620"/>
      <c r="WNF3295" s="620"/>
      <c r="WNG3295" s="617"/>
      <c r="WNH3295" s="618"/>
      <c r="WNI3295" s="619"/>
      <c r="WNJ3295" s="620"/>
      <c r="WNK3295" s="620"/>
      <c r="WNL3295" s="620"/>
      <c r="WNM3295" s="617"/>
      <c r="WNN3295" s="618"/>
      <c r="WNO3295" s="619"/>
      <c r="WNP3295" s="620"/>
      <c r="WNQ3295" s="620"/>
      <c r="WNR3295" s="620"/>
      <c r="WNS3295" s="617"/>
      <c r="WNT3295" s="618"/>
      <c r="WNU3295" s="619"/>
      <c r="WNV3295" s="620"/>
      <c r="WNW3295" s="620"/>
      <c r="WNX3295" s="620"/>
      <c r="WNY3295" s="617"/>
      <c r="WNZ3295" s="618"/>
      <c r="WOA3295" s="619"/>
      <c r="WOB3295" s="620"/>
      <c r="WOC3295" s="620"/>
      <c r="WOD3295" s="620"/>
      <c r="WOE3295" s="617"/>
      <c r="WOF3295" s="618"/>
      <c r="WOG3295" s="619"/>
      <c r="WOH3295" s="620"/>
      <c r="WOI3295" s="620"/>
      <c r="WOJ3295" s="620"/>
      <c r="WOK3295" s="617"/>
      <c r="WOL3295" s="618"/>
      <c r="WOM3295" s="619"/>
      <c r="WON3295" s="620"/>
      <c r="WOO3295" s="620"/>
      <c r="WOP3295" s="620"/>
      <c r="WOQ3295" s="617"/>
      <c r="WOR3295" s="618"/>
      <c r="WOS3295" s="619"/>
      <c r="WOT3295" s="620"/>
      <c r="WOU3295" s="620"/>
      <c r="WOV3295" s="620"/>
      <c r="WOW3295" s="617"/>
      <c r="WOX3295" s="618"/>
      <c r="WOY3295" s="619"/>
      <c r="WOZ3295" s="620"/>
      <c r="WPA3295" s="620"/>
      <c r="WPB3295" s="620"/>
      <c r="WPC3295" s="617"/>
      <c r="WPD3295" s="618"/>
      <c r="WPE3295" s="619"/>
      <c r="WPF3295" s="620"/>
      <c r="WPG3295" s="620"/>
      <c r="WPH3295" s="620"/>
      <c r="WPI3295" s="617"/>
      <c r="WPJ3295" s="618"/>
      <c r="WPK3295" s="619"/>
      <c r="WPL3295" s="620"/>
      <c r="WPM3295" s="620"/>
      <c r="WPN3295" s="620"/>
      <c r="WPO3295" s="617"/>
      <c r="WPP3295" s="618"/>
      <c r="WPQ3295" s="619"/>
      <c r="WPR3295" s="620"/>
      <c r="WPS3295" s="620"/>
      <c r="WPT3295" s="620"/>
      <c r="WPU3295" s="617"/>
      <c r="WPV3295" s="618"/>
      <c r="WPW3295" s="619"/>
      <c r="WPX3295" s="620"/>
      <c r="WPY3295" s="620"/>
      <c r="WPZ3295" s="620"/>
      <c r="WQA3295" s="617"/>
      <c r="WQB3295" s="618"/>
      <c r="WQC3295" s="619"/>
      <c r="WQD3295" s="620"/>
      <c r="WQE3295" s="620"/>
      <c r="WQF3295" s="620"/>
      <c r="WQG3295" s="617"/>
      <c r="WQH3295" s="618"/>
      <c r="WQI3295" s="619"/>
      <c r="WQJ3295" s="620"/>
      <c r="WQK3295" s="620"/>
      <c r="WQL3295" s="620"/>
      <c r="WQM3295" s="617"/>
      <c r="WQN3295" s="618"/>
      <c r="WQO3295" s="619"/>
      <c r="WQP3295" s="620"/>
      <c r="WQQ3295" s="620"/>
      <c r="WQR3295" s="620"/>
      <c r="WQS3295" s="617"/>
      <c r="WQT3295" s="618"/>
      <c r="WQU3295" s="619"/>
      <c r="WQV3295" s="620"/>
      <c r="WQW3295" s="620"/>
      <c r="WQX3295" s="620"/>
      <c r="WQY3295" s="617"/>
      <c r="WQZ3295" s="618"/>
      <c r="WRA3295" s="619"/>
      <c r="WRB3295" s="620"/>
      <c r="WRC3295" s="620"/>
      <c r="WRD3295" s="620"/>
      <c r="WRE3295" s="617"/>
      <c r="WRF3295" s="618"/>
      <c r="WRG3295" s="619"/>
      <c r="WRH3295" s="620"/>
      <c r="WRI3295" s="620"/>
      <c r="WRJ3295" s="620"/>
      <c r="WRK3295" s="617"/>
      <c r="WRL3295" s="618"/>
      <c r="WRM3295" s="619"/>
      <c r="WRN3295" s="620"/>
      <c r="WRO3295" s="620"/>
      <c r="WRP3295" s="620"/>
      <c r="WRQ3295" s="617"/>
      <c r="WRR3295" s="618"/>
      <c r="WRS3295" s="619"/>
      <c r="WRT3295" s="620"/>
      <c r="WRU3295" s="620"/>
      <c r="WRV3295" s="620"/>
      <c r="WRW3295" s="617"/>
      <c r="WRX3295" s="618"/>
      <c r="WRY3295" s="619"/>
      <c r="WRZ3295" s="620"/>
      <c r="WSA3295" s="620"/>
      <c r="WSB3295" s="620"/>
      <c r="WSC3295" s="617"/>
      <c r="WSD3295" s="618"/>
      <c r="WSE3295" s="619"/>
      <c r="WSF3295" s="620"/>
      <c r="WSG3295" s="620"/>
      <c r="WSH3295" s="620"/>
      <c r="WSI3295" s="617"/>
      <c r="WSJ3295" s="618"/>
      <c r="WSK3295" s="619"/>
      <c r="WSL3295" s="620"/>
      <c r="WSM3295" s="620"/>
      <c r="WSN3295" s="620"/>
      <c r="WSO3295" s="617"/>
      <c r="WSP3295" s="618"/>
      <c r="WSQ3295" s="619"/>
      <c r="WSR3295" s="620"/>
      <c r="WSS3295" s="620"/>
      <c r="WST3295" s="620"/>
      <c r="WSU3295" s="617"/>
      <c r="WSV3295" s="618"/>
      <c r="WSW3295" s="619"/>
      <c r="WSX3295" s="620"/>
      <c r="WSY3295" s="620"/>
      <c r="WSZ3295" s="620"/>
      <c r="WTA3295" s="617"/>
      <c r="WTB3295" s="618"/>
      <c r="WTC3295" s="619"/>
      <c r="WTD3295" s="620"/>
      <c r="WTE3295" s="620"/>
      <c r="WTF3295" s="620"/>
      <c r="WTG3295" s="617"/>
      <c r="WTH3295" s="618"/>
      <c r="WTI3295" s="619"/>
      <c r="WTJ3295" s="620"/>
      <c r="WTK3295" s="620"/>
      <c r="WTL3295" s="620"/>
      <c r="WTM3295" s="617"/>
      <c r="WTN3295" s="618"/>
      <c r="WTO3295" s="619"/>
      <c r="WTP3295" s="620"/>
      <c r="WTQ3295" s="620"/>
      <c r="WTR3295" s="620"/>
      <c r="WTS3295" s="617"/>
      <c r="WTT3295" s="618"/>
      <c r="WTU3295" s="619"/>
      <c r="WTV3295" s="620"/>
      <c r="WTW3295" s="620"/>
      <c r="WTX3295" s="620"/>
      <c r="WTY3295" s="617"/>
      <c r="WTZ3295" s="618"/>
      <c r="WUA3295" s="619"/>
      <c r="WUB3295" s="620"/>
      <c r="WUC3295" s="620"/>
      <c r="WUD3295" s="620"/>
      <c r="WUE3295" s="617"/>
      <c r="WUF3295" s="618"/>
      <c r="WUG3295" s="619"/>
      <c r="WUH3295" s="620"/>
      <c r="WUI3295" s="620"/>
      <c r="WUJ3295" s="620"/>
      <c r="WUK3295" s="617"/>
      <c r="WUL3295" s="618"/>
      <c r="WUM3295" s="619"/>
      <c r="WUN3295" s="620"/>
      <c r="WUO3295" s="620"/>
      <c r="WUP3295" s="620"/>
      <c r="WUQ3295" s="617"/>
      <c r="WUR3295" s="618"/>
      <c r="WUS3295" s="619"/>
      <c r="WUT3295" s="620"/>
      <c r="WUU3295" s="620"/>
      <c r="WUV3295" s="620"/>
      <c r="WUW3295" s="617"/>
      <c r="WUX3295" s="618"/>
      <c r="WUY3295" s="619"/>
      <c r="WUZ3295" s="620"/>
      <c r="WVA3295" s="620"/>
      <c r="WVB3295" s="620"/>
      <c r="WVC3295" s="617"/>
      <c r="WVD3295" s="618"/>
      <c r="WVE3295" s="619"/>
      <c r="WVF3295" s="620"/>
      <c r="WVG3295" s="620"/>
      <c r="WVH3295" s="620"/>
      <c r="WVI3295" s="617"/>
      <c r="WVJ3295" s="618"/>
      <c r="WVK3295" s="619"/>
      <c r="WVL3295" s="620"/>
      <c r="WVM3295" s="620"/>
      <c r="WVN3295" s="620"/>
      <c r="WVO3295" s="617"/>
      <c r="WVP3295" s="618"/>
      <c r="WVQ3295" s="619"/>
      <c r="WVR3295" s="620"/>
      <c r="WVS3295" s="620"/>
      <c r="WVT3295" s="620"/>
      <c r="WVU3295" s="617"/>
      <c r="WVV3295" s="618"/>
      <c r="WVW3295" s="619"/>
      <c r="WVX3295" s="620"/>
      <c r="WVY3295" s="620"/>
      <c r="WVZ3295" s="620"/>
      <c r="WWA3295" s="617"/>
      <c r="WWB3295" s="618"/>
      <c r="WWC3295" s="619"/>
      <c r="WWD3295" s="620"/>
      <c r="WWE3295" s="620"/>
      <c r="WWF3295" s="620"/>
      <c r="WWG3295" s="617"/>
      <c r="WWH3295" s="618"/>
      <c r="WWI3295" s="619"/>
      <c r="WWJ3295" s="620"/>
      <c r="WWK3295" s="620"/>
      <c r="WWL3295" s="620"/>
      <c r="WWM3295" s="617"/>
      <c r="WWN3295" s="618"/>
      <c r="WWO3295" s="619"/>
      <c r="WWP3295" s="620"/>
      <c r="WWQ3295" s="620"/>
      <c r="WWR3295" s="620"/>
      <c r="WWS3295" s="617"/>
      <c r="WWT3295" s="618"/>
      <c r="WWU3295" s="619"/>
      <c r="WWV3295" s="620"/>
      <c r="WWW3295" s="620"/>
      <c r="WWX3295" s="620"/>
      <c r="WWY3295" s="617"/>
      <c r="WWZ3295" s="618"/>
      <c r="WXA3295" s="619"/>
      <c r="WXB3295" s="620"/>
      <c r="WXC3295" s="620"/>
      <c r="WXD3295" s="620"/>
      <c r="WXE3295" s="617"/>
      <c r="WXF3295" s="618"/>
      <c r="WXG3295" s="619"/>
      <c r="WXH3295" s="620"/>
      <c r="WXI3295" s="620"/>
      <c r="WXJ3295" s="620"/>
      <c r="WXK3295" s="617"/>
      <c r="WXL3295" s="618"/>
      <c r="WXM3295" s="619"/>
      <c r="WXN3295" s="620"/>
      <c r="WXO3295" s="620"/>
      <c r="WXP3295" s="620"/>
      <c r="WXQ3295" s="617"/>
      <c r="WXR3295" s="618"/>
      <c r="WXS3295" s="619"/>
      <c r="WXT3295" s="620"/>
      <c r="WXU3295" s="620"/>
      <c r="WXV3295" s="620"/>
      <c r="WXW3295" s="617"/>
      <c r="WXX3295" s="618"/>
      <c r="WXY3295" s="619"/>
      <c r="WXZ3295" s="620"/>
      <c r="WYA3295" s="620"/>
      <c r="WYB3295" s="620"/>
      <c r="WYC3295" s="617"/>
      <c r="WYD3295" s="618"/>
      <c r="WYE3295" s="619"/>
      <c r="WYF3295" s="620"/>
      <c r="WYG3295" s="620"/>
      <c r="WYH3295" s="620"/>
      <c r="WYI3295" s="617"/>
      <c r="WYJ3295" s="618"/>
      <c r="WYK3295" s="619"/>
      <c r="WYL3295" s="620"/>
      <c r="WYM3295" s="620"/>
      <c r="WYN3295" s="620"/>
      <c r="WYO3295" s="617"/>
      <c r="WYP3295" s="618"/>
      <c r="WYQ3295" s="619"/>
      <c r="WYR3295" s="620"/>
      <c r="WYS3295" s="620"/>
      <c r="WYT3295" s="620"/>
      <c r="WYU3295" s="617"/>
      <c r="WYV3295" s="618"/>
      <c r="WYW3295" s="619"/>
      <c r="WYX3295" s="620"/>
      <c r="WYY3295" s="620"/>
      <c r="WYZ3295" s="620"/>
      <c r="WZA3295" s="617"/>
      <c r="WZB3295" s="618"/>
      <c r="WZC3295" s="619"/>
      <c r="WZD3295" s="620"/>
      <c r="WZE3295" s="620"/>
      <c r="WZF3295" s="620"/>
      <c r="WZG3295" s="617"/>
      <c r="WZH3295" s="618"/>
      <c r="WZI3295" s="619"/>
      <c r="WZJ3295" s="620"/>
      <c r="WZK3295" s="620"/>
      <c r="WZL3295" s="620"/>
      <c r="WZM3295" s="617"/>
      <c r="WZN3295" s="618"/>
      <c r="WZO3295" s="619"/>
      <c r="WZP3295" s="620"/>
      <c r="WZQ3295" s="620"/>
      <c r="WZR3295" s="620"/>
      <c r="WZS3295" s="617"/>
      <c r="WZT3295" s="618"/>
      <c r="WZU3295" s="619"/>
      <c r="WZV3295" s="620"/>
      <c r="WZW3295" s="620"/>
      <c r="WZX3295" s="620"/>
      <c r="WZY3295" s="617"/>
      <c r="WZZ3295" s="618"/>
      <c r="XAA3295" s="619"/>
      <c r="XAB3295" s="620"/>
      <c r="XAC3295" s="620"/>
      <c r="XAD3295" s="620"/>
      <c r="XAE3295" s="617"/>
      <c r="XAF3295" s="618"/>
      <c r="XAG3295" s="619"/>
      <c r="XAH3295" s="620"/>
      <c r="XAI3295" s="620"/>
      <c r="XAJ3295" s="620"/>
      <c r="XAK3295" s="617"/>
      <c r="XAL3295" s="618"/>
      <c r="XAM3295" s="619"/>
      <c r="XAN3295" s="620"/>
      <c r="XAO3295" s="620"/>
      <c r="XAP3295" s="620"/>
      <c r="XAQ3295" s="617"/>
      <c r="XAR3295" s="618"/>
      <c r="XAS3295" s="619"/>
      <c r="XAT3295" s="620"/>
      <c r="XAU3295" s="620"/>
      <c r="XAV3295" s="620"/>
      <c r="XAW3295" s="617"/>
      <c r="XAX3295" s="618"/>
      <c r="XAY3295" s="619"/>
      <c r="XAZ3295" s="620"/>
      <c r="XBA3295" s="620"/>
      <c r="XBB3295" s="620"/>
      <c r="XBC3295" s="617"/>
      <c r="XBD3295" s="618"/>
      <c r="XBE3295" s="619"/>
      <c r="XBF3295" s="620"/>
      <c r="XBG3295" s="620"/>
      <c r="XBH3295" s="620"/>
      <c r="XBI3295" s="617"/>
      <c r="XBJ3295" s="618"/>
      <c r="XBK3295" s="619"/>
      <c r="XBL3295" s="620"/>
      <c r="XBM3295" s="620"/>
      <c r="XBN3295" s="620"/>
      <c r="XBO3295" s="617"/>
      <c r="XBP3295" s="618"/>
      <c r="XBQ3295" s="619"/>
      <c r="XBR3295" s="620"/>
      <c r="XBS3295" s="620"/>
      <c r="XBT3295" s="620"/>
      <c r="XBU3295" s="617"/>
      <c r="XBV3295" s="618"/>
      <c r="XBW3295" s="619"/>
      <c r="XBX3295" s="620"/>
      <c r="XBY3295" s="620"/>
      <c r="XBZ3295" s="620"/>
      <c r="XCA3295" s="617"/>
      <c r="XCB3295" s="618"/>
      <c r="XCC3295" s="619"/>
      <c r="XCD3295" s="620"/>
      <c r="XCE3295" s="620"/>
      <c r="XCF3295" s="620"/>
      <c r="XCG3295" s="617"/>
      <c r="XCH3295" s="618"/>
      <c r="XCI3295" s="619"/>
      <c r="XCJ3295" s="620"/>
      <c r="XCK3295" s="620"/>
      <c r="XCL3295" s="620"/>
      <c r="XCM3295" s="617"/>
      <c r="XCN3295" s="618"/>
      <c r="XCO3295" s="619"/>
      <c r="XCP3295" s="620"/>
      <c r="XCQ3295" s="620"/>
      <c r="XCR3295" s="620"/>
      <c r="XCS3295" s="617"/>
      <c r="XCT3295" s="618"/>
      <c r="XCU3295" s="619"/>
      <c r="XCV3295" s="620"/>
      <c r="XCW3295" s="620"/>
      <c r="XCX3295" s="620"/>
      <c r="XCY3295" s="617"/>
      <c r="XCZ3295" s="618"/>
      <c r="XDA3295" s="619"/>
      <c r="XDB3295" s="620"/>
      <c r="XDC3295" s="620"/>
      <c r="XDD3295" s="620"/>
      <c r="XDE3295" s="617"/>
      <c r="XDF3295" s="618"/>
      <c r="XDG3295" s="619"/>
      <c r="XDH3295" s="620"/>
      <c r="XDI3295" s="620"/>
      <c r="XDJ3295" s="620"/>
      <c r="XDK3295" s="617"/>
      <c r="XDL3295" s="618"/>
      <c r="XDM3295" s="619"/>
      <c r="XDN3295" s="620"/>
      <c r="XDO3295" s="620"/>
      <c r="XDP3295" s="620"/>
      <c r="XDQ3295" s="617"/>
      <c r="XDR3295" s="618"/>
      <c r="XDS3295" s="619"/>
      <c r="XDT3295" s="620"/>
      <c r="XDU3295" s="620"/>
      <c r="XDV3295" s="620"/>
      <c r="XDW3295" s="617"/>
      <c r="XDX3295" s="618"/>
      <c r="XDY3295" s="619"/>
      <c r="XDZ3295" s="620"/>
      <c r="XEA3295" s="620"/>
      <c r="XEB3295" s="620"/>
      <c r="XEC3295" s="617"/>
      <c r="XED3295" s="618"/>
      <c r="XEE3295" s="619"/>
      <c r="XEF3295" s="620"/>
      <c r="XEG3295" s="620"/>
      <c r="XEH3295" s="620"/>
      <c r="XEI3295" s="617"/>
      <c r="XEJ3295" s="618"/>
      <c r="XEK3295" s="619"/>
      <c r="XEL3295" s="620"/>
      <c r="XEM3295" s="620"/>
      <c r="XEN3295" s="620"/>
      <c r="XEO3295" s="617"/>
      <c r="XEP3295" s="618"/>
      <c r="XEQ3295" s="619"/>
      <c r="XER3295" s="620"/>
      <c r="XES3295" s="620"/>
      <c r="XET3295" s="620"/>
      <c r="XEU3295" s="617"/>
      <c r="XEV3295" s="618"/>
      <c r="XEW3295" s="619"/>
      <c r="XEX3295" s="620"/>
      <c r="XEY3295" s="620"/>
      <c r="XEZ3295" s="620"/>
      <c r="XFA3295" s="617"/>
      <c r="XFB3295" s="618"/>
      <c r="XFC3295" s="619"/>
      <c r="XFD3295" s="620"/>
    </row>
    <row r="3296" spans="1:16384">
      <c r="A3296" s="617" t="s">
        <v>15571</v>
      </c>
      <c r="B3296" s="618" t="s">
        <v>15572</v>
      </c>
      <c r="C3296" s="619" t="s">
        <v>1</v>
      </c>
      <c r="D3296" s="620">
        <v>217.8</v>
      </c>
      <c r="E3296" s="620">
        <v>14.26</v>
      </c>
      <c r="F3296" s="620">
        <v>232.06</v>
      </c>
    </row>
    <row r="3297" spans="1:6">
      <c r="A3297" s="621"/>
      <c r="B3297" s="627" t="s">
        <v>11426</v>
      </c>
      <c r="C3297" s="628"/>
      <c r="D3297" s="629"/>
      <c r="E3297" s="629"/>
      <c r="F3297" s="629"/>
    </row>
    <row r="3298" spans="1:6" ht="30">
      <c r="A3298" s="612">
        <v>95726</v>
      </c>
      <c r="B3298" s="613" t="s">
        <v>12094</v>
      </c>
      <c r="C3298" s="614" t="s">
        <v>5421</v>
      </c>
      <c r="D3298" s="615">
        <v>6.44</v>
      </c>
      <c r="E3298" s="615">
        <v>4.07</v>
      </c>
      <c r="F3298" s="615">
        <v>10.51</v>
      </c>
    </row>
    <row r="3299" spans="1:6" ht="30">
      <c r="A3299" s="612">
        <v>95727</v>
      </c>
      <c r="B3299" s="613" t="s">
        <v>12095</v>
      </c>
      <c r="C3299" s="614" t="s">
        <v>5421</v>
      </c>
      <c r="D3299" s="615">
        <v>8.26</v>
      </c>
      <c r="E3299" s="615">
        <v>6.3</v>
      </c>
      <c r="F3299" s="615">
        <v>14.56</v>
      </c>
    </row>
    <row r="3300" spans="1:6" ht="30">
      <c r="A3300" s="612">
        <v>95728</v>
      </c>
      <c r="B3300" s="613" t="s">
        <v>12096</v>
      </c>
      <c r="C3300" s="614" t="s">
        <v>5421</v>
      </c>
      <c r="D3300" s="615">
        <v>12.05</v>
      </c>
      <c r="E3300" s="615">
        <v>9.3800000000000008</v>
      </c>
      <c r="F3300" s="615">
        <v>21.43</v>
      </c>
    </row>
    <row r="3301" spans="1:6">
      <c r="A3301" s="621"/>
      <c r="B3301" s="627" t="s">
        <v>11427</v>
      </c>
      <c r="C3301" s="610"/>
      <c r="D3301" s="634"/>
      <c r="E3301" s="634"/>
      <c r="F3301" s="634"/>
    </row>
    <row r="3302" spans="1:6" ht="30">
      <c r="A3302" s="612">
        <v>90462</v>
      </c>
      <c r="B3302" s="613" t="s">
        <v>6889</v>
      </c>
      <c r="C3302" s="614" t="s">
        <v>5421</v>
      </c>
      <c r="D3302" s="615">
        <v>1.37</v>
      </c>
      <c r="E3302" s="615">
        <v>0.34</v>
      </c>
      <c r="F3302" s="615">
        <v>1.71</v>
      </c>
    </row>
    <row r="3303" spans="1:6" ht="30">
      <c r="A3303" s="612">
        <v>90463</v>
      </c>
      <c r="B3303" s="613" t="s">
        <v>6890</v>
      </c>
      <c r="C3303" s="614" t="s">
        <v>5421</v>
      </c>
      <c r="D3303" s="615">
        <v>1.0900000000000001</v>
      </c>
      <c r="E3303" s="615">
        <v>0.39</v>
      </c>
      <c r="F3303" s="615">
        <v>1.48</v>
      </c>
    </row>
    <row r="3304" spans="1:6" ht="30">
      <c r="A3304" s="612">
        <v>90460</v>
      </c>
      <c r="B3304" s="613" t="s">
        <v>6891</v>
      </c>
      <c r="C3304" s="614" t="s">
        <v>5421</v>
      </c>
      <c r="D3304" s="615">
        <v>11.43</v>
      </c>
      <c r="E3304" s="615">
        <v>1.26</v>
      </c>
      <c r="F3304" s="615">
        <v>12.69</v>
      </c>
    </row>
    <row r="3305" spans="1:6" ht="30">
      <c r="A3305" s="612">
        <v>90461</v>
      </c>
      <c r="B3305" s="613" t="s">
        <v>6892</v>
      </c>
      <c r="C3305" s="614" t="s">
        <v>5421</v>
      </c>
      <c r="D3305" s="615">
        <v>6.7</v>
      </c>
      <c r="E3305" s="615">
        <v>1.44</v>
      </c>
      <c r="F3305" s="615">
        <v>8.14</v>
      </c>
    </row>
    <row r="3306" spans="1:6" ht="30">
      <c r="A3306" s="612">
        <v>96559</v>
      </c>
      <c r="B3306" s="613" t="s">
        <v>6893</v>
      </c>
      <c r="C3306" s="614" t="s">
        <v>99</v>
      </c>
      <c r="D3306" s="615">
        <v>31.69</v>
      </c>
      <c r="E3306" s="615">
        <v>3.63</v>
      </c>
      <c r="F3306" s="615">
        <v>35.32</v>
      </c>
    </row>
    <row r="3307" spans="1:6" ht="30">
      <c r="A3307" s="612">
        <v>96560</v>
      </c>
      <c r="B3307" s="613" t="s">
        <v>6894</v>
      </c>
      <c r="C3307" s="614" t="s">
        <v>99</v>
      </c>
      <c r="D3307" s="615">
        <v>19.88</v>
      </c>
      <c r="E3307" s="615">
        <v>3.59</v>
      </c>
      <c r="F3307" s="615">
        <v>23.47</v>
      </c>
    </row>
    <row r="3308" spans="1:6" ht="30">
      <c r="A3308" s="612">
        <v>96561</v>
      </c>
      <c r="B3308" s="613" t="s">
        <v>6895</v>
      </c>
      <c r="C3308" s="614" t="s">
        <v>99</v>
      </c>
      <c r="D3308" s="615">
        <v>15.14</v>
      </c>
      <c r="E3308" s="615">
        <v>1.98</v>
      </c>
      <c r="F3308" s="615">
        <v>17.12</v>
      </c>
    </row>
    <row r="3309" spans="1:6" ht="45">
      <c r="A3309" s="612">
        <v>96562</v>
      </c>
      <c r="B3309" s="613" t="s">
        <v>6896</v>
      </c>
      <c r="C3309" s="614" t="s">
        <v>5421</v>
      </c>
      <c r="D3309" s="615">
        <v>18.09</v>
      </c>
      <c r="E3309" s="615">
        <v>3.78</v>
      </c>
      <c r="F3309" s="615">
        <v>21.87</v>
      </c>
    </row>
    <row r="3310" spans="1:6" ht="45">
      <c r="A3310" s="612">
        <v>96563</v>
      </c>
      <c r="B3310" s="613" t="s">
        <v>10917</v>
      </c>
      <c r="C3310" s="614" t="s">
        <v>5421</v>
      </c>
      <c r="D3310" s="615">
        <v>23.63</v>
      </c>
      <c r="E3310" s="615">
        <v>3.77</v>
      </c>
      <c r="F3310" s="615">
        <v>27.4</v>
      </c>
    </row>
    <row r="3311" spans="1:6">
      <c r="A3311" s="621"/>
      <c r="B3311" s="627" t="s">
        <v>11428</v>
      </c>
      <c r="C3311" s="628"/>
      <c r="D3311" s="629"/>
      <c r="E3311" s="629"/>
      <c r="F3311" s="629"/>
    </row>
    <row r="3312" spans="1:6">
      <c r="A3312" s="617" t="s">
        <v>15573</v>
      </c>
      <c r="B3312" s="618" t="s">
        <v>15574</v>
      </c>
      <c r="C3312" s="619" t="s">
        <v>1</v>
      </c>
      <c r="D3312" s="620">
        <v>36.28</v>
      </c>
      <c r="E3312" s="620">
        <v>7.64</v>
      </c>
      <c r="F3312" s="620">
        <v>43.92</v>
      </c>
    </row>
    <row r="3313" spans="1:6">
      <c r="A3313" s="617" t="s">
        <v>15575</v>
      </c>
      <c r="B3313" s="618" t="s">
        <v>15576</v>
      </c>
      <c r="C3313" s="619" t="s">
        <v>1</v>
      </c>
      <c r="D3313" s="620">
        <v>40.72</v>
      </c>
      <c r="E3313" s="620">
        <v>14.66</v>
      </c>
      <c r="F3313" s="620">
        <v>55.38</v>
      </c>
    </row>
    <row r="3314" spans="1:6">
      <c r="A3314" s="617" t="s">
        <v>15577</v>
      </c>
      <c r="B3314" s="618" t="s">
        <v>15578</v>
      </c>
      <c r="C3314" s="619" t="s">
        <v>5390</v>
      </c>
      <c r="D3314" s="620">
        <v>72.64</v>
      </c>
      <c r="E3314" s="620">
        <v>7.64</v>
      </c>
      <c r="F3314" s="620">
        <v>80.28</v>
      </c>
    </row>
    <row r="3315" spans="1:6" ht="30">
      <c r="A3315" s="617" t="s">
        <v>15579</v>
      </c>
      <c r="B3315" s="618" t="s">
        <v>15580</v>
      </c>
      <c r="C3315" s="619" t="s">
        <v>5390</v>
      </c>
      <c r="D3315" s="620">
        <v>46.24</v>
      </c>
      <c r="E3315" s="620">
        <v>7.64</v>
      </c>
      <c r="F3315" s="620">
        <v>53.88</v>
      </c>
    </row>
    <row r="3316" spans="1:6">
      <c r="A3316" s="617" t="s">
        <v>15581</v>
      </c>
      <c r="B3316" s="618" t="s">
        <v>15582</v>
      </c>
      <c r="C3316" s="619" t="s">
        <v>1</v>
      </c>
      <c r="D3316" s="620">
        <v>23.64</v>
      </c>
      <c r="E3316" s="620">
        <v>7.64</v>
      </c>
      <c r="F3316" s="620">
        <v>31.28</v>
      </c>
    </row>
    <row r="3317" spans="1:6" ht="30">
      <c r="A3317" s="617" t="s">
        <v>15583</v>
      </c>
      <c r="B3317" s="618" t="s">
        <v>15584</v>
      </c>
      <c r="C3317" s="619" t="s">
        <v>5390</v>
      </c>
      <c r="D3317" s="620">
        <v>48.34</v>
      </c>
      <c r="E3317" s="620">
        <v>7.64</v>
      </c>
      <c r="F3317" s="620">
        <v>55.98</v>
      </c>
    </row>
    <row r="3318" spans="1:6" ht="30">
      <c r="A3318" s="617" t="s">
        <v>15585</v>
      </c>
      <c r="B3318" s="618" t="s">
        <v>15586</v>
      </c>
      <c r="C3318" s="619" t="s">
        <v>1</v>
      </c>
      <c r="D3318" s="620">
        <v>17.04</v>
      </c>
      <c r="E3318" s="620">
        <v>7.64</v>
      </c>
      <c r="F3318" s="620">
        <v>24.68</v>
      </c>
    </row>
    <row r="3319" spans="1:6">
      <c r="A3319" s="617" t="s">
        <v>15587</v>
      </c>
      <c r="B3319" s="618" t="s">
        <v>15588</v>
      </c>
      <c r="C3319" s="619" t="s">
        <v>5390</v>
      </c>
      <c r="D3319" s="620">
        <v>87.49</v>
      </c>
      <c r="E3319" s="620">
        <v>7.64</v>
      </c>
      <c r="F3319" s="620">
        <v>95.13</v>
      </c>
    </row>
    <row r="3320" spans="1:6">
      <c r="A3320" s="617" t="s">
        <v>15589</v>
      </c>
      <c r="B3320" s="618" t="s">
        <v>15590</v>
      </c>
      <c r="C3320" s="619" t="s">
        <v>1</v>
      </c>
      <c r="D3320" s="620">
        <v>47.04</v>
      </c>
      <c r="E3320" s="620">
        <v>7.64</v>
      </c>
      <c r="F3320" s="620">
        <v>54.68</v>
      </c>
    </row>
    <row r="3321" spans="1:6">
      <c r="A3321" s="617" t="s">
        <v>15591</v>
      </c>
      <c r="B3321" s="618" t="s">
        <v>15592</v>
      </c>
      <c r="C3321" s="619" t="s">
        <v>5390</v>
      </c>
      <c r="D3321" s="620">
        <v>9.17</v>
      </c>
      <c r="E3321" s="620">
        <v>5.72</v>
      </c>
      <c r="F3321" s="620">
        <v>14.89</v>
      </c>
    </row>
    <row r="3322" spans="1:6">
      <c r="A3322" s="617" t="s">
        <v>15593</v>
      </c>
      <c r="B3322" s="618" t="s">
        <v>15594</v>
      </c>
      <c r="C3322" s="619" t="s">
        <v>1</v>
      </c>
      <c r="D3322" s="620">
        <v>12.87</v>
      </c>
      <c r="E3322" s="620">
        <v>5.72</v>
      </c>
      <c r="F3322" s="620">
        <v>18.59</v>
      </c>
    </row>
    <row r="3323" spans="1:6" ht="30">
      <c r="A3323" s="617" t="s">
        <v>15595</v>
      </c>
      <c r="B3323" s="618" t="s">
        <v>15596</v>
      </c>
      <c r="C3323" s="619" t="s">
        <v>1</v>
      </c>
      <c r="D3323" s="620">
        <v>33.51</v>
      </c>
      <c r="E3323" s="620">
        <v>5.72</v>
      </c>
      <c r="F3323" s="620">
        <v>39.229999999999997</v>
      </c>
    </row>
    <row r="3324" spans="1:6">
      <c r="A3324" s="617" t="s">
        <v>15597</v>
      </c>
      <c r="B3324" s="618" t="s">
        <v>15598</v>
      </c>
      <c r="C3324" s="619" t="s">
        <v>1</v>
      </c>
      <c r="D3324" s="620">
        <v>11.13</v>
      </c>
      <c r="E3324" s="620">
        <v>7.64</v>
      </c>
      <c r="F3324" s="620">
        <v>18.77</v>
      </c>
    </row>
    <row r="3325" spans="1:6" ht="30">
      <c r="A3325" s="617" t="s">
        <v>15599</v>
      </c>
      <c r="B3325" s="618" t="s">
        <v>15600</v>
      </c>
      <c r="C3325" s="619" t="s">
        <v>5390</v>
      </c>
      <c r="D3325" s="620">
        <v>5.79</v>
      </c>
      <c r="E3325" s="620">
        <v>7.64</v>
      </c>
      <c r="F3325" s="620">
        <v>13.43</v>
      </c>
    </row>
    <row r="3326" spans="1:6">
      <c r="A3326" s="617" t="s">
        <v>15601</v>
      </c>
      <c r="B3326" s="618" t="s">
        <v>15602</v>
      </c>
      <c r="C3326" s="619" t="s">
        <v>1</v>
      </c>
      <c r="D3326" s="620">
        <v>8.61</v>
      </c>
      <c r="E3326" s="620">
        <v>7.33</v>
      </c>
      <c r="F3326" s="620">
        <v>15.94</v>
      </c>
    </row>
    <row r="3327" spans="1:6">
      <c r="A3327" s="617" t="s">
        <v>15603</v>
      </c>
      <c r="B3327" s="618" t="s">
        <v>15604</v>
      </c>
      <c r="C3327" s="619" t="s">
        <v>1</v>
      </c>
      <c r="D3327" s="620">
        <v>2.8</v>
      </c>
      <c r="E3327" s="620">
        <v>3.66</v>
      </c>
      <c r="F3327" s="620">
        <v>6.46</v>
      </c>
    </row>
    <row r="3328" spans="1:6" ht="30">
      <c r="A3328" s="617" t="s">
        <v>15605</v>
      </c>
      <c r="B3328" s="618" t="s">
        <v>15606</v>
      </c>
      <c r="C3328" s="619" t="s">
        <v>5421</v>
      </c>
      <c r="D3328" s="620">
        <v>21.82</v>
      </c>
      <c r="E3328" s="620">
        <v>11.46</v>
      </c>
      <c r="F3328" s="620">
        <v>33.28</v>
      </c>
    </row>
    <row r="3329" spans="1:6">
      <c r="A3329" s="617" t="s">
        <v>15607</v>
      </c>
      <c r="B3329" s="618" t="s">
        <v>15608</v>
      </c>
      <c r="C3329" s="619" t="s">
        <v>1</v>
      </c>
      <c r="D3329" s="620">
        <v>39.43</v>
      </c>
      <c r="E3329" s="620">
        <v>14.66</v>
      </c>
      <c r="F3329" s="620">
        <v>54.09</v>
      </c>
    </row>
    <row r="3330" spans="1:6">
      <c r="A3330" s="617" t="s">
        <v>15609</v>
      </c>
      <c r="B3330" s="618" t="s">
        <v>15610</v>
      </c>
      <c r="C3330" s="619" t="s">
        <v>1</v>
      </c>
      <c r="D3330" s="620">
        <v>39.43</v>
      </c>
      <c r="E3330" s="620">
        <v>14.66</v>
      </c>
      <c r="F3330" s="620">
        <v>54.09</v>
      </c>
    </row>
    <row r="3331" spans="1:6">
      <c r="A3331" s="617" t="s">
        <v>15611</v>
      </c>
      <c r="B3331" s="618" t="s">
        <v>15612</v>
      </c>
      <c r="C3331" s="619" t="s">
        <v>1</v>
      </c>
      <c r="D3331" s="620">
        <v>7.82</v>
      </c>
      <c r="E3331" s="620">
        <v>7.64</v>
      </c>
      <c r="F3331" s="620">
        <v>15.46</v>
      </c>
    </row>
    <row r="3332" spans="1:6">
      <c r="A3332" s="617" t="s">
        <v>15613</v>
      </c>
      <c r="B3332" s="618" t="s">
        <v>15614</v>
      </c>
      <c r="C3332" s="619" t="s">
        <v>1</v>
      </c>
      <c r="D3332" s="620">
        <v>4.93</v>
      </c>
      <c r="E3332" s="620">
        <v>2.29</v>
      </c>
      <c r="F3332" s="620">
        <v>7.22</v>
      </c>
    </row>
    <row r="3333" spans="1:6">
      <c r="A3333" s="617" t="s">
        <v>15615</v>
      </c>
      <c r="B3333" s="618" t="s">
        <v>15616</v>
      </c>
      <c r="C3333" s="619" t="s">
        <v>1</v>
      </c>
      <c r="D3333" s="620">
        <v>5.98</v>
      </c>
      <c r="E3333" s="620">
        <v>4.59</v>
      </c>
      <c r="F3333" s="620">
        <v>10.57</v>
      </c>
    </row>
    <row r="3334" spans="1:6">
      <c r="A3334" s="621"/>
      <c r="B3334" s="627" t="s">
        <v>11429</v>
      </c>
      <c r="C3334" s="628"/>
      <c r="D3334" s="629"/>
      <c r="E3334" s="629"/>
      <c r="F3334" s="629"/>
    </row>
    <row r="3335" spans="1:6" ht="30">
      <c r="A3335" s="617" t="s">
        <v>15617</v>
      </c>
      <c r="B3335" s="618" t="s">
        <v>15618</v>
      </c>
      <c r="C3335" s="619" t="s">
        <v>5421</v>
      </c>
      <c r="D3335" s="620">
        <v>100.75</v>
      </c>
      <c r="E3335" s="620">
        <v>38.18</v>
      </c>
      <c r="F3335" s="620">
        <v>138.93</v>
      </c>
    </row>
    <row r="3336" spans="1:6" ht="30">
      <c r="A3336" s="617" t="s">
        <v>15619</v>
      </c>
      <c r="B3336" s="618" t="s">
        <v>15620</v>
      </c>
      <c r="C3336" s="619" t="s">
        <v>5421</v>
      </c>
      <c r="D3336" s="620">
        <v>112.71</v>
      </c>
      <c r="E3336" s="620">
        <v>42</v>
      </c>
      <c r="F3336" s="620">
        <v>154.71</v>
      </c>
    </row>
    <row r="3337" spans="1:6" ht="30">
      <c r="A3337" s="617" t="s">
        <v>15621</v>
      </c>
      <c r="B3337" s="618" t="s">
        <v>15622</v>
      </c>
      <c r="C3337" s="619" t="s">
        <v>5421</v>
      </c>
      <c r="D3337" s="620">
        <v>127.21</v>
      </c>
      <c r="E3337" s="620">
        <v>45.82</v>
      </c>
      <c r="F3337" s="620">
        <v>173.03</v>
      </c>
    </row>
    <row r="3338" spans="1:6" ht="30">
      <c r="A3338" s="617" t="s">
        <v>15623</v>
      </c>
      <c r="B3338" s="618" t="s">
        <v>15624</v>
      </c>
      <c r="C3338" s="619" t="s">
        <v>5421</v>
      </c>
      <c r="D3338" s="620">
        <v>166.98</v>
      </c>
      <c r="E3338" s="620">
        <v>61.09</v>
      </c>
      <c r="F3338" s="620">
        <v>228.07</v>
      </c>
    </row>
    <row r="3339" spans="1:6" ht="30">
      <c r="A3339" s="631" t="s">
        <v>15625</v>
      </c>
      <c r="B3339" s="618" t="s">
        <v>15626</v>
      </c>
      <c r="C3339" s="619" t="s">
        <v>5421</v>
      </c>
      <c r="D3339" s="620">
        <v>141.54</v>
      </c>
      <c r="E3339" s="620">
        <v>49.64</v>
      </c>
      <c r="F3339" s="620">
        <v>191.18</v>
      </c>
    </row>
    <row r="3340" spans="1:6" ht="30">
      <c r="A3340" s="617" t="s">
        <v>15627</v>
      </c>
      <c r="B3340" s="618" t="s">
        <v>15628</v>
      </c>
      <c r="C3340" s="619" t="s">
        <v>5421</v>
      </c>
      <c r="D3340" s="620">
        <v>152.47999999999999</v>
      </c>
      <c r="E3340" s="620">
        <v>53.45</v>
      </c>
      <c r="F3340" s="620">
        <v>205.93</v>
      </c>
    </row>
    <row r="3341" spans="1:6" ht="30">
      <c r="A3341" s="617" t="s">
        <v>15629</v>
      </c>
      <c r="B3341" s="618" t="s">
        <v>15630</v>
      </c>
      <c r="C3341" s="619" t="s">
        <v>5421</v>
      </c>
      <c r="D3341" s="620">
        <v>187.01</v>
      </c>
      <c r="E3341" s="620">
        <v>64.91</v>
      </c>
      <c r="F3341" s="620">
        <v>251.92</v>
      </c>
    </row>
    <row r="3342" spans="1:6" ht="30">
      <c r="A3342" s="617" t="s">
        <v>15631</v>
      </c>
      <c r="B3342" s="618" t="s">
        <v>15632</v>
      </c>
      <c r="C3342" s="619" t="s">
        <v>5421</v>
      </c>
      <c r="D3342" s="620">
        <v>177.74</v>
      </c>
      <c r="E3342" s="620">
        <v>57.28</v>
      </c>
      <c r="F3342" s="620">
        <v>235.02</v>
      </c>
    </row>
    <row r="3343" spans="1:6" ht="30">
      <c r="A3343" s="617" t="s">
        <v>15633</v>
      </c>
      <c r="B3343" s="618" t="s">
        <v>15634</v>
      </c>
      <c r="C3343" s="619" t="s">
        <v>5421</v>
      </c>
      <c r="D3343" s="620">
        <v>219.03</v>
      </c>
      <c r="E3343" s="620">
        <v>68.72</v>
      </c>
      <c r="F3343" s="620">
        <v>287.75</v>
      </c>
    </row>
    <row r="3344" spans="1:6" ht="30">
      <c r="A3344" s="617" t="s">
        <v>15635</v>
      </c>
      <c r="B3344" s="618" t="s">
        <v>15636</v>
      </c>
      <c r="C3344" s="619" t="s">
        <v>5421</v>
      </c>
      <c r="D3344" s="620">
        <v>200.95</v>
      </c>
      <c r="E3344" s="620">
        <v>57.28</v>
      </c>
      <c r="F3344" s="620">
        <v>258.23</v>
      </c>
    </row>
    <row r="3345" spans="1:6" ht="30">
      <c r="A3345" s="617" t="s">
        <v>15637</v>
      </c>
      <c r="B3345" s="618" t="s">
        <v>15638</v>
      </c>
      <c r="C3345" s="619" t="s">
        <v>5421</v>
      </c>
      <c r="D3345" s="620">
        <v>240.58</v>
      </c>
      <c r="E3345" s="620">
        <v>72.55</v>
      </c>
      <c r="F3345" s="620">
        <v>313.13</v>
      </c>
    </row>
    <row r="3346" spans="1:6" ht="30">
      <c r="A3346" s="617" t="s">
        <v>15639</v>
      </c>
      <c r="B3346" s="618" t="s">
        <v>15640</v>
      </c>
      <c r="C3346" s="619" t="s">
        <v>5421</v>
      </c>
      <c r="D3346" s="620">
        <v>299.73</v>
      </c>
      <c r="E3346" s="620">
        <v>76.36</v>
      </c>
      <c r="F3346" s="620">
        <v>376.09</v>
      </c>
    </row>
    <row r="3347" spans="1:6">
      <c r="A3347" s="621"/>
      <c r="B3347" s="627" t="s">
        <v>11430</v>
      </c>
      <c r="C3347" s="610"/>
      <c r="D3347" s="611"/>
      <c r="E3347" s="611"/>
      <c r="F3347" s="611"/>
    </row>
    <row r="3348" spans="1:6" ht="30">
      <c r="A3348" s="617" t="s">
        <v>15641</v>
      </c>
      <c r="B3348" s="618" t="s">
        <v>15642</v>
      </c>
      <c r="C3348" s="619" t="s">
        <v>5421</v>
      </c>
      <c r="D3348" s="620">
        <v>22.21</v>
      </c>
      <c r="E3348" s="620">
        <v>4.03</v>
      </c>
      <c r="F3348" s="620">
        <v>26.24</v>
      </c>
    </row>
    <row r="3349" spans="1:6" ht="30">
      <c r="A3349" s="617" t="s">
        <v>15643</v>
      </c>
      <c r="B3349" s="618" t="s">
        <v>15644</v>
      </c>
      <c r="C3349" s="619" t="s">
        <v>5421</v>
      </c>
      <c r="D3349" s="620">
        <v>23.86</v>
      </c>
      <c r="E3349" s="620">
        <v>5.1100000000000003</v>
      </c>
      <c r="F3349" s="620">
        <v>28.97</v>
      </c>
    </row>
    <row r="3350" spans="1:6" ht="30">
      <c r="A3350" s="617" t="s">
        <v>15645</v>
      </c>
      <c r="B3350" s="618" t="s">
        <v>15646</v>
      </c>
      <c r="C3350" s="619" t="s">
        <v>5421</v>
      </c>
      <c r="D3350" s="620">
        <v>27.37</v>
      </c>
      <c r="E3350" s="620">
        <v>5.1100000000000003</v>
      </c>
      <c r="F3350" s="620">
        <v>32.479999999999997</v>
      </c>
    </row>
    <row r="3351" spans="1:6" ht="30">
      <c r="A3351" s="617" t="s">
        <v>15647</v>
      </c>
      <c r="B3351" s="618" t="s">
        <v>15648</v>
      </c>
      <c r="C3351" s="619" t="s">
        <v>5421</v>
      </c>
      <c r="D3351" s="620">
        <v>40.369999999999997</v>
      </c>
      <c r="E3351" s="620">
        <v>6.22</v>
      </c>
      <c r="F3351" s="620">
        <v>46.59</v>
      </c>
    </row>
    <row r="3352" spans="1:6" ht="30">
      <c r="A3352" s="617" t="s">
        <v>15649</v>
      </c>
      <c r="B3352" s="618" t="s">
        <v>15650</v>
      </c>
      <c r="C3352" s="619" t="s">
        <v>5421</v>
      </c>
      <c r="D3352" s="620">
        <v>118.34</v>
      </c>
      <c r="E3352" s="620">
        <v>38.18</v>
      </c>
      <c r="F3352" s="620">
        <v>156.52000000000001</v>
      </c>
    </row>
    <row r="3353" spans="1:6" ht="30">
      <c r="A3353" s="617" t="s">
        <v>15651</v>
      </c>
      <c r="B3353" s="618" t="s">
        <v>15652</v>
      </c>
      <c r="C3353" s="619" t="s">
        <v>5421</v>
      </c>
      <c r="D3353" s="620">
        <v>139.93</v>
      </c>
      <c r="E3353" s="620">
        <v>42</v>
      </c>
      <c r="F3353" s="620">
        <v>181.93</v>
      </c>
    </row>
    <row r="3354" spans="1:6" ht="30">
      <c r="A3354" s="617" t="s">
        <v>15653</v>
      </c>
      <c r="B3354" s="618" t="s">
        <v>15654</v>
      </c>
      <c r="C3354" s="619" t="s">
        <v>5421</v>
      </c>
      <c r="D3354" s="620">
        <v>159.16</v>
      </c>
      <c r="E3354" s="620">
        <v>45.82</v>
      </c>
      <c r="F3354" s="620">
        <v>204.98</v>
      </c>
    </row>
    <row r="3355" spans="1:6" ht="30">
      <c r="A3355" s="617" t="s">
        <v>15655</v>
      </c>
      <c r="B3355" s="618" t="s">
        <v>15656</v>
      </c>
      <c r="C3355" s="619" t="s">
        <v>5421</v>
      </c>
      <c r="D3355" s="620">
        <v>211.56</v>
      </c>
      <c r="E3355" s="620">
        <v>61.09</v>
      </c>
      <c r="F3355" s="620">
        <v>272.64999999999998</v>
      </c>
    </row>
    <row r="3356" spans="1:6" ht="30">
      <c r="A3356" s="617" t="s">
        <v>15657</v>
      </c>
      <c r="B3356" s="618" t="s">
        <v>15658</v>
      </c>
      <c r="C3356" s="619" t="s">
        <v>5421</v>
      </c>
      <c r="D3356" s="620">
        <v>174.82</v>
      </c>
      <c r="E3356" s="620">
        <v>49.64</v>
      </c>
      <c r="F3356" s="620">
        <v>224.46</v>
      </c>
    </row>
    <row r="3357" spans="1:6" ht="30">
      <c r="A3357" s="617" t="s">
        <v>15659</v>
      </c>
      <c r="B3357" s="618" t="s">
        <v>15660</v>
      </c>
      <c r="C3357" s="619" t="s">
        <v>5421</v>
      </c>
      <c r="D3357" s="620">
        <v>189.68</v>
      </c>
      <c r="E3357" s="620">
        <v>53.45</v>
      </c>
      <c r="F3357" s="620">
        <v>243.13</v>
      </c>
    </row>
    <row r="3358" spans="1:6" ht="30">
      <c r="A3358" s="617" t="s">
        <v>15661</v>
      </c>
      <c r="B3358" s="618" t="s">
        <v>15662</v>
      </c>
      <c r="C3358" s="619" t="s">
        <v>5421</v>
      </c>
      <c r="D3358" s="620">
        <v>228.39</v>
      </c>
      <c r="E3358" s="620">
        <v>64.91</v>
      </c>
      <c r="F3358" s="620">
        <v>293.3</v>
      </c>
    </row>
    <row r="3359" spans="1:6" ht="30">
      <c r="A3359" s="617" t="s">
        <v>15663</v>
      </c>
      <c r="B3359" s="618" t="s">
        <v>15664</v>
      </c>
      <c r="C3359" s="619" t="s">
        <v>5421</v>
      </c>
      <c r="D3359" s="620">
        <v>222.19</v>
      </c>
      <c r="E3359" s="620">
        <v>57.28</v>
      </c>
      <c r="F3359" s="620">
        <v>279.47000000000003</v>
      </c>
    </row>
    <row r="3360" spans="1:6" ht="30">
      <c r="A3360" s="617" t="s">
        <v>15665</v>
      </c>
      <c r="B3360" s="618" t="s">
        <v>15666</v>
      </c>
      <c r="C3360" s="619" t="s">
        <v>5421</v>
      </c>
      <c r="D3360" s="620">
        <v>265.07</v>
      </c>
      <c r="E3360" s="620">
        <v>68.72</v>
      </c>
      <c r="F3360" s="620">
        <v>333.79</v>
      </c>
    </row>
    <row r="3361" spans="1:6" ht="30">
      <c r="A3361" s="617" t="s">
        <v>15667</v>
      </c>
      <c r="B3361" s="618" t="s">
        <v>15668</v>
      </c>
      <c r="C3361" s="619" t="s">
        <v>5421</v>
      </c>
      <c r="D3361" s="620">
        <v>252.05</v>
      </c>
      <c r="E3361" s="620">
        <v>57.28</v>
      </c>
      <c r="F3361" s="620">
        <v>309.33</v>
      </c>
    </row>
    <row r="3362" spans="1:6" ht="30">
      <c r="A3362" s="617" t="s">
        <v>15669</v>
      </c>
      <c r="B3362" s="618" t="s">
        <v>15670</v>
      </c>
      <c r="C3362" s="619" t="s">
        <v>5421</v>
      </c>
      <c r="D3362" s="620">
        <v>361.16</v>
      </c>
      <c r="E3362" s="620">
        <v>76.36</v>
      </c>
      <c r="F3362" s="620">
        <v>437.52</v>
      </c>
    </row>
    <row r="3363" spans="1:6">
      <c r="A3363" s="617" t="s">
        <v>15671</v>
      </c>
      <c r="B3363" s="618" t="s">
        <v>15672</v>
      </c>
      <c r="C3363" s="619" t="s">
        <v>1</v>
      </c>
      <c r="D3363" s="620">
        <v>27.11</v>
      </c>
      <c r="E3363" s="620">
        <v>7.33</v>
      </c>
      <c r="F3363" s="620">
        <v>34.44</v>
      </c>
    </row>
    <row r="3364" spans="1:6">
      <c r="A3364" s="617" t="s">
        <v>15673</v>
      </c>
      <c r="B3364" s="618" t="s">
        <v>15674</v>
      </c>
      <c r="C3364" s="619" t="s">
        <v>1</v>
      </c>
      <c r="D3364" s="620">
        <v>38.299999999999997</v>
      </c>
      <c r="E3364" s="620">
        <v>1.91</v>
      </c>
      <c r="F3364" s="620">
        <v>40.21</v>
      </c>
    </row>
    <row r="3365" spans="1:6">
      <c r="A3365" s="617" t="s">
        <v>15675</v>
      </c>
      <c r="B3365" s="618" t="s">
        <v>15676</v>
      </c>
      <c r="C3365" s="619" t="s">
        <v>1</v>
      </c>
      <c r="D3365" s="620">
        <v>82.8</v>
      </c>
      <c r="E3365" s="620">
        <v>7.33</v>
      </c>
      <c r="F3365" s="620">
        <v>90.13</v>
      </c>
    </row>
    <row r="3366" spans="1:6">
      <c r="A3366" s="617" t="s">
        <v>15677</v>
      </c>
      <c r="B3366" s="618" t="s">
        <v>15678</v>
      </c>
      <c r="C3366" s="619" t="s">
        <v>1</v>
      </c>
      <c r="D3366" s="620">
        <v>121.6</v>
      </c>
      <c r="E3366" s="620">
        <v>7.33</v>
      </c>
      <c r="F3366" s="620">
        <v>128.93</v>
      </c>
    </row>
    <row r="3367" spans="1:6">
      <c r="A3367" s="617" t="s">
        <v>15679</v>
      </c>
      <c r="B3367" s="618" t="s">
        <v>15680</v>
      </c>
      <c r="C3367" s="619" t="s">
        <v>5421</v>
      </c>
      <c r="D3367" s="620">
        <v>25.47</v>
      </c>
      <c r="E3367" s="620">
        <v>34.369999999999997</v>
      </c>
      <c r="F3367" s="620">
        <v>59.84</v>
      </c>
    </row>
    <row r="3368" spans="1:6">
      <c r="A3368" s="617" t="s">
        <v>15681</v>
      </c>
      <c r="B3368" s="618" t="s">
        <v>15682</v>
      </c>
      <c r="C3368" s="619" t="s">
        <v>5421</v>
      </c>
      <c r="D3368" s="620">
        <v>31.03</v>
      </c>
      <c r="E3368" s="620">
        <v>34.369999999999997</v>
      </c>
      <c r="F3368" s="620">
        <v>65.400000000000006</v>
      </c>
    </row>
    <row r="3369" spans="1:6">
      <c r="A3369" s="617" t="s">
        <v>15683</v>
      </c>
      <c r="B3369" s="618" t="s">
        <v>15684</v>
      </c>
      <c r="C3369" s="619" t="s">
        <v>5421</v>
      </c>
      <c r="D3369" s="620">
        <v>32.96</v>
      </c>
      <c r="E3369" s="620">
        <v>34.369999999999997</v>
      </c>
      <c r="F3369" s="620">
        <v>67.33</v>
      </c>
    </row>
    <row r="3370" spans="1:6">
      <c r="A3370" s="617" t="s">
        <v>15685</v>
      </c>
      <c r="B3370" s="618" t="s">
        <v>15686</v>
      </c>
      <c r="C3370" s="619" t="s">
        <v>5421</v>
      </c>
      <c r="D3370" s="620">
        <v>35.659999999999997</v>
      </c>
      <c r="E3370" s="620">
        <v>38.18</v>
      </c>
      <c r="F3370" s="620">
        <v>73.84</v>
      </c>
    </row>
    <row r="3371" spans="1:6">
      <c r="A3371" s="617" t="s">
        <v>15687</v>
      </c>
      <c r="B3371" s="618" t="s">
        <v>15688</v>
      </c>
      <c r="C3371" s="619" t="s">
        <v>5421</v>
      </c>
      <c r="D3371" s="620">
        <v>42.39</v>
      </c>
      <c r="E3371" s="620">
        <v>45.82</v>
      </c>
      <c r="F3371" s="620">
        <v>88.21</v>
      </c>
    </row>
    <row r="3372" spans="1:6">
      <c r="A3372" s="617" t="s">
        <v>15689</v>
      </c>
      <c r="B3372" s="618" t="s">
        <v>15690</v>
      </c>
      <c r="C3372" s="619" t="s">
        <v>5421</v>
      </c>
      <c r="D3372" s="620">
        <v>35.6</v>
      </c>
      <c r="E3372" s="620">
        <v>38.18</v>
      </c>
      <c r="F3372" s="620">
        <v>73.78</v>
      </c>
    </row>
    <row r="3373" spans="1:6">
      <c r="A3373" s="617" t="s">
        <v>15691</v>
      </c>
      <c r="B3373" s="618" t="s">
        <v>15692</v>
      </c>
      <c r="C3373" s="619" t="s">
        <v>5421</v>
      </c>
      <c r="D3373" s="620">
        <v>54.35</v>
      </c>
      <c r="E3373" s="620">
        <v>45.82</v>
      </c>
      <c r="F3373" s="620">
        <v>100.17</v>
      </c>
    </row>
    <row r="3374" spans="1:6">
      <c r="A3374" s="617" t="s">
        <v>15693</v>
      </c>
      <c r="B3374" s="618" t="s">
        <v>15694</v>
      </c>
      <c r="C3374" s="619" t="s">
        <v>5421</v>
      </c>
      <c r="D3374" s="620">
        <v>67.83</v>
      </c>
      <c r="E3374" s="620">
        <v>49.64</v>
      </c>
      <c r="F3374" s="620">
        <v>117.47</v>
      </c>
    </row>
    <row r="3375" spans="1:6">
      <c r="A3375" s="617" t="s">
        <v>15695</v>
      </c>
      <c r="B3375" s="618" t="s">
        <v>15696</v>
      </c>
      <c r="C3375" s="619" t="s">
        <v>5421</v>
      </c>
      <c r="D3375" s="620">
        <v>135.46</v>
      </c>
      <c r="E3375" s="620">
        <v>49.64</v>
      </c>
      <c r="F3375" s="620">
        <v>185.1</v>
      </c>
    </row>
    <row r="3376" spans="1:6">
      <c r="A3376" s="617" t="s">
        <v>15697</v>
      </c>
      <c r="B3376" s="618" t="s">
        <v>15698</v>
      </c>
      <c r="C3376" s="619" t="s">
        <v>5421</v>
      </c>
      <c r="D3376" s="620">
        <v>57.23</v>
      </c>
      <c r="E3376" s="620">
        <v>28.63</v>
      </c>
      <c r="F3376" s="620">
        <v>85.86</v>
      </c>
    </row>
    <row r="3377" spans="1:6">
      <c r="A3377" s="617" t="s">
        <v>15699</v>
      </c>
      <c r="B3377" s="618" t="s">
        <v>15700</v>
      </c>
      <c r="C3377" s="619" t="s">
        <v>5421</v>
      </c>
      <c r="D3377" s="620">
        <v>73.94</v>
      </c>
      <c r="E3377" s="620">
        <v>42</v>
      </c>
      <c r="F3377" s="620">
        <v>115.94</v>
      </c>
    </row>
    <row r="3378" spans="1:6">
      <c r="A3378" s="617" t="s">
        <v>15701</v>
      </c>
      <c r="B3378" s="618" t="s">
        <v>15702</v>
      </c>
      <c r="C3378" s="619" t="s">
        <v>5421</v>
      </c>
      <c r="D3378" s="620">
        <v>102.3</v>
      </c>
      <c r="E3378" s="620">
        <v>42</v>
      </c>
      <c r="F3378" s="620">
        <v>144.30000000000001</v>
      </c>
    </row>
    <row r="3379" spans="1:6">
      <c r="A3379" s="621"/>
      <c r="B3379" s="627" t="s">
        <v>11431</v>
      </c>
      <c r="C3379" s="628"/>
      <c r="D3379" s="629"/>
      <c r="E3379" s="629"/>
      <c r="F3379" s="629"/>
    </row>
    <row r="3380" spans="1:6">
      <c r="A3380" s="617" t="s">
        <v>15703</v>
      </c>
      <c r="B3380" s="618" t="s">
        <v>15704</v>
      </c>
      <c r="C3380" s="619" t="s">
        <v>5421</v>
      </c>
      <c r="D3380" s="620">
        <v>50.38</v>
      </c>
      <c r="E3380" s="620">
        <v>30.54</v>
      </c>
      <c r="F3380" s="620">
        <v>80.92</v>
      </c>
    </row>
    <row r="3381" spans="1:6">
      <c r="A3381" s="617" t="s">
        <v>15705</v>
      </c>
      <c r="B3381" s="618" t="s">
        <v>15706</v>
      </c>
      <c r="C3381" s="619" t="s">
        <v>5421</v>
      </c>
      <c r="D3381" s="620">
        <v>65.66</v>
      </c>
      <c r="E3381" s="620">
        <v>32.46</v>
      </c>
      <c r="F3381" s="620">
        <v>98.12</v>
      </c>
    </row>
    <row r="3382" spans="1:6">
      <c r="A3382" s="617" t="s">
        <v>15707</v>
      </c>
      <c r="B3382" s="618" t="s">
        <v>15708</v>
      </c>
      <c r="C3382" s="619" t="s">
        <v>5421</v>
      </c>
      <c r="D3382" s="620">
        <v>77.180000000000007</v>
      </c>
      <c r="E3382" s="620">
        <v>34.369999999999997</v>
      </c>
      <c r="F3382" s="620">
        <v>111.55</v>
      </c>
    </row>
    <row r="3383" spans="1:6">
      <c r="A3383" s="621"/>
      <c r="B3383" s="627" t="s">
        <v>11432</v>
      </c>
      <c r="C3383" s="628"/>
      <c r="D3383" s="629"/>
      <c r="E3383" s="629"/>
      <c r="F3383" s="629"/>
    </row>
    <row r="3384" spans="1:6">
      <c r="A3384" s="617" t="s">
        <v>15709</v>
      </c>
      <c r="B3384" s="618" t="s">
        <v>15710</v>
      </c>
      <c r="C3384" s="619" t="s">
        <v>5421</v>
      </c>
      <c r="D3384" s="620">
        <v>20.29</v>
      </c>
      <c r="E3384" s="620">
        <v>30.54</v>
      </c>
      <c r="F3384" s="620">
        <v>50.83</v>
      </c>
    </row>
    <row r="3385" spans="1:6">
      <c r="A3385" s="617" t="s">
        <v>15711</v>
      </c>
      <c r="B3385" s="618" t="s">
        <v>15712</v>
      </c>
      <c r="C3385" s="619" t="s">
        <v>5421</v>
      </c>
      <c r="D3385" s="620">
        <v>25.13</v>
      </c>
      <c r="E3385" s="620">
        <v>30.54</v>
      </c>
      <c r="F3385" s="620">
        <v>55.67</v>
      </c>
    </row>
    <row r="3386" spans="1:6">
      <c r="A3386" s="617" t="s">
        <v>15713</v>
      </c>
      <c r="B3386" s="618" t="s">
        <v>15714</v>
      </c>
      <c r="C3386" s="619" t="s">
        <v>5421</v>
      </c>
      <c r="D3386" s="620">
        <v>25.67</v>
      </c>
      <c r="E3386" s="620">
        <v>30.54</v>
      </c>
      <c r="F3386" s="620">
        <v>56.21</v>
      </c>
    </row>
    <row r="3387" spans="1:6">
      <c r="A3387" s="617" t="s">
        <v>15715</v>
      </c>
      <c r="B3387" s="618" t="s">
        <v>15716</v>
      </c>
      <c r="C3387" s="619" t="s">
        <v>5421</v>
      </c>
      <c r="D3387" s="620">
        <v>27.54</v>
      </c>
      <c r="E3387" s="620">
        <v>30.54</v>
      </c>
      <c r="F3387" s="620">
        <v>58.08</v>
      </c>
    </row>
    <row r="3388" spans="1:6">
      <c r="A3388" s="617" t="s">
        <v>15717</v>
      </c>
      <c r="B3388" s="618" t="s">
        <v>15718</v>
      </c>
      <c r="C3388" s="619" t="s">
        <v>5421</v>
      </c>
      <c r="D3388" s="620">
        <v>34.83</v>
      </c>
      <c r="E3388" s="620">
        <v>32.46</v>
      </c>
      <c r="F3388" s="620">
        <v>67.290000000000006</v>
      </c>
    </row>
    <row r="3389" spans="1:6">
      <c r="A3389" s="617" t="s">
        <v>15719</v>
      </c>
      <c r="B3389" s="618" t="s">
        <v>15720</v>
      </c>
      <c r="C3389" s="619" t="s">
        <v>5421</v>
      </c>
      <c r="D3389" s="620">
        <v>52.07</v>
      </c>
      <c r="E3389" s="620">
        <v>34.369999999999997</v>
      </c>
      <c r="F3389" s="620">
        <v>86.44</v>
      </c>
    </row>
    <row r="3390" spans="1:6">
      <c r="A3390" s="621"/>
      <c r="B3390" s="627" t="s">
        <v>11433</v>
      </c>
      <c r="C3390" s="610"/>
      <c r="D3390" s="611"/>
      <c r="E3390" s="611"/>
      <c r="F3390" s="611"/>
    </row>
    <row r="3391" spans="1:6">
      <c r="A3391" s="617" t="s">
        <v>15721</v>
      </c>
      <c r="B3391" s="618" t="s">
        <v>15722</v>
      </c>
      <c r="C3391" s="619" t="s">
        <v>1</v>
      </c>
      <c r="D3391" s="620">
        <v>5.68</v>
      </c>
      <c r="E3391" s="620">
        <v>3.82</v>
      </c>
      <c r="F3391" s="620">
        <v>9.5</v>
      </c>
    </row>
    <row r="3392" spans="1:6">
      <c r="A3392" s="617" t="s">
        <v>15723</v>
      </c>
      <c r="B3392" s="632" t="s">
        <v>15724</v>
      </c>
      <c r="C3392" s="619" t="s">
        <v>1</v>
      </c>
      <c r="D3392" s="620">
        <v>6.78</v>
      </c>
      <c r="E3392" s="620">
        <v>3.82</v>
      </c>
      <c r="F3392" s="620">
        <v>10.6</v>
      </c>
    </row>
    <row r="3393" spans="1:6">
      <c r="A3393" s="617" t="s">
        <v>15725</v>
      </c>
      <c r="B3393" s="618" t="s">
        <v>15726</v>
      </c>
      <c r="C3393" s="619" t="s">
        <v>1</v>
      </c>
      <c r="D3393" s="620">
        <v>10.08</v>
      </c>
      <c r="E3393" s="620">
        <v>3.82</v>
      </c>
      <c r="F3393" s="620">
        <v>13.9</v>
      </c>
    </row>
    <row r="3394" spans="1:6">
      <c r="A3394" s="617" t="s">
        <v>15727</v>
      </c>
      <c r="B3394" s="618" t="s">
        <v>15728</v>
      </c>
      <c r="C3394" s="619" t="s">
        <v>5390</v>
      </c>
      <c r="D3394" s="620">
        <v>4.3600000000000003</v>
      </c>
      <c r="E3394" s="620">
        <v>3.82</v>
      </c>
      <c r="F3394" s="620">
        <v>8.18</v>
      </c>
    </row>
    <row r="3395" spans="1:6">
      <c r="A3395" s="617" t="s">
        <v>15729</v>
      </c>
      <c r="B3395" s="618" t="s">
        <v>15730</v>
      </c>
      <c r="C3395" s="619" t="s">
        <v>5390</v>
      </c>
      <c r="D3395" s="620">
        <v>5.72</v>
      </c>
      <c r="E3395" s="620">
        <v>7.64</v>
      </c>
      <c r="F3395" s="620">
        <v>13.36</v>
      </c>
    </row>
    <row r="3396" spans="1:6">
      <c r="A3396" s="617" t="s">
        <v>15731</v>
      </c>
      <c r="B3396" s="618" t="s">
        <v>15732</v>
      </c>
      <c r="C3396" s="619" t="s">
        <v>5390</v>
      </c>
      <c r="D3396" s="620">
        <v>10.66</v>
      </c>
      <c r="E3396" s="620">
        <v>11.46</v>
      </c>
      <c r="F3396" s="620">
        <v>22.12</v>
      </c>
    </row>
    <row r="3397" spans="1:6">
      <c r="A3397" s="617" t="s">
        <v>15733</v>
      </c>
      <c r="B3397" s="618" t="s">
        <v>15734</v>
      </c>
      <c r="C3397" s="619" t="s">
        <v>1</v>
      </c>
      <c r="D3397" s="620">
        <v>11.26</v>
      </c>
      <c r="E3397" s="620">
        <v>7.64</v>
      </c>
      <c r="F3397" s="620">
        <v>18.899999999999999</v>
      </c>
    </row>
    <row r="3398" spans="1:6">
      <c r="A3398" s="617" t="s">
        <v>15735</v>
      </c>
      <c r="B3398" s="618" t="s">
        <v>15736</v>
      </c>
      <c r="C3398" s="619" t="s">
        <v>5390</v>
      </c>
      <c r="D3398" s="620">
        <v>28.46</v>
      </c>
      <c r="E3398" s="620">
        <v>9.5500000000000007</v>
      </c>
      <c r="F3398" s="620">
        <v>38.01</v>
      </c>
    </row>
    <row r="3399" spans="1:6">
      <c r="A3399" s="617" t="s">
        <v>15737</v>
      </c>
      <c r="B3399" s="618" t="s">
        <v>15738</v>
      </c>
      <c r="C3399" s="619" t="s">
        <v>5390</v>
      </c>
      <c r="D3399" s="620">
        <v>21.51</v>
      </c>
      <c r="E3399" s="620">
        <v>9.5500000000000007</v>
      </c>
      <c r="F3399" s="620">
        <v>31.06</v>
      </c>
    </row>
    <row r="3400" spans="1:6">
      <c r="A3400" s="617" t="s">
        <v>15739</v>
      </c>
      <c r="B3400" s="618" t="s">
        <v>15740</v>
      </c>
      <c r="C3400" s="619" t="s">
        <v>5390</v>
      </c>
      <c r="D3400" s="620">
        <v>38.96</v>
      </c>
      <c r="E3400" s="620">
        <v>9.5500000000000007</v>
      </c>
      <c r="F3400" s="620">
        <v>48.51</v>
      </c>
    </row>
    <row r="3401" spans="1:6">
      <c r="A3401" s="617" t="s">
        <v>15741</v>
      </c>
      <c r="B3401" s="618" t="s">
        <v>15742</v>
      </c>
      <c r="C3401" s="619" t="s">
        <v>5390</v>
      </c>
      <c r="D3401" s="620">
        <v>35.340000000000003</v>
      </c>
      <c r="E3401" s="620">
        <v>11.46</v>
      </c>
      <c r="F3401" s="620">
        <v>46.8</v>
      </c>
    </row>
    <row r="3402" spans="1:6">
      <c r="A3402" s="617" t="s">
        <v>15743</v>
      </c>
      <c r="B3402" s="618" t="s">
        <v>15744</v>
      </c>
      <c r="C3402" s="619" t="s">
        <v>5390</v>
      </c>
      <c r="D3402" s="620">
        <v>37.369999999999997</v>
      </c>
      <c r="E3402" s="620">
        <v>11.46</v>
      </c>
      <c r="F3402" s="620">
        <v>48.83</v>
      </c>
    </row>
    <row r="3403" spans="1:6">
      <c r="A3403" s="617" t="s">
        <v>15745</v>
      </c>
      <c r="B3403" s="618" t="s">
        <v>15746</v>
      </c>
      <c r="C3403" s="619" t="s">
        <v>5390</v>
      </c>
      <c r="D3403" s="620">
        <v>54.59</v>
      </c>
      <c r="E3403" s="620">
        <v>15.27</v>
      </c>
      <c r="F3403" s="620">
        <v>69.86</v>
      </c>
    </row>
    <row r="3404" spans="1:6" ht="30">
      <c r="A3404" s="617" t="s">
        <v>15747</v>
      </c>
      <c r="B3404" s="618" t="s">
        <v>15748</v>
      </c>
      <c r="C3404" s="619" t="s">
        <v>5390</v>
      </c>
      <c r="D3404" s="620">
        <v>17.420000000000002</v>
      </c>
      <c r="E3404" s="620">
        <v>30.54</v>
      </c>
      <c r="F3404" s="620">
        <v>47.96</v>
      </c>
    </row>
    <row r="3405" spans="1:6">
      <c r="A3405" s="617" t="s">
        <v>15749</v>
      </c>
      <c r="B3405" s="618" t="s">
        <v>15750</v>
      </c>
      <c r="C3405" s="619" t="s">
        <v>1</v>
      </c>
      <c r="D3405" s="620">
        <v>8.1</v>
      </c>
      <c r="E3405" s="620">
        <v>7.33</v>
      </c>
      <c r="F3405" s="620">
        <v>15.43</v>
      </c>
    </row>
    <row r="3406" spans="1:6">
      <c r="A3406" s="617" t="s">
        <v>15751</v>
      </c>
      <c r="B3406" s="618" t="s">
        <v>15752</v>
      </c>
      <c r="C3406" s="619" t="s">
        <v>1</v>
      </c>
      <c r="D3406" s="620">
        <v>8.01</v>
      </c>
      <c r="E3406" s="620">
        <v>7.33</v>
      </c>
      <c r="F3406" s="620">
        <v>15.34</v>
      </c>
    </row>
    <row r="3407" spans="1:6">
      <c r="A3407" s="617" t="s">
        <v>15753</v>
      </c>
      <c r="B3407" s="618" t="s">
        <v>15754</v>
      </c>
      <c r="C3407" s="619" t="s">
        <v>1</v>
      </c>
      <c r="D3407" s="620">
        <v>7.94</v>
      </c>
      <c r="E3407" s="620">
        <v>7.64</v>
      </c>
      <c r="F3407" s="620">
        <v>15.58</v>
      </c>
    </row>
    <row r="3408" spans="1:6" ht="30">
      <c r="A3408" s="617" t="s">
        <v>15755</v>
      </c>
      <c r="B3408" s="618" t="s">
        <v>15756</v>
      </c>
      <c r="C3408" s="619" t="s">
        <v>5390</v>
      </c>
      <c r="D3408" s="620">
        <v>19.309999999999999</v>
      </c>
      <c r="E3408" s="620">
        <v>3.82</v>
      </c>
      <c r="F3408" s="620">
        <v>23.13</v>
      </c>
    </row>
    <row r="3409" spans="1:6">
      <c r="A3409" s="617" t="s">
        <v>15757</v>
      </c>
      <c r="B3409" s="618" t="s">
        <v>15758</v>
      </c>
      <c r="C3409" s="619" t="s">
        <v>5390</v>
      </c>
      <c r="D3409" s="620">
        <v>5.56</v>
      </c>
      <c r="E3409" s="620">
        <v>7.64</v>
      </c>
      <c r="F3409" s="620">
        <v>13.2</v>
      </c>
    </row>
    <row r="3410" spans="1:6">
      <c r="A3410" s="617" t="s">
        <v>15759</v>
      </c>
      <c r="B3410" s="618" t="s">
        <v>15760</v>
      </c>
      <c r="C3410" s="619" t="s">
        <v>5390</v>
      </c>
      <c r="D3410" s="620">
        <v>6.17</v>
      </c>
      <c r="E3410" s="620">
        <v>9.5500000000000007</v>
      </c>
      <c r="F3410" s="620">
        <v>15.72</v>
      </c>
    </row>
    <row r="3411" spans="1:6">
      <c r="A3411" s="617" t="s">
        <v>15761</v>
      </c>
      <c r="B3411" s="618" t="s">
        <v>15762</v>
      </c>
      <c r="C3411" s="619" t="s">
        <v>5390</v>
      </c>
      <c r="D3411" s="620">
        <v>7.33</v>
      </c>
      <c r="E3411" s="620">
        <v>9.5500000000000007</v>
      </c>
      <c r="F3411" s="620">
        <v>16.88</v>
      </c>
    </row>
    <row r="3412" spans="1:6">
      <c r="A3412" s="617" t="s">
        <v>15763</v>
      </c>
      <c r="B3412" s="618" t="s">
        <v>15764</v>
      </c>
      <c r="C3412" s="619" t="s">
        <v>5421</v>
      </c>
      <c r="D3412" s="620">
        <v>21.17</v>
      </c>
      <c r="E3412" s="620">
        <v>30.54</v>
      </c>
      <c r="F3412" s="620">
        <v>51.71</v>
      </c>
    </row>
    <row r="3413" spans="1:6">
      <c r="A3413" s="621"/>
      <c r="B3413" s="627" t="s">
        <v>11434</v>
      </c>
      <c r="C3413" s="628"/>
      <c r="D3413" s="629"/>
      <c r="E3413" s="629"/>
      <c r="F3413" s="629"/>
    </row>
    <row r="3414" spans="1:6">
      <c r="A3414" s="617" t="s">
        <v>15765</v>
      </c>
      <c r="B3414" s="618" t="s">
        <v>15766</v>
      </c>
      <c r="C3414" s="619" t="s">
        <v>5421</v>
      </c>
      <c r="D3414" s="620">
        <v>75.58</v>
      </c>
      <c r="E3414" s="620">
        <v>6.49</v>
      </c>
      <c r="F3414" s="620">
        <v>82.07</v>
      </c>
    </row>
    <row r="3415" spans="1:6">
      <c r="A3415" s="617" t="s">
        <v>15767</v>
      </c>
      <c r="B3415" s="618" t="s">
        <v>15768</v>
      </c>
      <c r="C3415" s="619" t="s">
        <v>5421</v>
      </c>
      <c r="D3415" s="620">
        <v>25.22</v>
      </c>
      <c r="E3415" s="620">
        <v>6.49</v>
      </c>
      <c r="F3415" s="620">
        <v>31.71</v>
      </c>
    </row>
    <row r="3416" spans="1:6">
      <c r="A3416" s="617" t="s">
        <v>15769</v>
      </c>
      <c r="B3416" s="618" t="s">
        <v>15770</v>
      </c>
      <c r="C3416" s="619" t="s">
        <v>5421</v>
      </c>
      <c r="D3416" s="620">
        <v>6.08</v>
      </c>
      <c r="E3416" s="620">
        <v>6.49</v>
      </c>
      <c r="F3416" s="620">
        <v>12.57</v>
      </c>
    </row>
    <row r="3417" spans="1:6">
      <c r="A3417" s="617" t="s">
        <v>15771</v>
      </c>
      <c r="B3417" s="618" t="s">
        <v>15772</v>
      </c>
      <c r="C3417" s="619" t="s">
        <v>1</v>
      </c>
      <c r="D3417" s="620">
        <v>11.98</v>
      </c>
      <c r="E3417" s="620">
        <v>14.66</v>
      </c>
      <c r="F3417" s="620">
        <v>26.64</v>
      </c>
    </row>
    <row r="3418" spans="1:6">
      <c r="A3418" s="621"/>
      <c r="B3418" s="627" t="s">
        <v>11435</v>
      </c>
      <c r="C3418" s="628"/>
      <c r="D3418" s="629"/>
      <c r="E3418" s="629"/>
      <c r="F3418" s="629"/>
    </row>
    <row r="3419" spans="1:6" ht="30">
      <c r="A3419" s="617" t="s">
        <v>15773</v>
      </c>
      <c r="B3419" s="618" t="s">
        <v>15774</v>
      </c>
      <c r="C3419" s="619" t="s">
        <v>5421</v>
      </c>
      <c r="D3419" s="620">
        <v>91.05</v>
      </c>
      <c r="E3419" s="620">
        <v>12.83</v>
      </c>
      <c r="F3419" s="620">
        <v>103.88</v>
      </c>
    </row>
    <row r="3420" spans="1:6">
      <c r="A3420" s="617" t="s">
        <v>15775</v>
      </c>
      <c r="B3420" s="618" t="s">
        <v>15776</v>
      </c>
      <c r="C3420" s="619" t="s">
        <v>5421</v>
      </c>
      <c r="D3420" s="620">
        <v>52.79</v>
      </c>
      <c r="E3420" s="620">
        <v>8.7899999999999991</v>
      </c>
      <c r="F3420" s="620">
        <v>61.58</v>
      </c>
    </row>
    <row r="3421" spans="1:6" ht="30">
      <c r="A3421" s="617" t="s">
        <v>15777</v>
      </c>
      <c r="B3421" s="618" t="s">
        <v>15778</v>
      </c>
      <c r="C3421" s="619" t="s">
        <v>5421</v>
      </c>
      <c r="D3421" s="620">
        <v>79.13</v>
      </c>
      <c r="E3421" s="620">
        <v>5.83</v>
      </c>
      <c r="F3421" s="620">
        <v>84.96</v>
      </c>
    </row>
    <row r="3422" spans="1:6" ht="30">
      <c r="A3422" s="617" t="s">
        <v>15779</v>
      </c>
      <c r="B3422" s="618" t="s">
        <v>15780</v>
      </c>
      <c r="C3422" s="619" t="s">
        <v>5390</v>
      </c>
      <c r="D3422" s="620">
        <v>48.32</v>
      </c>
      <c r="E3422" s="620">
        <v>6.49</v>
      </c>
      <c r="F3422" s="620">
        <v>54.81</v>
      </c>
    </row>
    <row r="3423" spans="1:6" ht="30">
      <c r="A3423" s="617" t="s">
        <v>15781</v>
      </c>
      <c r="B3423" s="618" t="s">
        <v>15782</v>
      </c>
      <c r="C3423" s="619" t="s">
        <v>5390</v>
      </c>
      <c r="D3423" s="620">
        <v>45.94</v>
      </c>
      <c r="E3423" s="620">
        <v>6.49</v>
      </c>
      <c r="F3423" s="620">
        <v>52.43</v>
      </c>
    </row>
    <row r="3424" spans="1:6">
      <c r="A3424" s="617" t="s">
        <v>15783</v>
      </c>
      <c r="B3424" s="618" t="s">
        <v>15784</v>
      </c>
      <c r="C3424" s="619" t="s">
        <v>5390</v>
      </c>
      <c r="D3424" s="620">
        <v>15.09</v>
      </c>
      <c r="E3424" s="620">
        <v>5.72</v>
      </c>
      <c r="F3424" s="620">
        <v>20.81</v>
      </c>
    </row>
    <row r="3425" spans="1:6">
      <c r="A3425" s="617" t="s">
        <v>15785</v>
      </c>
      <c r="B3425" s="618" t="s">
        <v>15786</v>
      </c>
      <c r="C3425" s="619" t="s">
        <v>5390</v>
      </c>
      <c r="D3425" s="620">
        <v>51.45</v>
      </c>
      <c r="E3425" s="620">
        <v>6.49</v>
      </c>
      <c r="F3425" s="620">
        <v>57.94</v>
      </c>
    </row>
    <row r="3426" spans="1:6" ht="30">
      <c r="A3426" s="617" t="s">
        <v>15787</v>
      </c>
      <c r="B3426" s="618" t="s">
        <v>15788</v>
      </c>
      <c r="C3426" s="619" t="s">
        <v>5390</v>
      </c>
      <c r="D3426" s="620">
        <v>6.35</v>
      </c>
      <c r="E3426" s="620">
        <v>4.6399999999999997</v>
      </c>
      <c r="F3426" s="620">
        <v>10.99</v>
      </c>
    </row>
    <row r="3427" spans="1:6" ht="15.75">
      <c r="A3427" s="621"/>
      <c r="B3427" s="622" t="s">
        <v>11436</v>
      </c>
      <c r="C3427" s="628"/>
      <c r="D3427" s="629"/>
      <c r="E3427" s="629"/>
      <c r="F3427" s="629"/>
    </row>
    <row r="3428" spans="1:6">
      <c r="A3428" s="621"/>
      <c r="B3428" s="627" t="s">
        <v>11437</v>
      </c>
      <c r="C3428" s="628"/>
      <c r="D3428" s="629"/>
      <c r="E3428" s="629"/>
      <c r="F3428" s="629"/>
    </row>
    <row r="3429" spans="1:6">
      <c r="A3429" s="617" t="s">
        <v>15789</v>
      </c>
      <c r="B3429" s="618" t="s">
        <v>15790</v>
      </c>
      <c r="C3429" s="619" t="s">
        <v>5390</v>
      </c>
      <c r="D3429" s="620">
        <v>7.86</v>
      </c>
      <c r="E3429" s="620">
        <v>19.100000000000001</v>
      </c>
      <c r="F3429" s="620">
        <v>26.96</v>
      </c>
    </row>
    <row r="3430" spans="1:6">
      <c r="A3430" s="617" t="s">
        <v>15791</v>
      </c>
      <c r="B3430" s="618" t="s">
        <v>15792</v>
      </c>
      <c r="C3430" s="619" t="s">
        <v>5390</v>
      </c>
      <c r="D3430" s="620">
        <v>7.86</v>
      </c>
      <c r="E3430" s="620">
        <v>19.100000000000001</v>
      </c>
      <c r="F3430" s="620">
        <v>26.96</v>
      </c>
    </row>
    <row r="3431" spans="1:6">
      <c r="A3431" s="617" t="s">
        <v>15793</v>
      </c>
      <c r="B3431" s="618" t="s">
        <v>15794</v>
      </c>
      <c r="C3431" s="619" t="s">
        <v>5390</v>
      </c>
      <c r="D3431" s="620">
        <v>7.86</v>
      </c>
      <c r="E3431" s="620">
        <v>19.100000000000001</v>
      </c>
      <c r="F3431" s="620">
        <v>26.96</v>
      </c>
    </row>
    <row r="3432" spans="1:6">
      <c r="A3432" s="617" t="s">
        <v>15795</v>
      </c>
      <c r="B3432" s="618" t="s">
        <v>15796</v>
      </c>
      <c r="C3432" s="619" t="s">
        <v>99</v>
      </c>
      <c r="D3432" s="620">
        <v>31.44</v>
      </c>
      <c r="E3432" s="620">
        <v>76.36</v>
      </c>
      <c r="F3432" s="620">
        <v>107.8</v>
      </c>
    </row>
    <row r="3433" spans="1:6">
      <c r="A3433" s="617" t="s">
        <v>15797</v>
      </c>
      <c r="B3433" s="618" t="s">
        <v>15798</v>
      </c>
      <c r="C3433" s="619" t="s">
        <v>5390</v>
      </c>
      <c r="D3433" s="620">
        <v>7.86</v>
      </c>
      <c r="E3433" s="620">
        <v>19.100000000000001</v>
      </c>
      <c r="F3433" s="620">
        <v>26.96</v>
      </c>
    </row>
    <row r="3434" spans="1:6">
      <c r="A3434" s="621"/>
      <c r="B3434" s="627" t="s">
        <v>11438</v>
      </c>
      <c r="C3434" s="628"/>
      <c r="D3434" s="629"/>
      <c r="E3434" s="629"/>
      <c r="F3434" s="629"/>
    </row>
    <row r="3435" spans="1:6" ht="30">
      <c r="A3435" s="612">
        <v>97886</v>
      </c>
      <c r="B3435" s="613" t="s">
        <v>6897</v>
      </c>
      <c r="C3435" s="614" t="s">
        <v>5390</v>
      </c>
      <c r="D3435" s="615">
        <v>91.69</v>
      </c>
      <c r="E3435" s="615">
        <v>74.34</v>
      </c>
      <c r="F3435" s="615">
        <v>166.03</v>
      </c>
    </row>
    <row r="3436" spans="1:6" ht="30">
      <c r="A3436" s="617" t="s">
        <v>15799</v>
      </c>
      <c r="B3436" s="618" t="s">
        <v>15800</v>
      </c>
      <c r="C3436" s="619" t="s">
        <v>5390</v>
      </c>
      <c r="D3436" s="620">
        <v>101.92</v>
      </c>
      <c r="E3436" s="620">
        <v>74.91</v>
      </c>
      <c r="F3436" s="620">
        <v>176.83</v>
      </c>
    </row>
    <row r="3437" spans="1:6" ht="30">
      <c r="A3437" s="617" t="s">
        <v>15801</v>
      </c>
      <c r="B3437" s="618" t="s">
        <v>15802</v>
      </c>
      <c r="C3437" s="619" t="s">
        <v>5390</v>
      </c>
      <c r="D3437" s="620">
        <v>133.11000000000001</v>
      </c>
      <c r="E3437" s="620">
        <v>103.32</v>
      </c>
      <c r="F3437" s="620">
        <v>236.43</v>
      </c>
    </row>
    <row r="3438" spans="1:6" ht="30">
      <c r="A3438" s="612">
        <v>97887</v>
      </c>
      <c r="B3438" s="613" t="s">
        <v>6898</v>
      </c>
      <c r="C3438" s="614" t="s">
        <v>5390</v>
      </c>
      <c r="D3438" s="615">
        <v>145.56</v>
      </c>
      <c r="E3438" s="615">
        <v>116.51</v>
      </c>
      <c r="F3438" s="615">
        <v>262.07</v>
      </c>
    </row>
    <row r="3439" spans="1:6" ht="30">
      <c r="A3439" s="617" t="s">
        <v>15803</v>
      </c>
      <c r="B3439" s="618" t="s">
        <v>15804</v>
      </c>
      <c r="C3439" s="619" t="s">
        <v>5390</v>
      </c>
      <c r="D3439" s="620">
        <v>175.76</v>
      </c>
      <c r="E3439" s="620">
        <v>147.79</v>
      </c>
      <c r="F3439" s="620">
        <v>323.55</v>
      </c>
    </row>
    <row r="3440" spans="1:6" ht="30">
      <c r="A3440" s="617" t="s">
        <v>15805</v>
      </c>
      <c r="B3440" s="618" t="s">
        <v>15806</v>
      </c>
      <c r="C3440" s="619" t="s">
        <v>1</v>
      </c>
      <c r="D3440" s="620">
        <v>227.77</v>
      </c>
      <c r="E3440" s="620">
        <v>181.77</v>
      </c>
      <c r="F3440" s="620">
        <v>409.54</v>
      </c>
    </row>
    <row r="3441" spans="1:6" ht="30">
      <c r="A3441" s="612">
        <v>97888</v>
      </c>
      <c r="B3441" s="613" t="s">
        <v>6899</v>
      </c>
      <c r="C3441" s="614" t="s">
        <v>5390</v>
      </c>
      <c r="D3441" s="615">
        <v>289.32</v>
      </c>
      <c r="E3441" s="615">
        <v>217.26</v>
      </c>
      <c r="F3441" s="615">
        <v>506.58</v>
      </c>
    </row>
    <row r="3442" spans="1:6" ht="30">
      <c r="A3442" s="612">
        <v>97889</v>
      </c>
      <c r="B3442" s="613" t="s">
        <v>6900</v>
      </c>
      <c r="C3442" s="614" t="s">
        <v>5390</v>
      </c>
      <c r="D3442" s="615">
        <v>390.14</v>
      </c>
      <c r="E3442" s="615">
        <v>295.60000000000002</v>
      </c>
      <c r="F3442" s="615">
        <v>685.74</v>
      </c>
    </row>
    <row r="3443" spans="1:6" ht="30">
      <c r="A3443" s="612">
        <v>97890</v>
      </c>
      <c r="B3443" s="613" t="s">
        <v>6901</v>
      </c>
      <c r="C3443" s="614" t="s">
        <v>5390</v>
      </c>
      <c r="D3443" s="615">
        <v>473.21</v>
      </c>
      <c r="E3443" s="615">
        <v>301.51</v>
      </c>
      <c r="F3443" s="615">
        <v>774.72</v>
      </c>
    </row>
    <row r="3444" spans="1:6" ht="30">
      <c r="A3444" s="612">
        <v>97891</v>
      </c>
      <c r="B3444" s="613" t="s">
        <v>6902</v>
      </c>
      <c r="C3444" s="614" t="s">
        <v>5390</v>
      </c>
      <c r="D3444" s="615">
        <v>103.87</v>
      </c>
      <c r="E3444" s="615">
        <v>90.94</v>
      </c>
      <c r="F3444" s="615">
        <v>194.81</v>
      </c>
    </row>
    <row r="3445" spans="1:6" ht="30">
      <c r="A3445" s="612">
        <v>97892</v>
      </c>
      <c r="B3445" s="613" t="s">
        <v>6903</v>
      </c>
      <c r="C3445" s="614" t="s">
        <v>5390</v>
      </c>
      <c r="D3445" s="615">
        <v>201.24</v>
      </c>
      <c r="E3445" s="615">
        <v>163.16</v>
      </c>
      <c r="F3445" s="615">
        <v>364.4</v>
      </c>
    </row>
    <row r="3446" spans="1:6" ht="30">
      <c r="A3446" s="612">
        <v>97893</v>
      </c>
      <c r="B3446" s="613" t="s">
        <v>6904</v>
      </c>
      <c r="C3446" s="614" t="s">
        <v>5390</v>
      </c>
      <c r="D3446" s="615">
        <v>277.75</v>
      </c>
      <c r="E3446" s="615">
        <v>226.64</v>
      </c>
      <c r="F3446" s="615">
        <v>504.39</v>
      </c>
    </row>
    <row r="3447" spans="1:6" ht="30">
      <c r="A3447" s="612">
        <v>97894</v>
      </c>
      <c r="B3447" s="613" t="s">
        <v>6905</v>
      </c>
      <c r="C3447" s="614" t="s">
        <v>5390</v>
      </c>
      <c r="D3447" s="615">
        <v>337.08</v>
      </c>
      <c r="E3447" s="615">
        <v>217.89</v>
      </c>
      <c r="F3447" s="615">
        <v>554.97</v>
      </c>
    </row>
    <row r="3448" spans="1:6" ht="30">
      <c r="A3448" s="612">
        <v>97881</v>
      </c>
      <c r="B3448" s="613" t="s">
        <v>6906</v>
      </c>
      <c r="C3448" s="614" t="s">
        <v>5390</v>
      </c>
      <c r="D3448" s="615">
        <v>84.97</v>
      </c>
      <c r="E3448" s="615">
        <v>20.03</v>
      </c>
      <c r="F3448" s="615">
        <v>105</v>
      </c>
    </row>
    <row r="3449" spans="1:6" ht="30">
      <c r="A3449" s="612">
        <v>97882</v>
      </c>
      <c r="B3449" s="613" t="s">
        <v>6907</v>
      </c>
      <c r="C3449" s="614" t="s">
        <v>5390</v>
      </c>
      <c r="D3449" s="615">
        <v>135.29</v>
      </c>
      <c r="E3449" s="615">
        <v>28.63</v>
      </c>
      <c r="F3449" s="615">
        <v>163.92</v>
      </c>
    </row>
    <row r="3450" spans="1:6" ht="30">
      <c r="A3450" s="612">
        <v>97883</v>
      </c>
      <c r="B3450" s="613" t="s">
        <v>6908</v>
      </c>
      <c r="C3450" s="614" t="s">
        <v>5390</v>
      </c>
      <c r="D3450" s="615">
        <v>267.24</v>
      </c>
      <c r="E3450" s="615">
        <v>49.75</v>
      </c>
      <c r="F3450" s="615">
        <v>316.99</v>
      </c>
    </row>
    <row r="3451" spans="1:6" ht="30">
      <c r="A3451" s="612">
        <v>97884</v>
      </c>
      <c r="B3451" s="613" t="s">
        <v>6909</v>
      </c>
      <c r="C3451" s="614" t="s">
        <v>5390</v>
      </c>
      <c r="D3451" s="615">
        <v>530.49</v>
      </c>
      <c r="E3451" s="615">
        <v>83.42</v>
      </c>
      <c r="F3451" s="615">
        <v>613.91</v>
      </c>
    </row>
    <row r="3452" spans="1:6" ht="30">
      <c r="A3452" s="612">
        <v>97885</v>
      </c>
      <c r="B3452" s="613" t="s">
        <v>6910</v>
      </c>
      <c r="C3452" s="614" t="s">
        <v>5390</v>
      </c>
      <c r="D3452" s="615">
        <v>825.7</v>
      </c>
      <c r="E3452" s="615">
        <v>112.95</v>
      </c>
      <c r="F3452" s="615">
        <v>938.65</v>
      </c>
    </row>
    <row r="3453" spans="1:6" ht="45">
      <c r="A3453" s="617" t="s">
        <v>15807</v>
      </c>
      <c r="B3453" s="618" t="s">
        <v>15808</v>
      </c>
      <c r="C3453" s="619" t="s">
        <v>5390</v>
      </c>
      <c r="D3453" s="620">
        <v>228.01</v>
      </c>
      <c r="E3453" s="620">
        <v>47.89</v>
      </c>
      <c r="F3453" s="620">
        <v>275.89999999999998</v>
      </c>
    </row>
    <row r="3454" spans="1:6" ht="45">
      <c r="A3454" s="617" t="s">
        <v>15809</v>
      </c>
      <c r="B3454" s="618" t="s">
        <v>15810</v>
      </c>
      <c r="C3454" s="619" t="s">
        <v>5390</v>
      </c>
      <c r="D3454" s="620">
        <v>590.89</v>
      </c>
      <c r="E3454" s="620">
        <v>216.26</v>
      </c>
      <c r="F3454" s="620">
        <v>807.15</v>
      </c>
    </row>
    <row r="3455" spans="1:6" ht="45">
      <c r="A3455" s="617" t="s">
        <v>15811</v>
      </c>
      <c r="B3455" s="618" t="s">
        <v>15812</v>
      </c>
      <c r="C3455" s="619" t="s">
        <v>5390</v>
      </c>
      <c r="D3455" s="620">
        <v>538.35</v>
      </c>
      <c r="E3455" s="620">
        <v>170.67</v>
      </c>
      <c r="F3455" s="620">
        <v>709.02</v>
      </c>
    </row>
    <row r="3456" spans="1:6">
      <c r="A3456" s="621"/>
      <c r="B3456" s="627" t="s">
        <v>11439</v>
      </c>
      <c r="C3456" s="628"/>
      <c r="D3456" s="629"/>
      <c r="E3456" s="629"/>
      <c r="F3456" s="629"/>
    </row>
    <row r="3457" spans="1:6">
      <c r="A3457" s="617" t="s">
        <v>15813</v>
      </c>
      <c r="B3457" s="618" t="s">
        <v>15814</v>
      </c>
      <c r="C3457" s="619" t="s">
        <v>1</v>
      </c>
      <c r="D3457" s="620">
        <v>19.95</v>
      </c>
      <c r="E3457" s="620">
        <v>17.95</v>
      </c>
      <c r="F3457" s="620">
        <v>37.9</v>
      </c>
    </row>
    <row r="3458" spans="1:6" ht="30">
      <c r="A3458" s="617" t="s">
        <v>15815</v>
      </c>
      <c r="B3458" s="618" t="s">
        <v>15816</v>
      </c>
      <c r="C3458" s="619" t="s">
        <v>5390</v>
      </c>
      <c r="D3458" s="620">
        <v>37.950000000000003</v>
      </c>
      <c r="E3458" s="620">
        <v>17.95</v>
      </c>
      <c r="F3458" s="620">
        <v>55.9</v>
      </c>
    </row>
    <row r="3459" spans="1:6" ht="30">
      <c r="A3459" s="617" t="s">
        <v>15817</v>
      </c>
      <c r="B3459" s="618" t="s">
        <v>15818</v>
      </c>
      <c r="C3459" s="619" t="s">
        <v>5390</v>
      </c>
      <c r="D3459" s="620">
        <v>54.64</v>
      </c>
      <c r="E3459" s="620">
        <v>26.92</v>
      </c>
      <c r="F3459" s="620">
        <v>81.56</v>
      </c>
    </row>
    <row r="3460" spans="1:6" ht="30">
      <c r="A3460" s="617" t="s">
        <v>15819</v>
      </c>
      <c r="B3460" s="618" t="s">
        <v>15820</v>
      </c>
      <c r="C3460" s="619" t="s">
        <v>5390</v>
      </c>
      <c r="D3460" s="620">
        <v>100.7</v>
      </c>
      <c r="E3460" s="620">
        <v>35.89</v>
      </c>
      <c r="F3460" s="620">
        <v>136.59</v>
      </c>
    </row>
    <row r="3461" spans="1:6" ht="30">
      <c r="A3461" s="617" t="s">
        <v>15821</v>
      </c>
      <c r="B3461" s="618" t="s">
        <v>15822</v>
      </c>
      <c r="C3461" s="619" t="s">
        <v>5390</v>
      </c>
      <c r="D3461" s="620">
        <v>115.53</v>
      </c>
      <c r="E3461" s="620">
        <v>35.89</v>
      </c>
      <c r="F3461" s="620">
        <v>151.41999999999999</v>
      </c>
    </row>
    <row r="3462" spans="1:6" ht="30">
      <c r="A3462" s="617" t="s">
        <v>15823</v>
      </c>
      <c r="B3462" s="618" t="s">
        <v>15824</v>
      </c>
      <c r="C3462" s="619" t="s">
        <v>5390</v>
      </c>
      <c r="D3462" s="620">
        <v>156.80000000000001</v>
      </c>
      <c r="E3462" s="620">
        <v>44.86</v>
      </c>
      <c r="F3462" s="620">
        <v>201.66</v>
      </c>
    </row>
    <row r="3463" spans="1:6">
      <c r="A3463" s="621"/>
      <c r="B3463" s="627" t="s">
        <v>6911</v>
      </c>
      <c r="C3463" s="628"/>
      <c r="D3463" s="629"/>
      <c r="E3463" s="629"/>
      <c r="F3463" s="629"/>
    </row>
    <row r="3464" spans="1:6" ht="30">
      <c r="A3464" s="612">
        <v>100556</v>
      </c>
      <c r="B3464" s="613" t="s">
        <v>6912</v>
      </c>
      <c r="C3464" s="614" t="s">
        <v>5390</v>
      </c>
      <c r="D3464" s="615">
        <v>36.299999999999997</v>
      </c>
      <c r="E3464" s="615">
        <v>13.21</v>
      </c>
      <c r="F3464" s="615">
        <v>49.51</v>
      </c>
    </row>
    <row r="3465" spans="1:6" ht="30">
      <c r="A3465" s="612">
        <v>100557</v>
      </c>
      <c r="B3465" s="613" t="s">
        <v>6913</v>
      </c>
      <c r="C3465" s="614" t="s">
        <v>5390</v>
      </c>
      <c r="D3465" s="615">
        <v>593.14</v>
      </c>
      <c r="E3465" s="615">
        <v>39.46</v>
      </c>
      <c r="F3465" s="615">
        <v>632.6</v>
      </c>
    </row>
    <row r="3466" spans="1:6">
      <c r="A3466" s="617" t="s">
        <v>15825</v>
      </c>
      <c r="B3466" s="618" t="s">
        <v>15826</v>
      </c>
      <c r="C3466" s="619" t="s">
        <v>5390</v>
      </c>
      <c r="D3466" s="620">
        <v>981.47</v>
      </c>
      <c r="E3466" s="620">
        <v>133.63999999999999</v>
      </c>
      <c r="F3466" s="620">
        <v>1115.1099999999999</v>
      </c>
    </row>
    <row r="3467" spans="1:6" ht="30">
      <c r="A3467" s="612">
        <v>101795</v>
      </c>
      <c r="B3467" s="613" t="s">
        <v>6914</v>
      </c>
      <c r="C3467" s="614" t="s">
        <v>5390</v>
      </c>
      <c r="D3467" s="615">
        <v>348.5</v>
      </c>
      <c r="E3467" s="615">
        <v>203.24</v>
      </c>
      <c r="F3467" s="615">
        <v>551.74</v>
      </c>
    </row>
    <row r="3468" spans="1:6" ht="30">
      <c r="A3468" s="612">
        <v>101798</v>
      </c>
      <c r="B3468" s="613" t="s">
        <v>10784</v>
      </c>
      <c r="C3468" s="614" t="s">
        <v>5390</v>
      </c>
      <c r="D3468" s="615">
        <v>361.41</v>
      </c>
      <c r="E3468" s="615">
        <v>33.58</v>
      </c>
      <c r="F3468" s="615">
        <v>394.99</v>
      </c>
    </row>
    <row r="3469" spans="1:6" ht="30">
      <c r="A3469" s="612">
        <v>101799</v>
      </c>
      <c r="B3469" s="613" t="s">
        <v>6915</v>
      </c>
      <c r="C3469" s="614" t="s">
        <v>5390</v>
      </c>
      <c r="D3469" s="615">
        <v>902.7</v>
      </c>
      <c r="E3469" s="615">
        <v>55.41</v>
      </c>
      <c r="F3469" s="615">
        <v>958.11</v>
      </c>
    </row>
    <row r="3470" spans="1:6">
      <c r="A3470" s="621"/>
      <c r="B3470" s="627" t="s">
        <v>11440</v>
      </c>
      <c r="C3470" s="628"/>
      <c r="D3470" s="629"/>
      <c r="E3470" s="629"/>
      <c r="F3470" s="629"/>
    </row>
    <row r="3471" spans="1:6" ht="30">
      <c r="A3471" s="612">
        <v>95777</v>
      </c>
      <c r="B3471" s="613" t="s">
        <v>12098</v>
      </c>
      <c r="C3471" s="614" t="s">
        <v>5390</v>
      </c>
      <c r="D3471" s="615">
        <v>17.91</v>
      </c>
      <c r="E3471" s="615">
        <v>8.7799999999999994</v>
      </c>
      <c r="F3471" s="615">
        <v>26.69</v>
      </c>
    </row>
    <row r="3472" spans="1:6" ht="30">
      <c r="A3472" s="612">
        <v>95778</v>
      </c>
      <c r="B3472" s="613" t="s">
        <v>12099</v>
      </c>
      <c r="C3472" s="614" t="s">
        <v>5390</v>
      </c>
      <c r="D3472" s="615">
        <v>19.399999999999999</v>
      </c>
      <c r="E3472" s="615">
        <v>10.41</v>
      </c>
      <c r="F3472" s="615">
        <v>29.81</v>
      </c>
    </row>
    <row r="3473" spans="1:6" ht="30">
      <c r="A3473" s="612">
        <v>95779</v>
      </c>
      <c r="B3473" s="613" t="s">
        <v>12100</v>
      </c>
      <c r="C3473" s="614" t="s">
        <v>5390</v>
      </c>
      <c r="D3473" s="615">
        <v>15.98</v>
      </c>
      <c r="E3473" s="615">
        <v>8.7899999999999991</v>
      </c>
      <c r="F3473" s="615">
        <v>24.77</v>
      </c>
    </row>
    <row r="3474" spans="1:6" ht="30">
      <c r="A3474" s="612">
        <v>95787</v>
      </c>
      <c r="B3474" s="613" t="s">
        <v>12105</v>
      </c>
      <c r="C3474" s="614" t="s">
        <v>5390</v>
      </c>
      <c r="D3474" s="615">
        <v>17.72</v>
      </c>
      <c r="E3474" s="615">
        <v>12.04</v>
      </c>
      <c r="F3474" s="615">
        <v>29.76</v>
      </c>
    </row>
    <row r="3475" spans="1:6" ht="30">
      <c r="A3475" s="612">
        <v>95795</v>
      </c>
      <c r="B3475" s="613" t="s">
        <v>12108</v>
      </c>
      <c r="C3475" s="614" t="s">
        <v>5390</v>
      </c>
      <c r="D3475" s="615">
        <v>20.22</v>
      </c>
      <c r="E3475" s="615">
        <v>13.7</v>
      </c>
      <c r="F3475" s="615">
        <v>33.92</v>
      </c>
    </row>
    <row r="3476" spans="1:6" ht="30">
      <c r="A3476" s="612">
        <v>95801</v>
      </c>
      <c r="B3476" s="613" t="s">
        <v>12111</v>
      </c>
      <c r="C3476" s="614" t="s">
        <v>5390</v>
      </c>
      <c r="D3476" s="615">
        <v>25.35</v>
      </c>
      <c r="E3476" s="615">
        <v>15.31</v>
      </c>
      <c r="F3476" s="615">
        <v>40.659999999999997</v>
      </c>
    </row>
    <row r="3477" spans="1:6" ht="30">
      <c r="A3477" s="612">
        <v>95780</v>
      </c>
      <c r="B3477" s="613" t="s">
        <v>12101</v>
      </c>
      <c r="C3477" s="614" t="s">
        <v>5390</v>
      </c>
      <c r="D3477" s="615">
        <v>22.12</v>
      </c>
      <c r="E3477" s="615">
        <v>9.73</v>
      </c>
      <c r="F3477" s="615">
        <v>31.85</v>
      </c>
    </row>
    <row r="3478" spans="1:6" ht="30">
      <c r="A3478" s="612">
        <v>95781</v>
      </c>
      <c r="B3478" s="613" t="s">
        <v>12102</v>
      </c>
      <c r="C3478" s="614" t="s">
        <v>5390</v>
      </c>
      <c r="D3478" s="615">
        <v>23.79</v>
      </c>
      <c r="E3478" s="615">
        <v>12.32</v>
      </c>
      <c r="F3478" s="615">
        <v>36.11</v>
      </c>
    </row>
    <row r="3479" spans="1:6" ht="30">
      <c r="A3479" s="612">
        <v>95782</v>
      </c>
      <c r="B3479" s="613" t="s">
        <v>12103</v>
      </c>
      <c r="C3479" s="614" t="s">
        <v>5390</v>
      </c>
      <c r="D3479" s="615">
        <v>24.32</v>
      </c>
      <c r="E3479" s="615">
        <v>9.73</v>
      </c>
      <c r="F3479" s="615">
        <v>34.049999999999997</v>
      </c>
    </row>
    <row r="3480" spans="1:6" ht="30">
      <c r="A3480" s="612">
        <v>95789</v>
      </c>
      <c r="B3480" s="613" t="s">
        <v>12106</v>
      </c>
      <c r="C3480" s="614" t="s">
        <v>5390</v>
      </c>
      <c r="D3480" s="615">
        <v>25.79</v>
      </c>
      <c r="E3480" s="615">
        <v>14.9</v>
      </c>
      <c r="F3480" s="615">
        <v>40.69</v>
      </c>
    </row>
    <row r="3481" spans="1:6" ht="30">
      <c r="A3481" s="612">
        <v>95796</v>
      </c>
      <c r="B3481" s="613" t="s">
        <v>12109</v>
      </c>
      <c r="C3481" s="614" t="s">
        <v>5390</v>
      </c>
      <c r="D3481" s="615">
        <v>30.3</v>
      </c>
      <c r="E3481" s="615">
        <v>17.48</v>
      </c>
      <c r="F3481" s="615">
        <v>47.78</v>
      </c>
    </row>
    <row r="3482" spans="1:6" ht="30">
      <c r="A3482" s="612">
        <v>95802</v>
      </c>
      <c r="B3482" s="613" t="s">
        <v>12112</v>
      </c>
      <c r="C3482" s="614" t="s">
        <v>5390</v>
      </c>
      <c r="D3482" s="615">
        <v>30.4</v>
      </c>
      <c r="E3482" s="615">
        <v>20.059999999999999</v>
      </c>
      <c r="F3482" s="615">
        <v>50.46</v>
      </c>
    </row>
    <row r="3483" spans="1:6" ht="30">
      <c r="A3483" s="612">
        <v>95785</v>
      </c>
      <c r="B3483" s="613" t="s">
        <v>12104</v>
      </c>
      <c r="C3483" s="614" t="s">
        <v>5390</v>
      </c>
      <c r="D3483" s="615">
        <v>29.32</v>
      </c>
      <c r="E3483" s="615">
        <v>11.05</v>
      </c>
      <c r="F3483" s="615">
        <v>40.369999999999997</v>
      </c>
    </row>
    <row r="3484" spans="1:6" ht="30">
      <c r="A3484" s="612">
        <v>95791</v>
      </c>
      <c r="B3484" s="613" t="s">
        <v>12107</v>
      </c>
      <c r="C3484" s="614" t="s">
        <v>5390</v>
      </c>
      <c r="D3484" s="615">
        <v>37.840000000000003</v>
      </c>
      <c r="E3484" s="615">
        <v>18.89</v>
      </c>
      <c r="F3484" s="615">
        <v>56.73</v>
      </c>
    </row>
    <row r="3485" spans="1:6" ht="30">
      <c r="A3485" s="612">
        <v>95797</v>
      </c>
      <c r="B3485" s="613" t="s">
        <v>12110</v>
      </c>
      <c r="C3485" s="614" t="s">
        <v>5390</v>
      </c>
      <c r="D3485" s="615">
        <v>43.39</v>
      </c>
      <c r="E3485" s="615">
        <v>22.8</v>
      </c>
      <c r="F3485" s="615">
        <v>66.19</v>
      </c>
    </row>
    <row r="3486" spans="1:6" ht="30">
      <c r="A3486" s="612">
        <v>95803</v>
      </c>
      <c r="B3486" s="613" t="s">
        <v>12113</v>
      </c>
      <c r="C3486" s="614" t="s">
        <v>5390</v>
      </c>
      <c r="D3486" s="615">
        <v>46.91</v>
      </c>
      <c r="E3486" s="615">
        <v>26.71</v>
      </c>
      <c r="F3486" s="615">
        <v>73.62</v>
      </c>
    </row>
    <row r="3487" spans="1:6" ht="30">
      <c r="A3487" s="617" t="s">
        <v>15827</v>
      </c>
      <c r="B3487" s="618" t="s">
        <v>15828</v>
      </c>
      <c r="C3487" s="619" t="s">
        <v>1</v>
      </c>
      <c r="D3487" s="620">
        <v>52.79</v>
      </c>
      <c r="E3487" s="620">
        <v>26.72</v>
      </c>
      <c r="F3487" s="620">
        <v>79.510000000000005</v>
      </c>
    </row>
    <row r="3488" spans="1:6" ht="30">
      <c r="A3488" s="617" t="s">
        <v>15829</v>
      </c>
      <c r="B3488" s="618" t="s">
        <v>15830</v>
      </c>
      <c r="C3488" s="619" t="s">
        <v>5390</v>
      </c>
      <c r="D3488" s="620">
        <v>64.8</v>
      </c>
      <c r="E3488" s="620">
        <v>18.89</v>
      </c>
      <c r="F3488" s="620">
        <v>83.69</v>
      </c>
    </row>
    <row r="3489" spans="1:6" ht="30">
      <c r="A3489" s="617" t="s">
        <v>15831</v>
      </c>
      <c r="B3489" s="618" t="s">
        <v>15832</v>
      </c>
      <c r="C3489" s="619" t="s">
        <v>5390</v>
      </c>
      <c r="D3489" s="620">
        <v>70.099999999999994</v>
      </c>
      <c r="E3489" s="620">
        <v>22.81</v>
      </c>
      <c r="F3489" s="620">
        <v>92.91</v>
      </c>
    </row>
    <row r="3490" spans="1:6" ht="30">
      <c r="A3490" s="617" t="s">
        <v>15833</v>
      </c>
      <c r="B3490" s="618" t="s">
        <v>15834</v>
      </c>
      <c r="C3490" s="619" t="s">
        <v>1</v>
      </c>
      <c r="D3490" s="620">
        <v>69.97</v>
      </c>
      <c r="E3490" s="620">
        <v>14.12</v>
      </c>
      <c r="F3490" s="620">
        <v>84.09</v>
      </c>
    </row>
    <row r="3491" spans="1:6">
      <c r="A3491" s="617" t="s">
        <v>15835</v>
      </c>
      <c r="B3491" s="618" t="s">
        <v>15836</v>
      </c>
      <c r="C3491" s="619" t="s">
        <v>5390</v>
      </c>
      <c r="D3491" s="620">
        <v>29.29</v>
      </c>
      <c r="E3491" s="620">
        <v>1.66</v>
      </c>
      <c r="F3491" s="620">
        <v>30.95</v>
      </c>
    </row>
    <row r="3492" spans="1:6">
      <c r="A3492" s="617" t="s">
        <v>15837</v>
      </c>
      <c r="B3492" s="618" t="s">
        <v>15838</v>
      </c>
      <c r="C3492" s="619" t="s">
        <v>1</v>
      </c>
      <c r="D3492" s="620">
        <v>4.1900000000000004</v>
      </c>
      <c r="E3492" s="620">
        <v>2.16</v>
      </c>
      <c r="F3492" s="620">
        <v>6.35</v>
      </c>
    </row>
    <row r="3493" spans="1:6">
      <c r="A3493" s="617" t="s">
        <v>15839</v>
      </c>
      <c r="B3493" s="618" t="s">
        <v>15840</v>
      </c>
      <c r="C3493" s="619" t="s">
        <v>5390</v>
      </c>
      <c r="D3493" s="620">
        <v>2.78</v>
      </c>
      <c r="E3493" s="620">
        <v>1.21</v>
      </c>
      <c r="F3493" s="620">
        <v>3.99</v>
      </c>
    </row>
    <row r="3494" spans="1:6">
      <c r="A3494" s="617" t="s">
        <v>15841</v>
      </c>
      <c r="B3494" s="618" t="s">
        <v>15842</v>
      </c>
      <c r="C3494" s="619" t="s">
        <v>5390</v>
      </c>
      <c r="D3494" s="620">
        <v>4.62</v>
      </c>
      <c r="E3494" s="620">
        <v>1.21</v>
      </c>
      <c r="F3494" s="620">
        <v>5.83</v>
      </c>
    </row>
    <row r="3495" spans="1:6">
      <c r="A3495" s="617" t="s">
        <v>15843</v>
      </c>
      <c r="B3495" s="618" t="s">
        <v>15844</v>
      </c>
      <c r="C3495" s="619" t="s">
        <v>5390</v>
      </c>
      <c r="D3495" s="620">
        <v>6.31</v>
      </c>
      <c r="E3495" s="620">
        <v>1.21</v>
      </c>
      <c r="F3495" s="620">
        <v>7.52</v>
      </c>
    </row>
    <row r="3496" spans="1:6">
      <c r="A3496" s="617" t="s">
        <v>15845</v>
      </c>
      <c r="B3496" s="618" t="s">
        <v>15846</v>
      </c>
      <c r="C3496" s="619" t="s">
        <v>1</v>
      </c>
      <c r="D3496" s="620">
        <v>10.59</v>
      </c>
      <c r="E3496" s="620">
        <v>1.21</v>
      </c>
      <c r="F3496" s="620">
        <v>11.8</v>
      </c>
    </row>
    <row r="3497" spans="1:6">
      <c r="A3497" s="621"/>
      <c r="B3497" s="627" t="s">
        <v>11441</v>
      </c>
      <c r="C3497" s="628"/>
      <c r="D3497" s="629"/>
      <c r="E3497" s="629"/>
      <c r="F3497" s="629"/>
    </row>
    <row r="3498" spans="1:6" ht="30">
      <c r="A3498" s="612">
        <v>95804</v>
      </c>
      <c r="B3498" s="613" t="s">
        <v>12114</v>
      </c>
      <c r="C3498" s="614" t="s">
        <v>5390</v>
      </c>
      <c r="D3498" s="615">
        <v>18.399999999999999</v>
      </c>
      <c r="E3498" s="615">
        <v>8.1999999999999993</v>
      </c>
      <c r="F3498" s="615">
        <v>26.6</v>
      </c>
    </row>
    <row r="3499" spans="1:6" ht="30">
      <c r="A3499" s="612">
        <v>95805</v>
      </c>
      <c r="B3499" s="613" t="s">
        <v>12115</v>
      </c>
      <c r="C3499" s="614" t="s">
        <v>5390</v>
      </c>
      <c r="D3499" s="615">
        <v>18.79</v>
      </c>
      <c r="E3499" s="615">
        <v>9.15</v>
      </c>
      <c r="F3499" s="615">
        <v>27.94</v>
      </c>
    </row>
    <row r="3500" spans="1:6" ht="30">
      <c r="A3500" s="612">
        <v>95806</v>
      </c>
      <c r="B3500" s="613" t="s">
        <v>12116</v>
      </c>
      <c r="C3500" s="614" t="s">
        <v>5390</v>
      </c>
      <c r="D3500" s="615">
        <v>19.98</v>
      </c>
      <c r="E3500" s="615">
        <v>10.49</v>
      </c>
      <c r="F3500" s="615">
        <v>30.47</v>
      </c>
    </row>
    <row r="3501" spans="1:6" ht="30">
      <c r="A3501" s="612">
        <v>104401</v>
      </c>
      <c r="B3501" s="613" t="s">
        <v>12134</v>
      </c>
      <c r="C3501" s="614" t="s">
        <v>5390</v>
      </c>
      <c r="D3501" s="615">
        <v>20.25</v>
      </c>
      <c r="E3501" s="615">
        <v>9.26</v>
      </c>
      <c r="F3501" s="615">
        <v>29.51</v>
      </c>
    </row>
    <row r="3502" spans="1:6" ht="30">
      <c r="A3502" s="612">
        <v>104402</v>
      </c>
      <c r="B3502" s="613" t="s">
        <v>12135</v>
      </c>
      <c r="C3502" s="614" t="s">
        <v>5390</v>
      </c>
      <c r="D3502" s="615">
        <v>19.309999999999999</v>
      </c>
      <c r="E3502" s="615">
        <v>11.14</v>
      </c>
      <c r="F3502" s="615">
        <v>30.45</v>
      </c>
    </row>
    <row r="3503" spans="1:6" ht="30">
      <c r="A3503" s="612">
        <v>104403</v>
      </c>
      <c r="B3503" s="613" t="s">
        <v>12136</v>
      </c>
      <c r="C3503" s="614" t="s">
        <v>5390</v>
      </c>
      <c r="D3503" s="615">
        <v>24</v>
      </c>
      <c r="E3503" s="615">
        <v>13.81</v>
      </c>
      <c r="F3503" s="615">
        <v>37.81</v>
      </c>
    </row>
    <row r="3504" spans="1:6" ht="30">
      <c r="A3504" s="612">
        <v>104395</v>
      </c>
      <c r="B3504" s="613" t="s">
        <v>12097</v>
      </c>
      <c r="C3504" s="614" t="s">
        <v>5390</v>
      </c>
      <c r="D3504" s="615">
        <v>17.739999999999998</v>
      </c>
      <c r="E3504" s="615">
        <v>8.1999999999999993</v>
      </c>
      <c r="F3504" s="615">
        <v>25.94</v>
      </c>
    </row>
    <row r="3505" spans="1:6" ht="30">
      <c r="A3505" s="612">
        <v>104396</v>
      </c>
      <c r="B3505" s="613" t="s">
        <v>12129</v>
      </c>
      <c r="C3505" s="614" t="s">
        <v>5390</v>
      </c>
      <c r="D3505" s="615">
        <v>17.04</v>
      </c>
      <c r="E3505" s="615">
        <v>9.15</v>
      </c>
      <c r="F3505" s="615">
        <v>26.19</v>
      </c>
    </row>
    <row r="3506" spans="1:6" ht="30">
      <c r="A3506" s="612">
        <v>104397</v>
      </c>
      <c r="B3506" s="613" t="s">
        <v>12130</v>
      </c>
      <c r="C3506" s="614" t="s">
        <v>5390</v>
      </c>
      <c r="D3506" s="615">
        <v>20.82</v>
      </c>
      <c r="E3506" s="615">
        <v>10.49</v>
      </c>
      <c r="F3506" s="615">
        <v>31.31</v>
      </c>
    </row>
    <row r="3507" spans="1:6" ht="30">
      <c r="A3507" s="612">
        <v>95807</v>
      </c>
      <c r="B3507" s="613" t="s">
        <v>12117</v>
      </c>
      <c r="C3507" s="614" t="s">
        <v>5390</v>
      </c>
      <c r="D3507" s="615">
        <v>20.73</v>
      </c>
      <c r="E3507" s="615">
        <v>10.29</v>
      </c>
      <c r="F3507" s="615">
        <v>31.02</v>
      </c>
    </row>
    <row r="3508" spans="1:6" ht="30">
      <c r="A3508" s="612">
        <v>95808</v>
      </c>
      <c r="B3508" s="613" t="s">
        <v>12118</v>
      </c>
      <c r="C3508" s="614" t="s">
        <v>5390</v>
      </c>
      <c r="D3508" s="615">
        <v>21.9</v>
      </c>
      <c r="E3508" s="615">
        <v>13.14</v>
      </c>
      <c r="F3508" s="615">
        <v>35.04</v>
      </c>
    </row>
    <row r="3509" spans="1:6" ht="30">
      <c r="A3509" s="612">
        <v>95809</v>
      </c>
      <c r="B3509" s="613" t="s">
        <v>12119</v>
      </c>
      <c r="C3509" s="614" t="s">
        <v>5390</v>
      </c>
      <c r="D3509" s="615">
        <v>26.14</v>
      </c>
      <c r="E3509" s="615">
        <v>17.14</v>
      </c>
      <c r="F3509" s="615">
        <v>43.28</v>
      </c>
    </row>
    <row r="3510" spans="1:6" ht="30">
      <c r="A3510" s="612">
        <v>95810</v>
      </c>
      <c r="B3510" s="613" t="s">
        <v>12120</v>
      </c>
      <c r="C3510" s="614" t="s">
        <v>5390</v>
      </c>
      <c r="D3510" s="615">
        <v>17.09</v>
      </c>
      <c r="E3510" s="615">
        <v>3.12</v>
      </c>
      <c r="F3510" s="615">
        <v>20.21</v>
      </c>
    </row>
    <row r="3511" spans="1:6" ht="30">
      <c r="A3511" s="612">
        <v>95811</v>
      </c>
      <c r="B3511" s="613" t="s">
        <v>12121</v>
      </c>
      <c r="C3511" s="614" t="s">
        <v>5390</v>
      </c>
      <c r="D3511" s="615">
        <v>18.260000000000002</v>
      </c>
      <c r="E3511" s="615">
        <v>5.98</v>
      </c>
      <c r="F3511" s="615">
        <v>24.24</v>
      </c>
    </row>
    <row r="3512" spans="1:6" ht="30">
      <c r="A3512" s="612">
        <v>95812</v>
      </c>
      <c r="B3512" s="613" t="s">
        <v>12122</v>
      </c>
      <c r="C3512" s="614" t="s">
        <v>5390</v>
      </c>
      <c r="D3512" s="615">
        <v>22.48</v>
      </c>
      <c r="E3512" s="615">
        <v>9.99</v>
      </c>
      <c r="F3512" s="615">
        <v>32.47</v>
      </c>
    </row>
    <row r="3513" spans="1:6" ht="30">
      <c r="A3513" s="612">
        <v>104398</v>
      </c>
      <c r="B3513" s="613" t="s">
        <v>12131</v>
      </c>
      <c r="C3513" s="614" t="s">
        <v>5390</v>
      </c>
      <c r="D3513" s="615">
        <v>20.7</v>
      </c>
      <c r="E3513" s="615">
        <v>10.29</v>
      </c>
      <c r="F3513" s="615">
        <v>30.99</v>
      </c>
    </row>
    <row r="3514" spans="1:6" ht="30">
      <c r="A3514" s="612">
        <v>104399</v>
      </c>
      <c r="B3514" s="613" t="s">
        <v>12132</v>
      </c>
      <c r="C3514" s="614" t="s">
        <v>5390</v>
      </c>
      <c r="D3514" s="615">
        <v>20.13</v>
      </c>
      <c r="E3514" s="615">
        <v>13.14</v>
      </c>
      <c r="F3514" s="615">
        <v>33.270000000000003</v>
      </c>
    </row>
    <row r="3515" spans="1:6" ht="30">
      <c r="A3515" s="612">
        <v>104400</v>
      </c>
      <c r="B3515" s="613" t="s">
        <v>12133</v>
      </c>
      <c r="C3515" s="614" t="s">
        <v>5390</v>
      </c>
      <c r="D3515" s="615">
        <v>25.38</v>
      </c>
      <c r="E3515" s="615">
        <v>17.14</v>
      </c>
      <c r="F3515" s="615">
        <v>42.52</v>
      </c>
    </row>
    <row r="3516" spans="1:6" ht="30">
      <c r="A3516" s="612">
        <v>104404</v>
      </c>
      <c r="B3516" s="613" t="s">
        <v>12137</v>
      </c>
      <c r="C3516" s="614" t="s">
        <v>5390</v>
      </c>
      <c r="D3516" s="615">
        <v>23.8</v>
      </c>
      <c r="E3516" s="615">
        <v>15.13</v>
      </c>
      <c r="F3516" s="615">
        <v>38.93</v>
      </c>
    </row>
    <row r="3517" spans="1:6" ht="30">
      <c r="A3517" s="612">
        <v>104405</v>
      </c>
      <c r="B3517" s="613" t="s">
        <v>12138</v>
      </c>
      <c r="C3517" s="614" t="s">
        <v>5390</v>
      </c>
      <c r="D3517" s="615">
        <v>32.090000000000003</v>
      </c>
      <c r="E3517" s="615">
        <v>20.47</v>
      </c>
      <c r="F3517" s="615">
        <v>52.56</v>
      </c>
    </row>
    <row r="3518" spans="1:6" ht="30">
      <c r="A3518" s="612">
        <v>95813</v>
      </c>
      <c r="B3518" s="613" t="s">
        <v>12123</v>
      </c>
      <c r="C3518" s="614" t="s">
        <v>5390</v>
      </c>
      <c r="D3518" s="615">
        <v>19.149999999999999</v>
      </c>
      <c r="E3518" s="615">
        <v>4.17</v>
      </c>
      <c r="F3518" s="615">
        <v>23.32</v>
      </c>
    </row>
    <row r="3519" spans="1:6" ht="30">
      <c r="A3519" s="612">
        <v>95814</v>
      </c>
      <c r="B3519" s="613" t="s">
        <v>12124</v>
      </c>
      <c r="C3519" s="614" t="s">
        <v>5390</v>
      </c>
      <c r="D3519" s="615">
        <v>20.7</v>
      </c>
      <c r="E3519" s="615">
        <v>7.99</v>
      </c>
      <c r="F3519" s="615">
        <v>28.69</v>
      </c>
    </row>
    <row r="3520" spans="1:6" ht="30">
      <c r="A3520" s="612">
        <v>95815</v>
      </c>
      <c r="B3520" s="613" t="s">
        <v>12125</v>
      </c>
      <c r="C3520" s="614" t="s">
        <v>5390</v>
      </c>
      <c r="D3520" s="615">
        <v>28.44</v>
      </c>
      <c r="E3520" s="615">
        <v>13.32</v>
      </c>
      <c r="F3520" s="615">
        <v>41.76</v>
      </c>
    </row>
    <row r="3521" spans="1:6" ht="30">
      <c r="A3521" s="612">
        <v>95816</v>
      </c>
      <c r="B3521" s="613" t="s">
        <v>12126</v>
      </c>
      <c r="C3521" s="614" t="s">
        <v>5390</v>
      </c>
      <c r="D3521" s="615">
        <v>25.16</v>
      </c>
      <c r="E3521" s="615">
        <v>12.4</v>
      </c>
      <c r="F3521" s="615">
        <v>37.56</v>
      </c>
    </row>
    <row r="3522" spans="1:6" ht="30">
      <c r="A3522" s="612">
        <v>95817</v>
      </c>
      <c r="B3522" s="613" t="s">
        <v>12127</v>
      </c>
      <c r="C3522" s="614" t="s">
        <v>5390</v>
      </c>
      <c r="D3522" s="615">
        <v>26.51</v>
      </c>
      <c r="E3522" s="615">
        <v>17.14</v>
      </c>
      <c r="F3522" s="615">
        <v>43.65</v>
      </c>
    </row>
    <row r="3523" spans="1:6" ht="30">
      <c r="A3523" s="612">
        <v>95818</v>
      </c>
      <c r="B3523" s="613" t="s">
        <v>12128</v>
      </c>
      <c r="C3523" s="614" t="s">
        <v>5390</v>
      </c>
      <c r="D3523" s="615">
        <v>36.74</v>
      </c>
      <c r="E3523" s="615">
        <v>23.79</v>
      </c>
      <c r="F3523" s="615">
        <v>60.53</v>
      </c>
    </row>
    <row r="3524" spans="1:6" ht="30">
      <c r="A3524" s="617" t="s">
        <v>15847</v>
      </c>
      <c r="B3524" s="618" t="s">
        <v>15848</v>
      </c>
      <c r="C3524" s="619" t="s">
        <v>5390</v>
      </c>
      <c r="D3524" s="620">
        <v>23.83</v>
      </c>
      <c r="E3524" s="620">
        <v>12.83</v>
      </c>
      <c r="F3524" s="620">
        <v>36.659999999999997</v>
      </c>
    </row>
    <row r="3525" spans="1:6" ht="30">
      <c r="A3525" s="617" t="s">
        <v>15849</v>
      </c>
      <c r="B3525" s="618" t="s">
        <v>15850</v>
      </c>
      <c r="C3525" s="619" t="s">
        <v>5390</v>
      </c>
      <c r="D3525" s="620">
        <v>28.42</v>
      </c>
      <c r="E3525" s="620">
        <v>12.83</v>
      </c>
      <c r="F3525" s="620">
        <v>41.25</v>
      </c>
    </row>
    <row r="3526" spans="1:6">
      <c r="A3526" s="621"/>
      <c r="B3526" s="627" t="s">
        <v>11442</v>
      </c>
      <c r="C3526" s="628"/>
      <c r="D3526" s="629"/>
      <c r="E3526" s="629"/>
      <c r="F3526" s="629"/>
    </row>
    <row r="3527" spans="1:6" ht="30">
      <c r="A3527" s="612">
        <v>91937</v>
      </c>
      <c r="B3527" s="613" t="s">
        <v>6916</v>
      </c>
      <c r="C3527" s="614" t="s">
        <v>5390</v>
      </c>
      <c r="D3527" s="615">
        <v>8.36</v>
      </c>
      <c r="E3527" s="615">
        <v>5.44</v>
      </c>
      <c r="F3527" s="615">
        <v>13.8</v>
      </c>
    </row>
    <row r="3528" spans="1:6" ht="30">
      <c r="A3528" s="612">
        <v>91936</v>
      </c>
      <c r="B3528" s="613" t="s">
        <v>6917</v>
      </c>
      <c r="C3528" s="614" t="s">
        <v>5390</v>
      </c>
      <c r="D3528" s="615">
        <v>11.07</v>
      </c>
      <c r="E3528" s="615">
        <v>5.44</v>
      </c>
      <c r="F3528" s="615">
        <v>16.510000000000002</v>
      </c>
    </row>
    <row r="3529" spans="1:6" ht="30">
      <c r="A3529" s="612">
        <v>91939</v>
      </c>
      <c r="B3529" s="613" t="s">
        <v>6918</v>
      </c>
      <c r="C3529" s="614" t="s">
        <v>5390</v>
      </c>
      <c r="D3529" s="615">
        <v>11.95</v>
      </c>
      <c r="E3529" s="615">
        <v>19.98</v>
      </c>
      <c r="F3529" s="615">
        <v>31.93</v>
      </c>
    </row>
    <row r="3530" spans="1:6" ht="30">
      <c r="A3530" s="612">
        <v>91940</v>
      </c>
      <c r="B3530" s="613" t="s">
        <v>6919</v>
      </c>
      <c r="C3530" s="614" t="s">
        <v>5390</v>
      </c>
      <c r="D3530" s="615">
        <v>7.69</v>
      </c>
      <c r="E3530" s="615">
        <v>9.58</v>
      </c>
      <c r="F3530" s="615">
        <v>17.27</v>
      </c>
    </row>
    <row r="3531" spans="1:6" ht="30">
      <c r="A3531" s="612">
        <v>91941</v>
      </c>
      <c r="B3531" s="613" t="s">
        <v>6920</v>
      </c>
      <c r="C3531" s="614" t="s">
        <v>5390</v>
      </c>
      <c r="D3531" s="615">
        <v>6.1</v>
      </c>
      <c r="E3531" s="615">
        <v>5.67</v>
      </c>
      <c r="F3531" s="615">
        <v>11.77</v>
      </c>
    </row>
    <row r="3532" spans="1:6" ht="30">
      <c r="A3532" s="612">
        <v>91942</v>
      </c>
      <c r="B3532" s="613" t="s">
        <v>6921</v>
      </c>
      <c r="C3532" s="614" t="s">
        <v>5390</v>
      </c>
      <c r="D3532" s="615">
        <v>16.690000000000001</v>
      </c>
      <c r="E3532" s="615">
        <v>22.95</v>
      </c>
      <c r="F3532" s="615">
        <v>39.64</v>
      </c>
    </row>
    <row r="3533" spans="1:6" ht="30">
      <c r="A3533" s="612">
        <v>91943</v>
      </c>
      <c r="B3533" s="613" t="s">
        <v>6922</v>
      </c>
      <c r="C3533" s="614" t="s">
        <v>5390</v>
      </c>
      <c r="D3533" s="615">
        <v>11.8</v>
      </c>
      <c r="E3533" s="615">
        <v>10.97</v>
      </c>
      <c r="F3533" s="615">
        <v>22.77</v>
      </c>
    </row>
    <row r="3534" spans="1:6" ht="30">
      <c r="A3534" s="612">
        <v>91944</v>
      </c>
      <c r="B3534" s="613" t="s">
        <v>6923</v>
      </c>
      <c r="C3534" s="614" t="s">
        <v>5390</v>
      </c>
      <c r="D3534" s="615">
        <v>9.9600000000000009</v>
      </c>
      <c r="E3534" s="615">
        <v>6.51</v>
      </c>
      <c r="F3534" s="615">
        <v>16.47</v>
      </c>
    </row>
    <row r="3535" spans="1:6" ht="30">
      <c r="A3535" s="612">
        <v>92865</v>
      </c>
      <c r="B3535" s="613" t="s">
        <v>6924</v>
      </c>
      <c r="C3535" s="614" t="s">
        <v>5390</v>
      </c>
      <c r="D3535" s="615">
        <v>6.83</v>
      </c>
      <c r="E3535" s="615">
        <v>5.45</v>
      </c>
      <c r="F3535" s="615">
        <v>12.28</v>
      </c>
    </row>
    <row r="3536" spans="1:6" ht="30">
      <c r="A3536" s="612">
        <v>92866</v>
      </c>
      <c r="B3536" s="613" t="s">
        <v>6925</v>
      </c>
      <c r="C3536" s="614" t="s">
        <v>5390</v>
      </c>
      <c r="D3536" s="615">
        <v>4.34</v>
      </c>
      <c r="E3536" s="615">
        <v>5.46</v>
      </c>
      <c r="F3536" s="615">
        <v>9.8000000000000007</v>
      </c>
    </row>
    <row r="3537" spans="1:6" ht="30">
      <c r="A3537" s="612">
        <v>92867</v>
      </c>
      <c r="B3537" s="613" t="s">
        <v>6926</v>
      </c>
      <c r="C3537" s="614" t="s">
        <v>5390</v>
      </c>
      <c r="D3537" s="615">
        <v>10.7</v>
      </c>
      <c r="E3537" s="615">
        <v>19.989999999999998</v>
      </c>
      <c r="F3537" s="615">
        <v>30.69</v>
      </c>
    </row>
    <row r="3538" spans="1:6" ht="30">
      <c r="A3538" s="612">
        <v>92868</v>
      </c>
      <c r="B3538" s="613" t="s">
        <v>6927</v>
      </c>
      <c r="C3538" s="614" t="s">
        <v>5390</v>
      </c>
      <c r="D3538" s="615">
        <v>6.44</v>
      </c>
      <c r="E3538" s="615">
        <v>9.59</v>
      </c>
      <c r="F3538" s="615">
        <v>16.03</v>
      </c>
    </row>
    <row r="3539" spans="1:6" ht="30">
      <c r="A3539" s="612">
        <v>92869</v>
      </c>
      <c r="B3539" s="613" t="s">
        <v>6928</v>
      </c>
      <c r="C3539" s="614" t="s">
        <v>5390</v>
      </c>
      <c r="D3539" s="615">
        <v>4.84</v>
      </c>
      <c r="E3539" s="615">
        <v>5.69</v>
      </c>
      <c r="F3539" s="615">
        <v>10.53</v>
      </c>
    </row>
    <row r="3540" spans="1:6">
      <c r="A3540" s="617" t="s">
        <v>15851</v>
      </c>
      <c r="B3540" s="618" t="s">
        <v>15852</v>
      </c>
      <c r="C3540" s="619" t="s">
        <v>1</v>
      </c>
      <c r="D3540" s="620">
        <v>9.25</v>
      </c>
      <c r="E3540" s="620">
        <v>17.18</v>
      </c>
      <c r="F3540" s="620">
        <v>26.43</v>
      </c>
    </row>
    <row r="3541" spans="1:6" ht="30">
      <c r="A3541" s="612">
        <v>92870</v>
      </c>
      <c r="B3541" s="613" t="s">
        <v>6929</v>
      </c>
      <c r="C3541" s="614" t="s">
        <v>5390</v>
      </c>
      <c r="D3541" s="615">
        <v>14.48</v>
      </c>
      <c r="E3541" s="615">
        <v>22.96</v>
      </c>
      <c r="F3541" s="615">
        <v>37.44</v>
      </c>
    </row>
    <row r="3542" spans="1:6" ht="30">
      <c r="A3542" s="612">
        <v>92871</v>
      </c>
      <c r="B3542" s="613" t="s">
        <v>6930</v>
      </c>
      <c r="C3542" s="614" t="s">
        <v>5390</v>
      </c>
      <c r="D3542" s="615">
        <v>9.58</v>
      </c>
      <c r="E3542" s="615">
        <v>10.99</v>
      </c>
      <c r="F3542" s="615">
        <v>20.57</v>
      </c>
    </row>
    <row r="3543" spans="1:6" ht="30">
      <c r="A3543" s="612">
        <v>92872</v>
      </c>
      <c r="B3543" s="613" t="s">
        <v>6931</v>
      </c>
      <c r="C3543" s="614" t="s">
        <v>5390</v>
      </c>
      <c r="D3543" s="615">
        <v>7.75</v>
      </c>
      <c r="E3543" s="615">
        <v>6.52</v>
      </c>
      <c r="F3543" s="615">
        <v>14.27</v>
      </c>
    </row>
    <row r="3544" spans="1:6">
      <c r="A3544" s="617" t="s">
        <v>15853</v>
      </c>
      <c r="B3544" s="618" t="s">
        <v>15854</v>
      </c>
      <c r="C3544" s="619" t="s">
        <v>5390</v>
      </c>
      <c r="D3544" s="620">
        <v>51.02</v>
      </c>
      <c r="E3544" s="620">
        <v>15.27</v>
      </c>
      <c r="F3544" s="620">
        <v>66.290000000000006</v>
      </c>
    </row>
    <row r="3545" spans="1:6">
      <c r="A3545" s="621"/>
      <c r="B3545" s="627" t="s">
        <v>11443</v>
      </c>
      <c r="C3545" s="628"/>
      <c r="D3545" s="629"/>
      <c r="E3545" s="629"/>
      <c r="F3545" s="629"/>
    </row>
    <row r="3546" spans="1:6" ht="30">
      <c r="A3546" s="612">
        <v>91945</v>
      </c>
      <c r="B3546" s="613" t="s">
        <v>6932</v>
      </c>
      <c r="C3546" s="614" t="s">
        <v>5390</v>
      </c>
      <c r="D3546" s="615">
        <v>6.58</v>
      </c>
      <c r="E3546" s="615">
        <v>3.93</v>
      </c>
      <c r="F3546" s="615">
        <v>10.51</v>
      </c>
    </row>
    <row r="3547" spans="1:6" ht="30">
      <c r="A3547" s="612">
        <v>91946</v>
      </c>
      <c r="B3547" s="613" t="s">
        <v>6933</v>
      </c>
      <c r="C3547" s="614" t="s">
        <v>5390</v>
      </c>
      <c r="D3547" s="615">
        <v>6.12</v>
      </c>
      <c r="E3547" s="615">
        <v>2.68</v>
      </c>
      <c r="F3547" s="615">
        <v>8.8000000000000007</v>
      </c>
    </row>
    <row r="3548" spans="1:6" ht="30">
      <c r="A3548" s="617" t="s">
        <v>15855</v>
      </c>
      <c r="B3548" s="618" t="s">
        <v>15856</v>
      </c>
      <c r="C3548" s="619" t="s">
        <v>5390</v>
      </c>
      <c r="D3548" s="620">
        <v>2.73</v>
      </c>
      <c r="E3548" s="620">
        <v>2.68</v>
      </c>
      <c r="F3548" s="620">
        <v>5.41</v>
      </c>
    </row>
    <row r="3549" spans="1:6" ht="30">
      <c r="A3549" s="612">
        <v>91947</v>
      </c>
      <c r="B3549" s="613" t="s">
        <v>6934</v>
      </c>
      <c r="C3549" s="614" t="s">
        <v>5390</v>
      </c>
      <c r="D3549" s="615">
        <v>5.84</v>
      </c>
      <c r="E3549" s="615">
        <v>1.9</v>
      </c>
      <c r="F3549" s="615">
        <v>7.74</v>
      </c>
    </row>
    <row r="3550" spans="1:6" ht="30">
      <c r="A3550" s="612">
        <v>91949</v>
      </c>
      <c r="B3550" s="613" t="s">
        <v>6935</v>
      </c>
      <c r="C3550" s="614" t="s">
        <v>5390</v>
      </c>
      <c r="D3550" s="615">
        <v>11.46</v>
      </c>
      <c r="E3550" s="615">
        <v>4.67</v>
      </c>
      <c r="F3550" s="615">
        <v>16.13</v>
      </c>
    </row>
    <row r="3551" spans="1:6" ht="30">
      <c r="A3551" s="612">
        <v>91950</v>
      </c>
      <c r="B3551" s="613" t="s">
        <v>6936</v>
      </c>
      <c r="C3551" s="614" t="s">
        <v>5390</v>
      </c>
      <c r="D3551" s="615">
        <v>10.93</v>
      </c>
      <c r="E3551" s="615">
        <v>3.14</v>
      </c>
      <c r="F3551" s="615">
        <v>14.07</v>
      </c>
    </row>
    <row r="3552" spans="1:6" ht="30">
      <c r="A3552" s="612">
        <v>91951</v>
      </c>
      <c r="B3552" s="613" t="s">
        <v>6937</v>
      </c>
      <c r="C3552" s="614" t="s">
        <v>5390</v>
      </c>
      <c r="D3552" s="615">
        <v>10.59</v>
      </c>
      <c r="E3552" s="615">
        <v>2.2400000000000002</v>
      </c>
      <c r="F3552" s="615">
        <v>12.83</v>
      </c>
    </row>
    <row r="3553" spans="1:6" ht="30">
      <c r="A3553" s="617" t="s">
        <v>15857</v>
      </c>
      <c r="B3553" s="618" t="s">
        <v>15858</v>
      </c>
      <c r="C3553" s="619" t="s">
        <v>1</v>
      </c>
      <c r="D3553" s="620">
        <v>10.56</v>
      </c>
      <c r="E3553" s="620">
        <v>4.67</v>
      </c>
      <c r="F3553" s="620">
        <v>15.23</v>
      </c>
    </row>
    <row r="3554" spans="1:6" ht="30">
      <c r="A3554" s="617" t="s">
        <v>15859</v>
      </c>
      <c r="B3554" s="618" t="s">
        <v>15860</v>
      </c>
      <c r="C3554" s="619" t="s">
        <v>1</v>
      </c>
      <c r="D3554" s="620">
        <v>10.01</v>
      </c>
      <c r="E3554" s="620">
        <v>3.16</v>
      </c>
      <c r="F3554" s="620">
        <v>13.17</v>
      </c>
    </row>
    <row r="3555" spans="1:6" ht="15.75">
      <c r="A3555" s="621"/>
      <c r="B3555" s="622" t="s">
        <v>11444</v>
      </c>
      <c r="C3555" s="628"/>
      <c r="D3555" s="629"/>
      <c r="E3555" s="629"/>
      <c r="F3555" s="629"/>
    </row>
    <row r="3556" spans="1:6">
      <c r="A3556" s="621"/>
      <c r="B3556" s="627" t="s">
        <v>11445</v>
      </c>
      <c r="C3556" s="628"/>
      <c r="D3556" s="629"/>
      <c r="E3556" s="629"/>
      <c r="F3556" s="629"/>
    </row>
    <row r="3557" spans="1:6">
      <c r="A3557" s="617" t="s">
        <v>15861</v>
      </c>
      <c r="B3557" s="618" t="s">
        <v>15862</v>
      </c>
      <c r="C3557" s="619" t="s">
        <v>5390</v>
      </c>
      <c r="D3557" s="620">
        <v>4.72</v>
      </c>
      <c r="E3557" s="620">
        <v>11.46</v>
      </c>
      <c r="F3557" s="620">
        <v>16.18</v>
      </c>
    </row>
    <row r="3558" spans="1:6">
      <c r="A3558" s="617" t="s">
        <v>15863</v>
      </c>
      <c r="B3558" s="618" t="s">
        <v>15864</v>
      </c>
      <c r="C3558" s="619" t="s">
        <v>5390</v>
      </c>
      <c r="D3558" s="620">
        <v>11</v>
      </c>
      <c r="E3558" s="620">
        <v>26.73</v>
      </c>
      <c r="F3558" s="620">
        <v>37.729999999999997</v>
      </c>
    </row>
    <row r="3559" spans="1:6">
      <c r="A3559" s="617" t="s">
        <v>15865</v>
      </c>
      <c r="B3559" s="618" t="s">
        <v>15866</v>
      </c>
      <c r="C3559" s="619" t="s">
        <v>5390</v>
      </c>
      <c r="D3559" s="620">
        <v>20.440000000000001</v>
      </c>
      <c r="E3559" s="620">
        <v>49.64</v>
      </c>
      <c r="F3559" s="620">
        <v>70.08</v>
      </c>
    </row>
    <row r="3560" spans="1:6">
      <c r="A3560" s="617" t="s">
        <v>15867</v>
      </c>
      <c r="B3560" s="618" t="s">
        <v>15868</v>
      </c>
      <c r="C3560" s="619" t="s">
        <v>5390</v>
      </c>
      <c r="D3560" s="620">
        <v>15.72</v>
      </c>
      <c r="E3560" s="620">
        <v>38.18</v>
      </c>
      <c r="F3560" s="620">
        <v>53.9</v>
      </c>
    </row>
    <row r="3561" spans="1:6">
      <c r="A3561" s="617" t="s">
        <v>15869</v>
      </c>
      <c r="B3561" s="618" t="s">
        <v>15870</v>
      </c>
      <c r="C3561" s="619" t="s">
        <v>99</v>
      </c>
      <c r="D3561" s="620">
        <v>15.72</v>
      </c>
      <c r="E3561" s="620">
        <v>38.18</v>
      </c>
      <c r="F3561" s="620">
        <v>53.9</v>
      </c>
    </row>
    <row r="3562" spans="1:6">
      <c r="A3562" s="617" t="s">
        <v>15871</v>
      </c>
      <c r="B3562" s="618" t="s">
        <v>15872</v>
      </c>
      <c r="C3562" s="619" t="s">
        <v>99</v>
      </c>
      <c r="D3562" s="620">
        <v>15.72</v>
      </c>
      <c r="E3562" s="620">
        <v>38.18</v>
      </c>
      <c r="F3562" s="620">
        <v>53.9</v>
      </c>
    </row>
    <row r="3563" spans="1:6">
      <c r="A3563" s="617" t="s">
        <v>15873</v>
      </c>
      <c r="B3563" s="618" t="s">
        <v>15874</v>
      </c>
      <c r="C3563" s="619" t="s">
        <v>5390</v>
      </c>
      <c r="D3563" s="620">
        <v>3.14</v>
      </c>
      <c r="E3563" s="620">
        <v>7.64</v>
      </c>
      <c r="F3563" s="620">
        <v>10.78</v>
      </c>
    </row>
    <row r="3564" spans="1:6">
      <c r="A3564" s="617" t="s">
        <v>15875</v>
      </c>
      <c r="B3564" s="618" t="s">
        <v>15876</v>
      </c>
      <c r="C3564" s="619" t="s">
        <v>5390</v>
      </c>
      <c r="D3564" s="620">
        <v>7.86</v>
      </c>
      <c r="E3564" s="620">
        <v>19.100000000000001</v>
      </c>
      <c r="F3564" s="620">
        <v>26.96</v>
      </c>
    </row>
    <row r="3565" spans="1:6">
      <c r="A3565" s="617" t="s">
        <v>15877</v>
      </c>
      <c r="B3565" s="618" t="s">
        <v>15878</v>
      </c>
      <c r="C3565" s="619" t="s">
        <v>5421</v>
      </c>
      <c r="D3565" s="620">
        <v>12.58</v>
      </c>
      <c r="E3565" s="620">
        <v>30.54</v>
      </c>
      <c r="F3565" s="620">
        <v>43.12</v>
      </c>
    </row>
    <row r="3566" spans="1:6">
      <c r="A3566" s="617" t="s">
        <v>15879</v>
      </c>
      <c r="B3566" s="618" t="s">
        <v>15880</v>
      </c>
      <c r="C3566" s="619" t="s">
        <v>5390</v>
      </c>
      <c r="D3566" s="620">
        <v>3.14</v>
      </c>
      <c r="E3566" s="620">
        <v>7.64</v>
      </c>
      <c r="F3566" s="620">
        <v>10.78</v>
      </c>
    </row>
    <row r="3567" spans="1:6">
      <c r="A3567" s="617" t="s">
        <v>15881</v>
      </c>
      <c r="B3567" s="618" t="s">
        <v>15882</v>
      </c>
      <c r="C3567" s="619" t="s">
        <v>5390</v>
      </c>
      <c r="D3567" s="620">
        <v>4.72</v>
      </c>
      <c r="E3567" s="620">
        <v>11.46</v>
      </c>
      <c r="F3567" s="620">
        <v>16.18</v>
      </c>
    </row>
    <row r="3568" spans="1:6">
      <c r="A3568" s="617" t="s">
        <v>15883</v>
      </c>
      <c r="B3568" s="618" t="s">
        <v>15884</v>
      </c>
      <c r="C3568" s="619" t="s">
        <v>5390</v>
      </c>
      <c r="D3568" s="620">
        <v>11</v>
      </c>
      <c r="E3568" s="620">
        <v>26.73</v>
      </c>
      <c r="F3568" s="620">
        <v>37.729999999999997</v>
      </c>
    </row>
    <row r="3569" spans="1:6">
      <c r="A3569" s="617" t="s">
        <v>15885</v>
      </c>
      <c r="B3569" s="618" t="s">
        <v>15886</v>
      </c>
      <c r="C3569" s="619" t="s">
        <v>5390</v>
      </c>
      <c r="D3569" s="620">
        <v>20.440000000000001</v>
      </c>
      <c r="E3569" s="620">
        <v>49.64</v>
      </c>
      <c r="F3569" s="620">
        <v>70.08</v>
      </c>
    </row>
    <row r="3570" spans="1:6">
      <c r="A3570" s="617" t="s">
        <v>15795</v>
      </c>
      <c r="B3570" s="618" t="s">
        <v>15796</v>
      </c>
      <c r="C3570" s="619" t="s">
        <v>99</v>
      </c>
      <c r="D3570" s="620">
        <v>31.44</v>
      </c>
      <c r="E3570" s="620">
        <v>76.36</v>
      </c>
      <c r="F3570" s="620">
        <v>107.8</v>
      </c>
    </row>
    <row r="3571" spans="1:6">
      <c r="A3571" s="617" t="s">
        <v>15887</v>
      </c>
      <c r="B3571" s="618" t="s">
        <v>15888</v>
      </c>
      <c r="C3571" s="619" t="s">
        <v>5390</v>
      </c>
      <c r="D3571" s="620">
        <v>3.14</v>
      </c>
      <c r="E3571" s="620">
        <v>7.64</v>
      </c>
      <c r="F3571" s="620">
        <v>10.78</v>
      </c>
    </row>
    <row r="3572" spans="1:6">
      <c r="A3572" s="617" t="s">
        <v>15889</v>
      </c>
      <c r="B3572" s="618" t="s">
        <v>15890</v>
      </c>
      <c r="C3572" s="619" t="s">
        <v>5390</v>
      </c>
      <c r="D3572" s="620">
        <v>7.86</v>
      </c>
      <c r="E3572" s="620">
        <v>19.100000000000001</v>
      </c>
      <c r="F3572" s="620">
        <v>26.96</v>
      </c>
    </row>
    <row r="3573" spans="1:6">
      <c r="A3573" s="617" t="s">
        <v>15891</v>
      </c>
      <c r="B3573" s="618" t="s">
        <v>15892</v>
      </c>
      <c r="C3573" s="619" t="s">
        <v>5390</v>
      </c>
      <c r="D3573" s="620">
        <v>12.58</v>
      </c>
      <c r="E3573" s="620">
        <v>30.54</v>
      </c>
      <c r="F3573" s="620">
        <v>43.12</v>
      </c>
    </row>
    <row r="3574" spans="1:6">
      <c r="A3574" s="617" t="s">
        <v>15893</v>
      </c>
      <c r="B3574" s="618" t="s">
        <v>15894</v>
      </c>
      <c r="C3574" s="619" t="s">
        <v>5390</v>
      </c>
      <c r="D3574" s="620">
        <v>23.58</v>
      </c>
      <c r="E3574" s="620">
        <v>57.28</v>
      </c>
      <c r="F3574" s="620">
        <v>80.86</v>
      </c>
    </row>
    <row r="3575" spans="1:6">
      <c r="A3575" s="617" t="s">
        <v>15895</v>
      </c>
      <c r="B3575" s="618" t="s">
        <v>15896</v>
      </c>
      <c r="C3575" s="619" t="s">
        <v>99</v>
      </c>
      <c r="D3575" s="620">
        <v>94.36</v>
      </c>
      <c r="E3575" s="620">
        <v>237.84</v>
      </c>
      <c r="F3575" s="620">
        <v>332.2</v>
      </c>
    </row>
    <row r="3576" spans="1:6">
      <c r="A3576" s="617" t="s">
        <v>15897</v>
      </c>
      <c r="B3576" s="618" t="s">
        <v>15898</v>
      </c>
      <c r="C3576" s="619" t="s">
        <v>5390</v>
      </c>
      <c r="D3576" s="620">
        <v>3.94</v>
      </c>
      <c r="E3576" s="620">
        <v>9.5500000000000007</v>
      </c>
      <c r="F3576" s="620">
        <v>13.49</v>
      </c>
    </row>
    <row r="3577" spans="1:6">
      <c r="A3577" s="617" t="s">
        <v>15899</v>
      </c>
      <c r="B3577" s="618" t="s">
        <v>15900</v>
      </c>
      <c r="C3577" s="619" t="s">
        <v>5390</v>
      </c>
      <c r="D3577" s="620">
        <v>7.86</v>
      </c>
      <c r="E3577" s="620">
        <v>19.100000000000001</v>
      </c>
      <c r="F3577" s="620">
        <v>26.96</v>
      </c>
    </row>
    <row r="3578" spans="1:6">
      <c r="A3578" s="621"/>
      <c r="B3578" s="627" t="s">
        <v>11446</v>
      </c>
      <c r="C3578" s="628"/>
      <c r="D3578" s="629"/>
      <c r="E3578" s="629"/>
      <c r="F3578" s="629"/>
    </row>
    <row r="3579" spans="1:6">
      <c r="A3579" s="617" t="s">
        <v>15901</v>
      </c>
      <c r="B3579" s="618" t="s">
        <v>15902</v>
      </c>
      <c r="C3579" s="619" t="s">
        <v>5421</v>
      </c>
      <c r="D3579" s="620">
        <v>3.14</v>
      </c>
      <c r="E3579" s="620">
        <v>7.64</v>
      </c>
      <c r="F3579" s="620">
        <v>10.78</v>
      </c>
    </row>
    <row r="3580" spans="1:6">
      <c r="A3580" s="617" t="s">
        <v>15903</v>
      </c>
      <c r="B3580" s="618" t="s">
        <v>15904</v>
      </c>
      <c r="C3580" s="619" t="s">
        <v>5390</v>
      </c>
      <c r="D3580" s="620">
        <v>1.57</v>
      </c>
      <c r="E3580" s="620">
        <v>3.31</v>
      </c>
      <c r="F3580" s="620">
        <v>4.88</v>
      </c>
    </row>
    <row r="3581" spans="1:6">
      <c r="A3581" s="617" t="s">
        <v>15905</v>
      </c>
      <c r="B3581" s="618" t="s">
        <v>15906</v>
      </c>
      <c r="C3581" s="619" t="s">
        <v>5390</v>
      </c>
      <c r="D3581" s="620">
        <v>35.369999999999997</v>
      </c>
      <c r="E3581" s="620">
        <v>82.1</v>
      </c>
      <c r="F3581" s="620">
        <v>117.47</v>
      </c>
    </row>
    <row r="3582" spans="1:6">
      <c r="A3582" s="617" t="s">
        <v>15907</v>
      </c>
      <c r="B3582" s="618" t="s">
        <v>15908</v>
      </c>
      <c r="C3582" s="619" t="s">
        <v>5390</v>
      </c>
      <c r="D3582" s="620">
        <v>2.36</v>
      </c>
      <c r="E3582" s="620">
        <v>5.72</v>
      </c>
      <c r="F3582" s="620">
        <v>8.08</v>
      </c>
    </row>
    <row r="3583" spans="1:6">
      <c r="A3583" s="617" t="s">
        <v>15909</v>
      </c>
      <c r="B3583" s="618" t="s">
        <v>15910</v>
      </c>
      <c r="C3583" s="619" t="s">
        <v>5390</v>
      </c>
      <c r="D3583" s="620">
        <v>0.79</v>
      </c>
      <c r="E3583" s="620">
        <v>1.66</v>
      </c>
      <c r="F3583" s="620">
        <v>2.4500000000000002</v>
      </c>
    </row>
    <row r="3584" spans="1:6">
      <c r="A3584" s="617" t="s">
        <v>15911</v>
      </c>
      <c r="B3584" s="618" t="s">
        <v>15912</v>
      </c>
      <c r="C3584" s="619" t="s">
        <v>5390</v>
      </c>
      <c r="D3584" s="620">
        <v>3.94</v>
      </c>
      <c r="E3584" s="620">
        <v>9.5500000000000007</v>
      </c>
      <c r="F3584" s="620">
        <v>13.49</v>
      </c>
    </row>
    <row r="3585" spans="1:6">
      <c r="A3585" s="617" t="s">
        <v>15913</v>
      </c>
      <c r="B3585" s="618" t="s">
        <v>15914</v>
      </c>
      <c r="C3585" s="619" t="s">
        <v>5390</v>
      </c>
      <c r="D3585" s="620">
        <v>3.14</v>
      </c>
      <c r="E3585" s="620">
        <v>7.64</v>
      </c>
      <c r="F3585" s="620">
        <v>10.78</v>
      </c>
    </row>
    <row r="3586" spans="1:6">
      <c r="A3586" s="617" t="s">
        <v>15915</v>
      </c>
      <c r="B3586" s="618" t="s">
        <v>15916</v>
      </c>
      <c r="C3586" s="619" t="s">
        <v>5390</v>
      </c>
      <c r="D3586" s="620">
        <v>23.58</v>
      </c>
      <c r="E3586" s="620">
        <v>54.73</v>
      </c>
      <c r="F3586" s="620">
        <v>78.31</v>
      </c>
    </row>
    <row r="3587" spans="1:6">
      <c r="A3587" s="617" t="s">
        <v>15917</v>
      </c>
      <c r="B3587" s="618" t="s">
        <v>15918</v>
      </c>
      <c r="C3587" s="619" t="s">
        <v>5390</v>
      </c>
      <c r="D3587" s="620">
        <v>6.28</v>
      </c>
      <c r="E3587" s="620">
        <v>15.27</v>
      </c>
      <c r="F3587" s="620">
        <v>21.55</v>
      </c>
    </row>
    <row r="3588" spans="1:6">
      <c r="A3588" s="617" t="s">
        <v>15919</v>
      </c>
      <c r="B3588" s="618" t="s">
        <v>15920</v>
      </c>
      <c r="C3588" s="619" t="s">
        <v>5390</v>
      </c>
      <c r="D3588" s="620">
        <v>6.28</v>
      </c>
      <c r="E3588" s="620">
        <v>15.27</v>
      </c>
      <c r="F3588" s="620">
        <v>21.55</v>
      </c>
    </row>
    <row r="3589" spans="1:6">
      <c r="A3589" s="617" t="s">
        <v>15921</v>
      </c>
      <c r="B3589" s="618" t="s">
        <v>15922</v>
      </c>
      <c r="C3589" s="619" t="s">
        <v>5390</v>
      </c>
      <c r="D3589" s="620">
        <v>47.16</v>
      </c>
      <c r="E3589" s="620">
        <v>109.46</v>
      </c>
      <c r="F3589" s="620">
        <v>156.62</v>
      </c>
    </row>
    <row r="3590" spans="1:6">
      <c r="A3590" s="617" t="s">
        <v>15923</v>
      </c>
      <c r="B3590" s="618" t="s">
        <v>15924</v>
      </c>
      <c r="C3590" s="619" t="s">
        <v>5390</v>
      </c>
      <c r="D3590" s="620">
        <v>10.220000000000001</v>
      </c>
      <c r="E3590" s="620">
        <v>24.82</v>
      </c>
      <c r="F3590" s="620">
        <v>35.04</v>
      </c>
    </row>
    <row r="3591" spans="1:6">
      <c r="A3591" s="617" t="s">
        <v>15925</v>
      </c>
      <c r="B3591" s="618" t="s">
        <v>15926</v>
      </c>
      <c r="C3591" s="619" t="s">
        <v>5390</v>
      </c>
      <c r="D3591" s="620">
        <v>55.02</v>
      </c>
      <c r="E3591" s="620">
        <v>136.49</v>
      </c>
      <c r="F3591" s="620">
        <v>191.51</v>
      </c>
    </row>
    <row r="3592" spans="1:6">
      <c r="A3592" s="617" t="s">
        <v>15927</v>
      </c>
      <c r="B3592" s="618" t="s">
        <v>15928</v>
      </c>
      <c r="C3592" s="619" t="s">
        <v>5390</v>
      </c>
      <c r="D3592" s="620">
        <v>113.97</v>
      </c>
      <c r="E3592" s="620">
        <v>273.32</v>
      </c>
      <c r="F3592" s="620">
        <v>387.29</v>
      </c>
    </row>
    <row r="3593" spans="1:6">
      <c r="A3593" s="617" t="s">
        <v>15929</v>
      </c>
      <c r="B3593" s="618" t="s">
        <v>15930</v>
      </c>
      <c r="C3593" s="619" t="s">
        <v>5390</v>
      </c>
      <c r="D3593" s="620">
        <v>23.58</v>
      </c>
      <c r="E3593" s="620">
        <v>57.28</v>
      </c>
      <c r="F3593" s="620">
        <v>80.86</v>
      </c>
    </row>
    <row r="3594" spans="1:6">
      <c r="A3594" s="617" t="s">
        <v>15931</v>
      </c>
      <c r="B3594" s="618" t="s">
        <v>15932</v>
      </c>
      <c r="C3594" s="619" t="s">
        <v>5390</v>
      </c>
      <c r="D3594" s="620">
        <v>12.58</v>
      </c>
      <c r="E3594" s="620">
        <v>26.48</v>
      </c>
      <c r="F3594" s="620">
        <v>39.06</v>
      </c>
    </row>
    <row r="3595" spans="1:6">
      <c r="A3595" s="617" t="s">
        <v>15933</v>
      </c>
      <c r="B3595" s="618" t="s">
        <v>15934</v>
      </c>
      <c r="C3595" s="619" t="s">
        <v>5421</v>
      </c>
      <c r="D3595" s="620">
        <v>11.79</v>
      </c>
      <c r="E3595" s="620">
        <v>27.37</v>
      </c>
      <c r="F3595" s="620">
        <v>39.159999999999997</v>
      </c>
    </row>
    <row r="3596" spans="1:6">
      <c r="A3596" s="617" t="s">
        <v>15935</v>
      </c>
      <c r="B3596" s="618" t="s">
        <v>15936</v>
      </c>
      <c r="C3596" s="619" t="s">
        <v>5390</v>
      </c>
      <c r="D3596" s="620">
        <v>26.72</v>
      </c>
      <c r="E3596" s="620">
        <v>68.09</v>
      </c>
      <c r="F3596" s="620">
        <v>94.81</v>
      </c>
    </row>
    <row r="3597" spans="1:6">
      <c r="A3597" s="617" t="s">
        <v>15937</v>
      </c>
      <c r="B3597" s="618" t="s">
        <v>15938</v>
      </c>
      <c r="C3597" s="619" t="s">
        <v>5390</v>
      </c>
      <c r="D3597" s="620">
        <v>23.58</v>
      </c>
      <c r="E3597" s="620">
        <v>54.73</v>
      </c>
      <c r="F3597" s="620">
        <v>78.31</v>
      </c>
    </row>
    <row r="3598" spans="1:6">
      <c r="A3598" s="617" t="s">
        <v>15939</v>
      </c>
      <c r="B3598" s="618" t="s">
        <v>15940</v>
      </c>
      <c r="C3598" s="619" t="s">
        <v>5390</v>
      </c>
      <c r="D3598" s="620">
        <v>4.72</v>
      </c>
      <c r="E3598" s="620">
        <v>11.46</v>
      </c>
      <c r="F3598" s="620">
        <v>16.18</v>
      </c>
    </row>
    <row r="3599" spans="1:6">
      <c r="A3599" s="617" t="s">
        <v>15941</v>
      </c>
      <c r="B3599" s="618" t="s">
        <v>15942</v>
      </c>
      <c r="C3599" s="619" t="s">
        <v>207</v>
      </c>
      <c r="D3599" s="620">
        <v>0.31</v>
      </c>
      <c r="E3599" s="620">
        <v>0.66</v>
      </c>
      <c r="F3599" s="620">
        <v>0.97</v>
      </c>
    </row>
    <row r="3600" spans="1:6">
      <c r="A3600" s="617" t="s">
        <v>15943</v>
      </c>
      <c r="B3600" s="618" t="s">
        <v>15944</v>
      </c>
      <c r="C3600" s="619" t="s">
        <v>5390</v>
      </c>
      <c r="D3600" s="620">
        <v>3.93</v>
      </c>
      <c r="E3600" s="620">
        <v>8.2799999999999994</v>
      </c>
      <c r="F3600" s="620">
        <v>12.21</v>
      </c>
    </row>
    <row r="3601" spans="1:6">
      <c r="A3601" s="617" t="s">
        <v>15945</v>
      </c>
      <c r="B3601" s="618" t="s">
        <v>15946</v>
      </c>
      <c r="C3601" s="619" t="s">
        <v>5390</v>
      </c>
      <c r="D3601" s="620">
        <v>7.86</v>
      </c>
      <c r="E3601" s="620">
        <v>19.100000000000001</v>
      </c>
      <c r="F3601" s="620">
        <v>26.96</v>
      </c>
    </row>
    <row r="3602" spans="1:6">
      <c r="A3602" s="617" t="s">
        <v>15947</v>
      </c>
      <c r="B3602" s="618" t="s">
        <v>15948</v>
      </c>
      <c r="C3602" s="619" t="s">
        <v>5390</v>
      </c>
      <c r="D3602" s="620">
        <v>4.72</v>
      </c>
      <c r="E3602" s="620">
        <v>11.46</v>
      </c>
      <c r="F3602" s="620">
        <v>16.18</v>
      </c>
    </row>
    <row r="3603" spans="1:6">
      <c r="A3603" s="617" t="s">
        <v>15949</v>
      </c>
      <c r="B3603" s="618" t="s">
        <v>15950</v>
      </c>
      <c r="C3603" s="619" t="s">
        <v>5390</v>
      </c>
      <c r="D3603" s="620">
        <v>6.29</v>
      </c>
      <c r="E3603" s="620">
        <v>13.24</v>
      </c>
      <c r="F3603" s="620">
        <v>19.53</v>
      </c>
    </row>
    <row r="3604" spans="1:6">
      <c r="A3604" s="617" t="s">
        <v>15951</v>
      </c>
      <c r="B3604" s="618" t="s">
        <v>15952</v>
      </c>
      <c r="C3604" s="619" t="s">
        <v>5390</v>
      </c>
      <c r="D3604" s="620">
        <v>35.369999999999997</v>
      </c>
      <c r="E3604" s="620">
        <v>82.1</v>
      </c>
      <c r="F3604" s="620">
        <v>117.47</v>
      </c>
    </row>
    <row r="3605" spans="1:6">
      <c r="A3605" s="617" t="s">
        <v>15953</v>
      </c>
      <c r="B3605" s="618" t="s">
        <v>15954</v>
      </c>
      <c r="C3605" s="619" t="s">
        <v>5390</v>
      </c>
      <c r="D3605" s="620">
        <v>23.58</v>
      </c>
      <c r="E3605" s="620">
        <v>54.73</v>
      </c>
      <c r="F3605" s="620">
        <v>78.31</v>
      </c>
    </row>
    <row r="3606" spans="1:6">
      <c r="A3606" s="617" t="s">
        <v>15955</v>
      </c>
      <c r="B3606" s="618" t="s">
        <v>15956</v>
      </c>
      <c r="C3606" s="619" t="s">
        <v>5421</v>
      </c>
      <c r="D3606" s="620">
        <v>3.14</v>
      </c>
      <c r="E3606" s="620">
        <v>7.64</v>
      </c>
      <c r="F3606" s="620">
        <v>10.78</v>
      </c>
    </row>
    <row r="3607" spans="1:6">
      <c r="A3607" s="617" t="s">
        <v>15957</v>
      </c>
      <c r="B3607" s="618" t="s">
        <v>15958</v>
      </c>
      <c r="C3607" s="619" t="s">
        <v>5390</v>
      </c>
      <c r="D3607" s="620">
        <v>1.57</v>
      </c>
      <c r="E3607" s="620">
        <v>3.31</v>
      </c>
      <c r="F3607" s="620">
        <v>4.88</v>
      </c>
    </row>
    <row r="3608" spans="1:6">
      <c r="A3608" s="617" t="s">
        <v>15959</v>
      </c>
      <c r="B3608" s="618" t="s">
        <v>15960</v>
      </c>
      <c r="C3608" s="619" t="s">
        <v>5390</v>
      </c>
      <c r="D3608" s="620">
        <v>22.01</v>
      </c>
      <c r="E3608" s="620">
        <v>54.59</v>
      </c>
      <c r="F3608" s="620">
        <v>76.599999999999994</v>
      </c>
    </row>
    <row r="3609" spans="1:6">
      <c r="A3609" s="617" t="s">
        <v>15961</v>
      </c>
      <c r="B3609" s="618" t="s">
        <v>15962</v>
      </c>
      <c r="C3609" s="619" t="s">
        <v>5390</v>
      </c>
      <c r="D3609" s="620">
        <v>15.72</v>
      </c>
      <c r="E3609" s="620">
        <v>38.18</v>
      </c>
      <c r="F3609" s="620">
        <v>53.9</v>
      </c>
    </row>
    <row r="3610" spans="1:6">
      <c r="A3610" s="617" t="s">
        <v>15963</v>
      </c>
      <c r="B3610" s="618" t="s">
        <v>15964</v>
      </c>
      <c r="C3610" s="619" t="s">
        <v>5390</v>
      </c>
      <c r="D3610" s="620">
        <v>0.79</v>
      </c>
      <c r="E3610" s="620">
        <v>1.66</v>
      </c>
      <c r="F3610" s="620">
        <v>2.4500000000000002</v>
      </c>
    </row>
    <row r="3611" spans="1:6">
      <c r="A3611" s="617" t="s">
        <v>15965</v>
      </c>
      <c r="B3611" s="618" t="s">
        <v>15966</v>
      </c>
      <c r="C3611" s="619" t="s">
        <v>5390</v>
      </c>
      <c r="D3611" s="620">
        <v>3.94</v>
      </c>
      <c r="E3611" s="620">
        <v>9.5500000000000007</v>
      </c>
      <c r="F3611" s="620">
        <v>13.49</v>
      </c>
    </row>
    <row r="3612" spans="1:6">
      <c r="A3612" s="617" t="s">
        <v>15967</v>
      </c>
      <c r="B3612" s="618" t="s">
        <v>15968</v>
      </c>
      <c r="C3612" s="619" t="s">
        <v>5390</v>
      </c>
      <c r="D3612" s="620">
        <v>3.14</v>
      </c>
      <c r="E3612" s="620">
        <v>7.64</v>
      </c>
      <c r="F3612" s="620">
        <v>10.78</v>
      </c>
    </row>
    <row r="3613" spans="1:6">
      <c r="A3613" s="617" t="s">
        <v>15969</v>
      </c>
      <c r="B3613" s="618" t="s">
        <v>15970</v>
      </c>
      <c r="C3613" s="619" t="s">
        <v>5390</v>
      </c>
      <c r="D3613" s="620">
        <v>3.14</v>
      </c>
      <c r="E3613" s="620">
        <v>7.64</v>
      </c>
      <c r="F3613" s="620">
        <v>10.78</v>
      </c>
    </row>
    <row r="3614" spans="1:6">
      <c r="A3614" s="617" t="s">
        <v>15971</v>
      </c>
      <c r="B3614" s="618" t="s">
        <v>15972</v>
      </c>
      <c r="C3614" s="619" t="s">
        <v>5390</v>
      </c>
      <c r="D3614" s="620">
        <v>35.369999999999997</v>
      </c>
      <c r="E3614" s="620">
        <v>82.1</v>
      </c>
      <c r="F3614" s="620">
        <v>117.47</v>
      </c>
    </row>
    <row r="3615" spans="1:6">
      <c r="A3615" s="617" t="s">
        <v>15973</v>
      </c>
      <c r="B3615" s="618" t="s">
        <v>15974</v>
      </c>
      <c r="C3615" s="619" t="s">
        <v>5390</v>
      </c>
      <c r="D3615" s="620">
        <v>6.28</v>
      </c>
      <c r="E3615" s="620">
        <v>15.27</v>
      </c>
      <c r="F3615" s="620">
        <v>21.55</v>
      </c>
    </row>
    <row r="3616" spans="1:6">
      <c r="A3616" s="617" t="s">
        <v>15975</v>
      </c>
      <c r="B3616" s="618" t="s">
        <v>15976</v>
      </c>
      <c r="C3616" s="619" t="s">
        <v>5390</v>
      </c>
      <c r="D3616" s="620">
        <v>6.28</v>
      </c>
      <c r="E3616" s="620">
        <v>15.27</v>
      </c>
      <c r="F3616" s="620">
        <v>21.55</v>
      </c>
    </row>
    <row r="3617" spans="1:6">
      <c r="A3617" s="617" t="s">
        <v>15977</v>
      </c>
      <c r="B3617" s="618" t="s">
        <v>15978</v>
      </c>
      <c r="C3617" s="619" t="s">
        <v>5390</v>
      </c>
      <c r="D3617" s="620">
        <v>47.16</v>
      </c>
      <c r="E3617" s="620">
        <v>109.46</v>
      </c>
      <c r="F3617" s="620">
        <v>156.62</v>
      </c>
    </row>
    <row r="3618" spans="1:6">
      <c r="A3618" s="617" t="s">
        <v>15979</v>
      </c>
      <c r="B3618" s="618" t="s">
        <v>15980</v>
      </c>
      <c r="C3618" s="619" t="s">
        <v>5390</v>
      </c>
      <c r="D3618" s="620">
        <v>10.220000000000001</v>
      </c>
      <c r="E3618" s="620">
        <v>24.82</v>
      </c>
      <c r="F3618" s="620">
        <v>35.04</v>
      </c>
    </row>
    <row r="3619" spans="1:6">
      <c r="A3619" s="617" t="s">
        <v>15981</v>
      </c>
      <c r="B3619" s="618" t="s">
        <v>15982</v>
      </c>
      <c r="C3619" s="619" t="s">
        <v>5390</v>
      </c>
      <c r="D3619" s="620">
        <v>55.02</v>
      </c>
      <c r="E3619" s="620">
        <v>136.49</v>
      </c>
      <c r="F3619" s="620">
        <v>191.51</v>
      </c>
    </row>
    <row r="3620" spans="1:6">
      <c r="A3620" s="617" t="s">
        <v>15983</v>
      </c>
      <c r="B3620" s="618" t="s">
        <v>15984</v>
      </c>
      <c r="C3620" s="619" t="s">
        <v>5390</v>
      </c>
      <c r="D3620" s="620">
        <v>113.97</v>
      </c>
      <c r="E3620" s="620">
        <v>273.32</v>
      </c>
      <c r="F3620" s="620">
        <v>387.29</v>
      </c>
    </row>
    <row r="3621" spans="1:6">
      <c r="A3621" s="617" t="s">
        <v>15985</v>
      </c>
      <c r="B3621" s="618" t="s">
        <v>15986</v>
      </c>
      <c r="C3621" s="619" t="s">
        <v>5390</v>
      </c>
      <c r="D3621" s="620">
        <v>23.58</v>
      </c>
      <c r="E3621" s="620">
        <v>57.28</v>
      </c>
      <c r="F3621" s="620">
        <v>80.86</v>
      </c>
    </row>
    <row r="3622" spans="1:6">
      <c r="A3622" s="617" t="s">
        <v>15987</v>
      </c>
      <c r="B3622" s="618" t="s">
        <v>15988</v>
      </c>
      <c r="C3622" s="619" t="s">
        <v>5390</v>
      </c>
      <c r="D3622" s="620">
        <v>12.58</v>
      </c>
      <c r="E3622" s="620">
        <v>26.48</v>
      </c>
      <c r="F3622" s="620">
        <v>39.06</v>
      </c>
    </row>
    <row r="3623" spans="1:6">
      <c r="A3623" s="617" t="s">
        <v>15989</v>
      </c>
      <c r="B3623" s="618" t="s">
        <v>15990</v>
      </c>
      <c r="C3623" s="619" t="s">
        <v>5421</v>
      </c>
      <c r="D3623" s="620">
        <v>2.36</v>
      </c>
      <c r="E3623" s="620">
        <v>5.72</v>
      </c>
      <c r="F3623" s="620">
        <v>8.08</v>
      </c>
    </row>
    <row r="3624" spans="1:6">
      <c r="A3624" s="617" t="s">
        <v>15991</v>
      </c>
      <c r="B3624" s="618" t="s">
        <v>15992</v>
      </c>
      <c r="C3624" s="619" t="s">
        <v>5390</v>
      </c>
      <c r="D3624" s="620">
        <v>43.23</v>
      </c>
      <c r="E3624" s="620">
        <v>108.98</v>
      </c>
      <c r="F3624" s="620">
        <v>152.21</v>
      </c>
    </row>
    <row r="3625" spans="1:6">
      <c r="A3625" s="617" t="s">
        <v>15993</v>
      </c>
      <c r="B3625" s="618" t="s">
        <v>15994</v>
      </c>
      <c r="C3625" s="619" t="s">
        <v>5390</v>
      </c>
      <c r="D3625" s="620">
        <v>7.86</v>
      </c>
      <c r="E3625" s="620">
        <v>19.100000000000001</v>
      </c>
      <c r="F3625" s="620">
        <v>26.96</v>
      </c>
    </row>
    <row r="3626" spans="1:6">
      <c r="A3626" s="617" t="s">
        <v>15995</v>
      </c>
      <c r="B3626" s="618" t="s">
        <v>15996</v>
      </c>
      <c r="C3626" s="619" t="s">
        <v>5390</v>
      </c>
      <c r="D3626" s="620">
        <v>4.72</v>
      </c>
      <c r="E3626" s="620">
        <v>11.46</v>
      </c>
      <c r="F3626" s="620">
        <v>16.18</v>
      </c>
    </row>
    <row r="3627" spans="1:6">
      <c r="A3627" s="617" t="s">
        <v>15997</v>
      </c>
      <c r="B3627" s="618" t="s">
        <v>15998</v>
      </c>
      <c r="C3627" s="619" t="s">
        <v>5421</v>
      </c>
      <c r="D3627" s="620">
        <v>6.28</v>
      </c>
      <c r="E3627" s="620">
        <v>15.27</v>
      </c>
      <c r="F3627" s="620">
        <v>21.55</v>
      </c>
    </row>
    <row r="3628" spans="1:6">
      <c r="A3628" s="617" t="s">
        <v>15999</v>
      </c>
      <c r="B3628" s="618" t="s">
        <v>16000</v>
      </c>
      <c r="C3628" s="619" t="s">
        <v>5390</v>
      </c>
      <c r="D3628" s="620">
        <v>3.14</v>
      </c>
      <c r="E3628" s="620">
        <v>7.64</v>
      </c>
      <c r="F3628" s="620">
        <v>10.78</v>
      </c>
    </row>
    <row r="3629" spans="1:6">
      <c r="A3629" s="617" t="s">
        <v>16001</v>
      </c>
      <c r="B3629" s="618" t="s">
        <v>16002</v>
      </c>
      <c r="C3629" s="619" t="s">
        <v>5390</v>
      </c>
      <c r="D3629" s="620">
        <v>50.31</v>
      </c>
      <c r="E3629" s="620">
        <v>151.9</v>
      </c>
      <c r="F3629" s="620">
        <v>202.21</v>
      </c>
    </row>
    <row r="3630" spans="1:6">
      <c r="A3630" s="617" t="s">
        <v>16003</v>
      </c>
      <c r="B3630" s="618" t="s">
        <v>16004</v>
      </c>
      <c r="C3630" s="619" t="s">
        <v>5390</v>
      </c>
      <c r="D3630" s="620">
        <v>3.14</v>
      </c>
      <c r="E3630" s="620">
        <v>7.64</v>
      </c>
      <c r="F3630" s="620">
        <v>10.78</v>
      </c>
    </row>
    <row r="3631" spans="1:6">
      <c r="A3631" s="617" t="s">
        <v>16005</v>
      </c>
      <c r="B3631" s="618" t="s">
        <v>16006</v>
      </c>
      <c r="C3631" s="619" t="s">
        <v>5390</v>
      </c>
      <c r="D3631" s="620">
        <v>3.14</v>
      </c>
      <c r="E3631" s="620">
        <v>7.64</v>
      </c>
      <c r="F3631" s="620">
        <v>10.78</v>
      </c>
    </row>
    <row r="3632" spans="1:6">
      <c r="A3632" s="617" t="s">
        <v>16007</v>
      </c>
      <c r="B3632" s="618" t="s">
        <v>16008</v>
      </c>
      <c r="C3632" s="619" t="s">
        <v>5390</v>
      </c>
      <c r="D3632" s="620">
        <v>10.220000000000001</v>
      </c>
      <c r="E3632" s="620">
        <v>24.82</v>
      </c>
      <c r="F3632" s="620">
        <v>35.04</v>
      </c>
    </row>
    <row r="3633" spans="1:6">
      <c r="A3633" s="617" t="s">
        <v>16009</v>
      </c>
      <c r="B3633" s="618" t="s">
        <v>16010</v>
      </c>
      <c r="C3633" s="619" t="s">
        <v>5390</v>
      </c>
      <c r="D3633" s="620">
        <v>9.44</v>
      </c>
      <c r="E3633" s="620">
        <v>22.91</v>
      </c>
      <c r="F3633" s="620">
        <v>32.35</v>
      </c>
    </row>
    <row r="3634" spans="1:6">
      <c r="A3634" s="617" t="s">
        <v>16011</v>
      </c>
      <c r="B3634" s="618" t="s">
        <v>16012</v>
      </c>
      <c r="C3634" s="619" t="s">
        <v>5390</v>
      </c>
      <c r="D3634" s="620">
        <v>47.16</v>
      </c>
      <c r="E3634" s="620">
        <v>109.46</v>
      </c>
      <c r="F3634" s="620">
        <v>156.62</v>
      </c>
    </row>
    <row r="3635" spans="1:6">
      <c r="A3635" s="617" t="s">
        <v>16013</v>
      </c>
      <c r="B3635" s="618" t="s">
        <v>16014</v>
      </c>
      <c r="C3635" s="619" t="s">
        <v>5390</v>
      </c>
      <c r="D3635" s="620">
        <v>7.86</v>
      </c>
      <c r="E3635" s="620">
        <v>19.100000000000001</v>
      </c>
      <c r="F3635" s="620">
        <v>26.96</v>
      </c>
    </row>
    <row r="3636" spans="1:6">
      <c r="A3636" s="617" t="s">
        <v>16015</v>
      </c>
      <c r="B3636" s="618" t="s">
        <v>16016</v>
      </c>
      <c r="C3636" s="619" t="s">
        <v>5390</v>
      </c>
      <c r="D3636" s="620">
        <v>7.86</v>
      </c>
      <c r="E3636" s="620">
        <v>19.100000000000001</v>
      </c>
      <c r="F3636" s="620">
        <v>26.96</v>
      </c>
    </row>
    <row r="3637" spans="1:6">
      <c r="A3637" s="617" t="s">
        <v>16017</v>
      </c>
      <c r="B3637" s="618" t="s">
        <v>16018</v>
      </c>
      <c r="C3637" s="619" t="s">
        <v>5390</v>
      </c>
      <c r="D3637" s="620">
        <v>74.67</v>
      </c>
      <c r="E3637" s="620">
        <v>177.71</v>
      </c>
      <c r="F3637" s="620">
        <v>252.38</v>
      </c>
    </row>
    <row r="3638" spans="1:6">
      <c r="A3638" s="617" t="s">
        <v>16019</v>
      </c>
      <c r="B3638" s="618" t="s">
        <v>16020</v>
      </c>
      <c r="C3638" s="619" t="s">
        <v>5390</v>
      </c>
      <c r="D3638" s="620">
        <v>25.94</v>
      </c>
      <c r="E3638" s="620">
        <v>62.84</v>
      </c>
      <c r="F3638" s="620">
        <v>88.78</v>
      </c>
    </row>
    <row r="3639" spans="1:6">
      <c r="A3639" s="617" t="s">
        <v>16021</v>
      </c>
      <c r="B3639" s="618" t="s">
        <v>16022</v>
      </c>
      <c r="C3639" s="619" t="s">
        <v>5390</v>
      </c>
      <c r="D3639" s="620">
        <v>133.62</v>
      </c>
      <c r="E3639" s="620">
        <v>332.47</v>
      </c>
      <c r="F3639" s="620">
        <v>466.09</v>
      </c>
    </row>
    <row r="3640" spans="1:6">
      <c r="A3640" s="617" t="s">
        <v>16023</v>
      </c>
      <c r="B3640" s="618" t="s">
        <v>16024</v>
      </c>
      <c r="C3640" s="619" t="s">
        <v>5390</v>
      </c>
      <c r="D3640" s="620">
        <v>220.08</v>
      </c>
      <c r="E3640" s="620">
        <v>545.96</v>
      </c>
      <c r="F3640" s="620">
        <v>766.04</v>
      </c>
    </row>
    <row r="3641" spans="1:6">
      <c r="A3641" s="617" t="s">
        <v>16025</v>
      </c>
      <c r="B3641" s="618" t="s">
        <v>16026</v>
      </c>
      <c r="C3641" s="619" t="s">
        <v>5390</v>
      </c>
      <c r="D3641" s="620">
        <v>21.23</v>
      </c>
      <c r="E3641" s="620">
        <v>51.89</v>
      </c>
      <c r="F3641" s="620">
        <v>73.12</v>
      </c>
    </row>
    <row r="3642" spans="1:6">
      <c r="A3642" s="617" t="s">
        <v>16027</v>
      </c>
      <c r="B3642" s="618" t="s">
        <v>16028</v>
      </c>
      <c r="C3642" s="619" t="s">
        <v>5390</v>
      </c>
      <c r="D3642" s="620">
        <v>47.16</v>
      </c>
      <c r="E3642" s="620">
        <v>109.46</v>
      </c>
      <c r="F3642" s="620">
        <v>156.62</v>
      </c>
    </row>
    <row r="3643" spans="1:6">
      <c r="A3643" s="617" t="s">
        <v>16029</v>
      </c>
      <c r="B3643" s="618" t="s">
        <v>16030</v>
      </c>
      <c r="C3643" s="619" t="s">
        <v>5421</v>
      </c>
      <c r="D3643" s="620">
        <v>4.72</v>
      </c>
      <c r="E3643" s="620">
        <v>11.46</v>
      </c>
      <c r="F3643" s="620">
        <v>16.18</v>
      </c>
    </row>
    <row r="3644" spans="1:6">
      <c r="A3644" s="617" t="s">
        <v>16031</v>
      </c>
      <c r="B3644" s="618" t="s">
        <v>16032</v>
      </c>
      <c r="C3644" s="619" t="s">
        <v>5390</v>
      </c>
      <c r="D3644" s="620">
        <v>86.46</v>
      </c>
      <c r="E3644" s="620">
        <v>217.93</v>
      </c>
      <c r="F3644" s="620">
        <v>304.39</v>
      </c>
    </row>
    <row r="3645" spans="1:6">
      <c r="A3645" s="617" t="s">
        <v>16033</v>
      </c>
      <c r="B3645" s="618" t="s">
        <v>16034</v>
      </c>
      <c r="C3645" s="619" t="s">
        <v>5390</v>
      </c>
      <c r="D3645" s="620">
        <v>7.86</v>
      </c>
      <c r="E3645" s="620">
        <v>19.100000000000001</v>
      </c>
      <c r="F3645" s="620">
        <v>26.96</v>
      </c>
    </row>
    <row r="3646" spans="1:6">
      <c r="A3646" s="617" t="s">
        <v>16035</v>
      </c>
      <c r="B3646" s="618" t="s">
        <v>16036</v>
      </c>
      <c r="C3646" s="619" t="s">
        <v>5390</v>
      </c>
      <c r="D3646" s="620">
        <v>4.72</v>
      </c>
      <c r="E3646" s="620">
        <v>11.46</v>
      </c>
      <c r="F3646" s="620">
        <v>16.18</v>
      </c>
    </row>
    <row r="3647" spans="1:6">
      <c r="A3647" s="621"/>
      <c r="B3647" s="627" t="s">
        <v>11447</v>
      </c>
      <c r="C3647" s="628"/>
      <c r="D3647" s="629"/>
      <c r="E3647" s="629"/>
      <c r="F3647" s="629"/>
    </row>
    <row r="3648" spans="1:6" ht="30">
      <c r="A3648" s="612">
        <v>102136</v>
      </c>
      <c r="B3648" s="613" t="s">
        <v>6938</v>
      </c>
      <c r="C3648" s="614" t="s">
        <v>5390</v>
      </c>
      <c r="D3648" s="615">
        <v>23.43</v>
      </c>
      <c r="E3648" s="615">
        <v>53.62</v>
      </c>
      <c r="F3648" s="615">
        <v>77.05</v>
      </c>
    </row>
    <row r="3649" spans="1:6">
      <c r="A3649" s="617" t="s">
        <v>16037</v>
      </c>
      <c r="B3649" s="618" t="s">
        <v>16038</v>
      </c>
      <c r="C3649" s="619" t="s">
        <v>1</v>
      </c>
      <c r="D3649" s="620">
        <v>3232.26</v>
      </c>
      <c r="E3649" s="620">
        <v>236.72</v>
      </c>
      <c r="F3649" s="620">
        <v>3468.98</v>
      </c>
    </row>
    <row r="3650" spans="1:6">
      <c r="A3650" s="617" t="s">
        <v>16039</v>
      </c>
      <c r="B3650" s="618" t="s">
        <v>16040</v>
      </c>
      <c r="C3650" s="619" t="s">
        <v>1</v>
      </c>
      <c r="D3650" s="620">
        <v>2271.33</v>
      </c>
      <c r="E3650" s="620">
        <v>236.72</v>
      </c>
      <c r="F3650" s="620">
        <v>2508.0500000000002</v>
      </c>
    </row>
    <row r="3651" spans="1:6">
      <c r="A3651" s="617" t="s">
        <v>16041</v>
      </c>
      <c r="B3651" s="618" t="s">
        <v>16042</v>
      </c>
      <c r="C3651" s="619" t="s">
        <v>1</v>
      </c>
      <c r="D3651" s="620">
        <v>2862.05</v>
      </c>
      <c r="E3651" s="620">
        <v>236.72</v>
      </c>
      <c r="F3651" s="620">
        <v>3098.77</v>
      </c>
    </row>
    <row r="3652" spans="1:6">
      <c r="A3652" s="617" t="s">
        <v>16043</v>
      </c>
      <c r="B3652" s="618" t="s">
        <v>16044</v>
      </c>
      <c r="C3652" s="619" t="s">
        <v>1</v>
      </c>
      <c r="D3652" s="620">
        <v>995.37</v>
      </c>
      <c r="E3652" s="620">
        <v>340.97</v>
      </c>
      <c r="F3652" s="620">
        <v>1336.34</v>
      </c>
    </row>
    <row r="3653" spans="1:6">
      <c r="A3653" s="617" t="s">
        <v>16045</v>
      </c>
      <c r="B3653" s="618" t="s">
        <v>16046</v>
      </c>
      <c r="C3653" s="619" t="s">
        <v>1</v>
      </c>
      <c r="D3653" s="620">
        <v>2106.0500000000002</v>
      </c>
      <c r="E3653" s="620">
        <v>1096</v>
      </c>
      <c r="F3653" s="620">
        <v>3202.05</v>
      </c>
    </row>
    <row r="3654" spans="1:6">
      <c r="A3654" s="621"/>
      <c r="B3654" s="627" t="s">
        <v>6939</v>
      </c>
      <c r="C3654" s="628"/>
      <c r="D3654" s="629"/>
      <c r="E3654" s="629"/>
      <c r="F3654" s="629"/>
    </row>
    <row r="3655" spans="1:6" ht="30">
      <c r="A3655" s="612">
        <v>100560</v>
      </c>
      <c r="B3655" s="613" t="s">
        <v>6940</v>
      </c>
      <c r="C3655" s="614" t="s">
        <v>5390</v>
      </c>
      <c r="D3655" s="615">
        <v>99.71</v>
      </c>
      <c r="E3655" s="615">
        <v>34.31</v>
      </c>
      <c r="F3655" s="615">
        <v>134.02000000000001</v>
      </c>
    </row>
    <row r="3656" spans="1:6" ht="30">
      <c r="A3656" s="612">
        <v>100561</v>
      </c>
      <c r="B3656" s="613" t="s">
        <v>6941</v>
      </c>
      <c r="C3656" s="614" t="s">
        <v>5390</v>
      </c>
      <c r="D3656" s="615">
        <v>207.38</v>
      </c>
      <c r="E3656" s="615">
        <v>39.200000000000003</v>
      </c>
      <c r="F3656" s="615">
        <v>246.58</v>
      </c>
    </row>
    <row r="3657" spans="1:6" ht="30">
      <c r="A3657" s="612">
        <v>100562</v>
      </c>
      <c r="B3657" s="613" t="s">
        <v>6942</v>
      </c>
      <c r="C3657" s="614" t="s">
        <v>5390</v>
      </c>
      <c r="D3657" s="615">
        <v>337.6</v>
      </c>
      <c r="E3657" s="615">
        <v>44.71</v>
      </c>
      <c r="F3657" s="615">
        <v>382.31</v>
      </c>
    </row>
    <row r="3658" spans="1:6" ht="30">
      <c r="A3658" s="612">
        <v>100563</v>
      </c>
      <c r="B3658" s="613" t="s">
        <v>6943</v>
      </c>
      <c r="C3658" s="614" t="s">
        <v>5390</v>
      </c>
      <c r="D3658" s="615">
        <v>500.46</v>
      </c>
      <c r="E3658" s="615">
        <v>50.94</v>
      </c>
      <c r="F3658" s="615">
        <v>551.4</v>
      </c>
    </row>
    <row r="3659" spans="1:6">
      <c r="A3659" s="617" t="s">
        <v>16047</v>
      </c>
      <c r="B3659" s="618" t="s">
        <v>16048</v>
      </c>
      <c r="C3659" s="619" t="s">
        <v>1</v>
      </c>
      <c r="D3659" s="620">
        <v>12.11</v>
      </c>
      <c r="E3659" s="620">
        <v>7.33</v>
      </c>
      <c r="F3659" s="620">
        <v>19.440000000000001</v>
      </c>
    </row>
    <row r="3660" spans="1:6">
      <c r="A3660" s="621"/>
      <c r="B3660" s="627" t="s">
        <v>11448</v>
      </c>
      <c r="C3660" s="628"/>
      <c r="D3660" s="629"/>
      <c r="E3660" s="629"/>
      <c r="F3660" s="629"/>
    </row>
    <row r="3661" spans="1:6" ht="45">
      <c r="A3661" s="612">
        <v>101878</v>
      </c>
      <c r="B3661" s="613" t="s">
        <v>6944</v>
      </c>
      <c r="C3661" s="614" t="s">
        <v>5390</v>
      </c>
      <c r="D3661" s="615">
        <v>660.78</v>
      </c>
      <c r="E3661" s="615">
        <v>58.14</v>
      </c>
      <c r="F3661" s="615">
        <v>718.92</v>
      </c>
    </row>
    <row r="3662" spans="1:6" ht="30">
      <c r="A3662" s="612">
        <v>101877</v>
      </c>
      <c r="B3662" s="613" t="s">
        <v>6945</v>
      </c>
      <c r="C3662" s="614" t="s">
        <v>5390</v>
      </c>
      <c r="D3662" s="615">
        <v>50.4</v>
      </c>
      <c r="E3662" s="615">
        <v>11.69</v>
      </c>
      <c r="F3662" s="615">
        <v>62.09</v>
      </c>
    </row>
    <row r="3663" spans="1:6" ht="30">
      <c r="A3663" s="612">
        <v>101876</v>
      </c>
      <c r="B3663" s="613" t="s">
        <v>6946</v>
      </c>
      <c r="C3663" s="614" t="s">
        <v>5390</v>
      </c>
      <c r="D3663" s="615">
        <v>77.099999999999994</v>
      </c>
      <c r="E3663" s="615">
        <v>13.17</v>
      </c>
      <c r="F3663" s="615">
        <v>90.27</v>
      </c>
    </row>
    <row r="3664" spans="1:6" ht="30">
      <c r="A3664" s="617" t="s">
        <v>16049</v>
      </c>
      <c r="B3664" s="618" t="s">
        <v>16050</v>
      </c>
      <c r="C3664" s="619" t="s">
        <v>5390</v>
      </c>
      <c r="D3664" s="620">
        <v>101.1</v>
      </c>
      <c r="E3664" s="620">
        <v>52.37</v>
      </c>
      <c r="F3664" s="620">
        <v>153.47</v>
      </c>
    </row>
    <row r="3665" spans="1:6" ht="45">
      <c r="A3665" s="612">
        <v>101875</v>
      </c>
      <c r="B3665" s="613" t="s">
        <v>6947</v>
      </c>
      <c r="C3665" s="614" t="s">
        <v>5390</v>
      </c>
      <c r="D3665" s="615">
        <v>503.86</v>
      </c>
      <c r="E3665" s="615">
        <v>20.309999999999999</v>
      </c>
      <c r="F3665" s="615">
        <v>524.16999999999996</v>
      </c>
    </row>
    <row r="3666" spans="1:6" ht="45">
      <c r="A3666" s="612">
        <v>101883</v>
      </c>
      <c r="B3666" s="613" t="s">
        <v>6948</v>
      </c>
      <c r="C3666" s="614" t="s">
        <v>5390</v>
      </c>
      <c r="D3666" s="615">
        <v>702.53</v>
      </c>
      <c r="E3666" s="615">
        <v>22.6</v>
      </c>
      <c r="F3666" s="615">
        <v>725.13</v>
      </c>
    </row>
    <row r="3667" spans="1:6" ht="45">
      <c r="A3667" s="612">
        <v>101879</v>
      </c>
      <c r="B3667" s="613" t="s">
        <v>6949</v>
      </c>
      <c r="C3667" s="614" t="s">
        <v>5390</v>
      </c>
      <c r="D3667" s="615">
        <v>738</v>
      </c>
      <c r="E3667" s="615">
        <v>22.82</v>
      </c>
      <c r="F3667" s="615">
        <v>760.82</v>
      </c>
    </row>
    <row r="3668" spans="1:6" ht="30">
      <c r="A3668" s="617" t="s">
        <v>16051</v>
      </c>
      <c r="B3668" s="618" t="s">
        <v>16052</v>
      </c>
      <c r="C3668" s="619" t="s">
        <v>1</v>
      </c>
      <c r="D3668" s="620">
        <v>691.68</v>
      </c>
      <c r="E3668" s="620">
        <v>157.18</v>
      </c>
      <c r="F3668" s="620">
        <v>848.86</v>
      </c>
    </row>
    <row r="3669" spans="1:6" ht="45">
      <c r="A3669" s="612">
        <v>101880</v>
      </c>
      <c r="B3669" s="613" t="s">
        <v>6950</v>
      </c>
      <c r="C3669" s="614" t="s">
        <v>5390</v>
      </c>
      <c r="D3669" s="615">
        <v>847.89</v>
      </c>
      <c r="E3669" s="615">
        <v>27.4</v>
      </c>
      <c r="F3669" s="615">
        <v>875.29</v>
      </c>
    </row>
    <row r="3670" spans="1:6" ht="45">
      <c r="A3670" s="612">
        <v>101882</v>
      </c>
      <c r="B3670" s="613" t="s">
        <v>6951</v>
      </c>
      <c r="C3670" s="614" t="s">
        <v>5390</v>
      </c>
      <c r="D3670" s="615">
        <v>1769.56</v>
      </c>
      <c r="E3670" s="615">
        <v>27.46</v>
      </c>
      <c r="F3670" s="615">
        <v>1797.02</v>
      </c>
    </row>
    <row r="3671" spans="1:6" ht="45">
      <c r="A3671" s="612">
        <v>101881</v>
      </c>
      <c r="B3671" s="613" t="s">
        <v>6952</v>
      </c>
      <c r="C3671" s="614" t="s">
        <v>5390</v>
      </c>
      <c r="D3671" s="615">
        <v>1235.3699999999999</v>
      </c>
      <c r="E3671" s="615">
        <v>27.53</v>
      </c>
      <c r="F3671" s="615">
        <v>1262.9000000000001</v>
      </c>
    </row>
    <row r="3672" spans="1:6" ht="30">
      <c r="A3672" s="617" t="s">
        <v>16053</v>
      </c>
      <c r="B3672" s="618" t="s">
        <v>16054</v>
      </c>
      <c r="C3672" s="619" t="s">
        <v>1</v>
      </c>
      <c r="D3672" s="620">
        <v>2145.2600000000002</v>
      </c>
      <c r="E3672" s="620">
        <v>366.06</v>
      </c>
      <c r="F3672" s="620">
        <v>2511.3200000000002</v>
      </c>
    </row>
    <row r="3673" spans="1:6">
      <c r="A3673" s="617" t="s">
        <v>16055</v>
      </c>
      <c r="B3673" s="618" t="s">
        <v>16056</v>
      </c>
      <c r="C3673" s="619" t="s">
        <v>1</v>
      </c>
      <c r="D3673" s="620">
        <v>3175.39</v>
      </c>
      <c r="E3673" s="620">
        <v>178.38</v>
      </c>
      <c r="F3673" s="620">
        <v>3353.77</v>
      </c>
    </row>
    <row r="3674" spans="1:6" ht="30">
      <c r="A3674" s="635" t="s">
        <v>16057</v>
      </c>
      <c r="B3674" s="618" t="s">
        <v>16058</v>
      </c>
      <c r="C3674" s="619" t="s">
        <v>5390</v>
      </c>
      <c r="D3674" s="620">
        <v>914.78</v>
      </c>
      <c r="E3674" s="620">
        <v>119.16</v>
      </c>
      <c r="F3674" s="620">
        <v>1033.94</v>
      </c>
    </row>
    <row r="3675" spans="1:6">
      <c r="A3675" s="617" t="s">
        <v>16059</v>
      </c>
      <c r="B3675" s="618" t="s">
        <v>16060</v>
      </c>
      <c r="C3675" s="619" t="s">
        <v>5390</v>
      </c>
      <c r="D3675" s="620">
        <v>8306.49</v>
      </c>
      <c r="E3675" s="620">
        <v>654.16</v>
      </c>
      <c r="F3675" s="620">
        <v>8960.65</v>
      </c>
    </row>
    <row r="3676" spans="1:6">
      <c r="A3676" s="617" t="s">
        <v>16061</v>
      </c>
      <c r="B3676" s="618" t="s">
        <v>16062</v>
      </c>
      <c r="C3676" s="619" t="s">
        <v>5390</v>
      </c>
      <c r="D3676" s="620">
        <v>4296.93</v>
      </c>
      <c r="E3676" s="620">
        <v>63.16</v>
      </c>
      <c r="F3676" s="620">
        <v>4360.09</v>
      </c>
    </row>
    <row r="3677" spans="1:6">
      <c r="A3677" s="617" t="s">
        <v>16063</v>
      </c>
      <c r="B3677" s="618" t="s">
        <v>16064</v>
      </c>
      <c r="C3677" s="619" t="s">
        <v>5421</v>
      </c>
      <c r="D3677" s="620">
        <v>11.33</v>
      </c>
      <c r="E3677" s="620">
        <v>5.41</v>
      </c>
      <c r="F3677" s="620">
        <v>16.739999999999998</v>
      </c>
    </row>
    <row r="3678" spans="1:6">
      <c r="A3678" s="617" t="s">
        <v>16065</v>
      </c>
      <c r="B3678" s="618" t="s">
        <v>16066</v>
      </c>
      <c r="C3678" s="619" t="s">
        <v>5421</v>
      </c>
      <c r="D3678" s="620">
        <v>21.77</v>
      </c>
      <c r="E3678" s="620">
        <v>5.41</v>
      </c>
      <c r="F3678" s="620">
        <v>27.18</v>
      </c>
    </row>
    <row r="3679" spans="1:6">
      <c r="A3679" s="617" t="s">
        <v>16067</v>
      </c>
      <c r="B3679" s="618" t="s">
        <v>16068</v>
      </c>
      <c r="C3679" s="619" t="s">
        <v>5421</v>
      </c>
      <c r="D3679" s="620">
        <v>53.78</v>
      </c>
      <c r="E3679" s="620">
        <v>5.41</v>
      </c>
      <c r="F3679" s="620">
        <v>59.19</v>
      </c>
    </row>
    <row r="3680" spans="1:6">
      <c r="A3680" s="617" t="s">
        <v>16069</v>
      </c>
      <c r="B3680" s="618" t="s">
        <v>16070</v>
      </c>
      <c r="C3680" s="619" t="s">
        <v>5421</v>
      </c>
      <c r="D3680" s="620">
        <v>111.57</v>
      </c>
      <c r="E3680" s="620">
        <v>6.49</v>
      </c>
      <c r="F3680" s="620">
        <v>118.06</v>
      </c>
    </row>
    <row r="3681" spans="1:6">
      <c r="A3681" s="617" t="s">
        <v>16071</v>
      </c>
      <c r="B3681" s="618" t="s">
        <v>16072</v>
      </c>
      <c r="C3681" s="619" t="s">
        <v>5421</v>
      </c>
      <c r="D3681" s="620">
        <v>124.46</v>
      </c>
      <c r="E3681" s="620">
        <v>6.49</v>
      </c>
      <c r="F3681" s="620">
        <v>130.94999999999999</v>
      </c>
    </row>
    <row r="3682" spans="1:6">
      <c r="A3682" s="617" t="s">
        <v>16073</v>
      </c>
      <c r="B3682" s="618" t="s">
        <v>16074</v>
      </c>
      <c r="C3682" s="619" t="s">
        <v>5421</v>
      </c>
      <c r="D3682" s="620">
        <v>303.12</v>
      </c>
      <c r="E3682" s="620">
        <v>6.49</v>
      </c>
      <c r="F3682" s="620">
        <v>309.61</v>
      </c>
    </row>
    <row r="3683" spans="1:6">
      <c r="A3683" s="617" t="s">
        <v>16075</v>
      </c>
      <c r="B3683" s="618" t="s">
        <v>16076</v>
      </c>
      <c r="C3683" s="619" t="s">
        <v>5421</v>
      </c>
      <c r="D3683" s="620">
        <v>518.98</v>
      </c>
      <c r="E3683" s="620">
        <v>95.46</v>
      </c>
      <c r="F3683" s="620">
        <v>614.44000000000005</v>
      </c>
    </row>
    <row r="3684" spans="1:6">
      <c r="A3684" s="617" t="s">
        <v>16077</v>
      </c>
      <c r="B3684" s="618" t="s">
        <v>16078</v>
      </c>
      <c r="C3684" s="619" t="s">
        <v>5421</v>
      </c>
      <c r="D3684" s="620">
        <v>779.83</v>
      </c>
      <c r="E3684" s="620">
        <v>104.99</v>
      </c>
      <c r="F3684" s="620">
        <v>884.82</v>
      </c>
    </row>
    <row r="3685" spans="1:6">
      <c r="A3685" s="621"/>
      <c r="B3685" s="627" t="s">
        <v>11449</v>
      </c>
      <c r="C3685" s="628"/>
      <c r="D3685" s="629"/>
      <c r="E3685" s="629"/>
      <c r="F3685" s="629"/>
    </row>
    <row r="3686" spans="1:6" ht="30">
      <c r="A3686" s="612">
        <v>97359</v>
      </c>
      <c r="B3686" s="613" t="s">
        <v>6953</v>
      </c>
      <c r="C3686" s="614" t="s">
        <v>5390</v>
      </c>
      <c r="D3686" s="615">
        <v>3925.26</v>
      </c>
      <c r="E3686" s="615">
        <v>139.72</v>
      </c>
      <c r="F3686" s="615">
        <v>4064.98</v>
      </c>
    </row>
    <row r="3687" spans="1:6" ht="30">
      <c r="A3687" s="612">
        <v>97360</v>
      </c>
      <c r="B3687" s="613" t="s">
        <v>6954</v>
      </c>
      <c r="C3687" s="614" t="s">
        <v>5390</v>
      </c>
      <c r="D3687" s="615">
        <v>7628.37</v>
      </c>
      <c r="E3687" s="615">
        <v>209.61</v>
      </c>
      <c r="F3687" s="615">
        <v>7837.98</v>
      </c>
    </row>
    <row r="3688" spans="1:6" ht="30">
      <c r="A3688" s="612">
        <v>97361</v>
      </c>
      <c r="B3688" s="613" t="s">
        <v>6955</v>
      </c>
      <c r="C3688" s="614" t="s">
        <v>5390</v>
      </c>
      <c r="D3688" s="615">
        <v>10171.17</v>
      </c>
      <c r="E3688" s="615">
        <v>279.47000000000003</v>
      </c>
      <c r="F3688" s="615">
        <v>10450.64</v>
      </c>
    </row>
    <row r="3689" spans="1:6" ht="30">
      <c r="A3689" s="612">
        <v>97362</v>
      </c>
      <c r="B3689" s="613" t="s">
        <v>6956</v>
      </c>
      <c r="C3689" s="614" t="s">
        <v>5390</v>
      </c>
      <c r="D3689" s="615">
        <v>2436.73</v>
      </c>
      <c r="E3689" s="615">
        <v>32.369999999999997</v>
      </c>
      <c r="F3689" s="615">
        <v>2469.1</v>
      </c>
    </row>
    <row r="3690" spans="1:6" ht="30">
      <c r="A3690" s="612">
        <v>101946</v>
      </c>
      <c r="B3690" s="613" t="s">
        <v>6957</v>
      </c>
      <c r="C3690" s="614" t="s">
        <v>5390</v>
      </c>
      <c r="D3690" s="615">
        <v>119.62</v>
      </c>
      <c r="E3690" s="615">
        <v>58.15</v>
      </c>
      <c r="F3690" s="615">
        <v>177.77</v>
      </c>
    </row>
    <row r="3691" spans="1:6" ht="30">
      <c r="A3691" s="617" t="s">
        <v>16079</v>
      </c>
      <c r="B3691" s="618" t="s">
        <v>16080</v>
      </c>
      <c r="C3691" s="619" t="s">
        <v>1</v>
      </c>
      <c r="D3691" s="620">
        <v>460.28</v>
      </c>
      <c r="E3691" s="620">
        <v>150.35</v>
      </c>
      <c r="F3691" s="620">
        <v>610.63</v>
      </c>
    </row>
    <row r="3692" spans="1:6" ht="30">
      <c r="A3692" s="617" t="s">
        <v>16081</v>
      </c>
      <c r="B3692" s="618" t="s">
        <v>16082</v>
      </c>
      <c r="C3692" s="619" t="s">
        <v>1</v>
      </c>
      <c r="D3692" s="620">
        <v>547.44000000000005</v>
      </c>
      <c r="E3692" s="620">
        <v>32.450000000000003</v>
      </c>
      <c r="F3692" s="620">
        <v>579.89</v>
      </c>
    </row>
    <row r="3693" spans="1:6" ht="30">
      <c r="A3693" s="617" t="s">
        <v>16083</v>
      </c>
      <c r="B3693" s="618" t="s">
        <v>16084</v>
      </c>
      <c r="C3693" s="619" t="s">
        <v>1</v>
      </c>
      <c r="D3693" s="620">
        <v>551.16999999999996</v>
      </c>
      <c r="E3693" s="620">
        <v>32.450000000000003</v>
      </c>
      <c r="F3693" s="620">
        <v>583.62</v>
      </c>
    </row>
    <row r="3694" spans="1:6">
      <c r="A3694" s="621"/>
      <c r="B3694" s="627" t="s">
        <v>11450</v>
      </c>
      <c r="C3694" s="628"/>
      <c r="D3694" s="629"/>
      <c r="E3694" s="629"/>
      <c r="F3694" s="629"/>
    </row>
    <row r="3695" spans="1:6" ht="30">
      <c r="A3695" s="612">
        <v>101938</v>
      </c>
      <c r="B3695" s="613" t="s">
        <v>6810</v>
      </c>
      <c r="C3695" s="614" t="s">
        <v>5390</v>
      </c>
      <c r="D3695" s="615">
        <v>104.36</v>
      </c>
      <c r="E3695" s="615">
        <v>16.5</v>
      </c>
      <c r="F3695" s="615">
        <v>120.86</v>
      </c>
    </row>
    <row r="3696" spans="1:6" ht="30">
      <c r="A3696" s="617" t="s">
        <v>16085</v>
      </c>
      <c r="B3696" s="618" t="s">
        <v>16086</v>
      </c>
      <c r="C3696" s="619" t="s">
        <v>1</v>
      </c>
      <c r="D3696" s="620">
        <v>1815.08</v>
      </c>
      <c r="E3696" s="620">
        <v>150.35</v>
      </c>
      <c r="F3696" s="620">
        <v>1965.43</v>
      </c>
    </row>
    <row r="3697" spans="1:6" ht="30">
      <c r="A3697" s="617" t="s">
        <v>16087</v>
      </c>
      <c r="B3697" s="618" t="s">
        <v>16088</v>
      </c>
      <c r="C3697" s="619" t="s">
        <v>1</v>
      </c>
      <c r="D3697" s="620">
        <v>1216.58</v>
      </c>
      <c r="E3697" s="620">
        <v>111.46</v>
      </c>
      <c r="F3697" s="620">
        <v>1328.04</v>
      </c>
    </row>
    <row r="3698" spans="1:6" ht="30">
      <c r="A3698" s="617" t="s">
        <v>16089</v>
      </c>
      <c r="B3698" s="618" t="s">
        <v>16090</v>
      </c>
      <c r="C3698" s="619" t="s">
        <v>1</v>
      </c>
      <c r="D3698" s="620">
        <v>292.88</v>
      </c>
      <c r="E3698" s="620">
        <v>150.35</v>
      </c>
      <c r="F3698" s="620">
        <v>443.23</v>
      </c>
    </row>
    <row r="3699" spans="1:6">
      <c r="A3699" s="621"/>
      <c r="B3699" s="627" t="s">
        <v>6958</v>
      </c>
      <c r="C3699" s="628"/>
      <c r="D3699" s="629"/>
      <c r="E3699" s="629"/>
      <c r="F3699" s="629"/>
    </row>
    <row r="3700" spans="1:6">
      <c r="A3700" s="612">
        <v>101901</v>
      </c>
      <c r="B3700" s="613" t="s">
        <v>6959</v>
      </c>
      <c r="C3700" s="614" t="s">
        <v>5390</v>
      </c>
      <c r="D3700" s="615">
        <v>99.07</v>
      </c>
      <c r="E3700" s="615">
        <v>5.43</v>
      </c>
      <c r="F3700" s="615">
        <v>104.5</v>
      </c>
    </row>
    <row r="3701" spans="1:6">
      <c r="A3701" s="612">
        <v>101902</v>
      </c>
      <c r="B3701" s="613" t="s">
        <v>6960</v>
      </c>
      <c r="C3701" s="614" t="s">
        <v>5390</v>
      </c>
      <c r="D3701" s="615">
        <v>122.03</v>
      </c>
      <c r="E3701" s="615">
        <v>7.57</v>
      </c>
      <c r="F3701" s="615">
        <v>129.6</v>
      </c>
    </row>
    <row r="3702" spans="1:6">
      <c r="A3702" s="617" t="s">
        <v>16091</v>
      </c>
      <c r="B3702" s="618" t="s">
        <v>16092</v>
      </c>
      <c r="C3702" s="619" t="s">
        <v>5390</v>
      </c>
      <c r="D3702" s="620">
        <v>136.08000000000001</v>
      </c>
      <c r="E3702" s="620">
        <v>7.59</v>
      </c>
      <c r="F3702" s="620">
        <v>143.66999999999999</v>
      </c>
    </row>
    <row r="3703" spans="1:6">
      <c r="A3703" s="612">
        <v>101903</v>
      </c>
      <c r="B3703" s="613" t="s">
        <v>6961</v>
      </c>
      <c r="C3703" s="614" t="s">
        <v>5390</v>
      </c>
      <c r="D3703" s="615">
        <v>254.05</v>
      </c>
      <c r="E3703" s="615">
        <v>15.47</v>
      </c>
      <c r="F3703" s="615">
        <v>269.52</v>
      </c>
    </row>
    <row r="3704" spans="1:6">
      <c r="A3704" s="612">
        <v>101904</v>
      </c>
      <c r="B3704" s="613" t="s">
        <v>6962</v>
      </c>
      <c r="C3704" s="614" t="s">
        <v>5390</v>
      </c>
      <c r="D3704" s="615">
        <v>945.02</v>
      </c>
      <c r="E3704" s="615">
        <v>29.88</v>
      </c>
      <c r="F3704" s="615">
        <v>974.9</v>
      </c>
    </row>
    <row r="3705" spans="1:6">
      <c r="A3705" s="621"/>
      <c r="B3705" s="627" t="s">
        <v>11451</v>
      </c>
      <c r="C3705" s="628"/>
      <c r="D3705" s="629"/>
      <c r="E3705" s="629"/>
      <c r="F3705" s="629"/>
    </row>
    <row r="3706" spans="1:6" ht="30">
      <c r="A3706" s="612">
        <v>101890</v>
      </c>
      <c r="B3706" s="613" t="s">
        <v>6963</v>
      </c>
      <c r="C3706" s="614" t="s">
        <v>5390</v>
      </c>
      <c r="D3706" s="615">
        <v>14.07</v>
      </c>
      <c r="E3706" s="615">
        <v>2.52</v>
      </c>
      <c r="F3706" s="615">
        <v>16.59</v>
      </c>
    </row>
    <row r="3707" spans="1:6" ht="30">
      <c r="A3707" s="612">
        <v>101891</v>
      </c>
      <c r="B3707" s="613" t="s">
        <v>6964</v>
      </c>
      <c r="C3707" s="614" t="s">
        <v>5390</v>
      </c>
      <c r="D3707" s="615">
        <v>23.54</v>
      </c>
      <c r="E3707" s="615">
        <v>5.15</v>
      </c>
      <c r="F3707" s="615">
        <v>28.69</v>
      </c>
    </row>
    <row r="3708" spans="1:6" ht="30">
      <c r="A3708" s="612">
        <v>93653</v>
      </c>
      <c r="B3708" s="613" t="s">
        <v>6965</v>
      </c>
      <c r="C3708" s="614" t="s">
        <v>5390</v>
      </c>
      <c r="D3708" s="615">
        <v>10.61</v>
      </c>
      <c r="E3708" s="615">
        <v>1.33</v>
      </c>
      <c r="F3708" s="615">
        <v>11.94</v>
      </c>
    </row>
    <row r="3709" spans="1:6" ht="30">
      <c r="A3709" s="612">
        <v>93654</v>
      </c>
      <c r="B3709" s="613" t="s">
        <v>6966</v>
      </c>
      <c r="C3709" s="614" t="s">
        <v>5390</v>
      </c>
      <c r="D3709" s="615">
        <v>10.83</v>
      </c>
      <c r="E3709" s="615">
        <v>1.79</v>
      </c>
      <c r="F3709" s="615">
        <v>12.62</v>
      </c>
    </row>
    <row r="3710" spans="1:6" ht="30">
      <c r="A3710" s="612">
        <v>93655</v>
      </c>
      <c r="B3710" s="613" t="s">
        <v>6967</v>
      </c>
      <c r="C3710" s="614" t="s">
        <v>5390</v>
      </c>
      <c r="D3710" s="615">
        <v>11.35</v>
      </c>
      <c r="E3710" s="615">
        <v>2.5299999999999998</v>
      </c>
      <c r="F3710" s="615">
        <v>13.88</v>
      </c>
    </row>
    <row r="3711" spans="1:6" ht="30">
      <c r="A3711" s="612">
        <v>93656</v>
      </c>
      <c r="B3711" s="613" t="s">
        <v>6968</v>
      </c>
      <c r="C3711" s="614" t="s">
        <v>5390</v>
      </c>
      <c r="D3711" s="615">
        <v>11.35</v>
      </c>
      <c r="E3711" s="615">
        <v>2.5299999999999998</v>
      </c>
      <c r="F3711" s="615">
        <v>13.88</v>
      </c>
    </row>
    <row r="3712" spans="1:6" ht="30">
      <c r="A3712" s="612">
        <v>93657</v>
      </c>
      <c r="B3712" s="613" t="s">
        <v>6969</v>
      </c>
      <c r="C3712" s="614" t="s">
        <v>5390</v>
      </c>
      <c r="D3712" s="615">
        <v>11.96</v>
      </c>
      <c r="E3712" s="615">
        <v>3.47</v>
      </c>
      <c r="F3712" s="615">
        <v>15.43</v>
      </c>
    </row>
    <row r="3713" spans="1:6" ht="30">
      <c r="A3713" s="612">
        <v>93658</v>
      </c>
      <c r="B3713" s="613" t="s">
        <v>6970</v>
      </c>
      <c r="C3713" s="614" t="s">
        <v>5390</v>
      </c>
      <c r="D3713" s="615">
        <v>17.2</v>
      </c>
      <c r="E3713" s="615">
        <v>5.15</v>
      </c>
      <c r="F3713" s="615">
        <v>22.35</v>
      </c>
    </row>
    <row r="3714" spans="1:6" ht="30">
      <c r="A3714" s="612">
        <v>93659</v>
      </c>
      <c r="B3714" s="613" t="s">
        <v>6971</v>
      </c>
      <c r="C3714" s="614" t="s">
        <v>5390</v>
      </c>
      <c r="D3714" s="615">
        <v>18.309999999999999</v>
      </c>
      <c r="E3714" s="615">
        <v>7.21</v>
      </c>
      <c r="F3714" s="615">
        <v>25.52</v>
      </c>
    </row>
    <row r="3715" spans="1:6">
      <c r="A3715" s="621"/>
      <c r="B3715" s="627" t="s">
        <v>11452</v>
      </c>
      <c r="C3715" s="628"/>
      <c r="D3715" s="629"/>
      <c r="E3715" s="629"/>
      <c r="F3715" s="629"/>
    </row>
    <row r="3716" spans="1:6" ht="30">
      <c r="A3716" s="612">
        <v>101892</v>
      </c>
      <c r="B3716" s="613" t="s">
        <v>6972</v>
      </c>
      <c r="C3716" s="614" t="s">
        <v>5390</v>
      </c>
      <c r="D3716" s="615">
        <v>68.39</v>
      </c>
      <c r="E3716" s="615">
        <v>5.04</v>
      </c>
      <c r="F3716" s="615">
        <v>73.430000000000007</v>
      </c>
    </row>
    <row r="3717" spans="1:6" ht="30">
      <c r="A3717" s="612">
        <v>93660</v>
      </c>
      <c r="B3717" s="613" t="s">
        <v>6973</v>
      </c>
      <c r="C3717" s="614" t="s">
        <v>5390</v>
      </c>
      <c r="D3717" s="615">
        <v>55.53</v>
      </c>
      <c r="E3717" s="615">
        <v>2.66</v>
      </c>
      <c r="F3717" s="615">
        <v>58.19</v>
      </c>
    </row>
    <row r="3718" spans="1:6" ht="30">
      <c r="A3718" s="612">
        <v>93661</v>
      </c>
      <c r="B3718" s="613" t="s">
        <v>6974</v>
      </c>
      <c r="C3718" s="614" t="s">
        <v>5390</v>
      </c>
      <c r="D3718" s="615">
        <v>55.92</v>
      </c>
      <c r="E3718" s="615">
        <v>3.61</v>
      </c>
      <c r="F3718" s="615">
        <v>59.53</v>
      </c>
    </row>
    <row r="3719" spans="1:6" ht="30">
      <c r="A3719" s="612">
        <v>93662</v>
      </c>
      <c r="B3719" s="613" t="s">
        <v>6975</v>
      </c>
      <c r="C3719" s="614" t="s">
        <v>5390</v>
      </c>
      <c r="D3719" s="615">
        <v>57.02</v>
      </c>
      <c r="E3719" s="615">
        <v>5.04</v>
      </c>
      <c r="F3719" s="615">
        <v>62.06</v>
      </c>
    </row>
    <row r="3720" spans="1:6" ht="30">
      <c r="A3720" s="612">
        <v>93663</v>
      </c>
      <c r="B3720" s="613" t="s">
        <v>6976</v>
      </c>
      <c r="C3720" s="614" t="s">
        <v>5390</v>
      </c>
      <c r="D3720" s="615">
        <v>57.02</v>
      </c>
      <c r="E3720" s="615">
        <v>5.04</v>
      </c>
      <c r="F3720" s="615">
        <v>62.06</v>
      </c>
    </row>
    <row r="3721" spans="1:6" ht="30">
      <c r="A3721" s="612">
        <v>93664</v>
      </c>
      <c r="B3721" s="613" t="s">
        <v>6977</v>
      </c>
      <c r="C3721" s="614" t="s">
        <v>5390</v>
      </c>
      <c r="D3721" s="615">
        <v>58.22</v>
      </c>
      <c r="E3721" s="615">
        <v>6.94</v>
      </c>
      <c r="F3721" s="615">
        <v>65.16</v>
      </c>
    </row>
    <row r="3722" spans="1:6" ht="30">
      <c r="A3722" s="612">
        <v>93665</v>
      </c>
      <c r="B3722" s="613" t="s">
        <v>6978</v>
      </c>
      <c r="C3722" s="614" t="s">
        <v>5390</v>
      </c>
      <c r="D3722" s="615">
        <v>59.02</v>
      </c>
      <c r="E3722" s="615">
        <v>10.31</v>
      </c>
      <c r="F3722" s="615">
        <v>69.33</v>
      </c>
    </row>
    <row r="3723" spans="1:6" ht="30">
      <c r="A3723" s="612">
        <v>93666</v>
      </c>
      <c r="B3723" s="613" t="s">
        <v>6979</v>
      </c>
      <c r="C3723" s="614" t="s">
        <v>5390</v>
      </c>
      <c r="D3723" s="615">
        <v>61.25</v>
      </c>
      <c r="E3723" s="615">
        <v>14.43</v>
      </c>
      <c r="F3723" s="615">
        <v>75.680000000000007</v>
      </c>
    </row>
    <row r="3724" spans="1:6">
      <c r="A3724" s="617" t="s">
        <v>16093</v>
      </c>
      <c r="B3724" s="618" t="s">
        <v>16094</v>
      </c>
      <c r="C3724" s="619" t="s">
        <v>1</v>
      </c>
      <c r="D3724" s="620">
        <v>87.16</v>
      </c>
      <c r="E3724" s="620">
        <v>22.91</v>
      </c>
      <c r="F3724" s="620">
        <v>110.07</v>
      </c>
    </row>
    <row r="3725" spans="1:6" ht="30">
      <c r="A3725" s="617" t="s">
        <v>16095</v>
      </c>
      <c r="B3725" s="618" t="s">
        <v>16096</v>
      </c>
      <c r="C3725" s="619" t="s">
        <v>5390</v>
      </c>
      <c r="D3725" s="620">
        <v>68.239999999999995</v>
      </c>
      <c r="E3725" s="620">
        <v>21.99</v>
      </c>
      <c r="F3725" s="620">
        <v>90.23</v>
      </c>
    </row>
    <row r="3726" spans="1:6">
      <c r="A3726" s="621"/>
      <c r="B3726" s="627" t="s">
        <v>11453</v>
      </c>
      <c r="C3726" s="628"/>
      <c r="D3726" s="629"/>
      <c r="E3726" s="629"/>
      <c r="F3726" s="629"/>
    </row>
    <row r="3727" spans="1:6" ht="30">
      <c r="A3727" s="612">
        <v>101893</v>
      </c>
      <c r="B3727" s="613" t="s">
        <v>6980</v>
      </c>
      <c r="C3727" s="614" t="s">
        <v>5390</v>
      </c>
      <c r="D3727" s="615">
        <v>86.41</v>
      </c>
      <c r="E3727" s="615">
        <v>7.57</v>
      </c>
      <c r="F3727" s="615">
        <v>93.98</v>
      </c>
    </row>
    <row r="3728" spans="1:6" ht="30">
      <c r="A3728" s="612">
        <v>101894</v>
      </c>
      <c r="B3728" s="613" t="s">
        <v>6981</v>
      </c>
      <c r="C3728" s="614" t="s">
        <v>5390</v>
      </c>
      <c r="D3728" s="615">
        <v>132.03</v>
      </c>
      <c r="E3728" s="615">
        <v>29.89</v>
      </c>
      <c r="F3728" s="615">
        <v>161.91999999999999</v>
      </c>
    </row>
    <row r="3729" spans="1:6" ht="30">
      <c r="A3729" s="612">
        <v>101895</v>
      </c>
      <c r="B3729" s="613" t="s">
        <v>6982</v>
      </c>
      <c r="C3729" s="614" t="s">
        <v>5390</v>
      </c>
      <c r="D3729" s="615">
        <v>386.78</v>
      </c>
      <c r="E3729" s="615">
        <v>50.51</v>
      </c>
      <c r="F3729" s="615">
        <v>437.29</v>
      </c>
    </row>
    <row r="3730" spans="1:6">
      <c r="A3730" s="617" t="s">
        <v>16097</v>
      </c>
      <c r="B3730" s="618" t="s">
        <v>16098</v>
      </c>
      <c r="C3730" s="619" t="s">
        <v>1</v>
      </c>
      <c r="D3730" s="620">
        <v>460.44</v>
      </c>
      <c r="E3730" s="620">
        <v>22.91</v>
      </c>
      <c r="F3730" s="620">
        <v>483.35</v>
      </c>
    </row>
    <row r="3731" spans="1:6" ht="30">
      <c r="A3731" s="617" t="s">
        <v>16099</v>
      </c>
      <c r="B3731" s="618" t="s">
        <v>16100</v>
      </c>
      <c r="C3731" s="619" t="s">
        <v>5390</v>
      </c>
      <c r="D3731" s="620">
        <v>239.56</v>
      </c>
      <c r="E3731" s="620">
        <v>36.65</v>
      </c>
      <c r="F3731" s="620">
        <v>276.20999999999998</v>
      </c>
    </row>
    <row r="3732" spans="1:6" ht="30">
      <c r="A3732" s="617" t="s">
        <v>16101</v>
      </c>
      <c r="B3732" s="618" t="s">
        <v>16102</v>
      </c>
      <c r="C3732" s="619" t="s">
        <v>1</v>
      </c>
      <c r="D3732" s="620">
        <v>251.04</v>
      </c>
      <c r="E3732" s="620">
        <v>48.49</v>
      </c>
      <c r="F3732" s="620">
        <v>299.52999999999997</v>
      </c>
    </row>
    <row r="3733" spans="1:6">
      <c r="A3733" s="617" t="s">
        <v>16103</v>
      </c>
      <c r="B3733" s="618" t="s">
        <v>16104</v>
      </c>
      <c r="C3733" s="619" t="s">
        <v>1</v>
      </c>
      <c r="D3733" s="620">
        <v>1704.23</v>
      </c>
      <c r="E3733" s="620">
        <v>22.91</v>
      </c>
      <c r="F3733" s="620">
        <v>1727.14</v>
      </c>
    </row>
    <row r="3734" spans="1:6" ht="30">
      <c r="A3734" s="612">
        <v>101896</v>
      </c>
      <c r="B3734" s="613" t="s">
        <v>6983</v>
      </c>
      <c r="C3734" s="614" t="s">
        <v>5390</v>
      </c>
      <c r="D3734" s="615">
        <v>602.70000000000005</v>
      </c>
      <c r="E3734" s="615">
        <v>50.5</v>
      </c>
      <c r="F3734" s="615">
        <v>653.20000000000005</v>
      </c>
    </row>
    <row r="3735" spans="1:6" ht="30">
      <c r="A3735" s="612">
        <v>101897</v>
      </c>
      <c r="B3735" s="613" t="s">
        <v>6984</v>
      </c>
      <c r="C3735" s="614" t="s">
        <v>5390</v>
      </c>
      <c r="D3735" s="615">
        <v>989.51</v>
      </c>
      <c r="E3735" s="615">
        <v>50.5</v>
      </c>
      <c r="F3735" s="615">
        <v>1040.01</v>
      </c>
    </row>
    <row r="3736" spans="1:6" ht="30">
      <c r="A3736" s="617" t="s">
        <v>16105</v>
      </c>
      <c r="B3736" s="618" t="s">
        <v>16106</v>
      </c>
      <c r="C3736" s="619" t="s">
        <v>1</v>
      </c>
      <c r="D3736" s="620">
        <v>1340.13</v>
      </c>
      <c r="E3736" s="620">
        <v>50.52</v>
      </c>
      <c r="F3736" s="620">
        <v>1390.65</v>
      </c>
    </row>
    <row r="3737" spans="1:6" ht="30">
      <c r="A3737" s="612">
        <v>101898</v>
      </c>
      <c r="B3737" s="613" t="s">
        <v>6985</v>
      </c>
      <c r="C3737" s="614" t="s">
        <v>5390</v>
      </c>
      <c r="D3737" s="615">
        <v>1340.14</v>
      </c>
      <c r="E3737" s="615">
        <v>50.5</v>
      </c>
      <c r="F3737" s="615">
        <v>1390.64</v>
      </c>
    </row>
    <row r="3738" spans="1:6" ht="30">
      <c r="A3738" s="612">
        <v>101899</v>
      </c>
      <c r="B3738" s="613" t="s">
        <v>6986</v>
      </c>
      <c r="C3738" s="614" t="s">
        <v>5390</v>
      </c>
      <c r="D3738" s="615">
        <v>2174.16</v>
      </c>
      <c r="E3738" s="615">
        <v>50.5</v>
      </c>
      <c r="F3738" s="615">
        <v>2224.66</v>
      </c>
    </row>
    <row r="3739" spans="1:6" ht="30">
      <c r="A3739" s="612">
        <v>101900</v>
      </c>
      <c r="B3739" s="613" t="s">
        <v>6987</v>
      </c>
      <c r="C3739" s="614" t="s">
        <v>5390</v>
      </c>
      <c r="D3739" s="615">
        <v>4589.83</v>
      </c>
      <c r="E3739" s="615">
        <v>50.5</v>
      </c>
      <c r="F3739" s="615">
        <v>4640.33</v>
      </c>
    </row>
    <row r="3740" spans="1:6" ht="30">
      <c r="A3740" s="612">
        <v>93667</v>
      </c>
      <c r="B3740" s="613" t="s">
        <v>6988</v>
      </c>
      <c r="C3740" s="614" t="s">
        <v>5390</v>
      </c>
      <c r="D3740" s="615">
        <v>68.81</v>
      </c>
      <c r="E3740" s="615">
        <v>4.01</v>
      </c>
      <c r="F3740" s="615">
        <v>72.819999999999993</v>
      </c>
    </row>
    <row r="3741" spans="1:6" ht="30">
      <c r="A3741" s="612">
        <v>93668</v>
      </c>
      <c r="B3741" s="613" t="s">
        <v>6989</v>
      </c>
      <c r="C3741" s="614" t="s">
        <v>5390</v>
      </c>
      <c r="D3741" s="615">
        <v>69.400000000000006</v>
      </c>
      <c r="E3741" s="615">
        <v>5.43</v>
      </c>
      <c r="F3741" s="615">
        <v>74.83</v>
      </c>
    </row>
    <row r="3742" spans="1:6" ht="30">
      <c r="A3742" s="612">
        <v>93669</v>
      </c>
      <c r="B3742" s="613" t="s">
        <v>6990</v>
      </c>
      <c r="C3742" s="614" t="s">
        <v>5390</v>
      </c>
      <c r="D3742" s="615">
        <v>71.06</v>
      </c>
      <c r="E3742" s="615">
        <v>7.57</v>
      </c>
      <c r="F3742" s="615">
        <v>78.63</v>
      </c>
    </row>
    <row r="3743" spans="1:6" ht="30">
      <c r="A3743" s="612">
        <v>93670</v>
      </c>
      <c r="B3743" s="613" t="s">
        <v>6991</v>
      </c>
      <c r="C3743" s="614" t="s">
        <v>5390</v>
      </c>
      <c r="D3743" s="615">
        <v>71.06</v>
      </c>
      <c r="E3743" s="615">
        <v>7.57</v>
      </c>
      <c r="F3743" s="615">
        <v>78.63</v>
      </c>
    </row>
    <row r="3744" spans="1:6" ht="30">
      <c r="A3744" s="612">
        <v>93671</v>
      </c>
      <c r="B3744" s="613" t="s">
        <v>6992</v>
      </c>
      <c r="C3744" s="614" t="s">
        <v>5390</v>
      </c>
      <c r="D3744" s="615">
        <v>72.86</v>
      </c>
      <c r="E3744" s="615">
        <v>10.42</v>
      </c>
      <c r="F3744" s="615">
        <v>83.28</v>
      </c>
    </row>
    <row r="3745" spans="1:6" ht="30">
      <c r="A3745" s="612">
        <v>93672</v>
      </c>
      <c r="B3745" s="613" t="s">
        <v>6993</v>
      </c>
      <c r="C3745" s="614" t="s">
        <v>5390</v>
      </c>
      <c r="D3745" s="615">
        <v>75.260000000000005</v>
      </c>
      <c r="E3745" s="615">
        <v>15.48</v>
      </c>
      <c r="F3745" s="615">
        <v>90.74</v>
      </c>
    </row>
    <row r="3746" spans="1:6" ht="30">
      <c r="A3746" s="612">
        <v>93673</v>
      </c>
      <c r="B3746" s="613" t="s">
        <v>6994</v>
      </c>
      <c r="C3746" s="614" t="s">
        <v>5390</v>
      </c>
      <c r="D3746" s="615">
        <v>78.61</v>
      </c>
      <c r="E3746" s="615">
        <v>21.67</v>
      </c>
      <c r="F3746" s="615">
        <v>100.28</v>
      </c>
    </row>
    <row r="3747" spans="1:6">
      <c r="A3747" s="617" t="s">
        <v>16107</v>
      </c>
      <c r="B3747" s="618" t="s">
        <v>16108</v>
      </c>
      <c r="C3747" s="619" t="s">
        <v>1</v>
      </c>
      <c r="D3747" s="620">
        <v>99.96</v>
      </c>
      <c r="E3747" s="620">
        <v>38.18</v>
      </c>
      <c r="F3747" s="620">
        <v>138.13999999999999</v>
      </c>
    </row>
    <row r="3748" spans="1:6" ht="30">
      <c r="A3748" s="617" t="s">
        <v>16109</v>
      </c>
      <c r="B3748" s="618" t="s">
        <v>16110</v>
      </c>
      <c r="C3748" s="619" t="s">
        <v>1</v>
      </c>
      <c r="D3748" s="620">
        <v>135.06</v>
      </c>
      <c r="E3748" s="620">
        <v>36.65</v>
      </c>
      <c r="F3748" s="620">
        <v>171.71</v>
      </c>
    </row>
    <row r="3749" spans="1:6" ht="30">
      <c r="A3749" s="617" t="s">
        <v>16111</v>
      </c>
      <c r="B3749" s="618" t="s">
        <v>16112</v>
      </c>
      <c r="C3749" s="619" t="s">
        <v>1</v>
      </c>
      <c r="D3749" s="620">
        <v>136.41</v>
      </c>
      <c r="E3749" s="620">
        <v>36.65</v>
      </c>
      <c r="F3749" s="620">
        <v>173.06</v>
      </c>
    </row>
    <row r="3750" spans="1:6" ht="30">
      <c r="A3750" s="617" t="s">
        <v>16113</v>
      </c>
      <c r="B3750" s="618" t="s">
        <v>16114</v>
      </c>
      <c r="C3750" s="619" t="s">
        <v>1</v>
      </c>
      <c r="D3750" s="620">
        <v>482.12</v>
      </c>
      <c r="E3750" s="620">
        <v>73.3</v>
      </c>
      <c r="F3750" s="620">
        <v>555.41999999999996</v>
      </c>
    </row>
    <row r="3751" spans="1:6" ht="30">
      <c r="A3751" s="617" t="s">
        <v>16115</v>
      </c>
      <c r="B3751" s="618" t="s">
        <v>16116</v>
      </c>
      <c r="C3751" s="619" t="s">
        <v>1</v>
      </c>
      <c r="D3751" s="620">
        <v>231.3</v>
      </c>
      <c r="E3751" s="620">
        <v>73.3</v>
      </c>
      <c r="F3751" s="620">
        <v>304.60000000000002</v>
      </c>
    </row>
    <row r="3752" spans="1:6">
      <c r="A3752" s="621"/>
      <c r="B3752" s="627" t="s">
        <v>6995</v>
      </c>
      <c r="C3752" s="628"/>
      <c r="D3752" s="629"/>
      <c r="E3752" s="629"/>
      <c r="F3752" s="629"/>
    </row>
    <row r="3753" spans="1:6">
      <c r="A3753" s="617" t="s">
        <v>16117</v>
      </c>
      <c r="B3753" s="618" t="s">
        <v>16118</v>
      </c>
      <c r="C3753" s="619" t="s">
        <v>1</v>
      </c>
      <c r="D3753" s="620">
        <v>426.91</v>
      </c>
      <c r="E3753" s="620">
        <v>14.66</v>
      </c>
      <c r="F3753" s="620">
        <v>441.57</v>
      </c>
    </row>
    <row r="3754" spans="1:6">
      <c r="A3754" s="617" t="s">
        <v>16119</v>
      </c>
      <c r="B3754" s="618" t="s">
        <v>16120</v>
      </c>
      <c r="C3754" s="619" t="s">
        <v>1</v>
      </c>
      <c r="D3754" s="620">
        <v>695.61</v>
      </c>
      <c r="E3754" s="620">
        <v>59.34</v>
      </c>
      <c r="F3754" s="620">
        <v>754.95</v>
      </c>
    </row>
    <row r="3755" spans="1:6">
      <c r="A3755" s="617" t="s">
        <v>16121</v>
      </c>
      <c r="B3755" s="618" t="s">
        <v>16122</v>
      </c>
      <c r="C3755" s="619" t="s">
        <v>1</v>
      </c>
      <c r="D3755" s="620">
        <v>551.52</v>
      </c>
      <c r="E3755" s="620">
        <v>59.34</v>
      </c>
      <c r="F3755" s="620">
        <v>610.86</v>
      </c>
    </row>
    <row r="3756" spans="1:6" ht="30">
      <c r="A3756" s="617" t="s">
        <v>16123</v>
      </c>
      <c r="B3756" s="618" t="s">
        <v>16124</v>
      </c>
      <c r="C3756" s="619" t="s">
        <v>1</v>
      </c>
      <c r="D3756" s="620">
        <v>36.24</v>
      </c>
      <c r="E3756" s="620">
        <v>21.99</v>
      </c>
      <c r="F3756" s="620">
        <v>58.23</v>
      </c>
    </row>
    <row r="3757" spans="1:6">
      <c r="A3757" s="617" t="s">
        <v>16125</v>
      </c>
      <c r="B3757" s="618" t="s">
        <v>16126</v>
      </c>
      <c r="C3757" s="619" t="s">
        <v>1</v>
      </c>
      <c r="D3757" s="620">
        <v>717.32</v>
      </c>
      <c r="E3757" s="620">
        <v>59.34</v>
      </c>
      <c r="F3757" s="620">
        <v>776.66</v>
      </c>
    </row>
    <row r="3758" spans="1:6">
      <c r="A3758" s="617" t="s">
        <v>16127</v>
      </c>
      <c r="B3758" s="618" t="s">
        <v>16128</v>
      </c>
      <c r="C3758" s="619" t="s">
        <v>1</v>
      </c>
      <c r="D3758" s="620">
        <v>718.9</v>
      </c>
      <c r="E3758" s="620">
        <v>63.16</v>
      </c>
      <c r="F3758" s="620">
        <v>782.06</v>
      </c>
    </row>
    <row r="3759" spans="1:6" ht="30">
      <c r="A3759" s="617" t="s">
        <v>16129</v>
      </c>
      <c r="B3759" s="618" t="s">
        <v>16130</v>
      </c>
      <c r="C3759" s="619" t="s">
        <v>1</v>
      </c>
      <c r="D3759" s="620">
        <v>202.78</v>
      </c>
      <c r="E3759" s="620">
        <v>21.99</v>
      </c>
      <c r="F3759" s="620">
        <v>224.77</v>
      </c>
    </row>
    <row r="3760" spans="1:6">
      <c r="A3760" s="617" t="s">
        <v>16131</v>
      </c>
      <c r="B3760" s="618" t="s">
        <v>16132</v>
      </c>
      <c r="C3760" s="619" t="s">
        <v>1</v>
      </c>
      <c r="D3760" s="620">
        <v>664.6</v>
      </c>
      <c r="E3760" s="620">
        <v>70.8</v>
      </c>
      <c r="F3760" s="620">
        <v>735.4</v>
      </c>
    </row>
    <row r="3761" spans="1:6">
      <c r="A3761" s="617" t="s">
        <v>16133</v>
      </c>
      <c r="B3761" s="618" t="s">
        <v>16134</v>
      </c>
      <c r="C3761" s="619" t="s">
        <v>1</v>
      </c>
      <c r="D3761" s="620">
        <v>739.84</v>
      </c>
      <c r="E3761" s="620">
        <v>78.430000000000007</v>
      </c>
      <c r="F3761" s="620">
        <v>818.27</v>
      </c>
    </row>
    <row r="3762" spans="1:6">
      <c r="A3762" s="617" t="s">
        <v>16135</v>
      </c>
      <c r="B3762" s="618" t="s">
        <v>16136</v>
      </c>
      <c r="C3762" s="619" t="s">
        <v>1</v>
      </c>
      <c r="D3762" s="620">
        <v>1034.18</v>
      </c>
      <c r="E3762" s="620">
        <v>82.24</v>
      </c>
      <c r="F3762" s="620">
        <v>1116.42</v>
      </c>
    </row>
    <row r="3763" spans="1:6">
      <c r="A3763" s="617" t="s">
        <v>16137</v>
      </c>
      <c r="B3763" s="618" t="s">
        <v>16138</v>
      </c>
      <c r="C3763" s="619" t="s">
        <v>1</v>
      </c>
      <c r="D3763" s="620">
        <v>171.35</v>
      </c>
      <c r="E3763" s="620">
        <v>77.31</v>
      </c>
      <c r="F3763" s="620">
        <v>248.66</v>
      </c>
    </row>
    <row r="3764" spans="1:6">
      <c r="A3764" s="617" t="s">
        <v>16139</v>
      </c>
      <c r="B3764" s="618" t="s">
        <v>16140</v>
      </c>
      <c r="C3764" s="619" t="s">
        <v>5390</v>
      </c>
      <c r="D3764" s="620">
        <v>437.47</v>
      </c>
      <c r="E3764" s="620">
        <v>77.31</v>
      </c>
      <c r="F3764" s="620">
        <v>514.78</v>
      </c>
    </row>
    <row r="3765" spans="1:6">
      <c r="A3765" s="617" t="s">
        <v>16141</v>
      </c>
      <c r="B3765" s="618" t="s">
        <v>16142</v>
      </c>
      <c r="C3765" s="619" t="s">
        <v>5390</v>
      </c>
      <c r="D3765" s="620">
        <v>173.87</v>
      </c>
      <c r="E3765" s="620">
        <v>77.31</v>
      </c>
      <c r="F3765" s="620">
        <v>251.18</v>
      </c>
    </row>
    <row r="3766" spans="1:6">
      <c r="A3766" s="617" t="s">
        <v>16143</v>
      </c>
      <c r="B3766" s="618" t="s">
        <v>16144</v>
      </c>
      <c r="C3766" s="619" t="s">
        <v>5390</v>
      </c>
      <c r="D3766" s="620">
        <v>183.86</v>
      </c>
      <c r="E3766" s="620">
        <v>77.31</v>
      </c>
      <c r="F3766" s="620">
        <v>261.17</v>
      </c>
    </row>
    <row r="3767" spans="1:6">
      <c r="A3767" s="617" t="s">
        <v>16145</v>
      </c>
      <c r="B3767" s="618" t="s">
        <v>16146</v>
      </c>
      <c r="C3767" s="619" t="s">
        <v>1</v>
      </c>
      <c r="D3767" s="620">
        <v>181.63</v>
      </c>
      <c r="E3767" s="620">
        <v>54.4</v>
      </c>
      <c r="F3767" s="620">
        <v>236.03</v>
      </c>
    </row>
    <row r="3768" spans="1:6">
      <c r="A3768" s="617" t="s">
        <v>16147</v>
      </c>
      <c r="B3768" s="618" t="s">
        <v>16148</v>
      </c>
      <c r="C3768" s="619" t="s">
        <v>1</v>
      </c>
      <c r="D3768" s="620">
        <v>191.19</v>
      </c>
      <c r="E3768" s="620">
        <v>77.31</v>
      </c>
      <c r="F3768" s="620">
        <v>268.5</v>
      </c>
    </row>
    <row r="3769" spans="1:6">
      <c r="A3769" s="617" t="s">
        <v>16149</v>
      </c>
      <c r="B3769" s="618" t="s">
        <v>16150</v>
      </c>
      <c r="C3769" s="619" t="s">
        <v>1</v>
      </c>
      <c r="D3769" s="620">
        <v>208.87</v>
      </c>
      <c r="E3769" s="620">
        <v>84.94</v>
      </c>
      <c r="F3769" s="620">
        <v>293.81</v>
      </c>
    </row>
    <row r="3770" spans="1:6">
      <c r="A3770" s="617" t="s">
        <v>16151</v>
      </c>
      <c r="B3770" s="618" t="s">
        <v>16152</v>
      </c>
      <c r="C3770" s="619" t="s">
        <v>1</v>
      </c>
      <c r="D3770" s="620">
        <v>362.73</v>
      </c>
      <c r="E3770" s="620">
        <v>88.77</v>
      </c>
      <c r="F3770" s="620">
        <v>451.5</v>
      </c>
    </row>
    <row r="3771" spans="1:6">
      <c r="A3771" s="635" t="s">
        <v>16153</v>
      </c>
      <c r="B3771" s="618" t="s">
        <v>16154</v>
      </c>
      <c r="C3771" s="619" t="s">
        <v>5390</v>
      </c>
      <c r="D3771" s="620">
        <v>361.91</v>
      </c>
      <c r="E3771" s="620">
        <v>92.58</v>
      </c>
      <c r="F3771" s="620">
        <v>454.49</v>
      </c>
    </row>
    <row r="3772" spans="1:6">
      <c r="A3772" s="635" t="s">
        <v>16155</v>
      </c>
      <c r="B3772" s="618" t="s">
        <v>16156</v>
      </c>
      <c r="C3772" s="619" t="s">
        <v>5390</v>
      </c>
      <c r="D3772" s="620">
        <v>2289.94</v>
      </c>
      <c r="E3772" s="620">
        <v>96.4</v>
      </c>
      <c r="F3772" s="620">
        <v>2386.34</v>
      </c>
    </row>
    <row r="3773" spans="1:6">
      <c r="A3773" s="635" t="s">
        <v>16157</v>
      </c>
      <c r="B3773" s="618" t="s">
        <v>16158</v>
      </c>
      <c r="C3773" s="619" t="s">
        <v>5390</v>
      </c>
      <c r="D3773" s="620">
        <v>262.18</v>
      </c>
      <c r="E3773" s="620">
        <v>92.58</v>
      </c>
      <c r="F3773" s="620">
        <v>354.76</v>
      </c>
    </row>
    <row r="3774" spans="1:6">
      <c r="A3774" s="635" t="s">
        <v>16159</v>
      </c>
      <c r="B3774" s="618" t="s">
        <v>16160</v>
      </c>
      <c r="C3774" s="619" t="s">
        <v>5390</v>
      </c>
      <c r="D3774" s="620">
        <v>561.34</v>
      </c>
      <c r="E3774" s="620">
        <v>96.4</v>
      </c>
      <c r="F3774" s="620">
        <v>657.74</v>
      </c>
    </row>
    <row r="3775" spans="1:6">
      <c r="A3775" s="635" t="s">
        <v>16161</v>
      </c>
      <c r="B3775" s="618" t="s">
        <v>16162</v>
      </c>
      <c r="C3775" s="619" t="s">
        <v>5390</v>
      </c>
      <c r="D3775" s="620">
        <v>566.99</v>
      </c>
      <c r="E3775" s="620">
        <v>100.22</v>
      </c>
      <c r="F3775" s="620">
        <v>667.21</v>
      </c>
    </row>
    <row r="3776" spans="1:6">
      <c r="A3776" s="635" t="s">
        <v>16163</v>
      </c>
      <c r="B3776" s="618" t="s">
        <v>16164</v>
      </c>
      <c r="C3776" s="619" t="s">
        <v>5390</v>
      </c>
      <c r="D3776" s="620">
        <v>2494.29</v>
      </c>
      <c r="E3776" s="620">
        <v>104.04</v>
      </c>
      <c r="F3776" s="620">
        <v>2598.33</v>
      </c>
    </row>
    <row r="3777" spans="1:6">
      <c r="A3777" s="635" t="s">
        <v>16165</v>
      </c>
      <c r="B3777" s="618" t="s">
        <v>16166</v>
      </c>
      <c r="C3777" s="619" t="s">
        <v>5390</v>
      </c>
      <c r="D3777" s="620">
        <v>73.47</v>
      </c>
      <c r="E3777" s="620">
        <v>11.46</v>
      </c>
      <c r="F3777" s="620">
        <v>84.93</v>
      </c>
    </row>
    <row r="3778" spans="1:6">
      <c r="A3778" s="617" t="s">
        <v>16167</v>
      </c>
      <c r="B3778" s="618" t="s">
        <v>16168</v>
      </c>
      <c r="C3778" s="619" t="s">
        <v>1</v>
      </c>
      <c r="D3778" s="620">
        <v>73.42</v>
      </c>
      <c r="E3778" s="620">
        <v>11</v>
      </c>
      <c r="F3778" s="620">
        <v>84.42</v>
      </c>
    </row>
    <row r="3779" spans="1:6">
      <c r="A3779" s="617" t="s">
        <v>16169</v>
      </c>
      <c r="B3779" s="618" t="s">
        <v>16170</v>
      </c>
      <c r="C3779" s="619" t="s">
        <v>1</v>
      </c>
      <c r="D3779" s="620">
        <v>82.02</v>
      </c>
      <c r="E3779" s="620">
        <v>11</v>
      </c>
      <c r="F3779" s="620">
        <v>93.02</v>
      </c>
    </row>
    <row r="3780" spans="1:6">
      <c r="A3780" s="617" t="s">
        <v>16171</v>
      </c>
      <c r="B3780" s="618" t="s">
        <v>16172</v>
      </c>
      <c r="C3780" s="619" t="s">
        <v>5390</v>
      </c>
      <c r="D3780" s="620">
        <v>76.349999999999994</v>
      </c>
      <c r="E3780" s="620">
        <v>12.98</v>
      </c>
      <c r="F3780" s="620">
        <v>89.33</v>
      </c>
    </row>
    <row r="3781" spans="1:6">
      <c r="A3781" s="617" t="s">
        <v>16173</v>
      </c>
      <c r="B3781" s="618" t="s">
        <v>16174</v>
      </c>
      <c r="C3781" s="619" t="s">
        <v>5390</v>
      </c>
      <c r="D3781" s="620">
        <v>110.49</v>
      </c>
      <c r="E3781" s="620">
        <v>12.98</v>
      </c>
      <c r="F3781" s="620">
        <v>123.47</v>
      </c>
    </row>
    <row r="3782" spans="1:6">
      <c r="A3782" s="617" t="s">
        <v>16175</v>
      </c>
      <c r="B3782" s="618" t="s">
        <v>16176</v>
      </c>
      <c r="C3782" s="619" t="s">
        <v>1</v>
      </c>
      <c r="D3782" s="620">
        <v>188.45</v>
      </c>
      <c r="E3782" s="620">
        <v>11</v>
      </c>
      <c r="F3782" s="620">
        <v>199.45</v>
      </c>
    </row>
    <row r="3783" spans="1:6">
      <c r="A3783" s="617" t="s">
        <v>16177</v>
      </c>
      <c r="B3783" s="618" t="s">
        <v>16178</v>
      </c>
      <c r="C3783" s="619" t="s">
        <v>1</v>
      </c>
      <c r="D3783" s="620">
        <v>102.57</v>
      </c>
      <c r="E3783" s="620">
        <v>11</v>
      </c>
      <c r="F3783" s="620">
        <v>113.57</v>
      </c>
    </row>
    <row r="3784" spans="1:6" ht="15.75">
      <c r="A3784" s="621"/>
      <c r="B3784" s="622" t="s">
        <v>11454</v>
      </c>
      <c r="C3784" s="628"/>
      <c r="D3784" s="629"/>
      <c r="E3784" s="629"/>
      <c r="F3784" s="629"/>
    </row>
    <row r="3785" spans="1:6">
      <c r="A3785" s="621"/>
      <c r="B3785" s="627" t="s">
        <v>11455</v>
      </c>
      <c r="C3785" s="628"/>
      <c r="D3785" s="629"/>
      <c r="E3785" s="629"/>
      <c r="F3785" s="629"/>
    </row>
    <row r="3786" spans="1:6">
      <c r="A3786" s="612">
        <v>97661</v>
      </c>
      <c r="B3786" s="613" t="s">
        <v>6996</v>
      </c>
      <c r="C3786" s="614" t="s">
        <v>5421</v>
      </c>
      <c r="D3786" s="615">
        <v>0.19</v>
      </c>
      <c r="E3786" s="615">
        <v>0.51</v>
      </c>
      <c r="F3786" s="615">
        <v>0.7</v>
      </c>
    </row>
    <row r="3787" spans="1:6">
      <c r="A3787" s="617" t="s">
        <v>16179</v>
      </c>
      <c r="B3787" s="618" t="s">
        <v>16180</v>
      </c>
      <c r="C3787" s="619" t="s">
        <v>5421</v>
      </c>
      <c r="D3787" s="620">
        <v>0.78</v>
      </c>
      <c r="E3787" s="620">
        <v>1.91</v>
      </c>
      <c r="F3787" s="620">
        <v>2.69</v>
      </c>
    </row>
    <row r="3788" spans="1:6">
      <c r="A3788" s="617" t="s">
        <v>16181</v>
      </c>
      <c r="B3788" s="618" t="s">
        <v>16182</v>
      </c>
      <c r="C3788" s="619" t="s">
        <v>5421</v>
      </c>
      <c r="D3788" s="620">
        <v>1.58</v>
      </c>
      <c r="E3788" s="620">
        <v>3.82</v>
      </c>
      <c r="F3788" s="620">
        <v>5.4</v>
      </c>
    </row>
    <row r="3789" spans="1:6">
      <c r="A3789" s="617" t="s">
        <v>16183</v>
      </c>
      <c r="B3789" s="618" t="s">
        <v>16184</v>
      </c>
      <c r="C3789" s="619" t="s">
        <v>5421</v>
      </c>
      <c r="D3789" s="620">
        <v>0.94</v>
      </c>
      <c r="E3789" s="620">
        <v>2.29</v>
      </c>
      <c r="F3789" s="620">
        <v>3.23</v>
      </c>
    </row>
    <row r="3790" spans="1:6">
      <c r="A3790" s="617" t="s">
        <v>16185</v>
      </c>
      <c r="B3790" s="618" t="s">
        <v>16186</v>
      </c>
      <c r="C3790" s="619" t="s">
        <v>5421</v>
      </c>
      <c r="D3790" s="620">
        <v>1.88</v>
      </c>
      <c r="E3790" s="620">
        <v>4.59</v>
      </c>
      <c r="F3790" s="620">
        <v>6.47</v>
      </c>
    </row>
    <row r="3791" spans="1:6">
      <c r="A3791" s="617" t="s">
        <v>16187</v>
      </c>
      <c r="B3791" s="618" t="s">
        <v>16188</v>
      </c>
      <c r="C3791" s="619" t="s">
        <v>5390</v>
      </c>
      <c r="D3791" s="620">
        <v>3.14</v>
      </c>
      <c r="E3791" s="620">
        <v>7.64</v>
      </c>
      <c r="F3791" s="620">
        <v>10.78</v>
      </c>
    </row>
    <row r="3792" spans="1:6">
      <c r="A3792" s="617" t="s">
        <v>16189</v>
      </c>
      <c r="B3792" s="618" t="s">
        <v>16190</v>
      </c>
      <c r="C3792" s="619" t="s">
        <v>5421</v>
      </c>
      <c r="D3792" s="620">
        <v>0.78</v>
      </c>
      <c r="E3792" s="620">
        <v>1.91</v>
      </c>
      <c r="F3792" s="620">
        <v>2.69</v>
      </c>
    </row>
    <row r="3793" spans="1:6">
      <c r="A3793" s="617" t="s">
        <v>16191</v>
      </c>
      <c r="B3793" s="618" t="s">
        <v>16192</v>
      </c>
      <c r="C3793" s="619" t="s">
        <v>5421</v>
      </c>
      <c r="D3793" s="620">
        <v>1.58</v>
      </c>
      <c r="E3793" s="620">
        <v>3.82</v>
      </c>
      <c r="F3793" s="620">
        <v>5.4</v>
      </c>
    </row>
    <row r="3794" spans="1:6">
      <c r="A3794" s="617" t="s">
        <v>16193</v>
      </c>
      <c r="B3794" s="618" t="s">
        <v>16194</v>
      </c>
      <c r="C3794" s="619" t="s">
        <v>5421</v>
      </c>
      <c r="D3794" s="620">
        <v>0.94</v>
      </c>
      <c r="E3794" s="620">
        <v>2.29</v>
      </c>
      <c r="F3794" s="620">
        <v>3.23</v>
      </c>
    </row>
    <row r="3795" spans="1:6">
      <c r="A3795" s="617" t="s">
        <v>16195</v>
      </c>
      <c r="B3795" s="618" t="s">
        <v>16196</v>
      </c>
      <c r="C3795" s="619" t="s">
        <v>5421</v>
      </c>
      <c r="D3795" s="620">
        <v>1.88</v>
      </c>
      <c r="E3795" s="620">
        <v>4.59</v>
      </c>
      <c r="F3795" s="620">
        <v>6.47</v>
      </c>
    </row>
    <row r="3796" spans="1:6">
      <c r="A3796" s="617" t="s">
        <v>16197</v>
      </c>
      <c r="B3796" s="618" t="s">
        <v>16198</v>
      </c>
      <c r="C3796" s="619" t="s">
        <v>5390</v>
      </c>
      <c r="D3796" s="620">
        <v>3.14</v>
      </c>
      <c r="E3796" s="620">
        <v>7.64</v>
      </c>
      <c r="F3796" s="620">
        <v>10.78</v>
      </c>
    </row>
    <row r="3797" spans="1:6">
      <c r="A3797" s="617" t="s">
        <v>16199</v>
      </c>
      <c r="B3797" s="618" t="s">
        <v>16200</v>
      </c>
      <c r="C3797" s="619" t="s">
        <v>5421</v>
      </c>
      <c r="D3797" s="620">
        <v>0.78</v>
      </c>
      <c r="E3797" s="620">
        <v>1.91</v>
      </c>
      <c r="F3797" s="620">
        <v>2.69</v>
      </c>
    </row>
    <row r="3798" spans="1:6">
      <c r="A3798" s="617" t="s">
        <v>16201</v>
      </c>
      <c r="B3798" s="618" t="s">
        <v>16202</v>
      </c>
      <c r="C3798" s="619" t="s">
        <v>5421</v>
      </c>
      <c r="D3798" s="620">
        <v>11</v>
      </c>
      <c r="E3798" s="620">
        <v>26.73</v>
      </c>
      <c r="F3798" s="620">
        <v>37.729999999999997</v>
      </c>
    </row>
    <row r="3799" spans="1:6">
      <c r="A3799" s="617" t="s">
        <v>16203</v>
      </c>
      <c r="B3799" s="618" t="s">
        <v>16204</v>
      </c>
      <c r="C3799" s="619" t="s">
        <v>5421</v>
      </c>
      <c r="D3799" s="620">
        <v>0.48</v>
      </c>
      <c r="E3799" s="620">
        <v>1.1499999999999999</v>
      </c>
      <c r="F3799" s="620">
        <v>1.63</v>
      </c>
    </row>
    <row r="3800" spans="1:6">
      <c r="A3800" s="617" t="s">
        <v>16205</v>
      </c>
      <c r="B3800" s="618" t="s">
        <v>16206</v>
      </c>
      <c r="C3800" s="619" t="s">
        <v>5421</v>
      </c>
      <c r="D3800" s="620">
        <v>4.72</v>
      </c>
      <c r="E3800" s="620">
        <v>11.46</v>
      </c>
      <c r="F3800" s="620">
        <v>16.18</v>
      </c>
    </row>
    <row r="3801" spans="1:6">
      <c r="A3801" s="617" t="s">
        <v>16207</v>
      </c>
      <c r="B3801" s="618" t="s">
        <v>16208</v>
      </c>
      <c r="C3801" s="619" t="s">
        <v>5390</v>
      </c>
      <c r="D3801" s="620">
        <v>6.28</v>
      </c>
      <c r="E3801" s="620">
        <v>15.27</v>
      </c>
      <c r="F3801" s="620">
        <v>21.55</v>
      </c>
    </row>
    <row r="3802" spans="1:6">
      <c r="A3802" s="621"/>
      <c r="B3802" s="627" t="s">
        <v>11456</v>
      </c>
      <c r="C3802" s="628"/>
      <c r="D3802" s="629"/>
      <c r="E3802" s="629"/>
      <c r="F3802" s="629"/>
    </row>
    <row r="3803" spans="1:6">
      <c r="A3803" s="621"/>
      <c r="B3803" s="627" t="s">
        <v>6997</v>
      </c>
      <c r="C3803" s="628"/>
      <c r="D3803" s="629"/>
      <c r="E3803" s="629"/>
      <c r="F3803" s="629"/>
    </row>
    <row r="3804" spans="1:6">
      <c r="A3804" s="617" t="s">
        <v>16209</v>
      </c>
      <c r="B3804" s="618" t="s">
        <v>16210</v>
      </c>
      <c r="C3804" s="619" t="s">
        <v>5390</v>
      </c>
      <c r="D3804" s="620">
        <v>8.6999999999999993</v>
      </c>
      <c r="E3804" s="620">
        <v>9.5500000000000007</v>
      </c>
      <c r="F3804" s="620">
        <v>18.25</v>
      </c>
    </row>
    <row r="3805" spans="1:6">
      <c r="A3805" s="617" t="s">
        <v>16211</v>
      </c>
      <c r="B3805" s="618" t="s">
        <v>16212</v>
      </c>
      <c r="C3805" s="619" t="s">
        <v>5390</v>
      </c>
      <c r="D3805" s="620">
        <v>9.48</v>
      </c>
      <c r="E3805" s="620">
        <v>11.46</v>
      </c>
      <c r="F3805" s="620">
        <v>20.94</v>
      </c>
    </row>
    <row r="3806" spans="1:6">
      <c r="A3806" s="617" t="s">
        <v>16213</v>
      </c>
      <c r="B3806" s="618" t="s">
        <v>16214</v>
      </c>
      <c r="C3806" s="619" t="s">
        <v>5390</v>
      </c>
      <c r="D3806" s="620">
        <v>9.39</v>
      </c>
      <c r="E3806" s="620">
        <v>11.46</v>
      </c>
      <c r="F3806" s="620">
        <v>20.85</v>
      </c>
    </row>
    <row r="3807" spans="1:6">
      <c r="A3807" s="617" t="s">
        <v>16215</v>
      </c>
      <c r="B3807" s="618" t="s">
        <v>16216</v>
      </c>
      <c r="C3807" s="619" t="s">
        <v>5390</v>
      </c>
      <c r="D3807" s="620">
        <v>10.63</v>
      </c>
      <c r="E3807" s="620">
        <v>11.46</v>
      </c>
      <c r="F3807" s="620">
        <v>22.09</v>
      </c>
    </row>
    <row r="3808" spans="1:6">
      <c r="A3808" s="617" t="s">
        <v>16217</v>
      </c>
      <c r="B3808" s="618" t="s">
        <v>16218</v>
      </c>
      <c r="C3808" s="619" t="s">
        <v>5390</v>
      </c>
      <c r="D3808" s="620">
        <v>10.74</v>
      </c>
      <c r="E3808" s="620">
        <v>11.46</v>
      </c>
      <c r="F3808" s="620">
        <v>22.2</v>
      </c>
    </row>
    <row r="3809" spans="1:6">
      <c r="A3809" s="617" t="s">
        <v>16219</v>
      </c>
      <c r="B3809" s="618" t="s">
        <v>16220</v>
      </c>
      <c r="C3809" s="619" t="s">
        <v>5390</v>
      </c>
      <c r="D3809" s="620">
        <v>14.54</v>
      </c>
      <c r="E3809" s="620">
        <v>15.27</v>
      </c>
      <c r="F3809" s="620">
        <v>29.81</v>
      </c>
    </row>
    <row r="3810" spans="1:6">
      <c r="A3810" s="617" t="s">
        <v>16221</v>
      </c>
      <c r="B3810" s="618" t="s">
        <v>16222</v>
      </c>
      <c r="C3810" s="619" t="s">
        <v>5390</v>
      </c>
      <c r="D3810" s="620">
        <v>14.8</v>
      </c>
      <c r="E3810" s="620">
        <v>15.27</v>
      </c>
      <c r="F3810" s="620">
        <v>30.07</v>
      </c>
    </row>
    <row r="3811" spans="1:6">
      <c r="A3811" s="617" t="s">
        <v>16223</v>
      </c>
      <c r="B3811" s="618" t="s">
        <v>16224</v>
      </c>
      <c r="C3811" s="619" t="s">
        <v>5390</v>
      </c>
      <c r="D3811" s="620">
        <v>21.29</v>
      </c>
      <c r="E3811" s="620">
        <v>15.27</v>
      </c>
      <c r="F3811" s="620">
        <v>36.56</v>
      </c>
    </row>
    <row r="3812" spans="1:6">
      <c r="A3812" s="617" t="s">
        <v>16225</v>
      </c>
      <c r="B3812" s="618" t="s">
        <v>16226</v>
      </c>
      <c r="C3812" s="619" t="s">
        <v>5390</v>
      </c>
      <c r="D3812" s="620">
        <v>30.11</v>
      </c>
      <c r="E3812" s="620">
        <v>19.100000000000001</v>
      </c>
      <c r="F3812" s="620">
        <v>49.21</v>
      </c>
    </row>
    <row r="3813" spans="1:6">
      <c r="A3813" s="617" t="s">
        <v>16227</v>
      </c>
      <c r="B3813" s="618" t="s">
        <v>16228</v>
      </c>
      <c r="C3813" s="619" t="s">
        <v>5390</v>
      </c>
      <c r="D3813" s="620">
        <v>30.57</v>
      </c>
      <c r="E3813" s="620">
        <v>19.100000000000001</v>
      </c>
      <c r="F3813" s="620">
        <v>49.67</v>
      </c>
    </row>
    <row r="3814" spans="1:6">
      <c r="A3814" s="617" t="s">
        <v>16229</v>
      </c>
      <c r="B3814" s="618" t="s">
        <v>16230</v>
      </c>
      <c r="C3814" s="619" t="s">
        <v>5390</v>
      </c>
      <c r="D3814" s="620">
        <v>32.68</v>
      </c>
      <c r="E3814" s="620">
        <v>19.100000000000001</v>
      </c>
      <c r="F3814" s="620">
        <v>51.78</v>
      </c>
    </row>
    <row r="3815" spans="1:6">
      <c r="A3815" s="617" t="s">
        <v>16231</v>
      </c>
      <c r="B3815" s="618" t="s">
        <v>16232</v>
      </c>
      <c r="C3815" s="619" t="s">
        <v>5390</v>
      </c>
      <c r="D3815" s="620">
        <v>40.61</v>
      </c>
      <c r="E3815" s="620">
        <v>19.100000000000001</v>
      </c>
      <c r="F3815" s="620">
        <v>59.71</v>
      </c>
    </row>
    <row r="3816" spans="1:6">
      <c r="A3816" s="617" t="s">
        <v>16233</v>
      </c>
      <c r="B3816" s="618" t="s">
        <v>16234</v>
      </c>
      <c r="C3816" s="619" t="s">
        <v>5390</v>
      </c>
      <c r="D3816" s="620">
        <v>55.51</v>
      </c>
      <c r="E3816" s="620">
        <v>19.100000000000001</v>
      </c>
      <c r="F3816" s="620">
        <v>74.61</v>
      </c>
    </row>
    <row r="3817" spans="1:6">
      <c r="A3817" s="617" t="s">
        <v>16235</v>
      </c>
      <c r="B3817" s="618" t="s">
        <v>16236</v>
      </c>
      <c r="C3817" s="619" t="s">
        <v>1</v>
      </c>
      <c r="D3817" s="620">
        <v>0.69</v>
      </c>
      <c r="E3817" s="620">
        <v>0.87</v>
      </c>
      <c r="F3817" s="620">
        <v>1.56</v>
      </c>
    </row>
    <row r="3818" spans="1:6">
      <c r="A3818" s="617" t="s">
        <v>16237</v>
      </c>
      <c r="B3818" s="618" t="s">
        <v>16238</v>
      </c>
      <c r="C3818" s="619" t="s">
        <v>1</v>
      </c>
      <c r="D3818" s="620">
        <v>0.97</v>
      </c>
      <c r="E3818" s="620">
        <v>0.87</v>
      </c>
      <c r="F3818" s="620">
        <v>1.84</v>
      </c>
    </row>
    <row r="3819" spans="1:6">
      <c r="A3819" s="617" t="s">
        <v>16239</v>
      </c>
      <c r="B3819" s="618" t="s">
        <v>16240</v>
      </c>
      <c r="C3819" s="619" t="s">
        <v>1</v>
      </c>
      <c r="D3819" s="620">
        <v>0.97</v>
      </c>
      <c r="E3819" s="620">
        <v>0.87</v>
      </c>
      <c r="F3819" s="620">
        <v>1.84</v>
      </c>
    </row>
    <row r="3820" spans="1:6">
      <c r="A3820" s="617" t="s">
        <v>16241</v>
      </c>
      <c r="B3820" s="618" t="s">
        <v>16242</v>
      </c>
      <c r="C3820" s="619" t="s">
        <v>1</v>
      </c>
      <c r="D3820" s="620">
        <v>1.27</v>
      </c>
      <c r="E3820" s="620">
        <v>0.87</v>
      </c>
      <c r="F3820" s="620">
        <v>2.14</v>
      </c>
    </row>
    <row r="3821" spans="1:6">
      <c r="A3821" s="617" t="s">
        <v>16243</v>
      </c>
      <c r="B3821" s="618" t="s">
        <v>16244</v>
      </c>
      <c r="C3821" s="619" t="s">
        <v>1</v>
      </c>
      <c r="D3821" s="620">
        <v>1.53</v>
      </c>
      <c r="E3821" s="620">
        <v>0.87</v>
      </c>
      <c r="F3821" s="620">
        <v>2.4</v>
      </c>
    </row>
    <row r="3822" spans="1:6">
      <c r="A3822" s="617" t="s">
        <v>16245</v>
      </c>
      <c r="B3822" s="618" t="s">
        <v>16246</v>
      </c>
      <c r="C3822" s="619" t="s">
        <v>1</v>
      </c>
      <c r="D3822" s="620">
        <v>1.74</v>
      </c>
      <c r="E3822" s="620">
        <v>0.87</v>
      </c>
      <c r="F3822" s="620">
        <v>2.61</v>
      </c>
    </row>
    <row r="3823" spans="1:6">
      <c r="A3823" s="617" t="s">
        <v>16247</v>
      </c>
      <c r="B3823" s="618" t="s">
        <v>16248</v>
      </c>
      <c r="C3823" s="619" t="s">
        <v>1</v>
      </c>
      <c r="D3823" s="620">
        <v>1.85</v>
      </c>
      <c r="E3823" s="620">
        <v>0.87</v>
      </c>
      <c r="F3823" s="620">
        <v>2.72</v>
      </c>
    </row>
    <row r="3824" spans="1:6">
      <c r="A3824" s="617" t="s">
        <v>16249</v>
      </c>
      <c r="B3824" s="618" t="s">
        <v>16250</v>
      </c>
      <c r="C3824" s="619" t="s">
        <v>1</v>
      </c>
      <c r="D3824" s="620">
        <v>2.14</v>
      </c>
      <c r="E3824" s="620">
        <v>0.87</v>
      </c>
      <c r="F3824" s="620">
        <v>3.01</v>
      </c>
    </row>
    <row r="3825" spans="1:6">
      <c r="A3825" s="617" t="s">
        <v>16251</v>
      </c>
      <c r="B3825" s="618" t="s">
        <v>16252</v>
      </c>
      <c r="C3825" s="619" t="s">
        <v>1</v>
      </c>
      <c r="D3825" s="620">
        <v>2.89</v>
      </c>
      <c r="E3825" s="620">
        <v>1.08</v>
      </c>
      <c r="F3825" s="620">
        <v>3.97</v>
      </c>
    </row>
    <row r="3826" spans="1:6">
      <c r="A3826" s="617" t="s">
        <v>16253</v>
      </c>
      <c r="B3826" s="618" t="s">
        <v>16254</v>
      </c>
      <c r="C3826" s="619" t="s">
        <v>5390</v>
      </c>
      <c r="D3826" s="620">
        <v>9.84</v>
      </c>
      <c r="E3826" s="620">
        <v>7.64</v>
      </c>
      <c r="F3826" s="620">
        <v>17.48</v>
      </c>
    </row>
    <row r="3827" spans="1:6">
      <c r="A3827" s="617" t="s">
        <v>16255</v>
      </c>
      <c r="B3827" s="618" t="s">
        <v>16256</v>
      </c>
      <c r="C3827" s="619" t="s">
        <v>5390</v>
      </c>
      <c r="D3827" s="620">
        <v>11.97</v>
      </c>
      <c r="E3827" s="620">
        <v>7.64</v>
      </c>
      <c r="F3827" s="620">
        <v>19.61</v>
      </c>
    </row>
    <row r="3828" spans="1:6">
      <c r="A3828" s="617" t="s">
        <v>16257</v>
      </c>
      <c r="B3828" s="618" t="s">
        <v>16258</v>
      </c>
      <c r="C3828" s="619" t="s">
        <v>5390</v>
      </c>
      <c r="D3828" s="620">
        <v>55.68</v>
      </c>
      <c r="E3828" s="620">
        <v>7.64</v>
      </c>
      <c r="F3828" s="620">
        <v>63.32</v>
      </c>
    </row>
    <row r="3829" spans="1:6" ht="30">
      <c r="A3829" s="617" t="s">
        <v>16259</v>
      </c>
      <c r="B3829" s="618" t="s">
        <v>16260</v>
      </c>
      <c r="C3829" s="619" t="s">
        <v>5390</v>
      </c>
      <c r="D3829" s="620">
        <v>6.09</v>
      </c>
      <c r="E3829" s="620">
        <v>3.82</v>
      </c>
      <c r="F3829" s="620">
        <v>9.91</v>
      </c>
    </row>
    <row r="3830" spans="1:6">
      <c r="A3830" s="621"/>
      <c r="B3830" s="627" t="s">
        <v>11457</v>
      </c>
      <c r="C3830" s="628"/>
      <c r="D3830" s="629"/>
      <c r="E3830" s="629"/>
      <c r="F3830" s="629"/>
    </row>
    <row r="3831" spans="1:6" ht="30">
      <c r="A3831" s="612">
        <v>101884</v>
      </c>
      <c r="B3831" s="613" t="s">
        <v>6998</v>
      </c>
      <c r="C3831" s="614" t="s">
        <v>5421</v>
      </c>
      <c r="D3831" s="615">
        <v>10.27</v>
      </c>
      <c r="E3831" s="615">
        <v>0.13</v>
      </c>
      <c r="F3831" s="615">
        <v>10.4</v>
      </c>
    </row>
    <row r="3832" spans="1:6" ht="30">
      <c r="A3832" s="612">
        <v>101886</v>
      </c>
      <c r="B3832" s="613" t="s">
        <v>6999</v>
      </c>
      <c r="C3832" s="614" t="s">
        <v>5421</v>
      </c>
      <c r="D3832" s="615">
        <v>14.68</v>
      </c>
      <c r="E3832" s="615">
        <v>0.25</v>
      </c>
      <c r="F3832" s="615">
        <v>14.93</v>
      </c>
    </row>
    <row r="3833" spans="1:6" ht="30">
      <c r="A3833" s="612">
        <v>101888</v>
      </c>
      <c r="B3833" s="613" t="s">
        <v>7000</v>
      </c>
      <c r="C3833" s="614" t="s">
        <v>5421</v>
      </c>
      <c r="D3833" s="615">
        <v>22.99</v>
      </c>
      <c r="E3833" s="615">
        <v>0.42</v>
      </c>
      <c r="F3833" s="615">
        <v>23.41</v>
      </c>
    </row>
    <row r="3834" spans="1:6" ht="30">
      <c r="A3834" s="612">
        <v>91924</v>
      </c>
      <c r="B3834" s="613" t="s">
        <v>7001</v>
      </c>
      <c r="C3834" s="614" t="s">
        <v>5421</v>
      </c>
      <c r="D3834" s="615">
        <v>2.06</v>
      </c>
      <c r="E3834" s="615">
        <v>0.9</v>
      </c>
      <c r="F3834" s="615">
        <v>2.96</v>
      </c>
    </row>
    <row r="3835" spans="1:6" ht="30">
      <c r="A3835" s="612">
        <v>91926</v>
      </c>
      <c r="B3835" s="613" t="s">
        <v>7002</v>
      </c>
      <c r="C3835" s="614" t="s">
        <v>5421</v>
      </c>
      <c r="D3835" s="615">
        <v>3.11</v>
      </c>
      <c r="E3835" s="615">
        <v>1.1299999999999999</v>
      </c>
      <c r="F3835" s="615">
        <v>4.24</v>
      </c>
    </row>
    <row r="3836" spans="1:6" ht="30">
      <c r="A3836" s="612">
        <v>91928</v>
      </c>
      <c r="B3836" s="613" t="s">
        <v>7003</v>
      </c>
      <c r="C3836" s="614" t="s">
        <v>5421</v>
      </c>
      <c r="D3836" s="615">
        <v>4.95</v>
      </c>
      <c r="E3836" s="615">
        <v>1.52</v>
      </c>
      <c r="F3836" s="615">
        <v>6.47</v>
      </c>
    </row>
    <row r="3837" spans="1:6" ht="30">
      <c r="A3837" s="612">
        <v>91930</v>
      </c>
      <c r="B3837" s="613" t="s">
        <v>7004</v>
      </c>
      <c r="C3837" s="614" t="s">
        <v>5421</v>
      </c>
      <c r="D3837" s="615">
        <v>7.01</v>
      </c>
      <c r="E3837" s="615">
        <v>1.98</v>
      </c>
      <c r="F3837" s="615">
        <v>8.99</v>
      </c>
    </row>
    <row r="3838" spans="1:6" ht="30">
      <c r="A3838" s="612">
        <v>91932</v>
      </c>
      <c r="B3838" s="613" t="s">
        <v>7005</v>
      </c>
      <c r="C3838" s="614" t="s">
        <v>5421</v>
      </c>
      <c r="D3838" s="615">
        <v>13.02</v>
      </c>
      <c r="E3838" s="615">
        <v>2.93</v>
      </c>
      <c r="F3838" s="615">
        <v>15.95</v>
      </c>
    </row>
    <row r="3839" spans="1:6" ht="30">
      <c r="A3839" s="612">
        <v>91934</v>
      </c>
      <c r="B3839" s="613" t="s">
        <v>7006</v>
      </c>
      <c r="C3839" s="614" t="s">
        <v>5421</v>
      </c>
      <c r="D3839" s="615">
        <v>18.66</v>
      </c>
      <c r="E3839" s="615">
        <v>4.3899999999999997</v>
      </c>
      <c r="F3839" s="615">
        <v>23.05</v>
      </c>
    </row>
    <row r="3840" spans="1:6" ht="30">
      <c r="A3840" s="612">
        <v>92979</v>
      </c>
      <c r="B3840" s="613" t="s">
        <v>7007</v>
      </c>
      <c r="C3840" s="614" t="s">
        <v>5421</v>
      </c>
      <c r="D3840" s="615">
        <v>10.35</v>
      </c>
      <c r="E3840" s="615">
        <v>0.32</v>
      </c>
      <c r="F3840" s="615">
        <v>10.67</v>
      </c>
    </row>
    <row r="3841" spans="1:6" ht="30">
      <c r="A3841" s="612">
        <v>92981</v>
      </c>
      <c r="B3841" s="613" t="s">
        <v>7008</v>
      </c>
      <c r="C3841" s="614" t="s">
        <v>5421</v>
      </c>
      <c r="D3841" s="615">
        <v>14.77</v>
      </c>
      <c r="E3841" s="615">
        <v>0.48</v>
      </c>
      <c r="F3841" s="615">
        <v>15.25</v>
      </c>
    </row>
    <row r="3842" spans="1:6">
      <c r="A3842" s="621"/>
      <c r="B3842" s="627" t="s">
        <v>11458</v>
      </c>
      <c r="C3842" s="628"/>
      <c r="D3842" s="629"/>
      <c r="E3842" s="629"/>
      <c r="F3842" s="629"/>
    </row>
    <row r="3843" spans="1:6" ht="30">
      <c r="A3843" s="612">
        <v>101885</v>
      </c>
      <c r="B3843" s="613" t="s">
        <v>7009</v>
      </c>
      <c r="C3843" s="614" t="s">
        <v>5421</v>
      </c>
      <c r="D3843" s="615">
        <v>9.8000000000000007</v>
      </c>
      <c r="E3843" s="615">
        <v>0.13</v>
      </c>
      <c r="F3843" s="615">
        <v>9.93</v>
      </c>
    </row>
    <row r="3844" spans="1:6" ht="30">
      <c r="A3844" s="612">
        <v>101887</v>
      </c>
      <c r="B3844" s="613" t="s">
        <v>7010</v>
      </c>
      <c r="C3844" s="614" t="s">
        <v>5421</v>
      </c>
      <c r="D3844" s="615">
        <v>15.58</v>
      </c>
      <c r="E3844" s="615">
        <v>0.25</v>
      </c>
      <c r="F3844" s="615">
        <v>15.83</v>
      </c>
    </row>
    <row r="3845" spans="1:6" ht="30">
      <c r="A3845" s="612">
        <v>101889</v>
      </c>
      <c r="B3845" s="613" t="s">
        <v>7011</v>
      </c>
      <c r="C3845" s="614" t="s">
        <v>5421</v>
      </c>
      <c r="D3845" s="615">
        <v>24.17</v>
      </c>
      <c r="E3845" s="615">
        <v>0.42</v>
      </c>
      <c r="F3845" s="615">
        <v>24.59</v>
      </c>
    </row>
    <row r="3846" spans="1:6" ht="30">
      <c r="A3846" s="612">
        <v>91925</v>
      </c>
      <c r="B3846" s="613" t="s">
        <v>7012</v>
      </c>
      <c r="C3846" s="614" t="s">
        <v>5421</v>
      </c>
      <c r="D3846" s="615">
        <v>2.63</v>
      </c>
      <c r="E3846" s="615">
        <v>0.9</v>
      </c>
      <c r="F3846" s="615">
        <v>3.53</v>
      </c>
    </row>
    <row r="3847" spans="1:6" ht="30">
      <c r="A3847" s="612">
        <v>91927</v>
      </c>
      <c r="B3847" s="613" t="s">
        <v>7013</v>
      </c>
      <c r="C3847" s="614" t="s">
        <v>5421</v>
      </c>
      <c r="D3847" s="615">
        <v>3.6</v>
      </c>
      <c r="E3847" s="615">
        <v>1.1299999999999999</v>
      </c>
      <c r="F3847" s="615">
        <v>4.7300000000000004</v>
      </c>
    </row>
    <row r="3848" spans="1:6" ht="30">
      <c r="A3848" s="612">
        <v>91929</v>
      </c>
      <c r="B3848" s="613" t="s">
        <v>7014</v>
      </c>
      <c r="C3848" s="614" t="s">
        <v>5421</v>
      </c>
      <c r="D3848" s="615">
        <v>5.37</v>
      </c>
      <c r="E3848" s="615">
        <v>1.52</v>
      </c>
      <c r="F3848" s="615">
        <v>6.89</v>
      </c>
    </row>
    <row r="3849" spans="1:6" ht="30">
      <c r="A3849" s="612">
        <v>91931</v>
      </c>
      <c r="B3849" s="613" t="s">
        <v>7015</v>
      </c>
      <c r="C3849" s="614" t="s">
        <v>5421</v>
      </c>
      <c r="D3849" s="615">
        <v>7.7</v>
      </c>
      <c r="E3849" s="615">
        <v>1.98</v>
      </c>
      <c r="F3849" s="615">
        <v>9.68</v>
      </c>
    </row>
    <row r="3850" spans="1:6" ht="30">
      <c r="A3850" s="612">
        <v>91933</v>
      </c>
      <c r="B3850" s="613" t="s">
        <v>7016</v>
      </c>
      <c r="C3850" s="614" t="s">
        <v>5421</v>
      </c>
      <c r="D3850" s="615">
        <v>12.48</v>
      </c>
      <c r="E3850" s="615">
        <v>2.93</v>
      </c>
      <c r="F3850" s="615">
        <v>15.41</v>
      </c>
    </row>
    <row r="3851" spans="1:6" ht="30">
      <c r="A3851" s="612">
        <v>91935</v>
      </c>
      <c r="B3851" s="613" t="s">
        <v>7017</v>
      </c>
      <c r="C3851" s="614" t="s">
        <v>5421</v>
      </c>
      <c r="D3851" s="615">
        <v>19.71</v>
      </c>
      <c r="E3851" s="615">
        <v>4.3899999999999997</v>
      </c>
      <c r="F3851" s="615">
        <v>24.1</v>
      </c>
    </row>
    <row r="3852" spans="1:6" ht="30">
      <c r="A3852" s="612">
        <v>92980</v>
      </c>
      <c r="B3852" s="613" t="s">
        <v>7018</v>
      </c>
      <c r="C3852" s="614" t="s">
        <v>5421</v>
      </c>
      <c r="D3852" s="615">
        <v>9.8800000000000008</v>
      </c>
      <c r="E3852" s="615">
        <v>0.32</v>
      </c>
      <c r="F3852" s="615">
        <v>10.199999999999999</v>
      </c>
    </row>
    <row r="3853" spans="1:6" ht="30">
      <c r="A3853" s="612">
        <v>92982</v>
      </c>
      <c r="B3853" s="613" t="s">
        <v>7019</v>
      </c>
      <c r="C3853" s="614" t="s">
        <v>5421</v>
      </c>
      <c r="D3853" s="615">
        <v>15.67</v>
      </c>
      <c r="E3853" s="615">
        <v>0.48</v>
      </c>
      <c r="F3853" s="615">
        <v>16.149999999999999</v>
      </c>
    </row>
    <row r="3854" spans="1:6" ht="30">
      <c r="A3854" s="612">
        <v>92984</v>
      </c>
      <c r="B3854" s="613" t="s">
        <v>10772</v>
      </c>
      <c r="C3854" s="614" t="s">
        <v>5421</v>
      </c>
      <c r="D3854" s="615">
        <v>24.65</v>
      </c>
      <c r="E3854" s="615">
        <v>2.29</v>
      </c>
      <c r="F3854" s="615">
        <v>26.94</v>
      </c>
    </row>
    <row r="3855" spans="1:6" ht="30">
      <c r="A3855" s="612">
        <v>92986</v>
      </c>
      <c r="B3855" s="613" t="s">
        <v>10773</v>
      </c>
      <c r="C3855" s="614" t="s">
        <v>5421</v>
      </c>
      <c r="D3855" s="615">
        <v>34.54</v>
      </c>
      <c r="E3855" s="615">
        <v>2.65</v>
      </c>
      <c r="F3855" s="615">
        <v>37.19</v>
      </c>
    </row>
    <row r="3856" spans="1:6" ht="30">
      <c r="A3856" s="612">
        <v>92988</v>
      </c>
      <c r="B3856" s="613" t="s">
        <v>10774</v>
      </c>
      <c r="C3856" s="614" t="s">
        <v>5421</v>
      </c>
      <c r="D3856" s="615">
        <v>50.74</v>
      </c>
      <c r="E3856" s="615">
        <v>3.15</v>
      </c>
      <c r="F3856" s="615">
        <v>53.89</v>
      </c>
    </row>
    <row r="3857" spans="1:6" ht="30">
      <c r="A3857" s="612">
        <v>92990</v>
      </c>
      <c r="B3857" s="613" t="s">
        <v>10775</v>
      </c>
      <c r="C3857" s="614" t="s">
        <v>5421</v>
      </c>
      <c r="D3857" s="615">
        <v>70.72</v>
      </c>
      <c r="E3857" s="615">
        <v>3.83</v>
      </c>
      <c r="F3857" s="615">
        <v>74.55</v>
      </c>
    </row>
    <row r="3858" spans="1:6" ht="30">
      <c r="A3858" s="612">
        <v>92992</v>
      </c>
      <c r="B3858" s="613" t="s">
        <v>10776</v>
      </c>
      <c r="C3858" s="614" t="s">
        <v>5421</v>
      </c>
      <c r="D3858" s="615">
        <v>91.7</v>
      </c>
      <c r="E3858" s="615">
        <v>4.66</v>
      </c>
      <c r="F3858" s="615">
        <v>96.36</v>
      </c>
    </row>
    <row r="3859" spans="1:6" ht="45">
      <c r="A3859" s="612">
        <v>92994</v>
      </c>
      <c r="B3859" s="613" t="s">
        <v>10777</v>
      </c>
      <c r="C3859" s="614" t="s">
        <v>5421</v>
      </c>
      <c r="D3859" s="615">
        <v>119.65</v>
      </c>
      <c r="E3859" s="615">
        <v>5.5</v>
      </c>
      <c r="F3859" s="615">
        <v>125.15</v>
      </c>
    </row>
    <row r="3860" spans="1:6" ht="45">
      <c r="A3860" s="612">
        <v>92996</v>
      </c>
      <c r="B3860" s="613" t="s">
        <v>10778</v>
      </c>
      <c r="C3860" s="614" t="s">
        <v>5421</v>
      </c>
      <c r="D3860" s="615">
        <v>144.87</v>
      </c>
      <c r="E3860" s="615">
        <v>6.53</v>
      </c>
      <c r="F3860" s="615">
        <v>151.4</v>
      </c>
    </row>
    <row r="3861" spans="1:6" ht="45">
      <c r="A3861" s="612">
        <v>92998</v>
      </c>
      <c r="B3861" s="613" t="s">
        <v>10779</v>
      </c>
      <c r="C3861" s="614" t="s">
        <v>5421</v>
      </c>
      <c r="D3861" s="615">
        <v>177.8</v>
      </c>
      <c r="E3861" s="615">
        <v>7.71</v>
      </c>
      <c r="F3861" s="615">
        <v>185.51</v>
      </c>
    </row>
    <row r="3862" spans="1:6" ht="45">
      <c r="A3862" s="612">
        <v>93000</v>
      </c>
      <c r="B3862" s="613" t="s">
        <v>10780</v>
      </c>
      <c r="C3862" s="614" t="s">
        <v>5421</v>
      </c>
      <c r="D3862" s="615">
        <v>235.97</v>
      </c>
      <c r="E3862" s="615">
        <v>9.57</v>
      </c>
      <c r="F3862" s="615">
        <v>245.54</v>
      </c>
    </row>
    <row r="3863" spans="1:6" ht="45">
      <c r="A3863" s="612">
        <v>93002</v>
      </c>
      <c r="B3863" s="613" t="s">
        <v>10781</v>
      </c>
      <c r="C3863" s="614" t="s">
        <v>5421</v>
      </c>
      <c r="D3863" s="615">
        <v>305.83</v>
      </c>
      <c r="E3863" s="615">
        <v>11.59</v>
      </c>
      <c r="F3863" s="615">
        <v>317.42</v>
      </c>
    </row>
    <row r="3864" spans="1:6" ht="30">
      <c r="A3864" s="612">
        <v>101560</v>
      </c>
      <c r="B3864" s="613" t="s">
        <v>7020</v>
      </c>
      <c r="C3864" s="614" t="s">
        <v>5421</v>
      </c>
      <c r="D3864" s="615">
        <v>9.82</v>
      </c>
      <c r="E3864" s="615">
        <v>0.06</v>
      </c>
      <c r="F3864" s="615">
        <v>9.8800000000000008</v>
      </c>
    </row>
    <row r="3865" spans="1:6" ht="30">
      <c r="A3865" s="612">
        <v>101561</v>
      </c>
      <c r="B3865" s="613" t="s">
        <v>7021</v>
      </c>
      <c r="C3865" s="614" t="s">
        <v>5421</v>
      </c>
      <c r="D3865" s="615">
        <v>15.63</v>
      </c>
      <c r="E3865" s="615">
        <v>0.06</v>
      </c>
      <c r="F3865" s="615">
        <v>15.69</v>
      </c>
    </row>
    <row r="3866" spans="1:6" ht="30">
      <c r="A3866" s="612">
        <v>101562</v>
      </c>
      <c r="B3866" s="613" t="s">
        <v>7022</v>
      </c>
      <c r="C3866" s="614" t="s">
        <v>5421</v>
      </c>
      <c r="D3866" s="615">
        <v>24.23</v>
      </c>
      <c r="E3866" s="615">
        <v>0.06</v>
      </c>
      <c r="F3866" s="615">
        <v>24.29</v>
      </c>
    </row>
    <row r="3867" spans="1:6" ht="30">
      <c r="A3867" s="612">
        <v>101563</v>
      </c>
      <c r="B3867" s="613" t="s">
        <v>7023</v>
      </c>
      <c r="C3867" s="614" t="s">
        <v>5421</v>
      </c>
      <c r="D3867" s="615">
        <v>34.229999999999997</v>
      </c>
      <c r="E3867" s="615">
        <v>0.06</v>
      </c>
      <c r="F3867" s="615">
        <v>34.29</v>
      </c>
    </row>
    <row r="3868" spans="1:6" ht="30">
      <c r="A3868" s="612">
        <v>101564</v>
      </c>
      <c r="B3868" s="613" t="s">
        <v>7024</v>
      </c>
      <c r="C3868" s="614" t="s">
        <v>5421</v>
      </c>
      <c r="D3868" s="615">
        <v>50.63</v>
      </c>
      <c r="E3868" s="615">
        <v>0.06</v>
      </c>
      <c r="F3868" s="615">
        <v>50.69</v>
      </c>
    </row>
    <row r="3869" spans="1:6" ht="30">
      <c r="A3869" s="612">
        <v>101565</v>
      </c>
      <c r="B3869" s="613" t="s">
        <v>7025</v>
      </c>
      <c r="C3869" s="614" t="s">
        <v>5421</v>
      </c>
      <c r="D3869" s="615">
        <v>70.819999999999993</v>
      </c>
      <c r="E3869" s="615">
        <v>0.06</v>
      </c>
      <c r="F3869" s="615">
        <v>70.88</v>
      </c>
    </row>
    <row r="3870" spans="1:6" ht="30">
      <c r="A3870" s="612">
        <v>101567</v>
      </c>
      <c r="B3870" s="613" t="s">
        <v>7026</v>
      </c>
      <c r="C3870" s="614" t="s">
        <v>5421</v>
      </c>
      <c r="D3870" s="615">
        <v>91.95</v>
      </c>
      <c r="E3870" s="615">
        <v>0.06</v>
      </c>
      <c r="F3870" s="615">
        <v>92.01</v>
      </c>
    </row>
    <row r="3871" spans="1:6" ht="30">
      <c r="A3871" s="612">
        <v>101568</v>
      </c>
      <c r="B3871" s="613" t="s">
        <v>7027</v>
      </c>
      <c r="C3871" s="614" t="s">
        <v>5421</v>
      </c>
      <c r="D3871" s="615">
        <v>120.23</v>
      </c>
      <c r="E3871" s="615">
        <v>0.06</v>
      </c>
      <c r="F3871" s="615">
        <v>120.29</v>
      </c>
    </row>
    <row r="3872" spans="1:6">
      <c r="A3872" s="621"/>
      <c r="B3872" s="627" t="s">
        <v>5438</v>
      </c>
      <c r="C3872" s="628"/>
      <c r="D3872" s="629"/>
      <c r="E3872" s="629"/>
      <c r="F3872" s="629"/>
    </row>
    <row r="3873" spans="1:6">
      <c r="A3873" s="617" t="s">
        <v>16261</v>
      </c>
      <c r="B3873" s="618" t="s">
        <v>16262</v>
      </c>
      <c r="C3873" s="619" t="s">
        <v>5421</v>
      </c>
      <c r="D3873" s="620">
        <v>5.43</v>
      </c>
      <c r="E3873" s="620">
        <v>4.4000000000000004</v>
      </c>
      <c r="F3873" s="620">
        <v>9.83</v>
      </c>
    </row>
    <row r="3874" spans="1:6" ht="15.75">
      <c r="A3874" s="621"/>
      <c r="B3874" s="622" t="s">
        <v>11459</v>
      </c>
      <c r="C3874" s="610"/>
      <c r="D3874" s="611"/>
      <c r="E3874" s="611"/>
      <c r="F3874" s="611"/>
    </row>
    <row r="3875" spans="1:6">
      <c r="A3875" s="621"/>
      <c r="B3875" s="627" t="s">
        <v>11460</v>
      </c>
      <c r="C3875" s="628"/>
      <c r="D3875" s="629"/>
      <c r="E3875" s="629"/>
      <c r="F3875" s="629"/>
    </row>
    <row r="3876" spans="1:6" ht="30">
      <c r="A3876" s="612">
        <v>97660</v>
      </c>
      <c r="B3876" s="613" t="s">
        <v>7028</v>
      </c>
      <c r="C3876" s="614" t="s">
        <v>5390</v>
      </c>
      <c r="D3876" s="615">
        <v>0.19</v>
      </c>
      <c r="E3876" s="615">
        <v>0.51</v>
      </c>
      <c r="F3876" s="615">
        <v>0.7</v>
      </c>
    </row>
    <row r="3877" spans="1:6">
      <c r="A3877" s="617" t="s">
        <v>16263</v>
      </c>
      <c r="B3877" s="618" t="s">
        <v>16264</v>
      </c>
      <c r="C3877" s="619" t="s">
        <v>5390</v>
      </c>
      <c r="D3877" s="620">
        <v>6.28</v>
      </c>
      <c r="E3877" s="620">
        <v>15.27</v>
      </c>
      <c r="F3877" s="620">
        <v>21.55</v>
      </c>
    </row>
    <row r="3878" spans="1:6">
      <c r="A3878" s="617" t="s">
        <v>15212</v>
      </c>
      <c r="B3878" s="618" t="s">
        <v>15213</v>
      </c>
      <c r="C3878" s="619" t="s">
        <v>5390</v>
      </c>
      <c r="D3878" s="620">
        <v>15.72</v>
      </c>
      <c r="E3878" s="620">
        <v>38.18</v>
      </c>
      <c r="F3878" s="620">
        <v>53.9</v>
      </c>
    </row>
    <row r="3879" spans="1:6" ht="30">
      <c r="A3879" s="612">
        <v>101633</v>
      </c>
      <c r="B3879" s="613" t="s">
        <v>7029</v>
      </c>
      <c r="C3879" s="614" t="s">
        <v>5390</v>
      </c>
      <c r="D3879" s="615">
        <v>105.2</v>
      </c>
      <c r="E3879" s="615">
        <v>6.17</v>
      </c>
      <c r="F3879" s="615">
        <v>111.37</v>
      </c>
    </row>
    <row r="3880" spans="1:6">
      <c r="A3880" s="617" t="s">
        <v>16265</v>
      </c>
      <c r="B3880" s="618" t="s">
        <v>16266</v>
      </c>
      <c r="C3880" s="619" t="s">
        <v>1</v>
      </c>
      <c r="D3880" s="620">
        <v>4.18</v>
      </c>
      <c r="E3880" s="620">
        <v>1.66</v>
      </c>
      <c r="F3880" s="620">
        <v>5.84</v>
      </c>
    </row>
    <row r="3881" spans="1:6">
      <c r="A3881" s="617" t="s">
        <v>16267</v>
      </c>
      <c r="B3881" s="618" t="s">
        <v>16268</v>
      </c>
      <c r="C3881" s="619" t="s">
        <v>1</v>
      </c>
      <c r="D3881" s="620">
        <v>3.61</v>
      </c>
      <c r="E3881" s="620">
        <v>1.66</v>
      </c>
      <c r="F3881" s="620">
        <v>5.27</v>
      </c>
    </row>
    <row r="3882" spans="1:6">
      <c r="A3882" s="617" t="s">
        <v>16269</v>
      </c>
      <c r="B3882" s="618" t="s">
        <v>16270</v>
      </c>
      <c r="C3882" s="619" t="s">
        <v>1</v>
      </c>
      <c r="D3882" s="620">
        <v>6.77</v>
      </c>
      <c r="E3882" s="620">
        <v>1.66</v>
      </c>
      <c r="F3882" s="620">
        <v>8.43</v>
      </c>
    </row>
    <row r="3883" spans="1:6">
      <c r="A3883" s="621"/>
      <c r="B3883" s="627" t="s">
        <v>11461</v>
      </c>
      <c r="C3883" s="628"/>
      <c r="D3883" s="629"/>
      <c r="E3883" s="629"/>
      <c r="F3883" s="629"/>
    </row>
    <row r="3884" spans="1:6" ht="30">
      <c r="A3884" s="612">
        <v>91952</v>
      </c>
      <c r="B3884" s="613" t="s">
        <v>7030</v>
      </c>
      <c r="C3884" s="614" t="s">
        <v>5390</v>
      </c>
      <c r="D3884" s="615">
        <v>11.54</v>
      </c>
      <c r="E3884" s="615">
        <v>8.59</v>
      </c>
      <c r="F3884" s="615">
        <v>20.13</v>
      </c>
    </row>
    <row r="3885" spans="1:6" ht="30">
      <c r="A3885" s="612">
        <v>91953</v>
      </c>
      <c r="B3885" s="613" t="s">
        <v>7031</v>
      </c>
      <c r="C3885" s="614" t="s">
        <v>5390</v>
      </c>
      <c r="D3885" s="615">
        <v>17.649999999999999</v>
      </c>
      <c r="E3885" s="615">
        <v>11.28</v>
      </c>
      <c r="F3885" s="615">
        <v>28.93</v>
      </c>
    </row>
    <row r="3886" spans="1:6" ht="30">
      <c r="A3886" s="612">
        <v>91958</v>
      </c>
      <c r="B3886" s="613" t="s">
        <v>7032</v>
      </c>
      <c r="C3886" s="614" t="s">
        <v>5390</v>
      </c>
      <c r="D3886" s="615">
        <v>22.13</v>
      </c>
      <c r="E3886" s="615">
        <v>14.9</v>
      </c>
      <c r="F3886" s="615">
        <v>37.03</v>
      </c>
    </row>
    <row r="3887" spans="1:6" ht="30">
      <c r="A3887" s="612">
        <v>91959</v>
      </c>
      <c r="B3887" s="613" t="s">
        <v>7033</v>
      </c>
      <c r="C3887" s="614" t="s">
        <v>5390</v>
      </c>
      <c r="D3887" s="615">
        <v>28.24</v>
      </c>
      <c r="E3887" s="615">
        <v>17.59</v>
      </c>
      <c r="F3887" s="615">
        <v>45.83</v>
      </c>
    </row>
    <row r="3888" spans="1:6" ht="30">
      <c r="A3888" s="612">
        <v>91966</v>
      </c>
      <c r="B3888" s="613" t="s">
        <v>7034</v>
      </c>
      <c r="C3888" s="614" t="s">
        <v>5390</v>
      </c>
      <c r="D3888" s="615">
        <v>32.74</v>
      </c>
      <c r="E3888" s="615">
        <v>21.19</v>
      </c>
      <c r="F3888" s="615">
        <v>53.93</v>
      </c>
    </row>
    <row r="3889" spans="1:6" ht="30">
      <c r="A3889" s="612">
        <v>91967</v>
      </c>
      <c r="B3889" s="613" t="s">
        <v>7035</v>
      </c>
      <c r="C3889" s="614" t="s">
        <v>5390</v>
      </c>
      <c r="D3889" s="615">
        <v>38.85</v>
      </c>
      <c r="E3889" s="615">
        <v>23.88</v>
      </c>
      <c r="F3889" s="615">
        <v>62.73</v>
      </c>
    </row>
    <row r="3890" spans="1:6" ht="30">
      <c r="A3890" s="612">
        <v>91974</v>
      </c>
      <c r="B3890" s="613" t="s">
        <v>7036</v>
      </c>
      <c r="C3890" s="614" t="s">
        <v>5390</v>
      </c>
      <c r="D3890" s="615">
        <v>43.44</v>
      </c>
      <c r="E3890" s="615">
        <v>27.72</v>
      </c>
      <c r="F3890" s="615">
        <v>71.16</v>
      </c>
    </row>
    <row r="3891" spans="1:6" ht="30">
      <c r="A3891" s="612">
        <v>91975</v>
      </c>
      <c r="B3891" s="613" t="s">
        <v>7037</v>
      </c>
      <c r="C3891" s="614" t="s">
        <v>5390</v>
      </c>
      <c r="D3891" s="615">
        <v>54.36</v>
      </c>
      <c r="E3891" s="615">
        <v>30.87</v>
      </c>
      <c r="F3891" s="615">
        <v>85.23</v>
      </c>
    </row>
    <row r="3892" spans="1:6" ht="30">
      <c r="A3892" s="612">
        <v>91976</v>
      </c>
      <c r="B3892" s="613" t="s">
        <v>7038</v>
      </c>
      <c r="C3892" s="614" t="s">
        <v>5390</v>
      </c>
      <c r="D3892" s="615">
        <v>64.67</v>
      </c>
      <c r="E3892" s="615">
        <v>40.409999999999997</v>
      </c>
      <c r="F3892" s="615">
        <v>105.08</v>
      </c>
    </row>
    <row r="3893" spans="1:6" ht="30">
      <c r="A3893" s="612">
        <v>91977</v>
      </c>
      <c r="B3893" s="613" t="s">
        <v>7039</v>
      </c>
      <c r="C3893" s="614" t="s">
        <v>5390</v>
      </c>
      <c r="D3893" s="615">
        <v>75.59</v>
      </c>
      <c r="E3893" s="615">
        <v>43.56</v>
      </c>
      <c r="F3893" s="615">
        <v>119.15</v>
      </c>
    </row>
    <row r="3894" spans="1:6">
      <c r="A3894" s="621"/>
      <c r="B3894" s="627" t="s">
        <v>11462</v>
      </c>
      <c r="C3894" s="628"/>
      <c r="D3894" s="629"/>
      <c r="E3894" s="629"/>
      <c r="F3894" s="629"/>
    </row>
    <row r="3895" spans="1:6" ht="30">
      <c r="A3895" s="612">
        <v>91956</v>
      </c>
      <c r="B3895" s="613" t="s">
        <v>7040</v>
      </c>
      <c r="C3895" s="614" t="s">
        <v>5390</v>
      </c>
      <c r="D3895" s="615">
        <v>25.84</v>
      </c>
      <c r="E3895" s="615">
        <v>18.03</v>
      </c>
      <c r="F3895" s="615">
        <v>43.87</v>
      </c>
    </row>
    <row r="3896" spans="1:6" ht="30">
      <c r="A3896" s="612">
        <v>91957</v>
      </c>
      <c r="B3896" s="613" t="s">
        <v>7041</v>
      </c>
      <c r="C3896" s="614" t="s">
        <v>5390</v>
      </c>
      <c r="D3896" s="615">
        <v>31.95</v>
      </c>
      <c r="E3896" s="615">
        <v>20.72</v>
      </c>
      <c r="F3896" s="615">
        <v>52.67</v>
      </c>
    </row>
    <row r="3897" spans="1:6" ht="30">
      <c r="A3897" s="612">
        <v>91962</v>
      </c>
      <c r="B3897" s="613" t="s">
        <v>7042</v>
      </c>
      <c r="C3897" s="614" t="s">
        <v>5390</v>
      </c>
      <c r="D3897" s="615">
        <v>40.18</v>
      </c>
      <c r="E3897" s="615">
        <v>27.49</v>
      </c>
      <c r="F3897" s="615">
        <v>67.67</v>
      </c>
    </row>
    <row r="3898" spans="1:6" ht="30">
      <c r="A3898" s="612">
        <v>91963</v>
      </c>
      <c r="B3898" s="613" t="s">
        <v>7043</v>
      </c>
      <c r="C3898" s="614" t="s">
        <v>5390</v>
      </c>
      <c r="D3898" s="615">
        <v>46.29</v>
      </c>
      <c r="E3898" s="615">
        <v>30.18</v>
      </c>
      <c r="F3898" s="615">
        <v>76.47</v>
      </c>
    </row>
    <row r="3899" spans="1:6" ht="30">
      <c r="A3899" s="612">
        <v>91964</v>
      </c>
      <c r="B3899" s="613" t="s">
        <v>7044</v>
      </c>
      <c r="C3899" s="614" t="s">
        <v>5390</v>
      </c>
      <c r="D3899" s="615">
        <v>36.44</v>
      </c>
      <c r="E3899" s="615">
        <v>24.33</v>
      </c>
      <c r="F3899" s="615">
        <v>60.77</v>
      </c>
    </row>
    <row r="3900" spans="1:6" ht="30">
      <c r="A3900" s="612">
        <v>91965</v>
      </c>
      <c r="B3900" s="613" t="s">
        <v>7045</v>
      </c>
      <c r="C3900" s="614" t="s">
        <v>5390</v>
      </c>
      <c r="D3900" s="615">
        <v>42.55</v>
      </c>
      <c r="E3900" s="615">
        <v>27.02</v>
      </c>
      <c r="F3900" s="615">
        <v>69.569999999999993</v>
      </c>
    </row>
    <row r="3901" spans="1:6" ht="30">
      <c r="A3901" s="612">
        <v>91970</v>
      </c>
      <c r="B3901" s="613" t="s">
        <v>7046</v>
      </c>
      <c r="C3901" s="614" t="s">
        <v>5390</v>
      </c>
      <c r="D3901" s="615">
        <v>47.16</v>
      </c>
      <c r="E3901" s="615">
        <v>30.89</v>
      </c>
      <c r="F3901" s="615">
        <v>78.05</v>
      </c>
    </row>
    <row r="3902" spans="1:6" ht="30">
      <c r="A3902" s="612">
        <v>91971</v>
      </c>
      <c r="B3902" s="613" t="s">
        <v>7047</v>
      </c>
      <c r="C3902" s="614" t="s">
        <v>5390</v>
      </c>
      <c r="D3902" s="615">
        <v>58.08</v>
      </c>
      <c r="E3902" s="615">
        <v>34.04</v>
      </c>
      <c r="F3902" s="615">
        <v>92.12</v>
      </c>
    </row>
    <row r="3903" spans="1:6" ht="30">
      <c r="A3903" s="612">
        <v>91972</v>
      </c>
      <c r="B3903" s="613" t="s">
        <v>7048</v>
      </c>
      <c r="C3903" s="614" t="s">
        <v>5390</v>
      </c>
      <c r="D3903" s="615">
        <v>50.89</v>
      </c>
      <c r="E3903" s="615">
        <v>34.06</v>
      </c>
      <c r="F3903" s="615">
        <v>84.95</v>
      </c>
    </row>
    <row r="3904" spans="1:6" ht="30">
      <c r="A3904" s="612">
        <v>91973</v>
      </c>
      <c r="B3904" s="613" t="s">
        <v>7049</v>
      </c>
      <c r="C3904" s="614" t="s">
        <v>5390</v>
      </c>
      <c r="D3904" s="615">
        <v>61.8</v>
      </c>
      <c r="E3904" s="615">
        <v>37.22</v>
      </c>
      <c r="F3904" s="615">
        <v>99.02</v>
      </c>
    </row>
    <row r="3905" spans="1:6">
      <c r="A3905" s="621"/>
      <c r="B3905" s="627" t="s">
        <v>11463</v>
      </c>
      <c r="C3905" s="628"/>
      <c r="D3905" s="629"/>
      <c r="E3905" s="629"/>
      <c r="F3905" s="629"/>
    </row>
    <row r="3906" spans="1:6" ht="30">
      <c r="A3906" s="612">
        <v>92022</v>
      </c>
      <c r="B3906" s="613" t="s">
        <v>7050</v>
      </c>
      <c r="C3906" s="614" t="s">
        <v>5390</v>
      </c>
      <c r="D3906" s="615">
        <v>24.52</v>
      </c>
      <c r="E3906" s="615">
        <v>18.03</v>
      </c>
      <c r="F3906" s="615">
        <v>42.55</v>
      </c>
    </row>
    <row r="3907" spans="1:6" ht="30">
      <c r="A3907" s="612">
        <v>92023</v>
      </c>
      <c r="B3907" s="613" t="s">
        <v>7051</v>
      </c>
      <c r="C3907" s="614" t="s">
        <v>5390</v>
      </c>
      <c r="D3907" s="615">
        <v>30.63</v>
      </c>
      <c r="E3907" s="615">
        <v>20.72</v>
      </c>
      <c r="F3907" s="615">
        <v>51.35</v>
      </c>
    </row>
    <row r="3908" spans="1:6" ht="30">
      <c r="A3908" s="617" t="s">
        <v>16271</v>
      </c>
      <c r="B3908" s="618" t="s">
        <v>16272</v>
      </c>
      <c r="C3908" s="619" t="s">
        <v>5390</v>
      </c>
      <c r="D3908" s="620">
        <v>27.09</v>
      </c>
      <c r="E3908" s="620">
        <v>18.02</v>
      </c>
      <c r="F3908" s="620">
        <v>45.11</v>
      </c>
    </row>
    <row r="3909" spans="1:6" ht="30">
      <c r="A3909" s="617" t="s">
        <v>16273</v>
      </c>
      <c r="B3909" s="618" t="s">
        <v>16274</v>
      </c>
      <c r="C3909" s="619" t="s">
        <v>5390</v>
      </c>
      <c r="D3909" s="620">
        <v>33.21</v>
      </c>
      <c r="E3909" s="620">
        <v>20.7</v>
      </c>
      <c r="F3909" s="620">
        <v>53.91</v>
      </c>
    </row>
    <row r="3910" spans="1:6" ht="30">
      <c r="A3910" s="612">
        <v>92024</v>
      </c>
      <c r="B3910" s="613" t="s">
        <v>7052</v>
      </c>
      <c r="C3910" s="614" t="s">
        <v>5390</v>
      </c>
      <c r="D3910" s="615">
        <v>37.54</v>
      </c>
      <c r="E3910" s="615">
        <v>27.49</v>
      </c>
      <c r="F3910" s="615">
        <v>65.03</v>
      </c>
    </row>
    <row r="3911" spans="1:6" ht="30">
      <c r="A3911" s="612">
        <v>92025</v>
      </c>
      <c r="B3911" s="613" t="s">
        <v>7053</v>
      </c>
      <c r="C3911" s="614" t="s">
        <v>5390</v>
      </c>
      <c r="D3911" s="615">
        <v>43.64</v>
      </c>
      <c r="E3911" s="615">
        <v>30.19</v>
      </c>
      <c r="F3911" s="615">
        <v>73.83</v>
      </c>
    </row>
    <row r="3912" spans="1:6" ht="30">
      <c r="A3912" s="612">
        <v>92026</v>
      </c>
      <c r="B3912" s="613" t="s">
        <v>7054</v>
      </c>
      <c r="C3912" s="614" t="s">
        <v>5390</v>
      </c>
      <c r="D3912" s="615">
        <v>35.119999999999997</v>
      </c>
      <c r="E3912" s="615">
        <v>24.33</v>
      </c>
      <c r="F3912" s="615">
        <v>59.45</v>
      </c>
    </row>
    <row r="3913" spans="1:6" ht="30">
      <c r="A3913" s="612">
        <v>92027</v>
      </c>
      <c r="B3913" s="613" t="s">
        <v>7055</v>
      </c>
      <c r="C3913" s="614" t="s">
        <v>5390</v>
      </c>
      <c r="D3913" s="615">
        <v>41.23</v>
      </c>
      <c r="E3913" s="615">
        <v>27.02</v>
      </c>
      <c r="F3913" s="615">
        <v>68.25</v>
      </c>
    </row>
    <row r="3914" spans="1:6">
      <c r="A3914" s="621"/>
      <c r="B3914" s="627" t="s">
        <v>11464</v>
      </c>
      <c r="C3914" s="610"/>
      <c r="D3914" s="611"/>
      <c r="E3914" s="611"/>
      <c r="F3914" s="611"/>
    </row>
    <row r="3915" spans="1:6" ht="30">
      <c r="A3915" s="612">
        <v>92034</v>
      </c>
      <c r="B3915" s="613" t="s">
        <v>7056</v>
      </c>
      <c r="C3915" s="614" t="s">
        <v>5390</v>
      </c>
      <c r="D3915" s="615">
        <v>38.86</v>
      </c>
      <c r="E3915" s="615">
        <v>27.49</v>
      </c>
      <c r="F3915" s="615">
        <v>66.349999999999994</v>
      </c>
    </row>
    <row r="3916" spans="1:6" ht="45">
      <c r="A3916" s="612">
        <v>92035</v>
      </c>
      <c r="B3916" s="613" t="s">
        <v>7057</v>
      </c>
      <c r="C3916" s="614" t="s">
        <v>5390</v>
      </c>
      <c r="D3916" s="615">
        <v>44.96</v>
      </c>
      <c r="E3916" s="615">
        <v>30.19</v>
      </c>
      <c r="F3916" s="615">
        <v>75.150000000000006</v>
      </c>
    </row>
    <row r="3917" spans="1:6">
      <c r="A3917" s="621"/>
      <c r="B3917" s="627" t="s">
        <v>11465</v>
      </c>
      <c r="C3917" s="628"/>
      <c r="D3917" s="629"/>
      <c r="E3917" s="629"/>
      <c r="F3917" s="629"/>
    </row>
    <row r="3918" spans="1:6" ht="30">
      <c r="A3918" s="612">
        <v>91954</v>
      </c>
      <c r="B3918" s="613" t="s">
        <v>7058</v>
      </c>
      <c r="C3918" s="614" t="s">
        <v>5390</v>
      </c>
      <c r="D3918" s="615">
        <v>15.26</v>
      </c>
      <c r="E3918" s="615">
        <v>11.76</v>
      </c>
      <c r="F3918" s="615">
        <v>27.02</v>
      </c>
    </row>
    <row r="3919" spans="1:6" ht="30">
      <c r="A3919" s="612">
        <v>91955</v>
      </c>
      <c r="B3919" s="613" t="s">
        <v>7059</v>
      </c>
      <c r="C3919" s="614" t="s">
        <v>5390</v>
      </c>
      <c r="D3919" s="615">
        <v>21.37</v>
      </c>
      <c r="E3919" s="615">
        <v>14.45</v>
      </c>
      <c r="F3919" s="615">
        <v>35.82</v>
      </c>
    </row>
    <row r="3920" spans="1:6" ht="30">
      <c r="A3920" s="612">
        <v>91960</v>
      </c>
      <c r="B3920" s="613" t="s">
        <v>7060</v>
      </c>
      <c r="C3920" s="614" t="s">
        <v>5390</v>
      </c>
      <c r="D3920" s="615">
        <v>29.57</v>
      </c>
      <c r="E3920" s="615">
        <v>21.19</v>
      </c>
      <c r="F3920" s="615">
        <v>50.76</v>
      </c>
    </row>
    <row r="3921" spans="1:6" ht="30">
      <c r="A3921" s="612">
        <v>91961</v>
      </c>
      <c r="B3921" s="613" t="s">
        <v>7061</v>
      </c>
      <c r="C3921" s="614" t="s">
        <v>5390</v>
      </c>
      <c r="D3921" s="615">
        <v>35.67</v>
      </c>
      <c r="E3921" s="615">
        <v>23.89</v>
      </c>
      <c r="F3921" s="615">
        <v>59.56</v>
      </c>
    </row>
    <row r="3922" spans="1:6" ht="30">
      <c r="A3922" s="612">
        <v>91968</v>
      </c>
      <c r="B3922" s="613" t="s">
        <v>7062</v>
      </c>
      <c r="C3922" s="614" t="s">
        <v>5390</v>
      </c>
      <c r="D3922" s="615">
        <v>43.88</v>
      </c>
      <c r="E3922" s="615">
        <v>30.63</v>
      </c>
      <c r="F3922" s="615">
        <v>74.510000000000005</v>
      </c>
    </row>
    <row r="3923" spans="1:6" ht="30">
      <c r="A3923" s="612">
        <v>91969</v>
      </c>
      <c r="B3923" s="613" t="s">
        <v>7063</v>
      </c>
      <c r="C3923" s="614" t="s">
        <v>5390</v>
      </c>
      <c r="D3923" s="615">
        <v>49.99</v>
      </c>
      <c r="E3923" s="615">
        <v>33.32</v>
      </c>
      <c r="F3923" s="615">
        <v>83.31</v>
      </c>
    </row>
    <row r="3924" spans="1:6">
      <c r="A3924" s="621"/>
      <c r="B3924" s="627" t="s">
        <v>11466</v>
      </c>
      <c r="C3924" s="628"/>
      <c r="D3924" s="629"/>
      <c r="E3924" s="629"/>
      <c r="F3924" s="629"/>
    </row>
    <row r="3925" spans="1:6" ht="30">
      <c r="A3925" s="612">
        <v>92028</v>
      </c>
      <c r="B3925" s="613" t="s">
        <v>7064</v>
      </c>
      <c r="C3925" s="614" t="s">
        <v>5390</v>
      </c>
      <c r="D3925" s="615">
        <v>28.24</v>
      </c>
      <c r="E3925" s="615">
        <v>21.2</v>
      </c>
      <c r="F3925" s="615">
        <v>49.44</v>
      </c>
    </row>
    <row r="3926" spans="1:6" ht="30">
      <c r="A3926" s="612">
        <v>92029</v>
      </c>
      <c r="B3926" s="613" t="s">
        <v>7065</v>
      </c>
      <c r="C3926" s="614" t="s">
        <v>5390</v>
      </c>
      <c r="D3926" s="615">
        <v>34.35</v>
      </c>
      <c r="E3926" s="615">
        <v>23.89</v>
      </c>
      <c r="F3926" s="615">
        <v>58.24</v>
      </c>
    </row>
    <row r="3927" spans="1:6" ht="30">
      <c r="A3927" s="612">
        <v>92030</v>
      </c>
      <c r="B3927" s="613" t="s">
        <v>7066</v>
      </c>
      <c r="C3927" s="614" t="s">
        <v>5390</v>
      </c>
      <c r="D3927" s="615">
        <v>41.24</v>
      </c>
      <c r="E3927" s="615">
        <v>30.63</v>
      </c>
      <c r="F3927" s="615">
        <v>71.87</v>
      </c>
    </row>
    <row r="3928" spans="1:6" ht="30">
      <c r="A3928" s="612">
        <v>92031</v>
      </c>
      <c r="B3928" s="613" t="s">
        <v>7067</v>
      </c>
      <c r="C3928" s="614" t="s">
        <v>5390</v>
      </c>
      <c r="D3928" s="615">
        <v>47.35</v>
      </c>
      <c r="E3928" s="615">
        <v>33.32</v>
      </c>
      <c r="F3928" s="615">
        <v>80.67</v>
      </c>
    </row>
    <row r="3929" spans="1:6" ht="30">
      <c r="A3929" s="612">
        <v>92032</v>
      </c>
      <c r="B3929" s="613" t="s">
        <v>7068</v>
      </c>
      <c r="C3929" s="614" t="s">
        <v>5390</v>
      </c>
      <c r="D3929" s="615">
        <v>42.56</v>
      </c>
      <c r="E3929" s="615">
        <v>30.63</v>
      </c>
      <c r="F3929" s="615">
        <v>73.19</v>
      </c>
    </row>
    <row r="3930" spans="1:6" ht="30">
      <c r="A3930" s="612">
        <v>92033</v>
      </c>
      <c r="B3930" s="613" t="s">
        <v>7069</v>
      </c>
      <c r="C3930" s="614" t="s">
        <v>5390</v>
      </c>
      <c r="D3930" s="615">
        <v>48.67</v>
      </c>
      <c r="E3930" s="615">
        <v>33.32</v>
      </c>
      <c r="F3930" s="615">
        <v>81.99</v>
      </c>
    </row>
    <row r="3931" spans="1:6">
      <c r="A3931" s="621"/>
      <c r="B3931" s="627" t="s">
        <v>11467</v>
      </c>
      <c r="C3931" s="628"/>
      <c r="D3931" s="629"/>
      <c r="E3931" s="629"/>
      <c r="F3931" s="629"/>
    </row>
    <row r="3932" spans="1:6" ht="30">
      <c r="A3932" s="612">
        <v>91978</v>
      </c>
      <c r="B3932" s="613" t="s">
        <v>7070</v>
      </c>
      <c r="C3932" s="614" t="s">
        <v>5390</v>
      </c>
      <c r="D3932" s="615">
        <v>28.28</v>
      </c>
      <c r="E3932" s="615">
        <v>14.89</v>
      </c>
      <c r="F3932" s="615">
        <v>43.17</v>
      </c>
    </row>
    <row r="3933" spans="1:6" ht="30">
      <c r="A3933" s="612">
        <v>91979</v>
      </c>
      <c r="B3933" s="613" t="s">
        <v>7071</v>
      </c>
      <c r="C3933" s="614" t="s">
        <v>5390</v>
      </c>
      <c r="D3933" s="615">
        <v>34.39</v>
      </c>
      <c r="E3933" s="615">
        <v>17.579999999999998</v>
      </c>
      <c r="F3933" s="615">
        <v>51.97</v>
      </c>
    </row>
    <row r="3934" spans="1:6">
      <c r="A3934" s="621"/>
      <c r="B3934" s="627" t="s">
        <v>11468</v>
      </c>
      <c r="C3934" s="628"/>
      <c r="D3934" s="629"/>
      <c r="E3934" s="629"/>
      <c r="F3934" s="629"/>
    </row>
    <row r="3935" spans="1:6" ht="30">
      <c r="A3935" s="612">
        <v>91984</v>
      </c>
      <c r="B3935" s="613" t="s">
        <v>7072</v>
      </c>
      <c r="C3935" s="614" t="s">
        <v>5390</v>
      </c>
      <c r="D3935" s="615">
        <v>10.23</v>
      </c>
      <c r="E3935" s="615">
        <v>8.6</v>
      </c>
      <c r="F3935" s="615">
        <v>18.829999999999998</v>
      </c>
    </row>
    <row r="3936" spans="1:6" ht="30">
      <c r="A3936" s="612">
        <v>91985</v>
      </c>
      <c r="B3936" s="613" t="s">
        <v>7073</v>
      </c>
      <c r="C3936" s="614" t="s">
        <v>5390</v>
      </c>
      <c r="D3936" s="615">
        <v>16.34</v>
      </c>
      <c r="E3936" s="615">
        <v>11.29</v>
      </c>
      <c r="F3936" s="615">
        <v>27.63</v>
      </c>
    </row>
    <row r="3937" spans="1:6" ht="30">
      <c r="A3937" s="612">
        <v>91988</v>
      </c>
      <c r="B3937" s="613" t="s">
        <v>7074</v>
      </c>
      <c r="C3937" s="614" t="s">
        <v>5390</v>
      </c>
      <c r="D3937" s="615">
        <v>14.96</v>
      </c>
      <c r="E3937" s="615">
        <v>8.59</v>
      </c>
      <c r="F3937" s="615">
        <v>23.55</v>
      </c>
    </row>
    <row r="3938" spans="1:6" ht="30">
      <c r="A3938" s="612">
        <v>91989</v>
      </c>
      <c r="B3938" s="613" t="s">
        <v>7075</v>
      </c>
      <c r="C3938" s="614" t="s">
        <v>5390</v>
      </c>
      <c r="D3938" s="615">
        <v>21.07</v>
      </c>
      <c r="E3938" s="615">
        <v>11.28</v>
      </c>
      <c r="F3938" s="615">
        <v>32.35</v>
      </c>
    </row>
    <row r="3939" spans="1:6">
      <c r="A3939" s="621"/>
      <c r="B3939" s="627" t="s">
        <v>11469</v>
      </c>
      <c r="C3939" s="628"/>
      <c r="D3939" s="629"/>
      <c r="E3939" s="629"/>
      <c r="F3939" s="629"/>
    </row>
    <row r="3940" spans="1:6" ht="30">
      <c r="A3940" s="612">
        <v>91980</v>
      </c>
      <c r="B3940" s="613" t="s">
        <v>7076</v>
      </c>
      <c r="C3940" s="614" t="s">
        <v>5390</v>
      </c>
      <c r="D3940" s="615">
        <v>26.87</v>
      </c>
      <c r="E3940" s="615">
        <v>14.89</v>
      </c>
      <c r="F3940" s="615">
        <v>41.76</v>
      </c>
    </row>
    <row r="3941" spans="1:6" ht="30">
      <c r="A3941" s="612">
        <v>91981</v>
      </c>
      <c r="B3941" s="613" t="s">
        <v>7077</v>
      </c>
      <c r="C3941" s="614" t="s">
        <v>5390</v>
      </c>
      <c r="D3941" s="615">
        <v>32.979999999999997</v>
      </c>
      <c r="E3941" s="615">
        <v>17.579999999999998</v>
      </c>
      <c r="F3941" s="615">
        <v>50.56</v>
      </c>
    </row>
    <row r="3942" spans="1:6" ht="30">
      <c r="A3942" s="617" t="s">
        <v>16275</v>
      </c>
      <c r="B3942" s="618" t="s">
        <v>16276</v>
      </c>
      <c r="C3942" s="619" t="s">
        <v>1</v>
      </c>
      <c r="D3942" s="620">
        <v>56.34</v>
      </c>
      <c r="E3942" s="620">
        <v>23.87</v>
      </c>
      <c r="F3942" s="620">
        <v>80.209999999999994</v>
      </c>
    </row>
    <row r="3943" spans="1:6">
      <c r="A3943" s="621"/>
      <c r="B3943" s="627" t="s">
        <v>7078</v>
      </c>
      <c r="C3943" s="628"/>
      <c r="D3943" s="629"/>
      <c r="E3943" s="629"/>
      <c r="F3943" s="629"/>
    </row>
    <row r="3944" spans="1:6" ht="30">
      <c r="A3944" s="612">
        <v>91982</v>
      </c>
      <c r="B3944" s="613" t="s">
        <v>7079</v>
      </c>
      <c r="C3944" s="614" t="s">
        <v>5390</v>
      </c>
      <c r="D3944" s="615">
        <v>92.69</v>
      </c>
      <c r="E3944" s="615">
        <v>8.57</v>
      </c>
      <c r="F3944" s="615">
        <v>101.26</v>
      </c>
    </row>
    <row r="3945" spans="1:6" ht="30">
      <c r="A3945" s="612">
        <v>91983</v>
      </c>
      <c r="B3945" s="613" t="s">
        <v>7080</v>
      </c>
      <c r="C3945" s="614" t="s">
        <v>5390</v>
      </c>
      <c r="D3945" s="615">
        <v>98.8</v>
      </c>
      <c r="E3945" s="615">
        <v>11.26</v>
      </c>
      <c r="F3945" s="615">
        <v>110.06</v>
      </c>
    </row>
    <row r="3946" spans="1:6">
      <c r="A3946" s="621"/>
      <c r="B3946" s="627" t="s">
        <v>7081</v>
      </c>
      <c r="C3946" s="628"/>
      <c r="D3946" s="629"/>
      <c r="E3946" s="629"/>
      <c r="F3946" s="629"/>
    </row>
    <row r="3947" spans="1:6">
      <c r="A3947" s="617" t="s">
        <v>16277</v>
      </c>
      <c r="B3947" s="618" t="s">
        <v>16278</v>
      </c>
      <c r="C3947" s="619" t="s">
        <v>1</v>
      </c>
      <c r="D3947" s="620">
        <v>59.81</v>
      </c>
      <c r="E3947" s="620">
        <v>17.18</v>
      </c>
      <c r="F3947" s="620">
        <v>76.989999999999995</v>
      </c>
    </row>
    <row r="3948" spans="1:6">
      <c r="A3948" s="617" t="s">
        <v>16279</v>
      </c>
      <c r="B3948" s="618" t="s">
        <v>16280</v>
      </c>
      <c r="C3948" s="619" t="s">
        <v>1</v>
      </c>
      <c r="D3948" s="620">
        <v>28.69</v>
      </c>
      <c r="E3948" s="620">
        <v>5.49</v>
      </c>
      <c r="F3948" s="620">
        <v>34.18</v>
      </c>
    </row>
    <row r="3949" spans="1:6">
      <c r="A3949" s="617" t="s">
        <v>16281</v>
      </c>
      <c r="B3949" s="618" t="s">
        <v>16282</v>
      </c>
      <c r="C3949" s="619" t="s">
        <v>5390</v>
      </c>
      <c r="D3949" s="620">
        <v>70.599999999999994</v>
      </c>
      <c r="E3949" s="620">
        <v>5.49</v>
      </c>
      <c r="F3949" s="620">
        <v>76.09</v>
      </c>
    </row>
    <row r="3950" spans="1:6">
      <c r="A3950" s="617" t="s">
        <v>16283</v>
      </c>
      <c r="B3950" s="618" t="s">
        <v>16284</v>
      </c>
      <c r="C3950" s="619" t="s">
        <v>5390</v>
      </c>
      <c r="D3950" s="620">
        <v>46.62</v>
      </c>
      <c r="E3950" s="620">
        <v>9.5500000000000007</v>
      </c>
      <c r="F3950" s="620">
        <v>56.17</v>
      </c>
    </row>
    <row r="3951" spans="1:6">
      <c r="A3951" s="621"/>
      <c r="B3951" s="627" t="s">
        <v>11470</v>
      </c>
      <c r="C3951" s="628"/>
      <c r="D3951" s="629"/>
      <c r="E3951" s="629"/>
      <c r="F3951" s="629"/>
    </row>
    <row r="3952" spans="1:6" ht="30">
      <c r="A3952" s="612">
        <v>91990</v>
      </c>
      <c r="B3952" s="613" t="s">
        <v>7082</v>
      </c>
      <c r="C3952" s="614" t="s">
        <v>5390</v>
      </c>
      <c r="D3952" s="615">
        <v>16.86</v>
      </c>
      <c r="E3952" s="615">
        <v>18.97</v>
      </c>
      <c r="F3952" s="615">
        <v>35.83</v>
      </c>
    </row>
    <row r="3953" spans="1:6" ht="30">
      <c r="A3953" s="612">
        <v>91991</v>
      </c>
      <c r="B3953" s="613" t="s">
        <v>7083</v>
      </c>
      <c r="C3953" s="614" t="s">
        <v>5390</v>
      </c>
      <c r="D3953" s="615">
        <v>19.43</v>
      </c>
      <c r="E3953" s="615">
        <v>18.95</v>
      </c>
      <c r="F3953" s="615">
        <v>38.380000000000003</v>
      </c>
    </row>
    <row r="3954" spans="1:6" ht="30">
      <c r="A3954" s="612">
        <v>91992</v>
      </c>
      <c r="B3954" s="613" t="s">
        <v>7084</v>
      </c>
      <c r="C3954" s="614" t="s">
        <v>5390</v>
      </c>
      <c r="D3954" s="615">
        <v>22.98</v>
      </c>
      <c r="E3954" s="615">
        <v>21.65</v>
      </c>
      <c r="F3954" s="615">
        <v>44.63</v>
      </c>
    </row>
    <row r="3955" spans="1:6" ht="30">
      <c r="A3955" s="612">
        <v>91993</v>
      </c>
      <c r="B3955" s="613" t="s">
        <v>7085</v>
      </c>
      <c r="C3955" s="614" t="s">
        <v>5390</v>
      </c>
      <c r="D3955" s="615">
        <v>25.53</v>
      </c>
      <c r="E3955" s="615">
        <v>21.65</v>
      </c>
      <c r="F3955" s="615">
        <v>47.18</v>
      </c>
    </row>
    <row r="3956" spans="1:6">
      <c r="A3956" s="621"/>
      <c r="B3956" s="627" t="s">
        <v>11471</v>
      </c>
      <c r="C3956" s="628"/>
      <c r="D3956" s="629"/>
      <c r="E3956" s="629"/>
      <c r="F3956" s="629"/>
    </row>
    <row r="3957" spans="1:6" ht="30">
      <c r="A3957" s="612">
        <v>91994</v>
      </c>
      <c r="B3957" s="613" t="s">
        <v>7086</v>
      </c>
      <c r="C3957" s="614" t="s">
        <v>5390</v>
      </c>
      <c r="D3957" s="615">
        <v>13.94</v>
      </c>
      <c r="E3957" s="615">
        <v>11.76</v>
      </c>
      <c r="F3957" s="615">
        <v>25.7</v>
      </c>
    </row>
    <row r="3958" spans="1:6" ht="30">
      <c r="A3958" s="612">
        <v>91995</v>
      </c>
      <c r="B3958" s="613" t="s">
        <v>7087</v>
      </c>
      <c r="C3958" s="614" t="s">
        <v>5390</v>
      </c>
      <c r="D3958" s="615">
        <v>16.489999999999998</v>
      </c>
      <c r="E3958" s="615">
        <v>11.76</v>
      </c>
      <c r="F3958" s="615">
        <v>28.25</v>
      </c>
    </row>
    <row r="3959" spans="1:6" ht="30">
      <c r="A3959" s="612">
        <v>91996</v>
      </c>
      <c r="B3959" s="613" t="s">
        <v>7088</v>
      </c>
      <c r="C3959" s="614" t="s">
        <v>5390</v>
      </c>
      <c r="D3959" s="615">
        <v>20.05</v>
      </c>
      <c r="E3959" s="615">
        <v>14.45</v>
      </c>
      <c r="F3959" s="615">
        <v>34.5</v>
      </c>
    </row>
    <row r="3960" spans="1:6" ht="30">
      <c r="A3960" s="612">
        <v>91997</v>
      </c>
      <c r="B3960" s="613" t="s">
        <v>7089</v>
      </c>
      <c r="C3960" s="614" t="s">
        <v>5390</v>
      </c>
      <c r="D3960" s="615">
        <v>22.6</v>
      </c>
      <c r="E3960" s="615">
        <v>14.45</v>
      </c>
      <c r="F3960" s="615">
        <v>37.049999999999997</v>
      </c>
    </row>
    <row r="3961" spans="1:6" ht="30">
      <c r="A3961" s="612">
        <v>92002</v>
      </c>
      <c r="B3961" s="613" t="s">
        <v>7090</v>
      </c>
      <c r="C3961" s="614" t="s">
        <v>5390</v>
      </c>
      <c r="D3961" s="615">
        <v>26.92</v>
      </c>
      <c r="E3961" s="615">
        <v>21.2</v>
      </c>
      <c r="F3961" s="615">
        <v>48.12</v>
      </c>
    </row>
    <row r="3962" spans="1:6" ht="30">
      <c r="A3962" s="612">
        <v>92003</v>
      </c>
      <c r="B3962" s="613" t="s">
        <v>7091</v>
      </c>
      <c r="C3962" s="614" t="s">
        <v>5390</v>
      </c>
      <c r="D3962" s="615">
        <v>32.03</v>
      </c>
      <c r="E3962" s="615">
        <v>21.19</v>
      </c>
      <c r="F3962" s="615">
        <v>53.22</v>
      </c>
    </row>
    <row r="3963" spans="1:6" ht="30">
      <c r="A3963" s="612">
        <v>92004</v>
      </c>
      <c r="B3963" s="613" t="s">
        <v>7092</v>
      </c>
      <c r="C3963" s="614" t="s">
        <v>5390</v>
      </c>
      <c r="D3963" s="615">
        <v>33.03</v>
      </c>
      <c r="E3963" s="615">
        <v>23.89</v>
      </c>
      <c r="F3963" s="615">
        <v>56.92</v>
      </c>
    </row>
    <row r="3964" spans="1:6" ht="30">
      <c r="A3964" s="612">
        <v>92005</v>
      </c>
      <c r="B3964" s="613" t="s">
        <v>7093</v>
      </c>
      <c r="C3964" s="614" t="s">
        <v>5390</v>
      </c>
      <c r="D3964" s="615">
        <v>38.14</v>
      </c>
      <c r="E3964" s="615">
        <v>23.88</v>
      </c>
      <c r="F3964" s="615">
        <v>62.02</v>
      </c>
    </row>
    <row r="3965" spans="1:6" ht="30">
      <c r="A3965" s="612">
        <v>92010</v>
      </c>
      <c r="B3965" s="613" t="s">
        <v>7094</v>
      </c>
      <c r="C3965" s="614" t="s">
        <v>5390</v>
      </c>
      <c r="D3965" s="615">
        <v>39.92</v>
      </c>
      <c r="E3965" s="615">
        <v>30.63</v>
      </c>
      <c r="F3965" s="615">
        <v>70.55</v>
      </c>
    </row>
    <row r="3966" spans="1:6" ht="30">
      <c r="A3966" s="612">
        <v>92011</v>
      </c>
      <c r="B3966" s="613" t="s">
        <v>7095</v>
      </c>
      <c r="C3966" s="614" t="s">
        <v>5390</v>
      </c>
      <c r="D3966" s="615">
        <v>47.57</v>
      </c>
      <c r="E3966" s="615">
        <v>30.63</v>
      </c>
      <c r="F3966" s="615">
        <v>78.2</v>
      </c>
    </row>
    <row r="3967" spans="1:6" ht="30">
      <c r="A3967" s="612">
        <v>92012</v>
      </c>
      <c r="B3967" s="613" t="s">
        <v>7096</v>
      </c>
      <c r="C3967" s="614" t="s">
        <v>5390</v>
      </c>
      <c r="D3967" s="615">
        <v>46.03</v>
      </c>
      <c r="E3967" s="615">
        <v>33.32</v>
      </c>
      <c r="F3967" s="615">
        <v>79.349999999999994</v>
      </c>
    </row>
    <row r="3968" spans="1:6" ht="30">
      <c r="A3968" s="612">
        <v>92013</v>
      </c>
      <c r="B3968" s="613" t="s">
        <v>7097</v>
      </c>
      <c r="C3968" s="614" t="s">
        <v>5390</v>
      </c>
      <c r="D3968" s="615">
        <v>53.68</v>
      </c>
      <c r="E3968" s="615">
        <v>33.32</v>
      </c>
      <c r="F3968" s="615">
        <v>87</v>
      </c>
    </row>
    <row r="3969" spans="1:6">
      <c r="A3969" s="621"/>
      <c r="B3969" s="627" t="s">
        <v>11472</v>
      </c>
      <c r="C3969" s="610"/>
      <c r="D3969" s="611"/>
      <c r="E3969" s="611"/>
      <c r="F3969" s="611"/>
    </row>
    <row r="3970" spans="1:6" ht="30">
      <c r="A3970" s="612">
        <v>91998</v>
      </c>
      <c r="B3970" s="613" t="s">
        <v>7098</v>
      </c>
      <c r="C3970" s="614" t="s">
        <v>5390</v>
      </c>
      <c r="D3970" s="615">
        <v>12.79</v>
      </c>
      <c r="E3970" s="615">
        <v>8.98</v>
      </c>
      <c r="F3970" s="615">
        <v>21.77</v>
      </c>
    </row>
    <row r="3971" spans="1:6" ht="30">
      <c r="A3971" s="612">
        <v>91999</v>
      </c>
      <c r="B3971" s="613" t="s">
        <v>7099</v>
      </c>
      <c r="C3971" s="614" t="s">
        <v>5390</v>
      </c>
      <c r="D3971" s="615">
        <v>15.34</v>
      </c>
      <c r="E3971" s="615">
        <v>8.98</v>
      </c>
      <c r="F3971" s="615">
        <v>24.32</v>
      </c>
    </row>
    <row r="3972" spans="1:6" ht="30">
      <c r="A3972" s="612">
        <v>92000</v>
      </c>
      <c r="B3972" s="613" t="s">
        <v>7100</v>
      </c>
      <c r="C3972" s="614" t="s">
        <v>5390</v>
      </c>
      <c r="D3972" s="615">
        <v>18.899999999999999</v>
      </c>
      <c r="E3972" s="615">
        <v>11.67</v>
      </c>
      <c r="F3972" s="615">
        <v>30.57</v>
      </c>
    </row>
    <row r="3973" spans="1:6" ht="30">
      <c r="A3973" s="612">
        <v>92001</v>
      </c>
      <c r="B3973" s="613" t="s">
        <v>7101</v>
      </c>
      <c r="C3973" s="614" t="s">
        <v>5390</v>
      </c>
      <c r="D3973" s="615">
        <v>21.45</v>
      </c>
      <c r="E3973" s="615">
        <v>11.67</v>
      </c>
      <c r="F3973" s="615">
        <v>33.119999999999997</v>
      </c>
    </row>
    <row r="3974" spans="1:6" ht="30">
      <c r="A3974" s="612">
        <v>92006</v>
      </c>
      <c r="B3974" s="613" t="s">
        <v>7102</v>
      </c>
      <c r="C3974" s="614" t="s">
        <v>5390</v>
      </c>
      <c r="D3974" s="615">
        <v>24.64</v>
      </c>
      <c r="E3974" s="615">
        <v>15.62</v>
      </c>
      <c r="F3974" s="615">
        <v>40.26</v>
      </c>
    </row>
    <row r="3975" spans="1:6" ht="30">
      <c r="A3975" s="612">
        <v>92007</v>
      </c>
      <c r="B3975" s="613" t="s">
        <v>7103</v>
      </c>
      <c r="C3975" s="614" t="s">
        <v>5390</v>
      </c>
      <c r="D3975" s="615">
        <v>29.74</v>
      </c>
      <c r="E3975" s="615">
        <v>15.62</v>
      </c>
      <c r="F3975" s="615">
        <v>45.36</v>
      </c>
    </row>
    <row r="3976" spans="1:6" ht="30">
      <c r="A3976" s="612">
        <v>92008</v>
      </c>
      <c r="B3976" s="613" t="s">
        <v>7104</v>
      </c>
      <c r="C3976" s="614" t="s">
        <v>5390</v>
      </c>
      <c r="D3976" s="615">
        <v>30.75</v>
      </c>
      <c r="E3976" s="615">
        <v>18.309999999999999</v>
      </c>
      <c r="F3976" s="615">
        <v>49.06</v>
      </c>
    </row>
    <row r="3977" spans="1:6" ht="30">
      <c r="A3977" s="612">
        <v>92009</v>
      </c>
      <c r="B3977" s="613" t="s">
        <v>7105</v>
      </c>
      <c r="C3977" s="614" t="s">
        <v>5390</v>
      </c>
      <c r="D3977" s="615">
        <v>35.85</v>
      </c>
      <c r="E3977" s="615">
        <v>18.309999999999999</v>
      </c>
      <c r="F3977" s="615">
        <v>54.16</v>
      </c>
    </row>
    <row r="3978" spans="1:6" ht="30">
      <c r="A3978" s="612">
        <v>92014</v>
      </c>
      <c r="B3978" s="613" t="s">
        <v>7106</v>
      </c>
      <c r="C3978" s="614" t="s">
        <v>5390</v>
      </c>
      <c r="D3978" s="615">
        <v>36.49</v>
      </c>
      <c r="E3978" s="615">
        <v>22.26</v>
      </c>
      <c r="F3978" s="615">
        <v>58.75</v>
      </c>
    </row>
    <row r="3979" spans="1:6" ht="30">
      <c r="A3979" s="612">
        <v>92015</v>
      </c>
      <c r="B3979" s="613" t="s">
        <v>7107</v>
      </c>
      <c r="C3979" s="614" t="s">
        <v>5390</v>
      </c>
      <c r="D3979" s="615">
        <v>44.14</v>
      </c>
      <c r="E3979" s="615">
        <v>22.26</v>
      </c>
      <c r="F3979" s="615">
        <v>66.400000000000006</v>
      </c>
    </row>
    <row r="3980" spans="1:6" ht="30">
      <c r="A3980" s="612">
        <v>92016</v>
      </c>
      <c r="B3980" s="613" t="s">
        <v>7108</v>
      </c>
      <c r="C3980" s="614" t="s">
        <v>5390</v>
      </c>
      <c r="D3980" s="615">
        <v>42.6</v>
      </c>
      <c r="E3980" s="615">
        <v>24.95</v>
      </c>
      <c r="F3980" s="615">
        <v>67.55</v>
      </c>
    </row>
    <row r="3981" spans="1:6" ht="30">
      <c r="A3981" s="612">
        <v>92017</v>
      </c>
      <c r="B3981" s="613" t="s">
        <v>7109</v>
      </c>
      <c r="C3981" s="614" t="s">
        <v>5390</v>
      </c>
      <c r="D3981" s="615">
        <v>50.26</v>
      </c>
      <c r="E3981" s="615">
        <v>24.94</v>
      </c>
      <c r="F3981" s="615">
        <v>75.2</v>
      </c>
    </row>
    <row r="3982" spans="1:6" ht="30">
      <c r="A3982" s="612">
        <v>92018</v>
      </c>
      <c r="B3982" s="613" t="s">
        <v>7110</v>
      </c>
      <c r="C3982" s="614" t="s">
        <v>5390</v>
      </c>
      <c r="D3982" s="615">
        <v>48.48</v>
      </c>
      <c r="E3982" s="615">
        <v>29.29</v>
      </c>
      <c r="F3982" s="615">
        <v>77.77</v>
      </c>
    </row>
    <row r="3983" spans="1:6" ht="30">
      <c r="A3983" s="612">
        <v>92019</v>
      </c>
      <c r="B3983" s="613" t="s">
        <v>7111</v>
      </c>
      <c r="C3983" s="614" t="s">
        <v>5390</v>
      </c>
      <c r="D3983" s="615">
        <v>59.4</v>
      </c>
      <c r="E3983" s="615">
        <v>32.44</v>
      </c>
      <c r="F3983" s="615">
        <v>91.84</v>
      </c>
    </row>
    <row r="3984" spans="1:6" ht="30">
      <c r="A3984" s="612">
        <v>92020</v>
      </c>
      <c r="B3984" s="613" t="s">
        <v>7112</v>
      </c>
      <c r="C3984" s="614" t="s">
        <v>5390</v>
      </c>
      <c r="D3984" s="615">
        <v>72.25</v>
      </c>
      <c r="E3984" s="615">
        <v>42.76</v>
      </c>
      <c r="F3984" s="615">
        <v>115.01</v>
      </c>
    </row>
    <row r="3985" spans="1:6" ht="30">
      <c r="A3985" s="612">
        <v>92021</v>
      </c>
      <c r="B3985" s="613" t="s">
        <v>7113</v>
      </c>
      <c r="C3985" s="614" t="s">
        <v>5390</v>
      </c>
      <c r="D3985" s="615">
        <v>83.17</v>
      </c>
      <c r="E3985" s="615">
        <v>45.91</v>
      </c>
      <c r="F3985" s="615">
        <v>129.08000000000001</v>
      </c>
    </row>
    <row r="3986" spans="1:6">
      <c r="A3986" s="621"/>
      <c r="B3986" s="627" t="s">
        <v>7114</v>
      </c>
      <c r="C3986" s="628"/>
      <c r="D3986" s="629"/>
      <c r="E3986" s="629"/>
      <c r="F3986" s="629"/>
    </row>
    <row r="3987" spans="1:6" ht="60">
      <c r="A3987" s="612">
        <v>104475</v>
      </c>
      <c r="B3987" s="613" t="s">
        <v>12199</v>
      </c>
      <c r="C3987" s="614" t="s">
        <v>5390</v>
      </c>
      <c r="D3987" s="615">
        <v>86.28</v>
      </c>
      <c r="E3987" s="615">
        <v>60.25</v>
      </c>
      <c r="F3987" s="615">
        <v>146.53</v>
      </c>
    </row>
    <row r="3988" spans="1:6" ht="60">
      <c r="A3988" s="612">
        <v>104476</v>
      </c>
      <c r="B3988" s="613" t="s">
        <v>12200</v>
      </c>
      <c r="C3988" s="614" t="s">
        <v>5390</v>
      </c>
      <c r="D3988" s="615">
        <v>104.06</v>
      </c>
      <c r="E3988" s="615">
        <v>83.81</v>
      </c>
      <c r="F3988" s="615">
        <v>187.87</v>
      </c>
    </row>
    <row r="3989" spans="1:6" ht="45">
      <c r="A3989" s="612">
        <v>104479</v>
      </c>
      <c r="B3989" s="613" t="s">
        <v>12203</v>
      </c>
      <c r="C3989" s="614" t="s">
        <v>5390</v>
      </c>
      <c r="D3989" s="615">
        <v>80.569999999999993</v>
      </c>
      <c r="E3989" s="615">
        <v>47</v>
      </c>
      <c r="F3989" s="615">
        <v>127.57</v>
      </c>
    </row>
    <row r="3990" spans="1:6" ht="45">
      <c r="A3990" s="612">
        <v>104480</v>
      </c>
      <c r="B3990" s="613" t="s">
        <v>12204</v>
      </c>
      <c r="C3990" s="614" t="s">
        <v>5390</v>
      </c>
      <c r="D3990" s="615">
        <v>91.5</v>
      </c>
      <c r="E3990" s="615">
        <v>54.9</v>
      </c>
      <c r="F3990" s="615">
        <v>146.4</v>
      </c>
    </row>
    <row r="3991" spans="1:6" ht="45">
      <c r="A3991" s="612">
        <v>104481</v>
      </c>
      <c r="B3991" s="613" t="s">
        <v>12205</v>
      </c>
      <c r="C3991" s="614" t="s">
        <v>5390</v>
      </c>
      <c r="D3991" s="615">
        <v>222.37</v>
      </c>
      <c r="E3991" s="615">
        <v>124.79</v>
      </c>
      <c r="F3991" s="615">
        <v>347.16</v>
      </c>
    </row>
    <row r="3992" spans="1:6">
      <c r="A3992" s="621"/>
      <c r="B3992" s="627" t="s">
        <v>11473</v>
      </c>
      <c r="C3992" s="628"/>
      <c r="D3992" s="629"/>
      <c r="E3992" s="629"/>
      <c r="F3992" s="629"/>
    </row>
    <row r="3993" spans="1:6" ht="30">
      <c r="A3993" s="612">
        <v>91986</v>
      </c>
      <c r="B3993" s="613" t="s">
        <v>7115</v>
      </c>
      <c r="C3993" s="614" t="s">
        <v>5390</v>
      </c>
      <c r="D3993" s="615">
        <v>26.99</v>
      </c>
      <c r="E3993" s="615">
        <v>13.38</v>
      </c>
      <c r="F3993" s="615">
        <v>40.369999999999997</v>
      </c>
    </row>
    <row r="3994" spans="1:6" ht="30">
      <c r="A3994" s="612">
        <v>91987</v>
      </c>
      <c r="B3994" s="613" t="s">
        <v>7116</v>
      </c>
      <c r="C3994" s="614" t="s">
        <v>5390</v>
      </c>
      <c r="D3994" s="615">
        <v>33.1</v>
      </c>
      <c r="E3994" s="615">
        <v>16.07</v>
      </c>
      <c r="F3994" s="615">
        <v>49.17</v>
      </c>
    </row>
    <row r="3995" spans="1:6">
      <c r="A3995" s="617" t="s">
        <v>16285</v>
      </c>
      <c r="B3995" s="618" t="s">
        <v>16286</v>
      </c>
      <c r="C3995" s="619" t="s">
        <v>1</v>
      </c>
      <c r="D3995" s="620">
        <v>167.27</v>
      </c>
      <c r="E3995" s="620">
        <v>21.99</v>
      </c>
      <c r="F3995" s="620">
        <v>189.26</v>
      </c>
    </row>
    <row r="3996" spans="1:6">
      <c r="A3996" s="621"/>
      <c r="B3996" s="627" t="s">
        <v>11474</v>
      </c>
      <c r="C3996" s="628"/>
      <c r="D3996" s="629"/>
      <c r="E3996" s="629"/>
      <c r="F3996" s="629"/>
    </row>
    <row r="3997" spans="1:6" ht="30">
      <c r="A3997" s="612">
        <v>101632</v>
      </c>
      <c r="B3997" s="613" t="s">
        <v>7117</v>
      </c>
      <c r="C3997" s="614" t="s">
        <v>5390</v>
      </c>
      <c r="D3997" s="615">
        <v>44.73</v>
      </c>
      <c r="E3997" s="615">
        <v>0.62</v>
      </c>
      <c r="F3997" s="615">
        <v>45.35</v>
      </c>
    </row>
    <row r="3998" spans="1:6">
      <c r="A3998" s="621"/>
      <c r="B3998" s="627" t="s">
        <v>11475</v>
      </c>
      <c r="C3998" s="628"/>
      <c r="D3998" s="629"/>
      <c r="E3998" s="629"/>
      <c r="F3998" s="629"/>
    </row>
    <row r="3999" spans="1:6" ht="30">
      <c r="A3999" s="612">
        <v>97595</v>
      </c>
      <c r="B3999" s="613" t="s">
        <v>7118</v>
      </c>
      <c r="C3999" s="614" t="s">
        <v>5390</v>
      </c>
      <c r="D3999" s="615">
        <v>104.21</v>
      </c>
      <c r="E3999" s="615">
        <v>16.09</v>
      </c>
      <c r="F3999" s="615">
        <v>120.3</v>
      </c>
    </row>
    <row r="4000" spans="1:6" ht="30">
      <c r="A4000" s="612">
        <v>97597</v>
      </c>
      <c r="B4000" s="613" t="s">
        <v>7119</v>
      </c>
      <c r="C4000" s="614" t="s">
        <v>5390</v>
      </c>
      <c r="D4000" s="615">
        <v>72.349999999999994</v>
      </c>
      <c r="E4000" s="615">
        <v>10.71</v>
      </c>
      <c r="F4000" s="615">
        <v>83.06</v>
      </c>
    </row>
    <row r="4001" spans="1:6" ht="30">
      <c r="A4001" s="612">
        <v>97596</v>
      </c>
      <c r="B4001" s="613" t="s">
        <v>7120</v>
      </c>
      <c r="C4001" s="614" t="s">
        <v>5390</v>
      </c>
      <c r="D4001" s="615">
        <v>66.849999999999994</v>
      </c>
      <c r="E4001" s="615">
        <v>16.09</v>
      </c>
      <c r="F4001" s="615">
        <v>82.94</v>
      </c>
    </row>
    <row r="4002" spans="1:6" ht="30">
      <c r="A4002" s="612">
        <v>97598</v>
      </c>
      <c r="B4002" s="613" t="s">
        <v>7121</v>
      </c>
      <c r="C4002" s="614" t="s">
        <v>5390</v>
      </c>
      <c r="D4002" s="615">
        <v>67.569999999999993</v>
      </c>
      <c r="E4002" s="615">
        <v>10.71</v>
      </c>
      <c r="F4002" s="615">
        <v>78.28</v>
      </c>
    </row>
    <row r="4003" spans="1:6" ht="15.75">
      <c r="A4003" s="621"/>
      <c r="B4003" s="622" t="s">
        <v>7122</v>
      </c>
      <c r="C4003" s="628"/>
      <c r="D4003" s="629"/>
      <c r="E4003" s="629"/>
      <c r="F4003" s="629"/>
    </row>
    <row r="4004" spans="1:6">
      <c r="A4004" s="621"/>
      <c r="B4004" s="627" t="s">
        <v>11476</v>
      </c>
      <c r="C4004" s="628"/>
      <c r="D4004" s="629"/>
      <c r="E4004" s="629"/>
      <c r="F4004" s="629"/>
    </row>
    <row r="4005" spans="1:6">
      <c r="A4005" s="612">
        <v>97665</v>
      </c>
      <c r="B4005" s="613" t="s">
        <v>7123</v>
      </c>
      <c r="C4005" s="614" t="s">
        <v>5390</v>
      </c>
      <c r="D4005" s="615">
        <v>0.39</v>
      </c>
      <c r="E4005" s="615">
        <v>0.95</v>
      </c>
      <c r="F4005" s="615">
        <v>1.34</v>
      </c>
    </row>
    <row r="4006" spans="1:6" ht="30">
      <c r="A4006" s="612">
        <v>101630</v>
      </c>
      <c r="B4006" s="613" t="s">
        <v>7124</v>
      </c>
      <c r="C4006" s="614" t="s">
        <v>5390</v>
      </c>
      <c r="D4006" s="615">
        <v>64.56</v>
      </c>
      <c r="E4006" s="615">
        <v>15.52</v>
      </c>
      <c r="F4006" s="615">
        <v>80.08</v>
      </c>
    </row>
    <row r="4007" spans="1:6" ht="30">
      <c r="A4007" s="612">
        <v>101651</v>
      </c>
      <c r="B4007" s="613" t="s">
        <v>7125</v>
      </c>
      <c r="C4007" s="614" t="s">
        <v>5390</v>
      </c>
      <c r="D4007" s="615">
        <v>61.14</v>
      </c>
      <c r="E4007" s="615">
        <v>7.13</v>
      </c>
      <c r="F4007" s="615">
        <v>68.27</v>
      </c>
    </row>
    <row r="4008" spans="1:6" ht="30">
      <c r="A4008" s="612">
        <v>101661</v>
      </c>
      <c r="B4008" s="613" t="s">
        <v>7126</v>
      </c>
      <c r="C4008" s="614" t="s">
        <v>5390</v>
      </c>
      <c r="D4008" s="615">
        <v>76.67</v>
      </c>
      <c r="E4008" s="615">
        <v>44.97</v>
      </c>
      <c r="F4008" s="615">
        <v>121.64</v>
      </c>
    </row>
    <row r="4009" spans="1:6">
      <c r="A4009" s="617" t="s">
        <v>16287</v>
      </c>
      <c r="B4009" s="618" t="s">
        <v>16288</v>
      </c>
      <c r="C4009" s="619" t="s">
        <v>5390</v>
      </c>
      <c r="D4009" s="620">
        <v>0.79</v>
      </c>
      <c r="E4009" s="620">
        <v>1.66</v>
      </c>
      <c r="F4009" s="620">
        <v>2.4500000000000002</v>
      </c>
    </row>
    <row r="4010" spans="1:6">
      <c r="A4010" s="617" t="s">
        <v>16289</v>
      </c>
      <c r="B4010" s="618" t="s">
        <v>16290</v>
      </c>
      <c r="C4010" s="619" t="s">
        <v>5390</v>
      </c>
      <c r="D4010" s="620">
        <v>6.28</v>
      </c>
      <c r="E4010" s="620">
        <v>15.27</v>
      </c>
      <c r="F4010" s="620">
        <v>21.55</v>
      </c>
    </row>
    <row r="4011" spans="1:6">
      <c r="A4011" s="617" t="s">
        <v>16291</v>
      </c>
      <c r="B4011" s="618" t="s">
        <v>16292</v>
      </c>
      <c r="C4011" s="619" t="s">
        <v>5390</v>
      </c>
      <c r="D4011" s="620">
        <v>11.8</v>
      </c>
      <c r="E4011" s="620">
        <v>28.63</v>
      </c>
      <c r="F4011" s="620">
        <v>40.43</v>
      </c>
    </row>
    <row r="4012" spans="1:6">
      <c r="A4012" s="617" t="s">
        <v>16293</v>
      </c>
      <c r="B4012" s="618" t="s">
        <v>16294</v>
      </c>
      <c r="C4012" s="619" t="s">
        <v>5390</v>
      </c>
      <c r="D4012" s="620">
        <v>23.58</v>
      </c>
      <c r="E4012" s="620">
        <v>57.28</v>
      </c>
      <c r="F4012" s="620">
        <v>80.86</v>
      </c>
    </row>
    <row r="4013" spans="1:6">
      <c r="A4013" s="617" t="s">
        <v>16295</v>
      </c>
      <c r="B4013" s="618" t="s">
        <v>16296</v>
      </c>
      <c r="C4013" s="619" t="s">
        <v>5390</v>
      </c>
      <c r="D4013" s="620">
        <v>23.58</v>
      </c>
      <c r="E4013" s="620">
        <v>57.28</v>
      </c>
      <c r="F4013" s="620">
        <v>80.86</v>
      </c>
    </row>
    <row r="4014" spans="1:6">
      <c r="A4014" s="617" t="s">
        <v>16297</v>
      </c>
      <c r="B4014" s="618" t="s">
        <v>16298</v>
      </c>
      <c r="C4014" s="619" t="s">
        <v>5390</v>
      </c>
      <c r="D4014" s="620">
        <v>7.86</v>
      </c>
      <c r="E4014" s="620">
        <v>19.100000000000001</v>
      </c>
      <c r="F4014" s="620">
        <v>26.96</v>
      </c>
    </row>
    <row r="4015" spans="1:6">
      <c r="A4015" s="617" t="s">
        <v>16299</v>
      </c>
      <c r="B4015" s="618" t="s">
        <v>16300</v>
      </c>
      <c r="C4015" s="619" t="s">
        <v>5390</v>
      </c>
      <c r="D4015" s="620">
        <v>23.58</v>
      </c>
      <c r="E4015" s="620">
        <v>57.28</v>
      </c>
      <c r="F4015" s="620">
        <v>80.86</v>
      </c>
    </row>
    <row r="4016" spans="1:6">
      <c r="A4016" s="617" t="s">
        <v>16301</v>
      </c>
      <c r="B4016" s="618" t="s">
        <v>16302</v>
      </c>
      <c r="C4016" s="619" t="s">
        <v>5390</v>
      </c>
      <c r="D4016" s="620">
        <v>15.72</v>
      </c>
      <c r="E4016" s="620">
        <v>38.18</v>
      </c>
      <c r="F4016" s="620">
        <v>53.9</v>
      </c>
    </row>
    <row r="4017" spans="1:6">
      <c r="A4017" s="617" t="s">
        <v>16303</v>
      </c>
      <c r="B4017" s="618" t="s">
        <v>16304</v>
      </c>
      <c r="C4017" s="619" t="s">
        <v>5390</v>
      </c>
      <c r="D4017" s="620">
        <v>23.58</v>
      </c>
      <c r="E4017" s="620">
        <v>57.28</v>
      </c>
      <c r="F4017" s="620">
        <v>80.86</v>
      </c>
    </row>
    <row r="4018" spans="1:6">
      <c r="A4018" s="617" t="s">
        <v>16305</v>
      </c>
      <c r="B4018" s="618" t="s">
        <v>16306</v>
      </c>
      <c r="C4018" s="619" t="s">
        <v>5390</v>
      </c>
      <c r="D4018" s="620">
        <v>12.58</v>
      </c>
      <c r="E4018" s="620">
        <v>30.54</v>
      </c>
      <c r="F4018" s="620">
        <v>43.12</v>
      </c>
    </row>
    <row r="4019" spans="1:6">
      <c r="A4019" s="617" t="s">
        <v>16307</v>
      </c>
      <c r="B4019" s="618" t="s">
        <v>16308</v>
      </c>
      <c r="C4019" s="619" t="s">
        <v>5390</v>
      </c>
      <c r="D4019" s="620">
        <v>0.79</v>
      </c>
      <c r="E4019" s="620">
        <v>1.66</v>
      </c>
      <c r="F4019" s="620">
        <v>2.4500000000000002</v>
      </c>
    </row>
    <row r="4020" spans="1:6">
      <c r="A4020" s="617" t="s">
        <v>16309</v>
      </c>
      <c r="B4020" s="618" t="s">
        <v>16310</v>
      </c>
      <c r="C4020" s="619" t="s">
        <v>5390</v>
      </c>
      <c r="D4020" s="620">
        <v>6.28</v>
      </c>
      <c r="E4020" s="620">
        <v>15.27</v>
      </c>
      <c r="F4020" s="620">
        <v>21.55</v>
      </c>
    </row>
    <row r="4021" spans="1:6">
      <c r="A4021" s="617" t="s">
        <v>16311</v>
      </c>
      <c r="B4021" s="618" t="s">
        <v>16312</v>
      </c>
      <c r="C4021" s="619" t="s">
        <v>5390</v>
      </c>
      <c r="D4021" s="620">
        <v>11.8</v>
      </c>
      <c r="E4021" s="620">
        <v>28.63</v>
      </c>
      <c r="F4021" s="620">
        <v>40.43</v>
      </c>
    </row>
    <row r="4022" spans="1:6">
      <c r="A4022" s="617" t="s">
        <v>16313</v>
      </c>
      <c r="B4022" s="618" t="s">
        <v>16314</v>
      </c>
      <c r="C4022" s="619" t="s">
        <v>5390</v>
      </c>
      <c r="D4022" s="620">
        <v>23.58</v>
      </c>
      <c r="E4022" s="620">
        <v>57.28</v>
      </c>
      <c r="F4022" s="620">
        <v>80.86</v>
      </c>
    </row>
    <row r="4023" spans="1:6">
      <c r="A4023" s="617" t="s">
        <v>16315</v>
      </c>
      <c r="B4023" s="618" t="s">
        <v>16316</v>
      </c>
      <c r="C4023" s="619" t="s">
        <v>5390</v>
      </c>
      <c r="D4023" s="620">
        <v>23.58</v>
      </c>
      <c r="E4023" s="620">
        <v>57.28</v>
      </c>
      <c r="F4023" s="620">
        <v>80.86</v>
      </c>
    </row>
    <row r="4024" spans="1:6">
      <c r="A4024" s="617" t="s">
        <v>16317</v>
      </c>
      <c r="B4024" s="618" t="s">
        <v>16318</v>
      </c>
      <c r="C4024" s="619" t="s">
        <v>5390</v>
      </c>
      <c r="D4024" s="620">
        <v>7.86</v>
      </c>
      <c r="E4024" s="620">
        <v>19.100000000000001</v>
      </c>
      <c r="F4024" s="620">
        <v>26.96</v>
      </c>
    </row>
    <row r="4025" spans="1:6">
      <c r="A4025" s="617" t="s">
        <v>16319</v>
      </c>
      <c r="B4025" s="618" t="s">
        <v>16320</v>
      </c>
      <c r="C4025" s="619" t="s">
        <v>5390</v>
      </c>
      <c r="D4025" s="620">
        <v>23.58</v>
      </c>
      <c r="E4025" s="620">
        <v>57.28</v>
      </c>
      <c r="F4025" s="620">
        <v>80.86</v>
      </c>
    </row>
    <row r="4026" spans="1:6">
      <c r="A4026" s="617" t="s">
        <v>16321</v>
      </c>
      <c r="B4026" s="618" t="s">
        <v>16322</v>
      </c>
      <c r="C4026" s="619" t="s">
        <v>5390</v>
      </c>
      <c r="D4026" s="620">
        <v>15.72</v>
      </c>
      <c r="E4026" s="620">
        <v>38.18</v>
      </c>
      <c r="F4026" s="620">
        <v>53.9</v>
      </c>
    </row>
    <row r="4027" spans="1:6">
      <c r="A4027" s="617" t="s">
        <v>16323</v>
      </c>
      <c r="B4027" s="618" t="s">
        <v>16324</v>
      </c>
      <c r="C4027" s="619" t="s">
        <v>5390</v>
      </c>
      <c r="D4027" s="620">
        <v>15.72</v>
      </c>
      <c r="E4027" s="620">
        <v>38.18</v>
      </c>
      <c r="F4027" s="620">
        <v>53.9</v>
      </c>
    </row>
    <row r="4028" spans="1:6">
      <c r="A4028" s="617" t="s">
        <v>16325</v>
      </c>
      <c r="B4028" s="618" t="s">
        <v>16326</v>
      </c>
      <c r="C4028" s="619" t="s">
        <v>5390</v>
      </c>
      <c r="D4028" s="620">
        <v>0.79</v>
      </c>
      <c r="E4028" s="620">
        <v>1.66</v>
      </c>
      <c r="F4028" s="620">
        <v>2.4500000000000002</v>
      </c>
    </row>
    <row r="4029" spans="1:6">
      <c r="A4029" s="617" t="s">
        <v>16327</v>
      </c>
      <c r="B4029" s="618" t="s">
        <v>16328</v>
      </c>
      <c r="C4029" s="619" t="s">
        <v>5390</v>
      </c>
      <c r="D4029" s="620">
        <v>23.58</v>
      </c>
      <c r="E4029" s="620">
        <v>57.28</v>
      </c>
      <c r="F4029" s="620">
        <v>80.86</v>
      </c>
    </row>
    <row r="4030" spans="1:6">
      <c r="A4030" s="617" t="s">
        <v>16329</v>
      </c>
      <c r="B4030" s="618" t="s">
        <v>16330</v>
      </c>
      <c r="C4030" s="619" t="s">
        <v>5390</v>
      </c>
      <c r="D4030" s="620">
        <v>62.88</v>
      </c>
      <c r="E4030" s="620">
        <v>152.72</v>
      </c>
      <c r="F4030" s="620">
        <v>215.6</v>
      </c>
    </row>
    <row r="4031" spans="1:6">
      <c r="A4031" s="617" t="s">
        <v>16331</v>
      </c>
      <c r="B4031" s="618" t="s">
        <v>16332</v>
      </c>
      <c r="C4031" s="619" t="s">
        <v>5390</v>
      </c>
      <c r="D4031" s="620">
        <v>31.44</v>
      </c>
      <c r="E4031" s="620">
        <v>76.36</v>
      </c>
      <c r="F4031" s="620">
        <v>107.8</v>
      </c>
    </row>
    <row r="4032" spans="1:6">
      <c r="A4032" s="617" t="s">
        <v>16333</v>
      </c>
      <c r="B4032" s="618" t="s">
        <v>16334</v>
      </c>
      <c r="C4032" s="619" t="s">
        <v>5390</v>
      </c>
      <c r="D4032" s="620">
        <v>15.72</v>
      </c>
      <c r="E4032" s="620">
        <v>38.18</v>
      </c>
      <c r="F4032" s="620">
        <v>53.9</v>
      </c>
    </row>
    <row r="4033" spans="1:6">
      <c r="A4033" s="617" t="s">
        <v>16335</v>
      </c>
      <c r="B4033" s="618" t="s">
        <v>16336</v>
      </c>
      <c r="C4033" s="619" t="s">
        <v>5390</v>
      </c>
      <c r="D4033" s="620">
        <v>15.72</v>
      </c>
      <c r="E4033" s="620">
        <v>38.18</v>
      </c>
      <c r="F4033" s="620">
        <v>53.9</v>
      </c>
    </row>
    <row r="4034" spans="1:6">
      <c r="A4034" s="617" t="s">
        <v>16337</v>
      </c>
      <c r="B4034" s="618" t="s">
        <v>16338</v>
      </c>
      <c r="C4034" s="619" t="s">
        <v>5390</v>
      </c>
      <c r="D4034" s="620">
        <v>12.58</v>
      </c>
      <c r="E4034" s="620">
        <v>30.54</v>
      </c>
      <c r="F4034" s="620">
        <v>43.12</v>
      </c>
    </row>
    <row r="4035" spans="1:6">
      <c r="A4035" s="617" t="s">
        <v>16339</v>
      </c>
      <c r="B4035" s="618" t="s">
        <v>16340</v>
      </c>
      <c r="C4035" s="619" t="s">
        <v>5390</v>
      </c>
      <c r="D4035" s="620">
        <v>15.72</v>
      </c>
      <c r="E4035" s="620">
        <v>38.18</v>
      </c>
      <c r="F4035" s="620">
        <v>53.9</v>
      </c>
    </row>
    <row r="4036" spans="1:6">
      <c r="A4036" s="621"/>
      <c r="B4036" s="627" t="s">
        <v>7127</v>
      </c>
      <c r="C4036" s="628"/>
      <c r="D4036" s="629"/>
      <c r="E4036" s="629"/>
      <c r="F4036" s="629"/>
    </row>
    <row r="4037" spans="1:6" ht="30">
      <c r="A4037" s="612">
        <v>100904</v>
      </c>
      <c r="B4037" s="613" t="s">
        <v>7128</v>
      </c>
      <c r="C4037" s="614" t="s">
        <v>5390</v>
      </c>
      <c r="D4037" s="615">
        <v>91.25</v>
      </c>
      <c r="E4037" s="615">
        <v>10.37</v>
      </c>
      <c r="F4037" s="615">
        <v>101.62</v>
      </c>
    </row>
    <row r="4038" spans="1:6" ht="45">
      <c r="A4038" s="612">
        <v>100905</v>
      </c>
      <c r="B4038" s="613" t="s">
        <v>7129</v>
      </c>
      <c r="C4038" s="614" t="s">
        <v>5390</v>
      </c>
      <c r="D4038" s="615">
        <v>250.87</v>
      </c>
      <c r="E4038" s="615">
        <v>23.63</v>
      </c>
      <c r="F4038" s="615">
        <v>274.5</v>
      </c>
    </row>
    <row r="4039" spans="1:6" ht="45">
      <c r="A4039" s="612">
        <v>100906</v>
      </c>
      <c r="B4039" s="613" t="s">
        <v>7130</v>
      </c>
      <c r="C4039" s="614" t="s">
        <v>5390</v>
      </c>
      <c r="D4039" s="615">
        <v>350.97</v>
      </c>
      <c r="E4039" s="615">
        <v>23.63</v>
      </c>
      <c r="F4039" s="615">
        <v>374.6</v>
      </c>
    </row>
    <row r="4040" spans="1:6" ht="30">
      <c r="A4040" s="612">
        <v>97583</v>
      </c>
      <c r="B4040" s="613" t="s">
        <v>7131</v>
      </c>
      <c r="C4040" s="614" t="s">
        <v>5390</v>
      </c>
      <c r="D4040" s="615">
        <v>91.25</v>
      </c>
      <c r="E4040" s="615">
        <v>10.37</v>
      </c>
      <c r="F4040" s="615">
        <v>101.62</v>
      </c>
    </row>
    <row r="4041" spans="1:6" ht="30">
      <c r="A4041" s="612">
        <v>97584</v>
      </c>
      <c r="B4041" s="613" t="s">
        <v>7132</v>
      </c>
      <c r="C4041" s="614" t="s">
        <v>5390</v>
      </c>
      <c r="D4041" s="615">
        <v>132.69999999999999</v>
      </c>
      <c r="E4041" s="615">
        <v>10.37</v>
      </c>
      <c r="F4041" s="615">
        <v>143.07</v>
      </c>
    </row>
    <row r="4042" spans="1:6" ht="30">
      <c r="A4042" s="612">
        <v>97585</v>
      </c>
      <c r="B4042" s="613" t="s">
        <v>7133</v>
      </c>
      <c r="C4042" s="614" t="s">
        <v>5390</v>
      </c>
      <c r="D4042" s="615">
        <v>125.45</v>
      </c>
      <c r="E4042" s="615">
        <v>11.8</v>
      </c>
      <c r="F4042" s="615">
        <v>137.25</v>
      </c>
    </row>
    <row r="4043" spans="1:6" ht="30">
      <c r="A4043" s="612">
        <v>97586</v>
      </c>
      <c r="B4043" s="613" t="s">
        <v>7134</v>
      </c>
      <c r="C4043" s="614" t="s">
        <v>5390</v>
      </c>
      <c r="D4043" s="615">
        <v>175.5</v>
      </c>
      <c r="E4043" s="615">
        <v>11.8</v>
      </c>
      <c r="F4043" s="615">
        <v>187.3</v>
      </c>
    </row>
    <row r="4044" spans="1:6" ht="60">
      <c r="A4044" s="617" t="s">
        <v>16341</v>
      </c>
      <c r="B4044" s="618" t="s">
        <v>16342</v>
      </c>
      <c r="C4044" s="619" t="s">
        <v>5390</v>
      </c>
      <c r="D4044" s="620">
        <v>258.18</v>
      </c>
      <c r="E4044" s="620">
        <v>57.28</v>
      </c>
      <c r="F4044" s="620">
        <v>315.45999999999998</v>
      </c>
    </row>
    <row r="4045" spans="1:6" ht="45">
      <c r="A4045" s="617" t="s">
        <v>16343</v>
      </c>
      <c r="B4045" s="618" t="s">
        <v>16344</v>
      </c>
      <c r="C4045" s="619" t="s">
        <v>5390</v>
      </c>
      <c r="D4045" s="620">
        <v>289.48</v>
      </c>
      <c r="E4045" s="620">
        <v>57.28</v>
      </c>
      <c r="F4045" s="620">
        <v>346.76</v>
      </c>
    </row>
    <row r="4046" spans="1:6" ht="30">
      <c r="A4046" s="617" t="s">
        <v>16345</v>
      </c>
      <c r="B4046" s="618" t="s">
        <v>16346</v>
      </c>
      <c r="C4046" s="619" t="s">
        <v>1</v>
      </c>
      <c r="D4046" s="620">
        <v>77.569999999999993</v>
      </c>
      <c r="E4046" s="620">
        <v>36.65</v>
      </c>
      <c r="F4046" s="620">
        <v>114.22</v>
      </c>
    </row>
    <row r="4047" spans="1:6" ht="30">
      <c r="A4047" s="617" t="s">
        <v>16347</v>
      </c>
      <c r="B4047" s="618" t="s">
        <v>16348</v>
      </c>
      <c r="C4047" s="619" t="s">
        <v>1</v>
      </c>
      <c r="D4047" s="620">
        <v>99.61</v>
      </c>
      <c r="E4047" s="620">
        <v>36.65</v>
      </c>
      <c r="F4047" s="620">
        <v>136.26</v>
      </c>
    </row>
    <row r="4048" spans="1:6">
      <c r="A4048" s="617" t="s">
        <v>16349</v>
      </c>
      <c r="B4048" s="618" t="s">
        <v>16350</v>
      </c>
      <c r="C4048" s="619" t="s">
        <v>1</v>
      </c>
      <c r="D4048" s="620">
        <v>248.99</v>
      </c>
      <c r="E4048" s="620">
        <v>22.91</v>
      </c>
      <c r="F4048" s="620">
        <v>271.89999999999998</v>
      </c>
    </row>
    <row r="4049" spans="1:6">
      <c r="A4049" s="617" t="s">
        <v>16351</v>
      </c>
      <c r="B4049" s="618" t="s">
        <v>16352</v>
      </c>
      <c r="C4049" s="619" t="s">
        <v>1</v>
      </c>
      <c r="D4049" s="620">
        <v>266.63</v>
      </c>
      <c r="E4049" s="620">
        <v>41.52</v>
      </c>
      <c r="F4049" s="620">
        <v>308.14999999999998</v>
      </c>
    </row>
    <row r="4050" spans="1:6" ht="45">
      <c r="A4050" s="617" t="s">
        <v>16353</v>
      </c>
      <c r="B4050" s="618" t="s">
        <v>16354</v>
      </c>
      <c r="C4050" s="619" t="s">
        <v>5390</v>
      </c>
      <c r="D4050" s="620">
        <v>210.68</v>
      </c>
      <c r="E4050" s="620">
        <v>36.65</v>
      </c>
      <c r="F4050" s="620">
        <v>247.33</v>
      </c>
    </row>
    <row r="4051" spans="1:6" ht="60">
      <c r="A4051" s="617" t="s">
        <v>16355</v>
      </c>
      <c r="B4051" s="618" t="s">
        <v>16356</v>
      </c>
      <c r="C4051" s="619" t="s">
        <v>14886</v>
      </c>
      <c r="D4051" s="620">
        <v>128.38</v>
      </c>
      <c r="E4051" s="620">
        <v>56.63</v>
      </c>
      <c r="F4051" s="620">
        <v>185.01</v>
      </c>
    </row>
    <row r="4052" spans="1:6" ht="30">
      <c r="A4052" s="612">
        <v>97589</v>
      </c>
      <c r="B4052" s="613" t="s">
        <v>7135</v>
      </c>
      <c r="C4052" s="614" t="s">
        <v>5390</v>
      </c>
      <c r="D4052" s="615">
        <v>30.23</v>
      </c>
      <c r="E4052" s="615">
        <v>15.27</v>
      </c>
      <c r="F4052" s="615">
        <v>45.5</v>
      </c>
    </row>
    <row r="4053" spans="1:6" ht="30">
      <c r="A4053" s="612">
        <v>97590</v>
      </c>
      <c r="B4053" s="613" t="s">
        <v>7136</v>
      </c>
      <c r="C4053" s="614" t="s">
        <v>5390</v>
      </c>
      <c r="D4053" s="615">
        <v>99.41</v>
      </c>
      <c r="E4053" s="615">
        <v>15.25</v>
      </c>
      <c r="F4053" s="615">
        <v>114.66</v>
      </c>
    </row>
    <row r="4054" spans="1:6" ht="30">
      <c r="A4054" s="612">
        <v>97591</v>
      </c>
      <c r="B4054" s="613" t="s">
        <v>7137</v>
      </c>
      <c r="C4054" s="614" t="s">
        <v>5390</v>
      </c>
      <c r="D4054" s="615">
        <v>129.41999999999999</v>
      </c>
      <c r="E4054" s="615">
        <v>19.73</v>
      </c>
      <c r="F4054" s="615">
        <v>149.15</v>
      </c>
    </row>
    <row r="4055" spans="1:6" ht="30">
      <c r="A4055" s="612">
        <v>103782</v>
      </c>
      <c r="B4055" s="613" t="s">
        <v>12145</v>
      </c>
      <c r="C4055" s="614" t="s">
        <v>5390</v>
      </c>
      <c r="D4055" s="615">
        <v>25.53</v>
      </c>
      <c r="E4055" s="615">
        <v>14.12</v>
      </c>
      <c r="F4055" s="615">
        <v>39.65</v>
      </c>
    </row>
    <row r="4056" spans="1:6" ht="30">
      <c r="A4056" s="617" t="s">
        <v>16357</v>
      </c>
      <c r="B4056" s="618" t="s">
        <v>16358</v>
      </c>
      <c r="C4056" s="619" t="s">
        <v>5390</v>
      </c>
      <c r="D4056" s="620">
        <v>91.9</v>
      </c>
      <c r="E4056" s="620">
        <v>15.27</v>
      </c>
      <c r="F4056" s="620">
        <v>107.17</v>
      </c>
    </row>
    <row r="4057" spans="1:6" ht="30">
      <c r="A4057" s="617" t="s">
        <v>16359</v>
      </c>
      <c r="B4057" s="618" t="s">
        <v>16360</v>
      </c>
      <c r="C4057" s="619" t="s">
        <v>1</v>
      </c>
      <c r="D4057" s="620">
        <v>106.31</v>
      </c>
      <c r="E4057" s="620">
        <v>15.27</v>
      </c>
      <c r="F4057" s="620">
        <v>121.58</v>
      </c>
    </row>
    <row r="4058" spans="1:6" ht="30">
      <c r="A4058" s="617" t="s">
        <v>16361</v>
      </c>
      <c r="B4058" s="618" t="s">
        <v>16362</v>
      </c>
      <c r="C4058" s="619" t="s">
        <v>1</v>
      </c>
      <c r="D4058" s="620">
        <v>104.02</v>
      </c>
      <c r="E4058" s="620">
        <v>15.27</v>
      </c>
      <c r="F4058" s="620">
        <v>119.29</v>
      </c>
    </row>
    <row r="4059" spans="1:6" ht="30">
      <c r="A4059" s="617" t="s">
        <v>16363</v>
      </c>
      <c r="B4059" s="618" t="s">
        <v>16364</v>
      </c>
      <c r="C4059" s="619" t="s">
        <v>1</v>
      </c>
      <c r="D4059" s="620">
        <v>119.67</v>
      </c>
      <c r="E4059" s="620">
        <v>15.27</v>
      </c>
      <c r="F4059" s="620">
        <v>134.94</v>
      </c>
    </row>
    <row r="4060" spans="1:6" ht="30">
      <c r="A4060" s="617" t="s">
        <v>16365</v>
      </c>
      <c r="B4060" s="618" t="s">
        <v>16366</v>
      </c>
      <c r="C4060" s="619" t="s">
        <v>1</v>
      </c>
      <c r="D4060" s="620">
        <v>109.9</v>
      </c>
      <c r="E4060" s="620">
        <v>15.27</v>
      </c>
      <c r="F4060" s="620">
        <v>125.17</v>
      </c>
    </row>
    <row r="4061" spans="1:6" ht="30">
      <c r="A4061" s="617" t="s">
        <v>16367</v>
      </c>
      <c r="B4061" s="618" t="s">
        <v>16368</v>
      </c>
      <c r="C4061" s="619" t="s">
        <v>1</v>
      </c>
      <c r="D4061" s="620">
        <v>112.19</v>
      </c>
      <c r="E4061" s="620">
        <v>19.739999999999998</v>
      </c>
      <c r="F4061" s="620">
        <v>131.93</v>
      </c>
    </row>
    <row r="4062" spans="1:6" ht="30">
      <c r="A4062" s="617" t="s">
        <v>16369</v>
      </c>
      <c r="B4062" s="618" t="s">
        <v>16370</v>
      </c>
      <c r="C4062" s="619" t="s">
        <v>1</v>
      </c>
      <c r="D4062" s="620">
        <v>253.25</v>
      </c>
      <c r="E4062" s="620">
        <v>42</v>
      </c>
      <c r="F4062" s="620">
        <v>295.25</v>
      </c>
    </row>
    <row r="4063" spans="1:6" ht="30">
      <c r="A4063" s="612">
        <v>97593</v>
      </c>
      <c r="B4063" s="613" t="s">
        <v>7138</v>
      </c>
      <c r="C4063" s="614" t="s">
        <v>5390</v>
      </c>
      <c r="D4063" s="615">
        <v>155.44</v>
      </c>
      <c r="E4063" s="615">
        <v>12.78</v>
      </c>
      <c r="F4063" s="615">
        <v>168.22</v>
      </c>
    </row>
    <row r="4064" spans="1:6" ht="30">
      <c r="A4064" s="612">
        <v>97594</v>
      </c>
      <c r="B4064" s="613" t="s">
        <v>7139</v>
      </c>
      <c r="C4064" s="614" t="s">
        <v>5390</v>
      </c>
      <c r="D4064" s="615">
        <v>133.9</v>
      </c>
      <c r="E4064" s="615">
        <v>16.64</v>
      </c>
      <c r="F4064" s="615">
        <v>150.54</v>
      </c>
    </row>
    <row r="4065" spans="1:6" ht="30">
      <c r="A4065" s="612">
        <v>102085</v>
      </c>
      <c r="B4065" s="613" t="s">
        <v>7140</v>
      </c>
      <c r="C4065" s="614" t="s">
        <v>5390</v>
      </c>
      <c r="D4065" s="615">
        <v>209.06</v>
      </c>
      <c r="E4065" s="615">
        <v>25.52</v>
      </c>
      <c r="F4065" s="615">
        <v>234.58</v>
      </c>
    </row>
    <row r="4066" spans="1:6">
      <c r="A4066" s="617" t="s">
        <v>16371</v>
      </c>
      <c r="B4066" s="618" t="s">
        <v>16372</v>
      </c>
      <c r="C4066" s="619" t="s">
        <v>1</v>
      </c>
      <c r="D4066" s="620">
        <v>184.34</v>
      </c>
      <c r="E4066" s="620">
        <v>30.54</v>
      </c>
      <c r="F4066" s="620">
        <v>214.88</v>
      </c>
    </row>
    <row r="4067" spans="1:6">
      <c r="A4067" s="617" t="s">
        <v>16373</v>
      </c>
      <c r="B4067" s="618" t="s">
        <v>16374</v>
      </c>
      <c r="C4067" s="619" t="s">
        <v>1</v>
      </c>
      <c r="D4067" s="620">
        <v>272.88</v>
      </c>
      <c r="E4067" s="620">
        <v>30.54</v>
      </c>
      <c r="F4067" s="620">
        <v>303.42</v>
      </c>
    </row>
    <row r="4068" spans="1:6">
      <c r="A4068" s="617" t="s">
        <v>16375</v>
      </c>
      <c r="B4068" s="618" t="s">
        <v>16376</v>
      </c>
      <c r="C4068" s="619" t="s">
        <v>1</v>
      </c>
      <c r="D4068" s="620">
        <v>243.24</v>
      </c>
      <c r="E4068" s="620">
        <v>30.54</v>
      </c>
      <c r="F4068" s="620">
        <v>273.77999999999997</v>
      </c>
    </row>
    <row r="4069" spans="1:6" ht="45">
      <c r="A4069" s="617" t="s">
        <v>16377</v>
      </c>
      <c r="B4069" s="618" t="s">
        <v>16378</v>
      </c>
      <c r="C4069" s="619" t="s">
        <v>1</v>
      </c>
      <c r="D4069" s="620">
        <v>461.44</v>
      </c>
      <c r="E4069" s="620">
        <v>76.36</v>
      </c>
      <c r="F4069" s="620">
        <v>537.79999999999995</v>
      </c>
    </row>
    <row r="4070" spans="1:6" ht="30">
      <c r="A4070" s="617" t="s">
        <v>16379</v>
      </c>
      <c r="B4070" s="618" t="s">
        <v>16380</v>
      </c>
      <c r="C4070" s="619" t="s">
        <v>1</v>
      </c>
      <c r="D4070" s="620">
        <v>362.21</v>
      </c>
      <c r="E4070" s="620">
        <v>19.100000000000001</v>
      </c>
      <c r="F4070" s="620">
        <v>381.31</v>
      </c>
    </row>
    <row r="4071" spans="1:6">
      <c r="A4071" s="621"/>
      <c r="B4071" s="627" t="s">
        <v>16381</v>
      </c>
      <c r="C4071" s="628"/>
      <c r="D4071" s="629"/>
      <c r="E4071" s="629"/>
      <c r="F4071" s="629"/>
    </row>
    <row r="4072" spans="1:6" ht="30">
      <c r="A4072" s="612">
        <v>97587</v>
      </c>
      <c r="B4072" s="613" t="s">
        <v>7141</v>
      </c>
      <c r="C4072" s="614" t="s">
        <v>5390</v>
      </c>
      <c r="D4072" s="615">
        <v>334.16</v>
      </c>
      <c r="E4072" s="615">
        <v>10.11</v>
      </c>
      <c r="F4072" s="615">
        <v>344.27</v>
      </c>
    </row>
    <row r="4073" spans="1:6" ht="30">
      <c r="A4073" s="617" t="s">
        <v>16382</v>
      </c>
      <c r="B4073" s="618" t="s">
        <v>16383</v>
      </c>
      <c r="C4073" s="619" t="s">
        <v>5390</v>
      </c>
      <c r="D4073" s="620">
        <v>96.94</v>
      </c>
      <c r="E4073" s="620">
        <v>42</v>
      </c>
      <c r="F4073" s="620">
        <v>138.94</v>
      </c>
    </row>
    <row r="4074" spans="1:6" ht="30">
      <c r="A4074" s="617" t="s">
        <v>16384</v>
      </c>
      <c r="B4074" s="618" t="s">
        <v>16385</v>
      </c>
      <c r="C4074" s="619" t="s">
        <v>1</v>
      </c>
      <c r="D4074" s="620">
        <v>156.35</v>
      </c>
      <c r="E4074" s="620">
        <v>36.65</v>
      </c>
      <c r="F4074" s="620">
        <v>193</v>
      </c>
    </row>
    <row r="4075" spans="1:6" ht="30">
      <c r="A4075" s="617" t="s">
        <v>16386</v>
      </c>
      <c r="B4075" s="618" t="s">
        <v>16387</v>
      </c>
      <c r="C4075" s="619" t="s">
        <v>5390</v>
      </c>
      <c r="D4075" s="620">
        <v>246.43</v>
      </c>
      <c r="E4075" s="620">
        <v>49.64</v>
      </c>
      <c r="F4075" s="620">
        <v>296.07</v>
      </c>
    </row>
    <row r="4076" spans="1:6" ht="30">
      <c r="A4076" s="617" t="s">
        <v>16388</v>
      </c>
      <c r="B4076" s="618" t="s">
        <v>16389</v>
      </c>
      <c r="C4076" s="619" t="s">
        <v>5390</v>
      </c>
      <c r="D4076" s="620">
        <v>257.95</v>
      </c>
      <c r="E4076" s="620">
        <v>53.45</v>
      </c>
      <c r="F4076" s="620">
        <v>311.39999999999998</v>
      </c>
    </row>
    <row r="4077" spans="1:6" ht="30">
      <c r="A4077" s="617" t="s">
        <v>16390</v>
      </c>
      <c r="B4077" s="618" t="s">
        <v>16391</v>
      </c>
      <c r="C4077" s="619" t="s">
        <v>1</v>
      </c>
      <c r="D4077" s="620">
        <v>425.29</v>
      </c>
      <c r="E4077" s="620">
        <v>10.130000000000001</v>
      </c>
      <c r="F4077" s="620">
        <v>435.42</v>
      </c>
    </row>
    <row r="4078" spans="1:6" ht="30">
      <c r="A4078" s="617" t="s">
        <v>16392</v>
      </c>
      <c r="B4078" s="618" t="s">
        <v>16393</v>
      </c>
      <c r="C4078" s="619" t="s">
        <v>1</v>
      </c>
      <c r="D4078" s="620">
        <v>238.32</v>
      </c>
      <c r="E4078" s="620">
        <v>10.130000000000001</v>
      </c>
      <c r="F4078" s="620">
        <v>248.45</v>
      </c>
    </row>
    <row r="4079" spans="1:6">
      <c r="A4079" s="617" t="s">
        <v>16394</v>
      </c>
      <c r="B4079" s="618" t="s">
        <v>16395</v>
      </c>
      <c r="C4079" s="619" t="s">
        <v>1</v>
      </c>
      <c r="D4079" s="620">
        <v>35.630000000000003</v>
      </c>
      <c r="E4079" s="620">
        <v>10.130000000000001</v>
      </c>
      <c r="F4079" s="620">
        <v>45.76</v>
      </c>
    </row>
    <row r="4080" spans="1:6">
      <c r="A4080" s="617" t="s">
        <v>16396</v>
      </c>
      <c r="B4080" s="618" t="s">
        <v>16397</v>
      </c>
      <c r="C4080" s="619" t="s">
        <v>1</v>
      </c>
      <c r="D4080" s="620">
        <v>65.819999999999993</v>
      </c>
      <c r="E4080" s="620">
        <v>40.31</v>
      </c>
      <c r="F4080" s="620">
        <v>106.13</v>
      </c>
    </row>
    <row r="4081" spans="1:6">
      <c r="A4081" s="617" t="s">
        <v>16398</v>
      </c>
      <c r="B4081" s="618" t="s">
        <v>16399</v>
      </c>
      <c r="C4081" s="619" t="s">
        <v>1</v>
      </c>
      <c r="D4081" s="620">
        <v>35.9</v>
      </c>
      <c r="E4081" s="620">
        <v>38.18</v>
      </c>
      <c r="F4081" s="620">
        <v>74.08</v>
      </c>
    </row>
    <row r="4082" spans="1:6">
      <c r="A4082" s="621"/>
      <c r="B4082" s="627" t="s">
        <v>7142</v>
      </c>
      <c r="C4082" s="628"/>
      <c r="D4082" s="629"/>
      <c r="E4082" s="629"/>
      <c r="F4082" s="629"/>
    </row>
    <row r="4083" spans="1:6" ht="30">
      <c r="A4083" s="612">
        <v>97599</v>
      </c>
      <c r="B4083" s="613" t="s">
        <v>7143</v>
      </c>
      <c r="C4083" s="614" t="s">
        <v>5390</v>
      </c>
      <c r="D4083" s="615">
        <v>23.55</v>
      </c>
      <c r="E4083" s="615">
        <v>5.1100000000000003</v>
      </c>
      <c r="F4083" s="615">
        <v>28.66</v>
      </c>
    </row>
    <row r="4084" spans="1:6" ht="30">
      <c r="A4084" s="617" t="s">
        <v>16400</v>
      </c>
      <c r="B4084" s="618" t="s">
        <v>16401</v>
      </c>
      <c r="C4084" s="619" t="s">
        <v>5390</v>
      </c>
      <c r="D4084" s="620">
        <v>250.84</v>
      </c>
      <c r="E4084" s="620">
        <v>57.28</v>
      </c>
      <c r="F4084" s="620">
        <v>308.12</v>
      </c>
    </row>
    <row r="4085" spans="1:6" ht="30">
      <c r="A4085" s="617" t="s">
        <v>16402</v>
      </c>
      <c r="B4085" s="618" t="s">
        <v>16403</v>
      </c>
      <c r="C4085" s="619" t="s">
        <v>5390</v>
      </c>
      <c r="D4085" s="620">
        <v>180.35</v>
      </c>
      <c r="E4085" s="620">
        <v>57.28</v>
      </c>
      <c r="F4085" s="620">
        <v>237.63</v>
      </c>
    </row>
    <row r="4086" spans="1:6">
      <c r="A4086" s="617" t="s">
        <v>16404</v>
      </c>
      <c r="B4086" s="618" t="s">
        <v>16405</v>
      </c>
      <c r="C4086" s="619" t="s">
        <v>5390</v>
      </c>
      <c r="D4086" s="620">
        <v>671.78</v>
      </c>
      <c r="E4086" s="620">
        <v>57.28</v>
      </c>
      <c r="F4086" s="620">
        <v>729.06</v>
      </c>
    </row>
    <row r="4087" spans="1:6" ht="30">
      <c r="A4087" s="617" t="s">
        <v>16406</v>
      </c>
      <c r="B4087" s="618" t="s">
        <v>16407</v>
      </c>
      <c r="C4087" s="619" t="s">
        <v>5390</v>
      </c>
      <c r="D4087" s="620">
        <v>40.86</v>
      </c>
      <c r="E4087" s="620">
        <v>49.64</v>
      </c>
      <c r="F4087" s="620">
        <v>90.5</v>
      </c>
    </row>
    <row r="4088" spans="1:6" ht="30">
      <c r="A4088" s="617" t="s">
        <v>16408</v>
      </c>
      <c r="B4088" s="618" t="s">
        <v>16409</v>
      </c>
      <c r="C4088" s="619" t="s">
        <v>5390</v>
      </c>
      <c r="D4088" s="620">
        <v>205.98</v>
      </c>
      <c r="E4088" s="620">
        <v>18.329999999999998</v>
      </c>
      <c r="F4088" s="620">
        <v>224.31</v>
      </c>
    </row>
    <row r="4089" spans="1:6" ht="30">
      <c r="A4089" s="617" t="s">
        <v>16410</v>
      </c>
      <c r="B4089" s="618" t="s">
        <v>16411</v>
      </c>
      <c r="C4089" s="619" t="s">
        <v>5390</v>
      </c>
      <c r="D4089" s="620">
        <v>267.58</v>
      </c>
      <c r="E4089" s="620">
        <v>18.329999999999998</v>
      </c>
      <c r="F4089" s="620">
        <v>285.91000000000003</v>
      </c>
    </row>
    <row r="4090" spans="1:6">
      <c r="A4090" s="621"/>
      <c r="B4090" s="627" t="s">
        <v>7144</v>
      </c>
      <c r="C4090" s="628"/>
      <c r="D4090" s="629"/>
      <c r="E4090" s="629"/>
      <c r="F4090" s="629"/>
    </row>
    <row r="4091" spans="1:6" ht="45">
      <c r="A4091" s="617" t="s">
        <v>16412</v>
      </c>
      <c r="B4091" s="618" t="s">
        <v>16413</v>
      </c>
      <c r="C4091" s="619" t="s">
        <v>5390</v>
      </c>
      <c r="D4091" s="620">
        <v>473.6</v>
      </c>
      <c r="E4091" s="620">
        <v>114.54</v>
      </c>
      <c r="F4091" s="620">
        <v>588.14</v>
      </c>
    </row>
    <row r="4092" spans="1:6">
      <c r="A4092" s="621"/>
      <c r="B4092" s="627" t="s">
        <v>7145</v>
      </c>
      <c r="C4092" s="628"/>
      <c r="D4092" s="629"/>
      <c r="E4092" s="629"/>
      <c r="F4092" s="629"/>
    </row>
    <row r="4093" spans="1:6" ht="30">
      <c r="A4093" s="612">
        <v>97605</v>
      </c>
      <c r="B4093" s="613" t="s">
        <v>7146</v>
      </c>
      <c r="C4093" s="614" t="s">
        <v>5390</v>
      </c>
      <c r="D4093" s="615">
        <v>94.3</v>
      </c>
      <c r="E4093" s="615">
        <v>13.5</v>
      </c>
      <c r="F4093" s="615">
        <v>107.8</v>
      </c>
    </row>
    <row r="4094" spans="1:6" ht="30">
      <c r="A4094" s="617" t="s">
        <v>16414</v>
      </c>
      <c r="B4094" s="618" t="s">
        <v>16415</v>
      </c>
      <c r="C4094" s="619" t="s">
        <v>1</v>
      </c>
      <c r="D4094" s="620">
        <v>95.44</v>
      </c>
      <c r="E4094" s="620">
        <v>13.5</v>
      </c>
      <c r="F4094" s="620">
        <v>108.94</v>
      </c>
    </row>
    <row r="4095" spans="1:6" ht="30">
      <c r="A4095" s="617" t="s">
        <v>16416</v>
      </c>
      <c r="B4095" s="618" t="s">
        <v>16417</v>
      </c>
      <c r="C4095" s="619" t="s">
        <v>1</v>
      </c>
      <c r="D4095" s="620">
        <v>123.21</v>
      </c>
      <c r="E4095" s="620">
        <v>13.5</v>
      </c>
      <c r="F4095" s="620">
        <v>136.71</v>
      </c>
    </row>
    <row r="4096" spans="1:6" ht="30">
      <c r="A4096" s="612">
        <v>97606</v>
      </c>
      <c r="B4096" s="613" t="s">
        <v>7147</v>
      </c>
      <c r="C4096" s="614" t="s">
        <v>5390</v>
      </c>
      <c r="D4096" s="615">
        <v>102.93</v>
      </c>
      <c r="E4096" s="615">
        <v>13.49</v>
      </c>
      <c r="F4096" s="615">
        <v>116.42</v>
      </c>
    </row>
    <row r="4097" spans="1:6" ht="30">
      <c r="A4097" s="612">
        <v>97607</v>
      </c>
      <c r="B4097" s="613" t="s">
        <v>7148</v>
      </c>
      <c r="C4097" s="614" t="s">
        <v>5390</v>
      </c>
      <c r="D4097" s="615">
        <v>114.6</v>
      </c>
      <c r="E4097" s="615">
        <v>15.72</v>
      </c>
      <c r="F4097" s="615">
        <v>130.32</v>
      </c>
    </row>
    <row r="4098" spans="1:6" ht="30">
      <c r="A4098" s="617" t="s">
        <v>16418</v>
      </c>
      <c r="B4098" s="618" t="s">
        <v>16419</v>
      </c>
      <c r="C4098" s="619" t="s">
        <v>5390</v>
      </c>
      <c r="D4098" s="620">
        <v>115.72</v>
      </c>
      <c r="E4098" s="620">
        <v>15.74</v>
      </c>
      <c r="F4098" s="620">
        <v>131.46</v>
      </c>
    </row>
    <row r="4099" spans="1:6" ht="30">
      <c r="A4099" s="617" t="s">
        <v>16420</v>
      </c>
      <c r="B4099" s="618" t="s">
        <v>16421</v>
      </c>
      <c r="C4099" s="619" t="s">
        <v>5390</v>
      </c>
      <c r="D4099" s="620">
        <v>130.13</v>
      </c>
      <c r="E4099" s="620">
        <v>15.74</v>
      </c>
      <c r="F4099" s="620">
        <v>145.87</v>
      </c>
    </row>
    <row r="4100" spans="1:6" ht="30">
      <c r="A4100" s="612">
        <v>97608</v>
      </c>
      <c r="B4100" s="613" t="s">
        <v>7149</v>
      </c>
      <c r="C4100" s="614" t="s">
        <v>5390</v>
      </c>
      <c r="D4100" s="615">
        <v>123.22</v>
      </c>
      <c r="E4100" s="615">
        <v>15.72</v>
      </c>
      <c r="F4100" s="615">
        <v>138.94</v>
      </c>
    </row>
    <row r="4101" spans="1:6" ht="30">
      <c r="A4101" s="617" t="s">
        <v>16422</v>
      </c>
      <c r="B4101" s="618" t="s">
        <v>16423</v>
      </c>
      <c r="C4101" s="619" t="s">
        <v>5390</v>
      </c>
      <c r="D4101" s="620">
        <v>115.72</v>
      </c>
      <c r="E4101" s="620">
        <v>15.74</v>
      </c>
      <c r="F4101" s="620">
        <v>131.46</v>
      </c>
    </row>
    <row r="4102" spans="1:6" ht="30">
      <c r="A4102" s="617" t="s">
        <v>16424</v>
      </c>
      <c r="B4102" s="618" t="s">
        <v>16425</v>
      </c>
      <c r="C4102" s="619" t="s">
        <v>1</v>
      </c>
      <c r="D4102" s="620">
        <v>127.84</v>
      </c>
      <c r="E4102" s="620">
        <v>15.74</v>
      </c>
      <c r="F4102" s="620">
        <v>143.58000000000001</v>
      </c>
    </row>
    <row r="4103" spans="1:6">
      <c r="A4103" s="621"/>
      <c r="B4103" s="627" t="s">
        <v>7150</v>
      </c>
      <c r="C4103" s="628"/>
      <c r="D4103" s="629"/>
      <c r="E4103" s="629"/>
      <c r="F4103" s="629"/>
    </row>
    <row r="4104" spans="1:6" ht="30">
      <c r="A4104" s="612">
        <v>97600</v>
      </c>
      <c r="B4104" s="613" t="s">
        <v>7151</v>
      </c>
      <c r="C4104" s="614" t="s">
        <v>5390</v>
      </c>
      <c r="D4104" s="615">
        <v>350.01</v>
      </c>
      <c r="E4104" s="615">
        <v>11.86</v>
      </c>
      <c r="F4104" s="615">
        <v>361.87</v>
      </c>
    </row>
    <row r="4105" spans="1:6" ht="30">
      <c r="A4105" s="612">
        <v>97601</v>
      </c>
      <c r="B4105" s="613" t="s">
        <v>7152</v>
      </c>
      <c r="C4105" s="614" t="s">
        <v>5390</v>
      </c>
      <c r="D4105" s="615">
        <v>370.24</v>
      </c>
      <c r="E4105" s="615">
        <v>11.86</v>
      </c>
      <c r="F4105" s="615">
        <v>382.1</v>
      </c>
    </row>
    <row r="4106" spans="1:6" ht="30">
      <c r="A4106" s="612">
        <v>101666</v>
      </c>
      <c r="B4106" s="613" t="s">
        <v>7153</v>
      </c>
      <c r="C4106" s="614" t="s">
        <v>5390</v>
      </c>
      <c r="D4106" s="615">
        <v>440.97</v>
      </c>
      <c r="E4106" s="615">
        <v>22.45</v>
      </c>
      <c r="F4106" s="615">
        <v>463.42</v>
      </c>
    </row>
    <row r="4107" spans="1:6">
      <c r="A4107" s="617" t="s">
        <v>16426</v>
      </c>
      <c r="B4107" s="618" t="s">
        <v>16427</v>
      </c>
      <c r="C4107" s="619" t="s">
        <v>5390</v>
      </c>
      <c r="D4107" s="620">
        <v>51.13</v>
      </c>
      <c r="E4107" s="620">
        <v>15.79</v>
      </c>
      <c r="F4107" s="620">
        <v>66.92</v>
      </c>
    </row>
    <row r="4108" spans="1:6">
      <c r="A4108" s="617" t="s">
        <v>16428</v>
      </c>
      <c r="B4108" s="618" t="s">
        <v>16429</v>
      </c>
      <c r="C4108" s="619" t="s">
        <v>1</v>
      </c>
      <c r="D4108" s="620">
        <v>56.58</v>
      </c>
      <c r="E4108" s="620">
        <v>15.33</v>
      </c>
      <c r="F4108" s="620">
        <v>71.91</v>
      </c>
    </row>
    <row r="4109" spans="1:6">
      <c r="A4109" s="617" t="s">
        <v>16430</v>
      </c>
      <c r="B4109" s="618" t="s">
        <v>16431</v>
      </c>
      <c r="C4109" s="619" t="s">
        <v>5390</v>
      </c>
      <c r="D4109" s="620">
        <v>159.88</v>
      </c>
      <c r="E4109" s="620">
        <v>15.33</v>
      </c>
      <c r="F4109" s="620">
        <v>175.21</v>
      </c>
    </row>
    <row r="4110" spans="1:6" ht="30">
      <c r="A4110" s="617" t="s">
        <v>16432</v>
      </c>
      <c r="B4110" s="618" t="s">
        <v>16433</v>
      </c>
      <c r="C4110" s="619" t="s">
        <v>1</v>
      </c>
      <c r="D4110" s="620">
        <v>289.45999999999998</v>
      </c>
      <c r="E4110" s="620">
        <v>15.33</v>
      </c>
      <c r="F4110" s="620">
        <v>304.79000000000002</v>
      </c>
    </row>
    <row r="4111" spans="1:6">
      <c r="A4111" s="617" t="s">
        <v>16434</v>
      </c>
      <c r="B4111" s="618" t="s">
        <v>16435</v>
      </c>
      <c r="C4111" s="619" t="s">
        <v>5390</v>
      </c>
      <c r="D4111" s="620">
        <v>329.73</v>
      </c>
      <c r="E4111" s="620">
        <v>183.17</v>
      </c>
      <c r="F4111" s="620">
        <v>512.9</v>
      </c>
    </row>
    <row r="4112" spans="1:6">
      <c r="A4112" s="617" t="s">
        <v>16436</v>
      </c>
      <c r="B4112" s="618" t="s">
        <v>16437</v>
      </c>
      <c r="C4112" s="619" t="s">
        <v>1</v>
      </c>
      <c r="D4112" s="620">
        <v>95.01</v>
      </c>
      <c r="E4112" s="620">
        <v>58.32</v>
      </c>
      <c r="F4112" s="620">
        <v>153.33000000000001</v>
      </c>
    </row>
    <row r="4113" spans="1:6">
      <c r="A4113" s="617" t="s">
        <v>16438</v>
      </c>
      <c r="B4113" s="618" t="s">
        <v>16439</v>
      </c>
      <c r="C4113" s="619" t="s">
        <v>1</v>
      </c>
      <c r="D4113" s="620">
        <v>14.92</v>
      </c>
      <c r="E4113" s="620">
        <v>7.33</v>
      </c>
      <c r="F4113" s="620">
        <v>22.25</v>
      </c>
    </row>
    <row r="4114" spans="1:6">
      <c r="A4114" s="621"/>
      <c r="B4114" s="627" t="s">
        <v>11477</v>
      </c>
      <c r="C4114" s="628"/>
      <c r="D4114" s="629"/>
      <c r="E4114" s="629"/>
      <c r="F4114" s="629"/>
    </row>
    <row r="4115" spans="1:6" ht="30">
      <c r="A4115" s="612">
        <v>101652</v>
      </c>
      <c r="B4115" s="613" t="s">
        <v>7154</v>
      </c>
      <c r="C4115" s="614" t="s">
        <v>5390</v>
      </c>
      <c r="D4115" s="615">
        <v>560.55999999999995</v>
      </c>
      <c r="E4115" s="615">
        <v>35.840000000000003</v>
      </c>
      <c r="F4115" s="615">
        <v>596.4</v>
      </c>
    </row>
    <row r="4116" spans="1:6" ht="30">
      <c r="A4116" s="612">
        <v>101662</v>
      </c>
      <c r="B4116" s="613" t="s">
        <v>7155</v>
      </c>
      <c r="C4116" s="614" t="s">
        <v>5390</v>
      </c>
      <c r="D4116" s="615">
        <v>777.56</v>
      </c>
      <c r="E4116" s="615">
        <v>44.31</v>
      </c>
      <c r="F4116" s="615">
        <v>821.87</v>
      </c>
    </row>
    <row r="4117" spans="1:6" ht="60">
      <c r="A4117" s="612">
        <v>101653</v>
      </c>
      <c r="B4117" s="613" t="s">
        <v>7156</v>
      </c>
      <c r="C4117" s="614" t="s">
        <v>5390</v>
      </c>
      <c r="D4117" s="615">
        <v>249.73</v>
      </c>
      <c r="E4117" s="615">
        <v>61.56</v>
      </c>
      <c r="F4117" s="615">
        <v>311.29000000000002</v>
      </c>
    </row>
    <row r="4118" spans="1:6" ht="30">
      <c r="A4118" s="612">
        <v>101654</v>
      </c>
      <c r="B4118" s="613" t="s">
        <v>7157</v>
      </c>
      <c r="C4118" s="614" t="s">
        <v>5390</v>
      </c>
      <c r="D4118" s="615">
        <v>285.16000000000003</v>
      </c>
      <c r="E4118" s="615">
        <v>13.98</v>
      </c>
      <c r="F4118" s="615">
        <v>299.14</v>
      </c>
    </row>
    <row r="4119" spans="1:6" ht="30">
      <c r="A4119" s="612">
        <v>101655</v>
      </c>
      <c r="B4119" s="613" t="s">
        <v>7158</v>
      </c>
      <c r="C4119" s="614" t="s">
        <v>5390</v>
      </c>
      <c r="D4119" s="615">
        <v>472.06</v>
      </c>
      <c r="E4119" s="615">
        <v>13.98</v>
      </c>
      <c r="F4119" s="615">
        <v>486.04</v>
      </c>
    </row>
    <row r="4120" spans="1:6" ht="30">
      <c r="A4120" s="612">
        <v>101656</v>
      </c>
      <c r="B4120" s="613" t="s">
        <v>7159</v>
      </c>
      <c r="C4120" s="614" t="s">
        <v>5390</v>
      </c>
      <c r="D4120" s="615">
        <v>515.69000000000005</v>
      </c>
      <c r="E4120" s="615">
        <v>13.98</v>
      </c>
      <c r="F4120" s="615">
        <v>529.66999999999996</v>
      </c>
    </row>
    <row r="4121" spans="1:6" ht="30">
      <c r="A4121" s="612">
        <v>101657</v>
      </c>
      <c r="B4121" s="613" t="s">
        <v>7160</v>
      </c>
      <c r="C4121" s="614" t="s">
        <v>5390</v>
      </c>
      <c r="D4121" s="615">
        <v>608.65</v>
      </c>
      <c r="E4121" s="615">
        <v>13.98</v>
      </c>
      <c r="F4121" s="615">
        <v>622.63</v>
      </c>
    </row>
    <row r="4122" spans="1:6" ht="30">
      <c r="A4122" s="612">
        <v>101658</v>
      </c>
      <c r="B4122" s="613" t="s">
        <v>7161</v>
      </c>
      <c r="C4122" s="614" t="s">
        <v>5390</v>
      </c>
      <c r="D4122" s="615">
        <v>799.78</v>
      </c>
      <c r="E4122" s="615">
        <v>13.98</v>
      </c>
      <c r="F4122" s="615">
        <v>813.76</v>
      </c>
    </row>
    <row r="4123" spans="1:6" ht="30">
      <c r="A4123" s="612">
        <v>101659</v>
      </c>
      <c r="B4123" s="613" t="s">
        <v>7162</v>
      </c>
      <c r="C4123" s="614" t="s">
        <v>5390</v>
      </c>
      <c r="D4123" s="615">
        <v>918.66</v>
      </c>
      <c r="E4123" s="615">
        <v>13.98</v>
      </c>
      <c r="F4123" s="615">
        <v>932.64</v>
      </c>
    </row>
    <row r="4124" spans="1:6" ht="30">
      <c r="A4124" s="612">
        <v>101660</v>
      </c>
      <c r="B4124" s="613" t="s">
        <v>7163</v>
      </c>
      <c r="C4124" s="614" t="s">
        <v>5390</v>
      </c>
      <c r="D4124" s="615">
        <v>1479.83</v>
      </c>
      <c r="E4124" s="615">
        <v>13.98</v>
      </c>
      <c r="F4124" s="615">
        <v>1493.81</v>
      </c>
    </row>
    <row r="4125" spans="1:6">
      <c r="A4125" s="621"/>
      <c r="B4125" s="627" t="s">
        <v>11478</v>
      </c>
      <c r="C4125" s="628"/>
      <c r="D4125" s="629"/>
      <c r="E4125" s="629"/>
      <c r="F4125" s="629"/>
    </row>
    <row r="4126" spans="1:6" ht="30">
      <c r="A4126" s="612">
        <v>101636</v>
      </c>
      <c r="B4126" s="613" t="s">
        <v>7164</v>
      </c>
      <c r="C4126" s="614" t="s">
        <v>5390</v>
      </c>
      <c r="D4126" s="615">
        <v>132.41999999999999</v>
      </c>
      <c r="E4126" s="615">
        <v>30.62</v>
      </c>
      <c r="F4126" s="615">
        <v>163.04</v>
      </c>
    </row>
    <row r="4127" spans="1:6" ht="30">
      <c r="A4127" s="612">
        <v>101637</v>
      </c>
      <c r="B4127" s="613" t="s">
        <v>7165</v>
      </c>
      <c r="C4127" s="614" t="s">
        <v>5390</v>
      </c>
      <c r="D4127" s="615">
        <v>127.26</v>
      </c>
      <c r="E4127" s="615">
        <v>30.62</v>
      </c>
      <c r="F4127" s="615">
        <v>157.88</v>
      </c>
    </row>
    <row r="4128" spans="1:6" ht="30">
      <c r="A4128" s="612">
        <v>101663</v>
      </c>
      <c r="B4128" s="613" t="s">
        <v>7166</v>
      </c>
      <c r="C4128" s="614" t="s">
        <v>5390</v>
      </c>
      <c r="D4128" s="615">
        <v>12.9</v>
      </c>
      <c r="E4128" s="615">
        <v>14.06</v>
      </c>
      <c r="F4128" s="615">
        <v>26.96</v>
      </c>
    </row>
    <row r="4129" spans="1:6" ht="30">
      <c r="A4129" s="612">
        <v>101664</v>
      </c>
      <c r="B4129" s="613" t="s">
        <v>7167</v>
      </c>
      <c r="C4129" s="614" t="s">
        <v>5390</v>
      </c>
      <c r="D4129" s="615">
        <v>13.94</v>
      </c>
      <c r="E4129" s="615">
        <v>14.06</v>
      </c>
      <c r="F4129" s="615">
        <v>28</v>
      </c>
    </row>
    <row r="4130" spans="1:6" ht="30">
      <c r="A4130" s="612">
        <v>101665</v>
      </c>
      <c r="B4130" s="613" t="s">
        <v>7168</v>
      </c>
      <c r="C4130" s="614" t="s">
        <v>5390</v>
      </c>
      <c r="D4130" s="615">
        <v>18.45</v>
      </c>
      <c r="E4130" s="615">
        <v>14.04</v>
      </c>
      <c r="F4130" s="615">
        <v>32.49</v>
      </c>
    </row>
    <row r="4131" spans="1:6">
      <c r="A4131" s="621"/>
      <c r="B4131" s="627" t="s">
        <v>11477</v>
      </c>
      <c r="C4131" s="628"/>
      <c r="D4131" s="629"/>
      <c r="E4131" s="629"/>
      <c r="F4131" s="629"/>
    </row>
    <row r="4132" spans="1:6">
      <c r="A4132" s="621"/>
      <c r="B4132" s="627" t="s">
        <v>11479</v>
      </c>
      <c r="C4132" s="628"/>
      <c r="D4132" s="629"/>
      <c r="E4132" s="629"/>
      <c r="F4132" s="629"/>
    </row>
    <row r="4133" spans="1:6">
      <c r="A4133" s="621"/>
      <c r="B4133" s="627" t="s">
        <v>7169</v>
      </c>
      <c r="C4133" s="628"/>
      <c r="D4133" s="629"/>
      <c r="E4133" s="629"/>
      <c r="F4133" s="629"/>
    </row>
    <row r="4134" spans="1:6" ht="60">
      <c r="A4134" s="612">
        <v>104473</v>
      </c>
      <c r="B4134" s="613" t="s">
        <v>12197</v>
      </c>
      <c r="C4134" s="614" t="s">
        <v>5390</v>
      </c>
      <c r="D4134" s="615">
        <v>97.42</v>
      </c>
      <c r="E4134" s="615">
        <v>74.03</v>
      </c>
      <c r="F4134" s="615">
        <v>171.45</v>
      </c>
    </row>
    <row r="4135" spans="1:6" ht="60">
      <c r="A4135" s="612">
        <v>104474</v>
      </c>
      <c r="B4135" s="613" t="s">
        <v>12198</v>
      </c>
      <c r="C4135" s="614" t="s">
        <v>5390</v>
      </c>
      <c r="D4135" s="615">
        <v>216.62</v>
      </c>
      <c r="E4135" s="615">
        <v>154.83000000000001</v>
      </c>
      <c r="F4135" s="615">
        <v>371.45</v>
      </c>
    </row>
    <row r="4136" spans="1:6" ht="60">
      <c r="A4136" s="612">
        <v>104477</v>
      </c>
      <c r="B4136" s="613" t="s">
        <v>12201</v>
      </c>
      <c r="C4136" s="614" t="s">
        <v>5390</v>
      </c>
      <c r="D4136" s="615">
        <v>89.37</v>
      </c>
      <c r="E4136" s="615">
        <v>55.45</v>
      </c>
      <c r="F4136" s="615">
        <v>144.82</v>
      </c>
    </row>
    <row r="4137" spans="1:6" ht="60">
      <c r="A4137" s="612">
        <v>104478</v>
      </c>
      <c r="B4137" s="613" t="s">
        <v>12202</v>
      </c>
      <c r="C4137" s="614" t="s">
        <v>5390</v>
      </c>
      <c r="D4137" s="615">
        <v>202.3</v>
      </c>
      <c r="E4137" s="615">
        <v>122.01</v>
      </c>
      <c r="F4137" s="615">
        <v>324.31</v>
      </c>
    </row>
    <row r="4138" spans="1:6" ht="15.75">
      <c r="A4138" s="636"/>
      <c r="B4138" s="622" t="s">
        <v>11480</v>
      </c>
      <c r="C4138" s="637"/>
      <c r="D4138" s="638"/>
      <c r="E4138" s="638"/>
      <c r="F4138" s="638"/>
    </row>
    <row r="4139" spans="1:6">
      <c r="A4139" s="621"/>
      <c r="B4139" s="627" t="s">
        <v>11481</v>
      </c>
      <c r="C4139" s="628"/>
      <c r="D4139" s="629"/>
      <c r="E4139" s="629"/>
      <c r="F4139" s="629"/>
    </row>
    <row r="4140" spans="1:6">
      <c r="A4140" s="617" t="s">
        <v>16440</v>
      </c>
      <c r="B4140" s="618" t="s">
        <v>16441</v>
      </c>
      <c r="C4140" s="619" t="s">
        <v>5390</v>
      </c>
      <c r="D4140" s="620">
        <v>3.14</v>
      </c>
      <c r="E4140" s="620">
        <v>7.64</v>
      </c>
      <c r="F4140" s="620">
        <v>10.78</v>
      </c>
    </row>
    <row r="4141" spans="1:6">
      <c r="A4141" s="617" t="s">
        <v>16442</v>
      </c>
      <c r="B4141" s="618" t="s">
        <v>16443</v>
      </c>
      <c r="C4141" s="619" t="s">
        <v>5390</v>
      </c>
      <c r="D4141" s="620">
        <v>7.86</v>
      </c>
      <c r="E4141" s="620">
        <v>19.100000000000001</v>
      </c>
      <c r="F4141" s="620">
        <v>26.96</v>
      </c>
    </row>
    <row r="4142" spans="1:6">
      <c r="A4142" s="617" t="s">
        <v>16444</v>
      </c>
      <c r="B4142" s="618" t="s">
        <v>16445</v>
      </c>
      <c r="C4142" s="619" t="s">
        <v>5390</v>
      </c>
      <c r="D4142" s="620">
        <v>0.79</v>
      </c>
      <c r="E4142" s="620">
        <v>1.66</v>
      </c>
      <c r="F4142" s="620">
        <v>2.4500000000000002</v>
      </c>
    </row>
    <row r="4143" spans="1:6">
      <c r="A4143" s="617" t="s">
        <v>16446</v>
      </c>
      <c r="B4143" s="618" t="s">
        <v>16447</v>
      </c>
      <c r="C4143" s="619" t="s">
        <v>5390</v>
      </c>
      <c r="D4143" s="620">
        <v>4.72</v>
      </c>
      <c r="E4143" s="620">
        <v>11.46</v>
      </c>
      <c r="F4143" s="620">
        <v>16.18</v>
      </c>
    </row>
    <row r="4144" spans="1:6">
      <c r="A4144" s="617" t="s">
        <v>16448</v>
      </c>
      <c r="B4144" s="618" t="s">
        <v>16449</v>
      </c>
      <c r="C4144" s="619" t="s">
        <v>5390</v>
      </c>
      <c r="D4144" s="620">
        <v>3.94</v>
      </c>
      <c r="E4144" s="620">
        <v>9.5500000000000007</v>
      </c>
      <c r="F4144" s="620">
        <v>13.49</v>
      </c>
    </row>
    <row r="4145" spans="1:6">
      <c r="A4145" s="617" t="s">
        <v>16450</v>
      </c>
      <c r="B4145" s="618" t="s">
        <v>16451</v>
      </c>
      <c r="C4145" s="619" t="s">
        <v>5390</v>
      </c>
      <c r="D4145" s="620">
        <v>1.58</v>
      </c>
      <c r="E4145" s="620">
        <v>3.82</v>
      </c>
      <c r="F4145" s="620">
        <v>5.4</v>
      </c>
    </row>
    <row r="4146" spans="1:6">
      <c r="A4146" s="617" t="s">
        <v>16452</v>
      </c>
      <c r="B4146" s="618" t="s">
        <v>16453</v>
      </c>
      <c r="C4146" s="619" t="s">
        <v>5390</v>
      </c>
      <c r="D4146" s="620">
        <v>0.79</v>
      </c>
      <c r="E4146" s="620">
        <v>1.66</v>
      </c>
      <c r="F4146" s="620">
        <v>2.4500000000000002</v>
      </c>
    </row>
    <row r="4147" spans="1:6">
      <c r="A4147" s="617" t="s">
        <v>16454</v>
      </c>
      <c r="B4147" s="618" t="s">
        <v>16455</v>
      </c>
      <c r="C4147" s="619" t="s">
        <v>5390</v>
      </c>
      <c r="D4147" s="620">
        <v>4.72</v>
      </c>
      <c r="E4147" s="620">
        <v>11.46</v>
      </c>
      <c r="F4147" s="620">
        <v>16.18</v>
      </c>
    </row>
    <row r="4148" spans="1:6">
      <c r="A4148" s="617" t="s">
        <v>16456</v>
      </c>
      <c r="B4148" s="618" t="s">
        <v>16457</v>
      </c>
      <c r="C4148" s="619" t="s">
        <v>5390</v>
      </c>
      <c r="D4148" s="620">
        <v>4.72</v>
      </c>
      <c r="E4148" s="620">
        <v>11.46</v>
      </c>
      <c r="F4148" s="620">
        <v>16.18</v>
      </c>
    </row>
    <row r="4149" spans="1:6">
      <c r="A4149" s="617" t="s">
        <v>16458</v>
      </c>
      <c r="B4149" s="618" t="s">
        <v>16459</v>
      </c>
      <c r="C4149" s="619" t="s">
        <v>5390</v>
      </c>
      <c r="D4149" s="620">
        <v>10.220000000000001</v>
      </c>
      <c r="E4149" s="620">
        <v>24.82</v>
      </c>
      <c r="F4149" s="620">
        <v>35.04</v>
      </c>
    </row>
    <row r="4150" spans="1:6">
      <c r="A4150" s="617" t="s">
        <v>16460</v>
      </c>
      <c r="B4150" s="618" t="s">
        <v>16461</v>
      </c>
      <c r="C4150" s="619" t="s">
        <v>5390</v>
      </c>
      <c r="D4150" s="620">
        <v>0.79</v>
      </c>
      <c r="E4150" s="620">
        <v>1.66</v>
      </c>
      <c r="F4150" s="620">
        <v>2.4500000000000002</v>
      </c>
    </row>
    <row r="4151" spans="1:6">
      <c r="A4151" s="617" t="s">
        <v>16462</v>
      </c>
      <c r="B4151" s="618" t="s">
        <v>16463</v>
      </c>
      <c r="C4151" s="619" t="s">
        <v>5390</v>
      </c>
      <c r="D4151" s="620">
        <v>4.72</v>
      </c>
      <c r="E4151" s="620">
        <v>11.46</v>
      </c>
      <c r="F4151" s="620">
        <v>16.18</v>
      </c>
    </row>
    <row r="4152" spans="1:6">
      <c r="A4152" s="617" t="s">
        <v>16464</v>
      </c>
      <c r="B4152" s="618" t="s">
        <v>16465</v>
      </c>
      <c r="C4152" s="619" t="s">
        <v>5390</v>
      </c>
      <c r="D4152" s="620">
        <v>7.86</v>
      </c>
      <c r="E4152" s="620">
        <v>19.100000000000001</v>
      </c>
      <c r="F4152" s="620">
        <v>26.96</v>
      </c>
    </row>
    <row r="4153" spans="1:6">
      <c r="A4153" s="617" t="s">
        <v>16466</v>
      </c>
      <c r="B4153" s="618" t="s">
        <v>16467</v>
      </c>
      <c r="C4153" s="619" t="s">
        <v>5390</v>
      </c>
      <c r="D4153" s="620">
        <v>15.72</v>
      </c>
      <c r="E4153" s="620">
        <v>38.18</v>
      </c>
      <c r="F4153" s="620">
        <v>53.9</v>
      </c>
    </row>
    <row r="4154" spans="1:6">
      <c r="A4154" s="621"/>
      <c r="B4154" s="627" t="s">
        <v>11482</v>
      </c>
      <c r="C4154" s="628"/>
      <c r="D4154" s="629"/>
      <c r="E4154" s="629"/>
      <c r="F4154" s="629"/>
    </row>
    <row r="4155" spans="1:6">
      <c r="A4155" s="621"/>
      <c r="B4155" s="627" t="s">
        <v>11483</v>
      </c>
      <c r="C4155" s="628"/>
      <c r="D4155" s="629"/>
      <c r="E4155" s="629"/>
      <c r="F4155" s="629"/>
    </row>
    <row r="4156" spans="1:6" ht="30">
      <c r="A4156" s="612">
        <v>97611</v>
      </c>
      <c r="B4156" s="613" t="s">
        <v>7170</v>
      </c>
      <c r="C4156" s="614" t="s">
        <v>5390</v>
      </c>
      <c r="D4156" s="615">
        <v>21.91</v>
      </c>
      <c r="E4156" s="615">
        <v>4.71</v>
      </c>
      <c r="F4156" s="615">
        <v>26.62</v>
      </c>
    </row>
    <row r="4157" spans="1:6" ht="30">
      <c r="A4157" s="612">
        <v>97612</v>
      </c>
      <c r="B4157" s="613" t="s">
        <v>7171</v>
      </c>
      <c r="C4157" s="614" t="s">
        <v>5390</v>
      </c>
      <c r="D4157" s="615">
        <v>24.17</v>
      </c>
      <c r="E4157" s="615">
        <v>4.71</v>
      </c>
      <c r="F4157" s="615">
        <v>28.88</v>
      </c>
    </row>
    <row r="4158" spans="1:6" ht="30">
      <c r="A4158" s="612">
        <v>97615</v>
      </c>
      <c r="B4158" s="613" t="s">
        <v>12139</v>
      </c>
      <c r="C4158" s="614" t="s">
        <v>5390</v>
      </c>
      <c r="D4158" s="615">
        <v>56.2</v>
      </c>
      <c r="E4158" s="615">
        <v>7.05</v>
      </c>
      <c r="F4158" s="615">
        <v>63.25</v>
      </c>
    </row>
    <row r="4159" spans="1:6" ht="30">
      <c r="A4159" s="612">
        <v>97616</v>
      </c>
      <c r="B4159" s="613" t="s">
        <v>12140</v>
      </c>
      <c r="C4159" s="614" t="s">
        <v>5390</v>
      </c>
      <c r="D4159" s="615">
        <v>65.7</v>
      </c>
      <c r="E4159" s="615">
        <v>7.05</v>
      </c>
      <c r="F4159" s="615">
        <v>72.75</v>
      </c>
    </row>
    <row r="4160" spans="1:6" ht="30">
      <c r="A4160" s="612">
        <v>97617</v>
      </c>
      <c r="B4160" s="613" t="s">
        <v>12141</v>
      </c>
      <c r="C4160" s="614" t="s">
        <v>5390</v>
      </c>
      <c r="D4160" s="615">
        <v>65.349999999999994</v>
      </c>
      <c r="E4160" s="615">
        <v>7.05</v>
      </c>
      <c r="F4160" s="615">
        <v>72.400000000000006</v>
      </c>
    </row>
    <row r="4161" spans="1:6" ht="30">
      <c r="A4161" s="612">
        <v>97618</v>
      </c>
      <c r="B4161" s="613" t="s">
        <v>12142</v>
      </c>
      <c r="C4161" s="614" t="s">
        <v>5390</v>
      </c>
      <c r="D4161" s="615">
        <v>59.38</v>
      </c>
      <c r="E4161" s="615">
        <v>7.05</v>
      </c>
      <c r="F4161" s="615">
        <v>66.430000000000007</v>
      </c>
    </row>
    <row r="4162" spans="1:6" ht="30">
      <c r="A4162" s="612">
        <v>100919</v>
      </c>
      <c r="B4162" s="613" t="s">
        <v>7172</v>
      </c>
      <c r="C4162" s="614" t="s">
        <v>5390</v>
      </c>
      <c r="D4162" s="615">
        <v>67.75</v>
      </c>
      <c r="E4162" s="615">
        <v>4.7</v>
      </c>
      <c r="F4162" s="615">
        <v>72.45</v>
      </c>
    </row>
    <row r="4163" spans="1:6" ht="30">
      <c r="A4163" s="612">
        <v>100920</v>
      </c>
      <c r="B4163" s="613" t="s">
        <v>7173</v>
      </c>
      <c r="C4163" s="614" t="s">
        <v>5390</v>
      </c>
      <c r="D4163" s="615">
        <v>117.85</v>
      </c>
      <c r="E4163" s="615">
        <v>4.7</v>
      </c>
      <c r="F4163" s="615">
        <v>122.55</v>
      </c>
    </row>
    <row r="4164" spans="1:6">
      <c r="A4164" s="621"/>
      <c r="B4164" s="627" t="s">
        <v>11484</v>
      </c>
      <c r="C4164" s="628"/>
      <c r="D4164" s="629"/>
      <c r="E4164" s="629"/>
      <c r="F4164" s="629"/>
    </row>
    <row r="4165" spans="1:6" ht="30">
      <c r="A4165" s="612">
        <v>97614</v>
      </c>
      <c r="B4165" s="613" t="s">
        <v>7174</v>
      </c>
      <c r="C4165" s="614" t="s">
        <v>5390</v>
      </c>
      <c r="D4165" s="615">
        <v>58.87</v>
      </c>
      <c r="E4165" s="615">
        <v>4.7</v>
      </c>
      <c r="F4165" s="615">
        <v>63.57</v>
      </c>
    </row>
    <row r="4166" spans="1:6">
      <c r="A4166" s="612">
        <v>101640</v>
      </c>
      <c r="B4166" s="613" t="s">
        <v>7175</v>
      </c>
      <c r="C4166" s="614" t="s">
        <v>5390</v>
      </c>
      <c r="D4166" s="615">
        <v>104.19</v>
      </c>
      <c r="E4166" s="615">
        <v>1.03</v>
      </c>
      <c r="F4166" s="615">
        <v>105.22</v>
      </c>
    </row>
    <row r="4167" spans="1:6">
      <c r="A4167" s="612">
        <v>101641</v>
      </c>
      <c r="B4167" s="613" t="s">
        <v>7176</v>
      </c>
      <c r="C4167" s="614" t="s">
        <v>5390</v>
      </c>
      <c r="D4167" s="615">
        <v>53.45</v>
      </c>
      <c r="E4167" s="615">
        <v>1.03</v>
      </c>
      <c r="F4167" s="615">
        <v>54.48</v>
      </c>
    </row>
    <row r="4168" spans="1:6">
      <c r="A4168" s="621"/>
      <c r="B4168" s="627" t="s">
        <v>11485</v>
      </c>
      <c r="C4168" s="628"/>
      <c r="D4168" s="629"/>
      <c r="E4168" s="629"/>
      <c r="F4168" s="629"/>
    </row>
    <row r="4169" spans="1:6" ht="30">
      <c r="A4169" s="612">
        <v>97613</v>
      </c>
      <c r="B4169" s="613" t="s">
        <v>7177</v>
      </c>
      <c r="C4169" s="614" t="s">
        <v>5390</v>
      </c>
      <c r="D4169" s="615">
        <v>31.7</v>
      </c>
      <c r="E4169" s="615">
        <v>4.71</v>
      </c>
      <c r="F4169" s="615">
        <v>36.409999999999997</v>
      </c>
    </row>
    <row r="4170" spans="1:6">
      <c r="A4170" s="612">
        <v>101642</v>
      </c>
      <c r="B4170" s="613" t="s">
        <v>7178</v>
      </c>
      <c r="C4170" s="614" t="s">
        <v>5390</v>
      </c>
      <c r="D4170" s="615">
        <v>26.29</v>
      </c>
      <c r="E4170" s="615">
        <v>1.03</v>
      </c>
      <c r="F4170" s="615">
        <v>27.32</v>
      </c>
    </row>
    <row r="4171" spans="1:6">
      <c r="A4171" s="612">
        <v>101643</v>
      </c>
      <c r="B4171" s="613" t="s">
        <v>7179</v>
      </c>
      <c r="C4171" s="614" t="s">
        <v>5390</v>
      </c>
      <c r="D4171" s="615">
        <v>46.52</v>
      </c>
      <c r="E4171" s="615">
        <v>1.03</v>
      </c>
      <c r="F4171" s="615">
        <v>47.55</v>
      </c>
    </row>
    <row r="4172" spans="1:6">
      <c r="A4172" s="612">
        <v>101644</v>
      </c>
      <c r="B4172" s="613" t="s">
        <v>7180</v>
      </c>
      <c r="C4172" s="614" t="s">
        <v>5390</v>
      </c>
      <c r="D4172" s="615">
        <v>63.33</v>
      </c>
      <c r="E4172" s="615">
        <v>1.03</v>
      </c>
      <c r="F4172" s="615">
        <v>64.36</v>
      </c>
    </row>
    <row r="4173" spans="1:6">
      <c r="A4173" s="621"/>
      <c r="B4173" s="627" t="s">
        <v>11486</v>
      </c>
      <c r="C4173" s="628"/>
      <c r="D4173" s="629"/>
      <c r="E4173" s="629"/>
      <c r="F4173" s="629"/>
    </row>
    <row r="4174" spans="1:6">
      <c r="A4174" s="612">
        <v>101648</v>
      </c>
      <c r="B4174" s="613" t="s">
        <v>7181</v>
      </c>
      <c r="C4174" s="614" t="s">
        <v>5390</v>
      </c>
      <c r="D4174" s="615">
        <v>56.44</v>
      </c>
      <c r="E4174" s="615">
        <v>1.03</v>
      </c>
      <c r="F4174" s="615">
        <v>57.47</v>
      </c>
    </row>
    <row r="4175" spans="1:6">
      <c r="A4175" s="612">
        <v>101649</v>
      </c>
      <c r="B4175" s="613" t="s">
        <v>7182</v>
      </c>
      <c r="C4175" s="614" t="s">
        <v>5390</v>
      </c>
      <c r="D4175" s="615">
        <v>65.2</v>
      </c>
      <c r="E4175" s="615">
        <v>1.03</v>
      </c>
      <c r="F4175" s="615">
        <v>66.23</v>
      </c>
    </row>
    <row r="4176" spans="1:6">
      <c r="A4176" s="612">
        <v>101650</v>
      </c>
      <c r="B4176" s="613" t="s">
        <v>7183</v>
      </c>
      <c r="C4176" s="614" t="s">
        <v>5390</v>
      </c>
      <c r="D4176" s="615">
        <v>75.95</v>
      </c>
      <c r="E4176" s="615">
        <v>1.03</v>
      </c>
      <c r="F4176" s="615">
        <v>76.98</v>
      </c>
    </row>
    <row r="4177" spans="1:6">
      <c r="A4177" s="621"/>
      <c r="B4177" s="627" t="s">
        <v>11487</v>
      </c>
      <c r="C4177" s="628"/>
      <c r="D4177" s="629"/>
      <c r="E4177" s="629"/>
      <c r="F4177" s="629"/>
    </row>
    <row r="4178" spans="1:6">
      <c r="A4178" s="612">
        <v>101645</v>
      </c>
      <c r="B4178" s="613" t="s">
        <v>7184</v>
      </c>
      <c r="C4178" s="614" t="s">
        <v>5390</v>
      </c>
      <c r="D4178" s="615">
        <v>29.42</v>
      </c>
      <c r="E4178" s="615">
        <v>1.03</v>
      </c>
      <c r="F4178" s="615">
        <v>30.45</v>
      </c>
    </row>
    <row r="4179" spans="1:6">
      <c r="A4179" s="612">
        <v>101646</v>
      </c>
      <c r="B4179" s="613" t="s">
        <v>7185</v>
      </c>
      <c r="C4179" s="614" t="s">
        <v>5390</v>
      </c>
      <c r="D4179" s="615">
        <v>39.42</v>
      </c>
      <c r="E4179" s="615">
        <v>1.03</v>
      </c>
      <c r="F4179" s="615">
        <v>40.450000000000003</v>
      </c>
    </row>
    <row r="4180" spans="1:6">
      <c r="A4180" s="612">
        <v>101647</v>
      </c>
      <c r="B4180" s="613" t="s">
        <v>7186</v>
      </c>
      <c r="C4180" s="614" t="s">
        <v>5390</v>
      </c>
      <c r="D4180" s="615">
        <v>73.28</v>
      </c>
      <c r="E4180" s="615">
        <v>1.03</v>
      </c>
      <c r="F4180" s="615">
        <v>74.31</v>
      </c>
    </row>
    <row r="4181" spans="1:6">
      <c r="A4181" s="621"/>
      <c r="B4181" s="627" t="s">
        <v>11488</v>
      </c>
      <c r="C4181" s="628"/>
      <c r="D4181" s="629"/>
      <c r="E4181" s="629"/>
      <c r="F4181" s="629"/>
    </row>
    <row r="4182" spans="1:6" ht="30">
      <c r="A4182" s="612">
        <v>100902</v>
      </c>
      <c r="B4182" s="613" t="s">
        <v>12143</v>
      </c>
      <c r="C4182" s="614" t="s">
        <v>5390</v>
      </c>
      <c r="D4182" s="615">
        <v>22.21</v>
      </c>
      <c r="E4182" s="615">
        <v>7.06</v>
      </c>
      <c r="F4182" s="615">
        <v>29.27</v>
      </c>
    </row>
    <row r="4183" spans="1:6" ht="30">
      <c r="A4183" s="612">
        <v>100903</v>
      </c>
      <c r="B4183" s="613" t="s">
        <v>12144</v>
      </c>
      <c r="C4183" s="614" t="s">
        <v>5390</v>
      </c>
      <c r="D4183" s="615">
        <v>27.19</v>
      </c>
      <c r="E4183" s="615">
        <v>7.06</v>
      </c>
      <c r="F4183" s="615">
        <v>34.25</v>
      </c>
    </row>
    <row r="4184" spans="1:6">
      <c r="A4184" s="612">
        <v>97609</v>
      </c>
      <c r="B4184" s="613" t="s">
        <v>7187</v>
      </c>
      <c r="C4184" s="614" t="s">
        <v>5390</v>
      </c>
      <c r="D4184" s="615">
        <v>13.28</v>
      </c>
      <c r="E4184" s="615">
        <v>4.72</v>
      </c>
      <c r="F4184" s="615">
        <v>18</v>
      </c>
    </row>
    <row r="4185" spans="1:6">
      <c r="A4185" s="612">
        <v>97610</v>
      </c>
      <c r="B4185" s="613" t="s">
        <v>7188</v>
      </c>
      <c r="C4185" s="614" t="s">
        <v>5390</v>
      </c>
      <c r="D4185" s="615">
        <v>14.41</v>
      </c>
      <c r="E4185" s="615">
        <v>4.72</v>
      </c>
      <c r="F4185" s="615">
        <v>19.13</v>
      </c>
    </row>
    <row r="4186" spans="1:6">
      <c r="A4186" s="617" t="s">
        <v>16468</v>
      </c>
      <c r="B4186" s="618" t="s">
        <v>16469</v>
      </c>
      <c r="C4186" s="619" t="s">
        <v>1</v>
      </c>
      <c r="D4186" s="620">
        <v>17.63</v>
      </c>
      <c r="E4186" s="620">
        <v>3.24</v>
      </c>
      <c r="F4186" s="620">
        <v>20.87</v>
      </c>
    </row>
    <row r="4187" spans="1:6">
      <c r="A4187" s="621"/>
      <c r="B4187" s="627" t="s">
        <v>7189</v>
      </c>
      <c r="C4187" s="628"/>
      <c r="D4187" s="629"/>
      <c r="E4187" s="629"/>
      <c r="F4187" s="629"/>
    </row>
    <row r="4188" spans="1:6" ht="30">
      <c r="A4188" s="612">
        <v>100921</v>
      </c>
      <c r="B4188" s="613" t="s">
        <v>7190</v>
      </c>
      <c r="C4188" s="614" t="s">
        <v>5390</v>
      </c>
      <c r="D4188" s="615">
        <v>56.35</v>
      </c>
      <c r="E4188" s="615">
        <v>19.649999999999999</v>
      </c>
      <c r="F4188" s="615">
        <v>76</v>
      </c>
    </row>
    <row r="4189" spans="1:6" ht="30">
      <c r="A4189" s="612">
        <v>100922</v>
      </c>
      <c r="B4189" s="613" t="s">
        <v>7191</v>
      </c>
      <c r="C4189" s="614" t="s">
        <v>5390</v>
      </c>
      <c r="D4189" s="615">
        <v>41.16</v>
      </c>
      <c r="E4189" s="615">
        <v>13.52</v>
      </c>
      <c r="F4189" s="615">
        <v>54.68</v>
      </c>
    </row>
    <row r="4190" spans="1:6" ht="30">
      <c r="A4190" s="612">
        <v>100923</v>
      </c>
      <c r="B4190" s="613" t="s">
        <v>7192</v>
      </c>
      <c r="C4190" s="614" t="s">
        <v>5390</v>
      </c>
      <c r="D4190" s="615">
        <v>50.09</v>
      </c>
      <c r="E4190" s="615">
        <v>13.52</v>
      </c>
      <c r="F4190" s="615">
        <v>63.61</v>
      </c>
    </row>
    <row r="4191" spans="1:6" ht="30">
      <c r="A4191" s="612">
        <v>101626</v>
      </c>
      <c r="B4191" s="613" t="s">
        <v>7193</v>
      </c>
      <c r="C4191" s="614" t="s">
        <v>5390</v>
      </c>
      <c r="D4191" s="615">
        <v>195.91</v>
      </c>
      <c r="E4191" s="615">
        <v>7.4</v>
      </c>
      <c r="F4191" s="615">
        <v>203.31</v>
      </c>
    </row>
    <row r="4192" spans="1:6" ht="30">
      <c r="A4192" s="612">
        <v>101627</v>
      </c>
      <c r="B4192" s="613" t="s">
        <v>7194</v>
      </c>
      <c r="C4192" s="614" t="s">
        <v>5390</v>
      </c>
      <c r="D4192" s="615">
        <v>309.24</v>
      </c>
      <c r="E4192" s="615">
        <v>7.4</v>
      </c>
      <c r="F4192" s="615">
        <v>316.64</v>
      </c>
    </row>
    <row r="4193" spans="1:6" ht="30">
      <c r="A4193" s="612">
        <v>101628</v>
      </c>
      <c r="B4193" s="613" t="s">
        <v>7195</v>
      </c>
      <c r="C4193" s="614" t="s">
        <v>5390</v>
      </c>
      <c r="D4193" s="615">
        <v>143.47999999999999</v>
      </c>
      <c r="E4193" s="615">
        <v>7.4</v>
      </c>
      <c r="F4193" s="615">
        <v>150.88</v>
      </c>
    </row>
    <row r="4194" spans="1:6" ht="30">
      <c r="A4194" s="612">
        <v>101629</v>
      </c>
      <c r="B4194" s="613" t="s">
        <v>7196</v>
      </c>
      <c r="C4194" s="614" t="s">
        <v>5390</v>
      </c>
      <c r="D4194" s="615">
        <v>170.48</v>
      </c>
      <c r="E4194" s="615">
        <v>7.4</v>
      </c>
      <c r="F4194" s="615">
        <v>177.88</v>
      </c>
    </row>
    <row r="4195" spans="1:6" ht="30">
      <c r="A4195" s="612">
        <v>101631</v>
      </c>
      <c r="B4195" s="613" t="s">
        <v>7197</v>
      </c>
      <c r="C4195" s="614" t="s">
        <v>5390</v>
      </c>
      <c r="D4195" s="615">
        <v>28.78</v>
      </c>
      <c r="E4195" s="615">
        <v>7.41</v>
      </c>
      <c r="F4195" s="615">
        <v>36.19</v>
      </c>
    </row>
    <row r="4196" spans="1:6" ht="15.75">
      <c r="A4196" s="636"/>
      <c r="B4196" s="622" t="s">
        <v>11489</v>
      </c>
      <c r="C4196" s="639"/>
      <c r="D4196" s="640"/>
      <c r="E4196" s="640"/>
      <c r="F4196" s="640"/>
    </row>
    <row r="4197" spans="1:6">
      <c r="A4197" s="621"/>
      <c r="B4197" s="627" t="s">
        <v>11490</v>
      </c>
      <c r="C4197" s="628"/>
      <c r="D4197" s="629"/>
      <c r="E4197" s="629"/>
      <c r="F4197" s="629"/>
    </row>
    <row r="4198" spans="1:6">
      <c r="A4198" s="617" t="s">
        <v>16470</v>
      </c>
      <c r="B4198" s="618" t="s">
        <v>16471</v>
      </c>
      <c r="C4198" s="619" t="s">
        <v>5390</v>
      </c>
      <c r="D4198" s="620">
        <v>3.6</v>
      </c>
      <c r="E4198" s="620">
        <v>9.36</v>
      </c>
      <c r="F4198" s="620">
        <v>12.96</v>
      </c>
    </row>
    <row r="4199" spans="1:6">
      <c r="A4199" s="617" t="s">
        <v>16472</v>
      </c>
      <c r="B4199" s="618" t="s">
        <v>16473</v>
      </c>
      <c r="C4199" s="619" t="s">
        <v>5390</v>
      </c>
      <c r="D4199" s="620">
        <v>1.71</v>
      </c>
      <c r="E4199" s="620">
        <v>4.03</v>
      </c>
      <c r="F4199" s="620">
        <v>5.74</v>
      </c>
    </row>
    <row r="4200" spans="1:6">
      <c r="A4200" s="621"/>
      <c r="B4200" s="627" t="s">
        <v>11491</v>
      </c>
      <c r="C4200" s="628"/>
      <c r="D4200" s="629"/>
      <c r="E4200" s="629"/>
      <c r="F4200" s="629"/>
    </row>
    <row r="4201" spans="1:6" ht="30">
      <c r="A4201" s="612">
        <v>100860</v>
      </c>
      <c r="B4201" s="613" t="s">
        <v>7198</v>
      </c>
      <c r="C4201" s="614" t="s">
        <v>5390</v>
      </c>
      <c r="D4201" s="615">
        <v>80.53</v>
      </c>
      <c r="E4201" s="615">
        <v>11.57</v>
      </c>
      <c r="F4201" s="615">
        <v>92.1</v>
      </c>
    </row>
    <row r="4202" spans="1:6" ht="30">
      <c r="A4202" s="617" t="s">
        <v>16474</v>
      </c>
      <c r="B4202" s="618" t="s">
        <v>16475</v>
      </c>
      <c r="C4202" s="619" t="s">
        <v>5390</v>
      </c>
      <c r="D4202" s="620">
        <v>1699.61</v>
      </c>
      <c r="E4202" s="620">
        <v>21.21</v>
      </c>
      <c r="F4202" s="620">
        <v>1720.82</v>
      </c>
    </row>
    <row r="4203" spans="1:6">
      <c r="A4203" s="621"/>
      <c r="B4203" s="627" t="s">
        <v>11492</v>
      </c>
      <c r="C4203" s="610"/>
      <c r="D4203" s="611"/>
      <c r="E4203" s="611"/>
      <c r="F4203" s="611"/>
    </row>
    <row r="4204" spans="1:6" ht="30">
      <c r="A4204" s="612">
        <v>101537</v>
      </c>
      <c r="B4204" s="613" t="s">
        <v>7199</v>
      </c>
      <c r="C4204" s="614" t="s">
        <v>5390</v>
      </c>
      <c r="D4204" s="615">
        <v>106.48</v>
      </c>
      <c r="E4204" s="615">
        <v>31.26</v>
      </c>
      <c r="F4204" s="615">
        <v>137.74</v>
      </c>
    </row>
    <row r="4205" spans="1:6">
      <c r="A4205" s="617" t="s">
        <v>16476</v>
      </c>
      <c r="B4205" s="618" t="s">
        <v>16477</v>
      </c>
      <c r="C4205" s="619" t="s">
        <v>1</v>
      </c>
      <c r="D4205" s="620">
        <v>44.87</v>
      </c>
      <c r="E4205" s="620">
        <v>14.66</v>
      </c>
      <c r="F4205" s="620">
        <v>59.53</v>
      </c>
    </row>
    <row r="4206" spans="1:6">
      <c r="A4206" s="617" t="s">
        <v>16478</v>
      </c>
      <c r="B4206" s="618" t="s">
        <v>16479</v>
      </c>
      <c r="C4206" s="619" t="s">
        <v>5390</v>
      </c>
      <c r="D4206" s="620">
        <v>137.33000000000001</v>
      </c>
      <c r="E4206" s="620">
        <v>11.46</v>
      </c>
      <c r="F4206" s="620">
        <v>148.79</v>
      </c>
    </row>
    <row r="4207" spans="1:6">
      <c r="A4207" s="617" t="s">
        <v>16480</v>
      </c>
      <c r="B4207" s="618" t="s">
        <v>16481</v>
      </c>
      <c r="C4207" s="619" t="s">
        <v>5390</v>
      </c>
      <c r="D4207" s="620">
        <v>151.19</v>
      </c>
      <c r="E4207" s="620">
        <v>11.46</v>
      </c>
      <c r="F4207" s="620">
        <v>162.65</v>
      </c>
    </row>
    <row r="4208" spans="1:6">
      <c r="A4208" s="617" t="s">
        <v>16482</v>
      </c>
      <c r="B4208" s="618" t="s">
        <v>16483</v>
      </c>
      <c r="C4208" s="619" t="s">
        <v>5390</v>
      </c>
      <c r="D4208" s="620">
        <v>563.53</v>
      </c>
      <c r="E4208" s="620">
        <v>26.5</v>
      </c>
      <c r="F4208" s="620">
        <v>590.03</v>
      </c>
    </row>
    <row r="4209" spans="1:6">
      <c r="A4209" s="617" t="s">
        <v>16484</v>
      </c>
      <c r="B4209" s="618" t="s">
        <v>16485</v>
      </c>
      <c r="C4209" s="619" t="s">
        <v>5390</v>
      </c>
      <c r="D4209" s="620">
        <v>655.53</v>
      </c>
      <c r="E4209" s="620">
        <v>26.5</v>
      </c>
      <c r="F4209" s="620">
        <v>682.03</v>
      </c>
    </row>
    <row r="4210" spans="1:6">
      <c r="A4210" s="617" t="s">
        <v>16486</v>
      </c>
      <c r="B4210" s="618" t="s">
        <v>16487</v>
      </c>
      <c r="C4210" s="619" t="s">
        <v>5390</v>
      </c>
      <c r="D4210" s="620">
        <v>185.89</v>
      </c>
      <c r="E4210" s="620">
        <v>26.5</v>
      </c>
      <c r="F4210" s="620">
        <v>212.39</v>
      </c>
    </row>
    <row r="4211" spans="1:6" ht="30">
      <c r="A4211" s="617" t="s">
        <v>16488</v>
      </c>
      <c r="B4211" s="618" t="s">
        <v>16489</v>
      </c>
      <c r="C4211" s="619" t="s">
        <v>1</v>
      </c>
      <c r="D4211" s="620">
        <v>224.4</v>
      </c>
      <c r="E4211" s="620">
        <v>0</v>
      </c>
      <c r="F4211" s="620">
        <v>224.4</v>
      </c>
    </row>
    <row r="4212" spans="1:6">
      <c r="A4212" s="617" t="s">
        <v>16490</v>
      </c>
      <c r="B4212" s="618" t="s">
        <v>16491</v>
      </c>
      <c r="C4212" s="619" t="s">
        <v>5390</v>
      </c>
      <c r="D4212" s="620">
        <v>546.29</v>
      </c>
      <c r="E4212" s="620">
        <v>6.23</v>
      </c>
      <c r="F4212" s="620">
        <v>552.52</v>
      </c>
    </row>
    <row r="4213" spans="1:6">
      <c r="A4213" s="621"/>
      <c r="B4213" s="627" t="s">
        <v>11493</v>
      </c>
      <c r="C4213" s="610"/>
      <c r="D4213" s="611"/>
      <c r="E4213" s="611"/>
      <c r="F4213" s="611"/>
    </row>
    <row r="4214" spans="1:6" ht="30">
      <c r="A4214" s="617" t="s">
        <v>16492</v>
      </c>
      <c r="B4214" s="618" t="s">
        <v>16493</v>
      </c>
      <c r="C4214" s="619" t="s">
        <v>5390</v>
      </c>
      <c r="D4214" s="620">
        <v>653.04</v>
      </c>
      <c r="E4214" s="620">
        <v>57.28</v>
      </c>
      <c r="F4214" s="620">
        <v>710.32</v>
      </c>
    </row>
    <row r="4215" spans="1:6">
      <c r="A4215" s="617" t="s">
        <v>16494</v>
      </c>
      <c r="B4215" s="618" t="s">
        <v>16495</v>
      </c>
      <c r="C4215" s="619" t="s">
        <v>1</v>
      </c>
      <c r="D4215" s="620">
        <v>161.19</v>
      </c>
      <c r="E4215" s="620">
        <v>36.65</v>
      </c>
      <c r="F4215" s="620">
        <v>197.84</v>
      </c>
    </row>
    <row r="4216" spans="1:6">
      <c r="A4216" s="621"/>
      <c r="B4216" s="627" t="s">
        <v>11494</v>
      </c>
      <c r="C4216" s="628"/>
      <c r="D4216" s="629"/>
      <c r="E4216" s="629"/>
      <c r="F4216" s="629"/>
    </row>
    <row r="4217" spans="1:6">
      <c r="A4217" s="617" t="s">
        <v>16496</v>
      </c>
      <c r="B4217" s="618" t="s">
        <v>16497</v>
      </c>
      <c r="C4217" s="619" t="s">
        <v>1</v>
      </c>
      <c r="D4217" s="620">
        <v>976.37</v>
      </c>
      <c r="E4217" s="620">
        <v>18.12</v>
      </c>
      <c r="F4217" s="620">
        <v>994.49</v>
      </c>
    </row>
    <row r="4218" spans="1:6">
      <c r="A4218" s="617" t="s">
        <v>16498</v>
      </c>
      <c r="B4218" s="618" t="s">
        <v>16499</v>
      </c>
      <c r="C4218" s="619" t="s">
        <v>1</v>
      </c>
      <c r="D4218" s="620">
        <v>699.08</v>
      </c>
      <c r="E4218" s="620">
        <v>57.86</v>
      </c>
      <c r="F4218" s="620">
        <v>756.94</v>
      </c>
    </row>
    <row r="4219" spans="1:6" ht="30">
      <c r="A4219" s="617" t="s">
        <v>16500</v>
      </c>
      <c r="B4219" s="618" t="s">
        <v>16501</v>
      </c>
      <c r="C4219" s="619" t="s">
        <v>1</v>
      </c>
      <c r="D4219" s="620">
        <v>2578.98</v>
      </c>
      <c r="E4219" s="620">
        <v>75.62</v>
      </c>
      <c r="F4219" s="620">
        <v>2654.6</v>
      </c>
    </row>
    <row r="4220" spans="1:6">
      <c r="A4220" s="621"/>
      <c r="B4220" s="627" t="s">
        <v>11495</v>
      </c>
      <c r="C4220" s="628"/>
      <c r="D4220" s="629"/>
      <c r="E4220" s="629"/>
      <c r="F4220" s="629"/>
    </row>
    <row r="4221" spans="1:6" ht="45">
      <c r="A4221" s="617" t="s">
        <v>16502</v>
      </c>
      <c r="B4221" s="618" t="s">
        <v>16503</v>
      </c>
      <c r="C4221" s="619" t="s">
        <v>1</v>
      </c>
      <c r="D4221" s="620">
        <v>31750</v>
      </c>
      <c r="E4221" s="620">
        <v>0</v>
      </c>
      <c r="F4221" s="620">
        <v>31750</v>
      </c>
    </row>
    <row r="4222" spans="1:6">
      <c r="A4222" s="621"/>
      <c r="B4222" s="627" t="s">
        <v>11496</v>
      </c>
      <c r="C4222" s="628"/>
      <c r="D4222" s="629"/>
      <c r="E4222" s="629"/>
      <c r="F4222" s="629"/>
    </row>
    <row r="4223" spans="1:6" ht="45">
      <c r="A4223" s="612">
        <v>103517</v>
      </c>
      <c r="B4223" s="613" t="s">
        <v>10918</v>
      </c>
      <c r="C4223" s="614" t="s">
        <v>5390</v>
      </c>
      <c r="D4223" s="615">
        <v>3223.66</v>
      </c>
      <c r="E4223" s="615">
        <v>84.51</v>
      </c>
      <c r="F4223" s="615">
        <v>3308.17</v>
      </c>
    </row>
    <row r="4224" spans="1:6" ht="30">
      <c r="A4224" s="612">
        <v>103519</v>
      </c>
      <c r="B4224" s="613" t="s">
        <v>10919</v>
      </c>
      <c r="C4224" s="614" t="s">
        <v>5390</v>
      </c>
      <c r="D4224" s="615">
        <v>6.45</v>
      </c>
      <c r="E4224" s="615">
        <v>3.72</v>
      </c>
      <c r="F4224" s="615">
        <v>10.17</v>
      </c>
    </row>
    <row r="4225" spans="1:6" ht="45">
      <c r="A4225" s="612">
        <v>103520</v>
      </c>
      <c r="B4225" s="613" t="s">
        <v>10920</v>
      </c>
      <c r="C4225" s="614" t="s">
        <v>5390</v>
      </c>
      <c r="D4225" s="615">
        <v>5418.44</v>
      </c>
      <c r="E4225" s="615">
        <v>23.21</v>
      </c>
      <c r="F4225" s="615">
        <v>5441.65</v>
      </c>
    </row>
    <row r="4226" spans="1:6" ht="45">
      <c r="A4226" s="612">
        <v>103521</v>
      </c>
      <c r="B4226" s="613" t="s">
        <v>10921</v>
      </c>
      <c r="C4226" s="614" t="s">
        <v>5390</v>
      </c>
      <c r="D4226" s="615">
        <v>7192.32</v>
      </c>
      <c r="E4226" s="615">
        <v>33.36</v>
      </c>
      <c r="F4226" s="615">
        <v>7225.68</v>
      </c>
    </row>
    <row r="4227" spans="1:6" ht="45">
      <c r="A4227" s="612">
        <v>103522</v>
      </c>
      <c r="B4227" s="613" t="s">
        <v>10922</v>
      </c>
      <c r="C4227" s="614" t="s">
        <v>5390</v>
      </c>
      <c r="D4227" s="615">
        <v>7137.39</v>
      </c>
      <c r="E4227" s="615">
        <v>220.48</v>
      </c>
      <c r="F4227" s="615">
        <v>7357.87</v>
      </c>
    </row>
    <row r="4228" spans="1:6" ht="45">
      <c r="A4228" s="612">
        <v>103523</v>
      </c>
      <c r="B4228" s="613" t="s">
        <v>10923</v>
      </c>
      <c r="C4228" s="614" t="s">
        <v>5390</v>
      </c>
      <c r="D4228" s="615">
        <v>10806.78</v>
      </c>
      <c r="E4228" s="615">
        <v>226.92</v>
      </c>
      <c r="F4228" s="615">
        <v>11033.7</v>
      </c>
    </row>
    <row r="4229" spans="1:6" ht="30">
      <c r="A4229" s="617" t="s">
        <v>16504</v>
      </c>
      <c r="B4229" s="618" t="s">
        <v>16505</v>
      </c>
      <c r="C4229" s="619" t="s">
        <v>1</v>
      </c>
      <c r="D4229" s="620">
        <v>8453.8700000000008</v>
      </c>
      <c r="E4229" s="620">
        <v>0</v>
      </c>
      <c r="F4229" s="620">
        <v>8453.8700000000008</v>
      </c>
    </row>
    <row r="4230" spans="1:6" ht="15.75">
      <c r="A4230" s="621"/>
      <c r="B4230" s="622" t="s">
        <v>7200</v>
      </c>
      <c r="C4230" s="628"/>
      <c r="D4230" s="629"/>
      <c r="E4230" s="629"/>
      <c r="F4230" s="629"/>
    </row>
    <row r="4231" spans="1:6">
      <c r="A4231" s="621"/>
      <c r="B4231" s="627" t="s">
        <v>7201</v>
      </c>
      <c r="C4231" s="628"/>
      <c r="D4231" s="629"/>
      <c r="E4231" s="629"/>
      <c r="F4231" s="629"/>
    </row>
    <row r="4232" spans="1:6">
      <c r="A4232" s="617" t="s">
        <v>16506</v>
      </c>
      <c r="B4232" s="618" t="s">
        <v>16507</v>
      </c>
      <c r="C4232" s="619" t="s">
        <v>5421</v>
      </c>
      <c r="D4232" s="620">
        <v>3.14</v>
      </c>
      <c r="E4232" s="620">
        <v>7.64</v>
      </c>
      <c r="F4232" s="620">
        <v>10.78</v>
      </c>
    </row>
    <row r="4233" spans="1:6">
      <c r="A4233" s="617" t="s">
        <v>16508</v>
      </c>
      <c r="B4233" s="618" t="s">
        <v>16509</v>
      </c>
      <c r="C4233" s="619" t="s">
        <v>5421</v>
      </c>
      <c r="D4233" s="620">
        <v>3.94</v>
      </c>
      <c r="E4233" s="620">
        <v>9.5500000000000007</v>
      </c>
      <c r="F4233" s="620">
        <v>13.49</v>
      </c>
    </row>
    <row r="4234" spans="1:6">
      <c r="A4234" s="617" t="s">
        <v>16510</v>
      </c>
      <c r="B4234" s="618" t="s">
        <v>16511</v>
      </c>
      <c r="C4234" s="619" t="s">
        <v>5390</v>
      </c>
      <c r="D4234" s="620">
        <v>3.14</v>
      </c>
      <c r="E4234" s="620">
        <v>7.64</v>
      </c>
      <c r="F4234" s="620">
        <v>10.78</v>
      </c>
    </row>
    <row r="4235" spans="1:6">
      <c r="A4235" s="617" t="s">
        <v>16512</v>
      </c>
      <c r="B4235" s="618" t="s">
        <v>16513</v>
      </c>
      <c r="C4235" s="619" t="s">
        <v>5390</v>
      </c>
      <c r="D4235" s="620">
        <v>15.72</v>
      </c>
      <c r="E4235" s="620">
        <v>38.18</v>
      </c>
      <c r="F4235" s="620">
        <v>53.9</v>
      </c>
    </row>
    <row r="4236" spans="1:6">
      <c r="A4236" s="617" t="s">
        <v>16514</v>
      </c>
      <c r="B4236" s="618" t="s">
        <v>16515</v>
      </c>
      <c r="C4236" s="619" t="s">
        <v>5421</v>
      </c>
      <c r="D4236" s="620">
        <v>7.86</v>
      </c>
      <c r="E4236" s="620">
        <v>19.100000000000001</v>
      </c>
      <c r="F4236" s="620">
        <v>26.96</v>
      </c>
    </row>
    <row r="4237" spans="1:6">
      <c r="A4237" s="617" t="s">
        <v>16516</v>
      </c>
      <c r="B4237" s="618" t="s">
        <v>16517</v>
      </c>
      <c r="C4237" s="619" t="s">
        <v>5390</v>
      </c>
      <c r="D4237" s="620">
        <v>7.86</v>
      </c>
      <c r="E4237" s="620">
        <v>19.100000000000001</v>
      </c>
      <c r="F4237" s="620">
        <v>26.96</v>
      </c>
    </row>
    <row r="4238" spans="1:6">
      <c r="A4238" s="617" t="s">
        <v>16518</v>
      </c>
      <c r="B4238" s="618" t="s">
        <v>16519</v>
      </c>
      <c r="C4238" s="619" t="s">
        <v>5390</v>
      </c>
      <c r="D4238" s="620">
        <v>15.72</v>
      </c>
      <c r="E4238" s="620">
        <v>38.18</v>
      </c>
      <c r="F4238" s="620">
        <v>53.9</v>
      </c>
    </row>
    <row r="4239" spans="1:6">
      <c r="A4239" s="617" t="s">
        <v>16520</v>
      </c>
      <c r="B4239" s="618" t="s">
        <v>16521</v>
      </c>
      <c r="C4239" s="619" t="s">
        <v>5390</v>
      </c>
      <c r="D4239" s="620">
        <v>7.86</v>
      </c>
      <c r="E4239" s="620">
        <v>19.100000000000001</v>
      </c>
      <c r="F4239" s="620">
        <v>26.96</v>
      </c>
    </row>
    <row r="4240" spans="1:6">
      <c r="A4240" s="617" t="s">
        <v>16522</v>
      </c>
      <c r="B4240" s="618" t="s">
        <v>16523</v>
      </c>
      <c r="C4240" s="619" t="s">
        <v>5390</v>
      </c>
      <c r="D4240" s="620">
        <v>7.86</v>
      </c>
      <c r="E4240" s="620">
        <v>19.100000000000001</v>
      </c>
      <c r="F4240" s="620">
        <v>26.96</v>
      </c>
    </row>
    <row r="4241" spans="1:6">
      <c r="A4241" s="617" t="s">
        <v>16524</v>
      </c>
      <c r="B4241" s="618" t="s">
        <v>16525</v>
      </c>
      <c r="C4241" s="619" t="s">
        <v>5390</v>
      </c>
      <c r="D4241" s="620">
        <v>3.14</v>
      </c>
      <c r="E4241" s="620">
        <v>7.64</v>
      </c>
      <c r="F4241" s="620">
        <v>10.78</v>
      </c>
    </row>
    <row r="4242" spans="1:6">
      <c r="A4242" s="617" t="s">
        <v>16526</v>
      </c>
      <c r="B4242" s="618" t="s">
        <v>16527</v>
      </c>
      <c r="C4242" s="619" t="s">
        <v>5421</v>
      </c>
      <c r="D4242" s="620">
        <v>3.14</v>
      </c>
      <c r="E4242" s="620">
        <v>7.64</v>
      </c>
      <c r="F4242" s="620">
        <v>10.78</v>
      </c>
    </row>
    <row r="4243" spans="1:6">
      <c r="A4243" s="617" t="s">
        <v>16528</v>
      </c>
      <c r="B4243" s="618" t="s">
        <v>16529</v>
      </c>
      <c r="C4243" s="619" t="s">
        <v>5421</v>
      </c>
      <c r="D4243" s="620">
        <v>3.94</v>
      </c>
      <c r="E4243" s="620">
        <v>9.5500000000000007</v>
      </c>
      <c r="F4243" s="620">
        <v>13.49</v>
      </c>
    </row>
    <row r="4244" spans="1:6">
      <c r="A4244" s="617" t="s">
        <v>16530</v>
      </c>
      <c r="B4244" s="618" t="s">
        <v>16531</v>
      </c>
      <c r="C4244" s="619" t="s">
        <v>5421</v>
      </c>
      <c r="D4244" s="620">
        <v>7.86</v>
      </c>
      <c r="E4244" s="620">
        <v>19.100000000000001</v>
      </c>
      <c r="F4244" s="620">
        <v>26.96</v>
      </c>
    </row>
    <row r="4245" spans="1:6">
      <c r="A4245" s="617" t="s">
        <v>16532</v>
      </c>
      <c r="B4245" s="618" t="s">
        <v>16533</v>
      </c>
      <c r="C4245" s="619" t="s">
        <v>5421</v>
      </c>
      <c r="D4245" s="620">
        <v>7.86</v>
      </c>
      <c r="E4245" s="620">
        <v>19.100000000000001</v>
      </c>
      <c r="F4245" s="620">
        <v>26.96</v>
      </c>
    </row>
    <row r="4246" spans="1:6">
      <c r="A4246" s="617" t="s">
        <v>16534</v>
      </c>
      <c r="B4246" s="618" t="s">
        <v>16535</v>
      </c>
      <c r="C4246" s="619" t="s">
        <v>5390</v>
      </c>
      <c r="D4246" s="620">
        <v>4.72</v>
      </c>
      <c r="E4246" s="620">
        <v>11.46</v>
      </c>
      <c r="F4246" s="620">
        <v>16.18</v>
      </c>
    </row>
    <row r="4247" spans="1:6" ht="30">
      <c r="A4247" s="617" t="s">
        <v>16536</v>
      </c>
      <c r="B4247" s="618" t="s">
        <v>16537</v>
      </c>
      <c r="C4247" s="619" t="s">
        <v>1</v>
      </c>
      <c r="D4247" s="620">
        <v>46.32</v>
      </c>
      <c r="E4247" s="620">
        <v>2305.92</v>
      </c>
      <c r="F4247" s="620">
        <v>2352.2399999999998</v>
      </c>
    </row>
    <row r="4248" spans="1:6">
      <c r="A4248" s="621"/>
      <c r="B4248" s="627" t="s">
        <v>7202</v>
      </c>
      <c r="C4248" s="628"/>
      <c r="D4248" s="629"/>
      <c r="E4248" s="629"/>
      <c r="F4248" s="629"/>
    </row>
    <row r="4249" spans="1:6">
      <c r="A4249" s="612">
        <v>96985</v>
      </c>
      <c r="B4249" s="613" t="s">
        <v>7203</v>
      </c>
      <c r="C4249" s="614" t="s">
        <v>5390</v>
      </c>
      <c r="D4249" s="615">
        <v>80.73</v>
      </c>
      <c r="E4249" s="615">
        <v>9.65</v>
      </c>
      <c r="F4249" s="615">
        <v>90.38</v>
      </c>
    </row>
    <row r="4250" spans="1:6">
      <c r="A4250" s="612">
        <v>96986</v>
      </c>
      <c r="B4250" s="613" t="s">
        <v>7204</v>
      </c>
      <c r="C4250" s="614" t="s">
        <v>5390</v>
      </c>
      <c r="D4250" s="615">
        <v>119.79</v>
      </c>
      <c r="E4250" s="615">
        <v>15.09</v>
      </c>
      <c r="F4250" s="615">
        <v>134.88</v>
      </c>
    </row>
    <row r="4251" spans="1:6" ht="30">
      <c r="A4251" s="617" t="s">
        <v>16538</v>
      </c>
      <c r="B4251" s="618" t="s">
        <v>16539</v>
      </c>
      <c r="C4251" s="619" t="s">
        <v>5421</v>
      </c>
      <c r="D4251" s="620">
        <v>34.32</v>
      </c>
      <c r="E4251" s="620">
        <v>11.46</v>
      </c>
      <c r="F4251" s="620">
        <v>45.78</v>
      </c>
    </row>
    <row r="4252" spans="1:6">
      <c r="A4252" s="617" t="s">
        <v>16257</v>
      </c>
      <c r="B4252" s="618" t="s">
        <v>16258</v>
      </c>
      <c r="C4252" s="619" t="s">
        <v>5390</v>
      </c>
      <c r="D4252" s="620">
        <v>55.68</v>
      </c>
      <c r="E4252" s="620">
        <v>7.64</v>
      </c>
      <c r="F4252" s="620">
        <v>63.32</v>
      </c>
    </row>
    <row r="4253" spans="1:6">
      <c r="A4253" s="621"/>
      <c r="B4253" s="627" t="s">
        <v>7205</v>
      </c>
      <c r="C4253" s="610"/>
      <c r="D4253" s="611"/>
      <c r="E4253" s="611"/>
      <c r="F4253" s="611"/>
    </row>
    <row r="4254" spans="1:6">
      <c r="A4254" s="612">
        <v>96989</v>
      </c>
      <c r="B4254" s="613" t="s">
        <v>7206</v>
      </c>
      <c r="C4254" s="614" t="s">
        <v>5390</v>
      </c>
      <c r="D4254" s="615">
        <v>139.30000000000001</v>
      </c>
      <c r="E4254" s="615">
        <v>4.8099999999999996</v>
      </c>
      <c r="F4254" s="615">
        <v>144.11000000000001</v>
      </c>
    </row>
    <row r="4255" spans="1:6" ht="30">
      <c r="A4255" s="617" t="s">
        <v>16540</v>
      </c>
      <c r="B4255" s="618" t="s">
        <v>16541</v>
      </c>
      <c r="C4255" s="619" t="s">
        <v>5390</v>
      </c>
      <c r="D4255" s="620">
        <v>522.51</v>
      </c>
      <c r="E4255" s="620">
        <v>60.3</v>
      </c>
      <c r="F4255" s="620">
        <v>582.80999999999995</v>
      </c>
    </row>
    <row r="4256" spans="1:6">
      <c r="A4256" s="612">
        <v>96987</v>
      </c>
      <c r="B4256" s="613" t="s">
        <v>7207</v>
      </c>
      <c r="C4256" s="614" t="s">
        <v>5390</v>
      </c>
      <c r="D4256" s="615">
        <v>73.209999999999994</v>
      </c>
      <c r="E4256" s="615">
        <v>43.25</v>
      </c>
      <c r="F4256" s="615">
        <v>116.46</v>
      </c>
    </row>
    <row r="4257" spans="1:6">
      <c r="A4257" s="617" t="s">
        <v>16542</v>
      </c>
      <c r="B4257" s="618" t="s">
        <v>16543</v>
      </c>
      <c r="C4257" s="619" t="s">
        <v>5390</v>
      </c>
      <c r="D4257" s="620">
        <v>78.56</v>
      </c>
      <c r="E4257" s="620">
        <v>43.25</v>
      </c>
      <c r="F4257" s="620">
        <v>121.81</v>
      </c>
    </row>
    <row r="4258" spans="1:6">
      <c r="A4258" s="617" t="s">
        <v>16544</v>
      </c>
      <c r="B4258" s="618" t="s">
        <v>16545</v>
      </c>
      <c r="C4258" s="619" t="s">
        <v>5390</v>
      </c>
      <c r="D4258" s="620">
        <v>261.24</v>
      </c>
      <c r="E4258" s="620">
        <v>57.28</v>
      </c>
      <c r="F4258" s="620">
        <v>318.52</v>
      </c>
    </row>
    <row r="4259" spans="1:6">
      <c r="A4259" s="612">
        <v>96988</v>
      </c>
      <c r="B4259" s="613" t="s">
        <v>7208</v>
      </c>
      <c r="C4259" s="614" t="s">
        <v>5390</v>
      </c>
      <c r="D4259" s="615">
        <v>166.21</v>
      </c>
      <c r="E4259" s="615">
        <v>6.02</v>
      </c>
      <c r="F4259" s="615">
        <v>172.23</v>
      </c>
    </row>
    <row r="4260" spans="1:6">
      <c r="A4260" s="617" t="s">
        <v>16546</v>
      </c>
      <c r="B4260" s="618" t="s">
        <v>16547</v>
      </c>
      <c r="C4260" s="619" t="s">
        <v>5390</v>
      </c>
      <c r="D4260" s="620">
        <v>198.89</v>
      </c>
      <c r="E4260" s="620">
        <v>6.04</v>
      </c>
      <c r="F4260" s="620">
        <v>204.93</v>
      </c>
    </row>
    <row r="4261" spans="1:6">
      <c r="A4261" s="617" t="s">
        <v>16548</v>
      </c>
      <c r="B4261" s="618" t="s">
        <v>16549</v>
      </c>
      <c r="C4261" s="619" t="s">
        <v>5390</v>
      </c>
      <c r="D4261" s="620">
        <v>297.10000000000002</v>
      </c>
      <c r="E4261" s="620">
        <v>6.04</v>
      </c>
      <c r="F4261" s="620">
        <v>303.14</v>
      </c>
    </row>
    <row r="4262" spans="1:6">
      <c r="A4262" s="617" t="s">
        <v>16550</v>
      </c>
      <c r="B4262" s="618" t="s">
        <v>16551</v>
      </c>
      <c r="C4262" s="619" t="s">
        <v>5390</v>
      </c>
      <c r="D4262" s="620">
        <v>409.86</v>
      </c>
      <c r="E4262" s="620">
        <v>20.16</v>
      </c>
      <c r="F4262" s="620">
        <v>430.02</v>
      </c>
    </row>
    <row r="4263" spans="1:6">
      <c r="A4263" s="617" t="s">
        <v>16552</v>
      </c>
      <c r="B4263" s="618" t="s">
        <v>16553</v>
      </c>
      <c r="C4263" s="619" t="s">
        <v>5390</v>
      </c>
      <c r="D4263" s="620">
        <v>15.86</v>
      </c>
      <c r="E4263" s="620">
        <v>19.100000000000001</v>
      </c>
      <c r="F4263" s="620">
        <v>34.96</v>
      </c>
    </row>
    <row r="4264" spans="1:6" ht="30">
      <c r="A4264" s="617" t="s">
        <v>16554</v>
      </c>
      <c r="B4264" s="618" t="s">
        <v>16555</v>
      </c>
      <c r="C4264" s="619" t="s">
        <v>5390</v>
      </c>
      <c r="D4264" s="620">
        <v>13.22</v>
      </c>
      <c r="E4264" s="620">
        <v>19.100000000000001</v>
      </c>
      <c r="F4264" s="620">
        <v>32.32</v>
      </c>
    </row>
    <row r="4265" spans="1:6">
      <c r="A4265" s="617" t="s">
        <v>16253</v>
      </c>
      <c r="B4265" s="618" t="s">
        <v>16254</v>
      </c>
      <c r="C4265" s="619" t="s">
        <v>5390</v>
      </c>
      <c r="D4265" s="620">
        <v>9.84</v>
      </c>
      <c r="E4265" s="620">
        <v>7.64</v>
      </c>
      <c r="F4265" s="620">
        <v>17.48</v>
      </c>
    </row>
    <row r="4266" spans="1:6">
      <c r="A4266" s="617" t="s">
        <v>16255</v>
      </c>
      <c r="B4266" s="618" t="s">
        <v>16256</v>
      </c>
      <c r="C4266" s="619" t="s">
        <v>5390</v>
      </c>
      <c r="D4266" s="620">
        <v>11.97</v>
      </c>
      <c r="E4266" s="620">
        <v>7.64</v>
      </c>
      <c r="F4266" s="620">
        <v>19.61</v>
      </c>
    </row>
    <row r="4267" spans="1:6" ht="30">
      <c r="A4267" s="617" t="s">
        <v>16556</v>
      </c>
      <c r="B4267" s="618" t="s">
        <v>16557</v>
      </c>
      <c r="C4267" s="619" t="s">
        <v>5390</v>
      </c>
      <c r="D4267" s="620">
        <v>37.840000000000003</v>
      </c>
      <c r="E4267" s="620">
        <v>5.49</v>
      </c>
      <c r="F4267" s="620">
        <v>43.33</v>
      </c>
    </row>
    <row r="4268" spans="1:6">
      <c r="A4268" s="617" t="s">
        <v>16558</v>
      </c>
      <c r="B4268" s="618" t="s">
        <v>16559</v>
      </c>
      <c r="C4268" s="619" t="s">
        <v>1</v>
      </c>
      <c r="D4268" s="620">
        <v>27.39</v>
      </c>
      <c r="E4268" s="620">
        <v>1.73</v>
      </c>
      <c r="F4268" s="620">
        <v>29.12</v>
      </c>
    </row>
    <row r="4269" spans="1:6">
      <c r="A4269" s="617" t="s">
        <v>16560</v>
      </c>
      <c r="B4269" s="618" t="s">
        <v>16561</v>
      </c>
      <c r="C4269" s="619" t="s">
        <v>1</v>
      </c>
      <c r="D4269" s="620">
        <v>31.56</v>
      </c>
      <c r="E4269" s="620">
        <v>3.66</v>
      </c>
      <c r="F4269" s="620">
        <v>35.22</v>
      </c>
    </row>
    <row r="4270" spans="1:6" ht="30">
      <c r="A4270" s="612">
        <v>98463</v>
      </c>
      <c r="B4270" s="613" t="s">
        <v>7209</v>
      </c>
      <c r="C4270" s="614" t="s">
        <v>5390</v>
      </c>
      <c r="D4270" s="615">
        <v>13.45</v>
      </c>
      <c r="E4270" s="615">
        <v>12.08</v>
      </c>
      <c r="F4270" s="615">
        <v>25.53</v>
      </c>
    </row>
    <row r="4271" spans="1:6">
      <c r="A4271" s="617" t="s">
        <v>16562</v>
      </c>
      <c r="B4271" s="618" t="s">
        <v>16563</v>
      </c>
      <c r="C4271" s="619" t="s">
        <v>5390</v>
      </c>
      <c r="D4271" s="620">
        <v>14.57</v>
      </c>
      <c r="E4271" s="620">
        <v>12.08</v>
      </c>
      <c r="F4271" s="620">
        <v>26.65</v>
      </c>
    </row>
    <row r="4272" spans="1:6" ht="30">
      <c r="A4272" s="617" t="s">
        <v>16564</v>
      </c>
      <c r="B4272" s="618" t="s">
        <v>16565</v>
      </c>
      <c r="C4272" s="619" t="s">
        <v>5390</v>
      </c>
      <c r="D4272" s="620">
        <v>10.87</v>
      </c>
      <c r="E4272" s="620">
        <v>12.08</v>
      </c>
      <c r="F4272" s="620">
        <v>22.95</v>
      </c>
    </row>
    <row r="4273" spans="1:6" ht="30">
      <c r="A4273" s="617" t="s">
        <v>16566</v>
      </c>
      <c r="B4273" s="618" t="s">
        <v>16567</v>
      </c>
      <c r="C4273" s="619" t="s">
        <v>5390</v>
      </c>
      <c r="D4273" s="620">
        <v>2.2999999999999998</v>
      </c>
      <c r="E4273" s="620">
        <v>0.21</v>
      </c>
      <c r="F4273" s="620">
        <v>2.5099999999999998</v>
      </c>
    </row>
    <row r="4274" spans="1:6" ht="30">
      <c r="A4274" s="617" t="s">
        <v>16568</v>
      </c>
      <c r="B4274" s="618" t="s">
        <v>16569</v>
      </c>
      <c r="C4274" s="619" t="s">
        <v>5390</v>
      </c>
      <c r="D4274" s="620">
        <v>18.78</v>
      </c>
      <c r="E4274" s="620">
        <v>12.08</v>
      </c>
      <c r="F4274" s="620">
        <v>30.86</v>
      </c>
    </row>
    <row r="4275" spans="1:6" ht="30">
      <c r="A4275" s="617" t="s">
        <v>16570</v>
      </c>
      <c r="B4275" s="618" t="s">
        <v>16571</v>
      </c>
      <c r="C4275" s="619" t="s">
        <v>5390</v>
      </c>
      <c r="D4275" s="620">
        <v>17.13</v>
      </c>
      <c r="E4275" s="620">
        <v>12.08</v>
      </c>
      <c r="F4275" s="620">
        <v>29.21</v>
      </c>
    </row>
    <row r="4276" spans="1:6">
      <c r="A4276" s="621"/>
      <c r="B4276" s="627" t="s">
        <v>7210</v>
      </c>
      <c r="C4276" s="628"/>
      <c r="D4276" s="629"/>
      <c r="E4276" s="629"/>
      <c r="F4276" s="629"/>
    </row>
    <row r="4277" spans="1:6" ht="30">
      <c r="A4277" s="612">
        <v>96971</v>
      </c>
      <c r="B4277" s="613" t="s">
        <v>7211</v>
      </c>
      <c r="C4277" s="614" t="s">
        <v>5421</v>
      </c>
      <c r="D4277" s="615">
        <v>26.19</v>
      </c>
      <c r="E4277" s="615">
        <v>9.68</v>
      </c>
      <c r="F4277" s="615">
        <v>35.869999999999997</v>
      </c>
    </row>
    <row r="4278" spans="1:6" ht="30">
      <c r="A4278" s="612">
        <v>96972</v>
      </c>
      <c r="B4278" s="613" t="s">
        <v>7212</v>
      </c>
      <c r="C4278" s="614" t="s">
        <v>5421</v>
      </c>
      <c r="D4278" s="615">
        <v>35.22</v>
      </c>
      <c r="E4278" s="615">
        <v>13.12</v>
      </c>
      <c r="F4278" s="615">
        <v>48.34</v>
      </c>
    </row>
    <row r="4279" spans="1:6" ht="30">
      <c r="A4279" s="612">
        <v>96973</v>
      </c>
      <c r="B4279" s="613" t="s">
        <v>7213</v>
      </c>
      <c r="C4279" s="614" t="s">
        <v>5421</v>
      </c>
      <c r="D4279" s="615">
        <v>48.4</v>
      </c>
      <c r="E4279" s="615">
        <v>15.7</v>
      </c>
      <c r="F4279" s="615">
        <v>64.099999999999994</v>
      </c>
    </row>
    <row r="4280" spans="1:6" ht="30">
      <c r="A4280" s="612">
        <v>96974</v>
      </c>
      <c r="B4280" s="613" t="s">
        <v>7214</v>
      </c>
      <c r="C4280" s="614" t="s">
        <v>5421</v>
      </c>
      <c r="D4280" s="615">
        <v>65.55</v>
      </c>
      <c r="E4280" s="615">
        <v>18.43</v>
      </c>
      <c r="F4280" s="615">
        <v>83.98</v>
      </c>
    </row>
    <row r="4281" spans="1:6" ht="30">
      <c r="A4281" s="612">
        <v>96975</v>
      </c>
      <c r="B4281" s="613" t="s">
        <v>7215</v>
      </c>
      <c r="C4281" s="614" t="s">
        <v>5421</v>
      </c>
      <c r="D4281" s="615">
        <v>83.85</v>
      </c>
      <c r="E4281" s="615">
        <v>21.02</v>
      </c>
      <c r="F4281" s="615">
        <v>104.87</v>
      </c>
    </row>
    <row r="4282" spans="1:6" ht="30">
      <c r="A4282" s="612">
        <v>96976</v>
      </c>
      <c r="B4282" s="613" t="s">
        <v>7216</v>
      </c>
      <c r="C4282" s="614" t="s">
        <v>5421</v>
      </c>
      <c r="D4282" s="615">
        <v>115.94</v>
      </c>
      <c r="E4282" s="615">
        <v>23.35</v>
      </c>
      <c r="F4282" s="615">
        <v>139.29</v>
      </c>
    </row>
    <row r="4283" spans="1:6" ht="30">
      <c r="A4283" s="617" t="s">
        <v>16572</v>
      </c>
      <c r="B4283" s="618" t="s">
        <v>16573</v>
      </c>
      <c r="C4283" s="619" t="s">
        <v>5421</v>
      </c>
      <c r="D4283" s="620">
        <v>28.52</v>
      </c>
      <c r="E4283" s="620">
        <v>7.08</v>
      </c>
      <c r="F4283" s="620">
        <v>35.6</v>
      </c>
    </row>
    <row r="4284" spans="1:6" ht="30">
      <c r="A4284" s="617" t="s">
        <v>16574</v>
      </c>
      <c r="B4284" s="618" t="s">
        <v>16575</v>
      </c>
      <c r="C4284" s="619" t="s">
        <v>5421</v>
      </c>
      <c r="D4284" s="620">
        <v>41.69</v>
      </c>
      <c r="E4284" s="620">
        <v>9.67</v>
      </c>
      <c r="F4284" s="620">
        <v>51.36</v>
      </c>
    </row>
    <row r="4285" spans="1:6" ht="30">
      <c r="A4285" s="617" t="s">
        <v>16576</v>
      </c>
      <c r="B4285" s="618" t="s">
        <v>16577</v>
      </c>
      <c r="C4285" s="619" t="s">
        <v>5421</v>
      </c>
      <c r="D4285" s="620">
        <v>139.80000000000001</v>
      </c>
      <c r="E4285" s="620">
        <v>17.559999999999999</v>
      </c>
      <c r="F4285" s="620">
        <v>157.36000000000001</v>
      </c>
    </row>
    <row r="4286" spans="1:6">
      <c r="A4286" s="617" t="s">
        <v>16578</v>
      </c>
      <c r="B4286" s="618" t="s">
        <v>16579</v>
      </c>
      <c r="C4286" s="619" t="s">
        <v>5421</v>
      </c>
      <c r="D4286" s="620">
        <v>27.34</v>
      </c>
      <c r="E4286" s="620">
        <v>1.29</v>
      </c>
      <c r="F4286" s="620">
        <v>28.63</v>
      </c>
    </row>
    <row r="4287" spans="1:6" ht="30">
      <c r="A4287" s="612">
        <v>96977</v>
      </c>
      <c r="B4287" s="613" t="s">
        <v>7217</v>
      </c>
      <c r="C4287" s="614" t="s">
        <v>5421</v>
      </c>
      <c r="D4287" s="615">
        <v>56.81</v>
      </c>
      <c r="E4287" s="615">
        <v>1.27</v>
      </c>
      <c r="F4287" s="615">
        <v>58.08</v>
      </c>
    </row>
    <row r="4288" spans="1:6" ht="30">
      <c r="A4288" s="612">
        <v>96978</v>
      </c>
      <c r="B4288" s="613" t="s">
        <v>7218</v>
      </c>
      <c r="C4288" s="614" t="s">
        <v>5421</v>
      </c>
      <c r="D4288" s="615">
        <v>74.989999999999995</v>
      </c>
      <c r="E4288" s="615">
        <v>1.53</v>
      </c>
      <c r="F4288" s="615">
        <v>76.52</v>
      </c>
    </row>
    <row r="4289" spans="1:6" ht="30">
      <c r="A4289" s="612">
        <v>96979</v>
      </c>
      <c r="B4289" s="613" t="s">
        <v>7219</v>
      </c>
      <c r="C4289" s="614" t="s">
        <v>5421</v>
      </c>
      <c r="D4289" s="615">
        <v>107.66</v>
      </c>
      <c r="E4289" s="615">
        <v>1.78</v>
      </c>
      <c r="F4289" s="615">
        <v>109.44</v>
      </c>
    </row>
    <row r="4290" spans="1:6">
      <c r="A4290" s="617" t="s">
        <v>16580</v>
      </c>
      <c r="B4290" s="618" t="s">
        <v>16581</v>
      </c>
      <c r="C4290" s="619" t="s">
        <v>5815</v>
      </c>
      <c r="D4290" s="620">
        <v>110.71</v>
      </c>
      <c r="E4290" s="620">
        <v>2.29</v>
      </c>
      <c r="F4290" s="620">
        <v>113</v>
      </c>
    </row>
    <row r="4291" spans="1:6">
      <c r="A4291" s="617" t="s">
        <v>16582</v>
      </c>
      <c r="B4291" s="618" t="s">
        <v>16583</v>
      </c>
      <c r="C4291" s="619" t="s">
        <v>5815</v>
      </c>
      <c r="D4291" s="620">
        <v>107.43</v>
      </c>
      <c r="E4291" s="620">
        <v>3.05</v>
      </c>
      <c r="F4291" s="620">
        <v>110.48</v>
      </c>
    </row>
    <row r="4292" spans="1:6">
      <c r="A4292" s="617" t="s">
        <v>16584</v>
      </c>
      <c r="B4292" s="618" t="s">
        <v>16585</v>
      </c>
      <c r="C4292" s="619" t="s">
        <v>5815</v>
      </c>
      <c r="D4292" s="620">
        <v>104.51</v>
      </c>
      <c r="E4292" s="620">
        <v>4.4000000000000004</v>
      </c>
      <c r="F4292" s="620">
        <v>108.91</v>
      </c>
    </row>
    <row r="4293" spans="1:6">
      <c r="A4293" s="612">
        <v>96984</v>
      </c>
      <c r="B4293" s="613" t="s">
        <v>7220</v>
      </c>
      <c r="C4293" s="614" t="s">
        <v>5390</v>
      </c>
      <c r="D4293" s="615">
        <v>42.82</v>
      </c>
      <c r="E4293" s="615">
        <v>31.6</v>
      </c>
      <c r="F4293" s="615">
        <v>74.42</v>
      </c>
    </row>
    <row r="4294" spans="1:6">
      <c r="A4294" s="617" t="s">
        <v>16586</v>
      </c>
      <c r="B4294" s="618" t="s">
        <v>16587</v>
      </c>
      <c r="C4294" s="619" t="s">
        <v>5390</v>
      </c>
      <c r="D4294" s="620">
        <v>54.03</v>
      </c>
      <c r="E4294" s="620">
        <v>33.880000000000003</v>
      </c>
      <c r="F4294" s="620">
        <v>87.91</v>
      </c>
    </row>
    <row r="4295" spans="1:6">
      <c r="A4295" s="621"/>
      <c r="B4295" s="627" t="s">
        <v>11497</v>
      </c>
      <c r="C4295" s="628"/>
      <c r="D4295" s="629"/>
      <c r="E4295" s="629"/>
      <c r="F4295" s="629"/>
    </row>
    <row r="4296" spans="1:6">
      <c r="A4296" s="617" t="s">
        <v>16588</v>
      </c>
      <c r="B4296" s="618" t="s">
        <v>16589</v>
      </c>
      <c r="C4296" s="619" t="s">
        <v>5421</v>
      </c>
      <c r="D4296" s="620">
        <v>21.46</v>
      </c>
      <c r="E4296" s="620">
        <v>12.73</v>
      </c>
      <c r="F4296" s="620">
        <v>34.19</v>
      </c>
    </row>
    <row r="4297" spans="1:6">
      <c r="A4297" s="617" t="s">
        <v>16590</v>
      </c>
      <c r="B4297" s="618" t="s">
        <v>16591</v>
      </c>
      <c r="C4297" s="619" t="s">
        <v>5421</v>
      </c>
      <c r="D4297" s="620">
        <v>12.52</v>
      </c>
      <c r="E4297" s="620">
        <v>12.73</v>
      </c>
      <c r="F4297" s="620">
        <v>25.25</v>
      </c>
    </row>
    <row r="4298" spans="1:6">
      <c r="A4298" s="621"/>
      <c r="B4298" s="627" t="s">
        <v>11498</v>
      </c>
      <c r="C4298" s="610"/>
      <c r="D4298" s="611"/>
      <c r="E4298" s="611"/>
      <c r="F4298" s="611"/>
    </row>
    <row r="4299" spans="1:6" ht="30">
      <c r="A4299" s="617" t="s">
        <v>16592</v>
      </c>
      <c r="B4299" s="618" t="s">
        <v>16593</v>
      </c>
      <c r="C4299" s="619" t="s">
        <v>5421</v>
      </c>
      <c r="D4299" s="620">
        <v>22.99</v>
      </c>
      <c r="E4299" s="620">
        <v>21.04</v>
      </c>
      <c r="F4299" s="620">
        <v>44.03</v>
      </c>
    </row>
    <row r="4300" spans="1:6">
      <c r="A4300" s="621"/>
      <c r="B4300" s="627" t="s">
        <v>11499</v>
      </c>
      <c r="C4300" s="628"/>
      <c r="D4300" s="629"/>
      <c r="E4300" s="629"/>
      <c r="F4300" s="629"/>
    </row>
    <row r="4301" spans="1:6">
      <c r="A4301" s="617" t="s">
        <v>16594</v>
      </c>
      <c r="B4301" s="618" t="s">
        <v>16595</v>
      </c>
      <c r="C4301" s="619" t="s">
        <v>5390</v>
      </c>
      <c r="D4301" s="620">
        <v>98.38</v>
      </c>
      <c r="E4301" s="620">
        <v>21.63</v>
      </c>
      <c r="F4301" s="620">
        <v>120.01</v>
      </c>
    </row>
    <row r="4302" spans="1:6">
      <c r="A4302" s="617" t="s">
        <v>16596</v>
      </c>
      <c r="B4302" s="618" t="s">
        <v>16597</v>
      </c>
      <c r="C4302" s="619" t="s">
        <v>5390</v>
      </c>
      <c r="D4302" s="620">
        <v>151.44999999999999</v>
      </c>
      <c r="E4302" s="620">
        <v>21.63</v>
      </c>
      <c r="F4302" s="620">
        <v>173.08</v>
      </c>
    </row>
    <row r="4303" spans="1:6" ht="15.75">
      <c r="A4303" s="621"/>
      <c r="B4303" s="622" t="s">
        <v>7221</v>
      </c>
      <c r="C4303" s="628"/>
      <c r="D4303" s="629"/>
      <c r="E4303" s="629"/>
      <c r="F4303" s="629"/>
    </row>
    <row r="4304" spans="1:6">
      <c r="A4304" s="621"/>
      <c r="B4304" s="627" t="s">
        <v>7222</v>
      </c>
      <c r="C4304" s="610"/>
      <c r="D4304" s="611"/>
      <c r="E4304" s="611"/>
      <c r="F4304" s="611"/>
    </row>
    <row r="4305" spans="1:6">
      <c r="A4305" s="621"/>
      <c r="B4305" s="627" t="s">
        <v>7223</v>
      </c>
      <c r="C4305" s="628"/>
      <c r="D4305" s="629"/>
      <c r="E4305" s="629"/>
      <c r="F4305" s="629"/>
    </row>
    <row r="4306" spans="1:6">
      <c r="A4306" s="617" t="s">
        <v>16598</v>
      </c>
      <c r="B4306" s="618" t="s">
        <v>16599</v>
      </c>
      <c r="C4306" s="619" t="s">
        <v>16600</v>
      </c>
      <c r="D4306" s="620">
        <v>1669.33</v>
      </c>
      <c r="E4306" s="620">
        <v>0</v>
      </c>
      <c r="F4306" s="620">
        <v>1669.33</v>
      </c>
    </row>
    <row r="4307" spans="1:6">
      <c r="A4307" s="617" t="s">
        <v>16601</v>
      </c>
      <c r="B4307" s="618" t="s">
        <v>16602</v>
      </c>
      <c r="C4307" s="619" t="s">
        <v>16603</v>
      </c>
      <c r="D4307" s="620">
        <v>30.12</v>
      </c>
      <c r="E4307" s="620">
        <v>0</v>
      </c>
      <c r="F4307" s="620">
        <v>30.12</v>
      </c>
    </row>
    <row r="4308" spans="1:6">
      <c r="A4308" s="621"/>
      <c r="B4308" s="627" t="s">
        <v>13567</v>
      </c>
      <c r="C4308" s="628"/>
      <c r="D4308" s="629"/>
      <c r="E4308" s="629"/>
      <c r="F4308" s="629"/>
    </row>
    <row r="4309" spans="1:6">
      <c r="A4309" s="617" t="s">
        <v>16604</v>
      </c>
      <c r="B4309" s="618" t="s">
        <v>16605</v>
      </c>
      <c r="C4309" s="619" t="s">
        <v>5390</v>
      </c>
      <c r="D4309" s="620">
        <v>8365.18</v>
      </c>
      <c r="E4309" s="620">
        <v>0</v>
      </c>
      <c r="F4309" s="620">
        <v>8365.18</v>
      </c>
    </row>
    <row r="4310" spans="1:6">
      <c r="A4310" s="621"/>
      <c r="B4310" s="627" t="s">
        <v>11500</v>
      </c>
      <c r="C4310" s="610"/>
      <c r="D4310" s="611"/>
      <c r="E4310" s="611"/>
      <c r="F4310" s="611"/>
    </row>
    <row r="4311" spans="1:6" ht="30">
      <c r="A4311" s="612">
        <v>98400</v>
      </c>
      <c r="B4311" s="613" t="s">
        <v>7224</v>
      </c>
      <c r="C4311" s="614" t="s">
        <v>5421</v>
      </c>
      <c r="D4311" s="615">
        <v>12.8</v>
      </c>
      <c r="E4311" s="615">
        <v>3.51</v>
      </c>
      <c r="F4311" s="615">
        <v>16.309999999999999</v>
      </c>
    </row>
    <row r="4312" spans="1:6" ht="30">
      <c r="A4312" s="612">
        <v>98401</v>
      </c>
      <c r="B4312" s="613" t="s">
        <v>7225</v>
      </c>
      <c r="C4312" s="614" t="s">
        <v>5421</v>
      </c>
      <c r="D4312" s="615">
        <v>21.65</v>
      </c>
      <c r="E4312" s="615">
        <v>3.96</v>
      </c>
      <c r="F4312" s="615">
        <v>25.61</v>
      </c>
    </row>
    <row r="4313" spans="1:6" ht="30">
      <c r="A4313" s="612">
        <v>98402</v>
      </c>
      <c r="B4313" s="613" t="s">
        <v>7226</v>
      </c>
      <c r="C4313" s="614" t="s">
        <v>5421</v>
      </c>
      <c r="D4313" s="615">
        <v>25.54</v>
      </c>
      <c r="E4313" s="615">
        <v>4.3600000000000003</v>
      </c>
      <c r="F4313" s="615">
        <v>29.9</v>
      </c>
    </row>
    <row r="4314" spans="1:6" ht="30">
      <c r="A4314" s="617" t="s">
        <v>16606</v>
      </c>
      <c r="B4314" s="618" t="s">
        <v>16607</v>
      </c>
      <c r="C4314" s="619" t="s">
        <v>5421</v>
      </c>
      <c r="D4314" s="620">
        <v>29.74</v>
      </c>
      <c r="E4314" s="620">
        <v>10.69</v>
      </c>
      <c r="F4314" s="620">
        <v>40.43</v>
      </c>
    </row>
    <row r="4315" spans="1:6">
      <c r="A4315" s="617" t="s">
        <v>16608</v>
      </c>
      <c r="B4315" s="618" t="s">
        <v>16609</v>
      </c>
      <c r="C4315" s="619" t="s">
        <v>5421</v>
      </c>
      <c r="D4315" s="620">
        <v>6.57</v>
      </c>
      <c r="E4315" s="620">
        <v>5.72</v>
      </c>
      <c r="F4315" s="620">
        <v>12.29</v>
      </c>
    </row>
    <row r="4316" spans="1:6">
      <c r="A4316" s="621"/>
      <c r="B4316" s="627" t="s">
        <v>11501</v>
      </c>
      <c r="C4316" s="610"/>
      <c r="D4316" s="611"/>
      <c r="E4316" s="611"/>
      <c r="F4316" s="611"/>
    </row>
    <row r="4317" spans="1:6" ht="30">
      <c r="A4317" s="612">
        <v>98261</v>
      </c>
      <c r="B4317" s="613" t="s">
        <v>7227</v>
      </c>
      <c r="C4317" s="614" t="s">
        <v>5421</v>
      </c>
      <c r="D4317" s="615">
        <v>1.87</v>
      </c>
      <c r="E4317" s="615">
        <v>2.36</v>
      </c>
      <c r="F4317" s="615">
        <v>4.2300000000000004</v>
      </c>
    </row>
    <row r="4318" spans="1:6" ht="30">
      <c r="A4318" s="612">
        <v>98262</v>
      </c>
      <c r="B4318" s="613" t="s">
        <v>7228</v>
      </c>
      <c r="C4318" s="614" t="s">
        <v>5421</v>
      </c>
      <c r="D4318" s="615">
        <v>2.81</v>
      </c>
      <c r="E4318" s="615">
        <v>2.4500000000000002</v>
      </c>
      <c r="F4318" s="615">
        <v>5.26</v>
      </c>
    </row>
    <row r="4319" spans="1:6" ht="30">
      <c r="A4319" s="612">
        <v>98263</v>
      </c>
      <c r="B4319" s="613" t="s">
        <v>7229</v>
      </c>
      <c r="C4319" s="614" t="s">
        <v>5421</v>
      </c>
      <c r="D4319" s="615">
        <v>2.94</v>
      </c>
      <c r="E4319" s="615">
        <v>2.56</v>
      </c>
      <c r="F4319" s="615">
        <v>5.5</v>
      </c>
    </row>
    <row r="4320" spans="1:6" ht="30">
      <c r="A4320" s="612">
        <v>98264</v>
      </c>
      <c r="B4320" s="613" t="s">
        <v>7230</v>
      </c>
      <c r="C4320" s="614" t="s">
        <v>5421</v>
      </c>
      <c r="D4320" s="615">
        <v>3.96</v>
      </c>
      <c r="E4320" s="615">
        <v>2.64</v>
      </c>
      <c r="F4320" s="615">
        <v>6.6</v>
      </c>
    </row>
    <row r="4321" spans="1:6" ht="30">
      <c r="A4321" s="612">
        <v>98265</v>
      </c>
      <c r="B4321" s="613" t="s">
        <v>7231</v>
      </c>
      <c r="C4321" s="614" t="s">
        <v>5421</v>
      </c>
      <c r="D4321" s="615">
        <v>4.66</v>
      </c>
      <c r="E4321" s="615">
        <v>2.67</v>
      </c>
      <c r="F4321" s="615">
        <v>7.33</v>
      </c>
    </row>
    <row r="4322" spans="1:6" ht="30">
      <c r="A4322" s="612">
        <v>98266</v>
      </c>
      <c r="B4322" s="613" t="s">
        <v>7232</v>
      </c>
      <c r="C4322" s="614" t="s">
        <v>5421</v>
      </c>
      <c r="D4322" s="615">
        <v>5.64</v>
      </c>
      <c r="E4322" s="615">
        <v>2.71</v>
      </c>
      <c r="F4322" s="615">
        <v>8.35</v>
      </c>
    </row>
    <row r="4323" spans="1:6" ht="30">
      <c r="A4323" s="612">
        <v>98273</v>
      </c>
      <c r="B4323" s="613" t="s">
        <v>7233</v>
      </c>
      <c r="C4323" s="614" t="s">
        <v>5421</v>
      </c>
      <c r="D4323" s="615">
        <v>3.05</v>
      </c>
      <c r="E4323" s="615">
        <v>0.3</v>
      </c>
      <c r="F4323" s="615">
        <v>3.35</v>
      </c>
    </row>
    <row r="4324" spans="1:6" ht="30">
      <c r="A4324" s="612">
        <v>98274</v>
      </c>
      <c r="B4324" s="613" t="s">
        <v>7234</v>
      </c>
      <c r="C4324" s="614" t="s">
        <v>5421</v>
      </c>
      <c r="D4324" s="615">
        <v>3.73</v>
      </c>
      <c r="E4324" s="615">
        <v>0.35</v>
      </c>
      <c r="F4324" s="615">
        <v>4.08</v>
      </c>
    </row>
    <row r="4325" spans="1:6" ht="30">
      <c r="A4325" s="612">
        <v>98275</v>
      </c>
      <c r="B4325" s="613" t="s">
        <v>7235</v>
      </c>
      <c r="C4325" s="614" t="s">
        <v>5421</v>
      </c>
      <c r="D4325" s="615">
        <v>4.71</v>
      </c>
      <c r="E4325" s="615">
        <v>0.39</v>
      </c>
      <c r="F4325" s="615">
        <v>5.0999999999999996</v>
      </c>
    </row>
    <row r="4326" spans="1:6" ht="30">
      <c r="A4326" s="612">
        <v>98280</v>
      </c>
      <c r="B4326" s="613" t="s">
        <v>7236</v>
      </c>
      <c r="C4326" s="614" t="s">
        <v>5421</v>
      </c>
      <c r="D4326" s="615">
        <v>3.06</v>
      </c>
      <c r="E4326" s="615">
        <v>5.35</v>
      </c>
      <c r="F4326" s="615">
        <v>8.41</v>
      </c>
    </row>
    <row r="4327" spans="1:6" ht="30">
      <c r="A4327" s="612">
        <v>98281</v>
      </c>
      <c r="B4327" s="613" t="s">
        <v>7237</v>
      </c>
      <c r="C4327" s="614" t="s">
        <v>5421</v>
      </c>
      <c r="D4327" s="615">
        <v>4.01</v>
      </c>
      <c r="E4327" s="615">
        <v>5.42</v>
      </c>
      <c r="F4327" s="615">
        <v>9.43</v>
      </c>
    </row>
    <row r="4328" spans="1:6" ht="30">
      <c r="A4328" s="612">
        <v>98282</v>
      </c>
      <c r="B4328" s="613" t="s">
        <v>7238</v>
      </c>
      <c r="C4328" s="614" t="s">
        <v>5421</v>
      </c>
      <c r="D4328" s="615">
        <v>4.16</v>
      </c>
      <c r="E4328" s="615">
        <v>5.51</v>
      </c>
      <c r="F4328" s="615">
        <v>9.67</v>
      </c>
    </row>
    <row r="4329" spans="1:6" ht="30">
      <c r="A4329" s="612">
        <v>98283</v>
      </c>
      <c r="B4329" s="613" t="s">
        <v>7239</v>
      </c>
      <c r="C4329" s="614" t="s">
        <v>5421</v>
      </c>
      <c r="D4329" s="615">
        <v>5.17</v>
      </c>
      <c r="E4329" s="615">
        <v>5.6</v>
      </c>
      <c r="F4329" s="615">
        <v>10.77</v>
      </c>
    </row>
    <row r="4330" spans="1:6" ht="30">
      <c r="A4330" s="612">
        <v>98284</v>
      </c>
      <c r="B4330" s="613" t="s">
        <v>7240</v>
      </c>
      <c r="C4330" s="614" t="s">
        <v>5421</v>
      </c>
      <c r="D4330" s="615">
        <v>5.84</v>
      </c>
      <c r="E4330" s="615">
        <v>5.66</v>
      </c>
      <c r="F4330" s="615">
        <v>11.5</v>
      </c>
    </row>
    <row r="4331" spans="1:6" ht="30">
      <c r="A4331" s="612">
        <v>98285</v>
      </c>
      <c r="B4331" s="613" t="s">
        <v>7241</v>
      </c>
      <c r="C4331" s="614" t="s">
        <v>5421</v>
      </c>
      <c r="D4331" s="615">
        <v>6.84</v>
      </c>
      <c r="E4331" s="615">
        <v>5.69</v>
      </c>
      <c r="F4331" s="615">
        <v>12.53</v>
      </c>
    </row>
    <row r="4332" spans="1:6" ht="30">
      <c r="A4332" s="612">
        <v>98287</v>
      </c>
      <c r="B4332" s="613" t="s">
        <v>7242</v>
      </c>
      <c r="C4332" s="614" t="s">
        <v>5421</v>
      </c>
      <c r="D4332" s="615">
        <v>1.17</v>
      </c>
      <c r="E4332" s="615">
        <v>0.56000000000000005</v>
      </c>
      <c r="F4332" s="615">
        <v>1.73</v>
      </c>
    </row>
    <row r="4333" spans="1:6" ht="30">
      <c r="A4333" s="612">
        <v>98288</v>
      </c>
      <c r="B4333" s="613" t="s">
        <v>7243</v>
      </c>
      <c r="C4333" s="614" t="s">
        <v>5421</v>
      </c>
      <c r="D4333" s="615">
        <v>2.08</v>
      </c>
      <c r="E4333" s="615">
        <v>0.66</v>
      </c>
      <c r="F4333" s="615">
        <v>2.74</v>
      </c>
    </row>
    <row r="4334" spans="1:6" ht="30">
      <c r="A4334" s="612">
        <v>98289</v>
      </c>
      <c r="B4334" s="613" t="s">
        <v>7244</v>
      </c>
      <c r="C4334" s="614" t="s">
        <v>5421</v>
      </c>
      <c r="D4334" s="615">
        <v>2.2400000000000002</v>
      </c>
      <c r="E4334" s="615">
        <v>0.76</v>
      </c>
      <c r="F4334" s="615">
        <v>3</v>
      </c>
    </row>
    <row r="4335" spans="1:6" ht="30">
      <c r="A4335" s="612">
        <v>98290</v>
      </c>
      <c r="B4335" s="613" t="s">
        <v>7245</v>
      </c>
      <c r="C4335" s="614" t="s">
        <v>5421</v>
      </c>
      <c r="D4335" s="615">
        <v>3.25</v>
      </c>
      <c r="E4335" s="615">
        <v>0.84</v>
      </c>
      <c r="F4335" s="615">
        <v>4.09</v>
      </c>
    </row>
    <row r="4336" spans="1:6" ht="30">
      <c r="A4336" s="612">
        <v>98291</v>
      </c>
      <c r="B4336" s="613" t="s">
        <v>7246</v>
      </c>
      <c r="C4336" s="614" t="s">
        <v>5421</v>
      </c>
      <c r="D4336" s="615">
        <v>3.94</v>
      </c>
      <c r="E4336" s="615">
        <v>0.89</v>
      </c>
      <c r="F4336" s="615">
        <v>4.83</v>
      </c>
    </row>
    <row r="4337" spans="1:6" ht="30">
      <c r="A4337" s="612">
        <v>98292</v>
      </c>
      <c r="B4337" s="613" t="s">
        <v>7247</v>
      </c>
      <c r="C4337" s="614" t="s">
        <v>5421</v>
      </c>
      <c r="D4337" s="615">
        <v>4.93</v>
      </c>
      <c r="E4337" s="615">
        <v>0.92</v>
      </c>
      <c r="F4337" s="615">
        <v>5.85</v>
      </c>
    </row>
    <row r="4338" spans="1:6">
      <c r="A4338" s="621"/>
      <c r="B4338" s="627" t="s">
        <v>11502</v>
      </c>
      <c r="C4338" s="628"/>
      <c r="D4338" s="629"/>
      <c r="E4338" s="629"/>
      <c r="F4338" s="629"/>
    </row>
    <row r="4339" spans="1:6" ht="30">
      <c r="A4339" s="612">
        <v>98267</v>
      </c>
      <c r="B4339" s="613" t="s">
        <v>7248</v>
      </c>
      <c r="C4339" s="614" t="s">
        <v>5421</v>
      </c>
      <c r="D4339" s="615">
        <v>9.74</v>
      </c>
      <c r="E4339" s="615">
        <v>3.51</v>
      </c>
      <c r="F4339" s="615">
        <v>13.25</v>
      </c>
    </row>
    <row r="4340" spans="1:6" ht="30">
      <c r="A4340" s="612">
        <v>98268</v>
      </c>
      <c r="B4340" s="613" t="s">
        <v>7249</v>
      </c>
      <c r="C4340" s="614" t="s">
        <v>5421</v>
      </c>
      <c r="D4340" s="615">
        <v>17.399999999999999</v>
      </c>
      <c r="E4340" s="615">
        <v>3.97</v>
      </c>
      <c r="F4340" s="615">
        <v>21.37</v>
      </c>
    </row>
    <row r="4341" spans="1:6" ht="30">
      <c r="A4341" s="612">
        <v>98269</v>
      </c>
      <c r="B4341" s="613" t="s">
        <v>7250</v>
      </c>
      <c r="C4341" s="614" t="s">
        <v>5421</v>
      </c>
      <c r="D4341" s="615">
        <v>24.87</v>
      </c>
      <c r="E4341" s="615">
        <v>4.3600000000000003</v>
      </c>
      <c r="F4341" s="615">
        <v>29.23</v>
      </c>
    </row>
    <row r="4342" spans="1:6" ht="30">
      <c r="A4342" s="612">
        <v>98270</v>
      </c>
      <c r="B4342" s="613" t="s">
        <v>7251</v>
      </c>
      <c r="C4342" s="614" t="s">
        <v>5421</v>
      </c>
      <c r="D4342" s="615">
        <v>39.32</v>
      </c>
      <c r="E4342" s="615">
        <v>4.82</v>
      </c>
      <c r="F4342" s="615">
        <v>44.14</v>
      </c>
    </row>
    <row r="4343" spans="1:6" ht="30">
      <c r="A4343" s="612">
        <v>98271</v>
      </c>
      <c r="B4343" s="613" t="s">
        <v>7252</v>
      </c>
      <c r="C4343" s="614" t="s">
        <v>5421</v>
      </c>
      <c r="D4343" s="615">
        <v>56.83</v>
      </c>
      <c r="E4343" s="615">
        <v>5.28</v>
      </c>
      <c r="F4343" s="615">
        <v>62.11</v>
      </c>
    </row>
    <row r="4344" spans="1:6" ht="30">
      <c r="A4344" s="612">
        <v>98272</v>
      </c>
      <c r="B4344" s="613" t="s">
        <v>7253</v>
      </c>
      <c r="C4344" s="614" t="s">
        <v>5421</v>
      </c>
      <c r="D4344" s="615">
        <v>135.41999999999999</v>
      </c>
      <c r="E4344" s="615">
        <v>7.23</v>
      </c>
      <c r="F4344" s="615">
        <v>142.65</v>
      </c>
    </row>
    <row r="4345" spans="1:6" ht="30">
      <c r="A4345" s="612">
        <v>98276</v>
      </c>
      <c r="B4345" s="613" t="s">
        <v>7254</v>
      </c>
      <c r="C4345" s="614" t="s">
        <v>5421</v>
      </c>
      <c r="D4345" s="615">
        <v>8.81</v>
      </c>
      <c r="E4345" s="615">
        <v>1.19</v>
      </c>
      <c r="F4345" s="615">
        <v>10</v>
      </c>
    </row>
    <row r="4346" spans="1:6" ht="30">
      <c r="A4346" s="612">
        <v>98277</v>
      </c>
      <c r="B4346" s="613" t="s">
        <v>7255</v>
      </c>
      <c r="C4346" s="614" t="s">
        <v>5421</v>
      </c>
      <c r="D4346" s="615">
        <v>16.48</v>
      </c>
      <c r="E4346" s="615">
        <v>1.65</v>
      </c>
      <c r="F4346" s="615">
        <v>18.13</v>
      </c>
    </row>
    <row r="4347" spans="1:6" ht="30">
      <c r="A4347" s="612">
        <v>98278</v>
      </c>
      <c r="B4347" s="613" t="s">
        <v>7256</v>
      </c>
      <c r="C4347" s="614" t="s">
        <v>5421</v>
      </c>
      <c r="D4347" s="615">
        <v>23.93</v>
      </c>
      <c r="E4347" s="615">
        <v>2.0499999999999998</v>
      </c>
      <c r="F4347" s="615">
        <v>25.98</v>
      </c>
    </row>
    <row r="4348" spans="1:6" ht="30">
      <c r="A4348" s="612">
        <v>98279</v>
      </c>
      <c r="B4348" s="613" t="s">
        <v>7257</v>
      </c>
      <c r="C4348" s="614" t="s">
        <v>5421</v>
      </c>
      <c r="D4348" s="615">
        <v>38.36</v>
      </c>
      <c r="E4348" s="615">
        <v>2.52</v>
      </c>
      <c r="F4348" s="615">
        <v>40.880000000000003</v>
      </c>
    </row>
    <row r="4349" spans="1:6" ht="30">
      <c r="A4349" s="612">
        <v>98286</v>
      </c>
      <c r="B4349" s="613" t="s">
        <v>7258</v>
      </c>
      <c r="C4349" s="614" t="s">
        <v>5421</v>
      </c>
      <c r="D4349" s="615">
        <v>10.96</v>
      </c>
      <c r="E4349" s="615">
        <v>6.46</v>
      </c>
      <c r="F4349" s="615">
        <v>17.420000000000002</v>
      </c>
    </row>
    <row r="4350" spans="1:6" ht="30">
      <c r="A4350" s="612">
        <v>98293</v>
      </c>
      <c r="B4350" s="613" t="s">
        <v>7259</v>
      </c>
      <c r="C4350" s="614" t="s">
        <v>5421</v>
      </c>
      <c r="D4350" s="615">
        <v>9.02</v>
      </c>
      <c r="E4350" s="615">
        <v>1.71</v>
      </c>
      <c r="F4350" s="615">
        <v>10.73</v>
      </c>
    </row>
    <row r="4351" spans="1:6">
      <c r="A4351" s="621"/>
      <c r="B4351" s="627" t="s">
        <v>7260</v>
      </c>
      <c r="C4351" s="628"/>
      <c r="D4351" s="629"/>
      <c r="E4351" s="629"/>
      <c r="F4351" s="629"/>
    </row>
    <row r="4352" spans="1:6" ht="30">
      <c r="A4352" s="612">
        <v>98294</v>
      </c>
      <c r="B4352" s="613" t="s">
        <v>7261</v>
      </c>
      <c r="C4352" s="614" t="s">
        <v>5421</v>
      </c>
      <c r="D4352" s="615">
        <v>7.6</v>
      </c>
      <c r="E4352" s="615">
        <v>0.63</v>
      </c>
      <c r="F4352" s="615">
        <v>8.23</v>
      </c>
    </row>
    <row r="4353" spans="1:6" ht="30">
      <c r="A4353" s="612">
        <v>98295</v>
      </c>
      <c r="B4353" s="613" t="s">
        <v>7262</v>
      </c>
      <c r="C4353" s="614" t="s">
        <v>5421</v>
      </c>
      <c r="D4353" s="615">
        <v>7.38</v>
      </c>
      <c r="E4353" s="615">
        <v>0.09</v>
      </c>
      <c r="F4353" s="615">
        <v>7.47</v>
      </c>
    </row>
    <row r="4354" spans="1:6" ht="30">
      <c r="A4354" s="612">
        <v>98296</v>
      </c>
      <c r="B4354" s="613" t="s">
        <v>7263</v>
      </c>
      <c r="C4354" s="614" t="s">
        <v>5421</v>
      </c>
      <c r="D4354" s="615">
        <v>10.99</v>
      </c>
      <c r="E4354" s="615">
        <v>1.01</v>
      </c>
      <c r="F4354" s="615">
        <v>12</v>
      </c>
    </row>
    <row r="4355" spans="1:6" ht="30">
      <c r="A4355" s="612">
        <v>98297</v>
      </c>
      <c r="B4355" s="613" t="s">
        <v>7264</v>
      </c>
      <c r="C4355" s="614" t="s">
        <v>5421</v>
      </c>
      <c r="D4355" s="615">
        <v>10.63</v>
      </c>
      <c r="E4355" s="615">
        <v>0.16</v>
      </c>
      <c r="F4355" s="615">
        <v>10.79</v>
      </c>
    </row>
    <row r="4356" spans="1:6" ht="30">
      <c r="A4356" s="612">
        <v>98298</v>
      </c>
      <c r="B4356" s="613" t="s">
        <v>12248</v>
      </c>
      <c r="C4356" s="614" t="s">
        <v>5421</v>
      </c>
      <c r="D4356" s="615">
        <v>28.34</v>
      </c>
      <c r="E4356" s="615">
        <v>1.24</v>
      </c>
      <c r="F4356" s="615">
        <v>29.58</v>
      </c>
    </row>
    <row r="4357" spans="1:6" ht="30">
      <c r="A4357" s="612">
        <v>98299</v>
      </c>
      <c r="B4357" s="613" t="s">
        <v>12249</v>
      </c>
      <c r="C4357" s="614" t="s">
        <v>5421</v>
      </c>
      <c r="D4357" s="615">
        <v>27.91</v>
      </c>
      <c r="E4357" s="615">
        <v>0.19</v>
      </c>
      <c r="F4357" s="615">
        <v>28.1</v>
      </c>
    </row>
    <row r="4358" spans="1:6">
      <c r="A4358" s="621"/>
      <c r="B4358" s="627" t="s">
        <v>11503</v>
      </c>
      <c r="C4358" s="628"/>
      <c r="D4358" s="629"/>
      <c r="E4358" s="629"/>
      <c r="F4358" s="629"/>
    </row>
    <row r="4359" spans="1:6">
      <c r="A4359" s="617" t="s">
        <v>16610</v>
      </c>
      <c r="B4359" s="618" t="s">
        <v>16611</v>
      </c>
      <c r="C4359" s="619" t="s">
        <v>5421</v>
      </c>
      <c r="D4359" s="620">
        <v>15.71</v>
      </c>
      <c r="E4359" s="620">
        <v>6.76</v>
      </c>
      <c r="F4359" s="620">
        <v>22.47</v>
      </c>
    </row>
    <row r="4360" spans="1:6">
      <c r="A4360" s="621"/>
      <c r="B4360" s="627" t="s">
        <v>13563</v>
      </c>
      <c r="C4360" s="628"/>
      <c r="D4360" s="629"/>
      <c r="E4360" s="629"/>
      <c r="F4360" s="629"/>
    </row>
    <row r="4361" spans="1:6">
      <c r="A4361" s="612">
        <v>98300</v>
      </c>
      <c r="B4361" s="613" t="s">
        <v>12250</v>
      </c>
      <c r="C4361" s="614" t="s">
        <v>5421</v>
      </c>
      <c r="D4361" s="615">
        <v>3.69</v>
      </c>
      <c r="E4361" s="615">
        <v>2.86</v>
      </c>
      <c r="F4361" s="615">
        <v>6.55</v>
      </c>
    </row>
    <row r="4362" spans="1:6">
      <c r="A4362" s="612">
        <v>100553</v>
      </c>
      <c r="B4362" s="613" t="s">
        <v>12253</v>
      </c>
      <c r="C4362" s="614" t="s">
        <v>5421</v>
      </c>
      <c r="D4362" s="615">
        <v>28.34</v>
      </c>
      <c r="E4362" s="615">
        <v>2.89</v>
      </c>
      <c r="F4362" s="615">
        <v>31.23</v>
      </c>
    </row>
    <row r="4363" spans="1:6">
      <c r="A4363" s="612">
        <v>100554</v>
      </c>
      <c r="B4363" s="613" t="s">
        <v>12254</v>
      </c>
      <c r="C4363" s="614" t="s">
        <v>5421</v>
      </c>
      <c r="D4363" s="615">
        <v>3.53</v>
      </c>
      <c r="E4363" s="615">
        <v>2.71</v>
      </c>
      <c r="F4363" s="615">
        <v>6.24</v>
      </c>
    </row>
    <row r="4364" spans="1:6">
      <c r="A4364" s="621"/>
      <c r="B4364" s="627" t="s">
        <v>7265</v>
      </c>
      <c r="C4364" s="628"/>
      <c r="D4364" s="629"/>
      <c r="E4364" s="629"/>
      <c r="F4364" s="629"/>
    </row>
    <row r="4365" spans="1:6">
      <c r="A4365" s="617" t="s">
        <v>16612</v>
      </c>
      <c r="B4365" s="618" t="s">
        <v>16613</v>
      </c>
      <c r="C4365" s="619" t="s">
        <v>1</v>
      </c>
      <c r="D4365" s="620">
        <v>135.79</v>
      </c>
      <c r="E4365" s="620">
        <v>25.65</v>
      </c>
      <c r="F4365" s="620">
        <v>161.44</v>
      </c>
    </row>
    <row r="4366" spans="1:6">
      <c r="A4366" s="612">
        <v>98307</v>
      </c>
      <c r="B4366" s="613" t="s">
        <v>7266</v>
      </c>
      <c r="C4366" s="614" t="s">
        <v>5390</v>
      </c>
      <c r="D4366" s="615">
        <v>44.91</v>
      </c>
      <c r="E4366" s="615">
        <v>7.86</v>
      </c>
      <c r="F4366" s="615">
        <v>52.77</v>
      </c>
    </row>
    <row r="4367" spans="1:6" ht="30">
      <c r="A4367" s="617" t="s">
        <v>16614</v>
      </c>
      <c r="B4367" s="618" t="s">
        <v>16615</v>
      </c>
      <c r="C4367" s="619" t="s">
        <v>1</v>
      </c>
      <c r="D4367" s="620">
        <v>40.76</v>
      </c>
      <c r="E4367" s="620">
        <v>7.87</v>
      </c>
      <c r="F4367" s="620">
        <v>48.63</v>
      </c>
    </row>
    <row r="4368" spans="1:6" ht="30">
      <c r="A4368" s="617" t="s">
        <v>16616</v>
      </c>
      <c r="B4368" s="618" t="s">
        <v>16617</v>
      </c>
      <c r="C4368" s="619" t="s">
        <v>5390</v>
      </c>
      <c r="D4368" s="620">
        <v>79.599999999999994</v>
      </c>
      <c r="E4368" s="620">
        <v>11.07</v>
      </c>
      <c r="F4368" s="620">
        <v>90.67</v>
      </c>
    </row>
    <row r="4369" spans="1:6" ht="30">
      <c r="A4369" s="617" t="s">
        <v>16618</v>
      </c>
      <c r="B4369" s="618" t="s">
        <v>16619</v>
      </c>
      <c r="C4369" s="619" t="s">
        <v>5390</v>
      </c>
      <c r="D4369" s="620">
        <v>252.48</v>
      </c>
      <c r="E4369" s="620">
        <v>66.44</v>
      </c>
      <c r="F4369" s="620">
        <v>318.92</v>
      </c>
    </row>
    <row r="4370" spans="1:6" ht="30">
      <c r="A4370" s="617" t="s">
        <v>16620</v>
      </c>
      <c r="B4370" s="618" t="s">
        <v>16621</v>
      </c>
      <c r="C4370" s="619" t="s">
        <v>5390</v>
      </c>
      <c r="D4370" s="620">
        <v>41.75</v>
      </c>
      <c r="E4370" s="620">
        <v>7.87</v>
      </c>
      <c r="F4370" s="620">
        <v>49.62</v>
      </c>
    </row>
    <row r="4371" spans="1:6">
      <c r="A4371" s="617" t="s">
        <v>16622</v>
      </c>
      <c r="B4371" s="618" t="s">
        <v>16623</v>
      </c>
      <c r="C4371" s="619" t="s">
        <v>1</v>
      </c>
      <c r="D4371" s="620">
        <v>54.83</v>
      </c>
      <c r="E4371" s="620">
        <v>26.73</v>
      </c>
      <c r="F4371" s="620">
        <v>81.56</v>
      </c>
    </row>
    <row r="4372" spans="1:6">
      <c r="A4372" s="612">
        <v>98308</v>
      </c>
      <c r="B4372" s="613" t="s">
        <v>7267</v>
      </c>
      <c r="C4372" s="614" t="s">
        <v>5390</v>
      </c>
      <c r="D4372" s="615">
        <v>26.86</v>
      </c>
      <c r="E4372" s="615">
        <v>7.86</v>
      </c>
      <c r="F4372" s="615">
        <v>34.72</v>
      </c>
    </row>
    <row r="4373" spans="1:6" ht="30">
      <c r="A4373" s="617" t="s">
        <v>16624</v>
      </c>
      <c r="B4373" s="618" t="s">
        <v>16625</v>
      </c>
      <c r="C4373" s="619" t="s">
        <v>5390</v>
      </c>
      <c r="D4373" s="620">
        <v>22.4</v>
      </c>
      <c r="E4373" s="620">
        <v>7.87</v>
      </c>
      <c r="F4373" s="620">
        <v>30.27</v>
      </c>
    </row>
    <row r="4374" spans="1:6" ht="30">
      <c r="A4374" s="617" t="s">
        <v>16626</v>
      </c>
      <c r="B4374" s="618" t="s">
        <v>16627</v>
      </c>
      <c r="C4374" s="619" t="s">
        <v>5390</v>
      </c>
      <c r="D4374" s="620">
        <v>61.24</v>
      </c>
      <c r="E4374" s="620">
        <v>11.07</v>
      </c>
      <c r="F4374" s="620">
        <v>72.31</v>
      </c>
    </row>
    <row r="4375" spans="1:6">
      <c r="A4375" s="621"/>
      <c r="B4375" s="627" t="s">
        <v>7268</v>
      </c>
      <c r="C4375" s="628"/>
      <c r="D4375" s="629"/>
      <c r="E4375" s="629"/>
      <c r="F4375" s="629"/>
    </row>
    <row r="4376" spans="1:6">
      <c r="A4376" s="612">
        <v>98305</v>
      </c>
      <c r="B4376" s="613" t="s">
        <v>12251</v>
      </c>
      <c r="C4376" s="614" t="s">
        <v>5390</v>
      </c>
      <c r="D4376" s="615">
        <v>3259.06</v>
      </c>
      <c r="E4376" s="615">
        <v>39.15</v>
      </c>
      <c r="F4376" s="615">
        <v>3298.21</v>
      </c>
    </row>
    <row r="4377" spans="1:6">
      <c r="A4377" s="612">
        <v>100555</v>
      </c>
      <c r="B4377" s="613" t="s">
        <v>12255</v>
      </c>
      <c r="C4377" s="614" t="s">
        <v>5390</v>
      </c>
      <c r="D4377" s="615">
        <v>1609.84</v>
      </c>
      <c r="E4377" s="615">
        <v>39.159999999999997</v>
      </c>
      <c r="F4377" s="615">
        <v>1649</v>
      </c>
    </row>
    <row r="4378" spans="1:6">
      <c r="A4378" s="617" t="s">
        <v>16628</v>
      </c>
      <c r="B4378" s="618" t="s">
        <v>16629</v>
      </c>
      <c r="C4378" s="619" t="s">
        <v>5390</v>
      </c>
      <c r="D4378" s="620">
        <v>388.46</v>
      </c>
      <c r="E4378" s="620">
        <v>76.36</v>
      </c>
      <c r="F4378" s="620">
        <v>464.82</v>
      </c>
    </row>
    <row r="4379" spans="1:6">
      <c r="A4379" s="617" t="s">
        <v>16630</v>
      </c>
      <c r="B4379" s="618" t="s">
        <v>16631</v>
      </c>
      <c r="C4379" s="619" t="s">
        <v>5390</v>
      </c>
      <c r="D4379" s="620">
        <v>630.75</v>
      </c>
      <c r="E4379" s="620">
        <v>0</v>
      </c>
      <c r="F4379" s="620">
        <v>630.75</v>
      </c>
    </row>
    <row r="4380" spans="1:6">
      <c r="A4380" s="617" t="s">
        <v>16632</v>
      </c>
      <c r="B4380" s="618" t="s">
        <v>16633</v>
      </c>
      <c r="C4380" s="619" t="s">
        <v>1</v>
      </c>
      <c r="D4380" s="620">
        <v>691.1</v>
      </c>
      <c r="E4380" s="620">
        <v>76.36</v>
      </c>
      <c r="F4380" s="620">
        <v>767.46</v>
      </c>
    </row>
    <row r="4381" spans="1:6">
      <c r="A4381" s="617" t="s">
        <v>16634</v>
      </c>
      <c r="B4381" s="618" t="s">
        <v>16635</v>
      </c>
      <c r="C4381" s="619" t="s">
        <v>1</v>
      </c>
      <c r="D4381" s="620">
        <v>506.34</v>
      </c>
      <c r="E4381" s="620">
        <v>76.36</v>
      </c>
      <c r="F4381" s="620">
        <v>582.70000000000005</v>
      </c>
    </row>
    <row r="4382" spans="1:6">
      <c r="A4382" s="617" t="s">
        <v>16636</v>
      </c>
      <c r="B4382" s="618" t="s">
        <v>16637</v>
      </c>
      <c r="C4382" s="619" t="s">
        <v>1</v>
      </c>
      <c r="D4382" s="620">
        <v>569.02</v>
      </c>
      <c r="E4382" s="620">
        <v>73.3</v>
      </c>
      <c r="F4382" s="620">
        <v>642.32000000000005</v>
      </c>
    </row>
    <row r="4383" spans="1:6">
      <c r="A4383" s="617" t="s">
        <v>16638</v>
      </c>
      <c r="B4383" s="618" t="s">
        <v>16639</v>
      </c>
      <c r="C4383" s="619" t="s">
        <v>1</v>
      </c>
      <c r="D4383" s="620">
        <v>627.91999999999996</v>
      </c>
      <c r="E4383" s="620">
        <v>73.3</v>
      </c>
      <c r="F4383" s="620">
        <v>701.22</v>
      </c>
    </row>
    <row r="4384" spans="1:6" ht="30">
      <c r="A4384" s="617" t="s">
        <v>16640</v>
      </c>
      <c r="B4384" s="618" t="s">
        <v>16641</v>
      </c>
      <c r="C4384" s="619" t="s">
        <v>1</v>
      </c>
      <c r="D4384" s="620">
        <v>1485.76</v>
      </c>
      <c r="E4384" s="620">
        <v>73.3</v>
      </c>
      <c r="F4384" s="620">
        <v>1559.06</v>
      </c>
    </row>
    <row r="4385" spans="1:6">
      <c r="A4385" s="617" t="s">
        <v>16642</v>
      </c>
      <c r="B4385" s="618" t="s">
        <v>16643</v>
      </c>
      <c r="C4385" s="619" t="s">
        <v>5390</v>
      </c>
      <c r="D4385" s="620">
        <v>2423.7600000000002</v>
      </c>
      <c r="E4385" s="620">
        <v>521.67999999999995</v>
      </c>
      <c r="F4385" s="620">
        <v>2945.44</v>
      </c>
    </row>
    <row r="4386" spans="1:6">
      <c r="A4386" s="617" t="s">
        <v>16644</v>
      </c>
      <c r="B4386" s="618" t="s">
        <v>16645</v>
      </c>
      <c r="C4386" s="619" t="s">
        <v>5390</v>
      </c>
      <c r="D4386" s="620">
        <v>2583.61</v>
      </c>
      <c r="E4386" s="620">
        <v>521.67999999999995</v>
      </c>
      <c r="F4386" s="620">
        <v>3105.29</v>
      </c>
    </row>
    <row r="4387" spans="1:6">
      <c r="A4387" s="617" t="s">
        <v>16646</v>
      </c>
      <c r="B4387" s="618" t="s">
        <v>16647</v>
      </c>
      <c r="C4387" s="619" t="s">
        <v>5390</v>
      </c>
      <c r="D4387" s="620">
        <v>3046.59</v>
      </c>
      <c r="E4387" s="620">
        <v>521.67999999999995</v>
      </c>
      <c r="F4387" s="620">
        <v>3568.27</v>
      </c>
    </row>
    <row r="4388" spans="1:6">
      <c r="A4388" s="621"/>
      <c r="B4388" s="627" t="s">
        <v>11504</v>
      </c>
      <c r="C4388" s="628"/>
      <c r="D4388" s="629"/>
      <c r="E4388" s="629"/>
      <c r="F4388" s="629"/>
    </row>
    <row r="4389" spans="1:6">
      <c r="A4389" s="617" t="s">
        <v>16648</v>
      </c>
      <c r="B4389" s="618" t="s">
        <v>16649</v>
      </c>
      <c r="C4389" s="619" t="s">
        <v>5390</v>
      </c>
      <c r="D4389" s="620">
        <v>16.71</v>
      </c>
      <c r="E4389" s="620">
        <v>0</v>
      </c>
      <c r="F4389" s="620">
        <v>16.71</v>
      </c>
    </row>
    <row r="4390" spans="1:6">
      <c r="A4390" s="617" t="s">
        <v>16650</v>
      </c>
      <c r="B4390" s="618" t="s">
        <v>16651</v>
      </c>
      <c r="C4390" s="619" t="s">
        <v>5390</v>
      </c>
      <c r="D4390" s="620">
        <v>18.149999999999999</v>
      </c>
      <c r="E4390" s="620">
        <v>0</v>
      </c>
      <c r="F4390" s="620">
        <v>18.149999999999999</v>
      </c>
    </row>
    <row r="4391" spans="1:6">
      <c r="A4391" s="617" t="s">
        <v>16652</v>
      </c>
      <c r="B4391" s="618" t="s">
        <v>16653</v>
      </c>
      <c r="C4391" s="619" t="s">
        <v>5390</v>
      </c>
      <c r="D4391" s="620">
        <v>31.78</v>
      </c>
      <c r="E4391" s="620">
        <v>0</v>
      </c>
      <c r="F4391" s="620">
        <v>31.78</v>
      </c>
    </row>
    <row r="4392" spans="1:6">
      <c r="A4392" s="617" t="s">
        <v>16654</v>
      </c>
      <c r="B4392" s="618" t="s">
        <v>16655</v>
      </c>
      <c r="C4392" s="619" t="s">
        <v>5390</v>
      </c>
      <c r="D4392" s="620">
        <v>42.99</v>
      </c>
      <c r="E4392" s="620">
        <v>0</v>
      </c>
      <c r="F4392" s="620">
        <v>42.99</v>
      </c>
    </row>
    <row r="4393" spans="1:6">
      <c r="A4393" s="621"/>
      <c r="B4393" s="627" t="s">
        <v>11505</v>
      </c>
      <c r="C4393" s="628"/>
      <c r="D4393" s="629"/>
      <c r="E4393" s="629"/>
      <c r="F4393" s="629"/>
    </row>
    <row r="4394" spans="1:6">
      <c r="A4394" s="612">
        <v>98301</v>
      </c>
      <c r="B4394" s="613" t="s">
        <v>7269</v>
      </c>
      <c r="C4394" s="614" t="s">
        <v>5390</v>
      </c>
      <c r="D4394" s="615">
        <v>495.97</v>
      </c>
      <c r="E4394" s="615">
        <v>236.73</v>
      </c>
      <c r="F4394" s="615">
        <v>732.7</v>
      </c>
    </row>
    <row r="4395" spans="1:6">
      <c r="A4395" s="612">
        <v>98302</v>
      </c>
      <c r="B4395" s="613" t="s">
        <v>7270</v>
      </c>
      <c r="C4395" s="614" t="s">
        <v>5390</v>
      </c>
      <c r="D4395" s="615">
        <v>1164.69</v>
      </c>
      <c r="E4395" s="615">
        <v>236.73</v>
      </c>
      <c r="F4395" s="615">
        <v>1401.42</v>
      </c>
    </row>
    <row r="4396" spans="1:6">
      <c r="A4396" s="612">
        <v>98304</v>
      </c>
      <c r="B4396" s="613" t="s">
        <v>7271</v>
      </c>
      <c r="C4396" s="614" t="s">
        <v>5390</v>
      </c>
      <c r="D4396" s="615">
        <v>3955.14</v>
      </c>
      <c r="E4396" s="615">
        <v>470.5</v>
      </c>
      <c r="F4396" s="615">
        <v>4425.6400000000003</v>
      </c>
    </row>
    <row r="4397" spans="1:6">
      <c r="A4397" s="612">
        <v>98593</v>
      </c>
      <c r="B4397" s="613" t="s">
        <v>7272</v>
      </c>
      <c r="C4397" s="614" t="s">
        <v>5390</v>
      </c>
      <c r="D4397" s="615">
        <v>2591.6</v>
      </c>
      <c r="E4397" s="615">
        <v>470.51</v>
      </c>
      <c r="F4397" s="615">
        <v>3062.11</v>
      </c>
    </row>
    <row r="4398" spans="1:6">
      <c r="A4398" s="621"/>
      <c r="B4398" s="627" t="s">
        <v>11506</v>
      </c>
      <c r="C4398" s="628"/>
      <c r="D4398" s="629"/>
      <c r="E4398" s="629"/>
      <c r="F4398" s="629"/>
    </row>
    <row r="4399" spans="1:6">
      <c r="A4399" s="617" t="s">
        <v>16656</v>
      </c>
      <c r="B4399" s="618" t="s">
        <v>16657</v>
      </c>
      <c r="C4399" s="619" t="s">
        <v>5390</v>
      </c>
      <c r="D4399" s="620">
        <v>913.33</v>
      </c>
      <c r="E4399" s="620">
        <v>95.46</v>
      </c>
      <c r="F4399" s="620">
        <v>1008.79</v>
      </c>
    </row>
    <row r="4400" spans="1:6" ht="30">
      <c r="A4400" s="617" t="s">
        <v>16658</v>
      </c>
      <c r="B4400" s="618" t="s">
        <v>16659</v>
      </c>
      <c r="C4400" s="619" t="s">
        <v>5390</v>
      </c>
      <c r="D4400" s="620">
        <v>555.01</v>
      </c>
      <c r="E4400" s="620">
        <v>95.46</v>
      </c>
      <c r="F4400" s="620">
        <v>650.47</v>
      </c>
    </row>
    <row r="4401" spans="1:6" ht="30">
      <c r="A4401" s="617" t="s">
        <v>16660</v>
      </c>
      <c r="B4401" s="618" t="s">
        <v>16661</v>
      </c>
      <c r="C4401" s="619" t="s">
        <v>5390</v>
      </c>
      <c r="D4401" s="620">
        <v>913.33</v>
      </c>
      <c r="E4401" s="620">
        <v>95.46</v>
      </c>
      <c r="F4401" s="620">
        <v>1008.79</v>
      </c>
    </row>
    <row r="4402" spans="1:6">
      <c r="A4402" s="621"/>
      <c r="B4402" s="609" t="s">
        <v>11507</v>
      </c>
      <c r="C4402" s="610"/>
      <c r="D4402" s="611"/>
      <c r="E4402" s="611"/>
      <c r="F4402" s="611"/>
    </row>
    <row r="4403" spans="1:6">
      <c r="A4403" s="617" t="s">
        <v>16662</v>
      </c>
      <c r="B4403" s="618" t="s">
        <v>16663</v>
      </c>
      <c r="C4403" s="619" t="s">
        <v>1</v>
      </c>
      <c r="D4403" s="620">
        <v>76.3</v>
      </c>
      <c r="E4403" s="620">
        <v>0</v>
      </c>
      <c r="F4403" s="620">
        <v>76.3</v>
      </c>
    </row>
    <row r="4404" spans="1:6">
      <c r="A4404" s="617" t="s">
        <v>16664</v>
      </c>
      <c r="B4404" s="618" t="s">
        <v>16665</v>
      </c>
      <c r="C4404" s="619" t="s">
        <v>5390</v>
      </c>
      <c r="D4404" s="620">
        <v>515.01</v>
      </c>
      <c r="E4404" s="620">
        <v>0</v>
      </c>
      <c r="F4404" s="620">
        <v>515.01</v>
      </c>
    </row>
    <row r="4405" spans="1:6">
      <c r="A4405" s="621"/>
      <c r="B4405" s="627" t="s">
        <v>11508</v>
      </c>
      <c r="C4405" s="628"/>
      <c r="D4405" s="629"/>
      <c r="E4405" s="629"/>
      <c r="F4405" s="629"/>
    </row>
    <row r="4406" spans="1:6" ht="30">
      <c r="A4406" s="612">
        <v>98306</v>
      </c>
      <c r="B4406" s="613" t="s">
        <v>12252</v>
      </c>
      <c r="C4406" s="614" t="s">
        <v>5390</v>
      </c>
      <c r="D4406" s="615">
        <v>45.96</v>
      </c>
      <c r="E4406" s="615">
        <v>26.06</v>
      </c>
      <c r="F4406" s="615">
        <v>72.02</v>
      </c>
    </row>
    <row r="4407" spans="1:6">
      <c r="A4407" s="617" t="s">
        <v>16666</v>
      </c>
      <c r="B4407" s="618" t="s">
        <v>16667</v>
      </c>
      <c r="C4407" s="619" t="s">
        <v>5390</v>
      </c>
      <c r="D4407" s="620">
        <v>310.41000000000003</v>
      </c>
      <c r="E4407" s="620">
        <v>9.5500000000000007</v>
      </c>
      <c r="F4407" s="620">
        <v>319.95999999999998</v>
      </c>
    </row>
    <row r="4408" spans="1:6">
      <c r="A4408" s="617" t="s">
        <v>16668</v>
      </c>
      <c r="B4408" s="618" t="s">
        <v>16669</v>
      </c>
      <c r="C4408" s="619" t="s">
        <v>5390</v>
      </c>
      <c r="D4408" s="620">
        <v>9.43</v>
      </c>
      <c r="E4408" s="620">
        <v>11.46</v>
      </c>
      <c r="F4408" s="620">
        <v>20.89</v>
      </c>
    </row>
    <row r="4409" spans="1:6">
      <c r="A4409" s="621"/>
      <c r="B4409" s="627" t="s">
        <v>11509</v>
      </c>
      <c r="C4409" s="628"/>
      <c r="D4409" s="629"/>
      <c r="E4409" s="629"/>
      <c r="F4409" s="629"/>
    </row>
    <row r="4410" spans="1:6">
      <c r="A4410" s="617" t="s">
        <v>16670</v>
      </c>
      <c r="B4410" s="618" t="s">
        <v>16671</v>
      </c>
      <c r="C4410" s="619" t="s">
        <v>5390</v>
      </c>
      <c r="D4410" s="620">
        <v>121.29</v>
      </c>
      <c r="E4410" s="620">
        <v>0</v>
      </c>
      <c r="F4410" s="620">
        <v>121.29</v>
      </c>
    </row>
    <row r="4411" spans="1:6">
      <c r="A4411" s="617" t="s">
        <v>16672</v>
      </c>
      <c r="B4411" s="618" t="s">
        <v>16673</v>
      </c>
      <c r="C4411" s="619" t="s">
        <v>5390</v>
      </c>
      <c r="D4411" s="620">
        <v>45.61</v>
      </c>
      <c r="E4411" s="620">
        <v>4.1399999999999997</v>
      </c>
      <c r="F4411" s="620">
        <v>49.75</v>
      </c>
    </row>
    <row r="4412" spans="1:6">
      <c r="A4412" s="617" t="s">
        <v>16674</v>
      </c>
      <c r="B4412" s="618" t="s">
        <v>16675</v>
      </c>
      <c r="C4412" s="619" t="s">
        <v>5390</v>
      </c>
      <c r="D4412" s="620">
        <v>47.45</v>
      </c>
      <c r="E4412" s="620">
        <v>28.63</v>
      </c>
      <c r="F4412" s="620">
        <v>76.08</v>
      </c>
    </row>
    <row r="4413" spans="1:6">
      <c r="A4413" s="617" t="s">
        <v>16676</v>
      </c>
      <c r="B4413" s="618" t="s">
        <v>16677</v>
      </c>
      <c r="C4413" s="619" t="s">
        <v>5390</v>
      </c>
      <c r="D4413" s="620">
        <v>19.32</v>
      </c>
      <c r="E4413" s="620">
        <v>0</v>
      </c>
      <c r="F4413" s="620">
        <v>19.32</v>
      </c>
    </row>
    <row r="4414" spans="1:6">
      <c r="A4414" s="617" t="s">
        <v>16678</v>
      </c>
      <c r="B4414" s="618" t="s">
        <v>16679</v>
      </c>
      <c r="C4414" s="619" t="s">
        <v>5390</v>
      </c>
      <c r="D4414" s="620">
        <v>35.840000000000003</v>
      </c>
      <c r="E4414" s="620">
        <v>5.41</v>
      </c>
      <c r="F4414" s="620">
        <v>41.25</v>
      </c>
    </row>
    <row r="4415" spans="1:6" ht="30">
      <c r="A4415" s="617" t="s">
        <v>16680</v>
      </c>
      <c r="B4415" s="618" t="s">
        <v>16681</v>
      </c>
      <c r="C4415" s="619" t="s">
        <v>5390</v>
      </c>
      <c r="D4415" s="620">
        <v>5451.74</v>
      </c>
      <c r="E4415" s="620">
        <v>0</v>
      </c>
      <c r="F4415" s="620">
        <v>5451.74</v>
      </c>
    </row>
    <row r="4416" spans="1:6">
      <c r="A4416" s="617" t="s">
        <v>16682</v>
      </c>
      <c r="B4416" s="618" t="s">
        <v>16683</v>
      </c>
      <c r="C4416" s="619" t="s">
        <v>5421</v>
      </c>
      <c r="D4416" s="620">
        <v>24662.799999999999</v>
      </c>
      <c r="E4416" s="620">
        <v>0</v>
      </c>
      <c r="F4416" s="620">
        <v>24662.799999999999</v>
      </c>
    </row>
    <row r="4417" spans="1:6" ht="30">
      <c r="A4417" s="617" t="s">
        <v>16684</v>
      </c>
      <c r="B4417" s="618" t="s">
        <v>16685</v>
      </c>
      <c r="C4417" s="619" t="s">
        <v>5390</v>
      </c>
      <c r="D4417" s="620">
        <v>5413.51</v>
      </c>
      <c r="E4417" s="620">
        <v>0</v>
      </c>
      <c r="F4417" s="620">
        <v>5413.51</v>
      </c>
    </row>
    <row r="4418" spans="1:6" ht="30">
      <c r="A4418" s="617" t="s">
        <v>16686</v>
      </c>
      <c r="B4418" s="618" t="s">
        <v>16687</v>
      </c>
      <c r="C4418" s="619" t="s">
        <v>5390</v>
      </c>
      <c r="D4418" s="620">
        <v>1231.8800000000001</v>
      </c>
      <c r="E4418" s="620">
        <v>0</v>
      </c>
      <c r="F4418" s="620">
        <v>1231.8800000000001</v>
      </c>
    </row>
    <row r="4419" spans="1:6">
      <c r="A4419" s="617" t="s">
        <v>16688</v>
      </c>
      <c r="B4419" s="618" t="s">
        <v>16689</v>
      </c>
      <c r="C4419" s="619" t="s">
        <v>5390</v>
      </c>
      <c r="D4419" s="620">
        <v>1891.44</v>
      </c>
      <c r="E4419" s="620">
        <v>521.67999999999995</v>
      </c>
      <c r="F4419" s="620">
        <v>2413.12</v>
      </c>
    </row>
    <row r="4420" spans="1:6">
      <c r="A4420" s="617" t="s">
        <v>16690</v>
      </c>
      <c r="B4420" s="618" t="s">
        <v>16691</v>
      </c>
      <c r="C4420" s="619" t="s">
        <v>1</v>
      </c>
      <c r="D4420" s="620">
        <v>256.79000000000002</v>
      </c>
      <c r="E4420" s="620">
        <v>21.63</v>
      </c>
      <c r="F4420" s="620">
        <v>278.42</v>
      </c>
    </row>
    <row r="4421" spans="1:6">
      <c r="A4421" s="621"/>
      <c r="B4421" s="627" t="s">
        <v>11510</v>
      </c>
      <c r="C4421" s="628"/>
      <c r="D4421" s="629"/>
      <c r="E4421" s="629"/>
      <c r="F4421" s="629"/>
    </row>
    <row r="4422" spans="1:6">
      <c r="A4422" s="617" t="s">
        <v>16692</v>
      </c>
      <c r="B4422" s="618" t="s">
        <v>16693</v>
      </c>
      <c r="C4422" s="619" t="s">
        <v>14886</v>
      </c>
      <c r="D4422" s="620">
        <v>55.02</v>
      </c>
      <c r="E4422" s="620">
        <v>25.65</v>
      </c>
      <c r="F4422" s="620">
        <v>80.67</v>
      </c>
    </row>
    <row r="4423" spans="1:6">
      <c r="A4423" s="617" t="s">
        <v>16694</v>
      </c>
      <c r="B4423" s="618" t="s">
        <v>16695</v>
      </c>
      <c r="C4423" s="619" t="s">
        <v>14886</v>
      </c>
      <c r="D4423" s="620">
        <v>99.82</v>
      </c>
      <c r="E4423" s="620">
        <v>25.65</v>
      </c>
      <c r="F4423" s="620">
        <v>125.47</v>
      </c>
    </row>
    <row r="4424" spans="1:6" ht="15.75">
      <c r="A4424" s="621"/>
      <c r="B4424" s="622" t="s">
        <v>7273</v>
      </c>
      <c r="C4424" s="628"/>
      <c r="D4424" s="629"/>
      <c r="E4424" s="629"/>
      <c r="F4424" s="629"/>
    </row>
    <row r="4425" spans="1:6">
      <c r="A4425" s="621"/>
      <c r="B4425" s="627" t="s">
        <v>11511</v>
      </c>
      <c r="C4425" s="610"/>
      <c r="D4425" s="611"/>
      <c r="E4425" s="611"/>
      <c r="F4425" s="611"/>
    </row>
    <row r="4426" spans="1:6" ht="30">
      <c r="A4426" s="612">
        <v>103288</v>
      </c>
      <c r="B4426" s="613" t="s">
        <v>10785</v>
      </c>
      <c r="C4426" s="614" t="s">
        <v>5390</v>
      </c>
      <c r="D4426" s="615">
        <v>5.3</v>
      </c>
      <c r="E4426" s="615">
        <v>13.3</v>
      </c>
      <c r="F4426" s="615">
        <v>18.600000000000001</v>
      </c>
    </row>
    <row r="4427" spans="1:6">
      <c r="A4427" s="621"/>
      <c r="B4427" s="627" t="s">
        <v>7274</v>
      </c>
      <c r="C4427" s="610"/>
      <c r="D4427" s="611"/>
      <c r="E4427" s="611"/>
      <c r="F4427" s="611"/>
    </row>
    <row r="4428" spans="1:6">
      <c r="A4428" s="617" t="s">
        <v>16696</v>
      </c>
      <c r="B4428" s="618" t="s">
        <v>16697</v>
      </c>
      <c r="C4428" s="619" t="s">
        <v>5390</v>
      </c>
      <c r="D4428" s="620">
        <v>31.14</v>
      </c>
      <c r="E4428" s="620">
        <v>72.599999999999994</v>
      </c>
      <c r="F4428" s="620">
        <v>103.74</v>
      </c>
    </row>
    <row r="4429" spans="1:6">
      <c r="A4429" s="621"/>
      <c r="B4429" s="627" t="s">
        <v>11512</v>
      </c>
      <c r="C4429" s="628"/>
      <c r="D4429" s="629"/>
      <c r="E4429" s="629"/>
      <c r="F4429" s="629"/>
    </row>
    <row r="4430" spans="1:6" ht="45">
      <c r="A4430" s="612">
        <v>97327</v>
      </c>
      <c r="B4430" s="613" t="s">
        <v>7275</v>
      </c>
      <c r="C4430" s="614" t="s">
        <v>5421</v>
      </c>
      <c r="D4430" s="615">
        <v>27.63</v>
      </c>
      <c r="E4430" s="615">
        <v>1.93</v>
      </c>
      <c r="F4430" s="615">
        <v>29.56</v>
      </c>
    </row>
    <row r="4431" spans="1:6" ht="45">
      <c r="A4431" s="612">
        <v>97328</v>
      </c>
      <c r="B4431" s="613" t="s">
        <v>7276</v>
      </c>
      <c r="C4431" s="614" t="s">
        <v>5421</v>
      </c>
      <c r="D4431" s="615">
        <v>49.82</v>
      </c>
      <c r="E4431" s="615">
        <v>2.11</v>
      </c>
      <c r="F4431" s="615">
        <v>51.93</v>
      </c>
    </row>
    <row r="4432" spans="1:6" ht="45">
      <c r="A4432" s="612">
        <v>97329</v>
      </c>
      <c r="B4432" s="613" t="s">
        <v>7277</v>
      </c>
      <c r="C4432" s="614" t="s">
        <v>5421</v>
      </c>
      <c r="D4432" s="615">
        <v>62.28</v>
      </c>
      <c r="E4432" s="615">
        <v>2.27</v>
      </c>
      <c r="F4432" s="615">
        <v>64.55</v>
      </c>
    </row>
    <row r="4433" spans="1:6" ht="45">
      <c r="A4433" s="612">
        <v>97330</v>
      </c>
      <c r="B4433" s="613" t="s">
        <v>7278</v>
      </c>
      <c r="C4433" s="614" t="s">
        <v>5421</v>
      </c>
      <c r="D4433" s="615">
        <v>76.25</v>
      </c>
      <c r="E4433" s="615">
        <v>2.37</v>
      </c>
      <c r="F4433" s="615">
        <v>78.62</v>
      </c>
    </row>
    <row r="4434" spans="1:6" ht="45">
      <c r="A4434" s="612">
        <v>97331</v>
      </c>
      <c r="B4434" s="613" t="s">
        <v>7279</v>
      </c>
      <c r="C4434" s="614" t="s">
        <v>5421</v>
      </c>
      <c r="D4434" s="615">
        <v>27.75</v>
      </c>
      <c r="E4434" s="615">
        <v>2.1800000000000002</v>
      </c>
      <c r="F4434" s="615">
        <v>29.93</v>
      </c>
    </row>
    <row r="4435" spans="1:6" ht="45">
      <c r="A4435" s="612">
        <v>97332</v>
      </c>
      <c r="B4435" s="613" t="s">
        <v>7280</v>
      </c>
      <c r="C4435" s="614" t="s">
        <v>5421</v>
      </c>
      <c r="D4435" s="615">
        <v>49.94</v>
      </c>
      <c r="E4435" s="615">
        <v>2.41</v>
      </c>
      <c r="F4435" s="615">
        <v>52.35</v>
      </c>
    </row>
    <row r="4436" spans="1:6" ht="45">
      <c r="A4436" s="612">
        <v>97333</v>
      </c>
      <c r="B4436" s="613" t="s">
        <v>7281</v>
      </c>
      <c r="C4436" s="614" t="s">
        <v>5421</v>
      </c>
      <c r="D4436" s="615">
        <v>62.43</v>
      </c>
      <c r="E4436" s="615">
        <v>2.64</v>
      </c>
      <c r="F4436" s="615">
        <v>65.069999999999993</v>
      </c>
    </row>
    <row r="4437" spans="1:6" ht="45">
      <c r="A4437" s="612">
        <v>97334</v>
      </c>
      <c r="B4437" s="613" t="s">
        <v>7282</v>
      </c>
      <c r="C4437" s="614" t="s">
        <v>5421</v>
      </c>
      <c r="D4437" s="615">
        <v>76.41</v>
      </c>
      <c r="E4437" s="615">
        <v>2.79</v>
      </c>
      <c r="F4437" s="615">
        <v>79.2</v>
      </c>
    </row>
    <row r="4438" spans="1:6" ht="30">
      <c r="A4438" s="612">
        <v>103289</v>
      </c>
      <c r="B4438" s="613" t="s">
        <v>10786</v>
      </c>
      <c r="C4438" s="614" t="s">
        <v>5421</v>
      </c>
      <c r="D4438" s="615">
        <v>30.56</v>
      </c>
      <c r="E4438" s="615">
        <v>3.87</v>
      </c>
      <c r="F4438" s="615">
        <v>34.43</v>
      </c>
    </row>
    <row r="4439" spans="1:6" ht="30">
      <c r="A4439" s="612">
        <v>103290</v>
      </c>
      <c r="B4439" s="613" t="s">
        <v>10787</v>
      </c>
      <c r="C4439" s="614" t="s">
        <v>5421</v>
      </c>
      <c r="D4439" s="615">
        <v>52.75</v>
      </c>
      <c r="E4439" s="615">
        <v>4.0999999999999996</v>
      </c>
      <c r="F4439" s="615">
        <v>56.85</v>
      </c>
    </row>
    <row r="4440" spans="1:6" ht="30">
      <c r="A4440" s="612">
        <v>103291</v>
      </c>
      <c r="B4440" s="613" t="s">
        <v>10788</v>
      </c>
      <c r="C4440" s="614" t="s">
        <v>5421</v>
      </c>
      <c r="D4440" s="615">
        <v>65.25</v>
      </c>
      <c r="E4440" s="615">
        <v>4.32</v>
      </c>
      <c r="F4440" s="615">
        <v>69.569999999999993</v>
      </c>
    </row>
    <row r="4441" spans="1:6" ht="30">
      <c r="A4441" s="612">
        <v>103292</v>
      </c>
      <c r="B4441" s="613" t="s">
        <v>10789</v>
      </c>
      <c r="C4441" s="614" t="s">
        <v>5421</v>
      </c>
      <c r="D4441" s="615">
        <v>79.23</v>
      </c>
      <c r="E4441" s="615">
        <v>4.47</v>
      </c>
      <c r="F4441" s="615">
        <v>83.7</v>
      </c>
    </row>
    <row r="4442" spans="1:6">
      <c r="A4442" s="617" t="s">
        <v>16698</v>
      </c>
      <c r="B4442" s="618" t="s">
        <v>16699</v>
      </c>
      <c r="C4442" s="619" t="s">
        <v>5421</v>
      </c>
      <c r="D4442" s="620">
        <v>182.16</v>
      </c>
      <c r="E4442" s="620">
        <v>5.58</v>
      </c>
      <c r="F4442" s="620">
        <v>187.74</v>
      </c>
    </row>
    <row r="4443" spans="1:6">
      <c r="A4443" s="621"/>
      <c r="B4443" s="627" t="s">
        <v>7283</v>
      </c>
      <c r="C4443" s="628"/>
      <c r="D4443" s="629"/>
      <c r="E4443" s="629"/>
      <c r="F4443" s="629"/>
    </row>
    <row r="4444" spans="1:6" ht="30">
      <c r="A4444" s="612">
        <v>104315</v>
      </c>
      <c r="B4444" s="613" t="s">
        <v>12369</v>
      </c>
      <c r="C4444" s="614" t="s">
        <v>5421</v>
      </c>
      <c r="D4444" s="615">
        <v>7.82</v>
      </c>
      <c r="E4444" s="615">
        <v>9.11</v>
      </c>
      <c r="F4444" s="615">
        <v>16.93</v>
      </c>
    </row>
    <row r="4445" spans="1:6" ht="30">
      <c r="A4445" s="612">
        <v>89865</v>
      </c>
      <c r="B4445" s="613" t="s">
        <v>12295</v>
      </c>
      <c r="C4445" s="614" t="s">
        <v>5421</v>
      </c>
      <c r="D4445" s="615">
        <v>8.57</v>
      </c>
      <c r="E4445" s="615">
        <v>9.58</v>
      </c>
      <c r="F4445" s="615">
        <v>18.149999999999999</v>
      </c>
    </row>
    <row r="4446" spans="1:6" ht="30">
      <c r="A4446" s="612">
        <v>104316</v>
      </c>
      <c r="B4446" s="613" t="s">
        <v>12370</v>
      </c>
      <c r="C4446" s="614" t="s">
        <v>5421</v>
      </c>
      <c r="D4446" s="615">
        <v>14.57</v>
      </c>
      <c r="E4446" s="615">
        <v>10.210000000000001</v>
      </c>
      <c r="F4446" s="615">
        <v>24.78</v>
      </c>
    </row>
    <row r="4447" spans="1:6" ht="30">
      <c r="A4447" s="612">
        <v>104317</v>
      </c>
      <c r="B4447" s="613" t="s">
        <v>13147</v>
      </c>
      <c r="C4447" s="614" t="s">
        <v>5390</v>
      </c>
      <c r="D4447" s="615">
        <v>3.1</v>
      </c>
      <c r="E4447" s="615">
        <v>3.97</v>
      </c>
      <c r="F4447" s="615">
        <v>7.07</v>
      </c>
    </row>
    <row r="4448" spans="1:6" ht="30">
      <c r="A4448" s="612">
        <v>89866</v>
      </c>
      <c r="B4448" s="613" t="s">
        <v>12762</v>
      </c>
      <c r="C4448" s="614" t="s">
        <v>5390</v>
      </c>
      <c r="D4448" s="615">
        <v>3.61</v>
      </c>
      <c r="E4448" s="615">
        <v>4.18</v>
      </c>
      <c r="F4448" s="615">
        <v>7.79</v>
      </c>
    </row>
    <row r="4449" spans="1:6" ht="30">
      <c r="A4449" s="612">
        <v>104319</v>
      </c>
      <c r="B4449" s="613" t="s">
        <v>13149</v>
      </c>
      <c r="C4449" s="614" t="s">
        <v>5390</v>
      </c>
      <c r="D4449" s="615">
        <v>6.06</v>
      </c>
      <c r="E4449" s="615">
        <v>4.4400000000000004</v>
      </c>
      <c r="F4449" s="615">
        <v>10.5</v>
      </c>
    </row>
    <row r="4450" spans="1:6" ht="30">
      <c r="A4450" s="612">
        <v>104318</v>
      </c>
      <c r="B4450" s="613" t="s">
        <v>13148</v>
      </c>
      <c r="C4450" s="614" t="s">
        <v>5390</v>
      </c>
      <c r="D4450" s="615">
        <v>3.7</v>
      </c>
      <c r="E4450" s="615">
        <v>3.97</v>
      </c>
      <c r="F4450" s="615">
        <v>7.67</v>
      </c>
    </row>
    <row r="4451" spans="1:6" ht="30">
      <c r="A4451" s="612">
        <v>89867</v>
      </c>
      <c r="B4451" s="613" t="s">
        <v>12763</v>
      </c>
      <c r="C4451" s="614" t="s">
        <v>5390</v>
      </c>
      <c r="D4451" s="615">
        <v>4.5</v>
      </c>
      <c r="E4451" s="615">
        <v>4.16</v>
      </c>
      <c r="F4451" s="615">
        <v>8.66</v>
      </c>
    </row>
    <row r="4452" spans="1:6" ht="30">
      <c r="A4452" s="612">
        <v>104320</v>
      </c>
      <c r="B4452" s="613" t="s">
        <v>13150</v>
      </c>
      <c r="C4452" s="614" t="s">
        <v>5390</v>
      </c>
      <c r="D4452" s="615">
        <v>8</v>
      </c>
      <c r="E4452" s="615">
        <v>4.43</v>
      </c>
      <c r="F4452" s="615">
        <v>12.43</v>
      </c>
    </row>
    <row r="4453" spans="1:6" ht="30">
      <c r="A4453" s="612">
        <v>104321</v>
      </c>
      <c r="B4453" s="613" t="s">
        <v>13151</v>
      </c>
      <c r="C4453" s="614" t="s">
        <v>5390</v>
      </c>
      <c r="D4453" s="615">
        <v>2.83</v>
      </c>
      <c r="E4453" s="615">
        <v>2.63</v>
      </c>
      <c r="F4453" s="615">
        <v>5.46</v>
      </c>
    </row>
    <row r="4454" spans="1:6" ht="30">
      <c r="A4454" s="612">
        <v>89868</v>
      </c>
      <c r="B4454" s="613" t="s">
        <v>12764</v>
      </c>
      <c r="C4454" s="614" t="s">
        <v>5390</v>
      </c>
      <c r="D4454" s="615">
        <v>3.2</v>
      </c>
      <c r="E4454" s="615">
        <v>2.77</v>
      </c>
      <c r="F4454" s="615">
        <v>5.97</v>
      </c>
    </row>
    <row r="4455" spans="1:6" ht="30">
      <c r="A4455" s="612">
        <v>104322</v>
      </c>
      <c r="B4455" s="613" t="s">
        <v>13152</v>
      </c>
      <c r="C4455" s="614" t="s">
        <v>5390</v>
      </c>
      <c r="D4455" s="615">
        <v>5.01</v>
      </c>
      <c r="E4455" s="615">
        <v>2.97</v>
      </c>
      <c r="F4455" s="615">
        <v>7.98</v>
      </c>
    </row>
    <row r="4456" spans="1:6" ht="30">
      <c r="A4456" s="612">
        <v>104323</v>
      </c>
      <c r="B4456" s="613" t="s">
        <v>13153</v>
      </c>
      <c r="C4456" s="614" t="s">
        <v>5390</v>
      </c>
      <c r="D4456" s="615">
        <v>4.62</v>
      </c>
      <c r="E4456" s="615">
        <v>5.27</v>
      </c>
      <c r="F4456" s="615">
        <v>9.89</v>
      </c>
    </row>
    <row r="4457" spans="1:6" ht="30">
      <c r="A4457" s="612">
        <v>89869</v>
      </c>
      <c r="B4457" s="613" t="s">
        <v>12765</v>
      </c>
      <c r="C4457" s="614" t="s">
        <v>5390</v>
      </c>
      <c r="D4457" s="615">
        <v>5.27</v>
      </c>
      <c r="E4457" s="615">
        <v>5.55</v>
      </c>
      <c r="F4457" s="615">
        <v>10.82</v>
      </c>
    </row>
    <row r="4458" spans="1:6" ht="30">
      <c r="A4458" s="612">
        <v>104324</v>
      </c>
      <c r="B4458" s="613" t="s">
        <v>13154</v>
      </c>
      <c r="C4458" s="614" t="s">
        <v>5390</v>
      </c>
      <c r="D4458" s="615">
        <v>8.99</v>
      </c>
      <c r="E4458" s="615">
        <v>5.91</v>
      </c>
      <c r="F4458" s="615">
        <v>14.9</v>
      </c>
    </row>
    <row r="4459" spans="1:6">
      <c r="A4459" s="621"/>
      <c r="B4459" s="627" t="s">
        <v>7284</v>
      </c>
      <c r="C4459" s="628"/>
      <c r="D4459" s="629"/>
      <c r="E4459" s="629"/>
      <c r="F4459" s="629"/>
    </row>
    <row r="4460" spans="1:6" ht="30">
      <c r="A4460" s="612">
        <v>103244</v>
      </c>
      <c r="B4460" s="613" t="s">
        <v>12213</v>
      </c>
      <c r="C4460" s="614" t="s">
        <v>5390</v>
      </c>
      <c r="D4460" s="615">
        <v>2093.85</v>
      </c>
      <c r="E4460" s="615">
        <v>93.11</v>
      </c>
      <c r="F4460" s="615">
        <v>2186.96</v>
      </c>
    </row>
    <row r="4461" spans="1:6" ht="30">
      <c r="A4461" s="612">
        <v>103245</v>
      </c>
      <c r="B4461" s="613" t="s">
        <v>12214</v>
      </c>
      <c r="C4461" s="614" t="s">
        <v>5390</v>
      </c>
      <c r="D4461" s="615">
        <v>1637.27</v>
      </c>
      <c r="E4461" s="615">
        <v>93.11</v>
      </c>
      <c r="F4461" s="615">
        <v>1730.38</v>
      </c>
    </row>
    <row r="4462" spans="1:6" ht="30">
      <c r="A4462" s="612">
        <v>103246</v>
      </c>
      <c r="B4462" s="613" t="s">
        <v>12215</v>
      </c>
      <c r="C4462" s="614" t="s">
        <v>5390</v>
      </c>
      <c r="D4462" s="615">
        <v>1791.68</v>
      </c>
      <c r="E4462" s="615">
        <v>93.11</v>
      </c>
      <c r="F4462" s="615">
        <v>1884.79</v>
      </c>
    </row>
    <row r="4463" spans="1:6" ht="30">
      <c r="A4463" s="612">
        <v>103247</v>
      </c>
      <c r="B4463" s="613" t="s">
        <v>12216</v>
      </c>
      <c r="C4463" s="614" t="s">
        <v>5390</v>
      </c>
      <c r="D4463" s="615">
        <v>2331.33</v>
      </c>
      <c r="E4463" s="615">
        <v>93.11</v>
      </c>
      <c r="F4463" s="615">
        <v>2424.44</v>
      </c>
    </row>
    <row r="4464" spans="1:6" ht="30">
      <c r="A4464" s="612">
        <v>103248</v>
      </c>
      <c r="B4464" s="613" t="s">
        <v>12217</v>
      </c>
      <c r="C4464" s="614" t="s">
        <v>5390</v>
      </c>
      <c r="D4464" s="615">
        <v>1892.78</v>
      </c>
      <c r="E4464" s="615">
        <v>93.11</v>
      </c>
      <c r="F4464" s="615">
        <v>1985.89</v>
      </c>
    </row>
    <row r="4465" spans="1:6" ht="30">
      <c r="A4465" s="612">
        <v>103249</v>
      </c>
      <c r="B4465" s="613" t="s">
        <v>12218</v>
      </c>
      <c r="C4465" s="614" t="s">
        <v>5390</v>
      </c>
      <c r="D4465" s="615">
        <v>2038.5</v>
      </c>
      <c r="E4465" s="615">
        <v>93.11</v>
      </c>
      <c r="F4465" s="615">
        <v>2131.61</v>
      </c>
    </row>
    <row r="4466" spans="1:6" ht="30">
      <c r="A4466" s="612">
        <v>103250</v>
      </c>
      <c r="B4466" s="613" t="s">
        <v>12219</v>
      </c>
      <c r="C4466" s="614" t="s">
        <v>5390</v>
      </c>
      <c r="D4466" s="615">
        <v>3410.53</v>
      </c>
      <c r="E4466" s="615">
        <v>100.68</v>
      </c>
      <c r="F4466" s="615">
        <v>3511.21</v>
      </c>
    </row>
    <row r="4467" spans="1:6" ht="30">
      <c r="A4467" s="612">
        <v>103251</v>
      </c>
      <c r="B4467" s="613" t="s">
        <v>12220</v>
      </c>
      <c r="C4467" s="614" t="s">
        <v>5390</v>
      </c>
      <c r="D4467" s="615">
        <v>2678.08</v>
      </c>
      <c r="E4467" s="615">
        <v>100.68</v>
      </c>
      <c r="F4467" s="615">
        <v>2778.76</v>
      </c>
    </row>
    <row r="4468" spans="1:6" ht="30">
      <c r="A4468" s="612">
        <v>103252</v>
      </c>
      <c r="B4468" s="613" t="s">
        <v>12221</v>
      </c>
      <c r="C4468" s="614" t="s">
        <v>5390</v>
      </c>
      <c r="D4468" s="615">
        <v>2973.46</v>
      </c>
      <c r="E4468" s="615">
        <v>100.68</v>
      </c>
      <c r="F4468" s="615">
        <v>3074.14</v>
      </c>
    </row>
    <row r="4469" spans="1:6" ht="30">
      <c r="A4469" s="612">
        <v>103253</v>
      </c>
      <c r="B4469" s="613" t="s">
        <v>12222</v>
      </c>
      <c r="C4469" s="614" t="s">
        <v>5390</v>
      </c>
      <c r="D4469" s="615">
        <v>4672.21</v>
      </c>
      <c r="E4469" s="615">
        <v>105.09</v>
      </c>
      <c r="F4469" s="615">
        <v>4777.3</v>
      </c>
    </row>
    <row r="4470" spans="1:6" ht="30">
      <c r="A4470" s="612">
        <v>103254</v>
      </c>
      <c r="B4470" s="613" t="s">
        <v>12223</v>
      </c>
      <c r="C4470" s="614" t="s">
        <v>5390</v>
      </c>
      <c r="D4470" s="615">
        <v>3474.73</v>
      </c>
      <c r="E4470" s="615">
        <v>105.09</v>
      </c>
      <c r="F4470" s="615">
        <v>3579.82</v>
      </c>
    </row>
    <row r="4471" spans="1:6" ht="30">
      <c r="A4471" s="612">
        <v>103255</v>
      </c>
      <c r="B4471" s="613" t="s">
        <v>12224</v>
      </c>
      <c r="C4471" s="614" t="s">
        <v>5390</v>
      </c>
      <c r="D4471" s="615">
        <v>3897.23</v>
      </c>
      <c r="E4471" s="615">
        <v>105.09</v>
      </c>
      <c r="F4471" s="615">
        <v>4002.32</v>
      </c>
    </row>
    <row r="4472" spans="1:6" ht="30">
      <c r="A4472" s="612">
        <v>103256</v>
      </c>
      <c r="B4472" s="613" t="s">
        <v>12225</v>
      </c>
      <c r="C4472" s="614" t="s">
        <v>5390</v>
      </c>
      <c r="D4472" s="615">
        <v>8700.27</v>
      </c>
      <c r="E4472" s="615">
        <v>154.43</v>
      </c>
      <c r="F4472" s="615">
        <v>8854.7000000000007</v>
      </c>
    </row>
    <row r="4473" spans="1:6" ht="30">
      <c r="A4473" s="612">
        <v>103257</v>
      </c>
      <c r="B4473" s="613" t="s">
        <v>12226</v>
      </c>
      <c r="C4473" s="614" t="s">
        <v>5390</v>
      </c>
      <c r="D4473" s="615">
        <v>4920.34</v>
      </c>
      <c r="E4473" s="615">
        <v>154.43</v>
      </c>
      <c r="F4473" s="615">
        <v>5074.7700000000004</v>
      </c>
    </row>
    <row r="4474" spans="1:6" ht="30">
      <c r="A4474" s="612">
        <v>103258</v>
      </c>
      <c r="B4474" s="613" t="s">
        <v>12227</v>
      </c>
      <c r="C4474" s="614" t="s">
        <v>5390</v>
      </c>
      <c r="D4474" s="615">
        <v>9737.32</v>
      </c>
      <c r="E4474" s="615">
        <v>158.54</v>
      </c>
      <c r="F4474" s="615">
        <v>9895.86</v>
      </c>
    </row>
    <row r="4475" spans="1:6" ht="30">
      <c r="A4475" s="612">
        <v>103259</v>
      </c>
      <c r="B4475" s="613" t="s">
        <v>12228</v>
      </c>
      <c r="C4475" s="614" t="s">
        <v>5390</v>
      </c>
      <c r="D4475" s="615">
        <v>5190.75</v>
      </c>
      <c r="E4475" s="615">
        <v>158.54</v>
      </c>
      <c r="F4475" s="615">
        <v>5349.29</v>
      </c>
    </row>
    <row r="4476" spans="1:6" ht="30">
      <c r="A4476" s="612">
        <v>103260</v>
      </c>
      <c r="B4476" s="613" t="s">
        <v>12229</v>
      </c>
      <c r="C4476" s="614" t="s">
        <v>5390</v>
      </c>
      <c r="D4476" s="615">
        <v>5335.44</v>
      </c>
      <c r="E4476" s="615">
        <v>158.54</v>
      </c>
      <c r="F4476" s="615">
        <v>5493.98</v>
      </c>
    </row>
    <row r="4477" spans="1:6" ht="30">
      <c r="A4477" s="612">
        <v>103261</v>
      </c>
      <c r="B4477" s="613" t="s">
        <v>12230</v>
      </c>
      <c r="C4477" s="614" t="s">
        <v>5390</v>
      </c>
      <c r="D4477" s="615">
        <v>10987.69</v>
      </c>
      <c r="E4477" s="615">
        <v>174.06</v>
      </c>
      <c r="F4477" s="615">
        <v>11161.75</v>
      </c>
    </row>
    <row r="4478" spans="1:6" ht="30">
      <c r="A4478" s="612">
        <v>103262</v>
      </c>
      <c r="B4478" s="613" t="s">
        <v>12231</v>
      </c>
      <c r="C4478" s="614" t="s">
        <v>5390</v>
      </c>
      <c r="D4478" s="615">
        <v>6845.15</v>
      </c>
      <c r="E4478" s="615">
        <v>174.06</v>
      </c>
      <c r="F4478" s="615">
        <v>7019.21</v>
      </c>
    </row>
    <row r="4479" spans="1:6" ht="30">
      <c r="A4479" s="612">
        <v>103263</v>
      </c>
      <c r="B4479" s="613" t="s">
        <v>12232</v>
      </c>
      <c r="C4479" s="614" t="s">
        <v>5390</v>
      </c>
      <c r="D4479" s="615">
        <v>15256.64</v>
      </c>
      <c r="E4479" s="615">
        <v>266.73</v>
      </c>
      <c r="F4479" s="615">
        <v>15523.37</v>
      </c>
    </row>
    <row r="4480" spans="1:6" ht="30">
      <c r="A4480" s="612">
        <v>103264</v>
      </c>
      <c r="B4480" s="613" t="s">
        <v>12233</v>
      </c>
      <c r="C4480" s="614" t="s">
        <v>5390</v>
      </c>
      <c r="D4480" s="615">
        <v>8474.11</v>
      </c>
      <c r="E4480" s="615">
        <v>266.73</v>
      </c>
      <c r="F4480" s="615">
        <v>8740.84</v>
      </c>
    </row>
    <row r="4481" spans="1:6" ht="30">
      <c r="A4481" s="612">
        <v>103265</v>
      </c>
      <c r="B4481" s="613" t="s">
        <v>12234</v>
      </c>
      <c r="C4481" s="614" t="s">
        <v>5390</v>
      </c>
      <c r="D4481" s="615">
        <v>18431.41</v>
      </c>
      <c r="E4481" s="615">
        <v>266.73</v>
      </c>
      <c r="F4481" s="615">
        <v>18698.14</v>
      </c>
    </row>
    <row r="4482" spans="1:6" ht="30">
      <c r="A4482" s="612">
        <v>103266</v>
      </c>
      <c r="B4482" s="613" t="s">
        <v>12235</v>
      </c>
      <c r="C4482" s="614" t="s">
        <v>5390</v>
      </c>
      <c r="D4482" s="615">
        <v>9485.83</v>
      </c>
      <c r="E4482" s="615">
        <v>266.73</v>
      </c>
      <c r="F4482" s="615">
        <v>9752.56</v>
      </c>
    </row>
    <row r="4483" spans="1:6" ht="30">
      <c r="A4483" s="612">
        <v>103267</v>
      </c>
      <c r="B4483" s="613" t="s">
        <v>12236</v>
      </c>
      <c r="C4483" s="614" t="s">
        <v>5390</v>
      </c>
      <c r="D4483" s="615">
        <v>5387.57</v>
      </c>
      <c r="E4483" s="615">
        <v>158.47</v>
      </c>
      <c r="F4483" s="615">
        <v>5546.04</v>
      </c>
    </row>
    <row r="4484" spans="1:6" ht="30">
      <c r="A4484" s="612">
        <v>103268</v>
      </c>
      <c r="B4484" s="613" t="s">
        <v>12237</v>
      </c>
      <c r="C4484" s="614" t="s">
        <v>5390</v>
      </c>
      <c r="D4484" s="615">
        <v>6418.09</v>
      </c>
      <c r="E4484" s="615">
        <v>158.47</v>
      </c>
      <c r="F4484" s="615">
        <v>6576.56</v>
      </c>
    </row>
    <row r="4485" spans="1:6" ht="30">
      <c r="A4485" s="612">
        <v>103269</v>
      </c>
      <c r="B4485" s="613" t="s">
        <v>12238</v>
      </c>
      <c r="C4485" s="614" t="s">
        <v>5390</v>
      </c>
      <c r="D4485" s="615">
        <v>6644.72</v>
      </c>
      <c r="E4485" s="615">
        <v>164.75</v>
      </c>
      <c r="F4485" s="615">
        <v>6809.47</v>
      </c>
    </row>
    <row r="4486" spans="1:6" ht="30">
      <c r="A4486" s="612">
        <v>103270</v>
      </c>
      <c r="B4486" s="613" t="s">
        <v>12239</v>
      </c>
      <c r="C4486" s="614" t="s">
        <v>5390</v>
      </c>
      <c r="D4486" s="615">
        <v>6902.16</v>
      </c>
      <c r="E4486" s="615">
        <v>164.75</v>
      </c>
      <c r="F4486" s="615">
        <v>7066.91</v>
      </c>
    </row>
    <row r="4487" spans="1:6" ht="30">
      <c r="A4487" s="612">
        <v>103271</v>
      </c>
      <c r="B4487" s="613" t="s">
        <v>12240</v>
      </c>
      <c r="C4487" s="614" t="s">
        <v>5390</v>
      </c>
      <c r="D4487" s="615">
        <v>9811.6299999999992</v>
      </c>
      <c r="E4487" s="615">
        <v>189.67</v>
      </c>
      <c r="F4487" s="615">
        <v>10001.299999999999</v>
      </c>
    </row>
    <row r="4488" spans="1:6" ht="30">
      <c r="A4488" s="612">
        <v>103272</v>
      </c>
      <c r="B4488" s="613" t="s">
        <v>12241</v>
      </c>
      <c r="C4488" s="614" t="s">
        <v>5390</v>
      </c>
      <c r="D4488" s="615">
        <v>10139.01</v>
      </c>
      <c r="E4488" s="615">
        <v>189.67</v>
      </c>
      <c r="F4488" s="615">
        <v>10328.68</v>
      </c>
    </row>
    <row r="4489" spans="1:6" ht="30">
      <c r="A4489" s="612">
        <v>103273</v>
      </c>
      <c r="B4489" s="613" t="s">
        <v>12242</v>
      </c>
      <c r="C4489" s="614" t="s">
        <v>5390</v>
      </c>
      <c r="D4489" s="615">
        <v>10379.42</v>
      </c>
      <c r="E4489" s="615">
        <v>284.07</v>
      </c>
      <c r="F4489" s="615">
        <v>10663.49</v>
      </c>
    </row>
    <row r="4490" spans="1:6" ht="30">
      <c r="A4490" s="612">
        <v>103274</v>
      </c>
      <c r="B4490" s="613" t="s">
        <v>12243</v>
      </c>
      <c r="C4490" s="614" t="s">
        <v>5390</v>
      </c>
      <c r="D4490" s="615">
        <v>11919.13</v>
      </c>
      <c r="E4490" s="615">
        <v>284.07</v>
      </c>
      <c r="F4490" s="615">
        <v>12203.2</v>
      </c>
    </row>
    <row r="4491" spans="1:6" ht="30">
      <c r="A4491" s="612">
        <v>103275</v>
      </c>
      <c r="B4491" s="613" t="s">
        <v>12244</v>
      </c>
      <c r="C4491" s="614" t="s">
        <v>5390</v>
      </c>
      <c r="D4491" s="615">
        <v>11856.27</v>
      </c>
      <c r="E4491" s="615">
        <v>284.07</v>
      </c>
      <c r="F4491" s="615">
        <v>12140.34</v>
      </c>
    </row>
    <row r="4492" spans="1:6" ht="30">
      <c r="A4492" s="612">
        <v>103276</v>
      </c>
      <c r="B4492" s="613" t="s">
        <v>12245</v>
      </c>
      <c r="C4492" s="614" t="s">
        <v>5390</v>
      </c>
      <c r="D4492" s="615">
        <v>12451.78</v>
      </c>
      <c r="E4492" s="615">
        <v>284.07</v>
      </c>
      <c r="F4492" s="615">
        <v>12735.85</v>
      </c>
    </row>
    <row r="4493" spans="1:6">
      <c r="A4493" s="612">
        <v>103277</v>
      </c>
      <c r="B4493" s="613" t="s">
        <v>12246</v>
      </c>
      <c r="C4493" s="614" t="s">
        <v>5390</v>
      </c>
      <c r="D4493" s="615">
        <v>23109.360000000001</v>
      </c>
      <c r="E4493" s="615">
        <v>382.26</v>
      </c>
      <c r="F4493" s="615">
        <v>23491.62</v>
      </c>
    </row>
    <row r="4494" spans="1:6">
      <c r="A4494" s="612">
        <v>103278</v>
      </c>
      <c r="B4494" s="613" t="s">
        <v>12247</v>
      </c>
      <c r="C4494" s="614" t="s">
        <v>5390</v>
      </c>
      <c r="D4494" s="615">
        <v>29645.11</v>
      </c>
      <c r="E4494" s="615">
        <v>390.46</v>
      </c>
      <c r="F4494" s="615">
        <v>30035.57</v>
      </c>
    </row>
    <row r="4495" spans="1:6" ht="30">
      <c r="A4495" s="617" t="s">
        <v>16700</v>
      </c>
      <c r="B4495" s="618" t="s">
        <v>16701</v>
      </c>
      <c r="C4495" s="619" t="s">
        <v>1</v>
      </c>
      <c r="D4495" s="620">
        <v>28.21</v>
      </c>
      <c r="E4495" s="620">
        <v>8.16</v>
      </c>
      <c r="F4495" s="620">
        <v>36.369999999999997</v>
      </c>
    </row>
    <row r="4496" spans="1:6" ht="30">
      <c r="A4496" s="617" t="s">
        <v>16702</v>
      </c>
      <c r="B4496" s="618" t="s">
        <v>16703</v>
      </c>
      <c r="C4496" s="619" t="s">
        <v>1</v>
      </c>
      <c r="D4496" s="620">
        <v>33.369999999999997</v>
      </c>
      <c r="E4496" s="620">
        <v>8.16</v>
      </c>
      <c r="F4496" s="620">
        <v>41.53</v>
      </c>
    </row>
    <row r="4497" spans="1:6" ht="47.25">
      <c r="A4497" s="621"/>
      <c r="B4497" s="622" t="s">
        <v>16704</v>
      </c>
      <c r="C4497" s="628"/>
      <c r="D4497" s="629"/>
      <c r="E4497" s="629"/>
      <c r="F4497" s="629"/>
    </row>
    <row r="4498" spans="1:6">
      <c r="A4498" s="621"/>
      <c r="B4498" s="627" t="s">
        <v>7285</v>
      </c>
      <c r="C4498" s="628"/>
      <c r="D4498" s="629"/>
      <c r="E4498" s="629"/>
      <c r="F4498" s="629"/>
    </row>
    <row r="4499" spans="1:6">
      <c r="A4499" s="621"/>
      <c r="B4499" s="627" t="s">
        <v>7286</v>
      </c>
      <c r="C4499" s="628"/>
      <c r="D4499" s="629"/>
      <c r="E4499" s="629"/>
      <c r="F4499" s="629"/>
    </row>
    <row r="4500" spans="1:6">
      <c r="A4500" s="612">
        <v>103029</v>
      </c>
      <c r="B4500" s="613" t="s">
        <v>10898</v>
      </c>
      <c r="C4500" s="614" t="s">
        <v>5390</v>
      </c>
      <c r="D4500" s="615">
        <v>42.84</v>
      </c>
      <c r="E4500" s="615">
        <v>4.1100000000000003</v>
      </c>
      <c r="F4500" s="615">
        <v>46.95</v>
      </c>
    </row>
    <row r="4501" spans="1:6">
      <c r="A4501" s="617" t="s">
        <v>16705</v>
      </c>
      <c r="B4501" s="618" t="s">
        <v>16706</v>
      </c>
      <c r="C4501" s="619" t="s">
        <v>1</v>
      </c>
      <c r="D4501" s="620">
        <v>83.56</v>
      </c>
      <c r="E4501" s="620">
        <v>37.44</v>
      </c>
      <c r="F4501" s="620">
        <v>121</v>
      </c>
    </row>
    <row r="4502" spans="1:6" ht="30">
      <c r="A4502" s="617" t="s">
        <v>16707</v>
      </c>
      <c r="B4502" s="618" t="s">
        <v>16708</v>
      </c>
      <c r="C4502" s="619" t="s">
        <v>1</v>
      </c>
      <c r="D4502" s="620">
        <v>26.51</v>
      </c>
      <c r="E4502" s="620">
        <v>2.5499999999999998</v>
      </c>
      <c r="F4502" s="620">
        <v>29.06</v>
      </c>
    </row>
    <row r="4503" spans="1:6">
      <c r="A4503" s="617" t="s">
        <v>16709</v>
      </c>
      <c r="B4503" s="618" t="s">
        <v>16710</v>
      </c>
      <c r="C4503" s="619" t="s">
        <v>5390</v>
      </c>
      <c r="D4503" s="620">
        <v>47.3</v>
      </c>
      <c r="E4503" s="620">
        <v>5.61</v>
      </c>
      <c r="F4503" s="620">
        <v>52.91</v>
      </c>
    </row>
    <row r="4504" spans="1:6" ht="30">
      <c r="A4504" s="617" t="s">
        <v>16711</v>
      </c>
      <c r="B4504" s="618" t="s">
        <v>16712</v>
      </c>
      <c r="C4504" s="619" t="s">
        <v>5390</v>
      </c>
      <c r="D4504" s="620">
        <v>20.18</v>
      </c>
      <c r="E4504" s="620">
        <v>3.18</v>
      </c>
      <c r="F4504" s="620">
        <v>23.36</v>
      </c>
    </row>
    <row r="4505" spans="1:6">
      <c r="A4505" s="617" t="s">
        <v>16713</v>
      </c>
      <c r="B4505" s="618" t="s">
        <v>16714</v>
      </c>
      <c r="C4505" s="619" t="s">
        <v>5390</v>
      </c>
      <c r="D4505" s="620">
        <v>979.86</v>
      </c>
      <c r="E4505" s="620">
        <v>1.06</v>
      </c>
      <c r="F4505" s="620">
        <v>980.92</v>
      </c>
    </row>
    <row r="4506" spans="1:6" ht="45">
      <c r="A4506" s="612">
        <v>100788</v>
      </c>
      <c r="B4506" s="613" t="s">
        <v>7287</v>
      </c>
      <c r="C4506" s="614" t="s">
        <v>5390</v>
      </c>
      <c r="D4506" s="615">
        <v>595.6</v>
      </c>
      <c r="E4506" s="615">
        <v>141.93</v>
      </c>
      <c r="F4506" s="615">
        <v>737.53</v>
      </c>
    </row>
    <row r="4507" spans="1:6">
      <c r="A4507" s="617" t="s">
        <v>16715</v>
      </c>
      <c r="B4507" s="618" t="s">
        <v>16716</v>
      </c>
      <c r="C4507" s="619" t="s">
        <v>1</v>
      </c>
      <c r="D4507" s="620">
        <v>417.41</v>
      </c>
      <c r="E4507" s="620">
        <v>4.24</v>
      </c>
      <c r="F4507" s="620">
        <v>421.65</v>
      </c>
    </row>
    <row r="4508" spans="1:6" ht="30">
      <c r="A4508" s="617" t="s">
        <v>16717</v>
      </c>
      <c r="B4508" s="618" t="s">
        <v>16718</v>
      </c>
      <c r="C4508" s="619" t="s">
        <v>5390</v>
      </c>
      <c r="D4508" s="620">
        <v>45.5</v>
      </c>
      <c r="E4508" s="620">
        <v>10.61</v>
      </c>
      <c r="F4508" s="620">
        <v>56.11</v>
      </c>
    </row>
    <row r="4509" spans="1:6">
      <c r="A4509" s="617" t="s">
        <v>16719</v>
      </c>
      <c r="B4509" s="618" t="s">
        <v>16720</v>
      </c>
      <c r="C4509" s="619" t="s">
        <v>1</v>
      </c>
      <c r="D4509" s="620">
        <v>40.130000000000003</v>
      </c>
      <c r="E4509" s="620">
        <v>18.12</v>
      </c>
      <c r="F4509" s="620">
        <v>58.25</v>
      </c>
    </row>
    <row r="4510" spans="1:6" ht="30">
      <c r="A4510" s="617" t="s">
        <v>16721</v>
      </c>
      <c r="B4510" s="618" t="s">
        <v>16722</v>
      </c>
      <c r="C4510" s="619" t="s">
        <v>1</v>
      </c>
      <c r="D4510" s="620">
        <v>600.94000000000005</v>
      </c>
      <c r="E4510" s="620">
        <v>18.12</v>
      </c>
      <c r="F4510" s="620">
        <v>619.05999999999995</v>
      </c>
    </row>
    <row r="4511" spans="1:6">
      <c r="A4511" s="617" t="s">
        <v>16723</v>
      </c>
      <c r="B4511" s="618" t="s">
        <v>16724</v>
      </c>
      <c r="C4511" s="619" t="s">
        <v>1</v>
      </c>
      <c r="D4511" s="620">
        <v>320.18</v>
      </c>
      <c r="E4511" s="620">
        <v>0</v>
      </c>
      <c r="F4511" s="620">
        <v>320.18</v>
      </c>
    </row>
    <row r="4512" spans="1:6">
      <c r="A4512" s="621"/>
      <c r="B4512" s="627" t="s">
        <v>7288</v>
      </c>
      <c r="C4512" s="628"/>
      <c r="D4512" s="629"/>
      <c r="E4512" s="629"/>
      <c r="F4512" s="629"/>
    </row>
    <row r="4513" spans="1:6" ht="30">
      <c r="A4513" s="612">
        <v>101917</v>
      </c>
      <c r="B4513" s="613" t="s">
        <v>7289</v>
      </c>
      <c r="C4513" s="614" t="s">
        <v>5390</v>
      </c>
      <c r="D4513" s="615">
        <v>126.73</v>
      </c>
      <c r="E4513" s="615">
        <v>31.55</v>
      </c>
      <c r="F4513" s="615">
        <v>158.28</v>
      </c>
    </row>
    <row r="4514" spans="1:6" ht="30">
      <c r="A4514" s="617" t="s">
        <v>16725</v>
      </c>
      <c r="B4514" s="618" t="s">
        <v>16726</v>
      </c>
      <c r="C4514" s="619" t="s">
        <v>1</v>
      </c>
      <c r="D4514" s="620">
        <v>126.73</v>
      </c>
      <c r="E4514" s="620">
        <v>31.56</v>
      </c>
      <c r="F4514" s="620">
        <v>158.29</v>
      </c>
    </row>
    <row r="4515" spans="1:6">
      <c r="A4515" s="621"/>
      <c r="B4515" s="627" t="s">
        <v>11513</v>
      </c>
      <c r="C4515" s="628"/>
      <c r="D4515" s="629"/>
      <c r="E4515" s="629"/>
      <c r="F4515" s="629"/>
    </row>
    <row r="4516" spans="1:6">
      <c r="A4516" s="617" t="s">
        <v>16727</v>
      </c>
      <c r="B4516" s="618" t="s">
        <v>16728</v>
      </c>
      <c r="C4516" s="619" t="s">
        <v>5390</v>
      </c>
      <c r="D4516" s="620">
        <v>180.35</v>
      </c>
      <c r="E4516" s="620">
        <v>36.229999999999997</v>
      </c>
      <c r="F4516" s="620">
        <v>216.58</v>
      </c>
    </row>
    <row r="4517" spans="1:6">
      <c r="A4517" s="621"/>
      <c r="B4517" s="627" t="s">
        <v>11514</v>
      </c>
      <c r="C4517" s="610"/>
      <c r="D4517" s="611"/>
      <c r="E4517" s="611"/>
      <c r="F4517" s="611"/>
    </row>
    <row r="4518" spans="1:6" ht="45">
      <c r="A4518" s="612">
        <v>101936</v>
      </c>
      <c r="B4518" s="613" t="s">
        <v>7290</v>
      </c>
      <c r="C4518" s="614" t="s">
        <v>5390</v>
      </c>
      <c r="D4518" s="615">
        <v>5769.81</v>
      </c>
      <c r="E4518" s="615">
        <v>2764.97</v>
      </c>
      <c r="F4518" s="615">
        <v>8534.7800000000007</v>
      </c>
    </row>
    <row r="4519" spans="1:6" ht="45">
      <c r="A4519" s="612">
        <v>101937</v>
      </c>
      <c r="B4519" s="613" t="s">
        <v>7291</v>
      </c>
      <c r="C4519" s="614" t="s">
        <v>5390</v>
      </c>
      <c r="D4519" s="615">
        <v>9494.76</v>
      </c>
      <c r="E4519" s="615">
        <v>5979.54</v>
      </c>
      <c r="F4519" s="615">
        <v>15474.3</v>
      </c>
    </row>
    <row r="4520" spans="1:6">
      <c r="A4520" s="621"/>
      <c r="B4520" s="627" t="s">
        <v>11515</v>
      </c>
      <c r="C4520" s="628"/>
      <c r="D4520" s="629"/>
      <c r="E4520" s="629"/>
      <c r="F4520" s="629"/>
    </row>
    <row r="4521" spans="1:6" ht="30">
      <c r="A4521" s="612">
        <v>100791</v>
      </c>
      <c r="B4521" s="613" t="s">
        <v>7292</v>
      </c>
      <c r="C4521" s="614" t="s">
        <v>5421</v>
      </c>
      <c r="D4521" s="615">
        <v>13.32</v>
      </c>
      <c r="E4521" s="615">
        <v>5.94</v>
      </c>
      <c r="F4521" s="615">
        <v>19.260000000000002</v>
      </c>
    </row>
    <row r="4522" spans="1:6" ht="30">
      <c r="A4522" s="612">
        <v>100792</v>
      </c>
      <c r="B4522" s="613" t="s">
        <v>7293</v>
      </c>
      <c r="C4522" s="614" t="s">
        <v>5421</v>
      </c>
      <c r="D4522" s="615">
        <v>20.85</v>
      </c>
      <c r="E4522" s="615">
        <v>7.05</v>
      </c>
      <c r="F4522" s="615">
        <v>27.9</v>
      </c>
    </row>
    <row r="4523" spans="1:6" ht="30">
      <c r="A4523" s="612">
        <v>100793</v>
      </c>
      <c r="B4523" s="613" t="s">
        <v>7294</v>
      </c>
      <c r="C4523" s="614" t="s">
        <v>5421</v>
      </c>
      <c r="D4523" s="615">
        <v>28.42</v>
      </c>
      <c r="E4523" s="615">
        <v>8.42</v>
      </c>
      <c r="F4523" s="615">
        <v>36.840000000000003</v>
      </c>
    </row>
    <row r="4524" spans="1:6" ht="30">
      <c r="A4524" s="612">
        <v>100794</v>
      </c>
      <c r="B4524" s="613" t="s">
        <v>7295</v>
      </c>
      <c r="C4524" s="614" t="s">
        <v>5421</v>
      </c>
      <c r="D4524" s="615">
        <v>39.119999999999997</v>
      </c>
      <c r="E4524" s="615">
        <v>10.36</v>
      </c>
      <c r="F4524" s="615">
        <v>49.48</v>
      </c>
    </row>
    <row r="4525" spans="1:6" ht="30">
      <c r="A4525" s="612">
        <v>100799</v>
      </c>
      <c r="B4525" s="613" t="s">
        <v>10790</v>
      </c>
      <c r="C4525" s="614" t="s">
        <v>5421</v>
      </c>
      <c r="D4525" s="615">
        <v>13.45</v>
      </c>
      <c r="E4525" s="615">
        <v>6.32</v>
      </c>
      <c r="F4525" s="615">
        <v>19.77</v>
      </c>
    </row>
    <row r="4526" spans="1:6" ht="30">
      <c r="A4526" s="612">
        <v>100800</v>
      </c>
      <c r="B4526" s="613" t="s">
        <v>10791</v>
      </c>
      <c r="C4526" s="614" t="s">
        <v>5421</v>
      </c>
      <c r="D4526" s="615">
        <v>20.98</v>
      </c>
      <c r="E4526" s="615">
        <v>7.43</v>
      </c>
      <c r="F4526" s="615">
        <v>28.41</v>
      </c>
    </row>
    <row r="4527" spans="1:6" ht="30">
      <c r="A4527" s="612">
        <v>100801</v>
      </c>
      <c r="B4527" s="613" t="s">
        <v>10792</v>
      </c>
      <c r="C4527" s="614" t="s">
        <v>5421</v>
      </c>
      <c r="D4527" s="615">
        <v>28.54</v>
      </c>
      <c r="E4527" s="615">
        <v>8.81</v>
      </c>
      <c r="F4527" s="615">
        <v>37.35</v>
      </c>
    </row>
    <row r="4528" spans="1:6" ht="30">
      <c r="A4528" s="612">
        <v>100802</v>
      </c>
      <c r="B4528" s="613" t="s">
        <v>10793</v>
      </c>
      <c r="C4528" s="614" t="s">
        <v>5421</v>
      </c>
      <c r="D4528" s="615">
        <v>39.26</v>
      </c>
      <c r="E4528" s="615">
        <v>10.74</v>
      </c>
      <c r="F4528" s="615">
        <v>50</v>
      </c>
    </row>
    <row r="4529" spans="1:6" ht="30">
      <c r="A4529" s="612">
        <v>100803</v>
      </c>
      <c r="B4529" s="613" t="s">
        <v>7296</v>
      </c>
      <c r="C4529" s="614" t="s">
        <v>5421</v>
      </c>
      <c r="D4529" s="615">
        <v>13.05</v>
      </c>
      <c r="E4529" s="615">
        <v>5.16</v>
      </c>
      <c r="F4529" s="615">
        <v>18.21</v>
      </c>
    </row>
    <row r="4530" spans="1:6" ht="30">
      <c r="A4530" s="612">
        <v>100804</v>
      </c>
      <c r="B4530" s="613" t="s">
        <v>7297</v>
      </c>
      <c r="C4530" s="614" t="s">
        <v>5421</v>
      </c>
      <c r="D4530" s="615">
        <v>20.52</v>
      </c>
      <c r="E4530" s="615">
        <v>6.14</v>
      </c>
      <c r="F4530" s="615">
        <v>26.66</v>
      </c>
    </row>
    <row r="4531" spans="1:6" ht="30">
      <c r="A4531" s="612">
        <v>100805</v>
      </c>
      <c r="B4531" s="613" t="s">
        <v>7298</v>
      </c>
      <c r="C4531" s="614" t="s">
        <v>5421</v>
      </c>
      <c r="D4531" s="615">
        <v>28.02</v>
      </c>
      <c r="E4531" s="615">
        <v>7.33</v>
      </c>
      <c r="F4531" s="615">
        <v>35.35</v>
      </c>
    </row>
    <row r="4532" spans="1:6" ht="30">
      <c r="A4532" s="612">
        <v>100806</v>
      </c>
      <c r="B4532" s="613" t="s">
        <v>7299</v>
      </c>
      <c r="C4532" s="614" t="s">
        <v>5421</v>
      </c>
      <c r="D4532" s="615">
        <v>38.64</v>
      </c>
      <c r="E4532" s="615">
        <v>9.02</v>
      </c>
      <c r="F4532" s="615">
        <v>47.66</v>
      </c>
    </row>
    <row r="4533" spans="1:6" ht="30">
      <c r="A4533" s="612">
        <v>100807</v>
      </c>
      <c r="B4533" s="613" t="s">
        <v>10794</v>
      </c>
      <c r="C4533" s="614" t="s">
        <v>5421</v>
      </c>
      <c r="D4533" s="615">
        <v>15.02</v>
      </c>
      <c r="E4533" s="615">
        <v>10.73</v>
      </c>
      <c r="F4533" s="615">
        <v>25.75</v>
      </c>
    </row>
    <row r="4534" spans="1:6" ht="30">
      <c r="A4534" s="612">
        <v>100808</v>
      </c>
      <c r="B4534" s="613" t="s">
        <v>10795</v>
      </c>
      <c r="C4534" s="614" t="s">
        <v>5421</v>
      </c>
      <c r="D4534" s="615">
        <v>22.86</v>
      </c>
      <c r="E4534" s="615">
        <v>12.65</v>
      </c>
      <c r="F4534" s="615">
        <v>35.51</v>
      </c>
    </row>
    <row r="4535" spans="1:6" ht="30">
      <c r="A4535" s="612">
        <v>100809</v>
      </c>
      <c r="B4535" s="613" t="s">
        <v>10796</v>
      </c>
      <c r="C4535" s="614" t="s">
        <v>5421</v>
      </c>
      <c r="D4535" s="615">
        <v>30.77</v>
      </c>
      <c r="E4535" s="615">
        <v>15.06</v>
      </c>
      <c r="F4535" s="615">
        <v>45.83</v>
      </c>
    </row>
    <row r="4536" spans="1:6" ht="30">
      <c r="A4536" s="612">
        <v>100810</v>
      </c>
      <c r="B4536" s="613" t="s">
        <v>10797</v>
      </c>
      <c r="C4536" s="614" t="s">
        <v>5421</v>
      </c>
      <c r="D4536" s="615">
        <v>42</v>
      </c>
      <c r="E4536" s="615">
        <v>18.43</v>
      </c>
      <c r="F4536" s="615">
        <v>60.43</v>
      </c>
    </row>
    <row r="4537" spans="1:6">
      <c r="A4537" s="621"/>
      <c r="B4537" s="627" t="s">
        <v>7300</v>
      </c>
      <c r="C4537" s="628"/>
      <c r="D4537" s="629"/>
      <c r="E4537" s="629"/>
      <c r="F4537" s="629"/>
    </row>
    <row r="4538" spans="1:6">
      <c r="A4538" s="617" t="s">
        <v>16729</v>
      </c>
      <c r="B4538" s="618" t="s">
        <v>16730</v>
      </c>
      <c r="C4538" s="619" t="s">
        <v>5421</v>
      </c>
      <c r="D4538" s="620">
        <v>87.82</v>
      </c>
      <c r="E4538" s="620">
        <v>44.93</v>
      </c>
      <c r="F4538" s="620">
        <v>132.75</v>
      </c>
    </row>
    <row r="4539" spans="1:6" ht="30">
      <c r="A4539" s="612">
        <v>92691</v>
      </c>
      <c r="B4539" s="613" t="s">
        <v>7301</v>
      </c>
      <c r="C4539" s="614" t="s">
        <v>5421</v>
      </c>
      <c r="D4539" s="615">
        <v>75.489999999999995</v>
      </c>
      <c r="E4539" s="615">
        <v>22.56</v>
      </c>
      <c r="F4539" s="615">
        <v>98.05</v>
      </c>
    </row>
    <row r="4540" spans="1:6" ht="30">
      <c r="A4540" s="612">
        <v>92338</v>
      </c>
      <c r="B4540" s="613" t="s">
        <v>7302</v>
      </c>
      <c r="C4540" s="614" t="s">
        <v>5421</v>
      </c>
      <c r="D4540" s="615">
        <v>128.22999999999999</v>
      </c>
      <c r="E4540" s="615">
        <v>22.31</v>
      </c>
      <c r="F4540" s="615">
        <v>150.54</v>
      </c>
    </row>
    <row r="4541" spans="1:6" ht="30">
      <c r="A4541" s="612">
        <v>92339</v>
      </c>
      <c r="B4541" s="613" t="s">
        <v>7303</v>
      </c>
      <c r="C4541" s="614" t="s">
        <v>5421</v>
      </c>
      <c r="D4541" s="615">
        <v>203.28</v>
      </c>
      <c r="E4541" s="615">
        <v>24.74</v>
      </c>
      <c r="F4541" s="615">
        <v>228.02</v>
      </c>
    </row>
    <row r="4542" spans="1:6" ht="30">
      <c r="A4542" s="612">
        <v>92648</v>
      </c>
      <c r="B4542" s="613" t="s">
        <v>7304</v>
      </c>
      <c r="C4542" s="614" t="s">
        <v>5421</v>
      </c>
      <c r="D4542" s="615">
        <v>100.38</v>
      </c>
      <c r="E4542" s="615">
        <v>7.66</v>
      </c>
      <c r="F4542" s="615">
        <v>108.04</v>
      </c>
    </row>
    <row r="4543" spans="1:6" ht="30">
      <c r="A4543" s="612">
        <v>92649</v>
      </c>
      <c r="B4543" s="613" t="s">
        <v>7305</v>
      </c>
      <c r="C4543" s="614" t="s">
        <v>5421</v>
      </c>
      <c r="D4543" s="615">
        <v>122.98</v>
      </c>
      <c r="E4543" s="615">
        <v>8.83</v>
      </c>
      <c r="F4543" s="615">
        <v>131.81</v>
      </c>
    </row>
    <row r="4544" spans="1:6" ht="30">
      <c r="A4544" s="612">
        <v>92650</v>
      </c>
      <c r="B4544" s="613" t="s">
        <v>7306</v>
      </c>
      <c r="C4544" s="614" t="s">
        <v>5421</v>
      </c>
      <c r="D4544" s="615">
        <v>197.77</v>
      </c>
      <c r="E4544" s="615">
        <v>10.61</v>
      </c>
      <c r="F4544" s="615">
        <v>208.38</v>
      </c>
    </row>
    <row r="4545" spans="1:6" ht="30">
      <c r="A4545" s="612">
        <v>92689</v>
      </c>
      <c r="B4545" s="613" t="s">
        <v>7307</v>
      </c>
      <c r="C4545" s="614" t="s">
        <v>5421</v>
      </c>
      <c r="D4545" s="615">
        <v>46.07</v>
      </c>
      <c r="E4545" s="615">
        <v>6.71</v>
      </c>
      <c r="F4545" s="615">
        <v>52.78</v>
      </c>
    </row>
    <row r="4546" spans="1:6" ht="30">
      <c r="A4546" s="612">
        <v>92690</v>
      </c>
      <c r="B4546" s="613" t="s">
        <v>7308</v>
      </c>
      <c r="C4546" s="614" t="s">
        <v>5421</v>
      </c>
      <c r="D4546" s="615">
        <v>63.79</v>
      </c>
      <c r="E4546" s="615">
        <v>11.56</v>
      </c>
      <c r="F4546" s="615">
        <v>75.349999999999994</v>
      </c>
    </row>
    <row r="4547" spans="1:6">
      <c r="A4547" s="621"/>
      <c r="B4547" s="627" t="s">
        <v>11516</v>
      </c>
      <c r="C4547" s="610"/>
      <c r="D4547" s="611"/>
      <c r="E4547" s="611"/>
      <c r="F4547" s="611"/>
    </row>
    <row r="4548" spans="1:6" ht="30">
      <c r="A4548" s="612">
        <v>97537</v>
      </c>
      <c r="B4548" s="613" t="s">
        <v>7309</v>
      </c>
      <c r="C4548" s="614" t="s">
        <v>5390</v>
      </c>
      <c r="D4548" s="615">
        <v>20.38</v>
      </c>
      <c r="E4548" s="615">
        <v>6.73</v>
      </c>
      <c r="F4548" s="615">
        <v>27.11</v>
      </c>
    </row>
    <row r="4549" spans="1:6" ht="30">
      <c r="A4549" s="612">
        <v>97540</v>
      </c>
      <c r="B4549" s="613" t="s">
        <v>7310</v>
      </c>
      <c r="C4549" s="614" t="s">
        <v>5390</v>
      </c>
      <c r="D4549" s="615">
        <v>24.52</v>
      </c>
      <c r="E4549" s="615">
        <v>11.58</v>
      </c>
      <c r="F4549" s="615">
        <v>36.1</v>
      </c>
    </row>
    <row r="4550" spans="1:6" ht="30">
      <c r="A4550" s="612">
        <v>97541</v>
      </c>
      <c r="B4550" s="613" t="s">
        <v>7311</v>
      </c>
      <c r="C4550" s="614" t="s">
        <v>5390</v>
      </c>
      <c r="D4550" s="615">
        <v>18.96</v>
      </c>
      <c r="E4550" s="615">
        <v>11.59</v>
      </c>
      <c r="F4550" s="615">
        <v>30.55</v>
      </c>
    </row>
    <row r="4551" spans="1:6" ht="30">
      <c r="A4551" s="612">
        <v>97543</v>
      </c>
      <c r="B4551" s="613" t="s">
        <v>7312</v>
      </c>
      <c r="C4551" s="614" t="s">
        <v>5390</v>
      </c>
      <c r="D4551" s="615">
        <v>35.68</v>
      </c>
      <c r="E4551" s="615">
        <v>22.52</v>
      </c>
      <c r="F4551" s="615">
        <v>58.2</v>
      </c>
    </row>
    <row r="4552" spans="1:6" ht="30">
      <c r="A4552" s="612">
        <v>97544</v>
      </c>
      <c r="B4552" s="613" t="s">
        <v>7313</v>
      </c>
      <c r="C4552" s="614" t="s">
        <v>5390</v>
      </c>
      <c r="D4552" s="615">
        <v>29</v>
      </c>
      <c r="E4552" s="615">
        <v>22.52</v>
      </c>
      <c r="F4552" s="615">
        <v>51.52</v>
      </c>
    </row>
    <row r="4553" spans="1:6" ht="30">
      <c r="A4553" s="612">
        <v>97546</v>
      </c>
      <c r="B4553" s="613" t="s">
        <v>7314</v>
      </c>
      <c r="C4553" s="614" t="s">
        <v>5390</v>
      </c>
      <c r="D4553" s="615">
        <v>27.67</v>
      </c>
      <c r="E4553" s="615">
        <v>10.16</v>
      </c>
      <c r="F4553" s="615">
        <v>37.83</v>
      </c>
    </row>
    <row r="4554" spans="1:6" ht="30">
      <c r="A4554" s="612">
        <v>97547</v>
      </c>
      <c r="B4554" s="613" t="s">
        <v>7315</v>
      </c>
      <c r="C4554" s="614" t="s">
        <v>5390</v>
      </c>
      <c r="D4554" s="615">
        <v>27.67</v>
      </c>
      <c r="E4554" s="615">
        <v>10.16</v>
      </c>
      <c r="F4554" s="615">
        <v>37.83</v>
      </c>
    </row>
    <row r="4555" spans="1:6" ht="30">
      <c r="A4555" s="612">
        <v>97548</v>
      </c>
      <c r="B4555" s="613" t="s">
        <v>7316</v>
      </c>
      <c r="C4555" s="614" t="s">
        <v>5390</v>
      </c>
      <c r="D4555" s="615">
        <v>38.39</v>
      </c>
      <c r="E4555" s="615">
        <v>17.37</v>
      </c>
      <c r="F4555" s="615">
        <v>55.76</v>
      </c>
    </row>
    <row r="4556" spans="1:6" ht="30">
      <c r="A4556" s="612">
        <v>97549</v>
      </c>
      <c r="B4556" s="613" t="s">
        <v>7317</v>
      </c>
      <c r="C4556" s="614" t="s">
        <v>5390</v>
      </c>
      <c r="D4556" s="615">
        <v>38.39</v>
      </c>
      <c r="E4556" s="615">
        <v>17.37</v>
      </c>
      <c r="F4556" s="615">
        <v>55.76</v>
      </c>
    </row>
    <row r="4557" spans="1:6" ht="30">
      <c r="A4557" s="612">
        <v>97550</v>
      </c>
      <c r="B4557" s="613" t="s">
        <v>7318</v>
      </c>
      <c r="C4557" s="614" t="s">
        <v>5390</v>
      </c>
      <c r="D4557" s="615">
        <v>58.1</v>
      </c>
      <c r="E4557" s="615">
        <v>33.799999999999997</v>
      </c>
      <c r="F4557" s="615">
        <v>91.9</v>
      </c>
    </row>
    <row r="4558" spans="1:6" ht="30">
      <c r="A4558" s="612">
        <v>97551</v>
      </c>
      <c r="B4558" s="613" t="s">
        <v>7319</v>
      </c>
      <c r="C4558" s="614" t="s">
        <v>5390</v>
      </c>
      <c r="D4558" s="615">
        <v>58.1</v>
      </c>
      <c r="E4558" s="615">
        <v>33.799999999999997</v>
      </c>
      <c r="F4558" s="615">
        <v>91.9</v>
      </c>
    </row>
    <row r="4559" spans="1:6" ht="30">
      <c r="A4559" s="612">
        <v>97552</v>
      </c>
      <c r="B4559" s="613" t="s">
        <v>7320</v>
      </c>
      <c r="C4559" s="614" t="s">
        <v>5390</v>
      </c>
      <c r="D4559" s="615">
        <v>41.78</v>
      </c>
      <c r="E4559" s="615">
        <v>13.51</v>
      </c>
      <c r="F4559" s="615">
        <v>55.29</v>
      </c>
    </row>
    <row r="4560" spans="1:6" ht="30">
      <c r="A4560" s="612">
        <v>97553</v>
      </c>
      <c r="B4560" s="613" t="s">
        <v>7321</v>
      </c>
      <c r="C4560" s="614" t="s">
        <v>5390</v>
      </c>
      <c r="D4560" s="615">
        <v>56.03</v>
      </c>
      <c r="E4560" s="615">
        <v>23.17</v>
      </c>
      <c r="F4560" s="615">
        <v>79.2</v>
      </c>
    </row>
    <row r="4561" spans="1:6" ht="30">
      <c r="A4561" s="612">
        <v>97554</v>
      </c>
      <c r="B4561" s="613" t="s">
        <v>7322</v>
      </c>
      <c r="C4561" s="614" t="s">
        <v>5390</v>
      </c>
      <c r="D4561" s="615">
        <v>91.37</v>
      </c>
      <c r="E4561" s="615">
        <v>45.07</v>
      </c>
      <c r="F4561" s="615">
        <v>136.44</v>
      </c>
    </row>
    <row r="4562" spans="1:6">
      <c r="A4562" s="621"/>
      <c r="B4562" s="627" t="s">
        <v>11517</v>
      </c>
      <c r="C4562" s="628"/>
      <c r="D4562" s="629"/>
      <c r="E4562" s="629"/>
      <c r="F4562" s="629"/>
    </row>
    <row r="4563" spans="1:6" ht="30">
      <c r="A4563" s="617" t="s">
        <v>16731</v>
      </c>
      <c r="B4563" s="618" t="s">
        <v>16732</v>
      </c>
      <c r="C4563" s="619" t="s">
        <v>5421</v>
      </c>
      <c r="D4563" s="620">
        <v>58.14</v>
      </c>
      <c r="E4563" s="620">
        <v>18.73</v>
      </c>
      <c r="F4563" s="620">
        <v>76.87</v>
      </c>
    </row>
    <row r="4564" spans="1:6" ht="45">
      <c r="A4564" s="612">
        <v>97536</v>
      </c>
      <c r="B4564" s="613" t="s">
        <v>7323</v>
      </c>
      <c r="C4564" s="614" t="s">
        <v>5421</v>
      </c>
      <c r="D4564" s="615">
        <v>48.28</v>
      </c>
      <c r="E4564" s="615">
        <v>18.07</v>
      </c>
      <c r="F4564" s="615">
        <v>66.349999999999994</v>
      </c>
    </row>
    <row r="4565" spans="1:6" ht="45">
      <c r="A4565" s="612">
        <v>92687</v>
      </c>
      <c r="B4565" s="613" t="s">
        <v>7324</v>
      </c>
      <c r="C4565" s="614" t="s">
        <v>5421</v>
      </c>
      <c r="D4565" s="615">
        <v>24.51</v>
      </c>
      <c r="E4565" s="615">
        <v>6.47</v>
      </c>
      <c r="F4565" s="615">
        <v>30.98</v>
      </c>
    </row>
    <row r="4566" spans="1:6" ht="45">
      <c r="A4566" s="612">
        <v>92688</v>
      </c>
      <c r="B4566" s="613" t="s">
        <v>7325</v>
      </c>
      <c r="C4566" s="614" t="s">
        <v>5421</v>
      </c>
      <c r="D4566" s="615">
        <v>32.11</v>
      </c>
      <c r="E4566" s="615">
        <v>11.12</v>
      </c>
      <c r="F4566" s="615">
        <v>43.23</v>
      </c>
    </row>
    <row r="4567" spans="1:6" ht="30">
      <c r="A4567" s="612">
        <v>92693</v>
      </c>
      <c r="B4567" s="613" t="s">
        <v>7326</v>
      </c>
      <c r="C4567" s="614" t="s">
        <v>5390</v>
      </c>
      <c r="D4567" s="615">
        <v>9.0299999999999994</v>
      </c>
      <c r="E4567" s="615">
        <v>6.49</v>
      </c>
      <c r="F4567" s="615">
        <v>15.52</v>
      </c>
    </row>
    <row r="4568" spans="1:6" ht="30">
      <c r="A4568" s="612">
        <v>92695</v>
      </c>
      <c r="B4568" s="613" t="s">
        <v>7327</v>
      </c>
      <c r="C4568" s="614" t="s">
        <v>5390</v>
      </c>
      <c r="D4568" s="615">
        <v>13.19</v>
      </c>
      <c r="E4568" s="615">
        <v>11.13</v>
      </c>
      <c r="F4568" s="615">
        <v>24.32</v>
      </c>
    </row>
    <row r="4569" spans="1:6" ht="30">
      <c r="A4569" s="612">
        <v>92697</v>
      </c>
      <c r="B4569" s="613" t="s">
        <v>7328</v>
      </c>
      <c r="C4569" s="614" t="s">
        <v>5390</v>
      </c>
      <c r="D4569" s="615">
        <v>21.3</v>
      </c>
      <c r="E4569" s="615">
        <v>18.05</v>
      </c>
      <c r="F4569" s="615">
        <v>39.35</v>
      </c>
    </row>
    <row r="4570" spans="1:6" ht="30">
      <c r="A4570" s="612">
        <v>92953</v>
      </c>
      <c r="B4570" s="613" t="s">
        <v>7329</v>
      </c>
      <c r="C4570" s="614" t="s">
        <v>5390</v>
      </c>
      <c r="D4570" s="615">
        <v>14.59</v>
      </c>
      <c r="E4570" s="615">
        <v>11.13</v>
      </c>
      <c r="F4570" s="615">
        <v>25.72</v>
      </c>
    </row>
    <row r="4571" spans="1:6" ht="30">
      <c r="A4571" s="612">
        <v>92692</v>
      </c>
      <c r="B4571" s="613" t="s">
        <v>7330</v>
      </c>
      <c r="C4571" s="614" t="s">
        <v>5390</v>
      </c>
      <c r="D4571" s="615">
        <v>8.6</v>
      </c>
      <c r="E4571" s="615">
        <v>6.49</v>
      </c>
      <c r="F4571" s="615">
        <v>15.09</v>
      </c>
    </row>
    <row r="4572" spans="1:6" ht="30">
      <c r="A4572" s="612">
        <v>92694</v>
      </c>
      <c r="B4572" s="613" t="s">
        <v>7331</v>
      </c>
      <c r="C4572" s="614" t="s">
        <v>5390</v>
      </c>
      <c r="D4572" s="615">
        <v>12.76</v>
      </c>
      <c r="E4572" s="615">
        <v>11.13</v>
      </c>
      <c r="F4572" s="615">
        <v>23.89</v>
      </c>
    </row>
    <row r="4573" spans="1:6" ht="30">
      <c r="A4573" s="612">
        <v>92696</v>
      </c>
      <c r="B4573" s="613" t="s">
        <v>7332</v>
      </c>
      <c r="C4573" s="614" t="s">
        <v>5390</v>
      </c>
      <c r="D4573" s="615">
        <v>19.36</v>
      </c>
      <c r="E4573" s="615">
        <v>18.05</v>
      </c>
      <c r="F4573" s="615">
        <v>37.409999999999997</v>
      </c>
    </row>
    <row r="4574" spans="1:6" ht="30">
      <c r="A4574" s="612">
        <v>92704</v>
      </c>
      <c r="B4574" s="613" t="s">
        <v>7333</v>
      </c>
      <c r="C4574" s="614" t="s">
        <v>5390</v>
      </c>
      <c r="D4574" s="615">
        <v>15.18</v>
      </c>
      <c r="E4574" s="615">
        <v>12.96</v>
      </c>
      <c r="F4574" s="615">
        <v>28.14</v>
      </c>
    </row>
    <row r="4575" spans="1:6" ht="30">
      <c r="A4575" s="612">
        <v>92705</v>
      </c>
      <c r="B4575" s="613" t="s">
        <v>7334</v>
      </c>
      <c r="C4575" s="614" t="s">
        <v>5390</v>
      </c>
      <c r="D4575" s="615">
        <v>23</v>
      </c>
      <c r="E4575" s="615">
        <v>22.22</v>
      </c>
      <c r="F4575" s="615">
        <v>45.22</v>
      </c>
    </row>
    <row r="4576" spans="1:6" ht="30">
      <c r="A4576" s="612">
        <v>92706</v>
      </c>
      <c r="B4576" s="613" t="s">
        <v>7335</v>
      </c>
      <c r="C4576" s="614" t="s">
        <v>5390</v>
      </c>
      <c r="D4576" s="615">
        <v>37.03</v>
      </c>
      <c r="E4576" s="615">
        <v>36.15</v>
      </c>
      <c r="F4576" s="615">
        <v>73.180000000000007</v>
      </c>
    </row>
    <row r="4577" spans="1:6">
      <c r="A4577" s="617" t="s">
        <v>16733</v>
      </c>
      <c r="B4577" s="618" t="s">
        <v>16734</v>
      </c>
      <c r="C4577" s="619" t="s">
        <v>1</v>
      </c>
      <c r="D4577" s="620">
        <v>45.88</v>
      </c>
      <c r="E4577" s="620">
        <v>29.2</v>
      </c>
      <c r="F4577" s="620">
        <v>75.08</v>
      </c>
    </row>
    <row r="4578" spans="1:6" ht="30">
      <c r="A4578" s="617" t="s">
        <v>16735</v>
      </c>
      <c r="B4578" s="618" t="s">
        <v>16736</v>
      </c>
      <c r="C4578" s="619" t="s">
        <v>1</v>
      </c>
      <c r="D4578" s="620">
        <v>211.71</v>
      </c>
      <c r="E4578" s="620">
        <v>15.58</v>
      </c>
      <c r="F4578" s="620">
        <v>227.29</v>
      </c>
    </row>
    <row r="4579" spans="1:6" ht="30">
      <c r="A4579" s="612">
        <v>92904</v>
      </c>
      <c r="B4579" s="613" t="s">
        <v>7336</v>
      </c>
      <c r="C4579" s="614" t="s">
        <v>5390</v>
      </c>
      <c r="D4579" s="615">
        <v>28.16</v>
      </c>
      <c r="E4579" s="615">
        <v>6.47</v>
      </c>
      <c r="F4579" s="615">
        <v>34.630000000000003</v>
      </c>
    </row>
    <row r="4580" spans="1:6" ht="30">
      <c r="A4580" s="612">
        <v>92905</v>
      </c>
      <c r="B4580" s="613" t="s">
        <v>7337</v>
      </c>
      <c r="C4580" s="614" t="s">
        <v>5390</v>
      </c>
      <c r="D4580" s="615">
        <v>38.28</v>
      </c>
      <c r="E4580" s="615">
        <v>11.11</v>
      </c>
      <c r="F4580" s="615">
        <v>49.39</v>
      </c>
    </row>
    <row r="4581" spans="1:6" ht="30">
      <c r="A4581" s="612">
        <v>92906</v>
      </c>
      <c r="B4581" s="613" t="s">
        <v>7338</v>
      </c>
      <c r="C4581" s="614" t="s">
        <v>5390</v>
      </c>
      <c r="D4581" s="615">
        <v>42.13</v>
      </c>
      <c r="E4581" s="615">
        <v>18.04</v>
      </c>
      <c r="F4581" s="615">
        <v>60.17</v>
      </c>
    </row>
    <row r="4582" spans="1:6" ht="30">
      <c r="A4582" s="612">
        <v>92698</v>
      </c>
      <c r="B4582" s="613" t="s">
        <v>7339</v>
      </c>
      <c r="C4582" s="614" t="s">
        <v>5390</v>
      </c>
      <c r="D4582" s="615">
        <v>12.59</v>
      </c>
      <c r="E4582" s="615">
        <v>9.6999999999999993</v>
      </c>
      <c r="F4582" s="615">
        <v>22.29</v>
      </c>
    </row>
    <row r="4583" spans="1:6" ht="30">
      <c r="A4583" s="612">
        <v>92700</v>
      </c>
      <c r="B4583" s="613" t="s">
        <v>7340</v>
      </c>
      <c r="C4583" s="614" t="s">
        <v>5390</v>
      </c>
      <c r="D4583" s="615">
        <v>19.64</v>
      </c>
      <c r="E4583" s="615">
        <v>16.670000000000002</v>
      </c>
      <c r="F4583" s="615">
        <v>36.31</v>
      </c>
    </row>
    <row r="4584" spans="1:6" ht="30">
      <c r="A4584" s="612">
        <v>92702</v>
      </c>
      <c r="B4584" s="613" t="s">
        <v>7341</v>
      </c>
      <c r="C4584" s="614" t="s">
        <v>5390</v>
      </c>
      <c r="D4584" s="615">
        <v>29.65</v>
      </c>
      <c r="E4584" s="615">
        <v>27.1</v>
      </c>
      <c r="F4584" s="615">
        <v>56.75</v>
      </c>
    </row>
    <row r="4585" spans="1:6" ht="30">
      <c r="A4585" s="612">
        <v>92699</v>
      </c>
      <c r="B4585" s="613" t="s">
        <v>7342</v>
      </c>
      <c r="C4585" s="614" t="s">
        <v>5390</v>
      </c>
      <c r="D4585" s="615">
        <v>11.19</v>
      </c>
      <c r="E4585" s="615">
        <v>9.6999999999999993</v>
      </c>
      <c r="F4585" s="615">
        <v>20.89</v>
      </c>
    </row>
    <row r="4586" spans="1:6" ht="30">
      <c r="A4586" s="612">
        <v>92701</v>
      </c>
      <c r="B4586" s="613" t="s">
        <v>7343</v>
      </c>
      <c r="C4586" s="614" t="s">
        <v>5390</v>
      </c>
      <c r="D4586" s="615">
        <v>17.559999999999999</v>
      </c>
      <c r="E4586" s="615">
        <v>16.670000000000002</v>
      </c>
      <c r="F4586" s="615">
        <v>34.229999999999997</v>
      </c>
    </row>
    <row r="4587" spans="1:6" ht="30">
      <c r="A4587" s="612">
        <v>92703</v>
      </c>
      <c r="B4587" s="613" t="s">
        <v>7344</v>
      </c>
      <c r="C4587" s="614" t="s">
        <v>5390</v>
      </c>
      <c r="D4587" s="615">
        <v>27.06</v>
      </c>
      <c r="E4587" s="615">
        <v>27.12</v>
      </c>
      <c r="F4587" s="615">
        <v>54.18</v>
      </c>
    </row>
    <row r="4588" spans="1:6">
      <c r="A4588" s="617" t="s">
        <v>16737</v>
      </c>
      <c r="B4588" s="618" t="s">
        <v>16738</v>
      </c>
      <c r="C4588" s="619" t="s">
        <v>1</v>
      </c>
      <c r="D4588" s="620">
        <v>35.65</v>
      </c>
      <c r="E4588" s="620">
        <v>26.21</v>
      </c>
      <c r="F4588" s="620">
        <v>61.86</v>
      </c>
    </row>
    <row r="4589" spans="1:6" ht="30">
      <c r="A4589" s="617" t="s">
        <v>16739</v>
      </c>
      <c r="B4589" s="618" t="s">
        <v>16740</v>
      </c>
      <c r="C4589" s="619" t="s">
        <v>5390</v>
      </c>
      <c r="D4589" s="620">
        <v>8.89</v>
      </c>
      <c r="E4589" s="620">
        <v>7.49</v>
      </c>
      <c r="F4589" s="620">
        <v>16.38</v>
      </c>
    </row>
    <row r="4590" spans="1:6" ht="30">
      <c r="A4590" s="617" t="s">
        <v>16741</v>
      </c>
      <c r="B4590" s="618" t="s">
        <v>16742</v>
      </c>
      <c r="C4590" s="619" t="s">
        <v>5390</v>
      </c>
      <c r="D4590" s="620">
        <v>9.68</v>
      </c>
      <c r="E4590" s="620">
        <v>6.37</v>
      </c>
      <c r="F4590" s="620">
        <v>16.05</v>
      </c>
    </row>
    <row r="4591" spans="1:6" ht="30">
      <c r="A4591" s="617" t="s">
        <v>16743</v>
      </c>
      <c r="B4591" s="618" t="s">
        <v>16744</v>
      </c>
      <c r="C4591" s="619" t="s">
        <v>5390</v>
      </c>
      <c r="D4591" s="620">
        <v>16.25</v>
      </c>
      <c r="E4591" s="620">
        <v>14.97</v>
      </c>
      <c r="F4591" s="620">
        <v>31.22</v>
      </c>
    </row>
    <row r="4592" spans="1:6" ht="30">
      <c r="A4592" s="617" t="s">
        <v>16745</v>
      </c>
      <c r="B4592" s="618" t="s">
        <v>16746</v>
      </c>
      <c r="C4592" s="619" t="s">
        <v>5390</v>
      </c>
      <c r="D4592" s="620">
        <v>13.37</v>
      </c>
      <c r="E4592" s="620">
        <v>7.49</v>
      </c>
      <c r="F4592" s="620">
        <v>20.86</v>
      </c>
    </row>
    <row r="4593" spans="1:6" ht="30">
      <c r="A4593" s="617" t="s">
        <v>16747</v>
      </c>
      <c r="B4593" s="618" t="s">
        <v>16748</v>
      </c>
      <c r="C4593" s="619" t="s">
        <v>5390</v>
      </c>
      <c r="D4593" s="620">
        <v>19.98</v>
      </c>
      <c r="E4593" s="620">
        <v>8.61</v>
      </c>
      <c r="F4593" s="620">
        <v>28.59</v>
      </c>
    </row>
    <row r="4594" spans="1:6" ht="30">
      <c r="A4594" s="617" t="s">
        <v>16749</v>
      </c>
      <c r="B4594" s="618" t="s">
        <v>16750</v>
      </c>
      <c r="C4594" s="619" t="s">
        <v>5390</v>
      </c>
      <c r="D4594" s="620">
        <v>27.46</v>
      </c>
      <c r="E4594" s="620">
        <v>14.97</v>
      </c>
      <c r="F4594" s="620">
        <v>42.43</v>
      </c>
    </row>
    <row r="4595" spans="1:6" ht="30">
      <c r="A4595" s="617" t="s">
        <v>16751</v>
      </c>
      <c r="B4595" s="618" t="s">
        <v>16752</v>
      </c>
      <c r="C4595" s="619" t="s">
        <v>5390</v>
      </c>
      <c r="D4595" s="620">
        <v>25.58</v>
      </c>
      <c r="E4595" s="620">
        <v>10.11</v>
      </c>
      <c r="F4595" s="620">
        <v>35.69</v>
      </c>
    </row>
    <row r="4596" spans="1:6" ht="30">
      <c r="A4596" s="617" t="s">
        <v>16753</v>
      </c>
      <c r="B4596" s="618" t="s">
        <v>16754</v>
      </c>
      <c r="C4596" s="619" t="s">
        <v>5390</v>
      </c>
      <c r="D4596" s="620">
        <v>8.1</v>
      </c>
      <c r="E4596" s="620">
        <v>6.37</v>
      </c>
      <c r="F4596" s="620">
        <v>14.47</v>
      </c>
    </row>
    <row r="4597" spans="1:6" ht="30">
      <c r="A4597" s="617" t="s">
        <v>16755</v>
      </c>
      <c r="B4597" s="618" t="s">
        <v>16756</v>
      </c>
      <c r="C4597" s="619" t="s">
        <v>5390</v>
      </c>
      <c r="D4597" s="620">
        <v>10.199999999999999</v>
      </c>
      <c r="E4597" s="620">
        <v>7.49</v>
      </c>
      <c r="F4597" s="620">
        <v>17.690000000000001</v>
      </c>
    </row>
    <row r="4598" spans="1:6" ht="30">
      <c r="A4598" s="617" t="s">
        <v>16757</v>
      </c>
      <c r="B4598" s="618" t="s">
        <v>16758</v>
      </c>
      <c r="C4598" s="619" t="s">
        <v>5390</v>
      </c>
      <c r="D4598" s="620">
        <v>13.97</v>
      </c>
      <c r="E4598" s="620">
        <v>8.61</v>
      </c>
      <c r="F4598" s="620">
        <v>22.58</v>
      </c>
    </row>
    <row r="4599" spans="1:6" ht="30">
      <c r="A4599" s="617" t="s">
        <v>16759</v>
      </c>
      <c r="B4599" s="618" t="s">
        <v>16760</v>
      </c>
      <c r="C4599" s="619" t="s">
        <v>5390</v>
      </c>
      <c r="D4599" s="620">
        <v>20.170000000000002</v>
      </c>
      <c r="E4599" s="620">
        <v>10.11</v>
      </c>
      <c r="F4599" s="620">
        <v>30.28</v>
      </c>
    </row>
    <row r="4600" spans="1:6" ht="30">
      <c r="A4600" s="617" t="s">
        <v>16761</v>
      </c>
      <c r="B4600" s="618" t="s">
        <v>16762</v>
      </c>
      <c r="C4600" s="619" t="s">
        <v>5390</v>
      </c>
      <c r="D4600" s="620">
        <v>24.43</v>
      </c>
      <c r="E4600" s="620">
        <v>11.23</v>
      </c>
      <c r="F4600" s="620">
        <v>35.659999999999997</v>
      </c>
    </row>
    <row r="4601" spans="1:6" ht="30">
      <c r="A4601" s="617" t="s">
        <v>16763</v>
      </c>
      <c r="B4601" s="618" t="s">
        <v>16764</v>
      </c>
      <c r="C4601" s="619" t="s">
        <v>5390</v>
      </c>
      <c r="D4601" s="620">
        <v>58.16</v>
      </c>
      <c r="E4601" s="620">
        <v>14.97</v>
      </c>
      <c r="F4601" s="620">
        <v>73.13</v>
      </c>
    </row>
    <row r="4602" spans="1:6" ht="30">
      <c r="A4602" s="621"/>
      <c r="B4602" s="627" t="s">
        <v>11518</v>
      </c>
      <c r="C4602" s="628"/>
      <c r="D4602" s="629"/>
      <c r="E4602" s="629"/>
      <c r="F4602" s="629"/>
    </row>
    <row r="4603" spans="1:6" ht="30">
      <c r="A4603" s="612">
        <v>97335</v>
      </c>
      <c r="B4603" s="613" t="s">
        <v>12345</v>
      </c>
      <c r="C4603" s="614" t="s">
        <v>5421</v>
      </c>
      <c r="D4603" s="615">
        <v>76.400000000000006</v>
      </c>
      <c r="E4603" s="615">
        <v>1.62</v>
      </c>
      <c r="F4603" s="615">
        <v>78.02</v>
      </c>
    </row>
    <row r="4604" spans="1:6" ht="30">
      <c r="A4604" s="612">
        <v>97336</v>
      </c>
      <c r="B4604" s="613" t="s">
        <v>12346</v>
      </c>
      <c r="C4604" s="614" t="s">
        <v>5421</v>
      </c>
      <c r="D4604" s="615">
        <v>97.21</v>
      </c>
      <c r="E4604" s="615">
        <v>2.11</v>
      </c>
      <c r="F4604" s="615">
        <v>99.32</v>
      </c>
    </row>
    <row r="4605" spans="1:6" ht="30">
      <c r="A4605" s="612">
        <v>97337</v>
      </c>
      <c r="B4605" s="613" t="s">
        <v>12347</v>
      </c>
      <c r="C4605" s="614" t="s">
        <v>5421</v>
      </c>
      <c r="D4605" s="615">
        <v>146.63</v>
      </c>
      <c r="E4605" s="615">
        <v>2.65</v>
      </c>
      <c r="F4605" s="615">
        <v>149.28</v>
      </c>
    </row>
    <row r="4606" spans="1:6" ht="30">
      <c r="A4606" s="612">
        <v>97338</v>
      </c>
      <c r="B4606" s="613" t="s">
        <v>12348</v>
      </c>
      <c r="C4606" s="614" t="s">
        <v>5421</v>
      </c>
      <c r="D4606" s="615">
        <v>176.41</v>
      </c>
      <c r="E4606" s="615">
        <v>3.21</v>
      </c>
      <c r="F4606" s="615">
        <v>179.62</v>
      </c>
    </row>
    <row r="4607" spans="1:6" ht="30">
      <c r="A4607" s="612">
        <v>97339</v>
      </c>
      <c r="B4607" s="613" t="s">
        <v>12349</v>
      </c>
      <c r="C4607" s="614" t="s">
        <v>5421</v>
      </c>
      <c r="D4607" s="615">
        <v>189.4</v>
      </c>
      <c r="E4607" s="615">
        <v>4.17</v>
      </c>
      <c r="F4607" s="615">
        <v>193.57</v>
      </c>
    </row>
    <row r="4608" spans="1:6" ht="30">
      <c r="A4608" s="612">
        <v>97340</v>
      </c>
      <c r="B4608" s="613" t="s">
        <v>12350</v>
      </c>
      <c r="C4608" s="614" t="s">
        <v>5421</v>
      </c>
      <c r="D4608" s="615">
        <v>189.77</v>
      </c>
      <c r="E4608" s="615">
        <v>5.12</v>
      </c>
      <c r="F4608" s="615">
        <v>194.89</v>
      </c>
    </row>
    <row r="4609" spans="1:6" ht="45">
      <c r="A4609" s="621"/>
      <c r="B4609" s="627" t="s">
        <v>11519</v>
      </c>
      <c r="C4609" s="628"/>
      <c r="D4609" s="629"/>
      <c r="E4609" s="629"/>
      <c r="F4609" s="629"/>
    </row>
    <row r="4610" spans="1:6" ht="30">
      <c r="A4610" s="612">
        <v>97347</v>
      </c>
      <c r="B4610" s="613" t="s">
        <v>7345</v>
      </c>
      <c r="C4610" s="614" t="s">
        <v>5421</v>
      </c>
      <c r="D4610" s="615">
        <v>92.26</v>
      </c>
      <c r="E4610" s="615">
        <v>1.73</v>
      </c>
      <c r="F4610" s="615">
        <v>93.99</v>
      </c>
    </row>
    <row r="4611" spans="1:6" ht="30">
      <c r="A4611" s="612">
        <v>97348</v>
      </c>
      <c r="B4611" s="613" t="s">
        <v>7346</v>
      </c>
      <c r="C4611" s="614" t="s">
        <v>5421</v>
      </c>
      <c r="D4611" s="615">
        <v>127.67</v>
      </c>
      <c r="E4611" s="615">
        <v>2.08</v>
      </c>
      <c r="F4611" s="615">
        <v>129.75</v>
      </c>
    </row>
    <row r="4612" spans="1:6" ht="30">
      <c r="A4612" s="612">
        <v>97349</v>
      </c>
      <c r="B4612" s="613" t="s">
        <v>7347</v>
      </c>
      <c r="C4612" s="614" t="s">
        <v>5421</v>
      </c>
      <c r="D4612" s="615">
        <v>184.43</v>
      </c>
      <c r="E4612" s="615">
        <v>2.4500000000000002</v>
      </c>
      <c r="F4612" s="615">
        <v>186.88</v>
      </c>
    </row>
    <row r="4613" spans="1:6" ht="30">
      <c r="A4613" s="612">
        <v>97350</v>
      </c>
      <c r="B4613" s="613" t="s">
        <v>7348</v>
      </c>
      <c r="C4613" s="614" t="s">
        <v>5421</v>
      </c>
      <c r="D4613" s="615">
        <v>224.03</v>
      </c>
      <c r="E4613" s="615">
        <v>2.83</v>
      </c>
      <c r="F4613" s="615">
        <v>226.86</v>
      </c>
    </row>
    <row r="4614" spans="1:6" ht="30">
      <c r="A4614" s="612">
        <v>97351</v>
      </c>
      <c r="B4614" s="613" t="s">
        <v>7349</v>
      </c>
      <c r="C4614" s="614" t="s">
        <v>5421</v>
      </c>
      <c r="D4614" s="615">
        <v>310.12</v>
      </c>
      <c r="E4614" s="615">
        <v>3.49</v>
      </c>
      <c r="F4614" s="615">
        <v>313.61</v>
      </c>
    </row>
    <row r="4615" spans="1:6" ht="30">
      <c r="A4615" s="612">
        <v>97352</v>
      </c>
      <c r="B4615" s="613" t="s">
        <v>7350</v>
      </c>
      <c r="C4615" s="614" t="s">
        <v>5421</v>
      </c>
      <c r="D4615" s="615">
        <v>402.18</v>
      </c>
      <c r="E4615" s="615">
        <v>4.1399999999999997</v>
      </c>
      <c r="F4615" s="615">
        <v>406.32</v>
      </c>
    </row>
    <row r="4616" spans="1:6" ht="30">
      <c r="A4616" s="612">
        <v>97353</v>
      </c>
      <c r="B4616" s="613" t="s">
        <v>7351</v>
      </c>
      <c r="C4616" s="614" t="s">
        <v>5421</v>
      </c>
      <c r="D4616" s="615">
        <v>57.98</v>
      </c>
      <c r="E4616" s="615">
        <v>4.66</v>
      </c>
      <c r="F4616" s="615">
        <v>62.64</v>
      </c>
    </row>
    <row r="4617" spans="1:6" ht="30">
      <c r="A4617" s="612">
        <v>97354</v>
      </c>
      <c r="B4617" s="613" t="s">
        <v>7352</v>
      </c>
      <c r="C4617" s="614" t="s">
        <v>5421</v>
      </c>
      <c r="D4617" s="615">
        <v>93.64</v>
      </c>
      <c r="E4617" s="615">
        <v>5.37</v>
      </c>
      <c r="F4617" s="615">
        <v>99.01</v>
      </c>
    </row>
    <row r="4618" spans="1:6" ht="30">
      <c r="A4618" s="612">
        <v>97355</v>
      </c>
      <c r="B4618" s="613" t="s">
        <v>7353</v>
      </c>
      <c r="C4618" s="614" t="s">
        <v>5421</v>
      </c>
      <c r="D4618" s="615">
        <v>129.16</v>
      </c>
      <c r="E4618" s="615">
        <v>5.97</v>
      </c>
      <c r="F4618" s="615">
        <v>135.13</v>
      </c>
    </row>
    <row r="4619" spans="1:6" ht="30">
      <c r="A4619" s="612">
        <v>97356</v>
      </c>
      <c r="B4619" s="613" t="s">
        <v>7354</v>
      </c>
      <c r="C4619" s="614" t="s">
        <v>5421</v>
      </c>
      <c r="D4619" s="615">
        <v>61.03</v>
      </c>
      <c r="E4619" s="615">
        <v>12.64</v>
      </c>
      <c r="F4619" s="615">
        <v>73.67</v>
      </c>
    </row>
    <row r="4620" spans="1:6" ht="30">
      <c r="A4620" s="612">
        <v>97357</v>
      </c>
      <c r="B4620" s="613" t="s">
        <v>7355</v>
      </c>
      <c r="C4620" s="614" t="s">
        <v>5421</v>
      </c>
      <c r="D4620" s="615">
        <v>98.9</v>
      </c>
      <c r="E4620" s="615">
        <v>19.079999999999998</v>
      </c>
      <c r="F4620" s="615">
        <v>117.98</v>
      </c>
    </row>
    <row r="4621" spans="1:6" ht="30">
      <c r="A4621" s="612">
        <v>97358</v>
      </c>
      <c r="B4621" s="613" t="s">
        <v>7356</v>
      </c>
      <c r="C4621" s="614" t="s">
        <v>5421</v>
      </c>
      <c r="D4621" s="615">
        <v>136.33000000000001</v>
      </c>
      <c r="E4621" s="615">
        <v>24.66</v>
      </c>
      <c r="F4621" s="615">
        <v>160.99</v>
      </c>
    </row>
    <row r="4622" spans="1:6">
      <c r="A4622" s="621"/>
      <c r="B4622" s="627" t="s">
        <v>16765</v>
      </c>
      <c r="C4622" s="628"/>
      <c r="D4622" s="629"/>
      <c r="E4622" s="629"/>
      <c r="F4622" s="629"/>
    </row>
    <row r="4623" spans="1:6" ht="30">
      <c r="A4623" s="612">
        <v>92275</v>
      </c>
      <c r="B4623" s="613" t="s">
        <v>12296</v>
      </c>
      <c r="C4623" s="614" t="s">
        <v>5421</v>
      </c>
      <c r="D4623" s="615">
        <v>52.66</v>
      </c>
      <c r="E4623" s="615">
        <v>1.62</v>
      </c>
      <c r="F4623" s="615">
        <v>54.28</v>
      </c>
    </row>
    <row r="4624" spans="1:6" ht="30">
      <c r="A4624" s="612">
        <v>92276</v>
      </c>
      <c r="B4624" s="613" t="s">
        <v>12297</v>
      </c>
      <c r="C4624" s="614" t="s">
        <v>5421</v>
      </c>
      <c r="D4624" s="615">
        <v>66.849999999999994</v>
      </c>
      <c r="E4624" s="615">
        <v>2.11</v>
      </c>
      <c r="F4624" s="615">
        <v>68.959999999999994</v>
      </c>
    </row>
    <row r="4625" spans="1:6" ht="30">
      <c r="A4625" s="612">
        <v>92277</v>
      </c>
      <c r="B4625" s="613" t="s">
        <v>12298</v>
      </c>
      <c r="C4625" s="614" t="s">
        <v>5421</v>
      </c>
      <c r="D4625" s="615">
        <v>96.94</v>
      </c>
      <c r="E4625" s="615">
        <v>2.65</v>
      </c>
      <c r="F4625" s="615">
        <v>99.59</v>
      </c>
    </row>
    <row r="4626" spans="1:6" ht="30">
      <c r="A4626" s="612">
        <v>92278</v>
      </c>
      <c r="B4626" s="613" t="s">
        <v>12299</v>
      </c>
      <c r="C4626" s="614" t="s">
        <v>5421</v>
      </c>
      <c r="D4626" s="615">
        <v>130.74</v>
      </c>
      <c r="E4626" s="615">
        <v>3.21</v>
      </c>
      <c r="F4626" s="615">
        <v>133.94999999999999</v>
      </c>
    </row>
    <row r="4627" spans="1:6" ht="30">
      <c r="A4627" s="612">
        <v>92279</v>
      </c>
      <c r="B4627" s="613" t="s">
        <v>12300</v>
      </c>
      <c r="C4627" s="614" t="s">
        <v>5421</v>
      </c>
      <c r="D4627" s="615">
        <v>189.4</v>
      </c>
      <c r="E4627" s="615">
        <v>4.17</v>
      </c>
      <c r="F4627" s="615">
        <v>193.57</v>
      </c>
    </row>
    <row r="4628" spans="1:6" ht="30">
      <c r="A4628" s="612">
        <v>92280</v>
      </c>
      <c r="B4628" s="613" t="s">
        <v>12301</v>
      </c>
      <c r="C4628" s="614" t="s">
        <v>5421</v>
      </c>
      <c r="D4628" s="615">
        <v>266.54000000000002</v>
      </c>
      <c r="E4628" s="615">
        <v>5.12</v>
      </c>
      <c r="F4628" s="615">
        <v>271.66000000000003</v>
      </c>
    </row>
    <row r="4629" spans="1:6" ht="30">
      <c r="A4629" s="612">
        <v>92305</v>
      </c>
      <c r="B4629" s="613" t="s">
        <v>12308</v>
      </c>
      <c r="C4629" s="614" t="s">
        <v>5421</v>
      </c>
      <c r="D4629" s="615">
        <v>32.19</v>
      </c>
      <c r="E4629" s="615">
        <v>5.08</v>
      </c>
      <c r="F4629" s="615">
        <v>37.270000000000003</v>
      </c>
    </row>
    <row r="4630" spans="1:6" ht="30">
      <c r="A4630" s="612">
        <v>92306</v>
      </c>
      <c r="B4630" s="613" t="s">
        <v>12309</v>
      </c>
      <c r="C4630" s="614" t="s">
        <v>5421</v>
      </c>
      <c r="D4630" s="615">
        <v>54.28</v>
      </c>
      <c r="E4630" s="615">
        <v>5.85</v>
      </c>
      <c r="F4630" s="615">
        <v>60.13</v>
      </c>
    </row>
    <row r="4631" spans="1:6" ht="30">
      <c r="A4631" s="612">
        <v>92307</v>
      </c>
      <c r="B4631" s="613" t="s">
        <v>12310</v>
      </c>
      <c r="C4631" s="614" t="s">
        <v>5421</v>
      </c>
      <c r="D4631" s="615">
        <v>68.540000000000006</v>
      </c>
      <c r="E4631" s="615">
        <v>6.52</v>
      </c>
      <c r="F4631" s="615">
        <v>75.06</v>
      </c>
    </row>
    <row r="4632" spans="1:6" ht="30">
      <c r="A4632" s="612">
        <v>92320</v>
      </c>
      <c r="B4632" s="613" t="s">
        <v>12314</v>
      </c>
      <c r="C4632" s="614" t="s">
        <v>5421</v>
      </c>
      <c r="D4632" s="615">
        <v>35.51</v>
      </c>
      <c r="E4632" s="615">
        <v>13.76</v>
      </c>
      <c r="F4632" s="615">
        <v>49.27</v>
      </c>
    </row>
    <row r="4633" spans="1:6" ht="30">
      <c r="A4633" s="612">
        <v>92321</v>
      </c>
      <c r="B4633" s="613" t="s">
        <v>12315</v>
      </c>
      <c r="C4633" s="614" t="s">
        <v>5421</v>
      </c>
      <c r="D4633" s="615">
        <v>60</v>
      </c>
      <c r="E4633" s="615">
        <v>20.81</v>
      </c>
      <c r="F4633" s="615">
        <v>80.81</v>
      </c>
    </row>
    <row r="4634" spans="1:6" ht="30">
      <c r="A4634" s="612">
        <v>92322</v>
      </c>
      <c r="B4634" s="613" t="s">
        <v>12316</v>
      </c>
      <c r="C4634" s="614" t="s">
        <v>5421</v>
      </c>
      <c r="D4634" s="615">
        <v>76.34</v>
      </c>
      <c r="E4634" s="615">
        <v>26.85</v>
      </c>
      <c r="F4634" s="615">
        <v>103.19</v>
      </c>
    </row>
    <row r="4635" spans="1:6" ht="45">
      <c r="A4635" s="612">
        <v>94602</v>
      </c>
      <c r="B4635" s="613" t="s">
        <v>7810</v>
      </c>
      <c r="C4635" s="614" t="s">
        <v>5421</v>
      </c>
      <c r="D4635" s="615">
        <v>184.65</v>
      </c>
      <c r="E4635" s="615">
        <v>25.52</v>
      </c>
      <c r="F4635" s="615">
        <v>210.17</v>
      </c>
    </row>
    <row r="4636" spans="1:6" ht="45">
      <c r="A4636" s="612">
        <v>94603</v>
      </c>
      <c r="B4636" s="613" t="s">
        <v>7811</v>
      </c>
      <c r="C4636" s="614" t="s">
        <v>5421</v>
      </c>
      <c r="D4636" s="615">
        <v>256.14</v>
      </c>
      <c r="E4636" s="615">
        <v>25.51</v>
      </c>
      <c r="F4636" s="615">
        <v>281.64999999999998</v>
      </c>
    </row>
    <row r="4637" spans="1:6" ht="45">
      <c r="A4637" s="612">
        <v>94604</v>
      </c>
      <c r="B4637" s="613" t="s">
        <v>7812</v>
      </c>
      <c r="C4637" s="614" t="s">
        <v>5421</v>
      </c>
      <c r="D4637" s="615">
        <v>356.42</v>
      </c>
      <c r="E4637" s="615">
        <v>27.79</v>
      </c>
      <c r="F4637" s="615">
        <v>384.21</v>
      </c>
    </row>
    <row r="4638" spans="1:6" ht="45">
      <c r="A4638" s="612">
        <v>94605</v>
      </c>
      <c r="B4638" s="613" t="s">
        <v>7813</v>
      </c>
      <c r="C4638" s="614" t="s">
        <v>5421</v>
      </c>
      <c r="D4638" s="615">
        <v>520.47</v>
      </c>
      <c r="E4638" s="615">
        <v>27.79</v>
      </c>
      <c r="F4638" s="615">
        <v>548.26</v>
      </c>
    </row>
    <row r="4639" spans="1:6" ht="45">
      <c r="A4639" s="612">
        <v>94606</v>
      </c>
      <c r="B4639" s="613" t="s">
        <v>7814</v>
      </c>
      <c r="C4639" s="614" t="s">
        <v>5390</v>
      </c>
      <c r="D4639" s="615">
        <v>63.93</v>
      </c>
      <c r="E4639" s="615">
        <v>15.29</v>
      </c>
      <c r="F4639" s="615">
        <v>79.22</v>
      </c>
    </row>
    <row r="4640" spans="1:6" ht="45">
      <c r="A4640" s="612">
        <v>94608</v>
      </c>
      <c r="B4640" s="613" t="s">
        <v>7815</v>
      </c>
      <c r="C4640" s="614" t="s">
        <v>5390</v>
      </c>
      <c r="D4640" s="615">
        <v>174.9</v>
      </c>
      <c r="E4640" s="615">
        <v>15.29</v>
      </c>
      <c r="F4640" s="615">
        <v>190.19</v>
      </c>
    </row>
    <row r="4641" spans="1:6" ht="45">
      <c r="A4641" s="612">
        <v>94610</v>
      </c>
      <c r="B4641" s="613" t="s">
        <v>7816</v>
      </c>
      <c r="C4641" s="614" t="s">
        <v>5390</v>
      </c>
      <c r="D4641" s="615">
        <v>264.60000000000002</v>
      </c>
      <c r="E4641" s="615">
        <v>16.68</v>
      </c>
      <c r="F4641" s="615">
        <v>281.27999999999997</v>
      </c>
    </row>
    <row r="4642" spans="1:6" ht="45">
      <c r="A4642" s="612">
        <v>94612</v>
      </c>
      <c r="B4642" s="613" t="s">
        <v>7817</v>
      </c>
      <c r="C4642" s="614" t="s">
        <v>5390</v>
      </c>
      <c r="D4642" s="615">
        <v>376.62</v>
      </c>
      <c r="E4642" s="615">
        <v>16.68</v>
      </c>
      <c r="F4642" s="615">
        <v>393.3</v>
      </c>
    </row>
    <row r="4643" spans="1:6" ht="45">
      <c r="A4643" s="612">
        <v>94614</v>
      </c>
      <c r="B4643" s="613" t="s">
        <v>7818</v>
      </c>
      <c r="C4643" s="614" t="s">
        <v>5390</v>
      </c>
      <c r="D4643" s="615">
        <v>110.42</v>
      </c>
      <c r="E4643" s="615">
        <v>22.98</v>
      </c>
      <c r="F4643" s="615">
        <v>133.4</v>
      </c>
    </row>
    <row r="4644" spans="1:6" ht="45">
      <c r="A4644" s="612">
        <v>94615</v>
      </c>
      <c r="B4644" s="613" t="s">
        <v>7819</v>
      </c>
      <c r="C4644" s="614" t="s">
        <v>5390</v>
      </c>
      <c r="D4644" s="615">
        <v>127.84</v>
      </c>
      <c r="E4644" s="615">
        <v>22.98</v>
      </c>
      <c r="F4644" s="615">
        <v>150.82</v>
      </c>
    </row>
    <row r="4645" spans="1:6" ht="45">
      <c r="A4645" s="612">
        <v>94616</v>
      </c>
      <c r="B4645" s="613" t="s">
        <v>7820</v>
      </c>
      <c r="C4645" s="614" t="s">
        <v>5390</v>
      </c>
      <c r="D4645" s="615">
        <v>339.37</v>
      </c>
      <c r="E4645" s="615">
        <v>22.97</v>
      </c>
      <c r="F4645" s="615">
        <v>362.34</v>
      </c>
    </row>
    <row r="4646" spans="1:6" ht="45">
      <c r="A4646" s="612">
        <v>94617</v>
      </c>
      <c r="B4646" s="613" t="s">
        <v>7821</v>
      </c>
      <c r="C4646" s="614" t="s">
        <v>5390</v>
      </c>
      <c r="D4646" s="615">
        <v>278.81</v>
      </c>
      <c r="E4646" s="615">
        <v>22.97</v>
      </c>
      <c r="F4646" s="615">
        <v>301.77999999999997</v>
      </c>
    </row>
    <row r="4647" spans="1:6" ht="45">
      <c r="A4647" s="612">
        <v>94618</v>
      </c>
      <c r="B4647" s="613" t="s">
        <v>7822</v>
      </c>
      <c r="C4647" s="614" t="s">
        <v>5390</v>
      </c>
      <c r="D4647" s="615">
        <v>331.34</v>
      </c>
      <c r="E4647" s="615">
        <v>25</v>
      </c>
      <c r="F4647" s="615">
        <v>356.34</v>
      </c>
    </row>
    <row r="4648" spans="1:6" ht="45">
      <c r="A4648" s="612">
        <v>94620</v>
      </c>
      <c r="B4648" s="613" t="s">
        <v>7823</v>
      </c>
      <c r="C4648" s="614" t="s">
        <v>5390</v>
      </c>
      <c r="D4648" s="615">
        <v>784.4</v>
      </c>
      <c r="E4648" s="615">
        <v>25</v>
      </c>
      <c r="F4648" s="615">
        <v>809.4</v>
      </c>
    </row>
    <row r="4649" spans="1:6">
      <c r="A4649" s="621"/>
      <c r="B4649" s="627" t="s">
        <v>16766</v>
      </c>
      <c r="C4649" s="628"/>
      <c r="D4649" s="629"/>
      <c r="E4649" s="629"/>
      <c r="F4649" s="629"/>
    </row>
    <row r="4650" spans="1:6" ht="30">
      <c r="A4650" s="612">
        <v>92281</v>
      </c>
      <c r="B4650" s="613" t="s">
        <v>12302</v>
      </c>
      <c r="C4650" s="614" t="s">
        <v>5421</v>
      </c>
      <c r="D4650" s="615">
        <v>159.83000000000001</v>
      </c>
      <c r="E4650" s="615">
        <v>2.4</v>
      </c>
      <c r="F4650" s="615">
        <v>162.22999999999999</v>
      </c>
    </row>
    <row r="4651" spans="1:6" ht="30">
      <c r="A4651" s="612">
        <v>92282</v>
      </c>
      <c r="B4651" s="613" t="s">
        <v>12303</v>
      </c>
      <c r="C4651" s="614" t="s">
        <v>5421</v>
      </c>
      <c r="D4651" s="615">
        <v>178.42</v>
      </c>
      <c r="E4651" s="615">
        <v>2.89</v>
      </c>
      <c r="F4651" s="615">
        <v>181.31</v>
      </c>
    </row>
    <row r="4652" spans="1:6" ht="30">
      <c r="A4652" s="612">
        <v>92283</v>
      </c>
      <c r="B4652" s="613" t="s">
        <v>12304</v>
      </c>
      <c r="C4652" s="614" t="s">
        <v>5421</v>
      </c>
      <c r="D4652" s="615">
        <v>238.24</v>
      </c>
      <c r="E4652" s="615">
        <v>3.42</v>
      </c>
      <c r="F4652" s="615">
        <v>241.66</v>
      </c>
    </row>
    <row r="4653" spans="1:6" ht="30">
      <c r="A4653" s="612">
        <v>92284</v>
      </c>
      <c r="B4653" s="613" t="s">
        <v>12305</v>
      </c>
      <c r="C4653" s="614" t="s">
        <v>5421</v>
      </c>
      <c r="D4653" s="615">
        <v>291.95999999999998</v>
      </c>
      <c r="E4653" s="615">
        <v>3.99</v>
      </c>
      <c r="F4653" s="615">
        <v>295.95</v>
      </c>
    </row>
    <row r="4654" spans="1:6" ht="30">
      <c r="A4654" s="612">
        <v>92285</v>
      </c>
      <c r="B4654" s="613" t="s">
        <v>12306</v>
      </c>
      <c r="C4654" s="614" t="s">
        <v>5421</v>
      </c>
      <c r="D4654" s="615">
        <v>382.28</v>
      </c>
      <c r="E4654" s="615">
        <v>4.95</v>
      </c>
      <c r="F4654" s="615">
        <v>387.23</v>
      </c>
    </row>
    <row r="4655" spans="1:6" ht="30">
      <c r="A4655" s="612">
        <v>92286</v>
      </c>
      <c r="B4655" s="613" t="s">
        <v>12307</v>
      </c>
      <c r="C4655" s="614" t="s">
        <v>5421</v>
      </c>
      <c r="D4655" s="615">
        <v>462.16</v>
      </c>
      <c r="E4655" s="615">
        <v>5.89</v>
      </c>
      <c r="F4655" s="615">
        <v>468.05</v>
      </c>
    </row>
    <row r="4656" spans="1:6" ht="30">
      <c r="A4656" s="612">
        <v>92308</v>
      </c>
      <c r="B4656" s="613" t="s">
        <v>12311</v>
      </c>
      <c r="C4656" s="614" t="s">
        <v>5421</v>
      </c>
      <c r="D4656" s="615">
        <v>54.95</v>
      </c>
      <c r="E4656" s="615">
        <v>7.95</v>
      </c>
      <c r="F4656" s="615">
        <v>62.9</v>
      </c>
    </row>
    <row r="4657" spans="1:6" ht="30">
      <c r="A4657" s="612">
        <v>92309</v>
      </c>
      <c r="B4657" s="613" t="s">
        <v>12312</v>
      </c>
      <c r="C4657" s="614" t="s">
        <v>5421</v>
      </c>
      <c r="D4657" s="615">
        <v>162.25</v>
      </c>
      <c r="E4657" s="615">
        <v>8.74</v>
      </c>
      <c r="F4657" s="615">
        <v>170.99</v>
      </c>
    </row>
    <row r="4658" spans="1:6" ht="30">
      <c r="A4658" s="612">
        <v>92310</v>
      </c>
      <c r="B4658" s="613" t="s">
        <v>12313</v>
      </c>
      <c r="C4658" s="614" t="s">
        <v>5421</v>
      </c>
      <c r="D4658" s="615">
        <v>180.95</v>
      </c>
      <c r="E4658" s="615">
        <v>9.39</v>
      </c>
      <c r="F4658" s="615">
        <v>190.34</v>
      </c>
    </row>
    <row r="4659" spans="1:6" ht="30">
      <c r="A4659" s="612">
        <v>92323</v>
      </c>
      <c r="B4659" s="613" t="s">
        <v>12317</v>
      </c>
      <c r="C4659" s="614" t="s">
        <v>5421</v>
      </c>
      <c r="D4659" s="615">
        <v>57.47</v>
      </c>
      <c r="E4659" s="615">
        <v>14.55</v>
      </c>
      <c r="F4659" s="615">
        <v>72.02</v>
      </c>
    </row>
    <row r="4660" spans="1:6" ht="30">
      <c r="A4660" s="612">
        <v>92324</v>
      </c>
      <c r="B4660" s="613" t="s">
        <v>12318</v>
      </c>
      <c r="C4660" s="614" t="s">
        <v>5421</v>
      </c>
      <c r="D4660" s="615">
        <v>167.2</v>
      </c>
      <c r="E4660" s="615">
        <v>21.59</v>
      </c>
      <c r="F4660" s="615">
        <v>188.79</v>
      </c>
    </row>
    <row r="4661" spans="1:6" ht="30">
      <c r="A4661" s="612">
        <v>92325</v>
      </c>
      <c r="B4661" s="613" t="s">
        <v>12319</v>
      </c>
      <c r="C4661" s="614" t="s">
        <v>5421</v>
      </c>
      <c r="D4661" s="615">
        <v>187.94</v>
      </c>
      <c r="E4661" s="615">
        <v>27.63</v>
      </c>
      <c r="F4661" s="615">
        <v>215.57</v>
      </c>
    </row>
    <row r="4662" spans="1:6">
      <c r="A4662" s="621"/>
      <c r="B4662" s="627" t="s">
        <v>16767</v>
      </c>
      <c r="C4662" s="628"/>
      <c r="D4662" s="629"/>
      <c r="E4662" s="629"/>
      <c r="F4662" s="629"/>
    </row>
    <row r="4663" spans="1:6" ht="30">
      <c r="A4663" s="612">
        <v>92287</v>
      </c>
      <c r="B4663" s="613" t="s">
        <v>12770</v>
      </c>
      <c r="C4663" s="614" t="s">
        <v>5390</v>
      </c>
      <c r="D4663" s="615">
        <v>13.96</v>
      </c>
      <c r="E4663" s="615">
        <v>3.32</v>
      </c>
      <c r="F4663" s="615">
        <v>17.28</v>
      </c>
    </row>
    <row r="4664" spans="1:6" ht="30">
      <c r="A4664" s="612">
        <v>92288</v>
      </c>
      <c r="B4664" s="613" t="s">
        <v>12771</v>
      </c>
      <c r="C4664" s="614" t="s">
        <v>5390</v>
      </c>
      <c r="D4664" s="615">
        <v>22.87</v>
      </c>
      <c r="E4664" s="615">
        <v>4.29</v>
      </c>
      <c r="F4664" s="615">
        <v>27.16</v>
      </c>
    </row>
    <row r="4665" spans="1:6" ht="30">
      <c r="A4665" s="612">
        <v>92289</v>
      </c>
      <c r="B4665" s="613" t="s">
        <v>12772</v>
      </c>
      <c r="C4665" s="614" t="s">
        <v>5390</v>
      </c>
      <c r="D4665" s="615">
        <v>42.52</v>
      </c>
      <c r="E4665" s="615">
        <v>5.4</v>
      </c>
      <c r="F4665" s="615">
        <v>47.92</v>
      </c>
    </row>
    <row r="4666" spans="1:6" ht="30">
      <c r="A4666" s="612">
        <v>92290</v>
      </c>
      <c r="B4666" s="613" t="s">
        <v>12773</v>
      </c>
      <c r="C4666" s="614" t="s">
        <v>5390</v>
      </c>
      <c r="D4666" s="615">
        <v>65.91</v>
      </c>
      <c r="E4666" s="615">
        <v>6.53</v>
      </c>
      <c r="F4666" s="615">
        <v>72.44</v>
      </c>
    </row>
    <row r="4667" spans="1:6" ht="30">
      <c r="A4667" s="612">
        <v>92291</v>
      </c>
      <c r="B4667" s="613" t="s">
        <v>12774</v>
      </c>
      <c r="C4667" s="614" t="s">
        <v>5390</v>
      </c>
      <c r="D4667" s="615">
        <v>103.66</v>
      </c>
      <c r="E4667" s="615">
        <v>8.4499999999999993</v>
      </c>
      <c r="F4667" s="615">
        <v>112.11</v>
      </c>
    </row>
    <row r="4668" spans="1:6" ht="30">
      <c r="A4668" s="612">
        <v>92292</v>
      </c>
      <c r="B4668" s="613" t="s">
        <v>12775</v>
      </c>
      <c r="C4668" s="614" t="s">
        <v>5390</v>
      </c>
      <c r="D4668" s="615">
        <v>335.34</v>
      </c>
      <c r="E4668" s="615">
        <v>10.4</v>
      </c>
      <c r="F4668" s="615">
        <v>345.74</v>
      </c>
    </row>
    <row r="4669" spans="1:6" ht="30">
      <c r="A4669" s="612">
        <v>92293</v>
      </c>
      <c r="B4669" s="613" t="s">
        <v>12776</v>
      </c>
      <c r="C4669" s="614" t="s">
        <v>5390</v>
      </c>
      <c r="D4669" s="615">
        <v>7.63</v>
      </c>
      <c r="E4669" s="615">
        <v>2.21</v>
      </c>
      <c r="F4669" s="615">
        <v>9.84</v>
      </c>
    </row>
    <row r="4670" spans="1:6" ht="30">
      <c r="A4670" s="612">
        <v>92294</v>
      </c>
      <c r="B4670" s="613" t="s">
        <v>12777</v>
      </c>
      <c r="C4670" s="614" t="s">
        <v>5390</v>
      </c>
      <c r="D4670" s="615">
        <v>13.72</v>
      </c>
      <c r="E4670" s="615">
        <v>2.85</v>
      </c>
      <c r="F4670" s="615">
        <v>16.57</v>
      </c>
    </row>
    <row r="4671" spans="1:6" ht="30">
      <c r="A4671" s="612">
        <v>92295</v>
      </c>
      <c r="B4671" s="613" t="s">
        <v>12778</v>
      </c>
      <c r="C4671" s="614" t="s">
        <v>5390</v>
      </c>
      <c r="D4671" s="615">
        <v>27.49</v>
      </c>
      <c r="E4671" s="615">
        <v>3.59</v>
      </c>
      <c r="F4671" s="615">
        <v>31.08</v>
      </c>
    </row>
    <row r="4672" spans="1:6" ht="30">
      <c r="A4672" s="612">
        <v>92296</v>
      </c>
      <c r="B4672" s="613" t="s">
        <v>12779</v>
      </c>
      <c r="C4672" s="614" t="s">
        <v>5390</v>
      </c>
      <c r="D4672" s="615">
        <v>36.82</v>
      </c>
      <c r="E4672" s="615">
        <v>4.34</v>
      </c>
      <c r="F4672" s="615">
        <v>41.16</v>
      </c>
    </row>
    <row r="4673" spans="1:6" ht="30">
      <c r="A4673" s="612">
        <v>92297</v>
      </c>
      <c r="B4673" s="613" t="s">
        <v>12780</v>
      </c>
      <c r="C4673" s="614" t="s">
        <v>5390</v>
      </c>
      <c r="D4673" s="615">
        <v>58.11</v>
      </c>
      <c r="E4673" s="615">
        <v>5.63</v>
      </c>
      <c r="F4673" s="615">
        <v>63.74</v>
      </c>
    </row>
    <row r="4674" spans="1:6" ht="30">
      <c r="A4674" s="612">
        <v>92298</v>
      </c>
      <c r="B4674" s="613" t="s">
        <v>12781</v>
      </c>
      <c r="C4674" s="614" t="s">
        <v>5390</v>
      </c>
      <c r="D4674" s="615">
        <v>171.33</v>
      </c>
      <c r="E4674" s="615">
        <v>6.93</v>
      </c>
      <c r="F4674" s="615">
        <v>178.26</v>
      </c>
    </row>
    <row r="4675" spans="1:6" ht="30">
      <c r="A4675" s="612">
        <v>92299</v>
      </c>
      <c r="B4675" s="613" t="s">
        <v>12782</v>
      </c>
      <c r="C4675" s="614" t="s">
        <v>5390</v>
      </c>
      <c r="D4675" s="615">
        <v>18.32</v>
      </c>
      <c r="E4675" s="615">
        <v>4.42</v>
      </c>
      <c r="F4675" s="615">
        <v>22.74</v>
      </c>
    </row>
    <row r="4676" spans="1:6" ht="30">
      <c r="A4676" s="612">
        <v>92300</v>
      </c>
      <c r="B4676" s="613" t="s">
        <v>12783</v>
      </c>
      <c r="C4676" s="614" t="s">
        <v>5390</v>
      </c>
      <c r="D4676" s="615">
        <v>28.85</v>
      </c>
      <c r="E4676" s="615">
        <v>5.71</v>
      </c>
      <c r="F4676" s="615">
        <v>34.56</v>
      </c>
    </row>
    <row r="4677" spans="1:6" ht="30">
      <c r="A4677" s="612">
        <v>92301</v>
      </c>
      <c r="B4677" s="613" t="s">
        <v>12784</v>
      </c>
      <c r="C4677" s="614" t="s">
        <v>5390</v>
      </c>
      <c r="D4677" s="615">
        <v>60.81</v>
      </c>
      <c r="E4677" s="615">
        <v>7.21</v>
      </c>
      <c r="F4677" s="615">
        <v>68.02</v>
      </c>
    </row>
    <row r="4678" spans="1:6" ht="30">
      <c r="A4678" s="612">
        <v>92302</v>
      </c>
      <c r="B4678" s="613" t="s">
        <v>12785</v>
      </c>
      <c r="C4678" s="614" t="s">
        <v>5390</v>
      </c>
      <c r="D4678" s="615">
        <v>81.08</v>
      </c>
      <c r="E4678" s="615">
        <v>8.7100000000000009</v>
      </c>
      <c r="F4678" s="615">
        <v>89.79</v>
      </c>
    </row>
    <row r="4679" spans="1:6" ht="30">
      <c r="A4679" s="612">
        <v>92303</v>
      </c>
      <c r="B4679" s="613" t="s">
        <v>12786</v>
      </c>
      <c r="C4679" s="614" t="s">
        <v>5390</v>
      </c>
      <c r="D4679" s="615">
        <v>153.07</v>
      </c>
      <c r="E4679" s="615">
        <v>11.29</v>
      </c>
      <c r="F4679" s="615">
        <v>164.36</v>
      </c>
    </row>
    <row r="4680" spans="1:6" ht="30">
      <c r="A4680" s="612">
        <v>92304</v>
      </c>
      <c r="B4680" s="613" t="s">
        <v>12787</v>
      </c>
      <c r="C4680" s="614" t="s">
        <v>5390</v>
      </c>
      <c r="D4680" s="615">
        <v>411.36</v>
      </c>
      <c r="E4680" s="615">
        <v>13.87</v>
      </c>
      <c r="F4680" s="615">
        <v>425.23</v>
      </c>
    </row>
    <row r="4681" spans="1:6">
      <c r="A4681" s="617" t="s">
        <v>16768</v>
      </c>
      <c r="B4681" s="618" t="s">
        <v>16769</v>
      </c>
      <c r="C4681" s="619" t="s">
        <v>1</v>
      </c>
      <c r="D4681" s="620">
        <v>22.54</v>
      </c>
      <c r="E4681" s="620">
        <v>6.8</v>
      </c>
      <c r="F4681" s="620">
        <v>29.34</v>
      </c>
    </row>
    <row r="4682" spans="1:6" ht="30">
      <c r="A4682" s="612">
        <v>93119</v>
      </c>
      <c r="B4682" s="613" t="s">
        <v>12870</v>
      </c>
      <c r="C4682" s="614" t="s">
        <v>5390</v>
      </c>
      <c r="D4682" s="615">
        <v>13.68</v>
      </c>
      <c r="E4682" s="615">
        <v>3.32</v>
      </c>
      <c r="F4682" s="615">
        <v>17</v>
      </c>
    </row>
    <row r="4683" spans="1:6" ht="30">
      <c r="A4683" s="612">
        <v>93122</v>
      </c>
      <c r="B4683" s="613" t="s">
        <v>12873</v>
      </c>
      <c r="C4683" s="614" t="s">
        <v>5390</v>
      </c>
      <c r="D4683" s="615">
        <v>21.16</v>
      </c>
      <c r="E4683" s="615">
        <v>4.29</v>
      </c>
      <c r="F4683" s="615">
        <v>25.45</v>
      </c>
    </row>
    <row r="4684" spans="1:6" ht="30">
      <c r="A4684" s="612">
        <v>93123</v>
      </c>
      <c r="B4684" s="613" t="s">
        <v>12874</v>
      </c>
      <c r="C4684" s="614" t="s">
        <v>5390</v>
      </c>
      <c r="D4684" s="615">
        <v>50.89</v>
      </c>
      <c r="E4684" s="615">
        <v>5.4</v>
      </c>
      <c r="F4684" s="615">
        <v>56.29</v>
      </c>
    </row>
    <row r="4685" spans="1:6" ht="30">
      <c r="A4685" s="612">
        <v>93124</v>
      </c>
      <c r="B4685" s="613" t="s">
        <v>12875</v>
      </c>
      <c r="C4685" s="614" t="s">
        <v>5390</v>
      </c>
      <c r="D4685" s="615">
        <v>81.64</v>
      </c>
      <c r="E4685" s="615">
        <v>6.53</v>
      </c>
      <c r="F4685" s="615">
        <v>88.17</v>
      </c>
    </row>
    <row r="4686" spans="1:6" ht="30">
      <c r="A4686" s="612">
        <v>93125</v>
      </c>
      <c r="B4686" s="613" t="s">
        <v>12876</v>
      </c>
      <c r="C4686" s="614" t="s">
        <v>5390</v>
      </c>
      <c r="D4686" s="615">
        <v>121.08</v>
      </c>
      <c r="E4686" s="615">
        <v>8.4499999999999993</v>
      </c>
      <c r="F4686" s="615">
        <v>129.53</v>
      </c>
    </row>
    <row r="4687" spans="1:6" ht="30">
      <c r="A4687" s="612">
        <v>93126</v>
      </c>
      <c r="B4687" s="613" t="s">
        <v>12877</v>
      </c>
      <c r="C4687" s="614" t="s">
        <v>5390</v>
      </c>
      <c r="D4687" s="615">
        <v>274.77999999999997</v>
      </c>
      <c r="E4687" s="615">
        <v>10.4</v>
      </c>
      <c r="F4687" s="615">
        <v>285.18</v>
      </c>
    </row>
    <row r="4688" spans="1:6" ht="30">
      <c r="A4688" s="612">
        <v>93050</v>
      </c>
      <c r="B4688" s="613" t="s">
        <v>12806</v>
      </c>
      <c r="C4688" s="614" t="s">
        <v>5390</v>
      </c>
      <c r="D4688" s="615">
        <v>8.9</v>
      </c>
      <c r="E4688" s="615">
        <v>2.21</v>
      </c>
      <c r="F4688" s="615">
        <v>11.11</v>
      </c>
    </row>
    <row r="4689" spans="1:6" ht="30">
      <c r="A4689" s="612">
        <v>93056</v>
      </c>
      <c r="B4689" s="613" t="s">
        <v>12810</v>
      </c>
      <c r="C4689" s="614" t="s">
        <v>5390</v>
      </c>
      <c r="D4689" s="615">
        <v>13.72</v>
      </c>
      <c r="E4689" s="615">
        <v>2.85</v>
      </c>
      <c r="F4689" s="615">
        <v>16.57</v>
      </c>
    </row>
    <row r="4690" spans="1:6" ht="30">
      <c r="A4690" s="612">
        <v>93061</v>
      </c>
      <c r="B4690" s="613" t="s">
        <v>12815</v>
      </c>
      <c r="C4690" s="614" t="s">
        <v>5390</v>
      </c>
      <c r="D4690" s="615">
        <v>27.61</v>
      </c>
      <c r="E4690" s="615">
        <v>3.59</v>
      </c>
      <c r="F4690" s="615">
        <v>31.2</v>
      </c>
    </row>
    <row r="4691" spans="1:6" ht="30">
      <c r="A4691" s="612">
        <v>93064</v>
      </c>
      <c r="B4691" s="613" t="s">
        <v>12818</v>
      </c>
      <c r="C4691" s="614" t="s">
        <v>5390</v>
      </c>
      <c r="D4691" s="615">
        <v>43.44</v>
      </c>
      <c r="E4691" s="615">
        <v>4.34</v>
      </c>
      <c r="F4691" s="615">
        <v>47.78</v>
      </c>
    </row>
    <row r="4692" spans="1:6" ht="30">
      <c r="A4692" s="612">
        <v>93067</v>
      </c>
      <c r="B4692" s="613" t="s">
        <v>12821</v>
      </c>
      <c r="C4692" s="614" t="s">
        <v>5390</v>
      </c>
      <c r="D4692" s="615">
        <v>65.319999999999993</v>
      </c>
      <c r="E4692" s="615">
        <v>5.63</v>
      </c>
      <c r="F4692" s="615">
        <v>70.95</v>
      </c>
    </row>
    <row r="4693" spans="1:6" ht="30">
      <c r="A4693" s="612">
        <v>93070</v>
      </c>
      <c r="B4693" s="613" t="s">
        <v>12824</v>
      </c>
      <c r="C4693" s="614" t="s">
        <v>5390</v>
      </c>
      <c r="D4693" s="615">
        <v>171.33</v>
      </c>
      <c r="E4693" s="615">
        <v>6.93</v>
      </c>
      <c r="F4693" s="615">
        <v>178.26</v>
      </c>
    </row>
    <row r="4694" spans="1:6" ht="45">
      <c r="A4694" s="612">
        <v>93057</v>
      </c>
      <c r="B4694" s="613" t="s">
        <v>12811</v>
      </c>
      <c r="C4694" s="614" t="s">
        <v>5390</v>
      </c>
      <c r="D4694" s="615">
        <v>11.26</v>
      </c>
      <c r="E4694" s="615">
        <v>2.54</v>
      </c>
      <c r="F4694" s="615">
        <v>13.8</v>
      </c>
    </row>
    <row r="4695" spans="1:6" ht="45">
      <c r="A4695" s="612">
        <v>93062</v>
      </c>
      <c r="B4695" s="613" t="s">
        <v>12816</v>
      </c>
      <c r="C4695" s="614" t="s">
        <v>5390</v>
      </c>
      <c r="D4695" s="615">
        <v>23.1</v>
      </c>
      <c r="E4695" s="615">
        <v>3.23</v>
      </c>
      <c r="F4695" s="615">
        <v>26.33</v>
      </c>
    </row>
    <row r="4696" spans="1:6" ht="45">
      <c r="A4696" s="612">
        <v>93065</v>
      </c>
      <c r="B4696" s="613" t="s">
        <v>12819</v>
      </c>
      <c r="C4696" s="614" t="s">
        <v>5390</v>
      </c>
      <c r="D4696" s="615">
        <v>38.93</v>
      </c>
      <c r="E4696" s="615">
        <v>3.97</v>
      </c>
      <c r="F4696" s="615">
        <v>42.9</v>
      </c>
    </row>
    <row r="4697" spans="1:6" ht="45">
      <c r="A4697" s="612">
        <v>93068</v>
      </c>
      <c r="B4697" s="613" t="s">
        <v>12822</v>
      </c>
      <c r="C4697" s="614" t="s">
        <v>5390</v>
      </c>
      <c r="D4697" s="615">
        <v>55.34</v>
      </c>
      <c r="E4697" s="615">
        <v>5</v>
      </c>
      <c r="F4697" s="615">
        <v>60.34</v>
      </c>
    </row>
    <row r="4698" spans="1:6" ht="45">
      <c r="A4698" s="612">
        <v>93071</v>
      </c>
      <c r="B4698" s="613" t="s">
        <v>12825</v>
      </c>
      <c r="C4698" s="614" t="s">
        <v>5390</v>
      </c>
      <c r="D4698" s="615">
        <v>157.58000000000001</v>
      </c>
      <c r="E4698" s="615">
        <v>6.28</v>
      </c>
      <c r="F4698" s="615">
        <v>163.86</v>
      </c>
    </row>
    <row r="4699" spans="1:6" ht="30">
      <c r="A4699" s="612">
        <v>93052</v>
      </c>
      <c r="B4699" s="613" t="s">
        <v>12807</v>
      </c>
      <c r="C4699" s="614" t="s">
        <v>5390</v>
      </c>
      <c r="D4699" s="615">
        <v>499.26</v>
      </c>
      <c r="E4699" s="615">
        <v>2.2000000000000002</v>
      </c>
      <c r="F4699" s="615">
        <v>501.46</v>
      </c>
    </row>
    <row r="4700" spans="1:6" ht="30">
      <c r="A4700" s="612">
        <v>93058</v>
      </c>
      <c r="B4700" s="613" t="s">
        <v>12812</v>
      </c>
      <c r="C4700" s="614" t="s">
        <v>5390</v>
      </c>
      <c r="D4700" s="615">
        <v>548.89</v>
      </c>
      <c r="E4700" s="615">
        <v>2.84</v>
      </c>
      <c r="F4700" s="615">
        <v>551.73</v>
      </c>
    </row>
    <row r="4701" spans="1:6">
      <c r="A4701" s="617" t="s">
        <v>16770</v>
      </c>
      <c r="B4701" s="618" t="s">
        <v>16771</v>
      </c>
      <c r="C4701" s="619" t="s">
        <v>5390</v>
      </c>
      <c r="D4701" s="620">
        <v>18.23</v>
      </c>
      <c r="E4701" s="620">
        <v>9.06</v>
      </c>
      <c r="F4701" s="620">
        <v>27.29</v>
      </c>
    </row>
    <row r="4702" spans="1:6">
      <c r="A4702" s="621"/>
      <c r="B4702" s="627" t="s">
        <v>16772</v>
      </c>
      <c r="C4702" s="628"/>
      <c r="D4702" s="629"/>
      <c r="E4702" s="629"/>
      <c r="F4702" s="629"/>
    </row>
    <row r="4703" spans="1:6" ht="30">
      <c r="A4703" s="612">
        <v>92311</v>
      </c>
      <c r="B4703" s="613" t="s">
        <v>12788</v>
      </c>
      <c r="C4703" s="614" t="s">
        <v>5390</v>
      </c>
      <c r="D4703" s="615">
        <v>7.97</v>
      </c>
      <c r="E4703" s="615">
        <v>5.15</v>
      </c>
      <c r="F4703" s="615">
        <v>13.12</v>
      </c>
    </row>
    <row r="4704" spans="1:6" ht="30">
      <c r="A4704" s="612">
        <v>92312</v>
      </c>
      <c r="B4704" s="613" t="s">
        <v>12789</v>
      </c>
      <c r="C4704" s="614" t="s">
        <v>5390</v>
      </c>
      <c r="D4704" s="615">
        <v>15.19</v>
      </c>
      <c r="E4704" s="615">
        <v>6.45</v>
      </c>
      <c r="F4704" s="615">
        <v>21.64</v>
      </c>
    </row>
    <row r="4705" spans="1:6" ht="30">
      <c r="A4705" s="612">
        <v>92313</v>
      </c>
      <c r="B4705" s="613" t="s">
        <v>12790</v>
      </c>
      <c r="C4705" s="614" t="s">
        <v>5390</v>
      </c>
      <c r="D4705" s="615">
        <v>24</v>
      </c>
      <c r="E4705" s="615">
        <v>7.18</v>
      </c>
      <c r="F4705" s="615">
        <v>31.18</v>
      </c>
    </row>
    <row r="4706" spans="1:6" ht="30">
      <c r="A4706" s="612">
        <v>92314</v>
      </c>
      <c r="B4706" s="613" t="s">
        <v>12791</v>
      </c>
      <c r="C4706" s="614" t="s">
        <v>5390</v>
      </c>
      <c r="D4706" s="615">
        <v>5.09</v>
      </c>
      <c r="E4706" s="615">
        <v>3.72</v>
      </c>
      <c r="F4706" s="615">
        <v>8.81</v>
      </c>
    </row>
    <row r="4707" spans="1:6" ht="30">
      <c r="A4707" s="612">
        <v>92315</v>
      </c>
      <c r="B4707" s="613" t="s">
        <v>12792</v>
      </c>
      <c r="C4707" s="614" t="s">
        <v>5390</v>
      </c>
      <c r="D4707" s="615">
        <v>8.4600000000000009</v>
      </c>
      <c r="E4707" s="615">
        <v>4.3099999999999996</v>
      </c>
      <c r="F4707" s="615">
        <v>12.77</v>
      </c>
    </row>
    <row r="4708" spans="1:6" ht="30">
      <c r="A4708" s="612">
        <v>92316</v>
      </c>
      <c r="B4708" s="613" t="s">
        <v>12793</v>
      </c>
      <c r="C4708" s="614" t="s">
        <v>5390</v>
      </c>
      <c r="D4708" s="615">
        <v>14.48</v>
      </c>
      <c r="E4708" s="615">
        <v>4.78</v>
      </c>
      <c r="F4708" s="615">
        <v>19.260000000000002</v>
      </c>
    </row>
    <row r="4709" spans="1:6" ht="30">
      <c r="A4709" s="612">
        <v>92317</v>
      </c>
      <c r="B4709" s="613" t="s">
        <v>12794</v>
      </c>
      <c r="C4709" s="614" t="s">
        <v>5390</v>
      </c>
      <c r="D4709" s="615">
        <v>10.98</v>
      </c>
      <c r="E4709" s="615">
        <v>7.45</v>
      </c>
      <c r="F4709" s="615">
        <v>18.43</v>
      </c>
    </row>
    <row r="4710" spans="1:6" ht="30">
      <c r="A4710" s="612">
        <v>92318</v>
      </c>
      <c r="B4710" s="613" t="s">
        <v>12795</v>
      </c>
      <c r="C4710" s="614" t="s">
        <v>5390</v>
      </c>
      <c r="D4710" s="615">
        <v>19.98</v>
      </c>
      <c r="E4710" s="615">
        <v>8.59</v>
      </c>
      <c r="F4710" s="615">
        <v>28.57</v>
      </c>
    </row>
    <row r="4711" spans="1:6" ht="30">
      <c r="A4711" s="612">
        <v>92319</v>
      </c>
      <c r="B4711" s="613" t="s">
        <v>12796</v>
      </c>
      <c r="C4711" s="614" t="s">
        <v>5390</v>
      </c>
      <c r="D4711" s="615">
        <v>30.37</v>
      </c>
      <c r="E4711" s="615">
        <v>9.57</v>
      </c>
      <c r="F4711" s="615">
        <v>39.94</v>
      </c>
    </row>
    <row r="4712" spans="1:6" ht="45">
      <c r="A4712" s="612">
        <v>93074</v>
      </c>
      <c r="B4712" s="613" t="s">
        <v>12827</v>
      </c>
      <c r="C4712" s="614" t="s">
        <v>5390</v>
      </c>
      <c r="D4712" s="615">
        <v>7.98</v>
      </c>
      <c r="E4712" s="615">
        <v>5.6</v>
      </c>
      <c r="F4712" s="615">
        <v>13.58</v>
      </c>
    </row>
    <row r="4713" spans="1:6" ht="45">
      <c r="A4713" s="612">
        <v>93076</v>
      </c>
      <c r="B4713" s="613" t="s">
        <v>12829</v>
      </c>
      <c r="C4713" s="614" t="s">
        <v>5390</v>
      </c>
      <c r="D4713" s="615">
        <v>14.91</v>
      </c>
      <c r="E4713" s="615">
        <v>6.45</v>
      </c>
      <c r="F4713" s="615">
        <v>21.36</v>
      </c>
    </row>
    <row r="4714" spans="1:6" ht="45">
      <c r="A4714" s="612">
        <v>93079</v>
      </c>
      <c r="B4714" s="613" t="s">
        <v>12832</v>
      </c>
      <c r="C4714" s="614" t="s">
        <v>5390</v>
      </c>
      <c r="D4714" s="615">
        <v>22.29</v>
      </c>
      <c r="E4714" s="615">
        <v>7.18</v>
      </c>
      <c r="F4714" s="615">
        <v>29.47</v>
      </c>
    </row>
    <row r="4715" spans="1:6" ht="30">
      <c r="A4715" s="612">
        <v>93080</v>
      </c>
      <c r="B4715" s="613" t="s">
        <v>12833</v>
      </c>
      <c r="C4715" s="614" t="s">
        <v>5390</v>
      </c>
      <c r="D4715" s="615">
        <v>5.12</v>
      </c>
      <c r="E4715" s="615">
        <v>3.72</v>
      </c>
      <c r="F4715" s="615">
        <v>8.84</v>
      </c>
    </row>
    <row r="4716" spans="1:6" ht="30">
      <c r="A4716" s="612">
        <v>93084</v>
      </c>
      <c r="B4716" s="613" t="s">
        <v>12837</v>
      </c>
      <c r="C4716" s="614" t="s">
        <v>5390</v>
      </c>
      <c r="D4716" s="615">
        <v>9.73</v>
      </c>
      <c r="E4716" s="615">
        <v>4.3099999999999996</v>
      </c>
      <c r="F4716" s="615">
        <v>14.04</v>
      </c>
    </row>
    <row r="4717" spans="1:6" ht="30">
      <c r="A4717" s="612">
        <v>93090</v>
      </c>
      <c r="B4717" s="613" t="s">
        <v>12843</v>
      </c>
      <c r="C4717" s="614" t="s">
        <v>5390</v>
      </c>
      <c r="D4717" s="615">
        <v>14.48</v>
      </c>
      <c r="E4717" s="615">
        <v>4.78</v>
      </c>
      <c r="F4717" s="615">
        <v>19.260000000000002</v>
      </c>
    </row>
    <row r="4718" spans="1:6" ht="45">
      <c r="A4718" s="612">
        <v>93085</v>
      </c>
      <c r="B4718" s="613" t="s">
        <v>12838</v>
      </c>
      <c r="C4718" s="614" t="s">
        <v>5390</v>
      </c>
      <c r="D4718" s="615">
        <v>9.23</v>
      </c>
      <c r="E4718" s="615">
        <v>6.02</v>
      </c>
      <c r="F4718" s="615">
        <v>15.25</v>
      </c>
    </row>
    <row r="4719" spans="1:6" ht="45">
      <c r="A4719" s="612">
        <v>93091</v>
      </c>
      <c r="B4719" s="613" t="s">
        <v>12844</v>
      </c>
      <c r="C4719" s="614" t="s">
        <v>5390</v>
      </c>
      <c r="D4719" s="615">
        <v>12.07</v>
      </c>
      <c r="E4719" s="615">
        <v>4.54</v>
      </c>
      <c r="F4719" s="615">
        <v>16.61</v>
      </c>
    </row>
    <row r="4720" spans="1:6" ht="30">
      <c r="A4720" s="612">
        <v>93083</v>
      </c>
      <c r="B4720" s="613" t="s">
        <v>12836</v>
      </c>
      <c r="C4720" s="614" t="s">
        <v>5390</v>
      </c>
      <c r="D4720" s="615">
        <v>430.76</v>
      </c>
      <c r="E4720" s="615">
        <v>3.7</v>
      </c>
      <c r="F4720" s="615">
        <v>434.46</v>
      </c>
    </row>
    <row r="4721" spans="1:6" ht="30">
      <c r="A4721" s="612">
        <v>93086</v>
      </c>
      <c r="B4721" s="613" t="s">
        <v>12839</v>
      </c>
      <c r="C4721" s="614" t="s">
        <v>5390</v>
      </c>
      <c r="D4721" s="615">
        <v>500.1</v>
      </c>
      <c r="E4721" s="615">
        <v>4.29</v>
      </c>
      <c r="F4721" s="615">
        <v>504.39</v>
      </c>
    </row>
    <row r="4722" spans="1:6" ht="30">
      <c r="A4722" s="612">
        <v>93092</v>
      </c>
      <c r="B4722" s="613" t="s">
        <v>12845</v>
      </c>
      <c r="C4722" s="614" t="s">
        <v>5390</v>
      </c>
      <c r="D4722" s="615">
        <v>549.65</v>
      </c>
      <c r="E4722" s="615">
        <v>4.7699999999999996</v>
      </c>
      <c r="F4722" s="615">
        <v>554.41999999999996</v>
      </c>
    </row>
    <row r="4723" spans="1:6">
      <c r="A4723" s="621"/>
      <c r="B4723" s="627" t="s">
        <v>16773</v>
      </c>
      <c r="C4723" s="628"/>
      <c r="D4723" s="629"/>
      <c r="E4723" s="629"/>
      <c r="F4723" s="629"/>
    </row>
    <row r="4724" spans="1:6" ht="30">
      <c r="A4724" s="612">
        <v>92326</v>
      </c>
      <c r="B4724" s="613" t="s">
        <v>12797</v>
      </c>
      <c r="C4724" s="614" t="s">
        <v>5390</v>
      </c>
      <c r="D4724" s="615">
        <v>8.08</v>
      </c>
      <c r="E4724" s="615">
        <v>5.8</v>
      </c>
      <c r="F4724" s="615">
        <v>13.88</v>
      </c>
    </row>
    <row r="4725" spans="1:6" ht="30">
      <c r="A4725" s="612">
        <v>92327</v>
      </c>
      <c r="B4725" s="613" t="s">
        <v>12798</v>
      </c>
      <c r="C4725" s="614" t="s">
        <v>5390</v>
      </c>
      <c r="D4725" s="615">
        <v>16.11</v>
      </c>
      <c r="E4725" s="615">
        <v>8.76</v>
      </c>
      <c r="F4725" s="615">
        <v>24.87</v>
      </c>
    </row>
    <row r="4726" spans="1:6" ht="30">
      <c r="A4726" s="612">
        <v>92328</v>
      </c>
      <c r="B4726" s="613" t="s">
        <v>12799</v>
      </c>
      <c r="C4726" s="614" t="s">
        <v>5390</v>
      </c>
      <c r="D4726" s="615">
        <v>25.65</v>
      </c>
      <c r="E4726" s="615">
        <v>11.3</v>
      </c>
      <c r="F4726" s="615">
        <v>36.950000000000003</v>
      </c>
    </row>
    <row r="4727" spans="1:6" ht="30">
      <c r="A4727" s="612">
        <v>92329</v>
      </c>
      <c r="B4727" s="613" t="s">
        <v>12800</v>
      </c>
      <c r="C4727" s="614" t="s">
        <v>5390</v>
      </c>
      <c r="D4727" s="615">
        <v>5.13</v>
      </c>
      <c r="E4727" s="615">
        <v>3.87</v>
      </c>
      <c r="F4727" s="615">
        <v>9</v>
      </c>
    </row>
    <row r="4728" spans="1:6" ht="30">
      <c r="A4728" s="612">
        <v>92330</v>
      </c>
      <c r="B4728" s="613" t="s">
        <v>12801</v>
      </c>
      <c r="C4728" s="614" t="s">
        <v>5390</v>
      </c>
      <c r="D4728" s="615">
        <v>9.09</v>
      </c>
      <c r="E4728" s="615">
        <v>5.84</v>
      </c>
      <c r="F4728" s="615">
        <v>14.93</v>
      </c>
    </row>
    <row r="4729" spans="1:6" ht="30">
      <c r="A4729" s="612">
        <v>92331</v>
      </c>
      <c r="B4729" s="613" t="s">
        <v>12802</v>
      </c>
      <c r="C4729" s="614" t="s">
        <v>5390</v>
      </c>
      <c r="D4729" s="615">
        <v>15.6</v>
      </c>
      <c r="E4729" s="615">
        <v>7.53</v>
      </c>
      <c r="F4729" s="615">
        <v>23.13</v>
      </c>
    </row>
    <row r="4730" spans="1:6" ht="30">
      <c r="A4730" s="612">
        <v>92332</v>
      </c>
      <c r="B4730" s="613" t="s">
        <v>12803</v>
      </c>
      <c r="C4730" s="614" t="s">
        <v>5390</v>
      </c>
      <c r="D4730" s="615">
        <v>11.06</v>
      </c>
      <c r="E4730" s="615">
        <v>7.73</v>
      </c>
      <c r="F4730" s="615">
        <v>18.79</v>
      </c>
    </row>
    <row r="4731" spans="1:6" ht="30">
      <c r="A4731" s="612">
        <v>92333</v>
      </c>
      <c r="B4731" s="613" t="s">
        <v>12804</v>
      </c>
      <c r="C4731" s="614" t="s">
        <v>5390</v>
      </c>
      <c r="D4731" s="615">
        <v>21.2</v>
      </c>
      <c r="E4731" s="615">
        <v>11.68</v>
      </c>
      <c r="F4731" s="615">
        <v>32.880000000000003</v>
      </c>
    </row>
    <row r="4732" spans="1:6" ht="30">
      <c r="A4732" s="612">
        <v>92334</v>
      </c>
      <c r="B4732" s="613" t="s">
        <v>12805</v>
      </c>
      <c r="C4732" s="614" t="s">
        <v>5390</v>
      </c>
      <c r="D4732" s="615">
        <v>32.56</v>
      </c>
      <c r="E4732" s="615">
        <v>15.07</v>
      </c>
      <c r="F4732" s="615">
        <v>47.63</v>
      </c>
    </row>
    <row r="4733" spans="1:6" ht="45">
      <c r="A4733" s="612">
        <v>93097</v>
      </c>
      <c r="B4733" s="613" t="s">
        <v>12848</v>
      </c>
      <c r="C4733" s="614" t="s">
        <v>5390</v>
      </c>
      <c r="D4733" s="615">
        <v>8.06</v>
      </c>
      <c r="E4733" s="615">
        <v>5.8</v>
      </c>
      <c r="F4733" s="615">
        <v>13.86</v>
      </c>
    </row>
    <row r="4734" spans="1:6" ht="45">
      <c r="A4734" s="612">
        <v>93099</v>
      </c>
      <c r="B4734" s="613" t="s">
        <v>12850</v>
      </c>
      <c r="C4734" s="614" t="s">
        <v>5390</v>
      </c>
      <c r="D4734" s="615">
        <v>15.83</v>
      </c>
      <c r="E4734" s="615">
        <v>8.76</v>
      </c>
      <c r="F4734" s="615">
        <v>24.59</v>
      </c>
    </row>
    <row r="4735" spans="1:6" ht="45">
      <c r="A4735" s="612">
        <v>93102</v>
      </c>
      <c r="B4735" s="613" t="s">
        <v>12853</v>
      </c>
      <c r="C4735" s="614" t="s">
        <v>5390</v>
      </c>
      <c r="D4735" s="615">
        <v>23.94</v>
      </c>
      <c r="E4735" s="615">
        <v>11.3</v>
      </c>
      <c r="F4735" s="615">
        <v>35.24</v>
      </c>
    </row>
    <row r="4736" spans="1:6" ht="30">
      <c r="A4736" s="612">
        <v>93103</v>
      </c>
      <c r="B4736" s="613" t="s">
        <v>12854</v>
      </c>
      <c r="C4736" s="614" t="s">
        <v>5390</v>
      </c>
      <c r="D4736" s="615">
        <v>5.16</v>
      </c>
      <c r="E4736" s="615">
        <v>3.87</v>
      </c>
      <c r="F4736" s="615">
        <v>9.0299999999999994</v>
      </c>
    </row>
    <row r="4737" spans="1:6" ht="30">
      <c r="A4737" s="612">
        <v>93106</v>
      </c>
      <c r="B4737" s="613" t="s">
        <v>12857</v>
      </c>
      <c r="C4737" s="614" t="s">
        <v>5390</v>
      </c>
      <c r="D4737" s="615">
        <v>430.8</v>
      </c>
      <c r="E4737" s="615">
        <v>3.85</v>
      </c>
      <c r="F4737" s="615">
        <v>434.65</v>
      </c>
    </row>
    <row r="4738" spans="1:6" ht="30">
      <c r="A4738" s="612">
        <v>93107</v>
      </c>
      <c r="B4738" s="613" t="s">
        <v>12858</v>
      </c>
      <c r="C4738" s="614" t="s">
        <v>5390</v>
      </c>
      <c r="D4738" s="615">
        <v>10.36</v>
      </c>
      <c r="E4738" s="615">
        <v>5.84</v>
      </c>
      <c r="F4738" s="615">
        <v>16.2</v>
      </c>
    </row>
    <row r="4739" spans="1:6" ht="45">
      <c r="A4739" s="612">
        <v>93108</v>
      </c>
      <c r="B4739" s="613" t="s">
        <v>12859</v>
      </c>
      <c r="C4739" s="614" t="s">
        <v>5390</v>
      </c>
      <c r="D4739" s="615">
        <v>8.7899999999999991</v>
      </c>
      <c r="E4739" s="615">
        <v>4.84</v>
      </c>
      <c r="F4739" s="615">
        <v>13.63</v>
      </c>
    </row>
    <row r="4740" spans="1:6" ht="30">
      <c r="A4740" s="612">
        <v>93109</v>
      </c>
      <c r="B4740" s="613" t="s">
        <v>12860</v>
      </c>
      <c r="C4740" s="614" t="s">
        <v>5390</v>
      </c>
      <c r="D4740" s="615">
        <v>500.73</v>
      </c>
      <c r="E4740" s="615">
        <v>5.82</v>
      </c>
      <c r="F4740" s="615">
        <v>506.55</v>
      </c>
    </row>
    <row r="4741" spans="1:6" ht="30">
      <c r="A4741" s="612">
        <v>93113</v>
      </c>
      <c r="B4741" s="613" t="s">
        <v>12864</v>
      </c>
      <c r="C4741" s="614" t="s">
        <v>5390</v>
      </c>
      <c r="D4741" s="615">
        <v>15.6</v>
      </c>
      <c r="E4741" s="615">
        <v>7.53</v>
      </c>
      <c r="F4741" s="615">
        <v>23.13</v>
      </c>
    </row>
    <row r="4742" spans="1:6" ht="30">
      <c r="A4742" s="612">
        <v>93116</v>
      </c>
      <c r="B4742" s="613" t="s">
        <v>12867</v>
      </c>
      <c r="C4742" s="614" t="s">
        <v>5390</v>
      </c>
      <c r="D4742" s="615">
        <v>550.78</v>
      </c>
      <c r="E4742" s="615">
        <v>7.51</v>
      </c>
      <c r="F4742" s="615">
        <v>558.29</v>
      </c>
    </row>
    <row r="4743" spans="1:6" ht="30">
      <c r="A4743" s="612">
        <v>93133</v>
      </c>
      <c r="B4743" s="613" t="s">
        <v>12878</v>
      </c>
      <c r="C4743" s="614" t="s">
        <v>5390</v>
      </c>
      <c r="D4743" s="615">
        <v>12.94</v>
      </c>
      <c r="E4743" s="615">
        <v>6.68</v>
      </c>
      <c r="F4743" s="615">
        <v>19.62</v>
      </c>
    </row>
    <row r="4744" spans="1:6">
      <c r="A4744" s="621"/>
      <c r="B4744" s="627" t="s">
        <v>16774</v>
      </c>
      <c r="C4744" s="628"/>
      <c r="D4744" s="629"/>
      <c r="E4744" s="629"/>
      <c r="F4744" s="629"/>
    </row>
    <row r="4745" spans="1:6" ht="30">
      <c r="A4745" s="612">
        <v>103802</v>
      </c>
      <c r="B4745" s="613" t="s">
        <v>12351</v>
      </c>
      <c r="C4745" s="614" t="s">
        <v>5421</v>
      </c>
      <c r="D4745" s="615">
        <v>32.83</v>
      </c>
      <c r="E4745" s="615">
        <v>6.75</v>
      </c>
      <c r="F4745" s="615">
        <v>39.58</v>
      </c>
    </row>
    <row r="4746" spans="1:6" ht="30">
      <c r="A4746" s="612">
        <v>103803</v>
      </c>
      <c r="B4746" s="613" t="s">
        <v>12352</v>
      </c>
      <c r="C4746" s="614" t="s">
        <v>5421</v>
      </c>
      <c r="D4746" s="615">
        <v>56.46</v>
      </c>
      <c r="E4746" s="615">
        <v>11.56</v>
      </c>
      <c r="F4746" s="615">
        <v>68.02</v>
      </c>
    </row>
    <row r="4747" spans="1:6" ht="30">
      <c r="A4747" s="612">
        <v>103804</v>
      </c>
      <c r="B4747" s="613" t="s">
        <v>12353</v>
      </c>
      <c r="C4747" s="614" t="s">
        <v>5421</v>
      </c>
      <c r="D4747" s="615">
        <v>70.47</v>
      </c>
      <c r="E4747" s="615">
        <v>11.56</v>
      </c>
      <c r="F4747" s="615">
        <v>82.03</v>
      </c>
    </row>
    <row r="4748" spans="1:6" ht="30">
      <c r="A4748" s="612">
        <v>103835</v>
      </c>
      <c r="B4748" s="613" t="s">
        <v>12354</v>
      </c>
      <c r="C4748" s="614" t="s">
        <v>5421</v>
      </c>
      <c r="D4748" s="615">
        <v>51.03</v>
      </c>
      <c r="E4748" s="615">
        <v>10.87</v>
      </c>
      <c r="F4748" s="615">
        <v>61.9</v>
      </c>
    </row>
    <row r="4749" spans="1:6" ht="30">
      <c r="A4749" s="612">
        <v>103836</v>
      </c>
      <c r="B4749" s="613" t="s">
        <v>12355</v>
      </c>
      <c r="C4749" s="614" t="s">
        <v>5421</v>
      </c>
      <c r="D4749" s="615">
        <v>81.34</v>
      </c>
      <c r="E4749" s="615">
        <v>14.49</v>
      </c>
      <c r="F4749" s="615">
        <v>95.83</v>
      </c>
    </row>
    <row r="4750" spans="1:6" ht="30">
      <c r="A4750" s="612">
        <v>103837</v>
      </c>
      <c r="B4750" s="613" t="s">
        <v>12356</v>
      </c>
      <c r="C4750" s="614" t="s">
        <v>5421</v>
      </c>
      <c r="D4750" s="615">
        <v>103.17</v>
      </c>
      <c r="E4750" s="615">
        <v>17.600000000000001</v>
      </c>
      <c r="F4750" s="615">
        <v>120.77</v>
      </c>
    </row>
    <row r="4751" spans="1:6" ht="30">
      <c r="A4751" s="612">
        <v>103868</v>
      </c>
      <c r="B4751" s="613" t="s">
        <v>12357</v>
      </c>
      <c r="C4751" s="614" t="s">
        <v>5421</v>
      </c>
      <c r="D4751" s="615">
        <v>35.71</v>
      </c>
      <c r="E4751" s="615">
        <v>14.22</v>
      </c>
      <c r="F4751" s="615">
        <v>49.93</v>
      </c>
    </row>
    <row r="4752" spans="1:6" ht="30">
      <c r="A4752" s="612">
        <v>103869</v>
      </c>
      <c r="B4752" s="613" t="s">
        <v>12358</v>
      </c>
      <c r="C4752" s="614" t="s">
        <v>5421</v>
      </c>
      <c r="D4752" s="615">
        <v>58.48</v>
      </c>
      <c r="E4752" s="615">
        <v>16.8</v>
      </c>
      <c r="F4752" s="615">
        <v>75.28</v>
      </c>
    </row>
    <row r="4753" spans="1:6" ht="30">
      <c r="A4753" s="612">
        <v>103870</v>
      </c>
      <c r="B4753" s="613" t="s">
        <v>12359</v>
      </c>
      <c r="C4753" s="614" t="s">
        <v>5421</v>
      </c>
      <c r="D4753" s="615">
        <v>73.33</v>
      </c>
      <c r="E4753" s="615">
        <v>19.010000000000002</v>
      </c>
      <c r="F4753" s="615">
        <v>92.34</v>
      </c>
    </row>
    <row r="4754" spans="1:6" ht="30">
      <c r="A4754" s="612">
        <v>103871</v>
      </c>
      <c r="B4754" s="613" t="s">
        <v>12360</v>
      </c>
      <c r="C4754" s="614" t="s">
        <v>5421</v>
      </c>
      <c r="D4754" s="615">
        <v>57.62</v>
      </c>
      <c r="E4754" s="615">
        <v>14.93</v>
      </c>
      <c r="F4754" s="615">
        <v>72.55</v>
      </c>
    </row>
    <row r="4755" spans="1:6" ht="30">
      <c r="A4755" s="612">
        <v>103872</v>
      </c>
      <c r="B4755" s="613" t="s">
        <v>12361</v>
      </c>
      <c r="C4755" s="614" t="s">
        <v>5421</v>
      </c>
      <c r="D4755" s="615">
        <v>165.63</v>
      </c>
      <c r="E4755" s="615">
        <v>17.510000000000002</v>
      </c>
      <c r="F4755" s="615">
        <v>183.14</v>
      </c>
    </row>
    <row r="4756" spans="1:6" ht="30">
      <c r="A4756" s="612">
        <v>103873</v>
      </c>
      <c r="B4756" s="613" t="s">
        <v>12362</v>
      </c>
      <c r="C4756" s="614" t="s">
        <v>5421</v>
      </c>
      <c r="D4756" s="615">
        <v>184.9</v>
      </c>
      <c r="E4756" s="615">
        <v>19.71</v>
      </c>
      <c r="F4756" s="615">
        <v>204.61</v>
      </c>
    </row>
    <row r="4757" spans="1:6">
      <c r="A4757" s="621"/>
      <c r="B4757" s="627" t="s">
        <v>16775</v>
      </c>
      <c r="C4757" s="628"/>
      <c r="D4757" s="629"/>
      <c r="E4757" s="629"/>
      <c r="F4757" s="629"/>
    </row>
    <row r="4758" spans="1:6" ht="30">
      <c r="A4758" s="612">
        <v>103805</v>
      </c>
      <c r="B4758" s="613" t="s">
        <v>12962</v>
      </c>
      <c r="C4758" s="614" t="s">
        <v>5390</v>
      </c>
      <c r="D4758" s="615">
        <v>9.41</v>
      </c>
      <c r="E4758" s="615">
        <v>9.1</v>
      </c>
      <c r="F4758" s="615">
        <v>18.510000000000002</v>
      </c>
    </row>
    <row r="4759" spans="1:6" ht="30">
      <c r="A4759" s="612">
        <v>103808</v>
      </c>
      <c r="B4759" s="613" t="s">
        <v>12965</v>
      </c>
      <c r="C4759" s="614" t="s">
        <v>5390</v>
      </c>
      <c r="D4759" s="615">
        <v>18.84</v>
      </c>
      <c r="E4759" s="615">
        <v>15.6</v>
      </c>
      <c r="F4759" s="615">
        <v>34.44</v>
      </c>
    </row>
    <row r="4760" spans="1:6" ht="30">
      <c r="A4760" s="612">
        <v>103812</v>
      </c>
      <c r="B4760" s="613" t="s">
        <v>12969</v>
      </c>
      <c r="C4760" s="614" t="s">
        <v>5390</v>
      </c>
      <c r="D4760" s="615">
        <v>29.6</v>
      </c>
      <c r="E4760" s="615">
        <v>21.15</v>
      </c>
      <c r="F4760" s="615">
        <v>50.75</v>
      </c>
    </row>
    <row r="4761" spans="1:6" ht="30">
      <c r="A4761" s="612">
        <v>103806</v>
      </c>
      <c r="B4761" s="613" t="s">
        <v>12963</v>
      </c>
      <c r="C4761" s="614" t="s">
        <v>5390</v>
      </c>
      <c r="D4761" s="615">
        <v>9.3800000000000008</v>
      </c>
      <c r="E4761" s="615">
        <v>9.1</v>
      </c>
      <c r="F4761" s="615">
        <v>18.48</v>
      </c>
    </row>
    <row r="4762" spans="1:6" ht="30">
      <c r="A4762" s="612">
        <v>103809</v>
      </c>
      <c r="B4762" s="613" t="s">
        <v>12966</v>
      </c>
      <c r="C4762" s="614" t="s">
        <v>5390</v>
      </c>
      <c r="D4762" s="615">
        <v>18.559999999999999</v>
      </c>
      <c r="E4762" s="615">
        <v>15.6</v>
      </c>
      <c r="F4762" s="615">
        <v>34.159999999999997</v>
      </c>
    </row>
    <row r="4763" spans="1:6" ht="30">
      <c r="A4763" s="612">
        <v>103813</v>
      </c>
      <c r="B4763" s="613" t="s">
        <v>12970</v>
      </c>
      <c r="C4763" s="614" t="s">
        <v>5390</v>
      </c>
      <c r="D4763" s="615">
        <v>27.89</v>
      </c>
      <c r="E4763" s="615">
        <v>21.15</v>
      </c>
      <c r="F4763" s="615">
        <v>49.04</v>
      </c>
    </row>
    <row r="4764" spans="1:6" ht="30">
      <c r="A4764" s="612">
        <v>103815</v>
      </c>
      <c r="B4764" s="613" t="s">
        <v>12972</v>
      </c>
      <c r="C4764" s="614" t="s">
        <v>5390</v>
      </c>
      <c r="D4764" s="615">
        <v>6.07</v>
      </c>
      <c r="E4764" s="615">
        <v>6.07</v>
      </c>
      <c r="F4764" s="615">
        <v>12.14</v>
      </c>
    </row>
    <row r="4765" spans="1:6" ht="30">
      <c r="A4765" s="612">
        <v>103820</v>
      </c>
      <c r="B4765" s="613" t="s">
        <v>12977</v>
      </c>
      <c r="C4765" s="614" t="s">
        <v>5390</v>
      </c>
      <c r="D4765" s="615">
        <v>12.22</v>
      </c>
      <c r="E4765" s="615">
        <v>10.4</v>
      </c>
      <c r="F4765" s="615">
        <v>22.62</v>
      </c>
    </row>
    <row r="4766" spans="1:6" ht="30">
      <c r="A4766" s="612">
        <v>103827</v>
      </c>
      <c r="B4766" s="613" t="s">
        <v>12984</v>
      </c>
      <c r="C4766" s="614" t="s">
        <v>5390</v>
      </c>
      <c r="D4766" s="615">
        <v>17.82</v>
      </c>
      <c r="E4766" s="615">
        <v>14.1</v>
      </c>
      <c r="F4766" s="615">
        <v>31.92</v>
      </c>
    </row>
    <row r="4767" spans="1:6" ht="30">
      <c r="A4767" s="612">
        <v>103814</v>
      </c>
      <c r="B4767" s="613" t="s">
        <v>12971</v>
      </c>
      <c r="C4767" s="614" t="s">
        <v>5390</v>
      </c>
      <c r="D4767" s="615">
        <v>6.03</v>
      </c>
      <c r="E4767" s="615">
        <v>6.08</v>
      </c>
      <c r="F4767" s="615">
        <v>12.11</v>
      </c>
    </row>
    <row r="4768" spans="1:6" ht="30">
      <c r="A4768" s="612">
        <v>103819</v>
      </c>
      <c r="B4768" s="613" t="s">
        <v>12976</v>
      </c>
      <c r="C4768" s="614" t="s">
        <v>5390</v>
      </c>
      <c r="D4768" s="615">
        <v>10.95</v>
      </c>
      <c r="E4768" s="615">
        <v>10.4</v>
      </c>
      <c r="F4768" s="615">
        <v>21.35</v>
      </c>
    </row>
    <row r="4769" spans="1:6" ht="30">
      <c r="A4769" s="612">
        <v>103826</v>
      </c>
      <c r="B4769" s="613" t="s">
        <v>12983</v>
      </c>
      <c r="C4769" s="614" t="s">
        <v>5390</v>
      </c>
      <c r="D4769" s="615">
        <v>17.82</v>
      </c>
      <c r="E4769" s="615">
        <v>14.1</v>
      </c>
      <c r="F4769" s="615">
        <v>31.92</v>
      </c>
    </row>
    <row r="4770" spans="1:6" ht="30">
      <c r="A4770" s="612">
        <v>103817</v>
      </c>
      <c r="B4770" s="613" t="s">
        <v>12974</v>
      </c>
      <c r="C4770" s="614" t="s">
        <v>5390</v>
      </c>
      <c r="D4770" s="615">
        <v>431.72</v>
      </c>
      <c r="E4770" s="615">
        <v>6.04</v>
      </c>
      <c r="F4770" s="615">
        <v>437.76</v>
      </c>
    </row>
    <row r="4771" spans="1:6" ht="30">
      <c r="A4771" s="612">
        <v>103821</v>
      </c>
      <c r="B4771" s="613" t="s">
        <v>12978</v>
      </c>
      <c r="C4771" s="614" t="s">
        <v>5390</v>
      </c>
      <c r="D4771" s="615">
        <v>502.6</v>
      </c>
      <c r="E4771" s="615">
        <v>10.37</v>
      </c>
      <c r="F4771" s="615">
        <v>512.97</v>
      </c>
    </row>
    <row r="4772" spans="1:6" ht="30">
      <c r="A4772" s="612">
        <v>103829</v>
      </c>
      <c r="B4772" s="613" t="s">
        <v>12986</v>
      </c>
      <c r="C4772" s="614" t="s">
        <v>5390</v>
      </c>
      <c r="D4772" s="615">
        <v>553</v>
      </c>
      <c r="E4772" s="615">
        <v>14.08</v>
      </c>
      <c r="F4772" s="615">
        <v>567.08000000000004</v>
      </c>
    </row>
    <row r="4773" spans="1:6" ht="45">
      <c r="A4773" s="612">
        <v>103823</v>
      </c>
      <c r="B4773" s="613" t="s">
        <v>12980</v>
      </c>
      <c r="C4773" s="614" t="s">
        <v>5390</v>
      </c>
      <c r="D4773" s="615">
        <v>10.17</v>
      </c>
      <c r="E4773" s="615">
        <v>8.2200000000000006</v>
      </c>
      <c r="F4773" s="615">
        <v>18.39</v>
      </c>
    </row>
    <row r="4774" spans="1:6" ht="30">
      <c r="A4774" s="612">
        <v>103831</v>
      </c>
      <c r="B4774" s="613" t="s">
        <v>12988</v>
      </c>
      <c r="C4774" s="614" t="s">
        <v>5390</v>
      </c>
      <c r="D4774" s="615">
        <v>15.22</v>
      </c>
      <c r="E4774" s="615">
        <v>12.23</v>
      </c>
      <c r="F4774" s="615">
        <v>27.45</v>
      </c>
    </row>
    <row r="4775" spans="1:6" ht="30">
      <c r="A4775" s="612">
        <v>103832</v>
      </c>
      <c r="B4775" s="613" t="s">
        <v>12989</v>
      </c>
      <c r="C4775" s="614" t="s">
        <v>5390</v>
      </c>
      <c r="D4775" s="615">
        <v>12.84</v>
      </c>
      <c r="E4775" s="615">
        <v>12.14</v>
      </c>
      <c r="F4775" s="615">
        <v>24.98</v>
      </c>
    </row>
    <row r="4776" spans="1:6" ht="30">
      <c r="A4776" s="612">
        <v>103833</v>
      </c>
      <c r="B4776" s="613" t="s">
        <v>12990</v>
      </c>
      <c r="C4776" s="614" t="s">
        <v>5390</v>
      </c>
      <c r="D4776" s="615">
        <v>24.87</v>
      </c>
      <c r="E4776" s="615">
        <v>20.79</v>
      </c>
      <c r="F4776" s="615">
        <v>45.66</v>
      </c>
    </row>
    <row r="4777" spans="1:6" ht="30">
      <c r="A4777" s="612">
        <v>103834</v>
      </c>
      <c r="B4777" s="613" t="s">
        <v>12991</v>
      </c>
      <c r="C4777" s="614" t="s">
        <v>5390</v>
      </c>
      <c r="D4777" s="615">
        <v>37.869999999999997</v>
      </c>
      <c r="E4777" s="615">
        <v>28.2</v>
      </c>
      <c r="F4777" s="615">
        <v>66.069999999999993</v>
      </c>
    </row>
    <row r="4778" spans="1:6">
      <c r="A4778" s="621"/>
      <c r="B4778" s="627" t="s">
        <v>16776</v>
      </c>
      <c r="C4778" s="628"/>
      <c r="D4778" s="629"/>
      <c r="E4778" s="629"/>
      <c r="F4778" s="629"/>
    </row>
    <row r="4779" spans="1:6" ht="30">
      <c r="A4779" s="612">
        <v>103838</v>
      </c>
      <c r="B4779" s="613" t="s">
        <v>12992</v>
      </c>
      <c r="C4779" s="614" t="s">
        <v>5390</v>
      </c>
      <c r="D4779" s="615">
        <v>9.2100000000000009</v>
      </c>
      <c r="E4779" s="615">
        <v>8.56</v>
      </c>
      <c r="F4779" s="615">
        <v>17.77</v>
      </c>
    </row>
    <row r="4780" spans="1:6" ht="30">
      <c r="A4780" s="612">
        <v>103841</v>
      </c>
      <c r="B4780" s="613" t="s">
        <v>12995</v>
      </c>
      <c r="C4780" s="614" t="s">
        <v>5390</v>
      </c>
      <c r="D4780" s="615">
        <v>17.18</v>
      </c>
      <c r="E4780" s="615">
        <v>11.41</v>
      </c>
      <c r="F4780" s="615">
        <v>28.59</v>
      </c>
    </row>
    <row r="4781" spans="1:6" ht="30">
      <c r="A4781" s="612">
        <v>103845</v>
      </c>
      <c r="B4781" s="613" t="s">
        <v>12999</v>
      </c>
      <c r="C4781" s="614" t="s">
        <v>5390</v>
      </c>
      <c r="D4781" s="615">
        <v>26.66</v>
      </c>
      <c r="E4781" s="615">
        <v>13.84</v>
      </c>
      <c r="F4781" s="615">
        <v>40.5</v>
      </c>
    </row>
    <row r="4782" spans="1:6" ht="30">
      <c r="A4782" s="612">
        <v>103839</v>
      </c>
      <c r="B4782" s="613" t="s">
        <v>12993</v>
      </c>
      <c r="C4782" s="614" t="s">
        <v>5390</v>
      </c>
      <c r="D4782" s="615">
        <v>9.18</v>
      </c>
      <c r="E4782" s="615">
        <v>8.56</v>
      </c>
      <c r="F4782" s="615">
        <v>17.739999999999998</v>
      </c>
    </row>
    <row r="4783" spans="1:6" ht="30">
      <c r="A4783" s="612">
        <v>103842</v>
      </c>
      <c r="B4783" s="613" t="s">
        <v>12996</v>
      </c>
      <c r="C4783" s="614" t="s">
        <v>5390</v>
      </c>
      <c r="D4783" s="615">
        <v>16.899999999999999</v>
      </c>
      <c r="E4783" s="615">
        <v>11.41</v>
      </c>
      <c r="F4783" s="615">
        <v>28.31</v>
      </c>
    </row>
    <row r="4784" spans="1:6" ht="30">
      <c r="A4784" s="612">
        <v>103846</v>
      </c>
      <c r="B4784" s="613" t="s">
        <v>13000</v>
      </c>
      <c r="C4784" s="614" t="s">
        <v>5390</v>
      </c>
      <c r="D4784" s="615">
        <v>24.95</v>
      </c>
      <c r="E4784" s="615">
        <v>13.84</v>
      </c>
      <c r="F4784" s="615">
        <v>38.79</v>
      </c>
    </row>
    <row r="4785" spans="1:6" ht="30">
      <c r="A4785" s="612">
        <v>103848</v>
      </c>
      <c r="B4785" s="613" t="s">
        <v>13002</v>
      </c>
      <c r="C4785" s="614" t="s">
        <v>5390</v>
      </c>
      <c r="D4785" s="615">
        <v>5.93</v>
      </c>
      <c r="E4785" s="615">
        <v>5.7</v>
      </c>
      <c r="F4785" s="615">
        <v>11.63</v>
      </c>
    </row>
    <row r="4786" spans="1:6" ht="30">
      <c r="A4786" s="612">
        <v>103853</v>
      </c>
      <c r="B4786" s="613" t="s">
        <v>13007</v>
      </c>
      <c r="C4786" s="614" t="s">
        <v>5390</v>
      </c>
      <c r="D4786" s="615">
        <v>11.09</v>
      </c>
      <c r="E4786" s="615">
        <v>7.6</v>
      </c>
      <c r="F4786" s="615">
        <v>18.690000000000001</v>
      </c>
    </row>
    <row r="4787" spans="1:6" ht="30">
      <c r="A4787" s="612">
        <v>103860</v>
      </c>
      <c r="B4787" s="613" t="s">
        <v>13014</v>
      </c>
      <c r="C4787" s="614" t="s">
        <v>5390</v>
      </c>
      <c r="D4787" s="615">
        <v>16.29</v>
      </c>
      <c r="E4787" s="615">
        <v>9.23</v>
      </c>
      <c r="F4787" s="615">
        <v>25.52</v>
      </c>
    </row>
    <row r="4788" spans="1:6" ht="30">
      <c r="A4788" s="612">
        <v>103847</v>
      </c>
      <c r="B4788" s="613" t="s">
        <v>13001</v>
      </c>
      <c r="C4788" s="614" t="s">
        <v>5390</v>
      </c>
      <c r="D4788" s="615">
        <v>5.9</v>
      </c>
      <c r="E4788" s="615">
        <v>5.7</v>
      </c>
      <c r="F4788" s="615">
        <v>11.6</v>
      </c>
    </row>
    <row r="4789" spans="1:6" ht="30">
      <c r="A4789" s="612">
        <v>103852</v>
      </c>
      <c r="B4789" s="613" t="s">
        <v>13006</v>
      </c>
      <c r="C4789" s="614" t="s">
        <v>5390</v>
      </c>
      <c r="D4789" s="615">
        <v>9.81</v>
      </c>
      <c r="E4789" s="615">
        <v>7.61</v>
      </c>
      <c r="F4789" s="615">
        <v>17.420000000000002</v>
      </c>
    </row>
    <row r="4790" spans="1:6" ht="30">
      <c r="A4790" s="612">
        <v>103859</v>
      </c>
      <c r="B4790" s="613" t="s">
        <v>13013</v>
      </c>
      <c r="C4790" s="614" t="s">
        <v>5390</v>
      </c>
      <c r="D4790" s="615">
        <v>16.29</v>
      </c>
      <c r="E4790" s="615">
        <v>9.23</v>
      </c>
      <c r="F4790" s="615">
        <v>25.52</v>
      </c>
    </row>
    <row r="4791" spans="1:6" ht="30">
      <c r="A4791" s="612">
        <v>103850</v>
      </c>
      <c r="B4791" s="613" t="s">
        <v>13004</v>
      </c>
      <c r="C4791" s="614" t="s">
        <v>5390</v>
      </c>
      <c r="D4791" s="615">
        <v>431.57</v>
      </c>
      <c r="E4791" s="615">
        <v>5.68</v>
      </c>
      <c r="F4791" s="615">
        <v>437.25</v>
      </c>
    </row>
    <row r="4792" spans="1:6" ht="30">
      <c r="A4792" s="612">
        <v>103854</v>
      </c>
      <c r="B4792" s="613" t="s">
        <v>13008</v>
      </c>
      <c r="C4792" s="614" t="s">
        <v>5390</v>
      </c>
      <c r="D4792" s="615">
        <v>501.46</v>
      </c>
      <c r="E4792" s="615">
        <v>7.58</v>
      </c>
      <c r="F4792" s="615">
        <v>509.04</v>
      </c>
    </row>
    <row r="4793" spans="1:6" ht="30">
      <c r="A4793" s="612">
        <v>103862</v>
      </c>
      <c r="B4793" s="613" t="s">
        <v>13016</v>
      </c>
      <c r="C4793" s="614" t="s">
        <v>5390</v>
      </c>
      <c r="D4793" s="615">
        <v>551.47</v>
      </c>
      <c r="E4793" s="615">
        <v>9.2100000000000009</v>
      </c>
      <c r="F4793" s="615">
        <v>560.67999999999995</v>
      </c>
    </row>
    <row r="4794" spans="1:6" ht="45">
      <c r="A4794" s="612">
        <v>103856</v>
      </c>
      <c r="B4794" s="613" t="s">
        <v>13010</v>
      </c>
      <c r="C4794" s="614" t="s">
        <v>5390</v>
      </c>
      <c r="D4794" s="615">
        <v>9.61</v>
      </c>
      <c r="E4794" s="615">
        <v>6.66</v>
      </c>
      <c r="F4794" s="615">
        <v>16.27</v>
      </c>
    </row>
    <row r="4795" spans="1:6" ht="30">
      <c r="A4795" s="612">
        <v>103864</v>
      </c>
      <c r="B4795" s="613" t="s">
        <v>13018</v>
      </c>
      <c r="C4795" s="614" t="s">
        <v>5390</v>
      </c>
      <c r="D4795" s="615">
        <v>13.75</v>
      </c>
      <c r="E4795" s="615">
        <v>8.42</v>
      </c>
      <c r="F4795" s="615">
        <v>22.17</v>
      </c>
    </row>
    <row r="4796" spans="1:6" ht="30">
      <c r="A4796" s="612">
        <v>103865</v>
      </c>
      <c r="B4796" s="613" t="s">
        <v>13019</v>
      </c>
      <c r="C4796" s="614" t="s">
        <v>5390</v>
      </c>
      <c r="D4796" s="615">
        <v>12.55</v>
      </c>
      <c r="E4796" s="615">
        <v>11.42</v>
      </c>
      <c r="F4796" s="615">
        <v>23.97</v>
      </c>
    </row>
    <row r="4797" spans="1:6" ht="30">
      <c r="A4797" s="612">
        <v>103866</v>
      </c>
      <c r="B4797" s="613" t="s">
        <v>13020</v>
      </c>
      <c r="C4797" s="614" t="s">
        <v>5390</v>
      </c>
      <c r="D4797" s="615">
        <v>22.62</v>
      </c>
      <c r="E4797" s="615">
        <v>15.22</v>
      </c>
      <c r="F4797" s="615">
        <v>37.840000000000003</v>
      </c>
    </row>
    <row r="4798" spans="1:6" ht="30">
      <c r="A4798" s="612">
        <v>103867</v>
      </c>
      <c r="B4798" s="613" t="s">
        <v>13021</v>
      </c>
      <c r="C4798" s="614" t="s">
        <v>5390</v>
      </c>
      <c r="D4798" s="615">
        <v>33.93</v>
      </c>
      <c r="E4798" s="615">
        <v>18.46</v>
      </c>
      <c r="F4798" s="615">
        <v>52.39</v>
      </c>
    </row>
    <row r="4799" spans="1:6">
      <c r="A4799" s="621"/>
      <c r="B4799" s="627" t="s">
        <v>16777</v>
      </c>
      <c r="C4799" s="628"/>
      <c r="D4799" s="629"/>
      <c r="E4799" s="629"/>
      <c r="F4799" s="629"/>
    </row>
    <row r="4800" spans="1:6" ht="30">
      <c r="A4800" s="612">
        <v>103874</v>
      </c>
      <c r="B4800" s="613" t="s">
        <v>13022</v>
      </c>
      <c r="C4800" s="614" t="s">
        <v>5390</v>
      </c>
      <c r="D4800" s="615">
        <v>9.3800000000000008</v>
      </c>
      <c r="E4800" s="615">
        <v>9.1999999999999993</v>
      </c>
      <c r="F4800" s="615">
        <v>18.579999999999998</v>
      </c>
    </row>
    <row r="4801" spans="1:6" ht="30">
      <c r="A4801" s="612">
        <v>103877</v>
      </c>
      <c r="B4801" s="613" t="s">
        <v>13025</v>
      </c>
      <c r="C4801" s="614" t="s">
        <v>5390</v>
      </c>
      <c r="D4801" s="615">
        <v>16.89</v>
      </c>
      <c r="E4801" s="615">
        <v>10.84</v>
      </c>
      <c r="F4801" s="615">
        <v>27.73</v>
      </c>
    </row>
    <row r="4802" spans="1:6" ht="30">
      <c r="A4802" s="612">
        <v>103881</v>
      </c>
      <c r="B4802" s="613" t="s">
        <v>13029</v>
      </c>
      <c r="C4802" s="614" t="s">
        <v>5390</v>
      </c>
      <c r="D4802" s="615">
        <v>25.97</v>
      </c>
      <c r="E4802" s="615">
        <v>12.26</v>
      </c>
      <c r="F4802" s="615">
        <v>38.229999999999997</v>
      </c>
    </row>
    <row r="4803" spans="1:6" ht="45">
      <c r="A4803" s="612">
        <v>103875</v>
      </c>
      <c r="B4803" s="613" t="s">
        <v>13023</v>
      </c>
      <c r="C4803" s="614" t="s">
        <v>5390</v>
      </c>
      <c r="D4803" s="615">
        <v>9.35</v>
      </c>
      <c r="E4803" s="615">
        <v>9.1999999999999993</v>
      </c>
      <c r="F4803" s="615">
        <v>18.55</v>
      </c>
    </row>
    <row r="4804" spans="1:6" ht="45">
      <c r="A4804" s="612">
        <v>103878</v>
      </c>
      <c r="B4804" s="613" t="s">
        <v>13026</v>
      </c>
      <c r="C4804" s="614" t="s">
        <v>5390</v>
      </c>
      <c r="D4804" s="615">
        <v>16.61</v>
      </c>
      <c r="E4804" s="615">
        <v>10.84</v>
      </c>
      <c r="F4804" s="615">
        <v>27.45</v>
      </c>
    </row>
    <row r="4805" spans="1:6" ht="45">
      <c r="A4805" s="612">
        <v>103882</v>
      </c>
      <c r="B4805" s="613" t="s">
        <v>13030</v>
      </c>
      <c r="C4805" s="614" t="s">
        <v>5390</v>
      </c>
      <c r="D4805" s="615">
        <v>24.26</v>
      </c>
      <c r="E4805" s="615">
        <v>12.26</v>
      </c>
      <c r="F4805" s="615">
        <v>36.520000000000003</v>
      </c>
    </row>
    <row r="4806" spans="1:6" ht="30">
      <c r="A4806" s="612">
        <v>103884</v>
      </c>
      <c r="B4806" s="613" t="s">
        <v>13032</v>
      </c>
      <c r="C4806" s="614" t="s">
        <v>5390</v>
      </c>
      <c r="D4806" s="615">
        <v>6.02</v>
      </c>
      <c r="E4806" s="615">
        <v>6.14</v>
      </c>
      <c r="F4806" s="615">
        <v>12.16</v>
      </c>
    </row>
    <row r="4807" spans="1:6" ht="30">
      <c r="A4807" s="612">
        <v>103889</v>
      </c>
      <c r="B4807" s="613" t="s">
        <v>13037</v>
      </c>
      <c r="C4807" s="614" t="s">
        <v>5390</v>
      </c>
      <c r="D4807" s="615">
        <v>10.88</v>
      </c>
      <c r="E4807" s="615">
        <v>7.22</v>
      </c>
      <c r="F4807" s="615">
        <v>18.100000000000001</v>
      </c>
    </row>
    <row r="4808" spans="1:6" ht="30">
      <c r="A4808" s="612">
        <v>103896</v>
      </c>
      <c r="B4808" s="613" t="s">
        <v>13044</v>
      </c>
      <c r="C4808" s="614" t="s">
        <v>5390</v>
      </c>
      <c r="D4808" s="615">
        <v>15.78</v>
      </c>
      <c r="E4808" s="615">
        <v>8.18</v>
      </c>
      <c r="F4808" s="615">
        <v>23.96</v>
      </c>
    </row>
    <row r="4809" spans="1:6" ht="30">
      <c r="A4809" s="612">
        <v>103883</v>
      </c>
      <c r="B4809" s="613" t="s">
        <v>13031</v>
      </c>
      <c r="C4809" s="614" t="s">
        <v>5390</v>
      </c>
      <c r="D4809" s="615">
        <v>5.99</v>
      </c>
      <c r="E4809" s="615">
        <v>6.14</v>
      </c>
      <c r="F4809" s="615">
        <v>12.13</v>
      </c>
    </row>
    <row r="4810" spans="1:6" ht="30">
      <c r="A4810" s="612">
        <v>103888</v>
      </c>
      <c r="B4810" s="613" t="s">
        <v>13036</v>
      </c>
      <c r="C4810" s="614" t="s">
        <v>5390</v>
      </c>
      <c r="D4810" s="615">
        <v>9.6</v>
      </c>
      <c r="E4810" s="615">
        <v>7.23</v>
      </c>
      <c r="F4810" s="615">
        <v>16.829999999999998</v>
      </c>
    </row>
    <row r="4811" spans="1:6" ht="30">
      <c r="A4811" s="612">
        <v>103895</v>
      </c>
      <c r="B4811" s="613" t="s">
        <v>13043</v>
      </c>
      <c r="C4811" s="614" t="s">
        <v>5390</v>
      </c>
      <c r="D4811" s="615">
        <v>15.78</v>
      </c>
      <c r="E4811" s="615">
        <v>8.18</v>
      </c>
      <c r="F4811" s="615">
        <v>23.96</v>
      </c>
    </row>
    <row r="4812" spans="1:6" ht="30">
      <c r="A4812" s="612">
        <v>103886</v>
      </c>
      <c r="B4812" s="613" t="s">
        <v>13034</v>
      </c>
      <c r="C4812" s="614" t="s">
        <v>5390</v>
      </c>
      <c r="D4812" s="615">
        <v>431.68</v>
      </c>
      <c r="E4812" s="615">
        <v>6.1</v>
      </c>
      <c r="F4812" s="615">
        <v>437.78</v>
      </c>
    </row>
    <row r="4813" spans="1:6" ht="30">
      <c r="A4813" s="612">
        <v>103890</v>
      </c>
      <c r="B4813" s="613" t="s">
        <v>13038</v>
      </c>
      <c r="C4813" s="614" t="s">
        <v>5390</v>
      </c>
      <c r="D4813" s="615">
        <v>501.24</v>
      </c>
      <c r="E4813" s="615">
        <v>7.21</v>
      </c>
      <c r="F4813" s="615">
        <v>508.45</v>
      </c>
    </row>
    <row r="4814" spans="1:6" ht="30">
      <c r="A4814" s="612">
        <v>103898</v>
      </c>
      <c r="B4814" s="613" t="s">
        <v>13046</v>
      </c>
      <c r="C4814" s="614" t="s">
        <v>5390</v>
      </c>
      <c r="D4814" s="615">
        <v>550.97</v>
      </c>
      <c r="E4814" s="615">
        <v>8.15</v>
      </c>
      <c r="F4814" s="615">
        <v>559.12</v>
      </c>
    </row>
    <row r="4815" spans="1:6" ht="45">
      <c r="A4815" s="612">
        <v>103892</v>
      </c>
      <c r="B4815" s="613" t="s">
        <v>13040</v>
      </c>
      <c r="C4815" s="614" t="s">
        <v>5390</v>
      </c>
      <c r="D4815" s="615">
        <v>9.6199999999999992</v>
      </c>
      <c r="E4815" s="615">
        <v>6.68</v>
      </c>
      <c r="F4815" s="615">
        <v>16.3</v>
      </c>
    </row>
    <row r="4816" spans="1:6" ht="30">
      <c r="A4816" s="612">
        <v>103900</v>
      </c>
      <c r="B4816" s="613" t="s">
        <v>13048</v>
      </c>
      <c r="C4816" s="614" t="s">
        <v>5390</v>
      </c>
      <c r="D4816" s="615">
        <v>13.27</v>
      </c>
      <c r="E4816" s="615">
        <v>7.71</v>
      </c>
      <c r="F4816" s="615">
        <v>20.98</v>
      </c>
    </row>
    <row r="4817" spans="1:6" ht="30">
      <c r="A4817" s="612">
        <v>103901</v>
      </c>
      <c r="B4817" s="613" t="s">
        <v>13049</v>
      </c>
      <c r="C4817" s="614" t="s">
        <v>5390</v>
      </c>
      <c r="D4817" s="615">
        <v>12.83</v>
      </c>
      <c r="E4817" s="615">
        <v>12.23</v>
      </c>
      <c r="F4817" s="615">
        <v>25.06</v>
      </c>
    </row>
    <row r="4818" spans="1:6" ht="30">
      <c r="A4818" s="612">
        <v>103902</v>
      </c>
      <c r="B4818" s="613" t="s">
        <v>13050</v>
      </c>
      <c r="C4818" s="614" t="s">
        <v>5390</v>
      </c>
      <c r="D4818" s="615">
        <v>22.23</v>
      </c>
      <c r="E4818" s="615">
        <v>14.46</v>
      </c>
      <c r="F4818" s="615">
        <v>36.69</v>
      </c>
    </row>
    <row r="4819" spans="1:6" ht="30">
      <c r="A4819" s="612">
        <v>103903</v>
      </c>
      <c r="B4819" s="613" t="s">
        <v>13051</v>
      </c>
      <c r="C4819" s="614" t="s">
        <v>5390</v>
      </c>
      <c r="D4819" s="615">
        <v>32.97</v>
      </c>
      <c r="E4819" s="615">
        <v>16.36</v>
      </c>
      <c r="F4819" s="615">
        <v>49.33</v>
      </c>
    </row>
    <row r="4820" spans="1:6">
      <c r="A4820" s="621"/>
      <c r="B4820" s="627" t="s">
        <v>16778</v>
      </c>
      <c r="C4820" s="628"/>
      <c r="D4820" s="629"/>
      <c r="E4820" s="629"/>
      <c r="F4820" s="629"/>
    </row>
    <row r="4821" spans="1:6" ht="45">
      <c r="A4821" s="612">
        <v>98602</v>
      </c>
      <c r="B4821" s="613" t="s">
        <v>12961</v>
      </c>
      <c r="C4821" s="614" t="s">
        <v>5390</v>
      </c>
      <c r="D4821" s="615">
        <v>15.29</v>
      </c>
      <c r="E4821" s="615">
        <v>2.44</v>
      </c>
      <c r="F4821" s="615">
        <v>17.73</v>
      </c>
    </row>
    <row r="4822" spans="1:6" ht="45">
      <c r="A4822" s="612">
        <v>93054</v>
      </c>
      <c r="B4822" s="613" t="s">
        <v>12808</v>
      </c>
      <c r="C4822" s="614" t="s">
        <v>5390</v>
      </c>
      <c r="D4822" s="615">
        <v>18.850000000000001</v>
      </c>
      <c r="E4822" s="615">
        <v>3.16</v>
      </c>
      <c r="F4822" s="615">
        <v>22.01</v>
      </c>
    </row>
    <row r="4823" spans="1:6" ht="45">
      <c r="A4823" s="612">
        <v>93059</v>
      </c>
      <c r="B4823" s="613" t="s">
        <v>12813</v>
      </c>
      <c r="C4823" s="614" t="s">
        <v>5390</v>
      </c>
      <c r="D4823" s="615">
        <v>25.81</v>
      </c>
      <c r="E4823" s="615">
        <v>2.76</v>
      </c>
      <c r="F4823" s="615">
        <v>28.57</v>
      </c>
    </row>
    <row r="4824" spans="1:6" ht="45">
      <c r="A4824" s="612">
        <v>93055</v>
      </c>
      <c r="B4824" s="613" t="s">
        <v>12809</v>
      </c>
      <c r="C4824" s="614" t="s">
        <v>5390</v>
      </c>
      <c r="D4824" s="615">
        <v>41.39</v>
      </c>
      <c r="E4824" s="615">
        <v>2.2000000000000002</v>
      </c>
      <c r="F4824" s="615">
        <v>43.59</v>
      </c>
    </row>
    <row r="4825" spans="1:6" ht="45">
      <c r="A4825" s="612">
        <v>93060</v>
      </c>
      <c r="B4825" s="613" t="s">
        <v>12814</v>
      </c>
      <c r="C4825" s="614" t="s">
        <v>5390</v>
      </c>
      <c r="D4825" s="615">
        <v>73.44</v>
      </c>
      <c r="E4825" s="615">
        <v>2.84</v>
      </c>
      <c r="F4825" s="615">
        <v>76.28</v>
      </c>
    </row>
    <row r="4826" spans="1:6" ht="30">
      <c r="A4826" s="612">
        <v>93063</v>
      </c>
      <c r="B4826" s="613" t="s">
        <v>12817</v>
      </c>
      <c r="C4826" s="614" t="s">
        <v>5390</v>
      </c>
      <c r="D4826" s="615">
        <v>628.67999999999995</v>
      </c>
      <c r="E4826" s="615">
        <v>3.59</v>
      </c>
      <c r="F4826" s="615">
        <v>632.27</v>
      </c>
    </row>
    <row r="4827" spans="1:6" ht="30">
      <c r="A4827" s="612">
        <v>93066</v>
      </c>
      <c r="B4827" s="613" t="s">
        <v>12820</v>
      </c>
      <c r="C4827" s="614" t="s">
        <v>5390</v>
      </c>
      <c r="D4827" s="615">
        <v>789.12</v>
      </c>
      <c r="E4827" s="615">
        <v>4.34</v>
      </c>
      <c r="F4827" s="615">
        <v>793.46</v>
      </c>
    </row>
    <row r="4828" spans="1:6" ht="30">
      <c r="A4828" s="612">
        <v>93069</v>
      </c>
      <c r="B4828" s="613" t="s">
        <v>12823</v>
      </c>
      <c r="C4828" s="614" t="s">
        <v>5390</v>
      </c>
      <c r="D4828" s="615">
        <v>1094.17</v>
      </c>
      <c r="E4828" s="615">
        <v>5.63</v>
      </c>
      <c r="F4828" s="615">
        <v>1099.8</v>
      </c>
    </row>
    <row r="4829" spans="1:6" ht="30">
      <c r="A4829" s="612">
        <v>93072</v>
      </c>
      <c r="B4829" s="613" t="s">
        <v>12826</v>
      </c>
      <c r="C4829" s="614" t="s">
        <v>5390</v>
      </c>
      <c r="D4829" s="615">
        <v>1444.46</v>
      </c>
      <c r="E4829" s="615">
        <v>6.93</v>
      </c>
      <c r="F4829" s="615">
        <v>1451.39</v>
      </c>
    </row>
    <row r="4830" spans="1:6" ht="45">
      <c r="A4830" s="612">
        <v>93120</v>
      </c>
      <c r="B4830" s="613" t="s">
        <v>12871</v>
      </c>
      <c r="C4830" s="614" t="s">
        <v>5390</v>
      </c>
      <c r="D4830" s="615">
        <v>22.25</v>
      </c>
      <c r="E4830" s="615">
        <v>3</v>
      </c>
      <c r="F4830" s="615">
        <v>25.25</v>
      </c>
    </row>
    <row r="4831" spans="1:6" ht="45">
      <c r="A4831" s="612">
        <v>93121</v>
      </c>
      <c r="B4831" s="613" t="s">
        <v>12872</v>
      </c>
      <c r="C4831" s="614" t="s">
        <v>5390</v>
      </c>
      <c r="D4831" s="615">
        <v>25.01</v>
      </c>
      <c r="E4831" s="615">
        <v>3.7</v>
      </c>
      <c r="F4831" s="615">
        <v>28.71</v>
      </c>
    </row>
    <row r="4832" spans="1:6">
      <c r="A4832" s="621"/>
      <c r="B4832" s="627" t="s">
        <v>16779</v>
      </c>
      <c r="C4832" s="628"/>
      <c r="D4832" s="629"/>
      <c r="E4832" s="629"/>
      <c r="F4832" s="629"/>
    </row>
    <row r="4833" spans="1:6" ht="45">
      <c r="A4833" s="612">
        <v>93105</v>
      </c>
      <c r="B4833" s="613" t="s">
        <v>12856</v>
      </c>
      <c r="C4833" s="614" t="s">
        <v>5390</v>
      </c>
      <c r="D4833" s="615">
        <v>19.96</v>
      </c>
      <c r="E4833" s="615">
        <v>3.85</v>
      </c>
      <c r="F4833" s="615">
        <v>23.81</v>
      </c>
    </row>
    <row r="4834" spans="1:6" ht="45">
      <c r="A4834" s="612">
        <v>93112</v>
      </c>
      <c r="B4834" s="613" t="s">
        <v>12863</v>
      </c>
      <c r="C4834" s="614" t="s">
        <v>5390</v>
      </c>
      <c r="D4834" s="615">
        <v>42.86</v>
      </c>
      <c r="E4834" s="615">
        <v>5.82</v>
      </c>
      <c r="F4834" s="615">
        <v>48.68</v>
      </c>
    </row>
    <row r="4835" spans="1:6" ht="45">
      <c r="A4835" s="612">
        <v>93115</v>
      </c>
      <c r="B4835" s="613" t="s">
        <v>12866</v>
      </c>
      <c r="C4835" s="614" t="s">
        <v>5390</v>
      </c>
      <c r="D4835" s="615">
        <v>75.33</v>
      </c>
      <c r="E4835" s="615">
        <v>7.51</v>
      </c>
      <c r="F4835" s="615">
        <v>82.84</v>
      </c>
    </row>
    <row r="4836" spans="1:6" ht="45">
      <c r="A4836" s="612">
        <v>93104</v>
      </c>
      <c r="B4836" s="613" t="s">
        <v>12855</v>
      </c>
      <c r="C4836" s="614" t="s">
        <v>5390</v>
      </c>
      <c r="D4836" s="615">
        <v>15.13</v>
      </c>
      <c r="E4836" s="615">
        <v>3.27</v>
      </c>
      <c r="F4836" s="615">
        <v>18.399999999999999</v>
      </c>
    </row>
    <row r="4837" spans="1:6" ht="45">
      <c r="A4837" s="612">
        <v>93110</v>
      </c>
      <c r="B4837" s="613" t="s">
        <v>12861</v>
      </c>
      <c r="C4837" s="614" t="s">
        <v>5390</v>
      </c>
      <c r="D4837" s="615">
        <v>16.010000000000002</v>
      </c>
      <c r="E4837" s="615">
        <v>4.26</v>
      </c>
      <c r="F4837" s="615">
        <v>20.27</v>
      </c>
    </row>
    <row r="4838" spans="1:6" ht="45">
      <c r="A4838" s="612">
        <v>93111</v>
      </c>
      <c r="B4838" s="613" t="s">
        <v>12862</v>
      </c>
      <c r="C4838" s="614" t="s">
        <v>5390</v>
      </c>
      <c r="D4838" s="615">
        <v>19.579999999999998</v>
      </c>
      <c r="E4838" s="615">
        <v>4.9800000000000004</v>
      </c>
      <c r="F4838" s="615">
        <v>24.56</v>
      </c>
    </row>
    <row r="4839" spans="1:6" ht="45">
      <c r="A4839" s="612">
        <v>93114</v>
      </c>
      <c r="B4839" s="613" t="s">
        <v>12865</v>
      </c>
      <c r="C4839" s="614" t="s">
        <v>5390</v>
      </c>
      <c r="D4839" s="615">
        <v>26.74</v>
      </c>
      <c r="E4839" s="615">
        <v>5.1100000000000003</v>
      </c>
      <c r="F4839" s="615">
        <v>31.85</v>
      </c>
    </row>
    <row r="4840" spans="1:6" ht="45">
      <c r="A4840" s="612">
        <v>93117</v>
      </c>
      <c r="B4840" s="613" t="s">
        <v>12868</v>
      </c>
      <c r="C4840" s="614" t="s">
        <v>5390</v>
      </c>
      <c r="D4840" s="615">
        <v>51.41</v>
      </c>
      <c r="E4840" s="615">
        <v>5.24</v>
      </c>
      <c r="F4840" s="615">
        <v>56.65</v>
      </c>
    </row>
    <row r="4841" spans="1:6" ht="45">
      <c r="A4841" s="612">
        <v>93118</v>
      </c>
      <c r="B4841" s="613" t="s">
        <v>12869</v>
      </c>
      <c r="C4841" s="614" t="s">
        <v>5390</v>
      </c>
      <c r="D4841" s="615">
        <v>75.540000000000006</v>
      </c>
      <c r="E4841" s="615">
        <v>8</v>
      </c>
      <c r="F4841" s="615">
        <v>83.54</v>
      </c>
    </row>
    <row r="4842" spans="1:6" ht="45">
      <c r="A4842" s="612">
        <v>93098</v>
      </c>
      <c r="B4842" s="613" t="s">
        <v>12849</v>
      </c>
      <c r="C4842" s="614" t="s">
        <v>5390</v>
      </c>
      <c r="D4842" s="615">
        <v>15.4</v>
      </c>
      <c r="E4842" s="615">
        <v>4.24</v>
      </c>
      <c r="F4842" s="615">
        <v>19.64</v>
      </c>
    </row>
    <row r="4843" spans="1:6" ht="45">
      <c r="A4843" s="612">
        <v>93100</v>
      </c>
      <c r="B4843" s="613" t="s">
        <v>12851</v>
      </c>
      <c r="C4843" s="614" t="s">
        <v>5390</v>
      </c>
      <c r="D4843" s="615">
        <v>23.34</v>
      </c>
      <c r="E4843" s="615">
        <v>5.71</v>
      </c>
      <c r="F4843" s="615">
        <v>29.05</v>
      </c>
    </row>
    <row r="4844" spans="1:6" ht="45">
      <c r="A4844" s="612">
        <v>93101</v>
      </c>
      <c r="B4844" s="613" t="s">
        <v>12852</v>
      </c>
      <c r="C4844" s="614" t="s">
        <v>5390</v>
      </c>
      <c r="D4844" s="615">
        <v>26.07</v>
      </c>
      <c r="E4844" s="615">
        <v>6.44</v>
      </c>
      <c r="F4844" s="615">
        <v>32.51</v>
      </c>
    </row>
    <row r="4845" spans="1:6">
      <c r="A4845" s="621"/>
      <c r="B4845" s="627" t="s">
        <v>16780</v>
      </c>
      <c r="C4845" s="628"/>
      <c r="D4845" s="629"/>
      <c r="E4845" s="629"/>
      <c r="F4845" s="629"/>
    </row>
    <row r="4846" spans="1:6" ht="45">
      <c r="A4846" s="612">
        <v>93082</v>
      </c>
      <c r="B4846" s="613" t="s">
        <v>12835</v>
      </c>
      <c r="C4846" s="614" t="s">
        <v>5390</v>
      </c>
      <c r="D4846" s="615">
        <v>19.91</v>
      </c>
      <c r="E4846" s="615">
        <v>3.71</v>
      </c>
      <c r="F4846" s="615">
        <v>23.62</v>
      </c>
    </row>
    <row r="4847" spans="1:6" ht="45">
      <c r="A4847" s="612">
        <v>93089</v>
      </c>
      <c r="B4847" s="613" t="s">
        <v>12842</v>
      </c>
      <c r="C4847" s="614" t="s">
        <v>5390</v>
      </c>
      <c r="D4847" s="615">
        <v>42.23</v>
      </c>
      <c r="E4847" s="615">
        <v>4.29</v>
      </c>
      <c r="F4847" s="615">
        <v>46.52</v>
      </c>
    </row>
    <row r="4848" spans="1:6" ht="45">
      <c r="A4848" s="612">
        <v>93094</v>
      </c>
      <c r="B4848" s="613" t="s">
        <v>12847</v>
      </c>
      <c r="C4848" s="614" t="s">
        <v>5390</v>
      </c>
      <c r="D4848" s="615">
        <v>74.2</v>
      </c>
      <c r="E4848" s="615">
        <v>4.7699999999999996</v>
      </c>
      <c r="F4848" s="615">
        <v>78.97</v>
      </c>
    </row>
    <row r="4849" spans="1:6" ht="45">
      <c r="A4849" s="612">
        <v>93075</v>
      </c>
      <c r="B4849" s="613" t="s">
        <v>12828</v>
      </c>
      <c r="C4849" s="614" t="s">
        <v>5390</v>
      </c>
      <c r="D4849" s="615">
        <v>15.36</v>
      </c>
      <c r="E4849" s="615">
        <v>4.1399999999999997</v>
      </c>
      <c r="F4849" s="615">
        <v>19.5</v>
      </c>
    </row>
    <row r="4850" spans="1:6" ht="45">
      <c r="A4850" s="612">
        <v>93077</v>
      </c>
      <c r="B4850" s="613" t="s">
        <v>12830</v>
      </c>
      <c r="C4850" s="614" t="s">
        <v>5390</v>
      </c>
      <c r="D4850" s="615">
        <v>22.88</v>
      </c>
      <c r="E4850" s="615">
        <v>4.5599999999999996</v>
      </c>
      <c r="F4850" s="615">
        <v>27.44</v>
      </c>
    </row>
    <row r="4851" spans="1:6" ht="45">
      <c r="A4851" s="612">
        <v>93078</v>
      </c>
      <c r="B4851" s="613" t="s">
        <v>12831</v>
      </c>
      <c r="C4851" s="614" t="s">
        <v>5390</v>
      </c>
      <c r="D4851" s="615">
        <v>25.61</v>
      </c>
      <c r="E4851" s="615">
        <v>5.28</v>
      </c>
      <c r="F4851" s="615">
        <v>30.89</v>
      </c>
    </row>
    <row r="4852" spans="1:6" ht="45">
      <c r="A4852" s="612">
        <v>93081</v>
      </c>
      <c r="B4852" s="613" t="s">
        <v>12834</v>
      </c>
      <c r="C4852" s="614" t="s">
        <v>5390</v>
      </c>
      <c r="D4852" s="615">
        <v>15.1</v>
      </c>
      <c r="E4852" s="615">
        <v>3.2</v>
      </c>
      <c r="F4852" s="615">
        <v>18.3</v>
      </c>
    </row>
    <row r="4853" spans="1:6" ht="45">
      <c r="A4853" s="612">
        <v>93087</v>
      </c>
      <c r="B4853" s="613" t="s">
        <v>12840</v>
      </c>
      <c r="C4853" s="614" t="s">
        <v>5390</v>
      </c>
      <c r="D4853" s="615">
        <v>15.71</v>
      </c>
      <c r="E4853" s="615">
        <v>3.48</v>
      </c>
      <c r="F4853" s="615">
        <v>19.190000000000001</v>
      </c>
    </row>
    <row r="4854" spans="1:6" ht="45">
      <c r="A4854" s="612">
        <v>93088</v>
      </c>
      <c r="B4854" s="613" t="s">
        <v>12841</v>
      </c>
      <c r="C4854" s="614" t="s">
        <v>5390</v>
      </c>
      <c r="D4854" s="615">
        <v>19.559999999999999</v>
      </c>
      <c r="E4854" s="615">
        <v>4.21</v>
      </c>
      <c r="F4854" s="615">
        <v>23.77</v>
      </c>
    </row>
    <row r="4855" spans="1:6" ht="45">
      <c r="A4855" s="612">
        <v>93093</v>
      </c>
      <c r="B4855" s="613" t="s">
        <v>12846</v>
      </c>
      <c r="C4855" s="614" t="s">
        <v>5390</v>
      </c>
      <c r="D4855" s="615">
        <v>26.2</v>
      </c>
      <c r="E4855" s="615">
        <v>3.73</v>
      </c>
      <c r="F4855" s="615">
        <v>29.93</v>
      </c>
    </row>
    <row r="4856" spans="1:6">
      <c r="A4856" s="621"/>
      <c r="B4856" s="627" t="s">
        <v>16781</v>
      </c>
      <c r="C4856" s="628"/>
      <c r="D4856" s="629"/>
      <c r="E4856" s="629"/>
      <c r="F4856" s="629"/>
    </row>
    <row r="4857" spans="1:6" ht="45">
      <c r="A4857" s="612">
        <v>103818</v>
      </c>
      <c r="B4857" s="613" t="s">
        <v>12975</v>
      </c>
      <c r="C4857" s="614" t="s">
        <v>5390</v>
      </c>
      <c r="D4857" s="615">
        <v>15.58</v>
      </c>
      <c r="E4857" s="615">
        <v>4.37</v>
      </c>
      <c r="F4857" s="615">
        <v>19.95</v>
      </c>
    </row>
    <row r="4858" spans="1:6" ht="45">
      <c r="A4858" s="612">
        <v>103824</v>
      </c>
      <c r="B4858" s="613" t="s">
        <v>12981</v>
      </c>
      <c r="C4858" s="614" t="s">
        <v>5390</v>
      </c>
      <c r="D4858" s="615">
        <v>16.96</v>
      </c>
      <c r="E4858" s="615">
        <v>6.53</v>
      </c>
      <c r="F4858" s="615">
        <v>23.49</v>
      </c>
    </row>
    <row r="4859" spans="1:6" ht="45">
      <c r="A4859" s="612">
        <v>103825</v>
      </c>
      <c r="B4859" s="613" t="s">
        <v>12982</v>
      </c>
      <c r="C4859" s="614" t="s">
        <v>5390</v>
      </c>
      <c r="D4859" s="615">
        <v>20.53</v>
      </c>
      <c r="E4859" s="615">
        <v>7.24</v>
      </c>
      <c r="F4859" s="615">
        <v>27.77</v>
      </c>
    </row>
    <row r="4860" spans="1:6" ht="45">
      <c r="A4860" s="612">
        <v>103830</v>
      </c>
      <c r="B4860" s="613" t="s">
        <v>12987</v>
      </c>
      <c r="C4860" s="614" t="s">
        <v>5390</v>
      </c>
      <c r="D4860" s="615">
        <v>27.88</v>
      </c>
      <c r="E4860" s="615">
        <v>8.3800000000000008</v>
      </c>
      <c r="F4860" s="615">
        <v>36.26</v>
      </c>
    </row>
    <row r="4861" spans="1:6" ht="45">
      <c r="A4861" s="612">
        <v>103816</v>
      </c>
      <c r="B4861" s="613" t="s">
        <v>12973</v>
      </c>
      <c r="C4861" s="614" t="s">
        <v>5390</v>
      </c>
      <c r="D4861" s="615">
        <v>20.87</v>
      </c>
      <c r="E4861" s="615">
        <v>6.05</v>
      </c>
      <c r="F4861" s="615">
        <v>26.92</v>
      </c>
    </row>
    <row r="4862" spans="1:6" ht="45">
      <c r="A4862" s="612">
        <v>103822</v>
      </c>
      <c r="B4862" s="613" t="s">
        <v>12979</v>
      </c>
      <c r="C4862" s="614" t="s">
        <v>5390</v>
      </c>
      <c r="D4862" s="615">
        <v>44.72</v>
      </c>
      <c r="E4862" s="615">
        <v>10.38</v>
      </c>
      <c r="F4862" s="615">
        <v>55.1</v>
      </c>
    </row>
    <row r="4863" spans="1:6" ht="45">
      <c r="A4863" s="612">
        <v>103828</v>
      </c>
      <c r="B4863" s="613" t="s">
        <v>12985</v>
      </c>
      <c r="C4863" s="614" t="s">
        <v>5390</v>
      </c>
      <c r="D4863" s="615">
        <v>77.55</v>
      </c>
      <c r="E4863" s="615">
        <v>14.08</v>
      </c>
      <c r="F4863" s="615">
        <v>91.63</v>
      </c>
    </row>
    <row r="4864" spans="1:6" ht="45">
      <c r="A4864" s="612">
        <v>103807</v>
      </c>
      <c r="B4864" s="613" t="s">
        <v>12964</v>
      </c>
      <c r="C4864" s="614" t="s">
        <v>5390</v>
      </c>
      <c r="D4864" s="615">
        <v>16.07</v>
      </c>
      <c r="E4864" s="615">
        <v>5.89</v>
      </c>
      <c r="F4864" s="615">
        <v>21.96</v>
      </c>
    </row>
    <row r="4865" spans="1:6" ht="45">
      <c r="A4865" s="612">
        <v>103810</v>
      </c>
      <c r="B4865" s="613" t="s">
        <v>12967</v>
      </c>
      <c r="C4865" s="614" t="s">
        <v>5390</v>
      </c>
      <c r="D4865" s="615">
        <v>24.69</v>
      </c>
      <c r="E4865" s="615">
        <v>9.14</v>
      </c>
      <c r="F4865" s="615">
        <v>33.83</v>
      </c>
    </row>
    <row r="4866" spans="1:6" ht="45">
      <c r="A4866" s="612">
        <v>103811</v>
      </c>
      <c r="B4866" s="613" t="s">
        <v>12968</v>
      </c>
      <c r="C4866" s="614" t="s">
        <v>5390</v>
      </c>
      <c r="D4866" s="615">
        <v>27.44</v>
      </c>
      <c r="E4866" s="615">
        <v>9.85</v>
      </c>
      <c r="F4866" s="615">
        <v>37.29</v>
      </c>
    </row>
    <row r="4867" spans="1:6">
      <c r="A4867" s="621"/>
      <c r="B4867" s="627" t="s">
        <v>16782</v>
      </c>
      <c r="C4867" s="628"/>
      <c r="D4867" s="629"/>
      <c r="E4867" s="629"/>
      <c r="F4867" s="629"/>
    </row>
    <row r="4868" spans="1:6" ht="45">
      <c r="A4868" s="612">
        <v>103851</v>
      </c>
      <c r="B4868" s="613" t="s">
        <v>13005</v>
      </c>
      <c r="C4868" s="614" t="s">
        <v>5390</v>
      </c>
      <c r="D4868" s="615">
        <v>15.51</v>
      </c>
      <c r="E4868" s="615">
        <v>4.1900000000000004</v>
      </c>
      <c r="F4868" s="615">
        <v>19.7</v>
      </c>
    </row>
    <row r="4869" spans="1:6" ht="45">
      <c r="A4869" s="612">
        <v>103857</v>
      </c>
      <c r="B4869" s="613" t="s">
        <v>13011</v>
      </c>
      <c r="C4869" s="614" t="s">
        <v>5390</v>
      </c>
      <c r="D4869" s="615">
        <v>16.38</v>
      </c>
      <c r="E4869" s="615">
        <v>5.15</v>
      </c>
      <c r="F4869" s="615">
        <v>21.53</v>
      </c>
    </row>
    <row r="4870" spans="1:6" ht="45">
      <c r="A4870" s="612">
        <v>103858</v>
      </c>
      <c r="B4870" s="613" t="s">
        <v>13012</v>
      </c>
      <c r="C4870" s="614" t="s">
        <v>5390</v>
      </c>
      <c r="D4870" s="615">
        <v>19.95</v>
      </c>
      <c r="E4870" s="615">
        <v>5.86</v>
      </c>
      <c r="F4870" s="615">
        <v>25.81</v>
      </c>
    </row>
    <row r="4871" spans="1:6" ht="45">
      <c r="A4871" s="612">
        <v>103863</v>
      </c>
      <c r="B4871" s="613" t="s">
        <v>13017</v>
      </c>
      <c r="C4871" s="614" t="s">
        <v>5390</v>
      </c>
      <c r="D4871" s="615">
        <v>27.11</v>
      </c>
      <c r="E4871" s="615">
        <v>5.94</v>
      </c>
      <c r="F4871" s="615">
        <v>33.049999999999997</v>
      </c>
    </row>
    <row r="4872" spans="1:6" ht="45">
      <c r="A4872" s="612">
        <v>103849</v>
      </c>
      <c r="B4872" s="613" t="s">
        <v>13003</v>
      </c>
      <c r="C4872" s="614" t="s">
        <v>5390</v>
      </c>
      <c r="D4872" s="615">
        <v>20.72</v>
      </c>
      <c r="E4872" s="615">
        <v>5.69</v>
      </c>
      <c r="F4872" s="615">
        <v>26.41</v>
      </c>
    </row>
    <row r="4873" spans="1:6" ht="45">
      <c r="A4873" s="612">
        <v>103855</v>
      </c>
      <c r="B4873" s="613" t="s">
        <v>13009</v>
      </c>
      <c r="C4873" s="614" t="s">
        <v>5390</v>
      </c>
      <c r="D4873" s="615">
        <v>43.58</v>
      </c>
      <c r="E4873" s="615">
        <v>7.59</v>
      </c>
      <c r="F4873" s="615">
        <v>51.17</v>
      </c>
    </row>
    <row r="4874" spans="1:6" ht="45">
      <c r="A4874" s="612">
        <v>103861</v>
      </c>
      <c r="B4874" s="613" t="s">
        <v>13015</v>
      </c>
      <c r="C4874" s="614" t="s">
        <v>5390</v>
      </c>
      <c r="D4874" s="615">
        <v>76.02</v>
      </c>
      <c r="E4874" s="615">
        <v>9.2100000000000009</v>
      </c>
      <c r="F4874" s="615">
        <v>85.23</v>
      </c>
    </row>
    <row r="4875" spans="1:6" ht="45">
      <c r="A4875" s="612">
        <v>103840</v>
      </c>
      <c r="B4875" s="613" t="s">
        <v>12994</v>
      </c>
      <c r="C4875" s="614" t="s">
        <v>5390</v>
      </c>
      <c r="D4875" s="615">
        <v>15.96</v>
      </c>
      <c r="E4875" s="615">
        <v>5.62</v>
      </c>
      <c r="F4875" s="615">
        <v>21.58</v>
      </c>
    </row>
    <row r="4876" spans="1:6" ht="45">
      <c r="A4876" s="612">
        <v>103843</v>
      </c>
      <c r="B4876" s="613" t="s">
        <v>12997</v>
      </c>
      <c r="C4876" s="614" t="s">
        <v>5390</v>
      </c>
      <c r="D4876" s="615">
        <v>23.87</v>
      </c>
      <c r="E4876" s="615">
        <v>7.03</v>
      </c>
      <c r="F4876" s="615">
        <v>30.9</v>
      </c>
    </row>
    <row r="4877" spans="1:6" ht="45">
      <c r="A4877" s="612">
        <v>103844</v>
      </c>
      <c r="B4877" s="613" t="s">
        <v>12998</v>
      </c>
      <c r="C4877" s="614" t="s">
        <v>5390</v>
      </c>
      <c r="D4877" s="615">
        <v>26.6</v>
      </c>
      <c r="E4877" s="615">
        <v>7.77</v>
      </c>
      <c r="F4877" s="615">
        <v>34.369999999999997</v>
      </c>
    </row>
    <row r="4878" spans="1:6">
      <c r="A4878" s="621"/>
      <c r="B4878" s="627" t="s">
        <v>16783</v>
      </c>
      <c r="C4878" s="628"/>
      <c r="D4878" s="629"/>
      <c r="E4878" s="629"/>
      <c r="F4878" s="629"/>
    </row>
    <row r="4879" spans="1:6" ht="45">
      <c r="A4879" s="612">
        <v>103887</v>
      </c>
      <c r="B4879" s="613" t="s">
        <v>13035</v>
      </c>
      <c r="C4879" s="614" t="s">
        <v>5390</v>
      </c>
      <c r="D4879" s="615">
        <v>15.57</v>
      </c>
      <c r="E4879" s="615">
        <v>4.4000000000000004</v>
      </c>
      <c r="F4879" s="615">
        <v>19.97</v>
      </c>
    </row>
    <row r="4880" spans="1:6" ht="45">
      <c r="A4880" s="612">
        <v>103893</v>
      </c>
      <c r="B4880" s="613" t="s">
        <v>13041</v>
      </c>
      <c r="C4880" s="614" t="s">
        <v>5390</v>
      </c>
      <c r="D4880" s="615">
        <v>16.28</v>
      </c>
      <c r="E4880" s="615">
        <v>4.95</v>
      </c>
      <c r="F4880" s="615">
        <v>21.23</v>
      </c>
    </row>
    <row r="4881" spans="1:6" ht="45">
      <c r="A4881" s="612">
        <v>103894</v>
      </c>
      <c r="B4881" s="613" t="s">
        <v>13042</v>
      </c>
      <c r="C4881" s="614" t="s">
        <v>5390</v>
      </c>
      <c r="D4881" s="615">
        <v>19.850000000000001</v>
      </c>
      <c r="E4881" s="615">
        <v>5.66</v>
      </c>
      <c r="F4881" s="615">
        <v>25.51</v>
      </c>
    </row>
    <row r="4882" spans="1:6" ht="45">
      <c r="A4882" s="612">
        <v>103899</v>
      </c>
      <c r="B4882" s="613" t="s">
        <v>13047</v>
      </c>
      <c r="C4882" s="614" t="s">
        <v>5390</v>
      </c>
      <c r="D4882" s="615">
        <v>26.85</v>
      </c>
      <c r="E4882" s="615">
        <v>5.43</v>
      </c>
      <c r="F4882" s="615">
        <v>32.28</v>
      </c>
    </row>
    <row r="4883" spans="1:6" ht="45">
      <c r="A4883" s="612">
        <v>103885</v>
      </c>
      <c r="B4883" s="613" t="s">
        <v>13033</v>
      </c>
      <c r="C4883" s="614" t="s">
        <v>5390</v>
      </c>
      <c r="D4883" s="615">
        <v>20.83</v>
      </c>
      <c r="E4883" s="615">
        <v>6.11</v>
      </c>
      <c r="F4883" s="615">
        <v>26.94</v>
      </c>
    </row>
    <row r="4884" spans="1:6" ht="45">
      <c r="A4884" s="612">
        <v>103891</v>
      </c>
      <c r="B4884" s="613" t="s">
        <v>13039</v>
      </c>
      <c r="C4884" s="614" t="s">
        <v>5390</v>
      </c>
      <c r="D4884" s="615">
        <v>43.37</v>
      </c>
      <c r="E4884" s="615">
        <v>7.21</v>
      </c>
      <c r="F4884" s="615">
        <v>50.58</v>
      </c>
    </row>
    <row r="4885" spans="1:6" ht="45">
      <c r="A4885" s="612">
        <v>103897</v>
      </c>
      <c r="B4885" s="613" t="s">
        <v>13045</v>
      </c>
      <c r="C4885" s="614" t="s">
        <v>5390</v>
      </c>
      <c r="D4885" s="615">
        <v>75.52</v>
      </c>
      <c r="E4885" s="615">
        <v>8.15</v>
      </c>
      <c r="F4885" s="615">
        <v>83.67</v>
      </c>
    </row>
    <row r="4886" spans="1:6" ht="45">
      <c r="A4886" s="612">
        <v>103876</v>
      </c>
      <c r="B4886" s="613" t="s">
        <v>13024</v>
      </c>
      <c r="C4886" s="614" t="s">
        <v>5390</v>
      </c>
      <c r="D4886" s="615">
        <v>16.07</v>
      </c>
      <c r="E4886" s="615">
        <v>5.92</v>
      </c>
      <c r="F4886" s="615">
        <v>21.99</v>
      </c>
    </row>
    <row r="4887" spans="1:6" ht="45">
      <c r="A4887" s="612">
        <v>103879</v>
      </c>
      <c r="B4887" s="613" t="s">
        <v>13027</v>
      </c>
      <c r="C4887" s="614" t="s">
        <v>5390</v>
      </c>
      <c r="D4887" s="615">
        <v>23.71</v>
      </c>
      <c r="E4887" s="615">
        <v>6.77</v>
      </c>
      <c r="F4887" s="615">
        <v>30.48</v>
      </c>
    </row>
    <row r="4888" spans="1:6" ht="45">
      <c r="A4888" s="612">
        <v>103880</v>
      </c>
      <c r="B4888" s="613" t="s">
        <v>13028</v>
      </c>
      <c r="C4888" s="614" t="s">
        <v>5390</v>
      </c>
      <c r="D4888" s="615">
        <v>26.47</v>
      </c>
      <c r="E4888" s="615">
        <v>7.47</v>
      </c>
      <c r="F4888" s="615">
        <v>33.94</v>
      </c>
    </row>
    <row r="4889" spans="1:6" ht="15.75">
      <c r="A4889" s="621"/>
      <c r="B4889" s="622" t="s">
        <v>11520</v>
      </c>
      <c r="C4889" s="628"/>
      <c r="D4889" s="629"/>
      <c r="E4889" s="629"/>
      <c r="F4889" s="629"/>
    </row>
    <row r="4890" spans="1:6">
      <c r="A4890" s="621"/>
      <c r="B4890" s="627" t="s">
        <v>11521</v>
      </c>
      <c r="C4890" s="628"/>
      <c r="D4890" s="629"/>
      <c r="E4890" s="629"/>
      <c r="F4890" s="629"/>
    </row>
    <row r="4891" spans="1:6">
      <c r="A4891" s="617" t="s">
        <v>16784</v>
      </c>
      <c r="B4891" s="618" t="s">
        <v>16785</v>
      </c>
      <c r="C4891" s="619" t="s">
        <v>5390</v>
      </c>
      <c r="D4891" s="620">
        <v>57.52</v>
      </c>
      <c r="E4891" s="620">
        <v>169.68</v>
      </c>
      <c r="F4891" s="620">
        <v>227.2</v>
      </c>
    </row>
    <row r="4892" spans="1:6">
      <c r="A4892" s="617" t="s">
        <v>16786</v>
      </c>
      <c r="B4892" s="618" t="s">
        <v>16787</v>
      </c>
      <c r="C4892" s="619" t="s">
        <v>5390</v>
      </c>
      <c r="D4892" s="620">
        <v>57.52</v>
      </c>
      <c r="E4892" s="620">
        <v>149.76</v>
      </c>
      <c r="F4892" s="620">
        <v>207.28</v>
      </c>
    </row>
    <row r="4893" spans="1:6">
      <c r="A4893" s="617" t="s">
        <v>16788</v>
      </c>
      <c r="B4893" s="618" t="s">
        <v>16789</v>
      </c>
      <c r="C4893" s="619" t="s">
        <v>5390</v>
      </c>
      <c r="D4893" s="620">
        <v>21.57</v>
      </c>
      <c r="E4893" s="620">
        <v>63.63</v>
      </c>
      <c r="F4893" s="620">
        <v>85.2</v>
      </c>
    </row>
    <row r="4894" spans="1:6">
      <c r="A4894" s="617" t="s">
        <v>16790</v>
      </c>
      <c r="B4894" s="618" t="s">
        <v>16791</v>
      </c>
      <c r="C4894" s="619" t="s">
        <v>5390</v>
      </c>
      <c r="D4894" s="620">
        <v>74.78</v>
      </c>
      <c r="E4894" s="620">
        <v>194.69</v>
      </c>
      <c r="F4894" s="620">
        <v>269.47000000000003</v>
      </c>
    </row>
    <row r="4895" spans="1:6" ht="30">
      <c r="A4895" s="612">
        <v>90459</v>
      </c>
      <c r="B4895" s="613" t="s">
        <v>7357</v>
      </c>
      <c r="C4895" s="614" t="s">
        <v>5390</v>
      </c>
      <c r="D4895" s="615">
        <v>10.88</v>
      </c>
      <c r="E4895" s="615">
        <v>31.26</v>
      </c>
      <c r="F4895" s="615">
        <v>42.14</v>
      </c>
    </row>
    <row r="4896" spans="1:6">
      <c r="A4896" s="621"/>
      <c r="B4896" s="627" t="s">
        <v>5420</v>
      </c>
      <c r="C4896" s="628"/>
      <c r="D4896" s="629"/>
      <c r="E4896" s="629"/>
      <c r="F4896" s="629"/>
    </row>
    <row r="4897" spans="1:6" ht="45">
      <c r="A4897" s="617" t="s">
        <v>14088</v>
      </c>
      <c r="B4897" s="618" t="s">
        <v>14089</v>
      </c>
      <c r="C4897" s="619" t="s">
        <v>5390</v>
      </c>
      <c r="D4897" s="620">
        <v>13.1</v>
      </c>
      <c r="E4897" s="620">
        <v>3</v>
      </c>
      <c r="F4897" s="620">
        <v>16.100000000000001</v>
      </c>
    </row>
    <row r="4898" spans="1:6" ht="45">
      <c r="A4898" s="617" t="s">
        <v>14090</v>
      </c>
      <c r="B4898" s="618" t="s">
        <v>14091</v>
      </c>
      <c r="C4898" s="619" t="s">
        <v>5390</v>
      </c>
      <c r="D4898" s="620">
        <v>23.03</v>
      </c>
      <c r="E4898" s="620">
        <v>2.25</v>
      </c>
      <c r="F4898" s="620">
        <v>25.28</v>
      </c>
    </row>
    <row r="4899" spans="1:6" ht="60">
      <c r="A4899" s="617" t="s">
        <v>14092</v>
      </c>
      <c r="B4899" s="618" t="s">
        <v>14093</v>
      </c>
      <c r="C4899" s="619" t="s">
        <v>5390</v>
      </c>
      <c r="D4899" s="620">
        <v>9.32</v>
      </c>
      <c r="E4899" s="620">
        <v>2.25</v>
      </c>
      <c r="F4899" s="620">
        <v>11.57</v>
      </c>
    </row>
    <row r="4900" spans="1:6" ht="60">
      <c r="A4900" s="617" t="s">
        <v>14094</v>
      </c>
      <c r="B4900" s="618" t="s">
        <v>14095</v>
      </c>
      <c r="C4900" s="619" t="s">
        <v>5390</v>
      </c>
      <c r="D4900" s="620">
        <v>14.91</v>
      </c>
      <c r="E4900" s="620">
        <v>2.25</v>
      </c>
      <c r="F4900" s="620">
        <v>17.16</v>
      </c>
    </row>
    <row r="4901" spans="1:6" ht="60">
      <c r="A4901" s="617" t="s">
        <v>14096</v>
      </c>
      <c r="B4901" s="618" t="s">
        <v>14097</v>
      </c>
      <c r="C4901" s="619" t="s">
        <v>5390</v>
      </c>
      <c r="D4901" s="620">
        <v>17.53</v>
      </c>
      <c r="E4901" s="620">
        <v>2.25</v>
      </c>
      <c r="F4901" s="620">
        <v>19.78</v>
      </c>
    </row>
    <row r="4902" spans="1:6" ht="60">
      <c r="A4902" s="617" t="s">
        <v>14098</v>
      </c>
      <c r="B4902" s="618" t="s">
        <v>14099</v>
      </c>
      <c r="C4902" s="619" t="s">
        <v>5390</v>
      </c>
      <c r="D4902" s="620">
        <v>13.35</v>
      </c>
      <c r="E4902" s="620">
        <v>2.25</v>
      </c>
      <c r="F4902" s="620">
        <v>15.6</v>
      </c>
    </row>
    <row r="4903" spans="1:6" ht="60">
      <c r="A4903" s="617" t="s">
        <v>14100</v>
      </c>
      <c r="B4903" s="618" t="s">
        <v>14101</v>
      </c>
      <c r="C4903" s="619" t="s">
        <v>5390</v>
      </c>
      <c r="D4903" s="620">
        <v>21.99</v>
      </c>
      <c r="E4903" s="620">
        <v>2.25</v>
      </c>
      <c r="F4903" s="620">
        <v>24.24</v>
      </c>
    </row>
    <row r="4904" spans="1:6" ht="45">
      <c r="A4904" s="617" t="s">
        <v>14102</v>
      </c>
      <c r="B4904" s="618" t="s">
        <v>14103</v>
      </c>
      <c r="C4904" s="619" t="s">
        <v>1</v>
      </c>
      <c r="D4904" s="620">
        <v>47.08</v>
      </c>
      <c r="E4904" s="620">
        <v>3</v>
      </c>
      <c r="F4904" s="620">
        <v>50.08</v>
      </c>
    </row>
    <row r="4905" spans="1:6" ht="45">
      <c r="A4905" s="617" t="s">
        <v>14104</v>
      </c>
      <c r="B4905" s="618" t="s">
        <v>14105</v>
      </c>
      <c r="C4905" s="619" t="s">
        <v>1</v>
      </c>
      <c r="D4905" s="620">
        <v>148.99</v>
      </c>
      <c r="E4905" s="620">
        <v>3</v>
      </c>
      <c r="F4905" s="620">
        <v>151.99</v>
      </c>
    </row>
    <row r="4906" spans="1:6" ht="45">
      <c r="A4906" s="617" t="s">
        <v>14106</v>
      </c>
      <c r="B4906" s="618" t="s">
        <v>14107</v>
      </c>
      <c r="C4906" s="619" t="s">
        <v>1</v>
      </c>
      <c r="D4906" s="620">
        <v>57.2</v>
      </c>
      <c r="E4906" s="620">
        <v>3</v>
      </c>
      <c r="F4906" s="620">
        <v>60.2</v>
      </c>
    </row>
    <row r="4907" spans="1:6" ht="30">
      <c r="A4907" s="617" t="s">
        <v>14108</v>
      </c>
      <c r="B4907" s="618" t="s">
        <v>14109</v>
      </c>
      <c r="C4907" s="619" t="s">
        <v>5390</v>
      </c>
      <c r="D4907" s="620">
        <v>21.43</v>
      </c>
      <c r="E4907" s="620">
        <v>2.25</v>
      </c>
      <c r="F4907" s="620">
        <v>23.68</v>
      </c>
    </row>
    <row r="4908" spans="1:6">
      <c r="A4908" s="617" t="s">
        <v>14110</v>
      </c>
      <c r="B4908" s="618" t="s">
        <v>14111</v>
      </c>
      <c r="C4908" s="619" t="s">
        <v>5390</v>
      </c>
      <c r="D4908" s="620">
        <v>21.75</v>
      </c>
      <c r="E4908" s="620">
        <v>44.65</v>
      </c>
      <c r="F4908" s="620">
        <v>66.400000000000006</v>
      </c>
    </row>
    <row r="4909" spans="1:6">
      <c r="A4909" s="621"/>
      <c r="B4909" s="627" t="s">
        <v>7142</v>
      </c>
      <c r="C4909" s="628"/>
      <c r="D4909" s="629"/>
      <c r="E4909" s="629"/>
      <c r="F4909" s="629"/>
    </row>
    <row r="4910" spans="1:6" ht="30">
      <c r="A4910" s="612">
        <v>97599</v>
      </c>
      <c r="B4910" s="613" t="s">
        <v>7143</v>
      </c>
      <c r="C4910" s="614" t="s">
        <v>5390</v>
      </c>
      <c r="D4910" s="615">
        <v>23.55</v>
      </c>
      <c r="E4910" s="615">
        <v>5.1100000000000003</v>
      </c>
      <c r="F4910" s="615">
        <v>28.66</v>
      </c>
    </row>
    <row r="4911" spans="1:6" ht="30">
      <c r="A4911" s="617" t="s">
        <v>16400</v>
      </c>
      <c r="B4911" s="618" t="s">
        <v>16401</v>
      </c>
      <c r="C4911" s="619" t="s">
        <v>5390</v>
      </c>
      <c r="D4911" s="620">
        <v>250.84</v>
      </c>
      <c r="E4911" s="620">
        <v>57.28</v>
      </c>
      <c r="F4911" s="620">
        <v>308.12</v>
      </c>
    </row>
    <row r="4912" spans="1:6" ht="30">
      <c r="A4912" s="617" t="s">
        <v>16402</v>
      </c>
      <c r="B4912" s="618" t="s">
        <v>16403</v>
      </c>
      <c r="C4912" s="619" t="s">
        <v>5390</v>
      </c>
      <c r="D4912" s="620">
        <v>180.35</v>
      </c>
      <c r="E4912" s="620">
        <v>57.28</v>
      </c>
      <c r="F4912" s="620">
        <v>237.63</v>
      </c>
    </row>
    <row r="4913" spans="1:6">
      <c r="A4913" s="617" t="s">
        <v>16404</v>
      </c>
      <c r="B4913" s="618" t="s">
        <v>16405</v>
      </c>
      <c r="C4913" s="619" t="s">
        <v>5390</v>
      </c>
      <c r="D4913" s="620">
        <v>671.78</v>
      </c>
      <c r="E4913" s="620">
        <v>57.28</v>
      </c>
      <c r="F4913" s="620">
        <v>729.06</v>
      </c>
    </row>
    <row r="4914" spans="1:6" ht="30">
      <c r="A4914" s="617" t="s">
        <v>16406</v>
      </c>
      <c r="B4914" s="618" t="s">
        <v>16407</v>
      </c>
      <c r="C4914" s="619" t="s">
        <v>5390</v>
      </c>
      <c r="D4914" s="620">
        <v>40.86</v>
      </c>
      <c r="E4914" s="620">
        <v>49.64</v>
      </c>
      <c r="F4914" s="620">
        <v>90.5</v>
      </c>
    </row>
    <row r="4915" spans="1:6" ht="30">
      <c r="A4915" s="617" t="s">
        <v>16408</v>
      </c>
      <c r="B4915" s="618" t="s">
        <v>16409</v>
      </c>
      <c r="C4915" s="619" t="s">
        <v>5390</v>
      </c>
      <c r="D4915" s="620">
        <v>205.98</v>
      </c>
      <c r="E4915" s="620">
        <v>18.329999999999998</v>
      </c>
      <c r="F4915" s="620">
        <v>224.31</v>
      </c>
    </row>
    <row r="4916" spans="1:6">
      <c r="A4916" s="621"/>
      <c r="B4916" s="627" t="s">
        <v>7358</v>
      </c>
      <c r="C4916" s="628"/>
      <c r="D4916" s="629"/>
      <c r="E4916" s="629"/>
      <c r="F4916" s="629"/>
    </row>
    <row r="4917" spans="1:6">
      <c r="A4917" s="617" t="s">
        <v>16792</v>
      </c>
      <c r="B4917" s="618" t="s">
        <v>16793</v>
      </c>
      <c r="C4917" s="619" t="s">
        <v>5390</v>
      </c>
      <c r="D4917" s="620">
        <v>668.27</v>
      </c>
      <c r="E4917" s="620">
        <v>391.26</v>
      </c>
      <c r="F4917" s="620">
        <v>1059.53</v>
      </c>
    </row>
    <row r="4918" spans="1:6">
      <c r="A4918" s="617" t="s">
        <v>16794</v>
      </c>
      <c r="B4918" s="618" t="s">
        <v>16795</v>
      </c>
      <c r="C4918" s="619" t="s">
        <v>5390</v>
      </c>
      <c r="D4918" s="620">
        <v>920.82</v>
      </c>
      <c r="E4918" s="620">
        <v>586.89</v>
      </c>
      <c r="F4918" s="620">
        <v>1507.71</v>
      </c>
    </row>
    <row r="4919" spans="1:6" ht="30">
      <c r="A4919" s="617" t="s">
        <v>16796</v>
      </c>
      <c r="B4919" s="618" t="s">
        <v>16797</v>
      </c>
      <c r="C4919" s="619" t="s">
        <v>1</v>
      </c>
      <c r="D4919" s="620">
        <v>404.22</v>
      </c>
      <c r="E4919" s="620">
        <v>21.63</v>
      </c>
      <c r="F4919" s="620">
        <v>425.85</v>
      </c>
    </row>
    <row r="4920" spans="1:6">
      <c r="A4920" s="617" t="s">
        <v>16798</v>
      </c>
      <c r="B4920" s="618" t="s">
        <v>16799</v>
      </c>
      <c r="C4920" s="619" t="s">
        <v>5421</v>
      </c>
      <c r="D4920" s="620">
        <v>17.79</v>
      </c>
      <c r="E4920" s="620">
        <v>5.49</v>
      </c>
      <c r="F4920" s="620">
        <v>23.28</v>
      </c>
    </row>
    <row r="4921" spans="1:6">
      <c r="A4921" s="617" t="s">
        <v>16482</v>
      </c>
      <c r="B4921" s="618" t="s">
        <v>16483</v>
      </c>
      <c r="C4921" s="619" t="s">
        <v>5390</v>
      </c>
      <c r="D4921" s="620">
        <v>563.53</v>
      </c>
      <c r="E4921" s="620">
        <v>26.5</v>
      </c>
      <c r="F4921" s="620">
        <v>590.03</v>
      </c>
    </row>
    <row r="4922" spans="1:6">
      <c r="A4922" s="617" t="s">
        <v>16484</v>
      </c>
      <c r="B4922" s="618" t="s">
        <v>16485</v>
      </c>
      <c r="C4922" s="619" t="s">
        <v>5390</v>
      </c>
      <c r="D4922" s="620">
        <v>655.53</v>
      </c>
      <c r="E4922" s="620">
        <v>26.5</v>
      </c>
      <c r="F4922" s="620">
        <v>682.03</v>
      </c>
    </row>
    <row r="4923" spans="1:6">
      <c r="A4923" s="617" t="s">
        <v>16486</v>
      </c>
      <c r="B4923" s="618" t="s">
        <v>16487</v>
      </c>
      <c r="C4923" s="619" t="s">
        <v>5390</v>
      </c>
      <c r="D4923" s="620">
        <v>185.89</v>
      </c>
      <c r="E4923" s="620">
        <v>26.5</v>
      </c>
      <c r="F4923" s="620">
        <v>212.39</v>
      </c>
    </row>
    <row r="4924" spans="1:6" ht="30">
      <c r="A4924" s="617" t="s">
        <v>16488</v>
      </c>
      <c r="B4924" s="618" t="s">
        <v>16489</v>
      </c>
      <c r="C4924" s="619" t="s">
        <v>1</v>
      </c>
      <c r="D4924" s="620">
        <v>224.4</v>
      </c>
      <c r="E4924" s="620">
        <v>0</v>
      </c>
      <c r="F4924" s="620">
        <v>224.4</v>
      </c>
    </row>
    <row r="4925" spans="1:6">
      <c r="A4925" s="617" t="s">
        <v>16800</v>
      </c>
      <c r="B4925" s="618" t="s">
        <v>16801</v>
      </c>
      <c r="C4925" s="619" t="s">
        <v>1</v>
      </c>
      <c r="D4925" s="620">
        <v>124.04</v>
      </c>
      <c r="E4925" s="620">
        <v>18.329999999999998</v>
      </c>
      <c r="F4925" s="620">
        <v>142.37</v>
      </c>
    </row>
    <row r="4926" spans="1:6">
      <c r="A4926" s="617" t="s">
        <v>16802</v>
      </c>
      <c r="B4926" s="618" t="s">
        <v>16803</v>
      </c>
      <c r="C4926" s="619" t="s">
        <v>5390</v>
      </c>
      <c r="D4926" s="620">
        <v>100.41</v>
      </c>
      <c r="E4926" s="620">
        <v>76.36</v>
      </c>
      <c r="F4926" s="620">
        <v>176.77</v>
      </c>
    </row>
    <row r="4927" spans="1:6">
      <c r="A4927" s="617" t="s">
        <v>16804</v>
      </c>
      <c r="B4927" s="618" t="s">
        <v>16805</v>
      </c>
      <c r="C4927" s="619" t="s">
        <v>5390</v>
      </c>
      <c r="D4927" s="620">
        <v>80.44</v>
      </c>
      <c r="E4927" s="620">
        <v>19.100000000000001</v>
      </c>
      <c r="F4927" s="620">
        <v>99.54</v>
      </c>
    </row>
    <row r="4928" spans="1:6">
      <c r="A4928" s="617" t="s">
        <v>16806</v>
      </c>
      <c r="B4928" s="618" t="s">
        <v>16807</v>
      </c>
      <c r="C4928" s="619" t="s">
        <v>5390</v>
      </c>
      <c r="D4928" s="620">
        <v>196.81</v>
      </c>
      <c r="E4928" s="620">
        <v>19.100000000000001</v>
      </c>
      <c r="F4928" s="620">
        <v>215.91</v>
      </c>
    </row>
    <row r="4929" spans="1:6">
      <c r="A4929" s="621"/>
      <c r="B4929" s="627" t="s">
        <v>7359</v>
      </c>
      <c r="C4929" s="628"/>
      <c r="D4929" s="629"/>
      <c r="E4929" s="629"/>
      <c r="F4929" s="629"/>
    </row>
    <row r="4930" spans="1:6" ht="30">
      <c r="A4930" s="617" t="s">
        <v>16808</v>
      </c>
      <c r="B4930" s="618" t="s">
        <v>16809</v>
      </c>
      <c r="C4930" s="619" t="s">
        <v>5390</v>
      </c>
      <c r="D4930" s="620">
        <v>127.05</v>
      </c>
      <c r="E4930" s="620">
        <v>43.05</v>
      </c>
      <c r="F4930" s="620">
        <v>170.1</v>
      </c>
    </row>
    <row r="4931" spans="1:6" ht="30">
      <c r="A4931" s="617" t="s">
        <v>16810</v>
      </c>
      <c r="B4931" s="618" t="s">
        <v>16811</v>
      </c>
      <c r="C4931" s="619" t="s">
        <v>5390</v>
      </c>
      <c r="D4931" s="620">
        <v>103.24</v>
      </c>
      <c r="E4931" s="620">
        <v>43.05</v>
      </c>
      <c r="F4931" s="620">
        <v>146.29</v>
      </c>
    </row>
    <row r="4932" spans="1:6" ht="30">
      <c r="A4932" s="617" t="s">
        <v>16812</v>
      </c>
      <c r="B4932" s="618" t="s">
        <v>16813</v>
      </c>
      <c r="C4932" s="619" t="s">
        <v>5390</v>
      </c>
      <c r="D4932" s="620">
        <v>367.53</v>
      </c>
      <c r="E4932" s="620">
        <v>43.05</v>
      </c>
      <c r="F4932" s="620">
        <v>410.58</v>
      </c>
    </row>
    <row r="4933" spans="1:6" ht="30">
      <c r="A4933" s="617" t="s">
        <v>16814</v>
      </c>
      <c r="B4933" s="618" t="s">
        <v>16815</v>
      </c>
      <c r="C4933" s="619" t="s">
        <v>5390</v>
      </c>
      <c r="D4933" s="620">
        <v>311.36</v>
      </c>
      <c r="E4933" s="620">
        <v>43.05</v>
      </c>
      <c r="F4933" s="620">
        <v>354.41</v>
      </c>
    </row>
    <row r="4934" spans="1:6" ht="30">
      <c r="A4934" s="617" t="s">
        <v>16816</v>
      </c>
      <c r="B4934" s="618" t="s">
        <v>16817</v>
      </c>
      <c r="C4934" s="619" t="s">
        <v>5390</v>
      </c>
      <c r="D4934" s="620">
        <v>373.68</v>
      </c>
      <c r="E4934" s="620">
        <v>43.05</v>
      </c>
      <c r="F4934" s="620">
        <v>416.73</v>
      </c>
    </row>
    <row r="4935" spans="1:6" ht="30">
      <c r="A4935" s="617" t="s">
        <v>16818</v>
      </c>
      <c r="B4935" s="618" t="s">
        <v>16819</v>
      </c>
      <c r="C4935" s="619" t="s">
        <v>5390</v>
      </c>
      <c r="D4935" s="620">
        <v>91.05</v>
      </c>
      <c r="E4935" s="620">
        <v>3.74</v>
      </c>
      <c r="F4935" s="620">
        <v>94.79</v>
      </c>
    </row>
    <row r="4936" spans="1:6" ht="30">
      <c r="A4936" s="617" t="s">
        <v>16820</v>
      </c>
      <c r="B4936" s="618" t="s">
        <v>16821</v>
      </c>
      <c r="C4936" s="619" t="s">
        <v>5390</v>
      </c>
      <c r="D4936" s="620">
        <v>91.89</v>
      </c>
      <c r="E4936" s="620">
        <v>3.74</v>
      </c>
      <c r="F4936" s="620">
        <v>95.63</v>
      </c>
    </row>
    <row r="4937" spans="1:6" ht="30">
      <c r="A4937" s="617" t="s">
        <v>16822</v>
      </c>
      <c r="B4937" s="618" t="s">
        <v>16823</v>
      </c>
      <c r="C4937" s="619" t="s">
        <v>5390</v>
      </c>
      <c r="D4937" s="620">
        <v>98.83</v>
      </c>
      <c r="E4937" s="620">
        <v>3.74</v>
      </c>
      <c r="F4937" s="620">
        <v>102.57</v>
      </c>
    </row>
    <row r="4938" spans="1:6" ht="30">
      <c r="A4938" s="617" t="s">
        <v>16824</v>
      </c>
      <c r="B4938" s="618" t="s">
        <v>16825</v>
      </c>
      <c r="C4938" s="619" t="s">
        <v>5390</v>
      </c>
      <c r="D4938" s="620">
        <v>149.05000000000001</v>
      </c>
      <c r="E4938" s="620">
        <v>3.74</v>
      </c>
      <c r="F4938" s="620">
        <v>152.79</v>
      </c>
    </row>
    <row r="4939" spans="1:6" ht="30">
      <c r="A4939" s="617" t="s">
        <v>16826</v>
      </c>
      <c r="B4939" s="618" t="s">
        <v>16827</v>
      </c>
      <c r="C4939" s="619" t="s">
        <v>5390</v>
      </c>
      <c r="D4939" s="620">
        <v>149.05000000000001</v>
      </c>
      <c r="E4939" s="620">
        <v>3.74</v>
      </c>
      <c r="F4939" s="620">
        <v>152.79</v>
      </c>
    </row>
    <row r="4940" spans="1:6" ht="30">
      <c r="A4940" s="617" t="s">
        <v>16828</v>
      </c>
      <c r="B4940" s="618" t="s">
        <v>16829</v>
      </c>
      <c r="C4940" s="619" t="s">
        <v>5390</v>
      </c>
      <c r="D4940" s="620">
        <v>163.34</v>
      </c>
      <c r="E4940" s="620">
        <v>3.74</v>
      </c>
      <c r="F4940" s="620">
        <v>167.08</v>
      </c>
    </row>
    <row r="4941" spans="1:6" ht="30">
      <c r="A4941" s="617" t="s">
        <v>16830</v>
      </c>
      <c r="B4941" s="618" t="s">
        <v>16831</v>
      </c>
      <c r="C4941" s="619" t="s">
        <v>5390</v>
      </c>
      <c r="D4941" s="620">
        <v>24.16</v>
      </c>
      <c r="E4941" s="620">
        <v>0.81</v>
      </c>
      <c r="F4941" s="620">
        <v>24.97</v>
      </c>
    </row>
    <row r="4942" spans="1:6" ht="30">
      <c r="A4942" s="617" t="s">
        <v>16832</v>
      </c>
      <c r="B4942" s="618" t="s">
        <v>16833</v>
      </c>
      <c r="C4942" s="619" t="s">
        <v>5390</v>
      </c>
      <c r="D4942" s="620">
        <v>196.1</v>
      </c>
      <c r="E4942" s="620">
        <v>43.05</v>
      </c>
      <c r="F4942" s="620">
        <v>239.15</v>
      </c>
    </row>
    <row r="4943" spans="1:6" ht="30">
      <c r="A4943" s="617" t="s">
        <v>16834</v>
      </c>
      <c r="B4943" s="618" t="s">
        <v>16835</v>
      </c>
      <c r="C4943" s="619" t="s">
        <v>5390</v>
      </c>
      <c r="D4943" s="620">
        <v>158.86000000000001</v>
      </c>
      <c r="E4943" s="620">
        <v>14.97</v>
      </c>
      <c r="F4943" s="620">
        <v>173.83</v>
      </c>
    </row>
    <row r="4944" spans="1:6" ht="30">
      <c r="A4944" s="617" t="s">
        <v>16836</v>
      </c>
      <c r="B4944" s="618" t="s">
        <v>16837</v>
      </c>
      <c r="C4944" s="619" t="s">
        <v>5390</v>
      </c>
      <c r="D4944" s="620">
        <v>224.8</v>
      </c>
      <c r="E4944" s="620">
        <v>14.97</v>
      </c>
      <c r="F4944" s="620">
        <v>239.77</v>
      </c>
    </row>
    <row r="4945" spans="1:6">
      <c r="A4945" s="621"/>
      <c r="B4945" s="627" t="s">
        <v>7360</v>
      </c>
      <c r="C4945" s="628"/>
      <c r="D4945" s="629"/>
      <c r="E4945" s="629"/>
      <c r="F4945" s="629"/>
    </row>
    <row r="4946" spans="1:6" ht="45">
      <c r="A4946" s="612">
        <v>101915</v>
      </c>
      <c r="B4946" s="613" t="s">
        <v>7361</v>
      </c>
      <c r="C4946" s="614" t="s">
        <v>5390</v>
      </c>
      <c r="D4946" s="615">
        <v>321.05</v>
      </c>
      <c r="E4946" s="615">
        <v>5.28</v>
      </c>
      <c r="F4946" s="615">
        <v>326.33</v>
      </c>
    </row>
    <row r="4947" spans="1:6" ht="30">
      <c r="A4947" s="617" t="s">
        <v>16838</v>
      </c>
      <c r="B4947" s="618" t="s">
        <v>16839</v>
      </c>
      <c r="C4947" s="619" t="s">
        <v>5390</v>
      </c>
      <c r="D4947" s="620">
        <v>474.22</v>
      </c>
      <c r="E4947" s="620">
        <v>5.3</v>
      </c>
      <c r="F4947" s="620">
        <v>479.52</v>
      </c>
    </row>
    <row r="4948" spans="1:6" ht="45">
      <c r="A4948" s="617" t="s">
        <v>16840</v>
      </c>
      <c r="B4948" s="618" t="s">
        <v>16841</v>
      </c>
      <c r="C4948" s="619" t="s">
        <v>5390</v>
      </c>
      <c r="D4948" s="620">
        <v>320.8</v>
      </c>
      <c r="E4948" s="620">
        <v>4.0599999999999996</v>
      </c>
      <c r="F4948" s="620">
        <v>324.86</v>
      </c>
    </row>
    <row r="4949" spans="1:6" ht="45">
      <c r="A4949" s="617" t="s">
        <v>16842</v>
      </c>
      <c r="B4949" s="618" t="s">
        <v>16843</v>
      </c>
      <c r="C4949" s="619" t="s">
        <v>5390</v>
      </c>
      <c r="D4949" s="620">
        <v>395.02</v>
      </c>
      <c r="E4949" s="620">
        <v>4.0599999999999996</v>
      </c>
      <c r="F4949" s="620">
        <v>399.08</v>
      </c>
    </row>
    <row r="4950" spans="1:6" ht="45">
      <c r="A4950" s="617" t="s">
        <v>16844</v>
      </c>
      <c r="B4950" s="618" t="s">
        <v>16845</v>
      </c>
      <c r="C4950" s="619" t="s">
        <v>5390</v>
      </c>
      <c r="D4950" s="620">
        <v>491.35</v>
      </c>
      <c r="E4950" s="620">
        <v>4.0599999999999996</v>
      </c>
      <c r="F4950" s="620">
        <v>495.41</v>
      </c>
    </row>
    <row r="4951" spans="1:6" ht="45">
      <c r="A4951" s="617" t="s">
        <v>16846</v>
      </c>
      <c r="B4951" s="618" t="s">
        <v>16847</v>
      </c>
      <c r="C4951" s="619" t="s">
        <v>5390</v>
      </c>
      <c r="D4951" s="620">
        <v>524.51</v>
      </c>
      <c r="E4951" s="620">
        <v>4.0599999999999996</v>
      </c>
      <c r="F4951" s="620">
        <v>528.57000000000005</v>
      </c>
    </row>
    <row r="4952" spans="1:6" ht="45">
      <c r="A4952" s="617" t="s">
        <v>16848</v>
      </c>
      <c r="B4952" s="618" t="s">
        <v>16849</v>
      </c>
      <c r="C4952" s="619" t="s">
        <v>5390</v>
      </c>
      <c r="D4952" s="620">
        <v>473.98</v>
      </c>
      <c r="E4952" s="620">
        <v>4.0599999999999996</v>
      </c>
      <c r="F4952" s="620">
        <v>478.04</v>
      </c>
    </row>
    <row r="4953" spans="1:6" ht="45">
      <c r="A4953" s="617" t="s">
        <v>16850</v>
      </c>
      <c r="B4953" s="618" t="s">
        <v>16851</v>
      </c>
      <c r="C4953" s="619" t="s">
        <v>5390</v>
      </c>
      <c r="D4953" s="620">
        <v>564.78</v>
      </c>
      <c r="E4953" s="620">
        <v>4.0599999999999996</v>
      </c>
      <c r="F4953" s="620">
        <v>568.84</v>
      </c>
    </row>
    <row r="4954" spans="1:6" ht="45">
      <c r="A4954" s="617" t="s">
        <v>16852</v>
      </c>
      <c r="B4954" s="618" t="s">
        <v>16853</v>
      </c>
      <c r="C4954" s="619" t="s">
        <v>5390</v>
      </c>
      <c r="D4954" s="620">
        <v>570.30999999999995</v>
      </c>
      <c r="E4954" s="620">
        <v>4.0599999999999996</v>
      </c>
      <c r="F4954" s="620">
        <v>574.37</v>
      </c>
    </row>
    <row r="4955" spans="1:6" ht="45">
      <c r="A4955" s="617" t="s">
        <v>16854</v>
      </c>
      <c r="B4955" s="618" t="s">
        <v>16855</v>
      </c>
      <c r="C4955" s="619" t="s">
        <v>5390</v>
      </c>
      <c r="D4955" s="620">
        <v>744.02</v>
      </c>
      <c r="E4955" s="620">
        <v>4.0599999999999996</v>
      </c>
      <c r="F4955" s="620">
        <v>748.08</v>
      </c>
    </row>
    <row r="4956" spans="1:6" ht="45">
      <c r="A4956" s="617" t="s">
        <v>16856</v>
      </c>
      <c r="B4956" s="618" t="s">
        <v>16857</v>
      </c>
      <c r="C4956" s="619" t="s">
        <v>5390</v>
      </c>
      <c r="D4956" s="620">
        <v>635.05999999999995</v>
      </c>
      <c r="E4956" s="620">
        <v>4.0599999999999996</v>
      </c>
      <c r="F4956" s="620">
        <v>639.12</v>
      </c>
    </row>
    <row r="4957" spans="1:6" ht="45">
      <c r="A4957" s="617" t="s">
        <v>16858</v>
      </c>
      <c r="B4957" s="618" t="s">
        <v>16859</v>
      </c>
      <c r="C4957" s="619" t="s">
        <v>5390</v>
      </c>
      <c r="D4957" s="620">
        <v>799.3</v>
      </c>
      <c r="E4957" s="620">
        <v>4.0599999999999996</v>
      </c>
      <c r="F4957" s="620">
        <v>803.36</v>
      </c>
    </row>
    <row r="4958" spans="1:6" ht="45">
      <c r="A4958" s="617" t="s">
        <v>16860</v>
      </c>
      <c r="B4958" s="618" t="s">
        <v>16861</v>
      </c>
      <c r="C4958" s="619" t="s">
        <v>5390</v>
      </c>
      <c r="D4958" s="620">
        <v>971.43</v>
      </c>
      <c r="E4958" s="620">
        <v>4.0599999999999996</v>
      </c>
      <c r="F4958" s="620">
        <v>975.49</v>
      </c>
    </row>
    <row r="4959" spans="1:6" ht="45">
      <c r="A4959" s="617" t="s">
        <v>16862</v>
      </c>
      <c r="B4959" s="618" t="s">
        <v>16863</v>
      </c>
      <c r="C4959" s="619" t="s">
        <v>5390</v>
      </c>
      <c r="D4959" s="620">
        <v>1107.24</v>
      </c>
      <c r="E4959" s="620">
        <v>4.0599999999999996</v>
      </c>
      <c r="F4959" s="620">
        <v>1111.3</v>
      </c>
    </row>
    <row r="4960" spans="1:6">
      <c r="A4960" s="621"/>
      <c r="B4960" s="627" t="s">
        <v>7362</v>
      </c>
      <c r="C4960" s="628"/>
      <c r="D4960" s="629"/>
      <c r="E4960" s="629"/>
      <c r="F4960" s="629"/>
    </row>
    <row r="4961" spans="1:6" ht="45">
      <c r="A4961" s="612">
        <v>96765</v>
      </c>
      <c r="B4961" s="613" t="s">
        <v>7363</v>
      </c>
      <c r="C4961" s="614" t="s">
        <v>5390</v>
      </c>
      <c r="D4961" s="615">
        <v>1562.67</v>
      </c>
      <c r="E4961" s="615">
        <v>113.69</v>
      </c>
      <c r="F4961" s="615">
        <v>1676.36</v>
      </c>
    </row>
    <row r="4962" spans="1:6" ht="45">
      <c r="A4962" s="617" t="s">
        <v>16864</v>
      </c>
      <c r="B4962" s="618" t="s">
        <v>16865</v>
      </c>
      <c r="C4962" s="619" t="s">
        <v>5390</v>
      </c>
      <c r="D4962" s="620">
        <v>1641.63</v>
      </c>
      <c r="E4962" s="620">
        <v>113.7</v>
      </c>
      <c r="F4962" s="620">
        <v>1755.33</v>
      </c>
    </row>
    <row r="4963" spans="1:6" ht="45">
      <c r="A4963" s="612">
        <v>101912</v>
      </c>
      <c r="B4963" s="613" t="s">
        <v>7364</v>
      </c>
      <c r="C4963" s="614" t="s">
        <v>5390</v>
      </c>
      <c r="D4963" s="615">
        <v>1901.48</v>
      </c>
      <c r="E4963" s="615">
        <v>120.9</v>
      </c>
      <c r="F4963" s="615">
        <v>2022.38</v>
      </c>
    </row>
    <row r="4964" spans="1:6" ht="30">
      <c r="A4964" s="617" t="s">
        <v>16866</v>
      </c>
      <c r="B4964" s="618" t="s">
        <v>16867</v>
      </c>
      <c r="C4964" s="619" t="s">
        <v>5390</v>
      </c>
      <c r="D4964" s="620">
        <v>699.74</v>
      </c>
      <c r="E4964" s="620">
        <v>184.99</v>
      </c>
      <c r="F4964" s="620">
        <v>884.73</v>
      </c>
    </row>
    <row r="4965" spans="1:6">
      <c r="A4965" s="621"/>
      <c r="B4965" s="627" t="s">
        <v>11522</v>
      </c>
      <c r="C4965" s="628"/>
      <c r="D4965" s="629"/>
      <c r="E4965" s="629"/>
      <c r="F4965" s="629"/>
    </row>
    <row r="4966" spans="1:6" ht="30">
      <c r="A4966" s="612">
        <v>103019</v>
      </c>
      <c r="B4966" s="613" t="s">
        <v>10897</v>
      </c>
      <c r="C4966" s="614" t="s">
        <v>5390</v>
      </c>
      <c r="D4966" s="615">
        <v>257.08</v>
      </c>
      <c r="E4966" s="615">
        <v>17</v>
      </c>
      <c r="F4966" s="615">
        <v>274.08</v>
      </c>
    </row>
    <row r="4967" spans="1:6">
      <c r="A4967" s="621"/>
      <c r="B4967" s="627" t="s">
        <v>7365</v>
      </c>
      <c r="C4967" s="628"/>
      <c r="D4967" s="629"/>
      <c r="E4967" s="629"/>
      <c r="F4967" s="629"/>
    </row>
    <row r="4968" spans="1:6" ht="30">
      <c r="A4968" s="612">
        <v>101916</v>
      </c>
      <c r="B4968" s="613" t="s">
        <v>7366</v>
      </c>
      <c r="C4968" s="614" t="s">
        <v>5390</v>
      </c>
      <c r="D4968" s="615">
        <v>3431.52</v>
      </c>
      <c r="E4968" s="615">
        <v>166.16</v>
      </c>
      <c r="F4968" s="615">
        <v>3597.68</v>
      </c>
    </row>
    <row r="4969" spans="1:6" ht="30">
      <c r="A4969" s="617" t="s">
        <v>16868</v>
      </c>
      <c r="B4969" s="618" t="s">
        <v>16869</v>
      </c>
      <c r="C4969" s="619" t="s">
        <v>1</v>
      </c>
      <c r="D4969" s="620">
        <v>902.61</v>
      </c>
      <c r="E4969" s="620">
        <v>74.099999999999994</v>
      </c>
      <c r="F4969" s="620">
        <v>976.71</v>
      </c>
    </row>
    <row r="4970" spans="1:6">
      <c r="A4970" s="621"/>
      <c r="B4970" s="627" t="s">
        <v>7367</v>
      </c>
      <c r="C4970" s="628"/>
      <c r="D4970" s="629"/>
      <c r="E4970" s="629"/>
      <c r="F4970" s="629"/>
    </row>
    <row r="4971" spans="1:6">
      <c r="A4971" s="612">
        <v>101913</v>
      </c>
      <c r="B4971" s="613" t="s">
        <v>7368</v>
      </c>
      <c r="C4971" s="614" t="s">
        <v>5390</v>
      </c>
      <c r="D4971" s="615">
        <v>394.42</v>
      </c>
      <c r="E4971" s="615">
        <v>40.47</v>
      </c>
      <c r="F4971" s="615">
        <v>434.89</v>
      </c>
    </row>
    <row r="4972" spans="1:6">
      <c r="A4972" s="612">
        <v>101914</v>
      </c>
      <c r="B4972" s="613" t="s">
        <v>7369</v>
      </c>
      <c r="C4972" s="614" t="s">
        <v>5390</v>
      </c>
      <c r="D4972" s="615">
        <v>501.63</v>
      </c>
      <c r="E4972" s="615">
        <v>50.68</v>
      </c>
      <c r="F4972" s="615">
        <v>552.30999999999995</v>
      </c>
    </row>
    <row r="4973" spans="1:6">
      <c r="A4973" s="621"/>
      <c r="B4973" s="627" t="s">
        <v>11523</v>
      </c>
      <c r="C4973" s="628"/>
      <c r="D4973" s="629"/>
      <c r="E4973" s="629"/>
      <c r="F4973" s="629"/>
    </row>
    <row r="4974" spans="1:6" ht="30">
      <c r="A4974" s="612">
        <v>95697</v>
      </c>
      <c r="B4974" s="613" t="s">
        <v>7370</v>
      </c>
      <c r="C4974" s="614" t="s">
        <v>5421</v>
      </c>
      <c r="D4974" s="615">
        <v>99.22</v>
      </c>
      <c r="E4974" s="615">
        <v>4.71</v>
      </c>
      <c r="F4974" s="615">
        <v>103.93</v>
      </c>
    </row>
    <row r="4975" spans="1:6" ht="30">
      <c r="A4975" s="612">
        <v>92361</v>
      </c>
      <c r="B4975" s="613" t="s">
        <v>7371</v>
      </c>
      <c r="C4975" s="614" t="s">
        <v>5421</v>
      </c>
      <c r="D4975" s="615">
        <v>121.81</v>
      </c>
      <c r="E4975" s="615">
        <v>5.89</v>
      </c>
      <c r="F4975" s="615">
        <v>127.7</v>
      </c>
    </row>
    <row r="4976" spans="1:6" ht="30">
      <c r="A4976" s="612">
        <v>92362</v>
      </c>
      <c r="B4976" s="613" t="s">
        <v>7372</v>
      </c>
      <c r="C4976" s="614" t="s">
        <v>5421</v>
      </c>
      <c r="D4976" s="615">
        <v>196.61</v>
      </c>
      <c r="E4976" s="615">
        <v>7.66</v>
      </c>
      <c r="F4976" s="615">
        <v>204.27</v>
      </c>
    </row>
    <row r="4977" spans="1:6" ht="30">
      <c r="A4977" s="612">
        <v>92359</v>
      </c>
      <c r="B4977" s="613" t="s">
        <v>7373</v>
      </c>
      <c r="C4977" s="614" t="s">
        <v>5421</v>
      </c>
      <c r="D4977" s="615">
        <v>67.849999999999994</v>
      </c>
      <c r="E4977" s="615">
        <v>2.93</v>
      </c>
      <c r="F4977" s="615">
        <v>70.78</v>
      </c>
    </row>
    <row r="4978" spans="1:6" ht="30">
      <c r="A4978" s="612">
        <v>92360</v>
      </c>
      <c r="B4978" s="613" t="s">
        <v>7374</v>
      </c>
      <c r="C4978" s="614" t="s">
        <v>5421</v>
      </c>
      <c r="D4978" s="615">
        <v>90.85</v>
      </c>
      <c r="E4978" s="615">
        <v>3.74</v>
      </c>
      <c r="F4978" s="615">
        <v>94.59</v>
      </c>
    </row>
    <row r="4979" spans="1:6" ht="30">
      <c r="A4979" s="612">
        <v>92645</v>
      </c>
      <c r="B4979" s="613" t="s">
        <v>7375</v>
      </c>
      <c r="C4979" s="614" t="s">
        <v>5421</v>
      </c>
      <c r="D4979" s="615">
        <v>69</v>
      </c>
      <c r="E4979" s="615">
        <v>5.89</v>
      </c>
      <c r="F4979" s="615">
        <v>74.89</v>
      </c>
    </row>
    <row r="4980" spans="1:6" ht="30">
      <c r="A4980" s="612">
        <v>92646</v>
      </c>
      <c r="B4980" s="613" t="s">
        <v>7376</v>
      </c>
      <c r="C4980" s="614" t="s">
        <v>5421</v>
      </c>
      <c r="D4980" s="615">
        <v>92</v>
      </c>
      <c r="E4980" s="615">
        <v>6.7</v>
      </c>
      <c r="F4980" s="615">
        <v>98.7</v>
      </c>
    </row>
    <row r="4981" spans="1:6">
      <c r="A4981" s="621"/>
      <c r="B4981" s="627" t="s">
        <v>11524</v>
      </c>
      <c r="C4981" s="628"/>
      <c r="D4981" s="629"/>
      <c r="E4981" s="629"/>
      <c r="F4981" s="629"/>
    </row>
    <row r="4982" spans="1:6" ht="45">
      <c r="A4982" s="612">
        <v>97498</v>
      </c>
      <c r="B4982" s="613" t="s">
        <v>7377</v>
      </c>
      <c r="C4982" s="614" t="s">
        <v>5421</v>
      </c>
      <c r="D4982" s="615">
        <v>43.68</v>
      </c>
      <c r="E4982" s="615">
        <v>6.08</v>
      </c>
      <c r="F4982" s="615">
        <v>49.76</v>
      </c>
    </row>
    <row r="4983" spans="1:6" ht="45">
      <c r="A4983" s="612">
        <v>92364</v>
      </c>
      <c r="B4983" s="613" t="s">
        <v>7378</v>
      </c>
      <c r="C4983" s="614" t="s">
        <v>5421</v>
      </c>
      <c r="D4983" s="615">
        <v>54.69</v>
      </c>
      <c r="E4983" s="615">
        <v>6.64</v>
      </c>
      <c r="F4983" s="615">
        <v>61.33</v>
      </c>
    </row>
    <row r="4984" spans="1:6" ht="45">
      <c r="A4984" s="612">
        <v>92365</v>
      </c>
      <c r="B4984" s="613" t="s">
        <v>7379</v>
      </c>
      <c r="C4984" s="614" t="s">
        <v>5421</v>
      </c>
      <c r="D4984" s="615">
        <v>63.35</v>
      </c>
      <c r="E4984" s="615">
        <v>7.24</v>
      </c>
      <c r="F4984" s="615">
        <v>70.59</v>
      </c>
    </row>
    <row r="4985" spans="1:6" ht="45">
      <c r="A4985" s="612">
        <v>92366</v>
      </c>
      <c r="B4985" s="613" t="s">
        <v>7380</v>
      </c>
      <c r="C4985" s="614" t="s">
        <v>5421</v>
      </c>
      <c r="D4985" s="615">
        <v>90.41</v>
      </c>
      <c r="E4985" s="615">
        <v>8.0299999999999994</v>
      </c>
      <c r="F4985" s="615">
        <v>98.44</v>
      </c>
    </row>
    <row r="4986" spans="1:6" ht="45">
      <c r="A4986" s="612">
        <v>92367</v>
      </c>
      <c r="B4986" s="613" t="s">
        <v>7381</v>
      </c>
      <c r="C4986" s="614" t="s">
        <v>5421</v>
      </c>
      <c r="D4986" s="615">
        <v>111.88</v>
      </c>
      <c r="E4986" s="615">
        <v>9.16</v>
      </c>
      <c r="F4986" s="615">
        <v>121.04</v>
      </c>
    </row>
    <row r="4987" spans="1:6" ht="45">
      <c r="A4987" s="612">
        <v>92368</v>
      </c>
      <c r="B4987" s="613" t="s">
        <v>7382</v>
      </c>
      <c r="C4987" s="614" t="s">
        <v>5421</v>
      </c>
      <c r="D4987" s="615">
        <v>149.80000000000001</v>
      </c>
      <c r="E4987" s="615">
        <v>10.31</v>
      </c>
      <c r="F4987" s="615">
        <v>160.11000000000001</v>
      </c>
    </row>
    <row r="4988" spans="1:6" ht="45">
      <c r="A4988" s="612">
        <v>101927</v>
      </c>
      <c r="B4988" s="613" t="s">
        <v>7383</v>
      </c>
      <c r="C4988" s="614" t="s">
        <v>5421</v>
      </c>
      <c r="D4988" s="615">
        <v>205.44</v>
      </c>
      <c r="E4988" s="615">
        <v>11.91</v>
      </c>
      <c r="F4988" s="615">
        <v>217.35</v>
      </c>
    </row>
    <row r="4989" spans="1:6" ht="30">
      <c r="A4989" s="612">
        <v>101928</v>
      </c>
      <c r="B4989" s="613" t="s">
        <v>7384</v>
      </c>
      <c r="C4989" s="614" t="s">
        <v>5390</v>
      </c>
      <c r="D4989" s="615">
        <v>399.16</v>
      </c>
      <c r="E4989" s="615">
        <v>35.72</v>
      </c>
      <c r="F4989" s="615">
        <v>434.88</v>
      </c>
    </row>
    <row r="4990" spans="1:6" ht="30">
      <c r="A4990" s="612">
        <v>92374</v>
      </c>
      <c r="B4990" s="613" t="s">
        <v>7385</v>
      </c>
      <c r="C4990" s="614" t="s">
        <v>5390</v>
      </c>
      <c r="D4990" s="615">
        <v>32.93</v>
      </c>
      <c r="E4990" s="615">
        <v>21.79</v>
      </c>
      <c r="F4990" s="615">
        <v>54.72</v>
      </c>
    </row>
    <row r="4991" spans="1:6" ht="30">
      <c r="A4991" s="612">
        <v>92376</v>
      </c>
      <c r="B4991" s="613" t="s">
        <v>7386</v>
      </c>
      <c r="C4991" s="614" t="s">
        <v>5390</v>
      </c>
      <c r="D4991" s="615">
        <v>46.73</v>
      </c>
      <c r="E4991" s="615">
        <v>24.1</v>
      </c>
      <c r="F4991" s="615">
        <v>70.83</v>
      </c>
    </row>
    <row r="4992" spans="1:6" ht="30">
      <c r="A4992" s="612">
        <v>101929</v>
      </c>
      <c r="B4992" s="613" t="s">
        <v>7387</v>
      </c>
      <c r="C4992" s="614" t="s">
        <v>5390</v>
      </c>
      <c r="D4992" s="615">
        <v>174.73</v>
      </c>
      <c r="E4992" s="615">
        <v>35.729999999999997</v>
      </c>
      <c r="F4992" s="615">
        <v>210.46</v>
      </c>
    </row>
    <row r="4993" spans="1:6" ht="30">
      <c r="A4993" s="612">
        <v>92372</v>
      </c>
      <c r="B4993" s="613" t="s">
        <v>7388</v>
      </c>
      <c r="C4993" s="614" t="s">
        <v>5390</v>
      </c>
      <c r="D4993" s="615">
        <v>27.74</v>
      </c>
      <c r="E4993" s="615">
        <v>19.96</v>
      </c>
      <c r="F4993" s="615">
        <v>47.7</v>
      </c>
    </row>
    <row r="4994" spans="1:6" ht="30">
      <c r="A4994" s="612">
        <v>92370</v>
      </c>
      <c r="B4994" s="613" t="s">
        <v>7389</v>
      </c>
      <c r="C4994" s="614" t="s">
        <v>5390</v>
      </c>
      <c r="D4994" s="615">
        <v>21.41</v>
      </c>
      <c r="E4994" s="615">
        <v>18.36</v>
      </c>
      <c r="F4994" s="615">
        <v>39.770000000000003</v>
      </c>
    </row>
    <row r="4995" spans="1:6" ht="30">
      <c r="A4995" s="612">
        <v>92918</v>
      </c>
      <c r="B4995" s="613" t="s">
        <v>7390</v>
      </c>
      <c r="C4995" s="614" t="s">
        <v>5390</v>
      </c>
      <c r="D4995" s="615">
        <v>21.25</v>
      </c>
      <c r="E4995" s="615">
        <v>18.36</v>
      </c>
      <c r="F4995" s="615">
        <v>39.61</v>
      </c>
    </row>
    <row r="4996" spans="1:6" ht="30">
      <c r="A4996" s="612">
        <v>92920</v>
      </c>
      <c r="B4996" s="613" t="s">
        <v>7391</v>
      </c>
      <c r="C4996" s="614" t="s">
        <v>5390</v>
      </c>
      <c r="D4996" s="615">
        <v>21.52</v>
      </c>
      <c r="E4996" s="615">
        <v>18.36</v>
      </c>
      <c r="F4996" s="615">
        <v>39.880000000000003</v>
      </c>
    </row>
    <row r="4997" spans="1:6" ht="45">
      <c r="A4997" s="612">
        <v>92925</v>
      </c>
      <c r="B4997" s="613" t="s">
        <v>7392</v>
      </c>
      <c r="C4997" s="614" t="s">
        <v>5390</v>
      </c>
      <c r="D4997" s="615">
        <v>29.18</v>
      </c>
      <c r="E4997" s="615">
        <v>19.96</v>
      </c>
      <c r="F4997" s="615">
        <v>49.14</v>
      </c>
    </row>
    <row r="4998" spans="1:6" ht="45">
      <c r="A4998" s="612">
        <v>92926</v>
      </c>
      <c r="B4998" s="613" t="s">
        <v>7393</v>
      </c>
      <c r="C4998" s="614" t="s">
        <v>5390</v>
      </c>
      <c r="D4998" s="615">
        <v>29.17</v>
      </c>
      <c r="E4998" s="615">
        <v>19.96</v>
      </c>
      <c r="F4998" s="615">
        <v>49.13</v>
      </c>
    </row>
    <row r="4999" spans="1:6" ht="45">
      <c r="A4999" s="612">
        <v>92927</v>
      </c>
      <c r="B4999" s="613" t="s">
        <v>7394</v>
      </c>
      <c r="C4999" s="614" t="s">
        <v>5390</v>
      </c>
      <c r="D4999" s="615">
        <v>29.17</v>
      </c>
      <c r="E4999" s="615">
        <v>19.96</v>
      </c>
      <c r="F4999" s="615">
        <v>49.13</v>
      </c>
    </row>
    <row r="5000" spans="1:6" ht="45">
      <c r="A5000" s="612">
        <v>92928</v>
      </c>
      <c r="B5000" s="613" t="s">
        <v>7395</v>
      </c>
      <c r="C5000" s="614" t="s">
        <v>5390</v>
      </c>
      <c r="D5000" s="615">
        <v>34.42</v>
      </c>
      <c r="E5000" s="615">
        <v>21.79</v>
      </c>
      <c r="F5000" s="615">
        <v>56.21</v>
      </c>
    </row>
    <row r="5001" spans="1:6" ht="45">
      <c r="A5001" s="612">
        <v>92929</v>
      </c>
      <c r="B5001" s="613" t="s">
        <v>7396</v>
      </c>
      <c r="C5001" s="614" t="s">
        <v>5390</v>
      </c>
      <c r="D5001" s="615">
        <v>34.42</v>
      </c>
      <c r="E5001" s="615">
        <v>21.79</v>
      </c>
      <c r="F5001" s="615">
        <v>56.21</v>
      </c>
    </row>
    <row r="5002" spans="1:6" ht="45">
      <c r="A5002" s="612">
        <v>92930</v>
      </c>
      <c r="B5002" s="613" t="s">
        <v>7397</v>
      </c>
      <c r="C5002" s="614" t="s">
        <v>5390</v>
      </c>
      <c r="D5002" s="615">
        <v>34.42</v>
      </c>
      <c r="E5002" s="615">
        <v>21.79</v>
      </c>
      <c r="F5002" s="615">
        <v>56.21</v>
      </c>
    </row>
    <row r="5003" spans="1:6" ht="45">
      <c r="A5003" s="612">
        <v>92931</v>
      </c>
      <c r="B5003" s="613" t="s">
        <v>7398</v>
      </c>
      <c r="C5003" s="614" t="s">
        <v>5390</v>
      </c>
      <c r="D5003" s="615">
        <v>50.8</v>
      </c>
      <c r="E5003" s="615">
        <v>24.1</v>
      </c>
      <c r="F5003" s="615">
        <v>74.900000000000006</v>
      </c>
    </row>
    <row r="5004" spans="1:6" ht="45">
      <c r="A5004" s="612">
        <v>92932</v>
      </c>
      <c r="B5004" s="613" t="s">
        <v>7399</v>
      </c>
      <c r="C5004" s="614" t="s">
        <v>5390</v>
      </c>
      <c r="D5004" s="615">
        <v>50.8</v>
      </c>
      <c r="E5004" s="615">
        <v>24.1</v>
      </c>
      <c r="F5004" s="615">
        <v>74.900000000000006</v>
      </c>
    </row>
    <row r="5005" spans="1:6" ht="30">
      <c r="A5005" s="612">
        <v>92933</v>
      </c>
      <c r="B5005" s="613" t="s">
        <v>7400</v>
      </c>
      <c r="C5005" s="614" t="s">
        <v>5390</v>
      </c>
      <c r="D5005" s="615">
        <v>50.8</v>
      </c>
      <c r="E5005" s="615">
        <v>24.1</v>
      </c>
      <c r="F5005" s="615">
        <v>74.900000000000006</v>
      </c>
    </row>
    <row r="5006" spans="1:6" ht="45">
      <c r="A5006" s="612">
        <v>92934</v>
      </c>
      <c r="B5006" s="613" t="s">
        <v>7401</v>
      </c>
      <c r="C5006" s="614" t="s">
        <v>5390</v>
      </c>
      <c r="D5006" s="615">
        <v>83.11</v>
      </c>
      <c r="E5006" s="615">
        <v>27.55</v>
      </c>
      <c r="F5006" s="615">
        <v>110.66</v>
      </c>
    </row>
    <row r="5007" spans="1:6" ht="45">
      <c r="A5007" s="612">
        <v>92935</v>
      </c>
      <c r="B5007" s="613" t="s">
        <v>7402</v>
      </c>
      <c r="C5007" s="614" t="s">
        <v>5390</v>
      </c>
      <c r="D5007" s="615">
        <v>83.11</v>
      </c>
      <c r="E5007" s="615">
        <v>27.55</v>
      </c>
      <c r="F5007" s="615">
        <v>110.66</v>
      </c>
    </row>
    <row r="5008" spans="1:6" ht="45">
      <c r="A5008" s="612">
        <v>92936</v>
      </c>
      <c r="B5008" s="613" t="s">
        <v>7403</v>
      </c>
      <c r="C5008" s="614" t="s">
        <v>5390</v>
      </c>
      <c r="D5008" s="615">
        <v>122.1</v>
      </c>
      <c r="E5008" s="615">
        <v>30.99</v>
      </c>
      <c r="F5008" s="615">
        <v>153.09</v>
      </c>
    </row>
    <row r="5009" spans="1:6" ht="30">
      <c r="A5009" s="612">
        <v>92937</v>
      </c>
      <c r="B5009" s="613" t="s">
        <v>7404</v>
      </c>
      <c r="C5009" s="614" t="s">
        <v>5390</v>
      </c>
      <c r="D5009" s="615">
        <v>122.1</v>
      </c>
      <c r="E5009" s="615">
        <v>30.99</v>
      </c>
      <c r="F5009" s="615">
        <v>153.09</v>
      </c>
    </row>
    <row r="5010" spans="1:6" ht="45">
      <c r="A5010" s="612">
        <v>101930</v>
      </c>
      <c r="B5010" s="613" t="s">
        <v>7405</v>
      </c>
      <c r="C5010" s="614" t="s">
        <v>5390</v>
      </c>
      <c r="D5010" s="615">
        <v>203.63</v>
      </c>
      <c r="E5010" s="615">
        <v>35.729999999999997</v>
      </c>
      <c r="F5010" s="615">
        <v>239.36</v>
      </c>
    </row>
    <row r="5011" spans="1:6" ht="30">
      <c r="A5011" s="612">
        <v>101931</v>
      </c>
      <c r="B5011" s="613" t="s">
        <v>7406</v>
      </c>
      <c r="C5011" s="614" t="s">
        <v>5390</v>
      </c>
      <c r="D5011" s="615">
        <v>203.63</v>
      </c>
      <c r="E5011" s="615">
        <v>35.729999999999997</v>
      </c>
      <c r="F5011" s="615">
        <v>239.36</v>
      </c>
    </row>
    <row r="5012" spans="1:6" ht="30">
      <c r="A5012" s="612">
        <v>101932</v>
      </c>
      <c r="B5012" s="613" t="s">
        <v>7407</v>
      </c>
      <c r="C5012" s="614" t="s">
        <v>5390</v>
      </c>
      <c r="D5012" s="615">
        <v>203.63</v>
      </c>
      <c r="E5012" s="615">
        <v>35.729999999999997</v>
      </c>
      <c r="F5012" s="615">
        <v>239.36</v>
      </c>
    </row>
    <row r="5013" spans="1:6" ht="30">
      <c r="A5013" s="612">
        <v>101934</v>
      </c>
      <c r="B5013" s="613" t="s">
        <v>7408</v>
      </c>
      <c r="C5013" s="614" t="s">
        <v>5390</v>
      </c>
      <c r="D5013" s="615">
        <v>277.16000000000003</v>
      </c>
      <c r="E5013" s="615">
        <v>53.59</v>
      </c>
      <c r="F5013" s="615">
        <v>330.75</v>
      </c>
    </row>
    <row r="5014" spans="1:6" ht="30">
      <c r="A5014" s="612">
        <v>101933</v>
      </c>
      <c r="B5014" s="613" t="s">
        <v>7409</v>
      </c>
      <c r="C5014" s="614" t="s">
        <v>5390</v>
      </c>
      <c r="D5014" s="615">
        <v>162.63999999999999</v>
      </c>
      <c r="E5014" s="615">
        <v>35.729999999999997</v>
      </c>
      <c r="F5014" s="615">
        <v>198.37</v>
      </c>
    </row>
    <row r="5015" spans="1:6" ht="30">
      <c r="A5015" s="612">
        <v>92369</v>
      </c>
      <c r="B5015" s="613" t="s">
        <v>7410</v>
      </c>
      <c r="C5015" s="614" t="s">
        <v>5390</v>
      </c>
      <c r="D5015" s="615">
        <v>19.47</v>
      </c>
      <c r="E5015" s="615">
        <v>18.36</v>
      </c>
      <c r="F5015" s="615">
        <v>37.83</v>
      </c>
    </row>
    <row r="5016" spans="1:6" ht="30">
      <c r="A5016" s="612">
        <v>92371</v>
      </c>
      <c r="B5016" s="613" t="s">
        <v>7411</v>
      </c>
      <c r="C5016" s="614" t="s">
        <v>5390</v>
      </c>
      <c r="D5016" s="615">
        <v>25.94</v>
      </c>
      <c r="E5016" s="615">
        <v>19.96</v>
      </c>
      <c r="F5016" s="615">
        <v>45.9</v>
      </c>
    </row>
    <row r="5017" spans="1:6" ht="30">
      <c r="A5017" s="612">
        <v>92373</v>
      </c>
      <c r="B5017" s="613" t="s">
        <v>7412</v>
      </c>
      <c r="C5017" s="614" t="s">
        <v>5390</v>
      </c>
      <c r="D5017" s="615">
        <v>32.58</v>
      </c>
      <c r="E5017" s="615">
        <v>21.79</v>
      </c>
      <c r="F5017" s="615">
        <v>54.37</v>
      </c>
    </row>
    <row r="5018" spans="1:6" ht="30">
      <c r="A5018" s="612">
        <v>92375</v>
      </c>
      <c r="B5018" s="613" t="s">
        <v>7413</v>
      </c>
      <c r="C5018" s="614" t="s">
        <v>5390</v>
      </c>
      <c r="D5018" s="615">
        <v>46.76</v>
      </c>
      <c r="E5018" s="615">
        <v>24.1</v>
      </c>
      <c r="F5018" s="615">
        <v>70.86</v>
      </c>
    </row>
    <row r="5019" spans="1:6" ht="30">
      <c r="A5019" s="612">
        <v>92377</v>
      </c>
      <c r="B5019" s="613" t="s">
        <v>7414</v>
      </c>
      <c r="C5019" s="614" t="s">
        <v>5390</v>
      </c>
      <c r="D5019" s="615">
        <v>67.77</v>
      </c>
      <c r="E5019" s="615">
        <v>27.56</v>
      </c>
      <c r="F5019" s="615">
        <v>95.33</v>
      </c>
    </row>
    <row r="5020" spans="1:6" ht="30">
      <c r="A5020" s="612">
        <v>92378</v>
      </c>
      <c r="B5020" s="613" t="s">
        <v>7415</v>
      </c>
      <c r="C5020" s="614" t="s">
        <v>5390</v>
      </c>
      <c r="D5020" s="615">
        <v>78.56</v>
      </c>
      <c r="E5020" s="615">
        <v>27.55</v>
      </c>
      <c r="F5020" s="615">
        <v>106.11</v>
      </c>
    </row>
    <row r="5021" spans="1:6" ht="30">
      <c r="A5021" s="612">
        <v>92379</v>
      </c>
      <c r="B5021" s="613" t="s">
        <v>7416</v>
      </c>
      <c r="C5021" s="614" t="s">
        <v>5390</v>
      </c>
      <c r="D5021" s="615">
        <v>104.57</v>
      </c>
      <c r="E5021" s="615">
        <v>30.99</v>
      </c>
      <c r="F5021" s="615">
        <v>135.56</v>
      </c>
    </row>
    <row r="5022" spans="1:6">
      <c r="A5022" s="617" t="s">
        <v>16870</v>
      </c>
      <c r="B5022" s="618" t="s">
        <v>16871</v>
      </c>
      <c r="C5022" s="619" t="s">
        <v>5390</v>
      </c>
      <c r="D5022" s="620">
        <v>62.16</v>
      </c>
      <c r="E5022" s="620">
        <v>14.97</v>
      </c>
      <c r="F5022" s="620">
        <v>77.13</v>
      </c>
    </row>
    <row r="5023" spans="1:6">
      <c r="A5023" s="617" t="s">
        <v>16872</v>
      </c>
      <c r="B5023" s="618" t="s">
        <v>16873</v>
      </c>
      <c r="C5023" s="619" t="s">
        <v>5390</v>
      </c>
      <c r="D5023" s="620">
        <v>154.91999999999999</v>
      </c>
      <c r="E5023" s="620">
        <v>18.73</v>
      </c>
      <c r="F5023" s="620">
        <v>173.65</v>
      </c>
    </row>
    <row r="5024" spans="1:6" ht="30">
      <c r="A5024" s="612">
        <v>92380</v>
      </c>
      <c r="B5024" s="613" t="s">
        <v>7417</v>
      </c>
      <c r="C5024" s="614" t="s">
        <v>5390</v>
      </c>
      <c r="D5024" s="615">
        <v>114.16</v>
      </c>
      <c r="E5024" s="615">
        <v>30.99</v>
      </c>
      <c r="F5024" s="615">
        <v>145.15</v>
      </c>
    </row>
    <row r="5025" spans="1:6" ht="30">
      <c r="A5025" s="612">
        <v>92381</v>
      </c>
      <c r="B5025" s="613" t="s">
        <v>7418</v>
      </c>
      <c r="C5025" s="614" t="s">
        <v>5390</v>
      </c>
      <c r="D5025" s="615">
        <v>29.8</v>
      </c>
      <c r="E5025" s="615">
        <v>27.52</v>
      </c>
      <c r="F5025" s="615">
        <v>57.32</v>
      </c>
    </row>
    <row r="5026" spans="1:6" ht="30">
      <c r="A5026" s="612">
        <v>92382</v>
      </c>
      <c r="B5026" s="613" t="s">
        <v>7419</v>
      </c>
      <c r="C5026" s="614" t="s">
        <v>5390</v>
      </c>
      <c r="D5026" s="615">
        <v>27.21</v>
      </c>
      <c r="E5026" s="615">
        <v>27.54</v>
      </c>
      <c r="F5026" s="615">
        <v>54.75</v>
      </c>
    </row>
    <row r="5027" spans="1:6" ht="45">
      <c r="A5027" s="612">
        <v>92383</v>
      </c>
      <c r="B5027" s="613" t="s">
        <v>7420</v>
      </c>
      <c r="C5027" s="614" t="s">
        <v>5390</v>
      </c>
      <c r="D5027" s="615">
        <v>42.64</v>
      </c>
      <c r="E5027" s="615">
        <v>29.92</v>
      </c>
      <c r="F5027" s="615">
        <v>72.56</v>
      </c>
    </row>
    <row r="5028" spans="1:6" ht="45">
      <c r="A5028" s="612">
        <v>92384</v>
      </c>
      <c r="B5028" s="613" t="s">
        <v>7421</v>
      </c>
      <c r="C5028" s="614" t="s">
        <v>5390</v>
      </c>
      <c r="D5028" s="615">
        <v>37.520000000000003</v>
      </c>
      <c r="E5028" s="615">
        <v>29.92</v>
      </c>
      <c r="F5028" s="615">
        <v>67.44</v>
      </c>
    </row>
    <row r="5029" spans="1:6" ht="45">
      <c r="A5029" s="612">
        <v>92385</v>
      </c>
      <c r="B5029" s="613" t="s">
        <v>7422</v>
      </c>
      <c r="C5029" s="614" t="s">
        <v>5390</v>
      </c>
      <c r="D5029" s="615">
        <v>50.61</v>
      </c>
      <c r="E5029" s="615">
        <v>32.69</v>
      </c>
      <c r="F5029" s="615">
        <v>83.3</v>
      </c>
    </row>
    <row r="5030" spans="1:6" ht="45">
      <c r="A5030" s="612">
        <v>92386</v>
      </c>
      <c r="B5030" s="613" t="s">
        <v>7423</v>
      </c>
      <c r="C5030" s="614" t="s">
        <v>5390</v>
      </c>
      <c r="D5030" s="615">
        <v>47.08</v>
      </c>
      <c r="E5030" s="615">
        <v>32.69</v>
      </c>
      <c r="F5030" s="615">
        <v>79.77</v>
      </c>
    </row>
    <row r="5031" spans="1:6" ht="30">
      <c r="A5031" s="612">
        <v>92387</v>
      </c>
      <c r="B5031" s="613" t="s">
        <v>7424</v>
      </c>
      <c r="C5031" s="614" t="s">
        <v>5390</v>
      </c>
      <c r="D5031" s="615">
        <v>69.22</v>
      </c>
      <c r="E5031" s="615">
        <v>36.14</v>
      </c>
      <c r="F5031" s="615">
        <v>105.36</v>
      </c>
    </row>
    <row r="5032" spans="1:6" ht="30">
      <c r="A5032" s="612">
        <v>92388</v>
      </c>
      <c r="B5032" s="613" t="s">
        <v>7425</v>
      </c>
      <c r="C5032" s="614" t="s">
        <v>5390</v>
      </c>
      <c r="D5032" s="615">
        <v>66.819999999999993</v>
      </c>
      <c r="E5032" s="615">
        <v>36.14</v>
      </c>
      <c r="F5032" s="615">
        <v>102.96</v>
      </c>
    </row>
    <row r="5033" spans="1:6" ht="45">
      <c r="A5033" s="612">
        <v>92389</v>
      </c>
      <c r="B5033" s="613" t="s">
        <v>7426</v>
      </c>
      <c r="C5033" s="614" t="s">
        <v>5390</v>
      </c>
      <c r="D5033" s="615">
        <v>122.4</v>
      </c>
      <c r="E5033" s="615">
        <v>41.34</v>
      </c>
      <c r="F5033" s="615">
        <v>163.74</v>
      </c>
    </row>
    <row r="5034" spans="1:6" ht="45">
      <c r="A5034" s="612">
        <v>92390</v>
      </c>
      <c r="B5034" s="613" t="s">
        <v>7427</v>
      </c>
      <c r="C5034" s="614" t="s">
        <v>5390</v>
      </c>
      <c r="D5034" s="615">
        <v>111.86</v>
      </c>
      <c r="E5034" s="615">
        <v>41.34</v>
      </c>
      <c r="F5034" s="615">
        <v>153.19999999999999</v>
      </c>
    </row>
    <row r="5035" spans="1:6" ht="30">
      <c r="A5035" s="612">
        <v>92635</v>
      </c>
      <c r="B5035" s="613" t="s">
        <v>7428</v>
      </c>
      <c r="C5035" s="614" t="s">
        <v>5390</v>
      </c>
      <c r="D5035" s="615">
        <v>173.37</v>
      </c>
      <c r="E5035" s="615">
        <v>46.49</v>
      </c>
      <c r="F5035" s="615">
        <v>219.86</v>
      </c>
    </row>
    <row r="5036" spans="1:6" ht="30">
      <c r="A5036" s="612">
        <v>92636</v>
      </c>
      <c r="B5036" s="613" t="s">
        <v>7429</v>
      </c>
      <c r="C5036" s="614" t="s">
        <v>5390</v>
      </c>
      <c r="D5036" s="615">
        <v>153.04</v>
      </c>
      <c r="E5036" s="615">
        <v>46.5</v>
      </c>
      <c r="F5036" s="615">
        <v>199.54</v>
      </c>
    </row>
    <row r="5037" spans="1:6" ht="30">
      <c r="A5037" s="612">
        <v>92637</v>
      </c>
      <c r="B5037" s="613" t="s">
        <v>7430</v>
      </c>
      <c r="C5037" s="614" t="s">
        <v>5390</v>
      </c>
      <c r="D5037" s="615">
        <v>37.25</v>
      </c>
      <c r="E5037" s="615">
        <v>36.71</v>
      </c>
      <c r="F5037" s="615">
        <v>73.959999999999994</v>
      </c>
    </row>
    <row r="5038" spans="1:6" ht="30">
      <c r="A5038" s="612">
        <v>92638</v>
      </c>
      <c r="B5038" s="613" t="s">
        <v>7431</v>
      </c>
      <c r="C5038" s="614" t="s">
        <v>5390</v>
      </c>
      <c r="D5038" s="615">
        <v>50.65</v>
      </c>
      <c r="E5038" s="615">
        <v>39.909999999999997</v>
      </c>
      <c r="F5038" s="615">
        <v>90.56</v>
      </c>
    </row>
    <row r="5039" spans="1:6" ht="30">
      <c r="A5039" s="612">
        <v>92639</v>
      </c>
      <c r="B5039" s="613" t="s">
        <v>7432</v>
      </c>
      <c r="C5039" s="614" t="s">
        <v>5390</v>
      </c>
      <c r="D5039" s="615">
        <v>61.42</v>
      </c>
      <c r="E5039" s="615">
        <v>43.58</v>
      </c>
      <c r="F5039" s="615">
        <v>105</v>
      </c>
    </row>
    <row r="5040" spans="1:6" ht="30">
      <c r="A5040" s="612">
        <v>92640</v>
      </c>
      <c r="B5040" s="613" t="s">
        <v>7433</v>
      </c>
      <c r="C5040" s="614" t="s">
        <v>5390</v>
      </c>
      <c r="D5040" s="615">
        <v>89.02</v>
      </c>
      <c r="E5040" s="615">
        <v>48.19</v>
      </c>
      <c r="F5040" s="615">
        <v>137.21</v>
      </c>
    </row>
    <row r="5041" spans="1:6" ht="30">
      <c r="A5041" s="612">
        <v>92642</v>
      </c>
      <c r="B5041" s="613" t="s">
        <v>7434</v>
      </c>
      <c r="C5041" s="614" t="s">
        <v>5390</v>
      </c>
      <c r="D5041" s="615">
        <v>154.41999999999999</v>
      </c>
      <c r="E5041" s="615">
        <v>55.07</v>
      </c>
      <c r="F5041" s="615">
        <v>209.49</v>
      </c>
    </row>
    <row r="5042" spans="1:6" ht="30">
      <c r="A5042" s="612">
        <v>92644</v>
      </c>
      <c r="B5042" s="613" t="s">
        <v>7435</v>
      </c>
      <c r="C5042" s="614" t="s">
        <v>5390</v>
      </c>
      <c r="D5042" s="615">
        <v>202.11</v>
      </c>
      <c r="E5042" s="615">
        <v>62</v>
      </c>
      <c r="F5042" s="615">
        <v>264.11</v>
      </c>
    </row>
    <row r="5043" spans="1:6" ht="30">
      <c r="A5043" s="612">
        <v>101935</v>
      </c>
      <c r="B5043" s="613" t="s">
        <v>7436</v>
      </c>
      <c r="C5043" s="614" t="s">
        <v>5390</v>
      </c>
      <c r="D5043" s="615">
        <v>355.34</v>
      </c>
      <c r="E5043" s="615">
        <v>71.459999999999994</v>
      </c>
      <c r="F5043" s="615">
        <v>426.8</v>
      </c>
    </row>
    <row r="5044" spans="1:6">
      <c r="A5044" s="617" t="s">
        <v>16874</v>
      </c>
      <c r="B5044" s="618" t="s">
        <v>16875</v>
      </c>
      <c r="C5044" s="619" t="s">
        <v>1</v>
      </c>
      <c r="D5044" s="620">
        <v>50.28</v>
      </c>
      <c r="E5044" s="620">
        <v>29.2</v>
      </c>
      <c r="F5044" s="620">
        <v>79.48</v>
      </c>
    </row>
    <row r="5045" spans="1:6" ht="30">
      <c r="A5045" s="617" t="s">
        <v>16876</v>
      </c>
      <c r="B5045" s="618" t="s">
        <v>16877</v>
      </c>
      <c r="C5045" s="619" t="s">
        <v>1</v>
      </c>
      <c r="D5045" s="620">
        <v>165.11</v>
      </c>
      <c r="E5045" s="620">
        <v>55.07</v>
      </c>
      <c r="F5045" s="620">
        <v>220.18</v>
      </c>
    </row>
    <row r="5046" spans="1:6" ht="30">
      <c r="A5046" s="617" t="s">
        <v>16878</v>
      </c>
      <c r="B5046" s="618" t="s">
        <v>16879</v>
      </c>
      <c r="C5046" s="619" t="s">
        <v>1</v>
      </c>
      <c r="D5046" s="620">
        <v>163.47999999999999</v>
      </c>
      <c r="E5046" s="620">
        <v>51.24</v>
      </c>
      <c r="F5046" s="620">
        <v>214.72</v>
      </c>
    </row>
    <row r="5047" spans="1:6" ht="30">
      <c r="A5047" s="617" t="s">
        <v>16880</v>
      </c>
      <c r="B5047" s="618" t="s">
        <v>16881</v>
      </c>
      <c r="C5047" s="619" t="s">
        <v>1</v>
      </c>
      <c r="D5047" s="620">
        <v>162.99</v>
      </c>
      <c r="E5047" s="620">
        <v>50.02</v>
      </c>
      <c r="F5047" s="620">
        <v>213.01</v>
      </c>
    </row>
    <row r="5048" spans="1:6" ht="30">
      <c r="A5048" s="617" t="s">
        <v>16882</v>
      </c>
      <c r="B5048" s="618" t="s">
        <v>16883</v>
      </c>
      <c r="C5048" s="619" t="s">
        <v>5390</v>
      </c>
      <c r="D5048" s="620">
        <v>227.99</v>
      </c>
      <c r="E5048" s="620">
        <v>55.87</v>
      </c>
      <c r="F5048" s="620">
        <v>283.86</v>
      </c>
    </row>
    <row r="5049" spans="1:6" ht="30">
      <c r="A5049" s="617" t="s">
        <v>16884</v>
      </c>
      <c r="B5049" s="618" t="s">
        <v>16885</v>
      </c>
      <c r="C5049" s="619" t="s">
        <v>5390</v>
      </c>
      <c r="D5049" s="620">
        <v>227.47</v>
      </c>
      <c r="E5049" s="620">
        <v>54.63</v>
      </c>
      <c r="F5049" s="620">
        <v>282.10000000000002</v>
      </c>
    </row>
    <row r="5050" spans="1:6" ht="30">
      <c r="A5050" s="617" t="s">
        <v>16886</v>
      </c>
      <c r="B5050" s="618" t="s">
        <v>16887</v>
      </c>
      <c r="C5050" s="619" t="s">
        <v>5390</v>
      </c>
      <c r="D5050" s="620">
        <v>227.03</v>
      </c>
      <c r="E5050" s="620">
        <v>53.56</v>
      </c>
      <c r="F5050" s="620">
        <v>280.58999999999997</v>
      </c>
    </row>
    <row r="5051" spans="1:6" ht="30">
      <c r="A5051" s="617" t="s">
        <v>16888</v>
      </c>
      <c r="B5051" s="618" t="s">
        <v>16889</v>
      </c>
      <c r="C5051" s="619" t="s">
        <v>5390</v>
      </c>
      <c r="D5051" s="620">
        <v>229.6</v>
      </c>
      <c r="E5051" s="620">
        <v>59.7</v>
      </c>
      <c r="F5051" s="620">
        <v>289.3</v>
      </c>
    </row>
    <row r="5052" spans="1:6">
      <c r="A5052" s="617" t="s">
        <v>16890</v>
      </c>
      <c r="B5052" s="618" t="s">
        <v>16891</v>
      </c>
      <c r="C5052" s="619" t="s">
        <v>5390</v>
      </c>
      <c r="D5052" s="620">
        <v>395.5</v>
      </c>
      <c r="E5052" s="620">
        <v>17.600000000000001</v>
      </c>
      <c r="F5052" s="620">
        <v>413.1</v>
      </c>
    </row>
    <row r="5053" spans="1:6" ht="30">
      <c r="A5053" s="612">
        <v>92892</v>
      </c>
      <c r="B5053" s="613" t="s">
        <v>7437</v>
      </c>
      <c r="C5053" s="614" t="s">
        <v>5390</v>
      </c>
      <c r="D5053" s="615">
        <v>42.24</v>
      </c>
      <c r="E5053" s="615">
        <v>18.350000000000001</v>
      </c>
      <c r="F5053" s="615">
        <v>60.59</v>
      </c>
    </row>
    <row r="5054" spans="1:6" ht="30">
      <c r="A5054" s="612">
        <v>92893</v>
      </c>
      <c r="B5054" s="613" t="s">
        <v>7438</v>
      </c>
      <c r="C5054" s="614" t="s">
        <v>5390</v>
      </c>
      <c r="D5054" s="615">
        <v>66.459999999999994</v>
      </c>
      <c r="E5054" s="615">
        <v>19.940000000000001</v>
      </c>
      <c r="F5054" s="615">
        <v>86.4</v>
      </c>
    </row>
    <row r="5055" spans="1:6" ht="30">
      <c r="A5055" s="612">
        <v>92894</v>
      </c>
      <c r="B5055" s="613" t="s">
        <v>7439</v>
      </c>
      <c r="C5055" s="614" t="s">
        <v>5390</v>
      </c>
      <c r="D5055" s="615">
        <v>81.510000000000005</v>
      </c>
      <c r="E5055" s="615">
        <v>21.78</v>
      </c>
      <c r="F5055" s="615">
        <v>103.29</v>
      </c>
    </row>
    <row r="5056" spans="1:6" ht="30">
      <c r="A5056" s="612">
        <v>92895</v>
      </c>
      <c r="B5056" s="613" t="s">
        <v>7440</v>
      </c>
      <c r="C5056" s="614" t="s">
        <v>5390</v>
      </c>
      <c r="D5056" s="615">
        <v>116.7</v>
      </c>
      <c r="E5056" s="615">
        <v>24.09</v>
      </c>
      <c r="F5056" s="615">
        <v>140.79</v>
      </c>
    </row>
    <row r="5057" spans="1:6" ht="30">
      <c r="A5057" s="612">
        <v>92896</v>
      </c>
      <c r="B5057" s="613" t="s">
        <v>7441</v>
      </c>
      <c r="C5057" s="614" t="s">
        <v>5390</v>
      </c>
      <c r="D5057" s="615">
        <v>188.06</v>
      </c>
      <c r="E5057" s="615">
        <v>27.54</v>
      </c>
      <c r="F5057" s="615">
        <v>215.6</v>
      </c>
    </row>
    <row r="5058" spans="1:6" ht="30">
      <c r="A5058" s="612">
        <v>92897</v>
      </c>
      <c r="B5058" s="613" t="s">
        <v>7442</v>
      </c>
      <c r="C5058" s="614" t="s">
        <v>5390</v>
      </c>
      <c r="D5058" s="615">
        <v>286.52999999999997</v>
      </c>
      <c r="E5058" s="615">
        <v>30.98</v>
      </c>
      <c r="F5058" s="615">
        <v>317.51</v>
      </c>
    </row>
    <row r="5059" spans="1:6" ht="30">
      <c r="A5059" s="617" t="s">
        <v>16892</v>
      </c>
      <c r="B5059" s="618" t="s">
        <v>16893</v>
      </c>
      <c r="C5059" s="619" t="s">
        <v>1</v>
      </c>
      <c r="D5059" s="620">
        <v>50</v>
      </c>
      <c r="E5059" s="620">
        <v>14.49</v>
      </c>
      <c r="F5059" s="620">
        <v>64.489999999999995</v>
      </c>
    </row>
    <row r="5060" spans="1:6" ht="30">
      <c r="A5060" s="617" t="s">
        <v>16894</v>
      </c>
      <c r="B5060" s="618" t="s">
        <v>16895</v>
      </c>
      <c r="C5060" s="619" t="s">
        <v>1</v>
      </c>
      <c r="D5060" s="620">
        <v>112.36</v>
      </c>
      <c r="E5060" s="620">
        <v>21.74</v>
      </c>
      <c r="F5060" s="620">
        <v>134.1</v>
      </c>
    </row>
    <row r="5061" spans="1:6">
      <c r="A5061" s="617" t="s">
        <v>16896</v>
      </c>
      <c r="B5061" s="618" t="s">
        <v>16897</v>
      </c>
      <c r="C5061" s="619" t="s">
        <v>1</v>
      </c>
      <c r="D5061" s="620">
        <v>149.63</v>
      </c>
      <c r="E5061" s="620">
        <v>24.27</v>
      </c>
      <c r="F5061" s="620">
        <v>173.9</v>
      </c>
    </row>
    <row r="5062" spans="1:6">
      <c r="A5062" s="617" t="s">
        <v>16898</v>
      </c>
      <c r="B5062" s="618" t="s">
        <v>16899</v>
      </c>
      <c r="C5062" s="619" t="s">
        <v>5390</v>
      </c>
      <c r="D5062" s="620">
        <v>134.38999999999999</v>
      </c>
      <c r="E5062" s="620">
        <v>17.600000000000001</v>
      </c>
      <c r="F5062" s="620">
        <v>151.99</v>
      </c>
    </row>
    <row r="5063" spans="1:6">
      <c r="A5063" s="617" t="s">
        <v>16900</v>
      </c>
      <c r="B5063" s="618" t="s">
        <v>16901</v>
      </c>
      <c r="C5063" s="619" t="s">
        <v>5390</v>
      </c>
      <c r="D5063" s="620">
        <v>225.65</v>
      </c>
      <c r="E5063" s="620">
        <v>14.49</v>
      </c>
      <c r="F5063" s="620">
        <v>240.14</v>
      </c>
    </row>
    <row r="5064" spans="1:6">
      <c r="A5064" s="617" t="s">
        <v>16902</v>
      </c>
      <c r="B5064" s="618" t="s">
        <v>16903</v>
      </c>
      <c r="C5064" s="619" t="s">
        <v>5390</v>
      </c>
      <c r="D5064" s="620">
        <v>200.33</v>
      </c>
      <c r="E5064" s="620">
        <v>29.95</v>
      </c>
      <c r="F5064" s="620">
        <v>230.28</v>
      </c>
    </row>
    <row r="5065" spans="1:6">
      <c r="A5065" s="621"/>
      <c r="B5065" s="627" t="s">
        <v>11525</v>
      </c>
      <c r="C5065" s="628"/>
      <c r="D5065" s="629"/>
      <c r="E5065" s="629"/>
      <c r="F5065" s="629"/>
    </row>
    <row r="5066" spans="1:6" ht="30">
      <c r="A5066" s="612">
        <v>97461</v>
      </c>
      <c r="B5066" s="613" t="s">
        <v>7443</v>
      </c>
      <c r="C5066" s="614" t="s">
        <v>5390</v>
      </c>
      <c r="D5066" s="615">
        <v>30.37</v>
      </c>
      <c r="E5066" s="615">
        <v>8.85</v>
      </c>
      <c r="F5066" s="615">
        <v>39.22</v>
      </c>
    </row>
    <row r="5067" spans="1:6" ht="30">
      <c r="A5067" s="612">
        <v>97462</v>
      </c>
      <c r="B5067" s="613" t="s">
        <v>7444</v>
      </c>
      <c r="C5067" s="614" t="s">
        <v>5390</v>
      </c>
      <c r="D5067" s="615">
        <v>23.69</v>
      </c>
      <c r="E5067" s="615">
        <v>8.85</v>
      </c>
      <c r="F5067" s="615">
        <v>32.54</v>
      </c>
    </row>
    <row r="5068" spans="1:6" ht="30">
      <c r="A5068" s="612">
        <v>97464</v>
      </c>
      <c r="B5068" s="613" t="s">
        <v>7445</v>
      </c>
      <c r="C5068" s="614" t="s">
        <v>5390</v>
      </c>
      <c r="D5068" s="615">
        <v>45.36</v>
      </c>
      <c r="E5068" s="615">
        <v>11.32</v>
      </c>
      <c r="F5068" s="615">
        <v>56.68</v>
      </c>
    </row>
    <row r="5069" spans="1:6" ht="30">
      <c r="A5069" s="612">
        <v>97465</v>
      </c>
      <c r="B5069" s="613" t="s">
        <v>7446</v>
      </c>
      <c r="C5069" s="614" t="s">
        <v>5390</v>
      </c>
      <c r="D5069" s="615">
        <v>56.64</v>
      </c>
      <c r="E5069" s="615">
        <v>11.31</v>
      </c>
      <c r="F5069" s="615">
        <v>67.95</v>
      </c>
    </row>
    <row r="5070" spans="1:6" ht="30">
      <c r="A5070" s="612">
        <v>97467</v>
      </c>
      <c r="B5070" s="613" t="s">
        <v>7447</v>
      </c>
      <c r="C5070" s="614" t="s">
        <v>5390</v>
      </c>
      <c r="D5070" s="615">
        <v>57.79</v>
      </c>
      <c r="E5070" s="615">
        <v>14.18</v>
      </c>
      <c r="F5070" s="615">
        <v>71.97</v>
      </c>
    </row>
    <row r="5071" spans="1:6" ht="45">
      <c r="A5071" s="612">
        <v>97468</v>
      </c>
      <c r="B5071" s="613" t="s">
        <v>7448</v>
      </c>
      <c r="C5071" s="614" t="s">
        <v>5390</v>
      </c>
      <c r="D5071" s="615">
        <v>72.23</v>
      </c>
      <c r="E5071" s="615">
        <v>14.17</v>
      </c>
      <c r="F5071" s="615">
        <v>86.4</v>
      </c>
    </row>
    <row r="5072" spans="1:6" ht="30">
      <c r="A5072" s="612">
        <v>97470</v>
      </c>
      <c r="B5072" s="613" t="s">
        <v>7449</v>
      </c>
      <c r="C5072" s="614" t="s">
        <v>5390</v>
      </c>
      <c r="D5072" s="615">
        <v>89.04</v>
      </c>
      <c r="E5072" s="615">
        <v>17.71</v>
      </c>
      <c r="F5072" s="615">
        <v>106.75</v>
      </c>
    </row>
    <row r="5073" spans="1:6" ht="30">
      <c r="A5073" s="612">
        <v>97471</v>
      </c>
      <c r="B5073" s="613" t="s">
        <v>7450</v>
      </c>
      <c r="C5073" s="614" t="s">
        <v>5390</v>
      </c>
      <c r="D5073" s="615">
        <v>111.86</v>
      </c>
      <c r="E5073" s="615">
        <v>17.71</v>
      </c>
      <c r="F5073" s="615">
        <v>129.57</v>
      </c>
    </row>
    <row r="5074" spans="1:6" ht="30">
      <c r="A5074" s="612">
        <v>97474</v>
      </c>
      <c r="B5074" s="613" t="s">
        <v>7451</v>
      </c>
      <c r="C5074" s="614" t="s">
        <v>5390</v>
      </c>
      <c r="D5074" s="615">
        <v>173.57</v>
      </c>
      <c r="E5074" s="615">
        <v>23.02</v>
      </c>
      <c r="F5074" s="615">
        <v>196.59</v>
      </c>
    </row>
    <row r="5075" spans="1:6" ht="30">
      <c r="A5075" s="612">
        <v>97475</v>
      </c>
      <c r="B5075" s="613" t="s">
        <v>7452</v>
      </c>
      <c r="C5075" s="614" t="s">
        <v>5390</v>
      </c>
      <c r="D5075" s="615">
        <v>219.71</v>
      </c>
      <c r="E5075" s="615">
        <v>23.02</v>
      </c>
      <c r="F5075" s="615">
        <v>242.73</v>
      </c>
    </row>
    <row r="5076" spans="1:6" ht="30">
      <c r="A5076" s="612">
        <v>97477</v>
      </c>
      <c r="B5076" s="613" t="s">
        <v>7453</v>
      </c>
      <c r="C5076" s="614" t="s">
        <v>5390</v>
      </c>
      <c r="D5076" s="615">
        <v>233.82</v>
      </c>
      <c r="E5076" s="615">
        <v>28.41</v>
      </c>
      <c r="F5076" s="615">
        <v>262.23</v>
      </c>
    </row>
    <row r="5077" spans="1:6" ht="30">
      <c r="A5077" s="612">
        <v>97478</v>
      </c>
      <c r="B5077" s="613" t="s">
        <v>7454</v>
      </c>
      <c r="C5077" s="614" t="s">
        <v>5390</v>
      </c>
      <c r="D5077" s="615">
        <v>295.97000000000003</v>
      </c>
      <c r="E5077" s="615">
        <v>28.4</v>
      </c>
      <c r="F5077" s="615">
        <v>324.37</v>
      </c>
    </row>
    <row r="5078" spans="1:6" ht="30">
      <c r="A5078" s="612">
        <v>97479</v>
      </c>
      <c r="B5078" s="613" t="s">
        <v>7455</v>
      </c>
      <c r="C5078" s="614" t="s">
        <v>5390</v>
      </c>
      <c r="D5078" s="615">
        <v>50.11</v>
      </c>
      <c r="E5078" s="615">
        <v>13.28</v>
      </c>
      <c r="F5078" s="615">
        <v>63.39</v>
      </c>
    </row>
    <row r="5079" spans="1:6" ht="30">
      <c r="A5079" s="612">
        <v>97480</v>
      </c>
      <c r="B5079" s="613" t="s">
        <v>7456</v>
      </c>
      <c r="C5079" s="614" t="s">
        <v>5390</v>
      </c>
      <c r="D5079" s="615">
        <v>50.11</v>
      </c>
      <c r="E5079" s="615">
        <v>13.28</v>
      </c>
      <c r="F5079" s="615">
        <v>63.39</v>
      </c>
    </row>
    <row r="5080" spans="1:6" ht="30">
      <c r="A5080" s="612">
        <v>97481</v>
      </c>
      <c r="B5080" s="613" t="s">
        <v>7457</v>
      </c>
      <c r="C5080" s="614" t="s">
        <v>5390</v>
      </c>
      <c r="D5080" s="615">
        <v>75.17</v>
      </c>
      <c r="E5080" s="615">
        <v>17</v>
      </c>
      <c r="F5080" s="615">
        <v>92.17</v>
      </c>
    </row>
    <row r="5081" spans="1:6" ht="30">
      <c r="A5081" s="612">
        <v>97482</v>
      </c>
      <c r="B5081" s="613" t="s">
        <v>7458</v>
      </c>
      <c r="C5081" s="614" t="s">
        <v>5390</v>
      </c>
      <c r="D5081" s="615">
        <v>75.17</v>
      </c>
      <c r="E5081" s="615">
        <v>17</v>
      </c>
      <c r="F5081" s="615">
        <v>92.17</v>
      </c>
    </row>
    <row r="5082" spans="1:6" ht="30">
      <c r="A5082" s="612">
        <v>97483</v>
      </c>
      <c r="B5082" s="613" t="s">
        <v>7459</v>
      </c>
      <c r="C5082" s="614" t="s">
        <v>5390</v>
      </c>
      <c r="D5082" s="615">
        <v>108.18</v>
      </c>
      <c r="E5082" s="615">
        <v>21.26</v>
      </c>
      <c r="F5082" s="615">
        <v>129.44</v>
      </c>
    </row>
    <row r="5083" spans="1:6" ht="30">
      <c r="A5083" s="612">
        <v>97484</v>
      </c>
      <c r="B5083" s="613" t="s">
        <v>7460</v>
      </c>
      <c r="C5083" s="614" t="s">
        <v>5390</v>
      </c>
      <c r="D5083" s="615">
        <v>108.18</v>
      </c>
      <c r="E5083" s="615">
        <v>21.26</v>
      </c>
      <c r="F5083" s="615">
        <v>129.44</v>
      </c>
    </row>
    <row r="5084" spans="1:6" ht="30">
      <c r="A5084" s="612">
        <v>97485</v>
      </c>
      <c r="B5084" s="613" t="s">
        <v>7461</v>
      </c>
      <c r="C5084" s="614" t="s">
        <v>5390</v>
      </c>
      <c r="D5084" s="615">
        <v>152.31</v>
      </c>
      <c r="E5084" s="615">
        <v>26.57</v>
      </c>
      <c r="F5084" s="615">
        <v>178.88</v>
      </c>
    </row>
    <row r="5085" spans="1:6" ht="30">
      <c r="A5085" s="612">
        <v>97486</v>
      </c>
      <c r="B5085" s="613" t="s">
        <v>7462</v>
      </c>
      <c r="C5085" s="614" t="s">
        <v>5390</v>
      </c>
      <c r="D5085" s="615">
        <v>165.34</v>
      </c>
      <c r="E5085" s="615">
        <v>26.57</v>
      </c>
      <c r="F5085" s="615">
        <v>191.91</v>
      </c>
    </row>
    <row r="5086" spans="1:6" ht="30">
      <c r="A5086" s="612">
        <v>97487</v>
      </c>
      <c r="B5086" s="613" t="s">
        <v>7463</v>
      </c>
      <c r="C5086" s="614" t="s">
        <v>5390</v>
      </c>
      <c r="D5086" s="615">
        <v>296.66000000000003</v>
      </c>
      <c r="E5086" s="615">
        <v>34.6</v>
      </c>
      <c r="F5086" s="615">
        <v>331.26</v>
      </c>
    </row>
    <row r="5087" spans="1:6" ht="30">
      <c r="A5087" s="612">
        <v>97488</v>
      </c>
      <c r="B5087" s="613" t="s">
        <v>7464</v>
      </c>
      <c r="C5087" s="614" t="s">
        <v>5390</v>
      </c>
      <c r="D5087" s="615">
        <v>317.49</v>
      </c>
      <c r="E5087" s="615">
        <v>34.6</v>
      </c>
      <c r="F5087" s="615">
        <v>352.09</v>
      </c>
    </row>
    <row r="5088" spans="1:6" ht="30">
      <c r="A5088" s="612">
        <v>97489</v>
      </c>
      <c r="B5088" s="613" t="s">
        <v>7465</v>
      </c>
      <c r="C5088" s="614" t="s">
        <v>5390</v>
      </c>
      <c r="D5088" s="615">
        <v>748.34</v>
      </c>
      <c r="E5088" s="615">
        <v>42.58</v>
      </c>
      <c r="F5088" s="615">
        <v>790.92</v>
      </c>
    </row>
    <row r="5089" spans="1:6" ht="30">
      <c r="A5089" s="612">
        <v>97490</v>
      </c>
      <c r="B5089" s="613" t="s">
        <v>7466</v>
      </c>
      <c r="C5089" s="614" t="s">
        <v>5390</v>
      </c>
      <c r="D5089" s="615">
        <v>654.88</v>
      </c>
      <c r="E5089" s="615">
        <v>42.58</v>
      </c>
      <c r="F5089" s="615">
        <v>697.46</v>
      </c>
    </row>
    <row r="5090" spans="1:6" ht="30">
      <c r="A5090" s="612">
        <v>97491</v>
      </c>
      <c r="B5090" s="613" t="s">
        <v>7467</v>
      </c>
      <c r="C5090" s="614" t="s">
        <v>5390</v>
      </c>
      <c r="D5090" s="615">
        <v>80.680000000000007</v>
      </c>
      <c r="E5090" s="615">
        <v>17.64</v>
      </c>
      <c r="F5090" s="615">
        <v>98.32</v>
      </c>
    </row>
    <row r="5091" spans="1:6" ht="30">
      <c r="A5091" s="612">
        <v>97492</v>
      </c>
      <c r="B5091" s="613" t="s">
        <v>7468</v>
      </c>
      <c r="C5091" s="614" t="s">
        <v>5390</v>
      </c>
      <c r="D5091" s="615">
        <v>122.02</v>
      </c>
      <c r="E5091" s="615">
        <v>22.66</v>
      </c>
      <c r="F5091" s="615">
        <v>144.68</v>
      </c>
    </row>
    <row r="5092" spans="1:6" ht="30">
      <c r="A5092" s="612">
        <v>97493</v>
      </c>
      <c r="B5092" s="613" t="s">
        <v>7469</v>
      </c>
      <c r="C5092" s="614" t="s">
        <v>5390</v>
      </c>
      <c r="D5092" s="615">
        <v>158.36000000000001</v>
      </c>
      <c r="E5092" s="615">
        <v>28.35</v>
      </c>
      <c r="F5092" s="615">
        <v>186.71</v>
      </c>
    </row>
    <row r="5093" spans="1:6" ht="30">
      <c r="A5093" s="612">
        <v>97494</v>
      </c>
      <c r="B5093" s="613" t="s">
        <v>7470</v>
      </c>
      <c r="C5093" s="614" t="s">
        <v>5390</v>
      </c>
      <c r="D5093" s="615">
        <v>255.34</v>
      </c>
      <c r="E5093" s="615">
        <v>35.44</v>
      </c>
      <c r="F5093" s="615">
        <v>290.77999999999997</v>
      </c>
    </row>
    <row r="5094" spans="1:6" ht="30">
      <c r="A5094" s="612">
        <v>97495</v>
      </c>
      <c r="B5094" s="613" t="s">
        <v>7471</v>
      </c>
      <c r="C5094" s="614" t="s">
        <v>5390</v>
      </c>
      <c r="D5094" s="615">
        <v>489.07</v>
      </c>
      <c r="E5094" s="615">
        <v>46.13</v>
      </c>
      <c r="F5094" s="615">
        <v>535.20000000000005</v>
      </c>
    </row>
    <row r="5095" spans="1:6" ht="30">
      <c r="A5095" s="612">
        <v>97496</v>
      </c>
      <c r="B5095" s="613" t="s">
        <v>7472</v>
      </c>
      <c r="C5095" s="614" t="s">
        <v>5390</v>
      </c>
      <c r="D5095" s="615">
        <v>791.62</v>
      </c>
      <c r="E5095" s="615">
        <v>56.81</v>
      </c>
      <c r="F5095" s="615">
        <v>848.43</v>
      </c>
    </row>
    <row r="5096" spans="1:6">
      <c r="A5096" s="621"/>
      <c r="B5096" s="627" t="s">
        <v>11526</v>
      </c>
      <c r="C5096" s="628"/>
      <c r="D5096" s="629"/>
      <c r="E5096" s="629"/>
      <c r="F5096" s="629"/>
    </row>
    <row r="5097" spans="1:6" ht="45">
      <c r="A5097" s="612">
        <v>97535</v>
      </c>
      <c r="B5097" s="613" t="s">
        <v>7473</v>
      </c>
      <c r="C5097" s="614" t="s">
        <v>5421</v>
      </c>
      <c r="D5097" s="615">
        <v>45.06</v>
      </c>
      <c r="E5097" s="615">
        <v>9.73</v>
      </c>
      <c r="F5097" s="615">
        <v>54.79</v>
      </c>
    </row>
    <row r="5098" spans="1:6" ht="45">
      <c r="A5098" s="612">
        <v>92652</v>
      </c>
      <c r="B5098" s="613" t="s">
        <v>7474</v>
      </c>
      <c r="C5098" s="614" t="s">
        <v>5421</v>
      </c>
      <c r="D5098" s="615">
        <v>56.08</v>
      </c>
      <c r="E5098" s="615">
        <v>10.29</v>
      </c>
      <c r="F5098" s="615">
        <v>66.37</v>
      </c>
    </row>
    <row r="5099" spans="1:6" ht="45">
      <c r="A5099" s="612">
        <v>92653</v>
      </c>
      <c r="B5099" s="613" t="s">
        <v>7475</v>
      </c>
      <c r="C5099" s="614" t="s">
        <v>5421</v>
      </c>
      <c r="D5099" s="615">
        <v>64.760000000000005</v>
      </c>
      <c r="E5099" s="615">
        <v>10.91</v>
      </c>
      <c r="F5099" s="615">
        <v>75.67</v>
      </c>
    </row>
    <row r="5100" spans="1:6" ht="45">
      <c r="A5100" s="612">
        <v>92654</v>
      </c>
      <c r="B5100" s="613" t="s">
        <v>7476</v>
      </c>
      <c r="C5100" s="614" t="s">
        <v>5421</v>
      </c>
      <c r="D5100" s="615">
        <v>91.82</v>
      </c>
      <c r="E5100" s="615">
        <v>11.7</v>
      </c>
      <c r="F5100" s="615">
        <v>103.52</v>
      </c>
    </row>
    <row r="5101" spans="1:6" ht="45">
      <c r="A5101" s="612">
        <v>92655</v>
      </c>
      <c r="B5101" s="613" t="s">
        <v>7477</v>
      </c>
      <c r="C5101" s="614" t="s">
        <v>5421</v>
      </c>
      <c r="D5101" s="615">
        <v>113.32</v>
      </c>
      <c r="E5101" s="615">
        <v>12.9</v>
      </c>
      <c r="F5101" s="615">
        <v>126.22</v>
      </c>
    </row>
    <row r="5102" spans="1:6" ht="45">
      <c r="A5102" s="612">
        <v>92656</v>
      </c>
      <c r="B5102" s="613" t="s">
        <v>7478</v>
      </c>
      <c r="C5102" s="614" t="s">
        <v>5421</v>
      </c>
      <c r="D5102" s="615">
        <v>151.24</v>
      </c>
      <c r="E5102" s="615">
        <v>14.05</v>
      </c>
      <c r="F5102" s="615">
        <v>165.29</v>
      </c>
    </row>
    <row r="5103" spans="1:6">
      <c r="A5103" s="621"/>
      <c r="B5103" s="627" t="s">
        <v>11527</v>
      </c>
      <c r="C5103" s="628"/>
      <c r="D5103" s="629"/>
      <c r="E5103" s="629"/>
      <c r="F5103" s="629"/>
    </row>
    <row r="5104" spans="1:6" ht="30">
      <c r="A5104" s="612">
        <v>95696</v>
      </c>
      <c r="B5104" s="613" t="s">
        <v>7479</v>
      </c>
      <c r="C5104" s="614" t="s">
        <v>5390</v>
      </c>
      <c r="D5104" s="615">
        <v>57.8</v>
      </c>
      <c r="E5104" s="615">
        <v>2.6</v>
      </c>
      <c r="F5104" s="615">
        <v>60.4</v>
      </c>
    </row>
    <row r="5105" spans="1:6" ht="30">
      <c r="A5105" s="612">
        <v>92657</v>
      </c>
      <c r="B5105" s="613" t="s">
        <v>7480</v>
      </c>
      <c r="C5105" s="614" t="s">
        <v>5390</v>
      </c>
      <c r="D5105" s="615">
        <v>16.760000000000002</v>
      </c>
      <c r="E5105" s="615">
        <v>11.27</v>
      </c>
      <c r="F5105" s="615">
        <v>28.03</v>
      </c>
    </row>
    <row r="5106" spans="1:6" ht="30">
      <c r="A5106" s="612">
        <v>92658</v>
      </c>
      <c r="B5106" s="613" t="s">
        <v>7481</v>
      </c>
      <c r="C5106" s="614" t="s">
        <v>5390</v>
      </c>
      <c r="D5106" s="615">
        <v>18.71</v>
      </c>
      <c r="E5106" s="615">
        <v>11.26</v>
      </c>
      <c r="F5106" s="615">
        <v>29.97</v>
      </c>
    </row>
    <row r="5107" spans="1:6" ht="30">
      <c r="A5107" s="612">
        <v>92659</v>
      </c>
      <c r="B5107" s="613" t="s">
        <v>7482</v>
      </c>
      <c r="C5107" s="614" t="s">
        <v>5390</v>
      </c>
      <c r="D5107" s="615">
        <v>22.86</v>
      </c>
      <c r="E5107" s="615">
        <v>11.9</v>
      </c>
      <c r="F5107" s="615">
        <v>34.76</v>
      </c>
    </row>
    <row r="5108" spans="1:6" ht="30">
      <c r="A5108" s="612">
        <v>92660</v>
      </c>
      <c r="B5108" s="613" t="s">
        <v>7483</v>
      </c>
      <c r="C5108" s="614" t="s">
        <v>5390</v>
      </c>
      <c r="D5108" s="615">
        <v>24.66</v>
      </c>
      <c r="E5108" s="615">
        <v>11.9</v>
      </c>
      <c r="F5108" s="615">
        <v>36.56</v>
      </c>
    </row>
    <row r="5109" spans="1:6" ht="30">
      <c r="A5109" s="612">
        <v>92661</v>
      </c>
      <c r="B5109" s="613" t="s">
        <v>7484</v>
      </c>
      <c r="C5109" s="614" t="s">
        <v>5390</v>
      </c>
      <c r="D5109" s="615">
        <v>29.06</v>
      </c>
      <c r="E5109" s="615">
        <v>12.62</v>
      </c>
      <c r="F5109" s="615">
        <v>41.68</v>
      </c>
    </row>
    <row r="5110" spans="1:6" ht="30">
      <c r="A5110" s="612">
        <v>92662</v>
      </c>
      <c r="B5110" s="613" t="s">
        <v>7485</v>
      </c>
      <c r="C5110" s="614" t="s">
        <v>5390</v>
      </c>
      <c r="D5110" s="615">
        <v>29.41</v>
      </c>
      <c r="E5110" s="615">
        <v>12.62</v>
      </c>
      <c r="F5110" s="615">
        <v>42.03</v>
      </c>
    </row>
    <row r="5111" spans="1:6" ht="30">
      <c r="A5111" s="612">
        <v>92663</v>
      </c>
      <c r="B5111" s="613" t="s">
        <v>7486</v>
      </c>
      <c r="C5111" s="614" t="s">
        <v>5390</v>
      </c>
      <c r="D5111" s="615">
        <v>42.71</v>
      </c>
      <c r="E5111" s="615">
        <v>13.54</v>
      </c>
      <c r="F5111" s="615">
        <v>56.25</v>
      </c>
    </row>
    <row r="5112" spans="1:6" ht="30">
      <c r="A5112" s="612">
        <v>92664</v>
      </c>
      <c r="B5112" s="613" t="s">
        <v>7487</v>
      </c>
      <c r="C5112" s="614" t="s">
        <v>5390</v>
      </c>
      <c r="D5112" s="615">
        <v>42.68</v>
      </c>
      <c r="E5112" s="615">
        <v>13.54</v>
      </c>
      <c r="F5112" s="615">
        <v>56.22</v>
      </c>
    </row>
    <row r="5113" spans="1:6" ht="30">
      <c r="A5113" s="612">
        <v>92665</v>
      </c>
      <c r="B5113" s="613" t="s">
        <v>7488</v>
      </c>
      <c r="C5113" s="614" t="s">
        <v>5390</v>
      </c>
      <c r="D5113" s="615">
        <v>62.93</v>
      </c>
      <c r="E5113" s="615">
        <v>14.89</v>
      </c>
      <c r="F5113" s="615">
        <v>77.819999999999993</v>
      </c>
    </row>
    <row r="5114" spans="1:6" ht="30">
      <c r="A5114" s="612">
        <v>92666</v>
      </c>
      <c r="B5114" s="613" t="s">
        <v>7489</v>
      </c>
      <c r="C5114" s="614" t="s">
        <v>5390</v>
      </c>
      <c r="D5114" s="615">
        <v>73.709999999999994</v>
      </c>
      <c r="E5114" s="615">
        <v>14.89</v>
      </c>
      <c r="F5114" s="615">
        <v>88.6</v>
      </c>
    </row>
    <row r="5115" spans="1:6" ht="30">
      <c r="A5115" s="612">
        <v>92667</v>
      </c>
      <c r="B5115" s="613" t="s">
        <v>7490</v>
      </c>
      <c r="C5115" s="614" t="s">
        <v>5390</v>
      </c>
      <c r="D5115" s="615">
        <v>98.92</v>
      </c>
      <c r="E5115" s="615">
        <v>16.27</v>
      </c>
      <c r="F5115" s="615">
        <v>115.19</v>
      </c>
    </row>
    <row r="5116" spans="1:6" ht="30">
      <c r="A5116" s="612">
        <v>92668</v>
      </c>
      <c r="B5116" s="613" t="s">
        <v>7491</v>
      </c>
      <c r="C5116" s="614" t="s">
        <v>5390</v>
      </c>
      <c r="D5116" s="615">
        <v>108.51</v>
      </c>
      <c r="E5116" s="615">
        <v>16.27</v>
      </c>
      <c r="F5116" s="615">
        <v>124.78</v>
      </c>
    </row>
    <row r="5117" spans="1:6" ht="30">
      <c r="A5117" s="612">
        <v>92669</v>
      </c>
      <c r="B5117" s="613" t="s">
        <v>7492</v>
      </c>
      <c r="C5117" s="614" t="s">
        <v>5390</v>
      </c>
      <c r="D5117" s="615">
        <v>25.71</v>
      </c>
      <c r="E5117" s="615">
        <v>16.89</v>
      </c>
      <c r="F5117" s="615">
        <v>42.6</v>
      </c>
    </row>
    <row r="5118" spans="1:6" ht="30">
      <c r="A5118" s="612">
        <v>92670</v>
      </c>
      <c r="B5118" s="613" t="s">
        <v>7493</v>
      </c>
      <c r="C5118" s="614" t="s">
        <v>5390</v>
      </c>
      <c r="D5118" s="615">
        <v>23.14</v>
      </c>
      <c r="E5118" s="615">
        <v>16.89</v>
      </c>
      <c r="F5118" s="615">
        <v>40.03</v>
      </c>
    </row>
    <row r="5119" spans="1:6" ht="45">
      <c r="A5119" s="612">
        <v>92671</v>
      </c>
      <c r="B5119" s="613" t="s">
        <v>7494</v>
      </c>
      <c r="C5119" s="614" t="s">
        <v>5390</v>
      </c>
      <c r="D5119" s="615">
        <v>38.020000000000003</v>
      </c>
      <c r="E5119" s="615">
        <v>17.850000000000001</v>
      </c>
      <c r="F5119" s="615">
        <v>55.87</v>
      </c>
    </row>
    <row r="5120" spans="1:6" ht="45">
      <c r="A5120" s="612">
        <v>92672</v>
      </c>
      <c r="B5120" s="613" t="s">
        <v>7495</v>
      </c>
      <c r="C5120" s="614" t="s">
        <v>5390</v>
      </c>
      <c r="D5120" s="615">
        <v>32.9</v>
      </c>
      <c r="E5120" s="615">
        <v>17.850000000000001</v>
      </c>
      <c r="F5120" s="615">
        <v>50.75</v>
      </c>
    </row>
    <row r="5121" spans="1:6" ht="45">
      <c r="A5121" s="612">
        <v>92673</v>
      </c>
      <c r="B5121" s="613" t="s">
        <v>7496</v>
      </c>
      <c r="C5121" s="614" t="s">
        <v>5390</v>
      </c>
      <c r="D5121" s="615">
        <v>45.34</v>
      </c>
      <c r="E5121" s="615">
        <v>18.95</v>
      </c>
      <c r="F5121" s="615">
        <v>64.290000000000006</v>
      </c>
    </row>
    <row r="5122" spans="1:6" ht="45">
      <c r="A5122" s="612">
        <v>92674</v>
      </c>
      <c r="B5122" s="613" t="s">
        <v>7497</v>
      </c>
      <c r="C5122" s="614" t="s">
        <v>5390</v>
      </c>
      <c r="D5122" s="615">
        <v>41.81</v>
      </c>
      <c r="E5122" s="615">
        <v>18.95</v>
      </c>
      <c r="F5122" s="615">
        <v>60.76</v>
      </c>
    </row>
    <row r="5123" spans="1:6" ht="30">
      <c r="A5123" s="612">
        <v>92675</v>
      </c>
      <c r="B5123" s="613" t="s">
        <v>7498</v>
      </c>
      <c r="C5123" s="614" t="s">
        <v>5390</v>
      </c>
      <c r="D5123" s="615">
        <v>63.16</v>
      </c>
      <c r="E5123" s="615">
        <v>20.329999999999998</v>
      </c>
      <c r="F5123" s="615">
        <v>83.49</v>
      </c>
    </row>
    <row r="5124" spans="1:6" ht="30">
      <c r="A5124" s="612">
        <v>92676</v>
      </c>
      <c r="B5124" s="613" t="s">
        <v>7499</v>
      </c>
      <c r="C5124" s="614" t="s">
        <v>5390</v>
      </c>
      <c r="D5124" s="615">
        <v>60.76</v>
      </c>
      <c r="E5124" s="615">
        <v>20.329999999999998</v>
      </c>
      <c r="F5124" s="615">
        <v>81.09</v>
      </c>
    </row>
    <row r="5125" spans="1:6" ht="45">
      <c r="A5125" s="612">
        <v>92677</v>
      </c>
      <c r="B5125" s="613" t="s">
        <v>7500</v>
      </c>
      <c r="C5125" s="614" t="s">
        <v>5390</v>
      </c>
      <c r="D5125" s="615">
        <v>115.15</v>
      </c>
      <c r="E5125" s="615">
        <v>22.37</v>
      </c>
      <c r="F5125" s="615">
        <v>137.52000000000001</v>
      </c>
    </row>
    <row r="5126" spans="1:6" ht="45">
      <c r="A5126" s="612">
        <v>92678</v>
      </c>
      <c r="B5126" s="613" t="s">
        <v>7501</v>
      </c>
      <c r="C5126" s="614" t="s">
        <v>5390</v>
      </c>
      <c r="D5126" s="615">
        <v>104.61</v>
      </c>
      <c r="E5126" s="615">
        <v>22.37</v>
      </c>
      <c r="F5126" s="615">
        <v>126.98</v>
      </c>
    </row>
    <row r="5127" spans="1:6" ht="30">
      <c r="A5127" s="612">
        <v>92679</v>
      </c>
      <c r="B5127" s="613" t="s">
        <v>7502</v>
      </c>
      <c r="C5127" s="614" t="s">
        <v>5390</v>
      </c>
      <c r="D5127" s="615">
        <v>164.9</v>
      </c>
      <c r="E5127" s="615">
        <v>24.44</v>
      </c>
      <c r="F5127" s="615">
        <v>189.34</v>
      </c>
    </row>
    <row r="5128" spans="1:6" ht="30">
      <c r="A5128" s="612">
        <v>92680</v>
      </c>
      <c r="B5128" s="613" t="s">
        <v>7503</v>
      </c>
      <c r="C5128" s="614" t="s">
        <v>5390</v>
      </c>
      <c r="D5128" s="615">
        <v>144.58000000000001</v>
      </c>
      <c r="E5128" s="615">
        <v>24.44</v>
      </c>
      <c r="F5128" s="615">
        <v>169.02</v>
      </c>
    </row>
    <row r="5129" spans="1:6" ht="30">
      <c r="A5129" s="612">
        <v>92681</v>
      </c>
      <c r="B5129" s="613" t="s">
        <v>7504</v>
      </c>
      <c r="C5129" s="614" t="s">
        <v>5390</v>
      </c>
      <c r="D5129" s="615">
        <v>31.8</v>
      </c>
      <c r="E5129" s="615">
        <v>22.51</v>
      </c>
      <c r="F5129" s="615">
        <v>54.31</v>
      </c>
    </row>
    <row r="5130" spans="1:6" ht="30">
      <c r="A5130" s="612">
        <v>92682</v>
      </c>
      <c r="B5130" s="613" t="s">
        <v>7505</v>
      </c>
      <c r="C5130" s="614" t="s">
        <v>5390</v>
      </c>
      <c r="D5130" s="615">
        <v>44.45</v>
      </c>
      <c r="E5130" s="615">
        <v>23.78</v>
      </c>
      <c r="F5130" s="615">
        <v>68.23</v>
      </c>
    </row>
    <row r="5131" spans="1:6" ht="30">
      <c r="A5131" s="612">
        <v>92683</v>
      </c>
      <c r="B5131" s="613" t="s">
        <v>7506</v>
      </c>
      <c r="C5131" s="614" t="s">
        <v>5390</v>
      </c>
      <c r="D5131" s="615">
        <v>54.38</v>
      </c>
      <c r="E5131" s="615">
        <v>25.28</v>
      </c>
      <c r="F5131" s="615">
        <v>79.66</v>
      </c>
    </row>
    <row r="5132" spans="1:6" ht="30">
      <c r="A5132" s="612">
        <v>92684</v>
      </c>
      <c r="B5132" s="613" t="s">
        <v>7507</v>
      </c>
      <c r="C5132" s="614" t="s">
        <v>5390</v>
      </c>
      <c r="D5132" s="615">
        <v>80.930000000000007</v>
      </c>
      <c r="E5132" s="615">
        <v>27.1</v>
      </c>
      <c r="F5132" s="615">
        <v>108.03</v>
      </c>
    </row>
    <row r="5133" spans="1:6" ht="30">
      <c r="A5133" s="612">
        <v>92685</v>
      </c>
      <c r="B5133" s="613" t="s">
        <v>7508</v>
      </c>
      <c r="C5133" s="614" t="s">
        <v>5390</v>
      </c>
      <c r="D5133" s="615">
        <v>144.72999999999999</v>
      </c>
      <c r="E5133" s="615">
        <v>29.83</v>
      </c>
      <c r="F5133" s="615">
        <v>174.56</v>
      </c>
    </row>
    <row r="5134" spans="1:6" ht="30">
      <c r="A5134" s="612">
        <v>92686</v>
      </c>
      <c r="B5134" s="613" t="s">
        <v>7509</v>
      </c>
      <c r="C5134" s="614" t="s">
        <v>5390</v>
      </c>
      <c r="D5134" s="615">
        <v>190.81</v>
      </c>
      <c r="E5134" s="615">
        <v>32.56</v>
      </c>
      <c r="F5134" s="615">
        <v>223.37</v>
      </c>
    </row>
    <row r="5135" spans="1:6" ht="30">
      <c r="A5135" s="612">
        <v>92898</v>
      </c>
      <c r="B5135" s="613" t="s">
        <v>7510</v>
      </c>
      <c r="C5135" s="614" t="s">
        <v>5390</v>
      </c>
      <c r="D5135" s="615">
        <v>39.53</v>
      </c>
      <c r="E5135" s="615">
        <v>11.26</v>
      </c>
      <c r="F5135" s="615">
        <v>50.79</v>
      </c>
    </row>
    <row r="5136" spans="1:6" ht="30">
      <c r="A5136" s="612">
        <v>92899</v>
      </c>
      <c r="B5136" s="613" t="s">
        <v>7511</v>
      </c>
      <c r="C5136" s="614" t="s">
        <v>5390</v>
      </c>
      <c r="D5136" s="615">
        <v>63.37</v>
      </c>
      <c r="E5136" s="615">
        <v>11.89</v>
      </c>
      <c r="F5136" s="615">
        <v>75.260000000000005</v>
      </c>
    </row>
    <row r="5137" spans="1:6" ht="30">
      <c r="A5137" s="612">
        <v>92900</v>
      </c>
      <c r="B5137" s="613" t="s">
        <v>7512</v>
      </c>
      <c r="C5137" s="614" t="s">
        <v>5390</v>
      </c>
      <c r="D5137" s="615">
        <v>77.989999999999995</v>
      </c>
      <c r="E5137" s="615">
        <v>12.61</v>
      </c>
      <c r="F5137" s="615">
        <v>90.6</v>
      </c>
    </row>
    <row r="5138" spans="1:6" ht="30">
      <c r="A5138" s="612">
        <v>92901</v>
      </c>
      <c r="B5138" s="613" t="s">
        <v>7513</v>
      </c>
      <c r="C5138" s="614" t="s">
        <v>5390</v>
      </c>
      <c r="D5138" s="615">
        <v>112.65</v>
      </c>
      <c r="E5138" s="615">
        <v>13.53</v>
      </c>
      <c r="F5138" s="615">
        <v>126.18</v>
      </c>
    </row>
    <row r="5139" spans="1:6" ht="30">
      <c r="A5139" s="612">
        <v>92902</v>
      </c>
      <c r="B5139" s="613" t="s">
        <v>7514</v>
      </c>
      <c r="C5139" s="614" t="s">
        <v>5390</v>
      </c>
      <c r="D5139" s="615">
        <v>183.21</v>
      </c>
      <c r="E5139" s="615">
        <v>14.88</v>
      </c>
      <c r="F5139" s="615">
        <v>198.09</v>
      </c>
    </row>
    <row r="5140" spans="1:6" ht="30">
      <c r="A5140" s="612">
        <v>92903</v>
      </c>
      <c r="B5140" s="613" t="s">
        <v>7515</v>
      </c>
      <c r="C5140" s="614" t="s">
        <v>5390</v>
      </c>
      <c r="D5140" s="615">
        <v>280.88</v>
      </c>
      <c r="E5140" s="615">
        <v>16.260000000000002</v>
      </c>
      <c r="F5140" s="615">
        <v>297.14</v>
      </c>
    </row>
    <row r="5141" spans="1:6" ht="30">
      <c r="A5141" s="612">
        <v>92938</v>
      </c>
      <c r="B5141" s="613" t="s">
        <v>7516</v>
      </c>
      <c r="C5141" s="614" t="s">
        <v>5390</v>
      </c>
      <c r="D5141" s="615">
        <v>18.55</v>
      </c>
      <c r="E5141" s="615">
        <v>11.26</v>
      </c>
      <c r="F5141" s="615">
        <v>29.81</v>
      </c>
    </row>
    <row r="5142" spans="1:6" ht="30">
      <c r="A5142" s="612">
        <v>92939</v>
      </c>
      <c r="B5142" s="613" t="s">
        <v>7517</v>
      </c>
      <c r="C5142" s="614" t="s">
        <v>5390</v>
      </c>
      <c r="D5142" s="615">
        <v>18.82</v>
      </c>
      <c r="E5142" s="615">
        <v>11.26</v>
      </c>
      <c r="F5142" s="615">
        <v>30.08</v>
      </c>
    </row>
    <row r="5143" spans="1:6" ht="45">
      <c r="A5143" s="612">
        <v>92940</v>
      </c>
      <c r="B5143" s="613" t="s">
        <v>7518</v>
      </c>
      <c r="C5143" s="614" t="s">
        <v>5390</v>
      </c>
      <c r="D5143" s="615">
        <v>26.1</v>
      </c>
      <c r="E5143" s="615">
        <v>11.9</v>
      </c>
      <c r="F5143" s="615">
        <v>38</v>
      </c>
    </row>
    <row r="5144" spans="1:6" ht="45">
      <c r="A5144" s="612">
        <v>92941</v>
      </c>
      <c r="B5144" s="613" t="s">
        <v>7519</v>
      </c>
      <c r="C5144" s="614" t="s">
        <v>5390</v>
      </c>
      <c r="D5144" s="615">
        <v>26.09</v>
      </c>
      <c r="E5144" s="615">
        <v>11.9</v>
      </c>
      <c r="F5144" s="615">
        <v>37.99</v>
      </c>
    </row>
    <row r="5145" spans="1:6" ht="45">
      <c r="A5145" s="612">
        <v>92942</v>
      </c>
      <c r="B5145" s="613" t="s">
        <v>7520</v>
      </c>
      <c r="C5145" s="614" t="s">
        <v>5390</v>
      </c>
      <c r="D5145" s="615">
        <v>26.09</v>
      </c>
      <c r="E5145" s="615">
        <v>11.9</v>
      </c>
      <c r="F5145" s="615">
        <v>37.99</v>
      </c>
    </row>
    <row r="5146" spans="1:6" ht="45">
      <c r="A5146" s="612">
        <v>92943</v>
      </c>
      <c r="B5146" s="613" t="s">
        <v>7521</v>
      </c>
      <c r="C5146" s="614" t="s">
        <v>5390</v>
      </c>
      <c r="D5146" s="615">
        <v>30.9</v>
      </c>
      <c r="E5146" s="615">
        <v>12.62</v>
      </c>
      <c r="F5146" s="615">
        <v>43.52</v>
      </c>
    </row>
    <row r="5147" spans="1:6" ht="45">
      <c r="A5147" s="612">
        <v>92944</v>
      </c>
      <c r="B5147" s="613" t="s">
        <v>7522</v>
      </c>
      <c r="C5147" s="614" t="s">
        <v>5390</v>
      </c>
      <c r="D5147" s="615">
        <v>30.9</v>
      </c>
      <c r="E5147" s="615">
        <v>12.62</v>
      </c>
      <c r="F5147" s="615">
        <v>43.52</v>
      </c>
    </row>
    <row r="5148" spans="1:6" ht="45">
      <c r="A5148" s="612">
        <v>92945</v>
      </c>
      <c r="B5148" s="613" t="s">
        <v>7523</v>
      </c>
      <c r="C5148" s="614" t="s">
        <v>5390</v>
      </c>
      <c r="D5148" s="615">
        <v>30.9</v>
      </c>
      <c r="E5148" s="615">
        <v>12.62</v>
      </c>
      <c r="F5148" s="615">
        <v>43.52</v>
      </c>
    </row>
    <row r="5149" spans="1:6" ht="45">
      <c r="A5149" s="612">
        <v>92946</v>
      </c>
      <c r="B5149" s="613" t="s">
        <v>7524</v>
      </c>
      <c r="C5149" s="614" t="s">
        <v>5390</v>
      </c>
      <c r="D5149" s="615">
        <v>46.75</v>
      </c>
      <c r="E5149" s="615">
        <v>13.54</v>
      </c>
      <c r="F5149" s="615">
        <v>60.29</v>
      </c>
    </row>
    <row r="5150" spans="1:6" ht="45">
      <c r="A5150" s="612">
        <v>92947</v>
      </c>
      <c r="B5150" s="613" t="s">
        <v>7525</v>
      </c>
      <c r="C5150" s="614" t="s">
        <v>5390</v>
      </c>
      <c r="D5150" s="615">
        <v>46.75</v>
      </c>
      <c r="E5150" s="615">
        <v>13.54</v>
      </c>
      <c r="F5150" s="615">
        <v>60.29</v>
      </c>
    </row>
    <row r="5151" spans="1:6" ht="30">
      <c r="A5151" s="612">
        <v>92948</v>
      </c>
      <c r="B5151" s="613" t="s">
        <v>7526</v>
      </c>
      <c r="C5151" s="614" t="s">
        <v>5390</v>
      </c>
      <c r="D5151" s="615">
        <v>46.75</v>
      </c>
      <c r="E5151" s="615">
        <v>13.54</v>
      </c>
      <c r="F5151" s="615">
        <v>60.29</v>
      </c>
    </row>
    <row r="5152" spans="1:6" ht="45">
      <c r="A5152" s="612">
        <v>92949</v>
      </c>
      <c r="B5152" s="613" t="s">
        <v>7527</v>
      </c>
      <c r="C5152" s="614" t="s">
        <v>5390</v>
      </c>
      <c r="D5152" s="615">
        <v>78.260000000000005</v>
      </c>
      <c r="E5152" s="615">
        <v>14.89</v>
      </c>
      <c r="F5152" s="615">
        <v>93.15</v>
      </c>
    </row>
    <row r="5153" spans="1:6" ht="45">
      <c r="A5153" s="612">
        <v>92950</v>
      </c>
      <c r="B5153" s="613" t="s">
        <v>7528</v>
      </c>
      <c r="C5153" s="614" t="s">
        <v>5390</v>
      </c>
      <c r="D5153" s="615">
        <v>78.260000000000005</v>
      </c>
      <c r="E5153" s="615">
        <v>14.89</v>
      </c>
      <c r="F5153" s="615">
        <v>93.15</v>
      </c>
    </row>
    <row r="5154" spans="1:6" ht="45">
      <c r="A5154" s="612">
        <v>92951</v>
      </c>
      <c r="B5154" s="613" t="s">
        <v>7529</v>
      </c>
      <c r="C5154" s="614" t="s">
        <v>5390</v>
      </c>
      <c r="D5154" s="615">
        <v>116.45</v>
      </c>
      <c r="E5154" s="615">
        <v>16.27</v>
      </c>
      <c r="F5154" s="615">
        <v>132.72</v>
      </c>
    </row>
    <row r="5155" spans="1:6" ht="30">
      <c r="A5155" s="612">
        <v>92952</v>
      </c>
      <c r="B5155" s="613" t="s">
        <v>7530</v>
      </c>
      <c r="C5155" s="614" t="s">
        <v>5390</v>
      </c>
      <c r="D5155" s="615">
        <v>116.45</v>
      </c>
      <c r="E5155" s="615">
        <v>16.27</v>
      </c>
      <c r="F5155" s="615">
        <v>132.72</v>
      </c>
    </row>
    <row r="5156" spans="1:6">
      <c r="A5156" s="621"/>
      <c r="B5156" s="627" t="s">
        <v>11528</v>
      </c>
      <c r="C5156" s="628"/>
      <c r="D5156" s="629"/>
      <c r="E5156" s="629"/>
      <c r="F5156" s="629"/>
    </row>
    <row r="5157" spans="1:6" ht="30">
      <c r="A5157" s="612">
        <v>97499</v>
      </c>
      <c r="B5157" s="613" t="s">
        <v>7531</v>
      </c>
      <c r="C5157" s="614" t="s">
        <v>5390</v>
      </c>
      <c r="D5157" s="615">
        <v>29.58</v>
      </c>
      <c r="E5157" s="615">
        <v>6.84</v>
      </c>
      <c r="F5157" s="615">
        <v>36.42</v>
      </c>
    </row>
    <row r="5158" spans="1:6" ht="30">
      <c r="A5158" s="612">
        <v>97500</v>
      </c>
      <c r="B5158" s="613" t="s">
        <v>7532</v>
      </c>
      <c r="C5158" s="614" t="s">
        <v>5390</v>
      </c>
      <c r="D5158" s="615">
        <v>22.89</v>
      </c>
      <c r="E5158" s="615">
        <v>6.85</v>
      </c>
      <c r="F5158" s="615">
        <v>29.74</v>
      </c>
    </row>
    <row r="5159" spans="1:6" ht="30">
      <c r="A5159" s="612">
        <v>97502</v>
      </c>
      <c r="B5159" s="613" t="s">
        <v>7533</v>
      </c>
      <c r="C5159" s="614" t="s">
        <v>5390</v>
      </c>
      <c r="D5159" s="615">
        <v>43.91</v>
      </c>
      <c r="E5159" s="615">
        <v>7.59</v>
      </c>
      <c r="F5159" s="615">
        <v>51.5</v>
      </c>
    </row>
    <row r="5160" spans="1:6" ht="30">
      <c r="A5160" s="612">
        <v>97503</v>
      </c>
      <c r="B5160" s="613" t="s">
        <v>7534</v>
      </c>
      <c r="C5160" s="614" t="s">
        <v>5390</v>
      </c>
      <c r="D5160" s="615">
        <v>55.25</v>
      </c>
      <c r="E5160" s="615">
        <v>7.77</v>
      </c>
      <c r="F5160" s="615">
        <v>63.02</v>
      </c>
    </row>
    <row r="5161" spans="1:6" ht="30">
      <c r="A5161" s="612">
        <v>97505</v>
      </c>
      <c r="B5161" s="613" t="s">
        <v>7535</v>
      </c>
      <c r="C5161" s="614" t="s">
        <v>5390</v>
      </c>
      <c r="D5161" s="615">
        <v>55.75</v>
      </c>
      <c r="E5161" s="615">
        <v>8.9</v>
      </c>
      <c r="F5161" s="615">
        <v>64.650000000000006</v>
      </c>
    </row>
    <row r="5162" spans="1:6" ht="45">
      <c r="A5162" s="612">
        <v>97506</v>
      </c>
      <c r="B5162" s="613" t="s">
        <v>7536</v>
      </c>
      <c r="C5162" s="614" t="s">
        <v>5390</v>
      </c>
      <c r="D5162" s="615">
        <v>70.180000000000007</v>
      </c>
      <c r="E5162" s="615">
        <v>8.9</v>
      </c>
      <c r="F5162" s="615">
        <v>79.08</v>
      </c>
    </row>
    <row r="5163" spans="1:6" ht="30">
      <c r="A5163" s="612">
        <v>97508</v>
      </c>
      <c r="B5163" s="613" t="s">
        <v>7537</v>
      </c>
      <c r="C5163" s="614" t="s">
        <v>5390</v>
      </c>
      <c r="D5163" s="615">
        <v>86.13</v>
      </c>
      <c r="E5163" s="615">
        <v>10.27</v>
      </c>
      <c r="F5163" s="615">
        <v>96.4</v>
      </c>
    </row>
    <row r="5164" spans="1:6" ht="30">
      <c r="A5164" s="612">
        <v>97509</v>
      </c>
      <c r="B5164" s="613" t="s">
        <v>7538</v>
      </c>
      <c r="C5164" s="614" t="s">
        <v>5390</v>
      </c>
      <c r="D5164" s="615">
        <v>108.95</v>
      </c>
      <c r="E5164" s="615">
        <v>10.27</v>
      </c>
      <c r="F5164" s="615">
        <v>119.22</v>
      </c>
    </row>
    <row r="5165" spans="1:6" ht="30">
      <c r="A5165" s="612">
        <v>97511</v>
      </c>
      <c r="B5165" s="613" t="s">
        <v>7539</v>
      </c>
      <c r="C5165" s="614" t="s">
        <v>5390</v>
      </c>
      <c r="D5165" s="615">
        <v>169.38</v>
      </c>
      <c r="E5165" s="615">
        <v>12.33</v>
      </c>
      <c r="F5165" s="615">
        <v>181.71</v>
      </c>
    </row>
    <row r="5166" spans="1:6" ht="30">
      <c r="A5166" s="612">
        <v>97512</v>
      </c>
      <c r="B5166" s="613" t="s">
        <v>7540</v>
      </c>
      <c r="C5166" s="614" t="s">
        <v>5390</v>
      </c>
      <c r="D5166" s="615">
        <v>215.52</v>
      </c>
      <c r="E5166" s="615">
        <v>12.33</v>
      </c>
      <c r="F5166" s="615">
        <v>227.85</v>
      </c>
    </row>
    <row r="5167" spans="1:6" ht="30">
      <c r="A5167" s="612">
        <v>97514</v>
      </c>
      <c r="B5167" s="613" t="s">
        <v>7541</v>
      </c>
      <c r="C5167" s="614" t="s">
        <v>5390</v>
      </c>
      <c r="D5167" s="615">
        <v>228.33</v>
      </c>
      <c r="E5167" s="615">
        <v>14.34</v>
      </c>
      <c r="F5167" s="615">
        <v>242.67</v>
      </c>
    </row>
    <row r="5168" spans="1:6" ht="30">
      <c r="A5168" s="612">
        <v>97515</v>
      </c>
      <c r="B5168" s="613" t="s">
        <v>7542</v>
      </c>
      <c r="C5168" s="614" t="s">
        <v>5390</v>
      </c>
      <c r="D5168" s="615">
        <v>290.47000000000003</v>
      </c>
      <c r="E5168" s="615">
        <v>14.34</v>
      </c>
      <c r="F5168" s="615">
        <v>304.81</v>
      </c>
    </row>
    <row r="5169" spans="1:6" ht="30">
      <c r="A5169" s="612">
        <v>97517</v>
      </c>
      <c r="B5169" s="613" t="s">
        <v>7543</v>
      </c>
      <c r="C5169" s="614" t="s">
        <v>5390</v>
      </c>
      <c r="D5169" s="615">
        <v>48.92</v>
      </c>
      <c r="E5169" s="615">
        <v>10.28</v>
      </c>
      <c r="F5169" s="615">
        <v>59.2</v>
      </c>
    </row>
    <row r="5170" spans="1:6" ht="30">
      <c r="A5170" s="612">
        <v>97518</v>
      </c>
      <c r="B5170" s="613" t="s">
        <v>7544</v>
      </c>
      <c r="C5170" s="614" t="s">
        <v>5390</v>
      </c>
      <c r="D5170" s="615">
        <v>48.92</v>
      </c>
      <c r="E5170" s="615">
        <v>10.28</v>
      </c>
      <c r="F5170" s="615">
        <v>59.2</v>
      </c>
    </row>
    <row r="5171" spans="1:6" ht="30">
      <c r="A5171" s="612">
        <v>97519</v>
      </c>
      <c r="B5171" s="613" t="s">
        <v>7545</v>
      </c>
      <c r="C5171" s="614" t="s">
        <v>5390</v>
      </c>
      <c r="D5171" s="615">
        <v>73.11</v>
      </c>
      <c r="E5171" s="615">
        <v>11.67</v>
      </c>
      <c r="F5171" s="615">
        <v>84.78</v>
      </c>
    </row>
    <row r="5172" spans="1:6" ht="30">
      <c r="A5172" s="612">
        <v>97520</v>
      </c>
      <c r="B5172" s="613" t="s">
        <v>7546</v>
      </c>
      <c r="C5172" s="614" t="s">
        <v>5390</v>
      </c>
      <c r="D5172" s="615">
        <v>73.11</v>
      </c>
      <c r="E5172" s="615">
        <v>11.67</v>
      </c>
      <c r="F5172" s="615">
        <v>84.78</v>
      </c>
    </row>
    <row r="5173" spans="1:6" ht="30">
      <c r="A5173" s="612">
        <v>97521</v>
      </c>
      <c r="B5173" s="613" t="s">
        <v>7547</v>
      </c>
      <c r="C5173" s="614" t="s">
        <v>5390</v>
      </c>
      <c r="D5173" s="615">
        <v>105.1</v>
      </c>
      <c r="E5173" s="615">
        <v>13.33</v>
      </c>
      <c r="F5173" s="615">
        <v>118.43</v>
      </c>
    </row>
    <row r="5174" spans="1:6" ht="30">
      <c r="A5174" s="612">
        <v>97522</v>
      </c>
      <c r="B5174" s="613" t="s">
        <v>7548</v>
      </c>
      <c r="C5174" s="614" t="s">
        <v>5390</v>
      </c>
      <c r="D5174" s="615">
        <v>105.1</v>
      </c>
      <c r="E5174" s="615">
        <v>13.33</v>
      </c>
      <c r="F5174" s="615">
        <v>118.43</v>
      </c>
    </row>
    <row r="5175" spans="1:6" ht="30">
      <c r="A5175" s="612">
        <v>97523</v>
      </c>
      <c r="B5175" s="613" t="s">
        <v>7549</v>
      </c>
      <c r="C5175" s="614" t="s">
        <v>5390</v>
      </c>
      <c r="D5175" s="615">
        <v>147.94999999999999</v>
      </c>
      <c r="E5175" s="615">
        <v>15.4</v>
      </c>
      <c r="F5175" s="615">
        <v>163.35</v>
      </c>
    </row>
    <row r="5176" spans="1:6" ht="30">
      <c r="A5176" s="612">
        <v>97524</v>
      </c>
      <c r="B5176" s="613" t="s">
        <v>7550</v>
      </c>
      <c r="C5176" s="614" t="s">
        <v>5390</v>
      </c>
      <c r="D5176" s="615">
        <v>160.97999999999999</v>
      </c>
      <c r="E5176" s="615">
        <v>15.4</v>
      </c>
      <c r="F5176" s="615">
        <v>176.38</v>
      </c>
    </row>
    <row r="5177" spans="1:6" ht="30">
      <c r="A5177" s="612">
        <v>97525</v>
      </c>
      <c r="B5177" s="613" t="s">
        <v>7551</v>
      </c>
      <c r="C5177" s="614" t="s">
        <v>5390</v>
      </c>
      <c r="D5177" s="615">
        <v>290.36</v>
      </c>
      <c r="E5177" s="615">
        <v>18.46</v>
      </c>
      <c r="F5177" s="615">
        <v>308.82</v>
      </c>
    </row>
    <row r="5178" spans="1:6" ht="30">
      <c r="A5178" s="612">
        <v>97526</v>
      </c>
      <c r="B5178" s="613" t="s">
        <v>7552</v>
      </c>
      <c r="C5178" s="614" t="s">
        <v>5390</v>
      </c>
      <c r="D5178" s="615">
        <v>311.19</v>
      </c>
      <c r="E5178" s="615">
        <v>18.46</v>
      </c>
      <c r="F5178" s="615">
        <v>329.65</v>
      </c>
    </row>
    <row r="5179" spans="1:6" ht="30">
      <c r="A5179" s="612">
        <v>97527</v>
      </c>
      <c r="B5179" s="613" t="s">
        <v>7553</v>
      </c>
      <c r="C5179" s="614" t="s">
        <v>5390</v>
      </c>
      <c r="D5179" s="615">
        <v>740.13</v>
      </c>
      <c r="E5179" s="615">
        <v>21.54</v>
      </c>
      <c r="F5179" s="615">
        <v>761.67</v>
      </c>
    </row>
    <row r="5180" spans="1:6" ht="30">
      <c r="A5180" s="612">
        <v>97528</v>
      </c>
      <c r="B5180" s="613" t="s">
        <v>7554</v>
      </c>
      <c r="C5180" s="614" t="s">
        <v>5390</v>
      </c>
      <c r="D5180" s="615">
        <v>646.66999999999996</v>
      </c>
      <c r="E5180" s="615">
        <v>21.54</v>
      </c>
      <c r="F5180" s="615">
        <v>668.21</v>
      </c>
    </row>
    <row r="5181" spans="1:6" ht="30">
      <c r="A5181" s="612">
        <v>97529</v>
      </c>
      <c r="B5181" s="613" t="s">
        <v>7555</v>
      </c>
      <c r="C5181" s="614" t="s">
        <v>5390</v>
      </c>
      <c r="D5181" s="615">
        <v>79.12</v>
      </c>
      <c r="E5181" s="615">
        <v>13.69</v>
      </c>
      <c r="F5181" s="615">
        <v>92.81</v>
      </c>
    </row>
    <row r="5182" spans="1:6" ht="30">
      <c r="A5182" s="612">
        <v>97530</v>
      </c>
      <c r="B5182" s="613" t="s">
        <v>7556</v>
      </c>
      <c r="C5182" s="614" t="s">
        <v>5390</v>
      </c>
      <c r="D5182" s="615">
        <v>119.25</v>
      </c>
      <c r="E5182" s="615">
        <v>15.57</v>
      </c>
      <c r="F5182" s="615">
        <v>134.82</v>
      </c>
    </row>
    <row r="5183" spans="1:6" ht="30">
      <c r="A5183" s="612">
        <v>97531</v>
      </c>
      <c r="B5183" s="613" t="s">
        <v>7557</v>
      </c>
      <c r="C5183" s="614" t="s">
        <v>5390</v>
      </c>
      <c r="D5183" s="615">
        <v>154.22</v>
      </c>
      <c r="E5183" s="615">
        <v>17.760000000000002</v>
      </c>
      <c r="F5183" s="615">
        <v>171.98</v>
      </c>
    </row>
    <row r="5184" spans="1:6" ht="30">
      <c r="A5184" s="612">
        <v>97532</v>
      </c>
      <c r="B5184" s="613" t="s">
        <v>7558</v>
      </c>
      <c r="C5184" s="614" t="s">
        <v>5390</v>
      </c>
      <c r="D5184" s="615">
        <v>249.54</v>
      </c>
      <c r="E5184" s="615">
        <v>20.53</v>
      </c>
      <c r="F5184" s="615">
        <v>270.07</v>
      </c>
    </row>
    <row r="5185" spans="1:6" ht="30">
      <c r="A5185" s="612">
        <v>97533</v>
      </c>
      <c r="B5185" s="613" t="s">
        <v>7559</v>
      </c>
      <c r="C5185" s="614" t="s">
        <v>5390</v>
      </c>
      <c r="D5185" s="615">
        <v>481.91</v>
      </c>
      <c r="E5185" s="615">
        <v>27.8</v>
      </c>
      <c r="F5185" s="615">
        <v>509.71</v>
      </c>
    </row>
    <row r="5186" spans="1:6" ht="30">
      <c r="A5186" s="612">
        <v>97534</v>
      </c>
      <c r="B5186" s="613" t="s">
        <v>7560</v>
      </c>
      <c r="C5186" s="614" t="s">
        <v>5390</v>
      </c>
      <c r="D5186" s="615">
        <v>780.65</v>
      </c>
      <c r="E5186" s="615">
        <v>28.74</v>
      </c>
      <c r="F5186" s="615">
        <v>809.39</v>
      </c>
    </row>
    <row r="5187" spans="1:6">
      <c r="A5187" s="621"/>
      <c r="B5187" s="627" t="s">
        <v>7561</v>
      </c>
      <c r="C5187" s="628"/>
      <c r="D5187" s="629"/>
      <c r="E5187" s="629"/>
      <c r="F5187" s="629"/>
    </row>
    <row r="5188" spans="1:6" ht="30">
      <c r="A5188" s="617" t="s">
        <v>16904</v>
      </c>
      <c r="B5188" s="618" t="s">
        <v>16905</v>
      </c>
      <c r="C5188" s="619" t="s">
        <v>5390</v>
      </c>
      <c r="D5188" s="620">
        <v>332.07</v>
      </c>
      <c r="E5188" s="620">
        <v>36.299999999999997</v>
      </c>
      <c r="F5188" s="620">
        <v>368.37</v>
      </c>
    </row>
    <row r="5189" spans="1:6" ht="30">
      <c r="A5189" s="612">
        <v>101905</v>
      </c>
      <c r="B5189" s="613" t="s">
        <v>12206</v>
      </c>
      <c r="C5189" s="614" t="s">
        <v>5390</v>
      </c>
      <c r="D5189" s="615">
        <v>185.23</v>
      </c>
      <c r="E5189" s="615">
        <v>17.100000000000001</v>
      </c>
      <c r="F5189" s="615">
        <v>202.33</v>
      </c>
    </row>
    <row r="5190" spans="1:6" ht="30">
      <c r="A5190" s="612">
        <v>101906</v>
      </c>
      <c r="B5190" s="613" t="s">
        <v>12207</v>
      </c>
      <c r="C5190" s="614" t="s">
        <v>5390</v>
      </c>
      <c r="D5190" s="615">
        <v>569.37</v>
      </c>
      <c r="E5190" s="615">
        <v>17.100000000000001</v>
      </c>
      <c r="F5190" s="615">
        <v>586.47</v>
      </c>
    </row>
    <row r="5191" spans="1:6" ht="30">
      <c r="A5191" s="612">
        <v>101907</v>
      </c>
      <c r="B5191" s="613" t="s">
        <v>12208</v>
      </c>
      <c r="C5191" s="614" t="s">
        <v>5390</v>
      </c>
      <c r="D5191" s="615">
        <v>616.17999999999995</v>
      </c>
      <c r="E5191" s="615">
        <v>17.100000000000001</v>
      </c>
      <c r="F5191" s="615">
        <v>633.28</v>
      </c>
    </row>
    <row r="5192" spans="1:6" ht="30">
      <c r="A5192" s="612">
        <v>101908</v>
      </c>
      <c r="B5192" s="613" t="s">
        <v>12209</v>
      </c>
      <c r="C5192" s="614" t="s">
        <v>5390</v>
      </c>
      <c r="D5192" s="615">
        <v>179.37</v>
      </c>
      <c r="E5192" s="615">
        <v>17.100000000000001</v>
      </c>
      <c r="F5192" s="615">
        <v>196.47</v>
      </c>
    </row>
    <row r="5193" spans="1:6" ht="30">
      <c r="A5193" s="612">
        <v>101909</v>
      </c>
      <c r="B5193" s="613" t="s">
        <v>12210</v>
      </c>
      <c r="C5193" s="614" t="s">
        <v>5390</v>
      </c>
      <c r="D5193" s="615">
        <v>210.58</v>
      </c>
      <c r="E5193" s="615">
        <v>17.100000000000001</v>
      </c>
      <c r="F5193" s="615">
        <v>227.68</v>
      </c>
    </row>
    <row r="5194" spans="1:6" ht="30">
      <c r="A5194" s="612">
        <v>101910</v>
      </c>
      <c r="B5194" s="613" t="s">
        <v>12211</v>
      </c>
      <c r="C5194" s="614" t="s">
        <v>5390</v>
      </c>
      <c r="D5194" s="615">
        <v>249.57</v>
      </c>
      <c r="E5194" s="615">
        <v>17.100000000000001</v>
      </c>
      <c r="F5194" s="615">
        <v>266.67</v>
      </c>
    </row>
    <row r="5195" spans="1:6" ht="30">
      <c r="A5195" s="612">
        <v>101911</v>
      </c>
      <c r="B5195" s="613" t="s">
        <v>12212</v>
      </c>
      <c r="C5195" s="614" t="s">
        <v>5390</v>
      </c>
      <c r="D5195" s="615">
        <v>288.57</v>
      </c>
      <c r="E5195" s="615">
        <v>17.100000000000001</v>
      </c>
      <c r="F5195" s="615">
        <v>305.67</v>
      </c>
    </row>
    <row r="5196" spans="1:6" ht="30">
      <c r="A5196" s="617" t="s">
        <v>16906</v>
      </c>
      <c r="B5196" s="618" t="s">
        <v>16907</v>
      </c>
      <c r="C5196" s="619" t="s">
        <v>5390</v>
      </c>
      <c r="D5196" s="620">
        <v>172.36</v>
      </c>
      <c r="E5196" s="620">
        <v>1.5</v>
      </c>
      <c r="F5196" s="620">
        <v>173.86</v>
      </c>
    </row>
    <row r="5197" spans="1:6" ht="30">
      <c r="A5197" s="617" t="s">
        <v>16908</v>
      </c>
      <c r="B5197" s="618" t="s">
        <v>16909</v>
      </c>
      <c r="C5197" s="619" t="s">
        <v>5390</v>
      </c>
      <c r="D5197" s="620">
        <v>203.57</v>
      </c>
      <c r="E5197" s="620">
        <v>1.5</v>
      </c>
      <c r="F5197" s="620">
        <v>205.07</v>
      </c>
    </row>
    <row r="5198" spans="1:6" ht="30">
      <c r="A5198" s="617" t="s">
        <v>16910</v>
      </c>
      <c r="B5198" s="618" t="s">
        <v>16911</v>
      </c>
      <c r="C5198" s="619" t="s">
        <v>5390</v>
      </c>
      <c r="D5198" s="620">
        <v>242.56</v>
      </c>
      <c r="E5198" s="620">
        <v>1.5</v>
      </c>
      <c r="F5198" s="620">
        <v>244.06</v>
      </c>
    </row>
    <row r="5199" spans="1:6" ht="15.75">
      <c r="A5199" s="621"/>
      <c r="B5199" s="622" t="s">
        <v>11529</v>
      </c>
      <c r="C5199" s="628"/>
      <c r="D5199" s="629"/>
      <c r="E5199" s="629"/>
      <c r="F5199" s="629"/>
    </row>
    <row r="5200" spans="1:6">
      <c r="A5200" s="621"/>
      <c r="B5200" s="627" t="s">
        <v>11530</v>
      </c>
      <c r="C5200" s="628"/>
      <c r="D5200" s="629"/>
      <c r="E5200" s="629"/>
      <c r="F5200" s="629"/>
    </row>
    <row r="5201" spans="1:6" ht="30">
      <c r="A5201" s="612">
        <v>90443</v>
      </c>
      <c r="B5201" s="613" t="s">
        <v>7562</v>
      </c>
      <c r="C5201" s="614" t="s">
        <v>5421</v>
      </c>
      <c r="D5201" s="615">
        <v>3.7</v>
      </c>
      <c r="E5201" s="615">
        <v>10.68</v>
      </c>
      <c r="F5201" s="615">
        <v>14.38</v>
      </c>
    </row>
    <row r="5202" spans="1:6" ht="30">
      <c r="A5202" s="612">
        <v>91222</v>
      </c>
      <c r="B5202" s="613" t="s">
        <v>7563</v>
      </c>
      <c r="C5202" s="614" t="s">
        <v>5421</v>
      </c>
      <c r="D5202" s="615">
        <v>3.97</v>
      </c>
      <c r="E5202" s="615">
        <v>11.51</v>
      </c>
      <c r="F5202" s="615">
        <v>15.48</v>
      </c>
    </row>
    <row r="5203" spans="1:6" ht="30">
      <c r="A5203" s="612">
        <v>90444</v>
      </c>
      <c r="B5203" s="613" t="s">
        <v>7564</v>
      </c>
      <c r="C5203" s="614" t="s">
        <v>5421</v>
      </c>
      <c r="D5203" s="615">
        <v>8.4600000000000009</v>
      </c>
      <c r="E5203" s="615">
        <v>20.55</v>
      </c>
      <c r="F5203" s="615">
        <v>29.01</v>
      </c>
    </row>
    <row r="5204" spans="1:6" ht="30">
      <c r="A5204" s="612">
        <v>90445</v>
      </c>
      <c r="B5204" s="613" t="s">
        <v>7565</v>
      </c>
      <c r="C5204" s="614" t="s">
        <v>5421</v>
      </c>
      <c r="D5204" s="615">
        <v>9.0399999999999991</v>
      </c>
      <c r="E5204" s="615">
        <v>21.92</v>
      </c>
      <c r="F5204" s="615">
        <v>30.96</v>
      </c>
    </row>
    <row r="5205" spans="1:6" ht="30">
      <c r="A5205" s="612">
        <v>90446</v>
      </c>
      <c r="B5205" s="613" t="s">
        <v>7566</v>
      </c>
      <c r="C5205" s="614" t="s">
        <v>5421</v>
      </c>
      <c r="D5205" s="615">
        <v>9.81</v>
      </c>
      <c r="E5205" s="615">
        <v>23.82</v>
      </c>
      <c r="F5205" s="615">
        <v>33.630000000000003</v>
      </c>
    </row>
    <row r="5206" spans="1:6" ht="30">
      <c r="A5206" s="612">
        <v>90447</v>
      </c>
      <c r="B5206" s="613" t="s">
        <v>7567</v>
      </c>
      <c r="C5206" s="614" t="s">
        <v>5421</v>
      </c>
      <c r="D5206" s="615">
        <v>1.9</v>
      </c>
      <c r="E5206" s="615">
        <v>5.28</v>
      </c>
      <c r="F5206" s="615">
        <v>7.18</v>
      </c>
    </row>
    <row r="5207" spans="1:6">
      <c r="A5207" s="617" t="s">
        <v>16912</v>
      </c>
      <c r="B5207" s="618" t="s">
        <v>16913</v>
      </c>
      <c r="C5207" s="619" t="s">
        <v>5421</v>
      </c>
      <c r="D5207" s="620">
        <v>4.1399999999999997</v>
      </c>
      <c r="E5207" s="620">
        <v>9.5</v>
      </c>
      <c r="F5207" s="620">
        <v>13.64</v>
      </c>
    </row>
    <row r="5208" spans="1:6">
      <c r="A5208" s="617" t="s">
        <v>16914</v>
      </c>
      <c r="B5208" s="618" t="s">
        <v>16915</v>
      </c>
      <c r="C5208" s="619" t="s">
        <v>5421</v>
      </c>
      <c r="D5208" s="620">
        <v>3.73</v>
      </c>
      <c r="E5208" s="620">
        <v>9.06</v>
      </c>
      <c r="F5208" s="620">
        <v>12.79</v>
      </c>
    </row>
    <row r="5209" spans="1:6">
      <c r="A5209" s="617" t="s">
        <v>16916</v>
      </c>
      <c r="B5209" s="618" t="s">
        <v>16917</v>
      </c>
      <c r="C5209" s="619" t="s">
        <v>5421</v>
      </c>
      <c r="D5209" s="620">
        <v>5.75</v>
      </c>
      <c r="E5209" s="620">
        <v>13.98</v>
      </c>
      <c r="F5209" s="620">
        <v>19.73</v>
      </c>
    </row>
    <row r="5210" spans="1:6">
      <c r="A5210" s="617" t="s">
        <v>16918</v>
      </c>
      <c r="B5210" s="618" t="s">
        <v>16919</v>
      </c>
      <c r="C5210" s="619" t="s">
        <v>5421</v>
      </c>
      <c r="D5210" s="620">
        <v>6.47</v>
      </c>
      <c r="E5210" s="620">
        <v>15.85</v>
      </c>
      <c r="F5210" s="620">
        <v>22.32</v>
      </c>
    </row>
    <row r="5211" spans="1:6">
      <c r="A5211" s="617" t="s">
        <v>16920</v>
      </c>
      <c r="B5211" s="618" t="s">
        <v>16921</v>
      </c>
      <c r="C5211" s="619" t="s">
        <v>5421</v>
      </c>
      <c r="D5211" s="620">
        <v>10.07</v>
      </c>
      <c r="E5211" s="620">
        <v>24.71</v>
      </c>
      <c r="F5211" s="620">
        <v>34.78</v>
      </c>
    </row>
    <row r="5212" spans="1:6">
      <c r="A5212" s="617" t="s">
        <v>16922</v>
      </c>
      <c r="B5212" s="618" t="s">
        <v>16923</v>
      </c>
      <c r="C5212" s="619" t="s">
        <v>5421</v>
      </c>
      <c r="D5212" s="620">
        <v>14.39</v>
      </c>
      <c r="E5212" s="620">
        <v>34.96</v>
      </c>
      <c r="F5212" s="620">
        <v>49.35</v>
      </c>
    </row>
    <row r="5213" spans="1:6" ht="30">
      <c r="A5213" s="612">
        <v>90466</v>
      </c>
      <c r="B5213" s="613" t="s">
        <v>7568</v>
      </c>
      <c r="C5213" s="614" t="s">
        <v>5421</v>
      </c>
      <c r="D5213" s="615">
        <v>4.62</v>
      </c>
      <c r="E5213" s="615">
        <v>9.6300000000000008</v>
      </c>
      <c r="F5213" s="615">
        <v>14.25</v>
      </c>
    </row>
    <row r="5214" spans="1:6" ht="30">
      <c r="A5214" s="612">
        <v>90467</v>
      </c>
      <c r="B5214" s="613" t="s">
        <v>7569</v>
      </c>
      <c r="C5214" s="614" t="s">
        <v>5421</v>
      </c>
      <c r="D5214" s="615">
        <v>7.44</v>
      </c>
      <c r="E5214" s="615">
        <v>15.09</v>
      </c>
      <c r="F5214" s="615">
        <v>22.53</v>
      </c>
    </row>
    <row r="5215" spans="1:6" ht="30">
      <c r="A5215" s="612">
        <v>90468</v>
      </c>
      <c r="B5215" s="613" t="s">
        <v>7570</v>
      </c>
      <c r="C5215" s="614" t="s">
        <v>5421</v>
      </c>
      <c r="D5215" s="615">
        <v>2.5499999999999998</v>
      </c>
      <c r="E5215" s="615">
        <v>3.65</v>
      </c>
      <c r="F5215" s="615">
        <v>6.2</v>
      </c>
    </row>
    <row r="5216" spans="1:6" ht="30">
      <c r="A5216" s="612">
        <v>90469</v>
      </c>
      <c r="B5216" s="613" t="s">
        <v>7571</v>
      </c>
      <c r="C5216" s="614" t="s">
        <v>5421</v>
      </c>
      <c r="D5216" s="615">
        <v>4.2</v>
      </c>
      <c r="E5216" s="615">
        <v>5.72</v>
      </c>
      <c r="F5216" s="615">
        <v>9.92</v>
      </c>
    </row>
    <row r="5217" spans="1:6" ht="30">
      <c r="A5217" s="612">
        <v>90470</v>
      </c>
      <c r="B5217" s="613" t="s">
        <v>7572</v>
      </c>
      <c r="C5217" s="614" t="s">
        <v>5421</v>
      </c>
      <c r="D5217" s="615">
        <v>6.15</v>
      </c>
      <c r="E5217" s="615">
        <v>7.45</v>
      </c>
      <c r="F5217" s="615">
        <v>13.6</v>
      </c>
    </row>
    <row r="5218" spans="1:6" ht="30">
      <c r="A5218" s="612">
        <v>91188</v>
      </c>
      <c r="B5218" s="613" t="s">
        <v>7573</v>
      </c>
      <c r="C5218" s="614" t="s">
        <v>5390</v>
      </c>
      <c r="D5218" s="615">
        <v>3.11</v>
      </c>
      <c r="E5218" s="615">
        <v>4.6100000000000003</v>
      </c>
      <c r="F5218" s="615">
        <v>7.72</v>
      </c>
    </row>
    <row r="5219" spans="1:6" ht="30">
      <c r="A5219" s="612">
        <v>91189</v>
      </c>
      <c r="B5219" s="613" t="s">
        <v>7574</v>
      </c>
      <c r="C5219" s="614" t="s">
        <v>5390</v>
      </c>
      <c r="D5219" s="615">
        <v>31.76</v>
      </c>
      <c r="E5219" s="615">
        <v>20.55</v>
      </c>
      <c r="F5219" s="615">
        <v>52.31</v>
      </c>
    </row>
    <row r="5220" spans="1:6" ht="30">
      <c r="A5220" s="612">
        <v>91190</v>
      </c>
      <c r="B5220" s="613" t="s">
        <v>7575</v>
      </c>
      <c r="C5220" s="614" t="s">
        <v>5390</v>
      </c>
      <c r="D5220" s="615">
        <v>1.7</v>
      </c>
      <c r="E5220" s="615">
        <v>3.83</v>
      </c>
      <c r="F5220" s="615">
        <v>5.53</v>
      </c>
    </row>
    <row r="5221" spans="1:6" ht="30">
      <c r="A5221" s="612">
        <v>91191</v>
      </c>
      <c r="B5221" s="613" t="s">
        <v>7576</v>
      </c>
      <c r="C5221" s="614" t="s">
        <v>5390</v>
      </c>
      <c r="D5221" s="615">
        <v>1.78</v>
      </c>
      <c r="E5221" s="615">
        <v>4.08</v>
      </c>
      <c r="F5221" s="615">
        <v>5.86</v>
      </c>
    </row>
    <row r="5222" spans="1:6" ht="30">
      <c r="A5222" s="612">
        <v>91192</v>
      </c>
      <c r="B5222" s="613" t="s">
        <v>7577</v>
      </c>
      <c r="C5222" s="614" t="s">
        <v>5390</v>
      </c>
      <c r="D5222" s="615">
        <v>1.94</v>
      </c>
      <c r="E5222" s="615">
        <v>4.5599999999999996</v>
      </c>
      <c r="F5222" s="615">
        <v>6.5</v>
      </c>
    </row>
    <row r="5223" spans="1:6">
      <c r="A5223" s="621"/>
      <c r="B5223" s="627" t="s">
        <v>11531</v>
      </c>
      <c r="C5223" s="628"/>
      <c r="D5223" s="629"/>
      <c r="E5223" s="629"/>
      <c r="F5223" s="629"/>
    </row>
    <row r="5224" spans="1:6">
      <c r="A5224" s="612">
        <v>90436</v>
      </c>
      <c r="B5224" s="613" t="s">
        <v>7578</v>
      </c>
      <c r="C5224" s="614" t="s">
        <v>5390</v>
      </c>
      <c r="D5224" s="615">
        <v>4.05</v>
      </c>
      <c r="E5224" s="615">
        <v>11.77</v>
      </c>
      <c r="F5224" s="615">
        <v>15.82</v>
      </c>
    </row>
    <row r="5225" spans="1:6" ht="30">
      <c r="A5225" s="612">
        <v>90437</v>
      </c>
      <c r="B5225" s="613" t="s">
        <v>7579</v>
      </c>
      <c r="C5225" s="614" t="s">
        <v>5390</v>
      </c>
      <c r="D5225" s="615">
        <v>9.93</v>
      </c>
      <c r="E5225" s="615">
        <v>28.52</v>
      </c>
      <c r="F5225" s="615">
        <v>38.450000000000003</v>
      </c>
    </row>
    <row r="5226" spans="1:6">
      <c r="A5226" s="612">
        <v>90438</v>
      </c>
      <c r="B5226" s="613" t="s">
        <v>7580</v>
      </c>
      <c r="C5226" s="614" t="s">
        <v>5390</v>
      </c>
      <c r="D5226" s="615">
        <v>14.24</v>
      </c>
      <c r="E5226" s="615">
        <v>40.86</v>
      </c>
      <c r="F5226" s="615">
        <v>55.1</v>
      </c>
    </row>
    <row r="5227" spans="1:6">
      <c r="A5227" s="612">
        <v>90439</v>
      </c>
      <c r="B5227" s="613" t="s">
        <v>7581</v>
      </c>
      <c r="C5227" s="614" t="s">
        <v>5390</v>
      </c>
      <c r="D5227" s="615">
        <v>19.829999999999998</v>
      </c>
      <c r="E5227" s="615">
        <v>47.75</v>
      </c>
      <c r="F5227" s="615">
        <v>67.58</v>
      </c>
    </row>
    <row r="5228" spans="1:6" ht="30">
      <c r="A5228" s="612">
        <v>90440</v>
      </c>
      <c r="B5228" s="613" t="s">
        <v>7582</v>
      </c>
      <c r="C5228" s="614" t="s">
        <v>5390</v>
      </c>
      <c r="D5228" s="615">
        <v>31.83</v>
      </c>
      <c r="E5228" s="615">
        <v>76.41</v>
      </c>
      <c r="F5228" s="615">
        <v>108.24</v>
      </c>
    </row>
    <row r="5229" spans="1:6">
      <c r="A5229" s="612">
        <v>90441</v>
      </c>
      <c r="B5229" s="613" t="s">
        <v>7583</v>
      </c>
      <c r="C5229" s="614" t="s">
        <v>5390</v>
      </c>
      <c r="D5229" s="615">
        <v>40.67</v>
      </c>
      <c r="E5229" s="615">
        <v>97.58</v>
      </c>
      <c r="F5229" s="615">
        <v>138.25</v>
      </c>
    </row>
    <row r="5230" spans="1:6">
      <c r="A5230" s="612">
        <v>90453</v>
      </c>
      <c r="B5230" s="613" t="s">
        <v>7584</v>
      </c>
      <c r="C5230" s="614" t="s">
        <v>5390</v>
      </c>
      <c r="D5230" s="615">
        <v>1.78</v>
      </c>
      <c r="E5230" s="615">
        <v>1.56</v>
      </c>
      <c r="F5230" s="615">
        <v>3.34</v>
      </c>
    </row>
    <row r="5231" spans="1:6" ht="30">
      <c r="A5231" s="612">
        <v>90454</v>
      </c>
      <c r="B5231" s="613" t="s">
        <v>7585</v>
      </c>
      <c r="C5231" s="614" t="s">
        <v>5390</v>
      </c>
      <c r="D5231" s="615">
        <v>3.38</v>
      </c>
      <c r="E5231" s="615">
        <v>2.4</v>
      </c>
      <c r="F5231" s="615">
        <v>5.78</v>
      </c>
    </row>
    <row r="5232" spans="1:6">
      <c r="A5232" s="612">
        <v>90455</v>
      </c>
      <c r="B5232" s="613" t="s">
        <v>7586</v>
      </c>
      <c r="C5232" s="614" t="s">
        <v>5390</v>
      </c>
      <c r="D5232" s="615">
        <v>3.88</v>
      </c>
      <c r="E5232" s="615">
        <v>3.5</v>
      </c>
      <c r="F5232" s="615">
        <v>7.38</v>
      </c>
    </row>
    <row r="5233" spans="1:6" ht="30">
      <c r="A5233" s="612">
        <v>90451</v>
      </c>
      <c r="B5233" s="613" t="s">
        <v>7587</v>
      </c>
      <c r="C5233" s="614" t="s">
        <v>5390</v>
      </c>
      <c r="D5233" s="615">
        <v>2.02</v>
      </c>
      <c r="E5233" s="615">
        <v>2.83</v>
      </c>
      <c r="F5233" s="615">
        <v>4.8499999999999996</v>
      </c>
    </row>
    <row r="5234" spans="1:6" ht="30">
      <c r="A5234" s="612">
        <v>90452</v>
      </c>
      <c r="B5234" s="613" t="s">
        <v>7588</v>
      </c>
      <c r="C5234" s="614" t="s">
        <v>5390</v>
      </c>
      <c r="D5234" s="615">
        <v>15.74</v>
      </c>
      <c r="E5234" s="615">
        <v>4.28</v>
      </c>
      <c r="F5234" s="615">
        <v>20.02</v>
      </c>
    </row>
    <row r="5235" spans="1:6">
      <c r="A5235" s="621"/>
      <c r="B5235" s="627" t="s">
        <v>11532</v>
      </c>
      <c r="C5235" s="628"/>
      <c r="D5235" s="629"/>
      <c r="E5235" s="629"/>
      <c r="F5235" s="629"/>
    </row>
    <row r="5236" spans="1:6">
      <c r="A5236" s="612">
        <v>102587</v>
      </c>
      <c r="B5236" s="613" t="s">
        <v>10798</v>
      </c>
      <c r="C5236" s="614" t="s">
        <v>5390</v>
      </c>
      <c r="D5236" s="615">
        <v>0.97</v>
      </c>
      <c r="E5236" s="615">
        <v>2.64</v>
      </c>
      <c r="F5236" s="615">
        <v>3.61</v>
      </c>
    </row>
    <row r="5237" spans="1:6">
      <c r="A5237" s="612">
        <v>102588</v>
      </c>
      <c r="B5237" s="613" t="s">
        <v>10799</v>
      </c>
      <c r="C5237" s="614" t="s">
        <v>5390</v>
      </c>
      <c r="D5237" s="615">
        <v>1.41</v>
      </c>
      <c r="E5237" s="615">
        <v>3.83</v>
      </c>
      <c r="F5237" s="615">
        <v>5.24</v>
      </c>
    </row>
    <row r="5238" spans="1:6">
      <c r="A5238" s="612">
        <v>102589</v>
      </c>
      <c r="B5238" s="613" t="s">
        <v>10800</v>
      </c>
      <c r="C5238" s="614" t="s">
        <v>5390</v>
      </c>
      <c r="D5238" s="615">
        <v>1.06</v>
      </c>
      <c r="E5238" s="615">
        <v>2.96</v>
      </c>
      <c r="F5238" s="615">
        <v>4.0199999999999996</v>
      </c>
    </row>
    <row r="5239" spans="1:6">
      <c r="A5239" s="612">
        <v>102590</v>
      </c>
      <c r="B5239" s="613" t="s">
        <v>10801</v>
      </c>
      <c r="C5239" s="614" t="s">
        <v>5390</v>
      </c>
      <c r="D5239" s="615">
        <v>1.53</v>
      </c>
      <c r="E5239" s="615">
        <v>4.1100000000000003</v>
      </c>
      <c r="F5239" s="615">
        <v>5.64</v>
      </c>
    </row>
    <row r="5240" spans="1:6">
      <c r="A5240" s="612">
        <v>102591</v>
      </c>
      <c r="B5240" s="613" t="s">
        <v>10802</v>
      </c>
      <c r="C5240" s="614" t="s">
        <v>5390</v>
      </c>
      <c r="D5240" s="615">
        <v>1.18</v>
      </c>
      <c r="E5240" s="615">
        <v>3.25</v>
      </c>
      <c r="F5240" s="615">
        <v>4.43</v>
      </c>
    </row>
    <row r="5241" spans="1:6">
      <c r="A5241" s="612">
        <v>102592</v>
      </c>
      <c r="B5241" s="613" t="s">
        <v>10803</v>
      </c>
      <c r="C5241" s="614" t="s">
        <v>5390</v>
      </c>
      <c r="D5241" s="615">
        <v>1.63</v>
      </c>
      <c r="E5241" s="615">
        <v>4.41</v>
      </c>
      <c r="F5241" s="615">
        <v>6.04</v>
      </c>
    </row>
    <row r="5242" spans="1:6">
      <c r="A5242" s="612">
        <v>102593</v>
      </c>
      <c r="B5242" s="613" t="s">
        <v>10804</v>
      </c>
      <c r="C5242" s="614" t="s">
        <v>5390</v>
      </c>
      <c r="D5242" s="615">
        <v>1.35</v>
      </c>
      <c r="E5242" s="615">
        <v>3.65</v>
      </c>
      <c r="F5242" s="615">
        <v>5</v>
      </c>
    </row>
    <row r="5243" spans="1:6">
      <c r="A5243" s="612">
        <v>102594</v>
      </c>
      <c r="B5243" s="613" t="s">
        <v>10805</v>
      </c>
      <c r="C5243" s="614" t="s">
        <v>5390</v>
      </c>
      <c r="D5243" s="615">
        <v>1.8</v>
      </c>
      <c r="E5243" s="615">
        <v>4.82</v>
      </c>
      <c r="F5243" s="615">
        <v>6.62</v>
      </c>
    </row>
    <row r="5244" spans="1:6">
      <c r="A5244" s="612">
        <v>102595</v>
      </c>
      <c r="B5244" s="613" t="s">
        <v>10806</v>
      </c>
      <c r="C5244" s="614" t="s">
        <v>5390</v>
      </c>
      <c r="D5244" s="615">
        <v>1.53</v>
      </c>
      <c r="E5244" s="615">
        <v>4.12</v>
      </c>
      <c r="F5244" s="615">
        <v>5.65</v>
      </c>
    </row>
    <row r="5245" spans="1:6">
      <c r="A5245" s="612">
        <v>102596</v>
      </c>
      <c r="B5245" s="613" t="s">
        <v>10807</v>
      </c>
      <c r="C5245" s="614" t="s">
        <v>5390</v>
      </c>
      <c r="D5245" s="615">
        <v>1.99</v>
      </c>
      <c r="E5245" s="615">
        <v>5.29</v>
      </c>
      <c r="F5245" s="615">
        <v>7.28</v>
      </c>
    </row>
    <row r="5246" spans="1:6">
      <c r="A5246" s="612">
        <v>102597</v>
      </c>
      <c r="B5246" s="613" t="s">
        <v>10808</v>
      </c>
      <c r="C5246" s="614" t="s">
        <v>5390</v>
      </c>
      <c r="D5246" s="615">
        <v>1.75</v>
      </c>
      <c r="E5246" s="615">
        <v>4.72</v>
      </c>
      <c r="F5246" s="615">
        <v>6.47</v>
      </c>
    </row>
    <row r="5247" spans="1:6">
      <c r="A5247" s="612">
        <v>102598</v>
      </c>
      <c r="B5247" s="613" t="s">
        <v>10809</v>
      </c>
      <c r="C5247" s="614" t="s">
        <v>5390</v>
      </c>
      <c r="D5247" s="615">
        <v>2.21</v>
      </c>
      <c r="E5247" s="615">
        <v>5.88</v>
      </c>
      <c r="F5247" s="615">
        <v>8.09</v>
      </c>
    </row>
    <row r="5248" spans="1:6">
      <c r="A5248" s="612">
        <v>102599</v>
      </c>
      <c r="B5248" s="613" t="s">
        <v>10810</v>
      </c>
      <c r="C5248" s="614" t="s">
        <v>5390</v>
      </c>
      <c r="D5248" s="615">
        <v>1.99</v>
      </c>
      <c r="E5248" s="615">
        <v>5.29</v>
      </c>
      <c r="F5248" s="615">
        <v>7.28</v>
      </c>
    </row>
    <row r="5249" spans="1:6">
      <c r="A5249" s="612">
        <v>102600</v>
      </c>
      <c r="B5249" s="613" t="s">
        <v>10811</v>
      </c>
      <c r="C5249" s="614" t="s">
        <v>5390</v>
      </c>
      <c r="D5249" s="615">
        <v>2.4300000000000002</v>
      </c>
      <c r="E5249" s="615">
        <v>6.48</v>
      </c>
      <c r="F5249" s="615">
        <v>8.91</v>
      </c>
    </row>
    <row r="5250" spans="1:6">
      <c r="A5250" s="612">
        <v>102601</v>
      </c>
      <c r="B5250" s="613" t="s">
        <v>10812</v>
      </c>
      <c r="C5250" s="614" t="s">
        <v>5390</v>
      </c>
      <c r="D5250" s="615">
        <v>2.33</v>
      </c>
      <c r="E5250" s="615">
        <v>6.19</v>
      </c>
      <c r="F5250" s="615">
        <v>8.52</v>
      </c>
    </row>
    <row r="5251" spans="1:6">
      <c r="A5251" s="612">
        <v>102602</v>
      </c>
      <c r="B5251" s="613" t="s">
        <v>10813</v>
      </c>
      <c r="C5251" s="614" t="s">
        <v>5390</v>
      </c>
      <c r="D5251" s="615">
        <v>2.77</v>
      </c>
      <c r="E5251" s="615">
        <v>7.36</v>
      </c>
      <c r="F5251" s="615">
        <v>10.130000000000001</v>
      </c>
    </row>
    <row r="5252" spans="1:6">
      <c r="A5252" s="612">
        <v>102603</v>
      </c>
      <c r="B5252" s="613" t="s">
        <v>10814</v>
      </c>
      <c r="C5252" s="614" t="s">
        <v>5390</v>
      </c>
      <c r="D5252" s="615">
        <v>2.89</v>
      </c>
      <c r="E5252" s="615">
        <v>7.67</v>
      </c>
      <c r="F5252" s="615">
        <v>10.56</v>
      </c>
    </row>
    <row r="5253" spans="1:6">
      <c r="A5253" s="612">
        <v>102604</v>
      </c>
      <c r="B5253" s="613" t="s">
        <v>10815</v>
      </c>
      <c r="C5253" s="614" t="s">
        <v>5390</v>
      </c>
      <c r="D5253" s="615">
        <v>3.33</v>
      </c>
      <c r="E5253" s="615">
        <v>8.84</v>
      </c>
      <c r="F5253" s="615">
        <v>12.17</v>
      </c>
    </row>
    <row r="5254" spans="1:6">
      <c r="A5254" s="621"/>
      <c r="B5254" s="627" t="s">
        <v>11533</v>
      </c>
      <c r="C5254" s="628"/>
      <c r="D5254" s="629"/>
      <c r="E5254" s="629"/>
      <c r="F5254" s="629"/>
    </row>
    <row r="5255" spans="1:6" ht="30">
      <c r="A5255" s="612">
        <v>91176</v>
      </c>
      <c r="B5255" s="613" t="s">
        <v>7589</v>
      </c>
      <c r="C5255" s="614" t="s">
        <v>5421</v>
      </c>
      <c r="D5255" s="615">
        <v>17.670000000000002</v>
      </c>
      <c r="E5255" s="615">
        <v>12.85</v>
      </c>
      <c r="F5255" s="615">
        <v>30.52</v>
      </c>
    </row>
    <row r="5256" spans="1:6" ht="45">
      <c r="A5256" s="612">
        <v>91177</v>
      </c>
      <c r="B5256" s="613" t="s">
        <v>7590</v>
      </c>
      <c r="C5256" s="614" t="s">
        <v>5421</v>
      </c>
      <c r="D5256" s="615">
        <v>7.58</v>
      </c>
      <c r="E5256" s="615">
        <v>7.2</v>
      </c>
      <c r="F5256" s="615">
        <v>14.78</v>
      </c>
    </row>
    <row r="5257" spans="1:6" ht="30">
      <c r="A5257" s="612">
        <v>91178</v>
      </c>
      <c r="B5257" s="613" t="s">
        <v>7591</v>
      </c>
      <c r="C5257" s="614" t="s">
        <v>5421</v>
      </c>
      <c r="D5257" s="615">
        <v>9.3699999999999992</v>
      </c>
      <c r="E5257" s="615">
        <v>7.4</v>
      </c>
      <c r="F5257" s="615">
        <v>16.77</v>
      </c>
    </row>
    <row r="5258" spans="1:6" ht="30">
      <c r="A5258" s="612">
        <v>91167</v>
      </c>
      <c r="B5258" s="613" t="s">
        <v>7592</v>
      </c>
      <c r="C5258" s="614" t="s">
        <v>5421</v>
      </c>
      <c r="D5258" s="615">
        <v>6.96</v>
      </c>
      <c r="E5258" s="615">
        <v>6.28</v>
      </c>
      <c r="F5258" s="615">
        <v>13.24</v>
      </c>
    </row>
    <row r="5259" spans="1:6" ht="45">
      <c r="A5259" s="612">
        <v>91168</v>
      </c>
      <c r="B5259" s="613" t="s">
        <v>7593</v>
      </c>
      <c r="C5259" s="614" t="s">
        <v>5421</v>
      </c>
      <c r="D5259" s="615">
        <v>5.4</v>
      </c>
      <c r="E5259" s="615">
        <v>4.6399999999999997</v>
      </c>
      <c r="F5259" s="615">
        <v>10.039999999999999</v>
      </c>
    </row>
    <row r="5260" spans="1:6" ht="30">
      <c r="A5260" s="612">
        <v>91169</v>
      </c>
      <c r="B5260" s="613" t="s">
        <v>7594</v>
      </c>
      <c r="C5260" s="614" t="s">
        <v>5421</v>
      </c>
      <c r="D5260" s="615">
        <v>6.35</v>
      </c>
      <c r="E5260" s="615">
        <v>5.55</v>
      </c>
      <c r="F5260" s="615">
        <v>11.9</v>
      </c>
    </row>
    <row r="5261" spans="1:6" ht="30">
      <c r="A5261" s="612">
        <v>91182</v>
      </c>
      <c r="B5261" s="613" t="s">
        <v>7595</v>
      </c>
      <c r="C5261" s="614" t="s">
        <v>5421</v>
      </c>
      <c r="D5261" s="615">
        <v>10.73</v>
      </c>
      <c r="E5261" s="615">
        <v>19.3</v>
      </c>
      <c r="F5261" s="615">
        <v>30.03</v>
      </c>
    </row>
    <row r="5262" spans="1:6" ht="45">
      <c r="A5262" s="612">
        <v>91183</v>
      </c>
      <c r="B5262" s="613" t="s">
        <v>7596</v>
      </c>
      <c r="C5262" s="614" t="s">
        <v>5421</v>
      </c>
      <c r="D5262" s="615">
        <v>5.09</v>
      </c>
      <c r="E5262" s="615">
        <v>9.6999999999999993</v>
      </c>
      <c r="F5262" s="615">
        <v>14.79</v>
      </c>
    </row>
    <row r="5263" spans="1:6" ht="30">
      <c r="A5263" s="612">
        <v>91184</v>
      </c>
      <c r="B5263" s="613" t="s">
        <v>7597</v>
      </c>
      <c r="C5263" s="614" t="s">
        <v>5421</v>
      </c>
      <c r="D5263" s="615">
        <v>4.57</v>
      </c>
      <c r="E5263" s="615">
        <v>9.25</v>
      </c>
      <c r="F5263" s="615">
        <v>13.82</v>
      </c>
    </row>
    <row r="5264" spans="1:6">
      <c r="A5264" s="621"/>
      <c r="B5264" s="627" t="s">
        <v>11534</v>
      </c>
      <c r="C5264" s="628"/>
      <c r="D5264" s="629"/>
      <c r="E5264" s="629"/>
      <c r="F5264" s="629"/>
    </row>
    <row r="5265" spans="1:6" ht="45">
      <c r="A5265" s="612">
        <v>91173</v>
      </c>
      <c r="B5265" s="613" t="s">
        <v>7598</v>
      </c>
      <c r="C5265" s="614" t="s">
        <v>5421</v>
      </c>
      <c r="D5265" s="615">
        <v>0.9</v>
      </c>
      <c r="E5265" s="615">
        <v>0.82</v>
      </c>
      <c r="F5265" s="615">
        <v>1.72</v>
      </c>
    </row>
    <row r="5266" spans="1:6" ht="45">
      <c r="A5266" s="612">
        <v>91174</v>
      </c>
      <c r="B5266" s="613" t="s">
        <v>7599</v>
      </c>
      <c r="C5266" s="614" t="s">
        <v>5421</v>
      </c>
      <c r="D5266" s="615">
        <v>1.82</v>
      </c>
      <c r="E5266" s="615">
        <v>1.58</v>
      </c>
      <c r="F5266" s="615">
        <v>3.4</v>
      </c>
    </row>
    <row r="5267" spans="1:6" ht="30">
      <c r="A5267" s="612">
        <v>91175</v>
      </c>
      <c r="B5267" s="613" t="s">
        <v>7600</v>
      </c>
      <c r="C5267" s="614" t="s">
        <v>5421</v>
      </c>
      <c r="D5267" s="615">
        <v>2.94</v>
      </c>
      <c r="E5267" s="615">
        <v>2.59</v>
      </c>
      <c r="F5267" s="615">
        <v>5.53</v>
      </c>
    </row>
    <row r="5268" spans="1:6" ht="30">
      <c r="A5268" s="617" t="s">
        <v>16924</v>
      </c>
      <c r="B5268" s="618" t="s">
        <v>16925</v>
      </c>
      <c r="C5268" s="619" t="s">
        <v>5421</v>
      </c>
      <c r="D5268" s="620">
        <v>3.56</v>
      </c>
      <c r="E5268" s="620">
        <v>2.57</v>
      </c>
      <c r="F5268" s="620">
        <v>6.13</v>
      </c>
    </row>
    <row r="5269" spans="1:6" ht="45">
      <c r="A5269" s="617" t="s">
        <v>16926</v>
      </c>
      <c r="B5269" s="618" t="s">
        <v>16927</v>
      </c>
      <c r="C5269" s="619" t="s">
        <v>5421</v>
      </c>
      <c r="D5269" s="620">
        <v>1.84</v>
      </c>
      <c r="E5269" s="620">
        <v>1.57</v>
      </c>
      <c r="F5269" s="620">
        <v>3.41</v>
      </c>
    </row>
    <row r="5270" spans="1:6">
      <c r="A5270" s="621"/>
      <c r="B5270" s="627" t="s">
        <v>11535</v>
      </c>
      <c r="C5270" s="628"/>
      <c r="D5270" s="629"/>
      <c r="E5270" s="629"/>
      <c r="F5270" s="629"/>
    </row>
    <row r="5271" spans="1:6" ht="45">
      <c r="A5271" s="612">
        <v>91179</v>
      </c>
      <c r="B5271" s="613" t="s">
        <v>7601</v>
      </c>
      <c r="C5271" s="614" t="s">
        <v>5421</v>
      </c>
      <c r="D5271" s="615">
        <v>4.53</v>
      </c>
      <c r="E5271" s="615">
        <v>3.31</v>
      </c>
      <c r="F5271" s="615">
        <v>7.84</v>
      </c>
    </row>
    <row r="5272" spans="1:6" ht="45">
      <c r="A5272" s="612">
        <v>91180</v>
      </c>
      <c r="B5272" s="613" t="s">
        <v>7602</v>
      </c>
      <c r="C5272" s="614" t="s">
        <v>5421</v>
      </c>
      <c r="D5272" s="615">
        <v>4.05</v>
      </c>
      <c r="E5272" s="615">
        <v>3.06</v>
      </c>
      <c r="F5272" s="615">
        <v>7.11</v>
      </c>
    </row>
    <row r="5273" spans="1:6" ht="30">
      <c r="A5273" s="612">
        <v>91181</v>
      </c>
      <c r="B5273" s="613" t="s">
        <v>7603</v>
      </c>
      <c r="C5273" s="614" t="s">
        <v>5421</v>
      </c>
      <c r="D5273" s="615">
        <v>4.07</v>
      </c>
      <c r="E5273" s="615">
        <v>3.92</v>
      </c>
      <c r="F5273" s="615">
        <v>7.99</v>
      </c>
    </row>
    <row r="5274" spans="1:6" ht="45">
      <c r="A5274" s="612">
        <v>91170</v>
      </c>
      <c r="B5274" s="613" t="s">
        <v>7604</v>
      </c>
      <c r="C5274" s="614" t="s">
        <v>5421</v>
      </c>
      <c r="D5274" s="615">
        <v>1.77</v>
      </c>
      <c r="E5274" s="615">
        <v>1.63</v>
      </c>
      <c r="F5274" s="615">
        <v>3.4</v>
      </c>
    </row>
    <row r="5275" spans="1:6" ht="45">
      <c r="A5275" s="612">
        <v>91171</v>
      </c>
      <c r="B5275" s="613" t="s">
        <v>7605</v>
      </c>
      <c r="C5275" s="614" t="s">
        <v>5421</v>
      </c>
      <c r="D5275" s="615">
        <v>2.2999999999999998</v>
      </c>
      <c r="E5275" s="615">
        <v>1.98</v>
      </c>
      <c r="F5275" s="615">
        <v>4.28</v>
      </c>
    </row>
    <row r="5276" spans="1:6" ht="30">
      <c r="A5276" s="612">
        <v>91172</v>
      </c>
      <c r="B5276" s="613" t="s">
        <v>7606</v>
      </c>
      <c r="C5276" s="614" t="s">
        <v>5421</v>
      </c>
      <c r="D5276" s="615">
        <v>3.34</v>
      </c>
      <c r="E5276" s="615">
        <v>2.94</v>
      </c>
      <c r="F5276" s="615">
        <v>6.28</v>
      </c>
    </row>
    <row r="5277" spans="1:6" ht="45">
      <c r="A5277" s="612">
        <v>91185</v>
      </c>
      <c r="B5277" s="613" t="s">
        <v>7607</v>
      </c>
      <c r="C5277" s="614" t="s">
        <v>5421</v>
      </c>
      <c r="D5277" s="615">
        <v>2.72</v>
      </c>
      <c r="E5277" s="615">
        <v>4.9800000000000004</v>
      </c>
      <c r="F5277" s="615">
        <v>7.7</v>
      </c>
    </row>
    <row r="5278" spans="1:6" ht="45">
      <c r="A5278" s="612">
        <v>91186</v>
      </c>
      <c r="B5278" s="613" t="s">
        <v>7608</v>
      </c>
      <c r="C5278" s="614" t="s">
        <v>5421</v>
      </c>
      <c r="D5278" s="615">
        <v>2.17</v>
      </c>
      <c r="E5278" s="615">
        <v>4.1500000000000004</v>
      </c>
      <c r="F5278" s="615">
        <v>6.32</v>
      </c>
    </row>
    <row r="5279" spans="1:6" ht="30">
      <c r="A5279" s="612">
        <v>91187</v>
      </c>
      <c r="B5279" s="613" t="s">
        <v>7609</v>
      </c>
      <c r="C5279" s="614" t="s">
        <v>5421</v>
      </c>
      <c r="D5279" s="615">
        <v>2.37</v>
      </c>
      <c r="E5279" s="615">
        <v>4.92</v>
      </c>
      <c r="F5279" s="615">
        <v>7.29</v>
      </c>
    </row>
    <row r="5280" spans="1:6">
      <c r="A5280" s="621"/>
      <c r="B5280" s="627" t="s">
        <v>11536</v>
      </c>
      <c r="C5280" s="628"/>
      <c r="D5280" s="629"/>
      <c r="E5280" s="629"/>
      <c r="F5280" s="629"/>
    </row>
    <row r="5281" spans="1:6" ht="30">
      <c r="A5281" s="612">
        <v>91166</v>
      </c>
      <c r="B5281" s="613" t="s">
        <v>7610</v>
      </c>
      <c r="C5281" s="614" t="s">
        <v>5421</v>
      </c>
      <c r="D5281" s="615">
        <v>2.8</v>
      </c>
      <c r="E5281" s="615">
        <v>1.7</v>
      </c>
      <c r="F5281" s="615">
        <v>4.5</v>
      </c>
    </row>
    <row r="5282" spans="1:6">
      <c r="A5282" s="621"/>
      <c r="B5282" s="627" t="s">
        <v>11537</v>
      </c>
      <c r="C5282" s="628"/>
      <c r="D5282" s="629"/>
      <c r="E5282" s="629"/>
      <c r="F5282" s="629"/>
    </row>
    <row r="5283" spans="1:6">
      <c r="A5283" s="617" t="s">
        <v>16928</v>
      </c>
      <c r="B5283" s="618" t="s">
        <v>16929</v>
      </c>
      <c r="C5283" s="619" t="s">
        <v>731</v>
      </c>
      <c r="D5283" s="620">
        <v>3.82</v>
      </c>
      <c r="E5283" s="620">
        <v>3.77</v>
      </c>
      <c r="F5283" s="620">
        <v>7.59</v>
      </c>
    </row>
    <row r="5284" spans="1:6">
      <c r="A5284" s="617" t="s">
        <v>16930</v>
      </c>
      <c r="B5284" s="618" t="s">
        <v>16931</v>
      </c>
      <c r="C5284" s="619" t="s">
        <v>1</v>
      </c>
      <c r="D5284" s="620">
        <v>5.19</v>
      </c>
      <c r="E5284" s="620">
        <v>3.74</v>
      </c>
      <c r="F5284" s="620">
        <v>8.93</v>
      </c>
    </row>
    <row r="5285" spans="1:6">
      <c r="A5285" s="617" t="s">
        <v>16932</v>
      </c>
      <c r="B5285" s="618" t="s">
        <v>16933</v>
      </c>
      <c r="C5285" s="619" t="s">
        <v>1</v>
      </c>
      <c r="D5285" s="620">
        <v>4.29</v>
      </c>
      <c r="E5285" s="620">
        <v>3.62</v>
      </c>
      <c r="F5285" s="620">
        <v>7.91</v>
      </c>
    </row>
    <row r="5286" spans="1:6" ht="30">
      <c r="A5286" s="617" t="s">
        <v>16934</v>
      </c>
      <c r="B5286" s="618" t="s">
        <v>16935</v>
      </c>
      <c r="C5286" s="619" t="s">
        <v>5390</v>
      </c>
      <c r="D5286" s="620">
        <v>5.45</v>
      </c>
      <c r="E5286" s="620">
        <v>3.77</v>
      </c>
      <c r="F5286" s="620">
        <v>9.2200000000000006</v>
      </c>
    </row>
    <row r="5287" spans="1:6">
      <c r="A5287" s="617" t="s">
        <v>16936</v>
      </c>
      <c r="B5287" s="618" t="s">
        <v>16937</v>
      </c>
      <c r="C5287" s="619" t="s">
        <v>1</v>
      </c>
      <c r="D5287" s="620">
        <v>5.61</v>
      </c>
      <c r="E5287" s="620">
        <v>3.82</v>
      </c>
      <c r="F5287" s="620">
        <v>9.43</v>
      </c>
    </row>
    <row r="5288" spans="1:6">
      <c r="A5288" s="617" t="s">
        <v>16938</v>
      </c>
      <c r="B5288" s="618" t="s">
        <v>16939</v>
      </c>
      <c r="C5288" s="619" t="s">
        <v>1</v>
      </c>
      <c r="D5288" s="620">
        <v>7.64</v>
      </c>
      <c r="E5288" s="620">
        <v>3.74</v>
      </c>
      <c r="F5288" s="620">
        <v>11.38</v>
      </c>
    </row>
    <row r="5289" spans="1:6" ht="30">
      <c r="A5289" s="617" t="s">
        <v>16940</v>
      </c>
      <c r="B5289" s="618" t="s">
        <v>16941</v>
      </c>
      <c r="C5289" s="619" t="s">
        <v>1</v>
      </c>
      <c r="D5289" s="620">
        <v>9.49</v>
      </c>
      <c r="E5289" s="620">
        <v>3.62</v>
      </c>
      <c r="F5289" s="620">
        <v>13.11</v>
      </c>
    </row>
    <row r="5290" spans="1:6">
      <c r="A5290" s="617" t="s">
        <v>16942</v>
      </c>
      <c r="B5290" s="618" t="s">
        <v>16943</v>
      </c>
      <c r="C5290" s="619" t="s">
        <v>1</v>
      </c>
      <c r="D5290" s="620">
        <v>2.06</v>
      </c>
      <c r="E5290" s="620">
        <v>2.9</v>
      </c>
      <c r="F5290" s="620">
        <v>4.96</v>
      </c>
    </row>
    <row r="5291" spans="1:6" ht="30">
      <c r="A5291" s="617" t="s">
        <v>16944</v>
      </c>
      <c r="B5291" s="618" t="s">
        <v>16945</v>
      </c>
      <c r="C5291" s="619" t="s">
        <v>5390</v>
      </c>
      <c r="D5291" s="620">
        <v>8.81</v>
      </c>
      <c r="E5291" s="620">
        <v>11.46</v>
      </c>
      <c r="F5291" s="620">
        <v>20.27</v>
      </c>
    </row>
    <row r="5292" spans="1:6">
      <c r="A5292" s="621"/>
      <c r="B5292" s="627" t="s">
        <v>11538</v>
      </c>
      <c r="C5292" s="628"/>
      <c r="D5292" s="629"/>
      <c r="E5292" s="629"/>
      <c r="F5292" s="629"/>
    </row>
    <row r="5293" spans="1:6">
      <c r="A5293" s="612">
        <v>90456</v>
      </c>
      <c r="B5293" s="613" t="s">
        <v>7611</v>
      </c>
      <c r="C5293" s="614" t="s">
        <v>5390</v>
      </c>
      <c r="D5293" s="615">
        <v>1.1499999999999999</v>
      </c>
      <c r="E5293" s="615">
        <v>3.46</v>
      </c>
      <c r="F5293" s="615">
        <v>4.6100000000000003</v>
      </c>
    </row>
    <row r="5294" spans="1:6" ht="30">
      <c r="A5294" s="612">
        <v>90457</v>
      </c>
      <c r="B5294" s="613" t="s">
        <v>7612</v>
      </c>
      <c r="C5294" s="614" t="s">
        <v>5390</v>
      </c>
      <c r="D5294" s="615">
        <v>2.69</v>
      </c>
      <c r="E5294" s="615">
        <v>7.84</v>
      </c>
      <c r="F5294" s="615">
        <v>10.53</v>
      </c>
    </row>
    <row r="5295" spans="1:6" ht="30">
      <c r="A5295" s="612">
        <v>90458</v>
      </c>
      <c r="B5295" s="613" t="s">
        <v>7613</v>
      </c>
      <c r="C5295" s="614" t="s">
        <v>5390</v>
      </c>
      <c r="D5295" s="615">
        <v>7.71</v>
      </c>
      <c r="E5295" s="615">
        <v>22.16</v>
      </c>
      <c r="F5295" s="615">
        <v>29.87</v>
      </c>
    </row>
    <row r="5296" spans="1:6" ht="15.75">
      <c r="A5296" s="621"/>
      <c r="B5296" s="622" t="s">
        <v>11539</v>
      </c>
      <c r="C5296" s="628"/>
      <c r="D5296" s="629"/>
      <c r="E5296" s="629"/>
      <c r="F5296" s="629"/>
    </row>
    <row r="5297" spans="1:6">
      <c r="A5297" s="621"/>
      <c r="B5297" s="627" t="s">
        <v>11540</v>
      </c>
      <c r="C5297" s="628"/>
      <c r="D5297" s="629"/>
      <c r="E5297" s="629"/>
      <c r="F5297" s="629"/>
    </row>
    <row r="5298" spans="1:6" ht="30">
      <c r="A5298" s="617" t="s">
        <v>16946</v>
      </c>
      <c r="B5298" s="618" t="s">
        <v>16947</v>
      </c>
      <c r="C5298" s="619" t="s">
        <v>1</v>
      </c>
      <c r="D5298" s="620">
        <v>2639.69</v>
      </c>
      <c r="E5298" s="620">
        <v>149.76</v>
      </c>
      <c r="F5298" s="620">
        <v>2789.45</v>
      </c>
    </row>
    <row r="5299" spans="1:6">
      <c r="A5299" s="617" t="s">
        <v>16948</v>
      </c>
      <c r="B5299" s="618" t="s">
        <v>16949</v>
      </c>
      <c r="C5299" s="619" t="s">
        <v>5421</v>
      </c>
      <c r="D5299" s="620">
        <v>2.95</v>
      </c>
      <c r="E5299" s="620">
        <v>1.3</v>
      </c>
      <c r="F5299" s="620">
        <v>4.25</v>
      </c>
    </row>
    <row r="5300" spans="1:6" ht="30">
      <c r="A5300" s="612">
        <v>97662</v>
      </c>
      <c r="B5300" s="613" t="s">
        <v>7614</v>
      </c>
      <c r="C5300" s="614" t="s">
        <v>5421</v>
      </c>
      <c r="D5300" s="615">
        <v>0.11</v>
      </c>
      <c r="E5300" s="615">
        <v>0.4</v>
      </c>
      <c r="F5300" s="615">
        <v>0.51</v>
      </c>
    </row>
    <row r="5301" spans="1:6">
      <c r="A5301" s="612">
        <v>97663</v>
      </c>
      <c r="B5301" s="613" t="s">
        <v>7615</v>
      </c>
      <c r="C5301" s="614" t="s">
        <v>5390</v>
      </c>
      <c r="D5301" s="615">
        <v>3.88</v>
      </c>
      <c r="E5301" s="615">
        <v>8.93</v>
      </c>
      <c r="F5301" s="615">
        <v>12.81</v>
      </c>
    </row>
    <row r="5302" spans="1:6">
      <c r="A5302" s="612">
        <v>97664</v>
      </c>
      <c r="B5302" s="613" t="s">
        <v>7616</v>
      </c>
      <c r="C5302" s="614" t="s">
        <v>5390</v>
      </c>
      <c r="D5302" s="615">
        <v>0.44</v>
      </c>
      <c r="E5302" s="615">
        <v>1.1499999999999999</v>
      </c>
      <c r="F5302" s="615">
        <v>1.59</v>
      </c>
    </row>
    <row r="5303" spans="1:6" ht="30">
      <c r="A5303" s="612">
        <v>97666</v>
      </c>
      <c r="B5303" s="613" t="s">
        <v>7617</v>
      </c>
      <c r="C5303" s="614" t="s">
        <v>5390</v>
      </c>
      <c r="D5303" s="615">
        <v>2.81</v>
      </c>
      <c r="E5303" s="615">
        <v>6.53</v>
      </c>
      <c r="F5303" s="615">
        <v>9.34</v>
      </c>
    </row>
    <row r="5304" spans="1:6">
      <c r="A5304" s="617" t="s">
        <v>16950</v>
      </c>
      <c r="B5304" s="618" t="s">
        <v>16951</v>
      </c>
      <c r="C5304" s="619" t="s">
        <v>5390</v>
      </c>
      <c r="D5304" s="620">
        <v>1.8</v>
      </c>
      <c r="E5304" s="620">
        <v>4.0599999999999996</v>
      </c>
      <c r="F5304" s="620">
        <v>5.86</v>
      </c>
    </row>
    <row r="5305" spans="1:6">
      <c r="A5305" s="617" t="s">
        <v>16952</v>
      </c>
      <c r="B5305" s="618" t="s">
        <v>16953</v>
      </c>
      <c r="C5305" s="619" t="s">
        <v>5421</v>
      </c>
      <c r="D5305" s="620">
        <v>2.16</v>
      </c>
      <c r="E5305" s="620">
        <v>4.87</v>
      </c>
      <c r="F5305" s="620">
        <v>7.03</v>
      </c>
    </row>
    <row r="5306" spans="1:6">
      <c r="A5306" s="617" t="s">
        <v>16954</v>
      </c>
      <c r="B5306" s="618" t="s">
        <v>16955</v>
      </c>
      <c r="C5306" s="619" t="s">
        <v>5421</v>
      </c>
      <c r="D5306" s="620">
        <v>3.6</v>
      </c>
      <c r="E5306" s="620">
        <v>8.1199999999999992</v>
      </c>
      <c r="F5306" s="620">
        <v>11.72</v>
      </c>
    </row>
    <row r="5307" spans="1:6">
      <c r="A5307" s="617" t="s">
        <v>16956</v>
      </c>
      <c r="B5307" s="618" t="s">
        <v>16957</v>
      </c>
      <c r="C5307" s="619" t="s">
        <v>5421</v>
      </c>
      <c r="D5307" s="620">
        <v>1.8</v>
      </c>
      <c r="E5307" s="620">
        <v>4.0599999999999996</v>
      </c>
      <c r="F5307" s="620">
        <v>5.86</v>
      </c>
    </row>
    <row r="5308" spans="1:6">
      <c r="A5308" s="617" t="s">
        <v>16958</v>
      </c>
      <c r="B5308" s="618" t="s">
        <v>16959</v>
      </c>
      <c r="C5308" s="619" t="s">
        <v>5421</v>
      </c>
      <c r="D5308" s="620">
        <v>3.24</v>
      </c>
      <c r="E5308" s="620">
        <v>7.3</v>
      </c>
      <c r="F5308" s="620">
        <v>10.54</v>
      </c>
    </row>
    <row r="5309" spans="1:6">
      <c r="A5309" s="617" t="s">
        <v>16960</v>
      </c>
      <c r="B5309" s="618" t="s">
        <v>16961</v>
      </c>
      <c r="C5309" s="619" t="s">
        <v>5421</v>
      </c>
      <c r="D5309" s="620">
        <v>2.16</v>
      </c>
      <c r="E5309" s="620">
        <v>4.87</v>
      </c>
      <c r="F5309" s="620">
        <v>7.03</v>
      </c>
    </row>
    <row r="5310" spans="1:6">
      <c r="A5310" s="617" t="s">
        <v>16962</v>
      </c>
      <c r="B5310" s="618" t="s">
        <v>16963</v>
      </c>
      <c r="C5310" s="619" t="s">
        <v>5390</v>
      </c>
      <c r="D5310" s="620">
        <v>7.63</v>
      </c>
      <c r="E5310" s="620">
        <v>17.510000000000002</v>
      </c>
      <c r="F5310" s="620">
        <v>25.14</v>
      </c>
    </row>
    <row r="5311" spans="1:6">
      <c r="A5311" s="617" t="s">
        <v>16964</v>
      </c>
      <c r="B5311" s="618" t="s">
        <v>16965</v>
      </c>
      <c r="C5311" s="619" t="s">
        <v>5390</v>
      </c>
      <c r="D5311" s="620">
        <v>9.44</v>
      </c>
      <c r="E5311" s="620">
        <v>22.91</v>
      </c>
      <c r="F5311" s="620">
        <v>32.35</v>
      </c>
    </row>
    <row r="5312" spans="1:6">
      <c r="A5312" s="617" t="s">
        <v>16966</v>
      </c>
      <c r="B5312" s="618" t="s">
        <v>16967</v>
      </c>
      <c r="C5312" s="619" t="s">
        <v>5421</v>
      </c>
      <c r="D5312" s="620">
        <v>3.6</v>
      </c>
      <c r="E5312" s="620">
        <v>10.61</v>
      </c>
      <c r="F5312" s="620">
        <v>14.21</v>
      </c>
    </row>
    <row r="5313" spans="1:6">
      <c r="A5313" s="617" t="s">
        <v>16968</v>
      </c>
      <c r="B5313" s="618" t="s">
        <v>16969</v>
      </c>
      <c r="C5313" s="619" t="s">
        <v>5421</v>
      </c>
      <c r="D5313" s="620">
        <v>4.3099999999999996</v>
      </c>
      <c r="E5313" s="620">
        <v>12.73</v>
      </c>
      <c r="F5313" s="620">
        <v>17.04</v>
      </c>
    </row>
    <row r="5314" spans="1:6">
      <c r="A5314" s="617" t="s">
        <v>16970</v>
      </c>
      <c r="B5314" s="618" t="s">
        <v>16971</v>
      </c>
      <c r="C5314" s="619" t="s">
        <v>5421</v>
      </c>
      <c r="D5314" s="620">
        <v>3.24</v>
      </c>
      <c r="E5314" s="620">
        <v>9.5399999999999991</v>
      </c>
      <c r="F5314" s="620">
        <v>12.78</v>
      </c>
    </row>
    <row r="5315" spans="1:6">
      <c r="A5315" s="617" t="s">
        <v>16972</v>
      </c>
      <c r="B5315" s="618" t="s">
        <v>16973</v>
      </c>
      <c r="C5315" s="619" t="s">
        <v>5421</v>
      </c>
      <c r="D5315" s="620">
        <v>3.95</v>
      </c>
      <c r="E5315" s="620">
        <v>11.67</v>
      </c>
      <c r="F5315" s="620">
        <v>15.62</v>
      </c>
    </row>
    <row r="5316" spans="1:6">
      <c r="A5316" s="617" t="s">
        <v>16974</v>
      </c>
      <c r="B5316" s="618" t="s">
        <v>16975</v>
      </c>
      <c r="C5316" s="619" t="s">
        <v>5421</v>
      </c>
      <c r="D5316" s="620">
        <v>3.6</v>
      </c>
      <c r="E5316" s="620">
        <v>10.61</v>
      </c>
      <c r="F5316" s="620">
        <v>14.21</v>
      </c>
    </row>
    <row r="5317" spans="1:6">
      <c r="A5317" s="617" t="s">
        <v>16976</v>
      </c>
      <c r="B5317" s="618" t="s">
        <v>16977</v>
      </c>
      <c r="C5317" s="619" t="s">
        <v>5421</v>
      </c>
      <c r="D5317" s="620">
        <v>4.3099999999999996</v>
      </c>
      <c r="E5317" s="620">
        <v>12.73</v>
      </c>
      <c r="F5317" s="620">
        <v>17.04</v>
      </c>
    </row>
    <row r="5318" spans="1:6">
      <c r="A5318" s="617" t="s">
        <v>16978</v>
      </c>
      <c r="B5318" s="618" t="s">
        <v>16979</v>
      </c>
      <c r="C5318" s="619" t="s">
        <v>5421</v>
      </c>
      <c r="D5318" s="620">
        <v>3.6</v>
      </c>
      <c r="E5318" s="620">
        <v>10.61</v>
      </c>
      <c r="F5318" s="620">
        <v>14.21</v>
      </c>
    </row>
    <row r="5319" spans="1:6">
      <c r="A5319" s="617" t="s">
        <v>16980</v>
      </c>
      <c r="B5319" s="618" t="s">
        <v>16981</v>
      </c>
      <c r="C5319" s="619" t="s">
        <v>5421</v>
      </c>
      <c r="D5319" s="620">
        <v>4.3099999999999996</v>
      </c>
      <c r="E5319" s="620">
        <v>12.73</v>
      </c>
      <c r="F5319" s="620">
        <v>17.04</v>
      </c>
    </row>
    <row r="5320" spans="1:6">
      <c r="A5320" s="617" t="s">
        <v>16982</v>
      </c>
      <c r="B5320" s="618" t="s">
        <v>16983</v>
      </c>
      <c r="C5320" s="619" t="s">
        <v>5421</v>
      </c>
      <c r="D5320" s="620">
        <v>3.24</v>
      </c>
      <c r="E5320" s="620">
        <v>9.5399999999999991</v>
      </c>
      <c r="F5320" s="620">
        <v>12.78</v>
      </c>
    </row>
    <row r="5321" spans="1:6">
      <c r="A5321" s="617" t="s">
        <v>16984</v>
      </c>
      <c r="B5321" s="618" t="s">
        <v>16985</v>
      </c>
      <c r="C5321" s="619" t="s">
        <v>5421</v>
      </c>
      <c r="D5321" s="620">
        <v>3.95</v>
      </c>
      <c r="E5321" s="620">
        <v>11.67</v>
      </c>
      <c r="F5321" s="620">
        <v>15.62</v>
      </c>
    </row>
    <row r="5322" spans="1:6">
      <c r="A5322" s="617" t="s">
        <v>16986</v>
      </c>
      <c r="B5322" s="618" t="s">
        <v>16987</v>
      </c>
      <c r="C5322" s="619" t="s">
        <v>5421</v>
      </c>
      <c r="D5322" s="620">
        <v>5.03</v>
      </c>
      <c r="E5322" s="620">
        <v>14.85</v>
      </c>
      <c r="F5322" s="620">
        <v>19.88</v>
      </c>
    </row>
    <row r="5323" spans="1:6">
      <c r="A5323" s="617" t="s">
        <v>16988</v>
      </c>
      <c r="B5323" s="618" t="s">
        <v>16989</v>
      </c>
      <c r="C5323" s="619" t="s">
        <v>5421</v>
      </c>
      <c r="D5323" s="620">
        <v>5.75</v>
      </c>
      <c r="E5323" s="620">
        <v>16.97</v>
      </c>
      <c r="F5323" s="620">
        <v>22.72</v>
      </c>
    </row>
    <row r="5324" spans="1:6">
      <c r="A5324" s="617" t="s">
        <v>16990</v>
      </c>
      <c r="B5324" s="618" t="s">
        <v>16991</v>
      </c>
      <c r="C5324" s="619" t="s">
        <v>5390</v>
      </c>
      <c r="D5324" s="620">
        <v>43.14</v>
      </c>
      <c r="E5324" s="620">
        <v>112.32</v>
      </c>
      <c r="F5324" s="620">
        <v>155.46</v>
      </c>
    </row>
    <row r="5325" spans="1:6">
      <c r="A5325" s="617" t="s">
        <v>16992</v>
      </c>
      <c r="B5325" s="618" t="s">
        <v>16993</v>
      </c>
      <c r="C5325" s="619" t="s">
        <v>5390</v>
      </c>
      <c r="D5325" s="620">
        <v>29.11</v>
      </c>
      <c r="E5325" s="620">
        <v>84.88</v>
      </c>
      <c r="F5325" s="620">
        <v>113.99</v>
      </c>
    </row>
    <row r="5326" spans="1:6">
      <c r="A5326" s="617" t="s">
        <v>16994</v>
      </c>
      <c r="B5326" s="618" t="s">
        <v>16995</v>
      </c>
      <c r="C5326" s="619" t="s">
        <v>5390</v>
      </c>
      <c r="D5326" s="620">
        <v>7.91</v>
      </c>
      <c r="E5326" s="620">
        <v>23.33</v>
      </c>
      <c r="F5326" s="620">
        <v>31.24</v>
      </c>
    </row>
    <row r="5327" spans="1:6">
      <c r="A5327" s="617" t="s">
        <v>16996</v>
      </c>
      <c r="B5327" s="618" t="s">
        <v>16997</v>
      </c>
      <c r="C5327" s="619" t="s">
        <v>5390</v>
      </c>
      <c r="D5327" s="620">
        <v>10.79</v>
      </c>
      <c r="E5327" s="620">
        <v>31.82</v>
      </c>
      <c r="F5327" s="620">
        <v>42.61</v>
      </c>
    </row>
    <row r="5328" spans="1:6">
      <c r="A5328" s="617" t="s">
        <v>16998</v>
      </c>
      <c r="B5328" s="618" t="s">
        <v>16999</v>
      </c>
      <c r="C5328" s="619" t="s">
        <v>5390</v>
      </c>
      <c r="D5328" s="620">
        <v>2.88</v>
      </c>
      <c r="E5328" s="620">
        <v>8.48</v>
      </c>
      <c r="F5328" s="620">
        <v>11.36</v>
      </c>
    </row>
    <row r="5329" spans="1:6">
      <c r="A5329" s="617" t="s">
        <v>17000</v>
      </c>
      <c r="B5329" s="618" t="s">
        <v>17001</v>
      </c>
      <c r="C5329" s="619" t="s">
        <v>5390</v>
      </c>
      <c r="D5329" s="620">
        <v>1.87</v>
      </c>
      <c r="E5329" s="620">
        <v>5.51</v>
      </c>
      <c r="F5329" s="620">
        <v>7.38</v>
      </c>
    </row>
    <row r="5330" spans="1:6">
      <c r="A5330" s="617" t="s">
        <v>17002</v>
      </c>
      <c r="B5330" s="618" t="s">
        <v>17003</v>
      </c>
      <c r="C5330" s="619" t="s">
        <v>5390</v>
      </c>
      <c r="D5330" s="620">
        <v>5.46</v>
      </c>
      <c r="E5330" s="620">
        <v>16.12</v>
      </c>
      <c r="F5330" s="620">
        <v>21.58</v>
      </c>
    </row>
    <row r="5331" spans="1:6">
      <c r="A5331" s="617" t="s">
        <v>17004</v>
      </c>
      <c r="B5331" s="618" t="s">
        <v>17005</v>
      </c>
      <c r="C5331" s="619" t="s">
        <v>99</v>
      </c>
      <c r="D5331" s="620">
        <v>3.9</v>
      </c>
      <c r="E5331" s="620">
        <v>9.08</v>
      </c>
      <c r="F5331" s="620">
        <v>12.98</v>
      </c>
    </row>
    <row r="5332" spans="1:6">
      <c r="A5332" s="617" t="s">
        <v>17006</v>
      </c>
      <c r="B5332" s="618" t="s">
        <v>17007</v>
      </c>
      <c r="C5332" s="619" t="s">
        <v>5421</v>
      </c>
      <c r="D5332" s="620">
        <v>2.88</v>
      </c>
      <c r="E5332" s="620">
        <v>6.99</v>
      </c>
      <c r="F5332" s="620">
        <v>9.8699999999999992</v>
      </c>
    </row>
    <row r="5333" spans="1:6">
      <c r="A5333" s="617" t="s">
        <v>17008</v>
      </c>
      <c r="B5333" s="618" t="s">
        <v>17009</v>
      </c>
      <c r="C5333" s="619" t="s">
        <v>5421</v>
      </c>
      <c r="D5333" s="620">
        <v>3.6</v>
      </c>
      <c r="E5333" s="620">
        <v>8.61</v>
      </c>
      <c r="F5333" s="620">
        <v>12.21</v>
      </c>
    </row>
    <row r="5334" spans="1:6">
      <c r="A5334" s="617" t="s">
        <v>17010</v>
      </c>
      <c r="B5334" s="618" t="s">
        <v>17011</v>
      </c>
      <c r="C5334" s="619" t="s">
        <v>5421</v>
      </c>
      <c r="D5334" s="620">
        <v>3.96</v>
      </c>
      <c r="E5334" s="620">
        <v>9.42</v>
      </c>
      <c r="F5334" s="620">
        <v>13.38</v>
      </c>
    </row>
    <row r="5335" spans="1:6">
      <c r="A5335" s="617" t="s">
        <v>17012</v>
      </c>
      <c r="B5335" s="618" t="s">
        <v>17013</v>
      </c>
      <c r="C5335" s="619" t="s">
        <v>5421</v>
      </c>
      <c r="D5335" s="620">
        <v>4.32</v>
      </c>
      <c r="E5335" s="620">
        <v>10.24</v>
      </c>
      <c r="F5335" s="620">
        <v>14.56</v>
      </c>
    </row>
    <row r="5336" spans="1:6">
      <c r="A5336" s="617" t="s">
        <v>17014</v>
      </c>
      <c r="B5336" s="618" t="s">
        <v>17015</v>
      </c>
      <c r="C5336" s="619" t="s">
        <v>5421</v>
      </c>
      <c r="D5336" s="620">
        <v>5.75</v>
      </c>
      <c r="E5336" s="620">
        <v>13.98</v>
      </c>
      <c r="F5336" s="620">
        <v>19.73</v>
      </c>
    </row>
    <row r="5337" spans="1:6">
      <c r="A5337" s="617" t="s">
        <v>17016</v>
      </c>
      <c r="B5337" s="618" t="s">
        <v>17017</v>
      </c>
      <c r="C5337" s="619" t="s">
        <v>5421</v>
      </c>
      <c r="D5337" s="620">
        <v>7.91</v>
      </c>
      <c r="E5337" s="620">
        <v>19.34</v>
      </c>
      <c r="F5337" s="620">
        <v>27.25</v>
      </c>
    </row>
    <row r="5338" spans="1:6">
      <c r="A5338" s="617" t="s">
        <v>17018</v>
      </c>
      <c r="B5338" s="618" t="s">
        <v>17019</v>
      </c>
      <c r="C5338" s="619" t="s">
        <v>5421</v>
      </c>
      <c r="D5338" s="620">
        <v>9.35</v>
      </c>
      <c r="E5338" s="620">
        <v>22.59</v>
      </c>
      <c r="F5338" s="620">
        <v>31.94</v>
      </c>
    </row>
    <row r="5339" spans="1:6">
      <c r="A5339" s="617" t="s">
        <v>17020</v>
      </c>
      <c r="B5339" s="618" t="s">
        <v>17021</v>
      </c>
      <c r="C5339" s="619" t="s">
        <v>5421</v>
      </c>
      <c r="D5339" s="620">
        <v>12.23</v>
      </c>
      <c r="E5339" s="620">
        <v>29.58</v>
      </c>
      <c r="F5339" s="620">
        <v>41.81</v>
      </c>
    </row>
    <row r="5340" spans="1:6">
      <c r="A5340" s="612">
        <v>103050</v>
      </c>
      <c r="B5340" s="613" t="s">
        <v>10913</v>
      </c>
      <c r="C5340" s="614" t="s">
        <v>5390</v>
      </c>
      <c r="D5340" s="615">
        <v>11.51</v>
      </c>
      <c r="E5340" s="615">
        <v>14.77</v>
      </c>
      <c r="F5340" s="615">
        <v>26.28</v>
      </c>
    </row>
    <row r="5341" spans="1:6">
      <c r="A5341" s="612">
        <v>103051</v>
      </c>
      <c r="B5341" s="613" t="s">
        <v>10914</v>
      </c>
      <c r="C5341" s="614" t="s">
        <v>5390</v>
      </c>
      <c r="D5341" s="615">
        <v>13.86</v>
      </c>
      <c r="E5341" s="615">
        <v>17.95</v>
      </c>
      <c r="F5341" s="615">
        <v>31.81</v>
      </c>
    </row>
    <row r="5342" spans="1:6">
      <c r="A5342" s="612">
        <v>103052</v>
      </c>
      <c r="B5342" s="613" t="s">
        <v>10915</v>
      </c>
      <c r="C5342" s="614" t="s">
        <v>5390</v>
      </c>
      <c r="D5342" s="615">
        <v>20.73</v>
      </c>
      <c r="E5342" s="615">
        <v>22.19</v>
      </c>
      <c r="F5342" s="615">
        <v>42.92</v>
      </c>
    </row>
    <row r="5343" spans="1:6">
      <c r="A5343" s="617" t="s">
        <v>17022</v>
      </c>
      <c r="B5343" s="618" t="s">
        <v>17023</v>
      </c>
      <c r="C5343" s="619" t="s">
        <v>5390</v>
      </c>
      <c r="D5343" s="620">
        <v>30.49</v>
      </c>
      <c r="E5343" s="620">
        <v>74.88</v>
      </c>
      <c r="F5343" s="620">
        <v>105.37</v>
      </c>
    </row>
    <row r="5344" spans="1:6">
      <c r="A5344" s="617" t="s">
        <v>17024</v>
      </c>
      <c r="B5344" s="618" t="s">
        <v>17025</v>
      </c>
      <c r="C5344" s="619" t="s">
        <v>5390</v>
      </c>
      <c r="D5344" s="620">
        <v>16.78</v>
      </c>
      <c r="E5344" s="620">
        <v>37.44</v>
      </c>
      <c r="F5344" s="620">
        <v>54.22</v>
      </c>
    </row>
    <row r="5345" spans="1:6">
      <c r="A5345" s="617" t="s">
        <v>17026</v>
      </c>
      <c r="B5345" s="618" t="s">
        <v>17027</v>
      </c>
      <c r="C5345" s="619" t="s">
        <v>5390</v>
      </c>
      <c r="D5345" s="620">
        <v>43.14</v>
      </c>
      <c r="E5345" s="620">
        <v>112.32</v>
      </c>
      <c r="F5345" s="620">
        <v>155.46</v>
      </c>
    </row>
    <row r="5346" spans="1:6">
      <c r="A5346" s="617" t="s">
        <v>17028</v>
      </c>
      <c r="B5346" s="618" t="s">
        <v>17029</v>
      </c>
      <c r="C5346" s="619" t="s">
        <v>5390</v>
      </c>
      <c r="D5346" s="620">
        <v>7.2</v>
      </c>
      <c r="E5346" s="620">
        <v>18.73</v>
      </c>
      <c r="F5346" s="620">
        <v>25.93</v>
      </c>
    </row>
    <row r="5347" spans="1:6">
      <c r="A5347" s="617" t="s">
        <v>17030</v>
      </c>
      <c r="B5347" s="618" t="s">
        <v>17031</v>
      </c>
      <c r="C5347" s="619" t="s">
        <v>5390</v>
      </c>
      <c r="D5347" s="620">
        <v>3.6</v>
      </c>
      <c r="E5347" s="620">
        <v>10.61</v>
      </c>
      <c r="F5347" s="620">
        <v>14.21</v>
      </c>
    </row>
    <row r="5348" spans="1:6">
      <c r="A5348" s="617" t="s">
        <v>17032</v>
      </c>
      <c r="B5348" s="618" t="s">
        <v>17033</v>
      </c>
      <c r="C5348" s="619" t="s">
        <v>5390</v>
      </c>
      <c r="D5348" s="620">
        <v>35.96</v>
      </c>
      <c r="E5348" s="620">
        <v>93.61</v>
      </c>
      <c r="F5348" s="620">
        <v>129.57</v>
      </c>
    </row>
    <row r="5349" spans="1:6">
      <c r="A5349" s="621"/>
      <c r="B5349" s="627" t="s">
        <v>7618</v>
      </c>
      <c r="C5349" s="628"/>
      <c r="D5349" s="629"/>
      <c r="E5349" s="629"/>
      <c r="F5349" s="629"/>
    </row>
    <row r="5350" spans="1:6" ht="45">
      <c r="A5350" s="612">
        <v>89957</v>
      </c>
      <c r="B5350" s="613" t="s">
        <v>7619</v>
      </c>
      <c r="C5350" s="614" t="s">
        <v>5390</v>
      </c>
      <c r="D5350" s="615">
        <v>62.88</v>
      </c>
      <c r="E5350" s="615">
        <v>92.84</v>
      </c>
      <c r="F5350" s="615">
        <v>155.72</v>
      </c>
    </row>
    <row r="5351" spans="1:6">
      <c r="A5351" s="621"/>
      <c r="B5351" s="627" t="s">
        <v>17034</v>
      </c>
      <c r="C5351" s="628"/>
      <c r="D5351" s="629"/>
      <c r="E5351" s="629"/>
      <c r="F5351" s="629"/>
    </row>
    <row r="5352" spans="1:6" ht="60">
      <c r="A5352" s="612">
        <v>104112</v>
      </c>
      <c r="B5352" s="613" t="s">
        <v>13278</v>
      </c>
      <c r="C5352" s="614" t="s">
        <v>5390</v>
      </c>
      <c r="D5352" s="615">
        <v>99.36</v>
      </c>
      <c r="E5352" s="615">
        <v>62.8</v>
      </c>
      <c r="F5352" s="615">
        <v>162.16</v>
      </c>
    </row>
    <row r="5353" spans="1:6" ht="60">
      <c r="A5353" s="612">
        <v>104114</v>
      </c>
      <c r="B5353" s="613" t="s">
        <v>13279</v>
      </c>
      <c r="C5353" s="614" t="s">
        <v>5390</v>
      </c>
      <c r="D5353" s="615">
        <v>145.36000000000001</v>
      </c>
      <c r="E5353" s="615">
        <v>96.16</v>
      </c>
      <c r="F5353" s="615">
        <v>241.52</v>
      </c>
    </row>
    <row r="5354" spans="1:6" ht="60">
      <c r="A5354" s="612">
        <v>104116</v>
      </c>
      <c r="B5354" s="613" t="s">
        <v>13280</v>
      </c>
      <c r="C5354" s="614" t="s">
        <v>5390</v>
      </c>
      <c r="D5354" s="615">
        <v>191.36</v>
      </c>
      <c r="E5354" s="615">
        <v>129.53</v>
      </c>
      <c r="F5354" s="615">
        <v>320.89</v>
      </c>
    </row>
    <row r="5355" spans="1:6" ht="45">
      <c r="A5355" s="612">
        <v>104118</v>
      </c>
      <c r="B5355" s="613" t="s">
        <v>13281</v>
      </c>
      <c r="C5355" s="614" t="s">
        <v>5390</v>
      </c>
      <c r="D5355" s="615">
        <v>126.53</v>
      </c>
      <c r="E5355" s="615">
        <v>145.12</v>
      </c>
      <c r="F5355" s="615">
        <v>271.64999999999998</v>
      </c>
    </row>
    <row r="5356" spans="1:6" ht="45">
      <c r="A5356" s="612">
        <v>104120</v>
      </c>
      <c r="B5356" s="613" t="s">
        <v>13282</v>
      </c>
      <c r="C5356" s="614" t="s">
        <v>5390</v>
      </c>
      <c r="D5356" s="615">
        <v>191.12</v>
      </c>
      <c r="E5356" s="615">
        <v>236.07</v>
      </c>
      <c r="F5356" s="615">
        <v>427.19</v>
      </c>
    </row>
    <row r="5357" spans="1:6" ht="45">
      <c r="A5357" s="612">
        <v>104122</v>
      </c>
      <c r="B5357" s="613" t="s">
        <v>13283</v>
      </c>
      <c r="C5357" s="614" t="s">
        <v>5390</v>
      </c>
      <c r="D5357" s="615">
        <v>255.77</v>
      </c>
      <c r="E5357" s="615">
        <v>326.95999999999998</v>
      </c>
      <c r="F5357" s="615">
        <v>582.73</v>
      </c>
    </row>
    <row r="5358" spans="1:6">
      <c r="A5358" s="612">
        <v>104060</v>
      </c>
      <c r="B5358" s="613" t="s">
        <v>13276</v>
      </c>
      <c r="C5358" s="614" t="s">
        <v>5421</v>
      </c>
      <c r="D5358" s="615">
        <v>6.81</v>
      </c>
      <c r="E5358" s="615">
        <v>2.74</v>
      </c>
      <c r="F5358" s="615">
        <v>9.5500000000000007</v>
      </c>
    </row>
    <row r="5359" spans="1:6">
      <c r="A5359" s="612">
        <v>104061</v>
      </c>
      <c r="B5359" s="613" t="s">
        <v>13277</v>
      </c>
      <c r="C5359" s="614" t="s">
        <v>5421</v>
      </c>
      <c r="D5359" s="615">
        <v>12.98</v>
      </c>
      <c r="E5359" s="615">
        <v>4.13</v>
      </c>
      <c r="F5359" s="615">
        <v>17.11</v>
      </c>
    </row>
    <row r="5360" spans="1:6" ht="30">
      <c r="A5360" s="612">
        <v>104031</v>
      </c>
      <c r="B5360" s="613" t="s">
        <v>13253</v>
      </c>
      <c r="C5360" s="614" t="s">
        <v>5390</v>
      </c>
      <c r="D5360" s="615">
        <v>13.41</v>
      </c>
      <c r="E5360" s="615">
        <v>7.35</v>
      </c>
      <c r="F5360" s="615">
        <v>20.76</v>
      </c>
    </row>
    <row r="5361" spans="1:6" ht="30">
      <c r="A5361" s="612">
        <v>104032</v>
      </c>
      <c r="B5361" s="613" t="s">
        <v>13254</v>
      </c>
      <c r="C5361" s="614" t="s">
        <v>5390</v>
      </c>
      <c r="D5361" s="615">
        <v>18.55</v>
      </c>
      <c r="E5361" s="615">
        <v>7.52</v>
      </c>
      <c r="F5361" s="615">
        <v>26.07</v>
      </c>
    </row>
    <row r="5362" spans="1:6" ht="30">
      <c r="A5362" s="612">
        <v>104033</v>
      </c>
      <c r="B5362" s="613" t="s">
        <v>13255</v>
      </c>
      <c r="C5362" s="614" t="s">
        <v>5390</v>
      </c>
      <c r="D5362" s="615">
        <v>16.190000000000001</v>
      </c>
      <c r="E5362" s="615">
        <v>7.61</v>
      </c>
      <c r="F5362" s="615">
        <v>23.8</v>
      </c>
    </row>
    <row r="5363" spans="1:6" ht="30">
      <c r="A5363" s="612">
        <v>104034</v>
      </c>
      <c r="B5363" s="613" t="s">
        <v>13256</v>
      </c>
      <c r="C5363" s="614" t="s">
        <v>5390</v>
      </c>
      <c r="D5363" s="615">
        <v>23.19</v>
      </c>
      <c r="E5363" s="615">
        <v>7.79</v>
      </c>
      <c r="F5363" s="615">
        <v>30.98</v>
      </c>
    </row>
    <row r="5364" spans="1:6" ht="30">
      <c r="A5364" s="612">
        <v>104035</v>
      </c>
      <c r="B5364" s="613" t="s">
        <v>13257</v>
      </c>
      <c r="C5364" s="614" t="s">
        <v>5390</v>
      </c>
      <c r="D5364" s="615">
        <v>24.66</v>
      </c>
      <c r="E5364" s="615">
        <v>16.329999999999998</v>
      </c>
      <c r="F5364" s="615">
        <v>40.99</v>
      </c>
    </row>
    <row r="5365" spans="1:6" ht="30">
      <c r="A5365" s="612">
        <v>104036</v>
      </c>
      <c r="B5365" s="613" t="s">
        <v>13258</v>
      </c>
      <c r="C5365" s="614" t="s">
        <v>5390</v>
      </c>
      <c r="D5365" s="615">
        <v>25.38</v>
      </c>
      <c r="E5365" s="615">
        <v>16.920000000000002</v>
      </c>
      <c r="F5365" s="615">
        <v>42.3</v>
      </c>
    </row>
    <row r="5366" spans="1:6">
      <c r="A5366" s="617" t="s">
        <v>17035</v>
      </c>
      <c r="B5366" s="618" t="s">
        <v>17036</v>
      </c>
      <c r="C5366" s="619" t="s">
        <v>5390</v>
      </c>
      <c r="D5366" s="620">
        <v>43.72</v>
      </c>
      <c r="E5366" s="620">
        <v>17.27</v>
      </c>
      <c r="F5366" s="620">
        <v>60.99</v>
      </c>
    </row>
    <row r="5367" spans="1:6" ht="30">
      <c r="A5367" s="612">
        <v>104049</v>
      </c>
      <c r="B5367" s="613" t="s">
        <v>13266</v>
      </c>
      <c r="C5367" s="614" t="s">
        <v>5390</v>
      </c>
      <c r="D5367" s="615">
        <v>2.58</v>
      </c>
      <c r="E5367" s="615">
        <v>3.67</v>
      </c>
      <c r="F5367" s="615">
        <v>6.25</v>
      </c>
    </row>
    <row r="5368" spans="1:6" ht="30">
      <c r="A5368" s="612">
        <v>104050</v>
      </c>
      <c r="B5368" s="613" t="s">
        <v>13267</v>
      </c>
      <c r="C5368" s="614" t="s">
        <v>5390</v>
      </c>
      <c r="D5368" s="615">
        <v>4.41</v>
      </c>
      <c r="E5368" s="615">
        <v>5</v>
      </c>
      <c r="F5368" s="615">
        <v>9.41</v>
      </c>
    </row>
    <row r="5369" spans="1:6" ht="30">
      <c r="A5369" s="612">
        <v>104043</v>
      </c>
      <c r="B5369" s="613" t="s">
        <v>13260</v>
      </c>
      <c r="C5369" s="614" t="s">
        <v>5390</v>
      </c>
      <c r="D5369" s="615">
        <v>5.93</v>
      </c>
      <c r="E5369" s="615">
        <v>3.2</v>
      </c>
      <c r="F5369" s="615">
        <v>9.1300000000000008</v>
      </c>
    </row>
    <row r="5370" spans="1:6" ht="30">
      <c r="A5370" s="612">
        <v>104044</v>
      </c>
      <c r="B5370" s="613" t="s">
        <v>13261</v>
      </c>
      <c r="C5370" s="614" t="s">
        <v>5390</v>
      </c>
      <c r="D5370" s="615">
        <v>5.91</v>
      </c>
      <c r="E5370" s="615">
        <v>3.79</v>
      </c>
      <c r="F5370" s="615">
        <v>9.6999999999999993</v>
      </c>
    </row>
    <row r="5371" spans="1:6" ht="30">
      <c r="A5371" s="612">
        <v>104045</v>
      </c>
      <c r="B5371" s="613" t="s">
        <v>13262</v>
      </c>
      <c r="C5371" s="614" t="s">
        <v>5390</v>
      </c>
      <c r="D5371" s="615">
        <v>10.87</v>
      </c>
      <c r="E5371" s="615">
        <v>4.3600000000000003</v>
      </c>
      <c r="F5371" s="615">
        <v>15.23</v>
      </c>
    </row>
    <row r="5372" spans="1:6" ht="30">
      <c r="A5372" s="612">
        <v>104046</v>
      </c>
      <c r="B5372" s="613" t="s">
        <v>13263</v>
      </c>
      <c r="C5372" s="614" t="s">
        <v>5390</v>
      </c>
      <c r="D5372" s="615">
        <v>5.52</v>
      </c>
      <c r="E5372" s="615">
        <v>3.2</v>
      </c>
      <c r="F5372" s="615">
        <v>8.7200000000000006</v>
      </c>
    </row>
    <row r="5373" spans="1:6" ht="30">
      <c r="A5373" s="612">
        <v>104047</v>
      </c>
      <c r="B5373" s="613" t="s">
        <v>13264</v>
      </c>
      <c r="C5373" s="614" t="s">
        <v>5390</v>
      </c>
      <c r="D5373" s="615">
        <v>6.33</v>
      </c>
      <c r="E5373" s="615">
        <v>3.78</v>
      </c>
      <c r="F5373" s="615">
        <v>10.11</v>
      </c>
    </row>
    <row r="5374" spans="1:6" ht="30">
      <c r="A5374" s="612">
        <v>104048</v>
      </c>
      <c r="B5374" s="613" t="s">
        <v>13265</v>
      </c>
      <c r="C5374" s="614" t="s">
        <v>5390</v>
      </c>
      <c r="D5374" s="615">
        <v>10.51</v>
      </c>
      <c r="E5374" s="615">
        <v>4.3600000000000003</v>
      </c>
      <c r="F5374" s="615">
        <v>14.87</v>
      </c>
    </row>
    <row r="5375" spans="1:6" ht="30">
      <c r="A5375" s="612">
        <v>104051</v>
      </c>
      <c r="B5375" s="613" t="s">
        <v>13268</v>
      </c>
      <c r="C5375" s="614" t="s">
        <v>5390</v>
      </c>
      <c r="D5375" s="615">
        <v>5.0999999999999996</v>
      </c>
      <c r="E5375" s="615">
        <v>3.02</v>
      </c>
      <c r="F5375" s="615">
        <v>8.1199999999999992</v>
      </c>
    </row>
    <row r="5376" spans="1:6" ht="30">
      <c r="A5376" s="612">
        <v>104052</v>
      </c>
      <c r="B5376" s="613" t="s">
        <v>13269</v>
      </c>
      <c r="C5376" s="614" t="s">
        <v>5390</v>
      </c>
      <c r="D5376" s="615">
        <v>7.26</v>
      </c>
      <c r="E5376" s="615">
        <v>4.13</v>
      </c>
      <c r="F5376" s="615">
        <v>11.39</v>
      </c>
    </row>
    <row r="5377" spans="1:6">
      <c r="A5377" s="612">
        <v>104058</v>
      </c>
      <c r="B5377" s="613" t="s">
        <v>13274</v>
      </c>
      <c r="C5377" s="614" t="s">
        <v>5390</v>
      </c>
      <c r="D5377" s="615">
        <v>3.11</v>
      </c>
      <c r="E5377" s="615">
        <v>3.73</v>
      </c>
      <c r="F5377" s="615">
        <v>6.84</v>
      </c>
    </row>
    <row r="5378" spans="1:6">
      <c r="A5378" s="612">
        <v>104059</v>
      </c>
      <c r="B5378" s="613" t="s">
        <v>13275</v>
      </c>
      <c r="C5378" s="614" t="s">
        <v>5390</v>
      </c>
      <c r="D5378" s="615">
        <v>7.07</v>
      </c>
      <c r="E5378" s="615">
        <v>4.59</v>
      </c>
      <c r="F5378" s="615">
        <v>11.66</v>
      </c>
    </row>
    <row r="5379" spans="1:6" ht="30">
      <c r="A5379" s="612">
        <v>104055</v>
      </c>
      <c r="B5379" s="613" t="s">
        <v>13272</v>
      </c>
      <c r="C5379" s="614" t="s">
        <v>5390</v>
      </c>
      <c r="D5379" s="615">
        <v>13.05</v>
      </c>
      <c r="E5379" s="615">
        <v>3.01</v>
      </c>
      <c r="F5379" s="615">
        <v>16.059999999999999</v>
      </c>
    </row>
    <row r="5380" spans="1:6">
      <c r="A5380" s="612">
        <v>104056</v>
      </c>
      <c r="B5380" s="613" t="s">
        <v>13273</v>
      </c>
      <c r="C5380" s="614" t="s">
        <v>5390</v>
      </c>
      <c r="D5380" s="615">
        <v>20.66</v>
      </c>
      <c r="E5380" s="615">
        <v>3.37</v>
      </c>
      <c r="F5380" s="615">
        <v>24.03</v>
      </c>
    </row>
    <row r="5381" spans="1:6" ht="30">
      <c r="A5381" s="612">
        <v>104039</v>
      </c>
      <c r="B5381" s="613" t="s">
        <v>13259</v>
      </c>
      <c r="C5381" s="614" t="s">
        <v>5390</v>
      </c>
      <c r="D5381" s="615">
        <v>63.24</v>
      </c>
      <c r="E5381" s="615">
        <v>16.13</v>
      </c>
      <c r="F5381" s="615">
        <v>79.37</v>
      </c>
    </row>
    <row r="5382" spans="1:6" ht="30">
      <c r="A5382" s="612">
        <v>104053</v>
      </c>
      <c r="B5382" s="613" t="s">
        <v>13270</v>
      </c>
      <c r="C5382" s="614" t="s">
        <v>5390</v>
      </c>
      <c r="D5382" s="615">
        <v>6.46</v>
      </c>
      <c r="E5382" s="615">
        <v>3.01</v>
      </c>
      <c r="F5382" s="615">
        <v>9.4700000000000006</v>
      </c>
    </row>
    <row r="5383" spans="1:6" ht="30">
      <c r="A5383" s="612">
        <v>104054</v>
      </c>
      <c r="B5383" s="613" t="s">
        <v>13271</v>
      </c>
      <c r="C5383" s="614" t="s">
        <v>5390</v>
      </c>
      <c r="D5383" s="615">
        <v>14.68</v>
      </c>
      <c r="E5383" s="615">
        <v>4.12</v>
      </c>
      <c r="F5383" s="615">
        <v>18.8</v>
      </c>
    </row>
    <row r="5384" spans="1:6">
      <c r="A5384" s="621"/>
      <c r="B5384" s="627" t="s">
        <v>11541</v>
      </c>
      <c r="C5384" s="628"/>
      <c r="D5384" s="629"/>
      <c r="E5384" s="629"/>
      <c r="F5384" s="629"/>
    </row>
    <row r="5385" spans="1:6" ht="30">
      <c r="A5385" s="612">
        <v>95634</v>
      </c>
      <c r="B5385" s="613" t="s">
        <v>7620</v>
      </c>
      <c r="C5385" s="614" t="s">
        <v>5390</v>
      </c>
      <c r="D5385" s="615">
        <v>188.89</v>
      </c>
      <c r="E5385" s="615">
        <v>55.1</v>
      </c>
      <c r="F5385" s="615">
        <v>243.99</v>
      </c>
    </row>
    <row r="5386" spans="1:6" ht="30">
      <c r="A5386" s="612">
        <v>95635</v>
      </c>
      <c r="B5386" s="613" t="s">
        <v>7621</v>
      </c>
      <c r="C5386" s="614" t="s">
        <v>5390</v>
      </c>
      <c r="D5386" s="615">
        <v>195.01</v>
      </c>
      <c r="E5386" s="615">
        <v>63.74</v>
      </c>
      <c r="F5386" s="615">
        <v>258.75</v>
      </c>
    </row>
    <row r="5387" spans="1:6" ht="30">
      <c r="A5387" s="612">
        <v>95636</v>
      </c>
      <c r="B5387" s="613" t="s">
        <v>10916</v>
      </c>
      <c r="C5387" s="614" t="s">
        <v>5390</v>
      </c>
      <c r="D5387" s="615">
        <v>263.64999999999998</v>
      </c>
      <c r="E5387" s="615">
        <v>122.83</v>
      </c>
      <c r="F5387" s="615">
        <v>386.48</v>
      </c>
    </row>
    <row r="5388" spans="1:6" ht="30">
      <c r="A5388" s="612">
        <v>95637</v>
      </c>
      <c r="B5388" s="613" t="s">
        <v>7622</v>
      </c>
      <c r="C5388" s="614" t="s">
        <v>5390</v>
      </c>
      <c r="D5388" s="615">
        <v>390.68</v>
      </c>
      <c r="E5388" s="615">
        <v>210.29</v>
      </c>
      <c r="F5388" s="615">
        <v>600.97</v>
      </c>
    </row>
    <row r="5389" spans="1:6" ht="30">
      <c r="A5389" s="612">
        <v>95638</v>
      </c>
      <c r="B5389" s="613" t="s">
        <v>7623</v>
      </c>
      <c r="C5389" s="614" t="s">
        <v>5390</v>
      </c>
      <c r="D5389" s="615">
        <v>487.78</v>
      </c>
      <c r="E5389" s="615">
        <v>242.46</v>
      </c>
      <c r="F5389" s="615">
        <v>730.24</v>
      </c>
    </row>
    <row r="5390" spans="1:6" ht="30">
      <c r="A5390" s="612">
        <v>95639</v>
      </c>
      <c r="B5390" s="613" t="s">
        <v>7624</v>
      </c>
      <c r="C5390" s="614" t="s">
        <v>5390</v>
      </c>
      <c r="D5390" s="615">
        <v>683.55</v>
      </c>
      <c r="E5390" s="615">
        <v>249.61</v>
      </c>
      <c r="F5390" s="615">
        <v>933.16</v>
      </c>
    </row>
    <row r="5391" spans="1:6" ht="30">
      <c r="A5391" s="612">
        <v>97741</v>
      </c>
      <c r="B5391" s="613" t="s">
        <v>7625</v>
      </c>
      <c r="C5391" s="614" t="s">
        <v>5390</v>
      </c>
      <c r="D5391" s="615">
        <v>127.87</v>
      </c>
      <c r="E5391" s="615">
        <v>54.31</v>
      </c>
      <c r="F5391" s="615">
        <v>182.18</v>
      </c>
    </row>
    <row r="5392" spans="1:6" ht="30">
      <c r="A5392" s="612">
        <v>95641</v>
      </c>
      <c r="B5392" s="613" t="s">
        <v>7626</v>
      </c>
      <c r="C5392" s="614" t="s">
        <v>5390</v>
      </c>
      <c r="D5392" s="615">
        <v>230.87</v>
      </c>
      <c r="E5392" s="615">
        <v>95.31</v>
      </c>
      <c r="F5392" s="615">
        <v>326.18</v>
      </c>
    </row>
    <row r="5393" spans="1:6" ht="30">
      <c r="A5393" s="612">
        <v>95642</v>
      </c>
      <c r="B5393" s="613" t="s">
        <v>7627</v>
      </c>
      <c r="C5393" s="614" t="s">
        <v>5390</v>
      </c>
      <c r="D5393" s="615">
        <v>341.58</v>
      </c>
      <c r="E5393" s="615">
        <v>140.9</v>
      </c>
      <c r="F5393" s="615">
        <v>482.48</v>
      </c>
    </row>
    <row r="5394" spans="1:6" ht="30">
      <c r="A5394" s="612">
        <v>95643</v>
      </c>
      <c r="B5394" s="613" t="s">
        <v>7628</v>
      </c>
      <c r="C5394" s="614" t="s">
        <v>5390</v>
      </c>
      <c r="D5394" s="615">
        <v>448.31</v>
      </c>
      <c r="E5394" s="615">
        <v>183.29</v>
      </c>
      <c r="F5394" s="615">
        <v>631.6</v>
      </c>
    </row>
    <row r="5395" spans="1:6" ht="30">
      <c r="A5395" s="612">
        <v>95644</v>
      </c>
      <c r="B5395" s="613" t="s">
        <v>7629</v>
      </c>
      <c r="C5395" s="614" t="s">
        <v>5390</v>
      </c>
      <c r="D5395" s="615">
        <v>177.61</v>
      </c>
      <c r="E5395" s="615">
        <v>60.32</v>
      </c>
      <c r="F5395" s="615">
        <v>237.93</v>
      </c>
    </row>
    <row r="5396" spans="1:6" ht="30">
      <c r="A5396" s="612">
        <v>95645</v>
      </c>
      <c r="B5396" s="613" t="s">
        <v>7630</v>
      </c>
      <c r="C5396" s="614" t="s">
        <v>5390</v>
      </c>
      <c r="D5396" s="615">
        <v>329.43</v>
      </c>
      <c r="E5396" s="615">
        <v>107.17</v>
      </c>
      <c r="F5396" s="615">
        <v>436.6</v>
      </c>
    </row>
    <row r="5397" spans="1:6" ht="30">
      <c r="A5397" s="612">
        <v>95646</v>
      </c>
      <c r="B5397" s="613" t="s">
        <v>7631</v>
      </c>
      <c r="C5397" s="614" t="s">
        <v>5390</v>
      </c>
      <c r="D5397" s="615">
        <v>491.68</v>
      </c>
      <c r="E5397" s="615">
        <v>159.13</v>
      </c>
      <c r="F5397" s="615">
        <v>650.80999999999995</v>
      </c>
    </row>
    <row r="5398" spans="1:6" ht="30">
      <c r="A5398" s="612">
        <v>95647</v>
      </c>
      <c r="B5398" s="613" t="s">
        <v>7632</v>
      </c>
      <c r="C5398" s="614" t="s">
        <v>5390</v>
      </c>
      <c r="D5398" s="615">
        <v>646.59</v>
      </c>
      <c r="E5398" s="615">
        <v>207.26</v>
      </c>
      <c r="F5398" s="615">
        <v>853.85</v>
      </c>
    </row>
    <row r="5399" spans="1:6" ht="30">
      <c r="A5399" s="612">
        <v>95648</v>
      </c>
      <c r="B5399" s="613" t="s">
        <v>13228</v>
      </c>
      <c r="C5399" s="614" t="s">
        <v>5390</v>
      </c>
      <c r="D5399" s="615">
        <v>531.54999999999995</v>
      </c>
      <c r="E5399" s="615">
        <v>58.22</v>
      </c>
      <c r="F5399" s="615">
        <v>589.77</v>
      </c>
    </row>
    <row r="5400" spans="1:6" ht="30">
      <c r="A5400" s="612">
        <v>95649</v>
      </c>
      <c r="B5400" s="613" t="s">
        <v>13229</v>
      </c>
      <c r="C5400" s="614" t="s">
        <v>5390</v>
      </c>
      <c r="D5400" s="615">
        <v>911.71</v>
      </c>
      <c r="E5400" s="615">
        <v>102.18</v>
      </c>
      <c r="F5400" s="615">
        <v>1013.89</v>
      </c>
    </row>
    <row r="5401" spans="1:6" ht="30">
      <c r="A5401" s="612">
        <v>95650</v>
      </c>
      <c r="B5401" s="613" t="s">
        <v>13230</v>
      </c>
      <c r="C5401" s="614" t="s">
        <v>5390</v>
      </c>
      <c r="D5401" s="615">
        <v>1329.36</v>
      </c>
      <c r="E5401" s="615">
        <v>151.1</v>
      </c>
      <c r="F5401" s="615">
        <v>1480.46</v>
      </c>
    </row>
    <row r="5402" spans="1:6" ht="30">
      <c r="A5402" s="612">
        <v>95651</v>
      </c>
      <c r="B5402" s="613" t="s">
        <v>13231</v>
      </c>
      <c r="C5402" s="614" t="s">
        <v>5390</v>
      </c>
      <c r="D5402" s="615">
        <v>1725.31</v>
      </c>
      <c r="E5402" s="615">
        <v>196.56</v>
      </c>
      <c r="F5402" s="615">
        <v>1921.87</v>
      </c>
    </row>
    <row r="5403" spans="1:6" ht="30">
      <c r="A5403" s="612">
        <v>95652</v>
      </c>
      <c r="B5403" s="613" t="s">
        <v>13232</v>
      </c>
      <c r="C5403" s="614" t="s">
        <v>5390</v>
      </c>
      <c r="D5403" s="615">
        <v>668.15</v>
      </c>
      <c r="E5403" s="615">
        <v>64.67</v>
      </c>
      <c r="F5403" s="615">
        <v>732.82</v>
      </c>
    </row>
    <row r="5404" spans="1:6" ht="30">
      <c r="A5404" s="612">
        <v>95653</v>
      </c>
      <c r="B5404" s="613" t="s">
        <v>13233</v>
      </c>
      <c r="C5404" s="614" t="s">
        <v>5390</v>
      </c>
      <c r="D5404" s="615">
        <v>1183.1400000000001</v>
      </c>
      <c r="E5404" s="615">
        <v>114.92</v>
      </c>
      <c r="F5404" s="615">
        <v>1298.06</v>
      </c>
    </row>
    <row r="5405" spans="1:6" ht="30">
      <c r="A5405" s="612">
        <v>95654</v>
      </c>
      <c r="B5405" s="613" t="s">
        <v>13234</v>
      </c>
      <c r="C5405" s="614" t="s">
        <v>5390</v>
      </c>
      <c r="D5405" s="615">
        <v>1740.93</v>
      </c>
      <c r="E5405" s="615">
        <v>170.64</v>
      </c>
      <c r="F5405" s="615">
        <v>1911.57</v>
      </c>
    </row>
    <row r="5406" spans="1:6" ht="30">
      <c r="A5406" s="612">
        <v>95655</v>
      </c>
      <c r="B5406" s="613" t="s">
        <v>13235</v>
      </c>
      <c r="C5406" s="614" t="s">
        <v>5390</v>
      </c>
      <c r="D5406" s="615">
        <v>2270.56</v>
      </c>
      <c r="E5406" s="615">
        <v>222.26</v>
      </c>
      <c r="F5406" s="615">
        <v>2492.8200000000002</v>
      </c>
    </row>
    <row r="5407" spans="1:6" ht="45">
      <c r="A5407" s="612">
        <v>95657</v>
      </c>
      <c r="B5407" s="613" t="s">
        <v>13236</v>
      </c>
      <c r="C5407" s="614" t="s">
        <v>5390</v>
      </c>
      <c r="D5407" s="615">
        <v>232.24</v>
      </c>
      <c r="E5407" s="615">
        <v>52.44</v>
      </c>
      <c r="F5407" s="615">
        <v>284.68</v>
      </c>
    </row>
    <row r="5408" spans="1:6" ht="45">
      <c r="A5408" s="612">
        <v>95658</v>
      </c>
      <c r="B5408" s="613" t="s">
        <v>13237</v>
      </c>
      <c r="C5408" s="614" t="s">
        <v>5390</v>
      </c>
      <c r="D5408" s="615">
        <v>432.76</v>
      </c>
      <c r="E5408" s="615">
        <v>101.45</v>
      </c>
      <c r="F5408" s="615">
        <v>534.21</v>
      </c>
    </row>
    <row r="5409" spans="1:6" ht="45">
      <c r="A5409" s="612">
        <v>95659</v>
      </c>
      <c r="B5409" s="613" t="s">
        <v>13238</v>
      </c>
      <c r="C5409" s="614" t="s">
        <v>5390</v>
      </c>
      <c r="D5409" s="615">
        <v>588.4</v>
      </c>
      <c r="E5409" s="615">
        <v>158.77000000000001</v>
      </c>
      <c r="F5409" s="615">
        <v>747.17</v>
      </c>
    </row>
    <row r="5410" spans="1:6" ht="45">
      <c r="A5410" s="612">
        <v>95660</v>
      </c>
      <c r="B5410" s="613" t="s">
        <v>13239</v>
      </c>
      <c r="C5410" s="614" t="s">
        <v>5390</v>
      </c>
      <c r="D5410" s="615">
        <v>854.86</v>
      </c>
      <c r="E5410" s="615">
        <v>208.87</v>
      </c>
      <c r="F5410" s="615">
        <v>1063.73</v>
      </c>
    </row>
    <row r="5411" spans="1:6" ht="45">
      <c r="A5411" s="612">
        <v>95661</v>
      </c>
      <c r="B5411" s="613" t="s">
        <v>13240</v>
      </c>
      <c r="C5411" s="614" t="s">
        <v>5390</v>
      </c>
      <c r="D5411" s="615">
        <v>302.77999999999997</v>
      </c>
      <c r="E5411" s="615">
        <v>62.55</v>
      </c>
      <c r="F5411" s="615">
        <v>365.33</v>
      </c>
    </row>
    <row r="5412" spans="1:6" ht="45">
      <c r="A5412" s="612">
        <v>95662</v>
      </c>
      <c r="B5412" s="613" t="s">
        <v>13241</v>
      </c>
      <c r="C5412" s="614" t="s">
        <v>5390</v>
      </c>
      <c r="D5412" s="615">
        <v>573.48</v>
      </c>
      <c r="E5412" s="615">
        <v>123.4</v>
      </c>
      <c r="F5412" s="615">
        <v>696.88</v>
      </c>
    </row>
    <row r="5413" spans="1:6" ht="45">
      <c r="A5413" s="612">
        <v>95663</v>
      </c>
      <c r="B5413" s="613" t="s">
        <v>13242</v>
      </c>
      <c r="C5413" s="614" t="s">
        <v>5390</v>
      </c>
      <c r="D5413" s="615">
        <v>862.57</v>
      </c>
      <c r="E5413" s="615">
        <v>189.32</v>
      </c>
      <c r="F5413" s="615">
        <v>1051.8900000000001</v>
      </c>
    </row>
    <row r="5414" spans="1:6" ht="45">
      <c r="A5414" s="612">
        <v>95664</v>
      </c>
      <c r="B5414" s="613" t="s">
        <v>13243</v>
      </c>
      <c r="C5414" s="614" t="s">
        <v>5390</v>
      </c>
      <c r="D5414" s="615">
        <v>1136.23</v>
      </c>
      <c r="E5414" s="615">
        <v>249.06</v>
      </c>
      <c r="F5414" s="615">
        <v>1385.29</v>
      </c>
    </row>
    <row r="5415" spans="1:6" ht="45">
      <c r="A5415" s="612">
        <v>95665</v>
      </c>
      <c r="B5415" s="613" t="s">
        <v>13244</v>
      </c>
      <c r="C5415" s="614" t="s">
        <v>5390</v>
      </c>
      <c r="D5415" s="615">
        <v>243.39</v>
      </c>
      <c r="E5415" s="615">
        <v>54.84</v>
      </c>
      <c r="F5415" s="615">
        <v>298.23</v>
      </c>
    </row>
    <row r="5416" spans="1:6" ht="45">
      <c r="A5416" s="612">
        <v>95666</v>
      </c>
      <c r="B5416" s="613" t="s">
        <v>13245</v>
      </c>
      <c r="C5416" s="614" t="s">
        <v>5390</v>
      </c>
      <c r="D5416" s="615">
        <v>458.06</v>
      </c>
      <c r="E5416" s="615">
        <v>108.18</v>
      </c>
      <c r="F5416" s="615">
        <v>566.24</v>
      </c>
    </row>
    <row r="5417" spans="1:6" ht="45">
      <c r="A5417" s="612">
        <v>95667</v>
      </c>
      <c r="B5417" s="613" t="s">
        <v>13246</v>
      </c>
      <c r="C5417" s="614" t="s">
        <v>5390</v>
      </c>
      <c r="D5417" s="615">
        <v>680.05</v>
      </c>
      <c r="E5417" s="615">
        <v>166.13</v>
      </c>
      <c r="F5417" s="615">
        <v>846.18</v>
      </c>
    </row>
    <row r="5418" spans="1:6" ht="45">
      <c r="A5418" s="612">
        <v>95668</v>
      </c>
      <c r="B5418" s="613" t="s">
        <v>13247</v>
      </c>
      <c r="C5418" s="614" t="s">
        <v>5390</v>
      </c>
      <c r="D5418" s="615">
        <v>891.16</v>
      </c>
      <c r="E5418" s="615">
        <v>218.43</v>
      </c>
      <c r="F5418" s="615">
        <v>1109.5899999999999</v>
      </c>
    </row>
    <row r="5419" spans="1:6" ht="45">
      <c r="A5419" s="612">
        <v>95669</v>
      </c>
      <c r="B5419" s="613" t="s">
        <v>13248</v>
      </c>
      <c r="C5419" s="614" t="s">
        <v>5390</v>
      </c>
      <c r="D5419" s="615">
        <v>326.5</v>
      </c>
      <c r="E5419" s="615">
        <v>65.41</v>
      </c>
      <c r="F5419" s="615">
        <v>391.91</v>
      </c>
    </row>
    <row r="5420" spans="1:6" ht="45">
      <c r="A5420" s="612">
        <v>95670</v>
      </c>
      <c r="B5420" s="613" t="s">
        <v>13249</v>
      </c>
      <c r="C5420" s="614" t="s">
        <v>5390</v>
      </c>
      <c r="D5420" s="615">
        <v>598.23</v>
      </c>
      <c r="E5420" s="615">
        <v>129.01</v>
      </c>
      <c r="F5420" s="615">
        <v>727.24</v>
      </c>
    </row>
    <row r="5421" spans="1:6" ht="45">
      <c r="A5421" s="612">
        <v>95671</v>
      </c>
      <c r="B5421" s="613" t="s">
        <v>13250</v>
      </c>
      <c r="C5421" s="614" t="s">
        <v>5390</v>
      </c>
      <c r="D5421" s="615">
        <v>893.58</v>
      </c>
      <c r="E5421" s="615">
        <v>198.08</v>
      </c>
      <c r="F5421" s="615">
        <v>1091.6600000000001</v>
      </c>
    </row>
    <row r="5422" spans="1:6" ht="45">
      <c r="A5422" s="612">
        <v>95672</v>
      </c>
      <c r="B5422" s="613" t="s">
        <v>13251</v>
      </c>
      <c r="C5422" s="614" t="s">
        <v>5390</v>
      </c>
      <c r="D5422" s="615">
        <v>1198.8</v>
      </c>
      <c r="E5422" s="615">
        <v>260.45999999999998</v>
      </c>
      <c r="F5422" s="615">
        <v>1459.26</v>
      </c>
    </row>
    <row r="5423" spans="1:6">
      <c r="A5423" s="621"/>
      <c r="B5423" s="627" t="s">
        <v>11542</v>
      </c>
      <c r="C5423" s="628"/>
      <c r="D5423" s="629"/>
      <c r="E5423" s="629"/>
      <c r="F5423" s="629"/>
    </row>
    <row r="5424" spans="1:6">
      <c r="A5424" s="612">
        <v>95673</v>
      </c>
      <c r="B5424" s="613" t="s">
        <v>7633</v>
      </c>
      <c r="C5424" s="614" t="s">
        <v>5390</v>
      </c>
      <c r="D5424" s="615">
        <v>94.32</v>
      </c>
      <c r="E5424" s="615">
        <v>17.010000000000002</v>
      </c>
      <c r="F5424" s="615">
        <v>111.33</v>
      </c>
    </row>
    <row r="5425" spans="1:6">
      <c r="A5425" s="612">
        <v>95674</v>
      </c>
      <c r="B5425" s="613" t="s">
        <v>7634</v>
      </c>
      <c r="C5425" s="614" t="s">
        <v>5390</v>
      </c>
      <c r="D5425" s="615">
        <v>100.75</v>
      </c>
      <c r="E5425" s="615">
        <v>17.010000000000002</v>
      </c>
      <c r="F5425" s="615">
        <v>117.76</v>
      </c>
    </row>
    <row r="5426" spans="1:6">
      <c r="A5426" s="612">
        <v>95675</v>
      </c>
      <c r="B5426" s="613" t="s">
        <v>7635</v>
      </c>
      <c r="C5426" s="614" t="s">
        <v>5390</v>
      </c>
      <c r="D5426" s="615">
        <v>123.72</v>
      </c>
      <c r="E5426" s="615">
        <v>19.670000000000002</v>
      </c>
      <c r="F5426" s="615">
        <v>143.38999999999999</v>
      </c>
    </row>
    <row r="5427" spans="1:6">
      <c r="A5427" s="617" t="s">
        <v>17037</v>
      </c>
      <c r="B5427" s="618" t="s">
        <v>17038</v>
      </c>
      <c r="C5427" s="619" t="s">
        <v>1</v>
      </c>
      <c r="D5427" s="620">
        <v>344.68</v>
      </c>
      <c r="E5427" s="620">
        <v>25.21</v>
      </c>
      <c r="F5427" s="620">
        <v>369.89</v>
      </c>
    </row>
    <row r="5428" spans="1:6" ht="30">
      <c r="A5428" s="612">
        <v>95676</v>
      </c>
      <c r="B5428" s="613" t="s">
        <v>7636</v>
      </c>
      <c r="C5428" s="614" t="s">
        <v>5390</v>
      </c>
      <c r="D5428" s="615">
        <v>85.13</v>
      </c>
      <c r="E5428" s="615">
        <v>8.1</v>
      </c>
      <c r="F5428" s="615">
        <v>93.23</v>
      </c>
    </row>
    <row r="5429" spans="1:6">
      <c r="A5429" s="621"/>
      <c r="B5429" s="627" t="s">
        <v>7637</v>
      </c>
      <c r="C5429" s="628"/>
      <c r="D5429" s="629"/>
      <c r="E5429" s="629"/>
      <c r="F5429" s="629"/>
    </row>
    <row r="5430" spans="1:6">
      <c r="A5430" s="621"/>
      <c r="B5430" s="627" t="s">
        <v>11543</v>
      </c>
      <c r="C5430" s="628"/>
      <c r="D5430" s="629"/>
      <c r="E5430" s="629"/>
      <c r="F5430" s="629"/>
    </row>
    <row r="5431" spans="1:6">
      <c r="A5431" s="617" t="s">
        <v>17039</v>
      </c>
      <c r="B5431" s="618" t="s">
        <v>17040</v>
      </c>
      <c r="C5431" s="619" t="s">
        <v>1</v>
      </c>
      <c r="D5431" s="620">
        <v>417.56</v>
      </c>
      <c r="E5431" s="620">
        <v>10.51</v>
      </c>
      <c r="F5431" s="620">
        <v>428.07</v>
      </c>
    </row>
    <row r="5432" spans="1:6" ht="30">
      <c r="A5432" s="617" t="s">
        <v>17041</v>
      </c>
      <c r="B5432" s="618" t="s">
        <v>17042</v>
      </c>
      <c r="C5432" s="619" t="s">
        <v>1</v>
      </c>
      <c r="D5432" s="620">
        <v>1363.96</v>
      </c>
      <c r="E5432" s="620">
        <v>152.43</v>
      </c>
      <c r="F5432" s="620">
        <v>1516.39</v>
      </c>
    </row>
    <row r="5433" spans="1:6">
      <c r="A5433" s="617" t="s">
        <v>17043</v>
      </c>
      <c r="B5433" s="618" t="s">
        <v>17044</v>
      </c>
      <c r="C5433" s="619" t="s">
        <v>1</v>
      </c>
      <c r="D5433" s="620">
        <v>4597.38</v>
      </c>
      <c r="E5433" s="620">
        <v>157.44</v>
      </c>
      <c r="F5433" s="620">
        <v>4754.82</v>
      </c>
    </row>
    <row r="5434" spans="1:6" ht="30">
      <c r="A5434" s="617" t="s">
        <v>17045</v>
      </c>
      <c r="B5434" s="618" t="s">
        <v>17046</v>
      </c>
      <c r="C5434" s="619" t="s">
        <v>5390</v>
      </c>
      <c r="D5434" s="620">
        <v>7689</v>
      </c>
      <c r="E5434" s="620">
        <v>0</v>
      </c>
      <c r="F5434" s="620">
        <v>7689</v>
      </c>
    </row>
    <row r="5435" spans="1:6">
      <c r="A5435" s="621"/>
      <c r="B5435" s="627" t="s">
        <v>11544</v>
      </c>
      <c r="C5435" s="628"/>
      <c r="D5435" s="629"/>
      <c r="E5435" s="629"/>
      <c r="F5435" s="629"/>
    </row>
    <row r="5436" spans="1:6" ht="30">
      <c r="A5436" s="612">
        <v>102611</v>
      </c>
      <c r="B5436" s="613" t="s">
        <v>10821</v>
      </c>
      <c r="C5436" s="614" t="s">
        <v>5390</v>
      </c>
      <c r="D5436" s="615">
        <v>301.56</v>
      </c>
      <c r="E5436" s="615">
        <v>4.29</v>
      </c>
      <c r="F5436" s="615">
        <v>305.85000000000002</v>
      </c>
    </row>
    <row r="5437" spans="1:6" ht="30">
      <c r="A5437" s="612">
        <v>102613</v>
      </c>
      <c r="B5437" s="613" t="s">
        <v>10822</v>
      </c>
      <c r="C5437" s="614" t="s">
        <v>5390</v>
      </c>
      <c r="D5437" s="615">
        <v>414.39</v>
      </c>
      <c r="E5437" s="615">
        <v>5.73</v>
      </c>
      <c r="F5437" s="615">
        <v>420.12</v>
      </c>
    </row>
    <row r="5438" spans="1:6" ht="30">
      <c r="A5438" s="612">
        <v>102614</v>
      </c>
      <c r="B5438" s="613" t="s">
        <v>10823</v>
      </c>
      <c r="C5438" s="614" t="s">
        <v>5390</v>
      </c>
      <c r="D5438" s="615">
        <v>671.59</v>
      </c>
      <c r="E5438" s="615">
        <v>7.37</v>
      </c>
      <c r="F5438" s="615">
        <v>678.96</v>
      </c>
    </row>
    <row r="5439" spans="1:6" ht="30">
      <c r="A5439" s="612">
        <v>102615</v>
      </c>
      <c r="B5439" s="613" t="s">
        <v>10824</v>
      </c>
      <c r="C5439" s="614" t="s">
        <v>5390</v>
      </c>
      <c r="D5439" s="615">
        <v>865.63</v>
      </c>
      <c r="E5439" s="615">
        <v>9.23</v>
      </c>
      <c r="F5439" s="615">
        <v>874.86</v>
      </c>
    </row>
    <row r="5440" spans="1:6" ht="30">
      <c r="A5440" s="612">
        <v>102617</v>
      </c>
      <c r="B5440" s="613" t="s">
        <v>10825</v>
      </c>
      <c r="C5440" s="614" t="s">
        <v>5390</v>
      </c>
      <c r="D5440" s="615">
        <v>2337.94</v>
      </c>
      <c r="E5440" s="615">
        <v>183.73</v>
      </c>
      <c r="F5440" s="615">
        <v>2521.67</v>
      </c>
    </row>
    <row r="5441" spans="1:6" ht="30">
      <c r="A5441" s="612">
        <v>102619</v>
      </c>
      <c r="B5441" s="613" t="s">
        <v>10826</v>
      </c>
      <c r="C5441" s="614" t="s">
        <v>5390</v>
      </c>
      <c r="D5441" s="615">
        <v>4399.1400000000003</v>
      </c>
      <c r="E5441" s="615">
        <v>183.72</v>
      </c>
      <c r="F5441" s="615">
        <v>4582.8599999999997</v>
      </c>
    </row>
    <row r="5442" spans="1:6">
      <c r="A5442" s="621"/>
      <c r="B5442" s="627" t="s">
        <v>11545</v>
      </c>
      <c r="C5442" s="628"/>
      <c r="D5442" s="629"/>
      <c r="E5442" s="629"/>
      <c r="F5442" s="629"/>
    </row>
    <row r="5443" spans="1:6" ht="30">
      <c r="A5443" s="612">
        <v>102622</v>
      </c>
      <c r="B5443" s="613" t="s">
        <v>10827</v>
      </c>
      <c r="C5443" s="614" t="s">
        <v>5390</v>
      </c>
      <c r="D5443" s="615">
        <v>557.70000000000005</v>
      </c>
      <c r="E5443" s="615">
        <v>90.01</v>
      </c>
      <c r="F5443" s="615">
        <v>647.71</v>
      </c>
    </row>
    <row r="5444" spans="1:6" ht="30">
      <c r="A5444" s="617" t="s">
        <v>17047</v>
      </c>
      <c r="B5444" s="618" t="s">
        <v>17048</v>
      </c>
      <c r="C5444" s="619" t="s">
        <v>1</v>
      </c>
      <c r="D5444" s="620">
        <v>473.34</v>
      </c>
      <c r="E5444" s="620">
        <v>278.97000000000003</v>
      </c>
      <c r="F5444" s="620">
        <v>752.31</v>
      </c>
    </row>
    <row r="5445" spans="1:6">
      <c r="A5445" s="612">
        <v>102605</v>
      </c>
      <c r="B5445" s="613" t="s">
        <v>10816</v>
      </c>
      <c r="C5445" s="614" t="s">
        <v>5390</v>
      </c>
      <c r="D5445" s="615">
        <v>288.01</v>
      </c>
      <c r="E5445" s="615">
        <v>3.93</v>
      </c>
      <c r="F5445" s="615">
        <v>291.94</v>
      </c>
    </row>
    <row r="5446" spans="1:6">
      <c r="A5446" s="617" t="s">
        <v>17049</v>
      </c>
      <c r="B5446" s="618" t="s">
        <v>17050</v>
      </c>
      <c r="C5446" s="619" t="s">
        <v>1</v>
      </c>
      <c r="D5446" s="620">
        <v>291.89</v>
      </c>
      <c r="E5446" s="620">
        <v>10.51</v>
      </c>
      <c r="F5446" s="620">
        <v>302.39999999999998</v>
      </c>
    </row>
    <row r="5447" spans="1:6">
      <c r="A5447" s="612">
        <v>102606</v>
      </c>
      <c r="B5447" s="613" t="s">
        <v>10817</v>
      </c>
      <c r="C5447" s="614" t="s">
        <v>5390</v>
      </c>
      <c r="D5447" s="615">
        <v>493.18</v>
      </c>
      <c r="E5447" s="615">
        <v>4.84</v>
      </c>
      <c r="F5447" s="615">
        <v>498.02</v>
      </c>
    </row>
    <row r="5448" spans="1:6" ht="30">
      <c r="A5448" s="612">
        <v>102623</v>
      </c>
      <c r="B5448" s="613" t="s">
        <v>10828</v>
      </c>
      <c r="C5448" s="614" t="s">
        <v>5390</v>
      </c>
      <c r="D5448" s="615">
        <v>822.3</v>
      </c>
      <c r="E5448" s="615">
        <v>102.33</v>
      </c>
      <c r="F5448" s="615">
        <v>924.63</v>
      </c>
    </row>
    <row r="5449" spans="1:6">
      <c r="A5449" s="612">
        <v>102607</v>
      </c>
      <c r="B5449" s="613" t="s">
        <v>10818</v>
      </c>
      <c r="C5449" s="614" t="s">
        <v>5390</v>
      </c>
      <c r="D5449" s="615">
        <v>501.18</v>
      </c>
      <c r="E5449" s="615">
        <v>5.63</v>
      </c>
      <c r="F5449" s="615">
        <v>506.81</v>
      </c>
    </row>
    <row r="5450" spans="1:6">
      <c r="A5450" s="612">
        <v>102608</v>
      </c>
      <c r="B5450" s="613" t="s">
        <v>10819</v>
      </c>
      <c r="C5450" s="614" t="s">
        <v>5390</v>
      </c>
      <c r="D5450" s="615">
        <v>1016.36</v>
      </c>
      <c r="E5450" s="615">
        <v>7.5</v>
      </c>
      <c r="F5450" s="615">
        <v>1023.86</v>
      </c>
    </row>
    <row r="5451" spans="1:6">
      <c r="A5451" s="612">
        <v>102609</v>
      </c>
      <c r="B5451" s="613" t="s">
        <v>10820</v>
      </c>
      <c r="C5451" s="614" t="s">
        <v>5390</v>
      </c>
      <c r="D5451" s="615">
        <v>1142.25</v>
      </c>
      <c r="E5451" s="615">
        <v>10.039999999999999</v>
      </c>
      <c r="F5451" s="615">
        <v>1152.29</v>
      </c>
    </row>
    <row r="5452" spans="1:6">
      <c r="A5452" s="617" t="s">
        <v>17051</v>
      </c>
      <c r="B5452" s="618" t="s">
        <v>17052</v>
      </c>
      <c r="C5452" s="619" t="s">
        <v>1</v>
      </c>
      <c r="D5452" s="620">
        <v>3676.36</v>
      </c>
      <c r="E5452" s="620">
        <v>299.52</v>
      </c>
      <c r="F5452" s="620">
        <v>3975.88</v>
      </c>
    </row>
    <row r="5453" spans="1:6">
      <c r="A5453" s="617" t="s">
        <v>17053</v>
      </c>
      <c r="B5453" s="618" t="s">
        <v>17054</v>
      </c>
      <c r="C5453" s="619" t="s">
        <v>1</v>
      </c>
      <c r="D5453" s="620">
        <v>6012.32</v>
      </c>
      <c r="E5453" s="620">
        <v>299.52</v>
      </c>
      <c r="F5453" s="620">
        <v>6311.84</v>
      </c>
    </row>
    <row r="5454" spans="1:6">
      <c r="A5454" s="617" t="s">
        <v>17055</v>
      </c>
      <c r="B5454" s="618" t="s">
        <v>17056</v>
      </c>
      <c r="C5454" s="619" t="s">
        <v>1</v>
      </c>
      <c r="D5454" s="620">
        <v>8946.36</v>
      </c>
      <c r="E5454" s="620">
        <v>299.52</v>
      </c>
      <c r="F5454" s="620">
        <v>9245.8799999999992</v>
      </c>
    </row>
    <row r="5455" spans="1:6">
      <c r="A5455" s="617" t="s">
        <v>17057</v>
      </c>
      <c r="B5455" s="618" t="s">
        <v>17058</v>
      </c>
      <c r="C5455" s="619" t="s">
        <v>1</v>
      </c>
      <c r="D5455" s="620">
        <v>2289.5100000000002</v>
      </c>
      <c r="E5455" s="620">
        <v>5.65</v>
      </c>
      <c r="F5455" s="620">
        <v>2295.16</v>
      </c>
    </row>
    <row r="5456" spans="1:6">
      <c r="A5456" s="621"/>
      <c r="B5456" s="627" t="s">
        <v>17059</v>
      </c>
      <c r="C5456" s="628"/>
      <c r="D5456" s="629"/>
      <c r="E5456" s="629"/>
      <c r="F5456" s="629"/>
    </row>
    <row r="5457" spans="1:6">
      <c r="A5457" s="621"/>
      <c r="B5457" s="627" t="s">
        <v>11546</v>
      </c>
      <c r="C5457" s="628"/>
      <c r="D5457" s="629"/>
      <c r="E5457" s="629"/>
      <c r="F5457" s="629"/>
    </row>
    <row r="5458" spans="1:6" ht="30">
      <c r="A5458" s="612">
        <v>94795</v>
      </c>
      <c r="B5458" s="613" t="s">
        <v>10857</v>
      </c>
      <c r="C5458" s="614" t="s">
        <v>5390</v>
      </c>
      <c r="D5458" s="615">
        <v>31.38</v>
      </c>
      <c r="E5458" s="615">
        <v>4.63</v>
      </c>
      <c r="F5458" s="615">
        <v>36.01</v>
      </c>
    </row>
    <row r="5459" spans="1:6" ht="30">
      <c r="A5459" s="612">
        <v>94796</v>
      </c>
      <c r="B5459" s="613" t="s">
        <v>10858</v>
      </c>
      <c r="C5459" s="614" t="s">
        <v>5390</v>
      </c>
      <c r="D5459" s="615">
        <v>34.71</v>
      </c>
      <c r="E5459" s="615">
        <v>7.11</v>
      </c>
      <c r="F5459" s="615">
        <v>41.82</v>
      </c>
    </row>
    <row r="5460" spans="1:6" ht="30">
      <c r="A5460" s="612">
        <v>94797</v>
      </c>
      <c r="B5460" s="613" t="s">
        <v>10859</v>
      </c>
      <c r="C5460" s="614" t="s">
        <v>5390</v>
      </c>
      <c r="D5460" s="615">
        <v>75.52</v>
      </c>
      <c r="E5460" s="615">
        <v>9.59</v>
      </c>
      <c r="F5460" s="615">
        <v>85.11</v>
      </c>
    </row>
    <row r="5461" spans="1:6" ht="30">
      <c r="A5461" s="612">
        <v>94798</v>
      </c>
      <c r="B5461" s="613" t="s">
        <v>10860</v>
      </c>
      <c r="C5461" s="614" t="s">
        <v>5390</v>
      </c>
      <c r="D5461" s="615">
        <v>127.33</v>
      </c>
      <c r="E5461" s="615">
        <v>13.04</v>
      </c>
      <c r="F5461" s="615">
        <v>140.37</v>
      </c>
    </row>
    <row r="5462" spans="1:6" ht="30">
      <c r="A5462" s="612">
        <v>94799</v>
      </c>
      <c r="B5462" s="613" t="s">
        <v>10861</v>
      </c>
      <c r="C5462" s="614" t="s">
        <v>5390</v>
      </c>
      <c r="D5462" s="615">
        <v>155.6</v>
      </c>
      <c r="E5462" s="615">
        <v>17</v>
      </c>
      <c r="F5462" s="615">
        <v>172.6</v>
      </c>
    </row>
    <row r="5463" spans="1:6" ht="30">
      <c r="A5463" s="612">
        <v>94800</v>
      </c>
      <c r="B5463" s="613" t="s">
        <v>10862</v>
      </c>
      <c r="C5463" s="614" t="s">
        <v>5390</v>
      </c>
      <c r="D5463" s="615">
        <v>199.68</v>
      </c>
      <c r="E5463" s="615">
        <v>21.96</v>
      </c>
      <c r="F5463" s="615">
        <v>221.64</v>
      </c>
    </row>
    <row r="5464" spans="1:6" ht="30">
      <c r="A5464" s="612">
        <v>102137</v>
      </c>
      <c r="B5464" s="613" t="s">
        <v>7638</v>
      </c>
      <c r="C5464" s="614" t="s">
        <v>5390</v>
      </c>
      <c r="D5464" s="615">
        <v>49.85</v>
      </c>
      <c r="E5464" s="615">
        <v>24.16</v>
      </c>
      <c r="F5464" s="615">
        <v>74.010000000000005</v>
      </c>
    </row>
    <row r="5465" spans="1:6">
      <c r="A5465" s="621"/>
      <c r="B5465" s="627" t="s">
        <v>11547</v>
      </c>
      <c r="C5465" s="628"/>
      <c r="D5465" s="629"/>
      <c r="E5465" s="629"/>
      <c r="F5465" s="629"/>
    </row>
    <row r="5466" spans="1:6">
      <c r="A5466" s="617" t="s">
        <v>17060</v>
      </c>
      <c r="B5466" s="618" t="s">
        <v>17061</v>
      </c>
      <c r="C5466" s="619" t="s">
        <v>5390</v>
      </c>
      <c r="D5466" s="620">
        <v>682.66</v>
      </c>
      <c r="E5466" s="620">
        <v>100.13</v>
      </c>
      <c r="F5466" s="620">
        <v>782.79</v>
      </c>
    </row>
    <row r="5467" spans="1:6">
      <c r="A5467" s="617" t="s">
        <v>17062</v>
      </c>
      <c r="B5467" s="618" t="s">
        <v>17063</v>
      </c>
      <c r="C5467" s="619" t="s">
        <v>17064</v>
      </c>
      <c r="D5467" s="620">
        <v>789.33</v>
      </c>
      <c r="E5467" s="620">
        <v>100.13</v>
      </c>
      <c r="F5467" s="620">
        <v>889.46</v>
      </c>
    </row>
    <row r="5468" spans="1:6" ht="30">
      <c r="A5468" s="617" t="s">
        <v>17065</v>
      </c>
      <c r="B5468" s="618" t="s">
        <v>17066</v>
      </c>
      <c r="C5468" s="619" t="s">
        <v>5390</v>
      </c>
      <c r="D5468" s="620">
        <v>4762.51</v>
      </c>
      <c r="E5468" s="620">
        <v>144.08000000000001</v>
      </c>
      <c r="F5468" s="620">
        <v>4906.59</v>
      </c>
    </row>
    <row r="5469" spans="1:6">
      <c r="A5469" s="621"/>
      <c r="B5469" s="627" t="s">
        <v>11548</v>
      </c>
      <c r="C5469" s="628"/>
      <c r="D5469" s="629"/>
      <c r="E5469" s="629"/>
      <c r="F5469" s="629"/>
    </row>
    <row r="5470" spans="1:6" ht="30">
      <c r="A5470" s="612">
        <v>92335</v>
      </c>
      <c r="B5470" s="613" t="s">
        <v>7639</v>
      </c>
      <c r="C5470" s="614" t="s">
        <v>5421</v>
      </c>
      <c r="D5470" s="615">
        <v>91.15</v>
      </c>
      <c r="E5470" s="615">
        <v>9.91</v>
      </c>
      <c r="F5470" s="615">
        <v>101.06</v>
      </c>
    </row>
    <row r="5471" spans="1:6" ht="30">
      <c r="A5471" s="612">
        <v>92336</v>
      </c>
      <c r="B5471" s="613" t="s">
        <v>7640</v>
      </c>
      <c r="C5471" s="614" t="s">
        <v>5421</v>
      </c>
      <c r="D5471" s="615">
        <v>112.77</v>
      </c>
      <c r="E5471" s="615">
        <v>11.44</v>
      </c>
      <c r="F5471" s="615">
        <v>124.21</v>
      </c>
    </row>
    <row r="5472" spans="1:6" ht="30">
      <c r="A5472" s="612">
        <v>92337</v>
      </c>
      <c r="B5472" s="613" t="s">
        <v>7641</v>
      </c>
      <c r="C5472" s="614" t="s">
        <v>5421</v>
      </c>
      <c r="D5472" s="615">
        <v>150.80000000000001</v>
      </c>
      <c r="E5472" s="615">
        <v>12.94</v>
      </c>
      <c r="F5472" s="615">
        <v>163.74</v>
      </c>
    </row>
    <row r="5473" spans="1:6">
      <c r="A5473" s="621"/>
      <c r="B5473" s="627" t="s">
        <v>11549</v>
      </c>
      <c r="C5473" s="628"/>
      <c r="D5473" s="629"/>
      <c r="E5473" s="629"/>
      <c r="F5473" s="629"/>
    </row>
    <row r="5474" spans="1:6" ht="30">
      <c r="A5474" s="612">
        <v>92341</v>
      </c>
      <c r="B5474" s="613" t="s">
        <v>7642</v>
      </c>
      <c r="C5474" s="614" t="s">
        <v>5421</v>
      </c>
      <c r="D5474" s="615">
        <v>94.19</v>
      </c>
      <c r="E5474" s="615">
        <v>17.88</v>
      </c>
      <c r="F5474" s="615">
        <v>112.07</v>
      </c>
    </row>
    <row r="5475" spans="1:6" ht="30">
      <c r="A5475" s="612">
        <v>92342</v>
      </c>
      <c r="B5475" s="613" t="s">
        <v>7643</v>
      </c>
      <c r="C5475" s="614" t="s">
        <v>5421</v>
      </c>
      <c r="D5475" s="615">
        <v>115.84</v>
      </c>
      <c r="E5475" s="615">
        <v>19.45</v>
      </c>
      <c r="F5475" s="615">
        <v>135.29</v>
      </c>
    </row>
    <row r="5476" spans="1:6" ht="30">
      <c r="A5476" s="612">
        <v>92343</v>
      </c>
      <c r="B5476" s="613" t="s">
        <v>7644</v>
      </c>
      <c r="C5476" s="614" t="s">
        <v>5421</v>
      </c>
      <c r="D5476" s="615">
        <v>153.91</v>
      </c>
      <c r="E5476" s="615">
        <v>21.03</v>
      </c>
      <c r="F5476" s="615">
        <v>174.94</v>
      </c>
    </row>
    <row r="5477" spans="1:6" ht="30">
      <c r="A5477" s="612">
        <v>101918</v>
      </c>
      <c r="B5477" s="613" t="s">
        <v>7645</v>
      </c>
      <c r="C5477" s="614" t="s">
        <v>5421</v>
      </c>
      <c r="D5477" s="615">
        <v>209.79</v>
      </c>
      <c r="E5477" s="615">
        <v>23.24</v>
      </c>
      <c r="F5477" s="615">
        <v>233.03</v>
      </c>
    </row>
    <row r="5478" spans="1:6" ht="30">
      <c r="A5478" s="612">
        <v>101919</v>
      </c>
      <c r="B5478" s="613" t="s">
        <v>7646</v>
      </c>
      <c r="C5478" s="614" t="s">
        <v>5390</v>
      </c>
      <c r="D5478" s="615">
        <v>397.49</v>
      </c>
      <c r="E5478" s="615">
        <v>31.39</v>
      </c>
      <c r="F5478" s="615">
        <v>428.88</v>
      </c>
    </row>
    <row r="5479" spans="1:6" ht="30">
      <c r="A5479" s="612">
        <v>101920</v>
      </c>
      <c r="B5479" s="613" t="s">
        <v>7647</v>
      </c>
      <c r="C5479" s="614" t="s">
        <v>5390</v>
      </c>
      <c r="D5479" s="615">
        <v>173.06</v>
      </c>
      <c r="E5479" s="615">
        <v>31.4</v>
      </c>
      <c r="F5479" s="615">
        <v>204.46</v>
      </c>
    </row>
    <row r="5480" spans="1:6" ht="30">
      <c r="A5480" s="612">
        <v>101921</v>
      </c>
      <c r="B5480" s="613" t="s">
        <v>7648</v>
      </c>
      <c r="C5480" s="614" t="s">
        <v>5390</v>
      </c>
      <c r="D5480" s="615">
        <v>201.96</v>
      </c>
      <c r="E5480" s="615">
        <v>31.4</v>
      </c>
      <c r="F5480" s="615">
        <v>233.36</v>
      </c>
    </row>
    <row r="5481" spans="1:6" ht="30">
      <c r="A5481" s="612">
        <v>101922</v>
      </c>
      <c r="B5481" s="613" t="s">
        <v>7649</v>
      </c>
      <c r="C5481" s="614" t="s">
        <v>5390</v>
      </c>
      <c r="D5481" s="615">
        <v>201.96</v>
      </c>
      <c r="E5481" s="615">
        <v>31.4</v>
      </c>
      <c r="F5481" s="615">
        <v>233.36</v>
      </c>
    </row>
    <row r="5482" spans="1:6" ht="30">
      <c r="A5482" s="612">
        <v>101923</v>
      </c>
      <c r="B5482" s="613" t="s">
        <v>7650</v>
      </c>
      <c r="C5482" s="614" t="s">
        <v>5390</v>
      </c>
      <c r="D5482" s="615">
        <v>201.96</v>
      </c>
      <c r="E5482" s="615">
        <v>31.4</v>
      </c>
      <c r="F5482" s="615">
        <v>233.36</v>
      </c>
    </row>
    <row r="5483" spans="1:6" ht="30">
      <c r="A5483" s="612">
        <v>101924</v>
      </c>
      <c r="B5483" s="613" t="s">
        <v>7651</v>
      </c>
      <c r="C5483" s="614" t="s">
        <v>5390</v>
      </c>
      <c r="D5483" s="615">
        <v>160.97</v>
      </c>
      <c r="E5483" s="615">
        <v>31.4</v>
      </c>
      <c r="F5483" s="615">
        <v>192.37</v>
      </c>
    </row>
    <row r="5484" spans="1:6" ht="30">
      <c r="A5484" s="612">
        <v>101925</v>
      </c>
      <c r="B5484" s="613" t="s">
        <v>7652</v>
      </c>
      <c r="C5484" s="614" t="s">
        <v>5390</v>
      </c>
      <c r="D5484" s="615">
        <v>274.66000000000003</v>
      </c>
      <c r="E5484" s="615">
        <v>47.08</v>
      </c>
      <c r="F5484" s="615">
        <v>321.74</v>
      </c>
    </row>
    <row r="5485" spans="1:6" ht="30">
      <c r="A5485" s="612">
        <v>101926</v>
      </c>
      <c r="B5485" s="613" t="s">
        <v>7653</v>
      </c>
      <c r="C5485" s="614" t="s">
        <v>5390</v>
      </c>
      <c r="D5485" s="615">
        <v>352.01</v>
      </c>
      <c r="E5485" s="615">
        <v>62.79</v>
      </c>
      <c r="F5485" s="615">
        <v>414.8</v>
      </c>
    </row>
    <row r="5486" spans="1:6">
      <c r="A5486" s="621"/>
      <c r="B5486" s="627" t="s">
        <v>11550</v>
      </c>
      <c r="C5486" s="628"/>
      <c r="D5486" s="629"/>
      <c r="E5486" s="629"/>
      <c r="F5486" s="629"/>
    </row>
    <row r="5487" spans="1:6" ht="45">
      <c r="A5487" s="612">
        <v>94462</v>
      </c>
      <c r="B5487" s="613" t="s">
        <v>7654</v>
      </c>
      <c r="C5487" s="614" t="s">
        <v>5421</v>
      </c>
      <c r="D5487" s="615">
        <v>88.86</v>
      </c>
      <c r="E5487" s="615">
        <v>21.7</v>
      </c>
      <c r="F5487" s="615">
        <v>110.56</v>
      </c>
    </row>
    <row r="5488" spans="1:6" ht="45">
      <c r="A5488" s="612">
        <v>94463</v>
      </c>
      <c r="B5488" s="613" t="s">
        <v>7655</v>
      </c>
      <c r="C5488" s="614" t="s">
        <v>5421</v>
      </c>
      <c r="D5488" s="615">
        <v>108.26</v>
      </c>
      <c r="E5488" s="615">
        <v>21.7</v>
      </c>
      <c r="F5488" s="615">
        <v>129.96</v>
      </c>
    </row>
    <row r="5489" spans="1:6" ht="45">
      <c r="A5489" s="612">
        <v>94464</v>
      </c>
      <c r="B5489" s="613" t="s">
        <v>7656</v>
      </c>
      <c r="C5489" s="614" t="s">
        <v>5421</v>
      </c>
      <c r="D5489" s="615">
        <v>156.26</v>
      </c>
      <c r="E5489" s="615">
        <v>27.12</v>
      </c>
      <c r="F5489" s="615">
        <v>183.38</v>
      </c>
    </row>
    <row r="5490" spans="1:6" ht="45">
      <c r="A5490" s="612">
        <v>94465</v>
      </c>
      <c r="B5490" s="613" t="s">
        <v>7657</v>
      </c>
      <c r="C5490" s="614" t="s">
        <v>5390</v>
      </c>
      <c r="D5490" s="615">
        <v>42.41</v>
      </c>
      <c r="E5490" s="615">
        <v>13.02</v>
      </c>
      <c r="F5490" s="615">
        <v>55.43</v>
      </c>
    </row>
    <row r="5491" spans="1:6" ht="45">
      <c r="A5491" s="612">
        <v>94466</v>
      </c>
      <c r="B5491" s="613" t="s">
        <v>7658</v>
      </c>
      <c r="C5491" s="614" t="s">
        <v>5390</v>
      </c>
      <c r="D5491" s="615">
        <v>42.44</v>
      </c>
      <c r="E5491" s="615">
        <v>13.02</v>
      </c>
      <c r="F5491" s="615">
        <v>55.46</v>
      </c>
    </row>
    <row r="5492" spans="1:6" ht="45">
      <c r="A5492" s="612">
        <v>94467</v>
      </c>
      <c r="B5492" s="613" t="s">
        <v>7659</v>
      </c>
      <c r="C5492" s="614" t="s">
        <v>5390</v>
      </c>
      <c r="D5492" s="615">
        <v>72.77</v>
      </c>
      <c r="E5492" s="615">
        <v>13.02</v>
      </c>
      <c r="F5492" s="615">
        <v>85.79</v>
      </c>
    </row>
    <row r="5493" spans="1:6" ht="45">
      <c r="A5493" s="612">
        <v>94468</v>
      </c>
      <c r="B5493" s="613" t="s">
        <v>7660</v>
      </c>
      <c r="C5493" s="614" t="s">
        <v>5390</v>
      </c>
      <c r="D5493" s="615">
        <v>61.99</v>
      </c>
      <c r="E5493" s="615">
        <v>13.02</v>
      </c>
      <c r="F5493" s="615">
        <v>75.010000000000005</v>
      </c>
    </row>
    <row r="5494" spans="1:6" ht="45">
      <c r="A5494" s="612">
        <v>94469</v>
      </c>
      <c r="B5494" s="613" t="s">
        <v>7661</v>
      </c>
      <c r="C5494" s="614" t="s">
        <v>5390</v>
      </c>
      <c r="D5494" s="615">
        <v>108.36</v>
      </c>
      <c r="E5494" s="615">
        <v>16.27</v>
      </c>
      <c r="F5494" s="615">
        <v>124.63</v>
      </c>
    </row>
    <row r="5495" spans="1:6" ht="45">
      <c r="A5495" s="612">
        <v>94470</v>
      </c>
      <c r="B5495" s="613" t="s">
        <v>7662</v>
      </c>
      <c r="C5495" s="614" t="s">
        <v>5390</v>
      </c>
      <c r="D5495" s="615">
        <v>98.77</v>
      </c>
      <c r="E5495" s="615">
        <v>16.27</v>
      </c>
      <c r="F5495" s="615">
        <v>115.04</v>
      </c>
    </row>
    <row r="5496" spans="1:6" ht="45">
      <c r="A5496" s="612">
        <v>94471</v>
      </c>
      <c r="B5496" s="613" t="s">
        <v>7663</v>
      </c>
      <c r="C5496" s="614" t="s">
        <v>5390</v>
      </c>
      <c r="D5496" s="615">
        <v>60.39</v>
      </c>
      <c r="E5496" s="615">
        <v>19.54</v>
      </c>
      <c r="F5496" s="615">
        <v>79.930000000000007</v>
      </c>
    </row>
    <row r="5497" spans="1:6" ht="45">
      <c r="A5497" s="612">
        <v>94472</v>
      </c>
      <c r="B5497" s="613" t="s">
        <v>7664</v>
      </c>
      <c r="C5497" s="614" t="s">
        <v>5390</v>
      </c>
      <c r="D5497" s="615">
        <v>62.79</v>
      </c>
      <c r="E5497" s="615">
        <v>19.54</v>
      </c>
      <c r="F5497" s="615">
        <v>82.33</v>
      </c>
    </row>
    <row r="5498" spans="1:6" ht="45">
      <c r="A5498" s="612">
        <v>94473</v>
      </c>
      <c r="B5498" s="613" t="s">
        <v>7665</v>
      </c>
      <c r="C5498" s="614" t="s">
        <v>5390</v>
      </c>
      <c r="D5498" s="615">
        <v>103.29</v>
      </c>
      <c r="E5498" s="615">
        <v>19.53</v>
      </c>
      <c r="F5498" s="615">
        <v>122.82</v>
      </c>
    </row>
    <row r="5499" spans="1:6" ht="45">
      <c r="A5499" s="612">
        <v>94474</v>
      </c>
      <c r="B5499" s="613" t="s">
        <v>7666</v>
      </c>
      <c r="C5499" s="614" t="s">
        <v>5390</v>
      </c>
      <c r="D5499" s="615">
        <v>113.83</v>
      </c>
      <c r="E5499" s="615">
        <v>19.53</v>
      </c>
      <c r="F5499" s="615">
        <v>133.36000000000001</v>
      </c>
    </row>
    <row r="5500" spans="1:6" ht="45">
      <c r="A5500" s="612">
        <v>94475</v>
      </c>
      <c r="B5500" s="613" t="s">
        <v>7667</v>
      </c>
      <c r="C5500" s="614" t="s">
        <v>5390</v>
      </c>
      <c r="D5500" s="615">
        <v>144.41999999999999</v>
      </c>
      <c r="E5500" s="615">
        <v>24.39</v>
      </c>
      <c r="F5500" s="615">
        <v>168.81</v>
      </c>
    </row>
    <row r="5501" spans="1:6" ht="45">
      <c r="A5501" s="612">
        <v>94476</v>
      </c>
      <c r="B5501" s="613" t="s">
        <v>7668</v>
      </c>
      <c r="C5501" s="614" t="s">
        <v>5390</v>
      </c>
      <c r="D5501" s="615">
        <v>164.74</v>
      </c>
      <c r="E5501" s="615">
        <v>24.39</v>
      </c>
      <c r="F5501" s="615">
        <v>189.13</v>
      </c>
    </row>
    <row r="5502" spans="1:6" ht="45">
      <c r="A5502" s="612">
        <v>94477</v>
      </c>
      <c r="B5502" s="613" t="s">
        <v>7669</v>
      </c>
      <c r="C5502" s="614" t="s">
        <v>5390</v>
      </c>
      <c r="D5502" s="615">
        <v>80.37</v>
      </c>
      <c r="E5502" s="615">
        <v>26.01</v>
      </c>
      <c r="F5502" s="615">
        <v>106.38</v>
      </c>
    </row>
    <row r="5503" spans="1:6" ht="45">
      <c r="A5503" s="612">
        <v>94478</v>
      </c>
      <c r="B5503" s="613" t="s">
        <v>7670</v>
      </c>
      <c r="C5503" s="614" t="s">
        <v>5390</v>
      </c>
      <c r="D5503" s="615">
        <v>142.88999999999999</v>
      </c>
      <c r="E5503" s="615">
        <v>26</v>
      </c>
      <c r="F5503" s="615">
        <v>168.89</v>
      </c>
    </row>
    <row r="5504" spans="1:6" ht="45">
      <c r="A5504" s="612">
        <v>94479</v>
      </c>
      <c r="B5504" s="613" t="s">
        <v>7671</v>
      </c>
      <c r="C5504" s="614" t="s">
        <v>5390</v>
      </c>
      <c r="D5504" s="615">
        <v>190.45</v>
      </c>
      <c r="E5504" s="615">
        <v>32.520000000000003</v>
      </c>
      <c r="F5504" s="615">
        <v>222.97</v>
      </c>
    </row>
    <row r="5505" spans="1:6" ht="45">
      <c r="A5505" s="612">
        <v>94622</v>
      </c>
      <c r="B5505" s="613" t="s">
        <v>7672</v>
      </c>
      <c r="C5505" s="614" t="s">
        <v>5390</v>
      </c>
      <c r="D5505" s="615">
        <v>163.93</v>
      </c>
      <c r="E5505" s="615">
        <v>30.61</v>
      </c>
      <c r="F5505" s="615">
        <v>194.54</v>
      </c>
    </row>
    <row r="5506" spans="1:6" ht="45">
      <c r="A5506" s="612">
        <v>94623</v>
      </c>
      <c r="B5506" s="613" t="s">
        <v>7673</v>
      </c>
      <c r="C5506" s="614" t="s">
        <v>5390</v>
      </c>
      <c r="D5506" s="615">
        <v>418.59</v>
      </c>
      <c r="E5506" s="615">
        <v>30.61</v>
      </c>
      <c r="F5506" s="615">
        <v>449.2</v>
      </c>
    </row>
    <row r="5507" spans="1:6" ht="45">
      <c r="A5507" s="612">
        <v>94624</v>
      </c>
      <c r="B5507" s="613" t="s">
        <v>7674</v>
      </c>
      <c r="C5507" s="614" t="s">
        <v>5390</v>
      </c>
      <c r="D5507" s="615">
        <v>647.54999999999995</v>
      </c>
      <c r="E5507" s="615">
        <v>33.340000000000003</v>
      </c>
      <c r="F5507" s="615">
        <v>680.89</v>
      </c>
    </row>
    <row r="5508" spans="1:6" ht="45">
      <c r="A5508" s="612">
        <v>94625</v>
      </c>
      <c r="B5508" s="613" t="s">
        <v>7675</v>
      </c>
      <c r="C5508" s="614" t="s">
        <v>5390</v>
      </c>
      <c r="D5508" s="615">
        <v>1376.25</v>
      </c>
      <c r="E5508" s="615">
        <v>33.340000000000003</v>
      </c>
      <c r="F5508" s="615">
        <v>1409.59</v>
      </c>
    </row>
    <row r="5509" spans="1:6">
      <c r="A5509" s="621"/>
      <c r="B5509" s="627" t="s">
        <v>11773</v>
      </c>
      <c r="C5509" s="628"/>
      <c r="D5509" s="629"/>
      <c r="E5509" s="629"/>
      <c r="F5509" s="629"/>
    </row>
    <row r="5510" spans="1:6" ht="45">
      <c r="A5510" s="612">
        <v>94648</v>
      </c>
      <c r="B5510" s="613" t="s">
        <v>7676</v>
      </c>
      <c r="C5510" s="614" t="s">
        <v>5421</v>
      </c>
      <c r="D5510" s="615">
        <v>6.78</v>
      </c>
      <c r="E5510" s="615">
        <v>4.97</v>
      </c>
      <c r="F5510" s="615">
        <v>11.75</v>
      </c>
    </row>
    <row r="5511" spans="1:6" ht="45">
      <c r="A5511" s="612">
        <v>94649</v>
      </c>
      <c r="B5511" s="613" t="s">
        <v>7677</v>
      </c>
      <c r="C5511" s="614" t="s">
        <v>5421</v>
      </c>
      <c r="D5511" s="615">
        <v>12.42</v>
      </c>
      <c r="E5511" s="615">
        <v>4.97</v>
      </c>
      <c r="F5511" s="615">
        <v>17.39</v>
      </c>
    </row>
    <row r="5512" spans="1:6" ht="45">
      <c r="A5512" s="612">
        <v>94650</v>
      </c>
      <c r="B5512" s="613" t="s">
        <v>7678</v>
      </c>
      <c r="C5512" s="614" t="s">
        <v>5421</v>
      </c>
      <c r="D5512" s="615">
        <v>18.98</v>
      </c>
      <c r="E5512" s="615">
        <v>7.07</v>
      </c>
      <c r="F5512" s="615">
        <v>26.05</v>
      </c>
    </row>
    <row r="5513" spans="1:6" ht="45">
      <c r="A5513" s="612">
        <v>94651</v>
      </c>
      <c r="B5513" s="613" t="s">
        <v>7679</v>
      </c>
      <c r="C5513" s="614" t="s">
        <v>5421</v>
      </c>
      <c r="D5513" s="615">
        <v>20.55</v>
      </c>
      <c r="E5513" s="615">
        <v>7.07</v>
      </c>
      <c r="F5513" s="615">
        <v>27.62</v>
      </c>
    </row>
    <row r="5514" spans="1:6" ht="45">
      <c r="A5514" s="612">
        <v>94652</v>
      </c>
      <c r="B5514" s="613" t="s">
        <v>7680</v>
      </c>
      <c r="C5514" s="614" t="s">
        <v>5421</v>
      </c>
      <c r="D5514" s="615">
        <v>32.729999999999997</v>
      </c>
      <c r="E5514" s="615">
        <v>11.49</v>
      </c>
      <c r="F5514" s="615">
        <v>44.22</v>
      </c>
    </row>
    <row r="5515" spans="1:6" ht="45">
      <c r="A5515" s="612">
        <v>94653</v>
      </c>
      <c r="B5515" s="613" t="s">
        <v>7681</v>
      </c>
      <c r="C5515" s="614" t="s">
        <v>5421</v>
      </c>
      <c r="D5515" s="615">
        <v>51.33</v>
      </c>
      <c r="E5515" s="615">
        <v>11.48</v>
      </c>
      <c r="F5515" s="615">
        <v>62.81</v>
      </c>
    </row>
    <row r="5516" spans="1:6" ht="45">
      <c r="A5516" s="612">
        <v>94654</v>
      </c>
      <c r="B5516" s="613" t="s">
        <v>7682</v>
      </c>
      <c r="C5516" s="614" t="s">
        <v>5421</v>
      </c>
      <c r="D5516" s="615">
        <v>69.78</v>
      </c>
      <c r="E5516" s="615">
        <v>20.14</v>
      </c>
      <c r="F5516" s="615">
        <v>89.92</v>
      </c>
    </row>
    <row r="5517" spans="1:6" ht="45">
      <c r="A5517" s="612">
        <v>94655</v>
      </c>
      <c r="B5517" s="613" t="s">
        <v>7683</v>
      </c>
      <c r="C5517" s="614" t="s">
        <v>5421</v>
      </c>
      <c r="D5517" s="615">
        <v>104.82</v>
      </c>
      <c r="E5517" s="615">
        <v>20.13</v>
      </c>
      <c r="F5517" s="615">
        <v>124.95</v>
      </c>
    </row>
    <row r="5518" spans="1:6" ht="45">
      <c r="A5518" s="612">
        <v>94656</v>
      </c>
      <c r="B5518" s="613" t="s">
        <v>7684</v>
      </c>
      <c r="C5518" s="614" t="s">
        <v>5390</v>
      </c>
      <c r="D5518" s="615">
        <v>4</v>
      </c>
      <c r="E5518" s="615">
        <v>3</v>
      </c>
      <c r="F5518" s="615">
        <v>7</v>
      </c>
    </row>
    <row r="5519" spans="1:6" ht="45">
      <c r="A5519" s="612">
        <v>94658</v>
      </c>
      <c r="B5519" s="613" t="s">
        <v>7685</v>
      </c>
      <c r="C5519" s="614" t="s">
        <v>5390</v>
      </c>
      <c r="D5519" s="615">
        <v>5.01</v>
      </c>
      <c r="E5519" s="615">
        <v>3</v>
      </c>
      <c r="F5519" s="615">
        <v>8.01</v>
      </c>
    </row>
    <row r="5520" spans="1:6" ht="45">
      <c r="A5520" s="612">
        <v>94660</v>
      </c>
      <c r="B5520" s="613" t="s">
        <v>7686</v>
      </c>
      <c r="C5520" s="614" t="s">
        <v>5390</v>
      </c>
      <c r="D5520" s="615">
        <v>9.1199999999999992</v>
      </c>
      <c r="E5520" s="615">
        <v>4.2699999999999996</v>
      </c>
      <c r="F5520" s="615">
        <v>13.39</v>
      </c>
    </row>
    <row r="5521" spans="1:6" ht="45">
      <c r="A5521" s="612">
        <v>94662</v>
      </c>
      <c r="B5521" s="613" t="s">
        <v>7687</v>
      </c>
      <c r="C5521" s="614" t="s">
        <v>5390</v>
      </c>
      <c r="D5521" s="615">
        <v>9.9700000000000006</v>
      </c>
      <c r="E5521" s="615">
        <v>4.2699999999999996</v>
      </c>
      <c r="F5521" s="615">
        <v>14.24</v>
      </c>
    </row>
    <row r="5522" spans="1:6" ht="45">
      <c r="A5522" s="612">
        <v>94664</v>
      </c>
      <c r="B5522" s="613" t="s">
        <v>7688</v>
      </c>
      <c r="C5522" s="614" t="s">
        <v>5390</v>
      </c>
      <c r="D5522" s="615">
        <v>22.57</v>
      </c>
      <c r="E5522" s="615">
        <v>6.89</v>
      </c>
      <c r="F5522" s="615">
        <v>29.46</v>
      </c>
    </row>
    <row r="5523" spans="1:6" ht="45">
      <c r="A5523" s="612">
        <v>94666</v>
      </c>
      <c r="B5523" s="613" t="s">
        <v>7689</v>
      </c>
      <c r="C5523" s="614" t="s">
        <v>5390</v>
      </c>
      <c r="D5523" s="615">
        <v>31.87</v>
      </c>
      <c r="E5523" s="615">
        <v>6.89</v>
      </c>
      <c r="F5523" s="615">
        <v>38.76</v>
      </c>
    </row>
    <row r="5524" spans="1:6" ht="45">
      <c r="A5524" s="612">
        <v>94668</v>
      </c>
      <c r="B5524" s="613" t="s">
        <v>7690</v>
      </c>
      <c r="C5524" s="614" t="s">
        <v>5390</v>
      </c>
      <c r="D5524" s="615">
        <v>48.58</v>
      </c>
      <c r="E5524" s="615">
        <v>12.08</v>
      </c>
      <c r="F5524" s="615">
        <v>60.66</v>
      </c>
    </row>
    <row r="5525" spans="1:6" ht="45">
      <c r="A5525" s="612">
        <v>94670</v>
      </c>
      <c r="B5525" s="613" t="s">
        <v>7691</v>
      </c>
      <c r="C5525" s="614" t="s">
        <v>5390</v>
      </c>
      <c r="D5525" s="615">
        <v>67.08</v>
      </c>
      <c r="E5525" s="615">
        <v>12.08</v>
      </c>
      <c r="F5525" s="615">
        <v>79.16</v>
      </c>
    </row>
    <row r="5526" spans="1:6" ht="45">
      <c r="A5526" s="612">
        <v>94657</v>
      </c>
      <c r="B5526" s="613" t="s">
        <v>7692</v>
      </c>
      <c r="C5526" s="614" t="s">
        <v>5390</v>
      </c>
      <c r="D5526" s="615">
        <v>3.92</v>
      </c>
      <c r="E5526" s="615">
        <v>3</v>
      </c>
      <c r="F5526" s="615">
        <v>6.92</v>
      </c>
    </row>
    <row r="5527" spans="1:6" ht="45">
      <c r="A5527" s="612">
        <v>94659</v>
      </c>
      <c r="B5527" s="613" t="s">
        <v>7693</v>
      </c>
      <c r="C5527" s="614" t="s">
        <v>5390</v>
      </c>
      <c r="D5527" s="615">
        <v>5.25</v>
      </c>
      <c r="E5527" s="615">
        <v>3</v>
      </c>
      <c r="F5527" s="615">
        <v>8.25</v>
      </c>
    </row>
    <row r="5528" spans="1:6" ht="45">
      <c r="A5528" s="612">
        <v>94661</v>
      </c>
      <c r="B5528" s="613" t="s">
        <v>7694</v>
      </c>
      <c r="C5528" s="614" t="s">
        <v>5390</v>
      </c>
      <c r="D5528" s="615">
        <v>9.73</v>
      </c>
      <c r="E5528" s="615">
        <v>4.2699999999999996</v>
      </c>
      <c r="F5528" s="615">
        <v>14</v>
      </c>
    </row>
    <row r="5529" spans="1:6" ht="45">
      <c r="A5529" s="612">
        <v>94663</v>
      </c>
      <c r="B5529" s="613" t="s">
        <v>7695</v>
      </c>
      <c r="C5529" s="614" t="s">
        <v>5390</v>
      </c>
      <c r="D5529" s="615">
        <v>9.85</v>
      </c>
      <c r="E5529" s="615">
        <v>4.2699999999999996</v>
      </c>
      <c r="F5529" s="615">
        <v>14.12</v>
      </c>
    </row>
    <row r="5530" spans="1:6" ht="45">
      <c r="A5530" s="612">
        <v>94665</v>
      </c>
      <c r="B5530" s="613" t="s">
        <v>7696</v>
      </c>
      <c r="C5530" s="614" t="s">
        <v>5390</v>
      </c>
      <c r="D5530" s="615">
        <v>25.03</v>
      </c>
      <c r="E5530" s="615">
        <v>6.89</v>
      </c>
      <c r="F5530" s="615">
        <v>31.92</v>
      </c>
    </row>
    <row r="5531" spans="1:6" ht="45">
      <c r="A5531" s="612">
        <v>94667</v>
      </c>
      <c r="B5531" s="613" t="s">
        <v>7697</v>
      </c>
      <c r="C5531" s="614" t="s">
        <v>5390</v>
      </c>
      <c r="D5531" s="615">
        <v>31.97</v>
      </c>
      <c r="E5531" s="615">
        <v>6.89</v>
      </c>
      <c r="F5531" s="615">
        <v>38.86</v>
      </c>
    </row>
    <row r="5532" spans="1:6" ht="45">
      <c r="A5532" s="612">
        <v>94669</v>
      </c>
      <c r="B5532" s="613" t="s">
        <v>7698</v>
      </c>
      <c r="C5532" s="614" t="s">
        <v>5390</v>
      </c>
      <c r="D5532" s="615">
        <v>67.75</v>
      </c>
      <c r="E5532" s="615">
        <v>12.08</v>
      </c>
      <c r="F5532" s="615">
        <v>79.83</v>
      </c>
    </row>
    <row r="5533" spans="1:6" ht="45">
      <c r="A5533" s="612">
        <v>94671</v>
      </c>
      <c r="B5533" s="613" t="s">
        <v>7699</v>
      </c>
      <c r="C5533" s="614" t="s">
        <v>5390</v>
      </c>
      <c r="D5533" s="615">
        <v>102.19</v>
      </c>
      <c r="E5533" s="615">
        <v>12.07</v>
      </c>
      <c r="F5533" s="615">
        <v>114.26</v>
      </c>
    </row>
    <row r="5534" spans="1:6" ht="45">
      <c r="A5534" s="612">
        <v>94672</v>
      </c>
      <c r="B5534" s="613" t="s">
        <v>7700</v>
      </c>
      <c r="C5534" s="614" t="s">
        <v>5390</v>
      </c>
      <c r="D5534" s="615">
        <v>6.31</v>
      </c>
      <c r="E5534" s="615">
        <v>4.5</v>
      </c>
      <c r="F5534" s="615">
        <v>10.81</v>
      </c>
    </row>
    <row r="5535" spans="1:6" ht="45">
      <c r="A5535" s="612">
        <v>94674</v>
      </c>
      <c r="B5535" s="613" t="s">
        <v>7701</v>
      </c>
      <c r="C5535" s="614" t="s">
        <v>5390</v>
      </c>
      <c r="D5535" s="615">
        <v>6.31</v>
      </c>
      <c r="E5535" s="615">
        <v>4.5</v>
      </c>
      <c r="F5535" s="615">
        <v>10.81</v>
      </c>
    </row>
    <row r="5536" spans="1:6" ht="45">
      <c r="A5536" s="612">
        <v>94676</v>
      </c>
      <c r="B5536" s="613" t="s">
        <v>7702</v>
      </c>
      <c r="C5536" s="614" t="s">
        <v>5390</v>
      </c>
      <c r="D5536" s="615">
        <v>12.42</v>
      </c>
      <c r="E5536" s="615">
        <v>6.41</v>
      </c>
      <c r="F5536" s="615">
        <v>18.829999999999998</v>
      </c>
    </row>
    <row r="5537" spans="1:6" ht="45">
      <c r="A5537" s="612">
        <v>94678</v>
      </c>
      <c r="B5537" s="613" t="s">
        <v>7703</v>
      </c>
      <c r="C5537" s="614" t="s">
        <v>5390</v>
      </c>
      <c r="D5537" s="615">
        <v>11.39</v>
      </c>
      <c r="E5537" s="615">
        <v>6.41</v>
      </c>
      <c r="F5537" s="615">
        <v>17.8</v>
      </c>
    </row>
    <row r="5538" spans="1:6" ht="45">
      <c r="A5538" s="612">
        <v>94680</v>
      </c>
      <c r="B5538" s="613" t="s">
        <v>7704</v>
      </c>
      <c r="C5538" s="614" t="s">
        <v>5390</v>
      </c>
      <c r="D5538" s="615">
        <v>43.92</v>
      </c>
      <c r="E5538" s="615">
        <v>10.32</v>
      </c>
      <c r="F5538" s="615">
        <v>54.24</v>
      </c>
    </row>
    <row r="5539" spans="1:6" ht="45">
      <c r="A5539" s="612">
        <v>94682</v>
      </c>
      <c r="B5539" s="613" t="s">
        <v>7705</v>
      </c>
      <c r="C5539" s="614" t="s">
        <v>5390</v>
      </c>
      <c r="D5539" s="615">
        <v>107.38</v>
      </c>
      <c r="E5539" s="615">
        <v>10.31</v>
      </c>
      <c r="F5539" s="615">
        <v>117.69</v>
      </c>
    </row>
    <row r="5540" spans="1:6" ht="45">
      <c r="A5540" s="612">
        <v>94684</v>
      </c>
      <c r="B5540" s="613" t="s">
        <v>7706</v>
      </c>
      <c r="C5540" s="614" t="s">
        <v>5390</v>
      </c>
      <c r="D5540" s="615">
        <v>135.57</v>
      </c>
      <c r="E5540" s="615">
        <v>18.14</v>
      </c>
      <c r="F5540" s="615">
        <v>153.71</v>
      </c>
    </row>
    <row r="5541" spans="1:6" ht="45">
      <c r="A5541" s="612">
        <v>94686</v>
      </c>
      <c r="B5541" s="613" t="s">
        <v>7707</v>
      </c>
      <c r="C5541" s="614" t="s">
        <v>5390</v>
      </c>
      <c r="D5541" s="615">
        <v>253.37</v>
      </c>
      <c r="E5541" s="615">
        <v>18.13</v>
      </c>
      <c r="F5541" s="615">
        <v>271.5</v>
      </c>
    </row>
    <row r="5542" spans="1:6" ht="45">
      <c r="A5542" s="612">
        <v>94673</v>
      </c>
      <c r="B5542" s="613" t="s">
        <v>7708</v>
      </c>
      <c r="C5542" s="614" t="s">
        <v>5390</v>
      </c>
      <c r="D5542" s="615">
        <v>6.94</v>
      </c>
      <c r="E5542" s="615">
        <v>4.5</v>
      </c>
      <c r="F5542" s="615">
        <v>11.44</v>
      </c>
    </row>
    <row r="5543" spans="1:6" ht="45">
      <c r="A5543" s="612">
        <v>94675</v>
      </c>
      <c r="B5543" s="613" t="s">
        <v>7709</v>
      </c>
      <c r="C5543" s="614" t="s">
        <v>5390</v>
      </c>
      <c r="D5543" s="615">
        <v>10.85</v>
      </c>
      <c r="E5543" s="615">
        <v>4.49</v>
      </c>
      <c r="F5543" s="615">
        <v>15.34</v>
      </c>
    </row>
    <row r="5544" spans="1:6" ht="45">
      <c r="A5544" s="612">
        <v>94677</v>
      </c>
      <c r="B5544" s="613" t="s">
        <v>7710</v>
      </c>
      <c r="C5544" s="614" t="s">
        <v>5390</v>
      </c>
      <c r="D5544" s="615">
        <v>19.309999999999999</v>
      </c>
      <c r="E5544" s="615">
        <v>6.4</v>
      </c>
      <c r="F5544" s="615">
        <v>25.71</v>
      </c>
    </row>
    <row r="5545" spans="1:6" ht="45">
      <c r="A5545" s="612">
        <v>94679</v>
      </c>
      <c r="B5545" s="613" t="s">
        <v>7711</v>
      </c>
      <c r="C5545" s="614" t="s">
        <v>5390</v>
      </c>
      <c r="D5545" s="615">
        <v>20.46</v>
      </c>
      <c r="E5545" s="615">
        <v>6.4</v>
      </c>
      <c r="F5545" s="615">
        <v>26.86</v>
      </c>
    </row>
    <row r="5546" spans="1:6" ht="45">
      <c r="A5546" s="612">
        <v>94681</v>
      </c>
      <c r="B5546" s="613" t="s">
        <v>7712</v>
      </c>
      <c r="C5546" s="614" t="s">
        <v>5390</v>
      </c>
      <c r="D5546" s="615">
        <v>49.71</v>
      </c>
      <c r="E5546" s="615">
        <v>10.32</v>
      </c>
      <c r="F5546" s="615">
        <v>60.03</v>
      </c>
    </row>
    <row r="5547" spans="1:6" ht="45">
      <c r="A5547" s="612">
        <v>94683</v>
      </c>
      <c r="B5547" s="613" t="s">
        <v>7713</v>
      </c>
      <c r="C5547" s="614" t="s">
        <v>5390</v>
      </c>
      <c r="D5547" s="615">
        <v>70.239999999999995</v>
      </c>
      <c r="E5547" s="615">
        <v>10.32</v>
      </c>
      <c r="F5547" s="615">
        <v>80.56</v>
      </c>
    </row>
    <row r="5548" spans="1:6" ht="45">
      <c r="A5548" s="612">
        <v>94685</v>
      </c>
      <c r="B5548" s="613" t="s">
        <v>7714</v>
      </c>
      <c r="C5548" s="614" t="s">
        <v>5390</v>
      </c>
      <c r="D5548" s="615">
        <v>96.22</v>
      </c>
      <c r="E5548" s="615">
        <v>18.14</v>
      </c>
      <c r="F5548" s="615">
        <v>114.36</v>
      </c>
    </row>
    <row r="5549" spans="1:6" ht="45">
      <c r="A5549" s="612">
        <v>94687</v>
      </c>
      <c r="B5549" s="613" t="s">
        <v>7715</v>
      </c>
      <c r="C5549" s="614" t="s">
        <v>5390</v>
      </c>
      <c r="D5549" s="615">
        <v>227.25</v>
      </c>
      <c r="E5549" s="615">
        <v>18.13</v>
      </c>
      <c r="F5549" s="615">
        <v>245.38</v>
      </c>
    </row>
    <row r="5550" spans="1:6" ht="45">
      <c r="A5550" s="612">
        <v>94688</v>
      </c>
      <c r="B5550" s="613" t="s">
        <v>7716</v>
      </c>
      <c r="C5550" s="614" t="s">
        <v>5390</v>
      </c>
      <c r="D5550" s="615">
        <v>6.36</v>
      </c>
      <c r="E5550" s="615">
        <v>5.95</v>
      </c>
      <c r="F5550" s="615">
        <v>12.31</v>
      </c>
    </row>
    <row r="5551" spans="1:6" ht="45">
      <c r="A5551" s="612">
        <v>94689</v>
      </c>
      <c r="B5551" s="613" t="s">
        <v>7717</v>
      </c>
      <c r="C5551" s="614" t="s">
        <v>5390</v>
      </c>
      <c r="D5551" s="615">
        <v>9.76</v>
      </c>
      <c r="E5551" s="615">
        <v>5.95</v>
      </c>
      <c r="F5551" s="615">
        <v>15.71</v>
      </c>
    </row>
    <row r="5552" spans="1:6" ht="45">
      <c r="A5552" s="612">
        <v>94690</v>
      </c>
      <c r="B5552" s="613" t="s">
        <v>7718</v>
      </c>
      <c r="C5552" s="614" t="s">
        <v>5390</v>
      </c>
      <c r="D5552" s="615">
        <v>9.25</v>
      </c>
      <c r="E5552" s="615">
        <v>5.95</v>
      </c>
      <c r="F5552" s="615">
        <v>15.2</v>
      </c>
    </row>
    <row r="5553" spans="1:6" ht="45">
      <c r="A5553" s="612">
        <v>94692</v>
      </c>
      <c r="B5553" s="613" t="s">
        <v>7719</v>
      </c>
      <c r="C5553" s="614" t="s">
        <v>5390</v>
      </c>
      <c r="D5553" s="615">
        <v>18.68</v>
      </c>
      <c r="E5553" s="615">
        <v>8.49</v>
      </c>
      <c r="F5553" s="615">
        <v>27.17</v>
      </c>
    </row>
    <row r="5554" spans="1:6" ht="45">
      <c r="A5554" s="612">
        <v>94694</v>
      </c>
      <c r="B5554" s="613" t="s">
        <v>7720</v>
      </c>
      <c r="C5554" s="614" t="s">
        <v>5390</v>
      </c>
      <c r="D5554" s="615">
        <v>19.149999999999999</v>
      </c>
      <c r="E5554" s="615">
        <v>8.49</v>
      </c>
      <c r="F5554" s="615">
        <v>27.64</v>
      </c>
    </row>
    <row r="5555" spans="1:6" ht="45">
      <c r="A5555" s="612">
        <v>94696</v>
      </c>
      <c r="B5555" s="613" t="s">
        <v>7721</v>
      </c>
      <c r="C5555" s="614" t="s">
        <v>5390</v>
      </c>
      <c r="D5555" s="615">
        <v>51.28</v>
      </c>
      <c r="E5555" s="615">
        <v>13.78</v>
      </c>
      <c r="F5555" s="615">
        <v>65.06</v>
      </c>
    </row>
    <row r="5556" spans="1:6" ht="45">
      <c r="A5556" s="612">
        <v>94697</v>
      </c>
      <c r="B5556" s="613" t="s">
        <v>7722</v>
      </c>
      <c r="C5556" s="614" t="s">
        <v>5390</v>
      </c>
      <c r="D5556" s="615">
        <v>81.05</v>
      </c>
      <c r="E5556" s="615">
        <v>13.78</v>
      </c>
      <c r="F5556" s="615">
        <v>94.83</v>
      </c>
    </row>
    <row r="5557" spans="1:6" ht="45">
      <c r="A5557" s="612">
        <v>94699</v>
      </c>
      <c r="B5557" s="613" t="s">
        <v>7723</v>
      </c>
      <c r="C5557" s="614" t="s">
        <v>5390</v>
      </c>
      <c r="D5557" s="615">
        <v>117.87</v>
      </c>
      <c r="E5557" s="615">
        <v>24.18</v>
      </c>
      <c r="F5557" s="615">
        <v>142.05000000000001</v>
      </c>
    </row>
    <row r="5558" spans="1:6" ht="45">
      <c r="A5558" s="612">
        <v>94701</v>
      </c>
      <c r="B5558" s="613" t="s">
        <v>7724</v>
      </c>
      <c r="C5558" s="614" t="s">
        <v>5390</v>
      </c>
      <c r="D5558" s="615">
        <v>218.61</v>
      </c>
      <c r="E5558" s="615">
        <v>24.17</v>
      </c>
      <c r="F5558" s="615">
        <v>242.78</v>
      </c>
    </row>
    <row r="5559" spans="1:6" ht="45">
      <c r="A5559" s="612">
        <v>94691</v>
      </c>
      <c r="B5559" s="613" t="s">
        <v>7725</v>
      </c>
      <c r="C5559" s="614" t="s">
        <v>5390</v>
      </c>
      <c r="D5559" s="615">
        <v>12.53</v>
      </c>
      <c r="E5559" s="615">
        <v>5.94</v>
      </c>
      <c r="F5559" s="615">
        <v>18.47</v>
      </c>
    </row>
    <row r="5560" spans="1:6" ht="45">
      <c r="A5560" s="612">
        <v>94693</v>
      </c>
      <c r="B5560" s="613" t="s">
        <v>7726</v>
      </c>
      <c r="C5560" s="614" t="s">
        <v>5390</v>
      </c>
      <c r="D5560" s="615">
        <v>18.059999999999999</v>
      </c>
      <c r="E5560" s="615">
        <v>8.49</v>
      </c>
      <c r="F5560" s="615">
        <v>26.55</v>
      </c>
    </row>
    <row r="5561" spans="1:6" ht="45">
      <c r="A5561" s="612">
        <v>94695</v>
      </c>
      <c r="B5561" s="613" t="s">
        <v>7727</v>
      </c>
      <c r="C5561" s="614" t="s">
        <v>5390</v>
      </c>
      <c r="D5561" s="615">
        <v>28.66</v>
      </c>
      <c r="E5561" s="615">
        <v>8.48</v>
      </c>
      <c r="F5561" s="615">
        <v>37.14</v>
      </c>
    </row>
    <row r="5562" spans="1:6" ht="45">
      <c r="A5562" s="612">
        <v>94698</v>
      </c>
      <c r="B5562" s="613" t="s">
        <v>7728</v>
      </c>
      <c r="C5562" s="614" t="s">
        <v>5390</v>
      </c>
      <c r="D5562" s="615">
        <v>64.36</v>
      </c>
      <c r="E5562" s="615">
        <v>13.78</v>
      </c>
      <c r="F5562" s="615">
        <v>78.14</v>
      </c>
    </row>
    <row r="5563" spans="1:6" ht="45">
      <c r="A5563" s="612">
        <v>94700</v>
      </c>
      <c r="B5563" s="613" t="s">
        <v>7729</v>
      </c>
      <c r="C5563" s="614" t="s">
        <v>5390</v>
      </c>
      <c r="D5563" s="615">
        <v>140.72999999999999</v>
      </c>
      <c r="E5563" s="615">
        <v>24.18</v>
      </c>
      <c r="F5563" s="615">
        <v>164.91</v>
      </c>
    </row>
    <row r="5564" spans="1:6" ht="45">
      <c r="A5564" s="612">
        <v>94702</v>
      </c>
      <c r="B5564" s="613" t="s">
        <v>7730</v>
      </c>
      <c r="C5564" s="614" t="s">
        <v>5390</v>
      </c>
      <c r="D5564" s="615">
        <v>190.18</v>
      </c>
      <c r="E5564" s="615">
        <v>24.17</v>
      </c>
      <c r="F5564" s="615">
        <v>214.35</v>
      </c>
    </row>
    <row r="5565" spans="1:6" ht="45">
      <c r="A5565" s="612">
        <v>94783</v>
      </c>
      <c r="B5565" s="613" t="s">
        <v>7731</v>
      </c>
      <c r="C5565" s="614" t="s">
        <v>5390</v>
      </c>
      <c r="D5565" s="615">
        <v>16.79</v>
      </c>
      <c r="E5565" s="615">
        <v>5.09</v>
      </c>
      <c r="F5565" s="615">
        <v>21.88</v>
      </c>
    </row>
    <row r="5566" spans="1:6" ht="45">
      <c r="A5566" s="612">
        <v>94703</v>
      </c>
      <c r="B5566" s="613" t="s">
        <v>7732</v>
      </c>
      <c r="C5566" s="614" t="s">
        <v>5390</v>
      </c>
      <c r="D5566" s="615">
        <v>17.899999999999999</v>
      </c>
      <c r="E5566" s="615">
        <v>5.09</v>
      </c>
      <c r="F5566" s="615">
        <v>22.99</v>
      </c>
    </row>
    <row r="5567" spans="1:6" ht="45">
      <c r="A5567" s="612">
        <v>94704</v>
      </c>
      <c r="B5567" s="613" t="s">
        <v>7733</v>
      </c>
      <c r="C5567" s="614" t="s">
        <v>5390</v>
      </c>
      <c r="D5567" s="615">
        <v>24.89</v>
      </c>
      <c r="E5567" s="615">
        <v>5.09</v>
      </c>
      <c r="F5567" s="615">
        <v>29.98</v>
      </c>
    </row>
    <row r="5568" spans="1:6" ht="45">
      <c r="A5568" s="612">
        <v>94705</v>
      </c>
      <c r="B5568" s="613" t="s">
        <v>7734</v>
      </c>
      <c r="C5568" s="614" t="s">
        <v>5390</v>
      </c>
      <c r="D5568" s="615">
        <v>35.25</v>
      </c>
      <c r="E5568" s="615">
        <v>5.09</v>
      </c>
      <c r="F5568" s="615">
        <v>40.340000000000003</v>
      </c>
    </row>
    <row r="5569" spans="1:6" ht="45">
      <c r="A5569" s="612">
        <v>94706</v>
      </c>
      <c r="B5569" s="613" t="s">
        <v>7735</v>
      </c>
      <c r="C5569" s="614" t="s">
        <v>5390</v>
      </c>
      <c r="D5569" s="615">
        <v>41.43</v>
      </c>
      <c r="E5569" s="615">
        <v>6.76</v>
      </c>
      <c r="F5569" s="615">
        <v>48.19</v>
      </c>
    </row>
    <row r="5570" spans="1:6" ht="45">
      <c r="A5570" s="612">
        <v>94707</v>
      </c>
      <c r="B5570" s="613" t="s">
        <v>7736</v>
      </c>
      <c r="C5570" s="614" t="s">
        <v>5390</v>
      </c>
      <c r="D5570" s="615">
        <v>63.46</v>
      </c>
      <c r="E5570" s="615">
        <v>6.76</v>
      </c>
      <c r="F5570" s="615">
        <v>70.22</v>
      </c>
    </row>
    <row r="5571" spans="1:6" ht="45">
      <c r="A5571" s="612">
        <v>94713</v>
      </c>
      <c r="B5571" s="613" t="s">
        <v>7737</v>
      </c>
      <c r="C5571" s="614" t="s">
        <v>5390</v>
      </c>
      <c r="D5571" s="615">
        <v>253.93</v>
      </c>
      <c r="E5571" s="615">
        <v>11.52</v>
      </c>
      <c r="F5571" s="615">
        <v>265.45</v>
      </c>
    </row>
    <row r="5572" spans="1:6" ht="45">
      <c r="A5572" s="612">
        <v>94714</v>
      </c>
      <c r="B5572" s="613" t="s">
        <v>7738</v>
      </c>
      <c r="C5572" s="614" t="s">
        <v>5390</v>
      </c>
      <c r="D5572" s="615">
        <v>357.13</v>
      </c>
      <c r="E5572" s="615">
        <v>11.52</v>
      </c>
      <c r="F5572" s="615">
        <v>368.65</v>
      </c>
    </row>
    <row r="5573" spans="1:6" ht="45">
      <c r="A5573" s="612">
        <v>94715</v>
      </c>
      <c r="B5573" s="613" t="s">
        <v>7739</v>
      </c>
      <c r="C5573" s="614" t="s">
        <v>5390</v>
      </c>
      <c r="D5573" s="615">
        <v>314.17</v>
      </c>
      <c r="E5573" s="615">
        <v>11.52</v>
      </c>
      <c r="F5573" s="615">
        <v>325.69</v>
      </c>
    </row>
    <row r="5574" spans="1:6" ht="45">
      <c r="A5574" s="612">
        <v>94785</v>
      </c>
      <c r="B5574" s="613" t="s">
        <v>7740</v>
      </c>
      <c r="C5574" s="614" t="s">
        <v>5390</v>
      </c>
      <c r="D5574" s="615">
        <v>17.649999999999999</v>
      </c>
      <c r="E5574" s="615">
        <v>8.64</v>
      </c>
      <c r="F5574" s="615">
        <v>26.29</v>
      </c>
    </row>
    <row r="5575" spans="1:6" ht="45">
      <c r="A5575" s="612">
        <v>94789</v>
      </c>
      <c r="B5575" s="613" t="s">
        <v>7741</v>
      </c>
      <c r="C5575" s="614" t="s">
        <v>5390</v>
      </c>
      <c r="D5575" s="615">
        <v>242.26</v>
      </c>
      <c r="E5575" s="615">
        <v>11.52</v>
      </c>
      <c r="F5575" s="615">
        <v>253.78</v>
      </c>
    </row>
    <row r="5576" spans="1:6" ht="45">
      <c r="A5576" s="612">
        <v>94790</v>
      </c>
      <c r="B5576" s="613" t="s">
        <v>7742</v>
      </c>
      <c r="C5576" s="614" t="s">
        <v>5390</v>
      </c>
      <c r="D5576" s="615">
        <v>337.54</v>
      </c>
      <c r="E5576" s="615">
        <v>11.52</v>
      </c>
      <c r="F5576" s="615">
        <v>349.06</v>
      </c>
    </row>
    <row r="5577" spans="1:6" ht="45">
      <c r="A5577" s="612">
        <v>94791</v>
      </c>
      <c r="B5577" s="613" t="s">
        <v>7743</v>
      </c>
      <c r="C5577" s="614" t="s">
        <v>5390</v>
      </c>
      <c r="D5577" s="615">
        <v>447.95</v>
      </c>
      <c r="E5577" s="615">
        <v>11.52</v>
      </c>
      <c r="F5577" s="615">
        <v>459.47</v>
      </c>
    </row>
    <row r="5578" spans="1:6">
      <c r="A5578" s="621"/>
      <c r="B5578" s="627" t="s">
        <v>11774</v>
      </c>
      <c r="C5578" s="628"/>
      <c r="D5578" s="629"/>
      <c r="E5578" s="629"/>
      <c r="F5578" s="629"/>
    </row>
    <row r="5579" spans="1:6" ht="45">
      <c r="A5579" s="612">
        <v>91784</v>
      </c>
      <c r="B5579" s="613" t="s">
        <v>7744</v>
      </c>
      <c r="C5579" s="614" t="s">
        <v>5421</v>
      </c>
      <c r="D5579" s="615">
        <v>21.94</v>
      </c>
      <c r="E5579" s="615">
        <v>27.6</v>
      </c>
      <c r="F5579" s="615">
        <v>49.54</v>
      </c>
    </row>
    <row r="5580" spans="1:6" ht="45">
      <c r="A5580" s="612">
        <v>91785</v>
      </c>
      <c r="B5580" s="613" t="s">
        <v>7745</v>
      </c>
      <c r="C5580" s="614" t="s">
        <v>5421</v>
      </c>
      <c r="D5580" s="615">
        <v>21.59</v>
      </c>
      <c r="E5580" s="615">
        <v>26.86</v>
      </c>
      <c r="F5580" s="615">
        <v>48.45</v>
      </c>
    </row>
    <row r="5581" spans="1:6" ht="45">
      <c r="A5581" s="612">
        <v>91786</v>
      </c>
      <c r="B5581" s="613" t="s">
        <v>7746</v>
      </c>
      <c r="C5581" s="614" t="s">
        <v>5421</v>
      </c>
      <c r="D5581" s="615">
        <v>22.29</v>
      </c>
      <c r="E5581" s="615">
        <v>11.73</v>
      </c>
      <c r="F5581" s="615">
        <v>34.020000000000003</v>
      </c>
    </row>
    <row r="5582" spans="1:6">
      <c r="A5582" s="617" t="s">
        <v>17067</v>
      </c>
      <c r="B5582" s="618" t="s">
        <v>17068</v>
      </c>
      <c r="C5582" s="619" t="s">
        <v>5421</v>
      </c>
      <c r="D5582" s="620">
        <v>19.07</v>
      </c>
      <c r="E5582" s="620">
        <v>7.24</v>
      </c>
      <c r="F5582" s="620">
        <v>26.31</v>
      </c>
    </row>
    <row r="5583" spans="1:6">
      <c r="A5583" s="617" t="s">
        <v>17069</v>
      </c>
      <c r="B5583" s="618" t="s">
        <v>17070</v>
      </c>
      <c r="C5583" s="619" t="s">
        <v>5421</v>
      </c>
      <c r="D5583" s="620">
        <v>21.26</v>
      </c>
      <c r="E5583" s="620">
        <v>8.69</v>
      </c>
      <c r="F5583" s="620">
        <v>29.95</v>
      </c>
    </row>
    <row r="5584" spans="1:6">
      <c r="A5584" s="617" t="s">
        <v>17071</v>
      </c>
      <c r="B5584" s="618" t="s">
        <v>17072</v>
      </c>
      <c r="C5584" s="619" t="s">
        <v>5421</v>
      </c>
      <c r="D5584" s="620">
        <v>33.51</v>
      </c>
      <c r="E5584" s="620">
        <v>10.87</v>
      </c>
      <c r="F5584" s="620">
        <v>44.38</v>
      </c>
    </row>
    <row r="5585" spans="1:6" ht="30">
      <c r="A5585" s="612">
        <v>89446</v>
      </c>
      <c r="B5585" s="613" t="s">
        <v>12262</v>
      </c>
      <c r="C5585" s="614" t="s">
        <v>5421</v>
      </c>
      <c r="D5585" s="615">
        <v>5.19</v>
      </c>
      <c r="E5585" s="615">
        <v>0.71</v>
      </c>
      <c r="F5585" s="615">
        <v>5.9</v>
      </c>
    </row>
    <row r="5586" spans="1:6" ht="30">
      <c r="A5586" s="612">
        <v>89447</v>
      </c>
      <c r="B5586" s="613" t="s">
        <v>12263</v>
      </c>
      <c r="C5586" s="614" t="s">
        <v>5421</v>
      </c>
      <c r="D5586" s="615">
        <v>10.94</v>
      </c>
      <c r="E5586" s="615">
        <v>0.85</v>
      </c>
      <c r="F5586" s="615">
        <v>11.79</v>
      </c>
    </row>
    <row r="5587" spans="1:6" ht="45">
      <c r="A5587" s="612">
        <v>91787</v>
      </c>
      <c r="B5587" s="613" t="s">
        <v>7747</v>
      </c>
      <c r="C5587" s="614" t="s">
        <v>5421</v>
      </c>
      <c r="D5587" s="615">
        <v>32.06</v>
      </c>
      <c r="E5587" s="615">
        <v>5.17</v>
      </c>
      <c r="F5587" s="615">
        <v>37.229999999999997</v>
      </c>
    </row>
    <row r="5588" spans="1:6" ht="45">
      <c r="A5588" s="612">
        <v>91788</v>
      </c>
      <c r="B5588" s="613" t="s">
        <v>7748</v>
      </c>
      <c r="C5588" s="614" t="s">
        <v>5421</v>
      </c>
      <c r="D5588" s="615">
        <v>36.909999999999997</v>
      </c>
      <c r="E5588" s="615">
        <v>8.58</v>
      </c>
      <c r="F5588" s="615">
        <v>45.49</v>
      </c>
    </row>
    <row r="5589" spans="1:6" ht="30">
      <c r="A5589" s="612">
        <v>89448</v>
      </c>
      <c r="B5589" s="613" t="s">
        <v>12264</v>
      </c>
      <c r="C5589" s="614" t="s">
        <v>5421</v>
      </c>
      <c r="D5589" s="615">
        <v>17.05</v>
      </c>
      <c r="E5589" s="615">
        <v>1.03</v>
      </c>
      <c r="F5589" s="615">
        <v>18.079999999999998</v>
      </c>
    </row>
    <row r="5590" spans="1:6" ht="30">
      <c r="A5590" s="612">
        <v>89449</v>
      </c>
      <c r="B5590" s="613" t="s">
        <v>12265</v>
      </c>
      <c r="C5590" s="614" t="s">
        <v>5421</v>
      </c>
      <c r="D5590" s="615">
        <v>18.71</v>
      </c>
      <c r="E5590" s="615">
        <v>1.26</v>
      </c>
      <c r="F5590" s="615">
        <v>19.97</v>
      </c>
    </row>
    <row r="5591" spans="1:6" ht="30">
      <c r="A5591" s="612">
        <v>89450</v>
      </c>
      <c r="B5591" s="613" t="s">
        <v>12266</v>
      </c>
      <c r="C5591" s="614" t="s">
        <v>5421</v>
      </c>
      <c r="D5591" s="615">
        <v>30.55</v>
      </c>
      <c r="E5591" s="615">
        <v>1.48</v>
      </c>
      <c r="F5591" s="615">
        <v>32.03</v>
      </c>
    </row>
    <row r="5592" spans="1:6" ht="30">
      <c r="A5592" s="612">
        <v>89451</v>
      </c>
      <c r="B5592" s="613" t="s">
        <v>12267</v>
      </c>
      <c r="C5592" s="614" t="s">
        <v>5421</v>
      </c>
      <c r="D5592" s="615">
        <v>50.4</v>
      </c>
      <c r="E5592" s="615">
        <v>1.82</v>
      </c>
      <c r="F5592" s="615">
        <v>52.22</v>
      </c>
    </row>
    <row r="5593" spans="1:6" ht="30">
      <c r="A5593" s="612">
        <v>89452</v>
      </c>
      <c r="B5593" s="613" t="s">
        <v>12268</v>
      </c>
      <c r="C5593" s="614" t="s">
        <v>5421</v>
      </c>
      <c r="D5593" s="615">
        <v>69.89</v>
      </c>
      <c r="E5593" s="615">
        <v>2.06</v>
      </c>
      <c r="F5593" s="615">
        <v>71.95</v>
      </c>
    </row>
    <row r="5594" spans="1:6" ht="30">
      <c r="A5594" s="612">
        <v>89540</v>
      </c>
      <c r="B5594" s="613" t="s">
        <v>12493</v>
      </c>
      <c r="C5594" s="614" t="s">
        <v>5390</v>
      </c>
      <c r="D5594" s="615">
        <v>9.44</v>
      </c>
      <c r="E5594" s="615">
        <v>1.75</v>
      </c>
      <c r="F5594" s="615">
        <v>11.19</v>
      </c>
    </row>
    <row r="5595" spans="1:6" ht="30">
      <c r="A5595" s="612">
        <v>89555</v>
      </c>
      <c r="B5595" s="613" t="s">
        <v>12507</v>
      </c>
      <c r="C5595" s="614" t="s">
        <v>5390</v>
      </c>
      <c r="D5595" s="615">
        <v>21.06</v>
      </c>
      <c r="E5595" s="615">
        <v>2.14</v>
      </c>
      <c r="F5595" s="615">
        <v>23.2</v>
      </c>
    </row>
    <row r="5596" spans="1:6" ht="30">
      <c r="A5596" s="612">
        <v>89579</v>
      </c>
      <c r="B5596" s="613" t="s">
        <v>12529</v>
      </c>
      <c r="C5596" s="614" t="s">
        <v>5390</v>
      </c>
      <c r="D5596" s="615">
        <v>10.16</v>
      </c>
      <c r="E5596" s="615">
        <v>2.4500000000000002</v>
      </c>
      <c r="F5596" s="615">
        <v>12.61</v>
      </c>
    </row>
    <row r="5597" spans="1:6" ht="30">
      <c r="A5597" s="612">
        <v>89542</v>
      </c>
      <c r="B5597" s="613" t="s">
        <v>12495</v>
      </c>
      <c r="C5597" s="614" t="s">
        <v>5390</v>
      </c>
      <c r="D5597" s="615">
        <v>27.15</v>
      </c>
      <c r="E5597" s="615">
        <v>2.14</v>
      </c>
      <c r="F5597" s="615">
        <v>29.29</v>
      </c>
    </row>
    <row r="5598" spans="1:6" ht="30">
      <c r="A5598" s="612">
        <v>89598</v>
      </c>
      <c r="B5598" s="613" t="s">
        <v>12544</v>
      </c>
      <c r="C5598" s="614" t="s">
        <v>5390</v>
      </c>
      <c r="D5598" s="615">
        <v>49.82</v>
      </c>
      <c r="E5598" s="615">
        <v>3.73</v>
      </c>
      <c r="F5598" s="615">
        <v>53.55</v>
      </c>
    </row>
    <row r="5599" spans="1:6" ht="30">
      <c r="A5599" s="612">
        <v>89981</v>
      </c>
      <c r="B5599" s="613" t="s">
        <v>12767</v>
      </c>
      <c r="C5599" s="614" t="s">
        <v>5390</v>
      </c>
      <c r="D5599" s="615">
        <v>21.74</v>
      </c>
      <c r="E5599" s="615">
        <v>1.95</v>
      </c>
      <c r="F5599" s="615">
        <v>23.69</v>
      </c>
    </row>
    <row r="5600" spans="1:6" ht="30">
      <c r="A5600" s="612">
        <v>89553</v>
      </c>
      <c r="B5600" s="613" t="s">
        <v>12505</v>
      </c>
      <c r="C5600" s="614" t="s">
        <v>5390</v>
      </c>
      <c r="D5600" s="615">
        <v>4.1900000000000004</v>
      </c>
      <c r="E5600" s="615">
        <v>1.97</v>
      </c>
      <c r="F5600" s="615">
        <v>6.16</v>
      </c>
    </row>
    <row r="5601" spans="1:6" ht="30">
      <c r="A5601" s="612">
        <v>89570</v>
      </c>
      <c r="B5601" s="613" t="s">
        <v>12522</v>
      </c>
      <c r="C5601" s="614" t="s">
        <v>5390</v>
      </c>
      <c r="D5601" s="615">
        <v>9.86</v>
      </c>
      <c r="E5601" s="615">
        <v>2.4500000000000002</v>
      </c>
      <c r="F5601" s="615">
        <v>12.31</v>
      </c>
    </row>
    <row r="5602" spans="1:6" ht="30">
      <c r="A5602" s="612">
        <v>89572</v>
      </c>
      <c r="B5602" s="613" t="s">
        <v>12524</v>
      </c>
      <c r="C5602" s="614" t="s">
        <v>5390</v>
      </c>
      <c r="D5602" s="615">
        <v>6.97</v>
      </c>
      <c r="E5602" s="615">
        <v>2.37</v>
      </c>
      <c r="F5602" s="615">
        <v>9.34</v>
      </c>
    </row>
    <row r="5603" spans="1:6" ht="30">
      <c r="A5603" s="612">
        <v>89595</v>
      </c>
      <c r="B5603" s="613" t="s">
        <v>12541</v>
      </c>
      <c r="C5603" s="614" t="s">
        <v>5390</v>
      </c>
      <c r="D5603" s="615">
        <v>12.93</v>
      </c>
      <c r="E5603" s="615">
        <v>2.65</v>
      </c>
      <c r="F5603" s="615">
        <v>15.58</v>
      </c>
    </row>
    <row r="5604" spans="1:6" ht="30">
      <c r="A5604" s="612">
        <v>89596</v>
      </c>
      <c r="B5604" s="613" t="s">
        <v>12542</v>
      </c>
      <c r="C5604" s="614" t="s">
        <v>5390</v>
      </c>
      <c r="D5604" s="615">
        <v>8.5</v>
      </c>
      <c r="E5604" s="615">
        <v>2.75</v>
      </c>
      <c r="F5604" s="615">
        <v>11.25</v>
      </c>
    </row>
    <row r="5605" spans="1:6" ht="30">
      <c r="A5605" s="612">
        <v>89610</v>
      </c>
      <c r="B5605" s="613" t="s">
        <v>12549</v>
      </c>
      <c r="C5605" s="614" t="s">
        <v>5390</v>
      </c>
      <c r="D5605" s="615">
        <v>17.600000000000001</v>
      </c>
      <c r="E5605" s="615">
        <v>3.45</v>
      </c>
      <c r="F5605" s="615">
        <v>21.05</v>
      </c>
    </row>
    <row r="5606" spans="1:6" ht="30">
      <c r="A5606" s="612">
        <v>89613</v>
      </c>
      <c r="B5606" s="613" t="s">
        <v>7749</v>
      </c>
      <c r="C5606" s="614" t="s">
        <v>5390</v>
      </c>
      <c r="D5606" s="615">
        <v>28.73</v>
      </c>
      <c r="E5606" s="615">
        <v>4.1500000000000004</v>
      </c>
      <c r="F5606" s="615">
        <v>32.880000000000003</v>
      </c>
    </row>
    <row r="5607" spans="1:6" ht="30">
      <c r="A5607" s="612">
        <v>89616</v>
      </c>
      <c r="B5607" s="613" t="s">
        <v>12554</v>
      </c>
      <c r="C5607" s="614" t="s">
        <v>5390</v>
      </c>
      <c r="D5607" s="615">
        <v>39.14</v>
      </c>
      <c r="E5607" s="615">
        <v>4.8499999999999996</v>
      </c>
      <c r="F5607" s="615">
        <v>43.99</v>
      </c>
    </row>
    <row r="5608" spans="1:6" ht="30">
      <c r="A5608" s="612">
        <v>89485</v>
      </c>
      <c r="B5608" s="613" t="s">
        <v>12452</v>
      </c>
      <c r="C5608" s="614" t="s">
        <v>5390</v>
      </c>
      <c r="D5608" s="615">
        <v>3.95</v>
      </c>
      <c r="E5608" s="615">
        <v>2.64</v>
      </c>
      <c r="F5608" s="615">
        <v>6.59</v>
      </c>
    </row>
    <row r="5609" spans="1:6" ht="30">
      <c r="A5609" s="612">
        <v>89493</v>
      </c>
      <c r="B5609" s="613" t="s">
        <v>12456</v>
      </c>
      <c r="C5609" s="614" t="s">
        <v>5390</v>
      </c>
      <c r="D5609" s="615">
        <v>7.56</v>
      </c>
      <c r="E5609" s="615">
        <v>3.21</v>
      </c>
      <c r="F5609" s="615">
        <v>10.77</v>
      </c>
    </row>
    <row r="5610" spans="1:6" ht="30">
      <c r="A5610" s="612">
        <v>89498</v>
      </c>
      <c r="B5610" s="613" t="s">
        <v>12460</v>
      </c>
      <c r="C5610" s="614" t="s">
        <v>5390</v>
      </c>
      <c r="D5610" s="615">
        <v>10.32</v>
      </c>
      <c r="E5610" s="615">
        <v>3.92</v>
      </c>
      <c r="F5610" s="615">
        <v>14.24</v>
      </c>
    </row>
    <row r="5611" spans="1:6" ht="30">
      <c r="A5611" s="612">
        <v>89502</v>
      </c>
      <c r="B5611" s="613" t="s">
        <v>12464</v>
      </c>
      <c r="C5611" s="614" t="s">
        <v>5390</v>
      </c>
      <c r="D5611" s="615">
        <v>13.41</v>
      </c>
      <c r="E5611" s="615">
        <v>4.75</v>
      </c>
      <c r="F5611" s="615">
        <v>18.16</v>
      </c>
    </row>
    <row r="5612" spans="1:6" ht="30">
      <c r="A5612" s="612">
        <v>89506</v>
      </c>
      <c r="B5612" s="613" t="s">
        <v>12468</v>
      </c>
      <c r="C5612" s="614" t="s">
        <v>5390</v>
      </c>
      <c r="D5612" s="615">
        <v>37</v>
      </c>
      <c r="E5612" s="615">
        <v>5.61</v>
      </c>
      <c r="F5612" s="615">
        <v>42.61</v>
      </c>
    </row>
    <row r="5613" spans="1:6" ht="30">
      <c r="A5613" s="612">
        <v>89515</v>
      </c>
      <c r="B5613" s="613" t="s">
        <v>12473</v>
      </c>
      <c r="C5613" s="614" t="s">
        <v>5390</v>
      </c>
      <c r="D5613" s="615">
        <v>82.32</v>
      </c>
      <c r="E5613" s="615">
        <v>6.9</v>
      </c>
      <c r="F5613" s="615">
        <v>89.22</v>
      </c>
    </row>
    <row r="5614" spans="1:6" ht="30">
      <c r="A5614" s="612">
        <v>89523</v>
      </c>
      <c r="B5614" s="613" t="s">
        <v>12481</v>
      </c>
      <c r="C5614" s="614" t="s">
        <v>5390</v>
      </c>
      <c r="D5614" s="615">
        <v>101.41</v>
      </c>
      <c r="E5614" s="615">
        <v>7.74</v>
      </c>
      <c r="F5614" s="615">
        <v>109.15</v>
      </c>
    </row>
    <row r="5615" spans="1:6" ht="30">
      <c r="A5615" s="612">
        <v>89481</v>
      </c>
      <c r="B5615" s="613" t="s">
        <v>12451</v>
      </c>
      <c r="C5615" s="614" t="s">
        <v>5390</v>
      </c>
      <c r="D5615" s="615">
        <v>3.08</v>
      </c>
      <c r="E5615" s="615">
        <v>2.64</v>
      </c>
      <c r="F5615" s="615">
        <v>5.72</v>
      </c>
    </row>
    <row r="5616" spans="1:6" ht="30">
      <c r="A5616" s="612">
        <v>89492</v>
      </c>
      <c r="B5616" s="613" t="s">
        <v>12455</v>
      </c>
      <c r="C5616" s="614" t="s">
        <v>5390</v>
      </c>
      <c r="D5616" s="615">
        <v>5.62</v>
      </c>
      <c r="E5616" s="615">
        <v>3.22</v>
      </c>
      <c r="F5616" s="615">
        <v>8.84</v>
      </c>
    </row>
    <row r="5617" spans="1:6" ht="30">
      <c r="A5617" s="612">
        <v>89497</v>
      </c>
      <c r="B5617" s="613" t="s">
        <v>12459</v>
      </c>
      <c r="C5617" s="614" t="s">
        <v>5390</v>
      </c>
      <c r="D5617" s="615">
        <v>10.26</v>
      </c>
      <c r="E5617" s="615">
        <v>3.92</v>
      </c>
      <c r="F5617" s="615">
        <v>14.18</v>
      </c>
    </row>
    <row r="5618" spans="1:6" ht="30">
      <c r="A5618" s="612">
        <v>89501</v>
      </c>
      <c r="B5618" s="613" t="s">
        <v>12463</v>
      </c>
      <c r="C5618" s="614" t="s">
        <v>5390</v>
      </c>
      <c r="D5618" s="615">
        <v>10.6</v>
      </c>
      <c r="E5618" s="615">
        <v>4.75</v>
      </c>
      <c r="F5618" s="615">
        <v>15.35</v>
      </c>
    </row>
    <row r="5619" spans="1:6" ht="30">
      <c r="A5619" s="612">
        <v>89505</v>
      </c>
      <c r="B5619" s="613" t="s">
        <v>12467</v>
      </c>
      <c r="C5619" s="614" t="s">
        <v>5390</v>
      </c>
      <c r="D5619" s="615">
        <v>38.96</v>
      </c>
      <c r="E5619" s="615">
        <v>5.61</v>
      </c>
      <c r="F5619" s="615">
        <v>44.57</v>
      </c>
    </row>
    <row r="5620" spans="1:6" ht="30">
      <c r="A5620" s="612">
        <v>89513</v>
      </c>
      <c r="B5620" s="613" t="s">
        <v>12471</v>
      </c>
      <c r="C5620" s="614" t="s">
        <v>5390</v>
      </c>
      <c r="D5620" s="615">
        <v>104.99</v>
      </c>
      <c r="E5620" s="615">
        <v>6.9</v>
      </c>
      <c r="F5620" s="615">
        <v>111.89</v>
      </c>
    </row>
    <row r="5621" spans="1:6" ht="30">
      <c r="A5621" s="612">
        <v>89521</v>
      </c>
      <c r="B5621" s="613" t="s">
        <v>12479</v>
      </c>
      <c r="C5621" s="614" t="s">
        <v>5390</v>
      </c>
      <c r="D5621" s="615">
        <v>125.67</v>
      </c>
      <c r="E5621" s="615">
        <v>7.74</v>
      </c>
      <c r="F5621" s="615">
        <v>133.41</v>
      </c>
    </row>
    <row r="5622" spans="1:6" ht="30">
      <c r="A5622" s="612">
        <v>103974</v>
      </c>
      <c r="B5622" s="613" t="s">
        <v>13073</v>
      </c>
      <c r="C5622" s="614" t="s">
        <v>5390</v>
      </c>
      <c r="D5622" s="615">
        <v>8.39</v>
      </c>
      <c r="E5622" s="615">
        <v>2.93</v>
      </c>
      <c r="F5622" s="615">
        <v>11.32</v>
      </c>
    </row>
    <row r="5623" spans="1:6" ht="30">
      <c r="A5623" s="612">
        <v>89489</v>
      </c>
      <c r="B5623" s="613" t="s">
        <v>12453</v>
      </c>
      <c r="C5623" s="614" t="s">
        <v>5390</v>
      </c>
      <c r="D5623" s="615">
        <v>5.63</v>
      </c>
      <c r="E5623" s="615">
        <v>2.63</v>
      </c>
      <c r="F5623" s="615">
        <v>8.26</v>
      </c>
    </row>
    <row r="5624" spans="1:6" ht="30">
      <c r="A5624" s="612">
        <v>89494</v>
      </c>
      <c r="B5624" s="613" t="s">
        <v>12457</v>
      </c>
      <c r="C5624" s="614" t="s">
        <v>5390</v>
      </c>
      <c r="D5624" s="615">
        <v>10.16</v>
      </c>
      <c r="E5624" s="615">
        <v>3.21</v>
      </c>
      <c r="F5624" s="615">
        <v>13.37</v>
      </c>
    </row>
    <row r="5625" spans="1:6" ht="30">
      <c r="A5625" s="612">
        <v>89499</v>
      </c>
      <c r="B5625" s="613" t="s">
        <v>12461</v>
      </c>
      <c r="C5625" s="614" t="s">
        <v>5390</v>
      </c>
      <c r="D5625" s="615">
        <v>17.149999999999999</v>
      </c>
      <c r="E5625" s="615">
        <v>3.91</v>
      </c>
      <c r="F5625" s="615">
        <v>21.06</v>
      </c>
    </row>
    <row r="5626" spans="1:6" ht="30">
      <c r="A5626" s="612">
        <v>89503</v>
      </c>
      <c r="B5626" s="613" t="s">
        <v>12465</v>
      </c>
      <c r="C5626" s="614" t="s">
        <v>5390</v>
      </c>
      <c r="D5626" s="615">
        <v>19.670000000000002</v>
      </c>
      <c r="E5626" s="615">
        <v>4.74</v>
      </c>
      <c r="F5626" s="615">
        <v>24.41</v>
      </c>
    </row>
    <row r="5627" spans="1:6" ht="30">
      <c r="A5627" s="612">
        <v>89507</v>
      </c>
      <c r="B5627" s="613" t="s">
        <v>12469</v>
      </c>
      <c r="C5627" s="614" t="s">
        <v>5390</v>
      </c>
      <c r="D5627" s="615">
        <v>44.75</v>
      </c>
      <c r="E5627" s="615">
        <v>5.61</v>
      </c>
      <c r="F5627" s="615">
        <v>50.36</v>
      </c>
    </row>
    <row r="5628" spans="1:6" ht="30">
      <c r="A5628" s="612">
        <v>89517</v>
      </c>
      <c r="B5628" s="613" t="s">
        <v>12475</v>
      </c>
      <c r="C5628" s="614" t="s">
        <v>5390</v>
      </c>
      <c r="D5628" s="615">
        <v>67.86</v>
      </c>
      <c r="E5628" s="615">
        <v>6.9</v>
      </c>
      <c r="F5628" s="615">
        <v>74.760000000000005</v>
      </c>
    </row>
    <row r="5629" spans="1:6" ht="30">
      <c r="A5629" s="612">
        <v>89525</v>
      </c>
      <c r="B5629" s="613" t="s">
        <v>12483</v>
      </c>
      <c r="C5629" s="614" t="s">
        <v>5390</v>
      </c>
      <c r="D5629" s="615">
        <v>86.32</v>
      </c>
      <c r="E5629" s="615">
        <v>7.74</v>
      </c>
      <c r="F5629" s="615">
        <v>94.06</v>
      </c>
    </row>
    <row r="5630" spans="1:6" ht="30">
      <c r="A5630" s="612">
        <v>89490</v>
      </c>
      <c r="B5630" s="613" t="s">
        <v>12454</v>
      </c>
      <c r="C5630" s="614" t="s">
        <v>5390</v>
      </c>
      <c r="D5630" s="615">
        <v>5.03</v>
      </c>
      <c r="E5630" s="615">
        <v>2.63</v>
      </c>
      <c r="F5630" s="615">
        <v>7.66</v>
      </c>
    </row>
    <row r="5631" spans="1:6" ht="30">
      <c r="A5631" s="612">
        <v>89496</v>
      </c>
      <c r="B5631" s="613" t="s">
        <v>12458</v>
      </c>
      <c r="C5631" s="614" t="s">
        <v>5390</v>
      </c>
      <c r="D5631" s="615">
        <v>7.92</v>
      </c>
      <c r="E5631" s="615">
        <v>3.21</v>
      </c>
      <c r="F5631" s="615">
        <v>11.13</v>
      </c>
    </row>
    <row r="5632" spans="1:6" ht="30">
      <c r="A5632" s="612">
        <v>89500</v>
      </c>
      <c r="B5632" s="613" t="s">
        <v>12462</v>
      </c>
      <c r="C5632" s="614" t="s">
        <v>5390</v>
      </c>
      <c r="D5632" s="615">
        <v>9.7100000000000009</v>
      </c>
      <c r="E5632" s="615">
        <v>3.92</v>
      </c>
      <c r="F5632" s="615">
        <v>13.63</v>
      </c>
    </row>
    <row r="5633" spans="1:6" ht="30">
      <c r="A5633" s="612">
        <v>89504</v>
      </c>
      <c r="B5633" s="613" t="s">
        <v>12466</v>
      </c>
      <c r="C5633" s="614" t="s">
        <v>5390</v>
      </c>
      <c r="D5633" s="615">
        <v>15.43</v>
      </c>
      <c r="E5633" s="615">
        <v>4.74</v>
      </c>
      <c r="F5633" s="615">
        <v>20.170000000000002</v>
      </c>
    </row>
    <row r="5634" spans="1:6" ht="30">
      <c r="A5634" s="612">
        <v>89510</v>
      </c>
      <c r="B5634" s="613" t="s">
        <v>12470</v>
      </c>
      <c r="C5634" s="614" t="s">
        <v>5390</v>
      </c>
      <c r="D5634" s="615">
        <v>23.23</v>
      </c>
      <c r="E5634" s="615">
        <v>5.62</v>
      </c>
      <c r="F5634" s="615">
        <v>28.85</v>
      </c>
    </row>
    <row r="5635" spans="1:6" ht="30">
      <c r="A5635" s="612">
        <v>89519</v>
      </c>
      <c r="B5635" s="613" t="s">
        <v>12477</v>
      </c>
      <c r="C5635" s="614" t="s">
        <v>5390</v>
      </c>
      <c r="D5635" s="615">
        <v>43.8</v>
      </c>
      <c r="E5635" s="615">
        <v>6.9</v>
      </c>
      <c r="F5635" s="615">
        <v>50.7</v>
      </c>
    </row>
    <row r="5636" spans="1:6" ht="30">
      <c r="A5636" s="612">
        <v>89527</v>
      </c>
      <c r="B5636" s="613" t="s">
        <v>12485</v>
      </c>
      <c r="C5636" s="614" t="s">
        <v>5390</v>
      </c>
      <c r="D5636" s="615">
        <v>53.38</v>
      </c>
      <c r="E5636" s="615">
        <v>7.75</v>
      </c>
      <c r="F5636" s="615">
        <v>61.13</v>
      </c>
    </row>
    <row r="5637" spans="1:6" ht="30">
      <c r="A5637" s="612">
        <v>89528</v>
      </c>
      <c r="B5637" s="613" t="s">
        <v>12486</v>
      </c>
      <c r="C5637" s="614" t="s">
        <v>5390</v>
      </c>
      <c r="D5637" s="615">
        <v>2.83</v>
      </c>
      <c r="E5637" s="615">
        <v>1.77</v>
      </c>
      <c r="F5637" s="615">
        <v>4.5999999999999996</v>
      </c>
    </row>
    <row r="5638" spans="1:6" ht="30">
      <c r="A5638" s="612">
        <v>89541</v>
      </c>
      <c r="B5638" s="613" t="s">
        <v>12494</v>
      </c>
      <c r="C5638" s="614" t="s">
        <v>5390</v>
      </c>
      <c r="D5638" s="615">
        <v>4.7300000000000004</v>
      </c>
      <c r="E5638" s="615">
        <v>2.17</v>
      </c>
      <c r="F5638" s="615">
        <v>6.9</v>
      </c>
    </row>
    <row r="5639" spans="1:6" ht="30">
      <c r="A5639" s="612">
        <v>89558</v>
      </c>
      <c r="B5639" s="613" t="s">
        <v>12510</v>
      </c>
      <c r="C5639" s="614" t="s">
        <v>5390</v>
      </c>
      <c r="D5639" s="615">
        <v>7.9</v>
      </c>
      <c r="E5639" s="615">
        <v>2.59</v>
      </c>
      <c r="F5639" s="615">
        <v>10.49</v>
      </c>
    </row>
    <row r="5640" spans="1:6" ht="30">
      <c r="A5640" s="612">
        <v>89575</v>
      </c>
      <c r="B5640" s="613" t="s">
        <v>12527</v>
      </c>
      <c r="C5640" s="614" t="s">
        <v>5390</v>
      </c>
      <c r="D5640" s="615">
        <v>9.2899999999999991</v>
      </c>
      <c r="E5640" s="615">
        <v>3.16</v>
      </c>
      <c r="F5640" s="615">
        <v>12.45</v>
      </c>
    </row>
    <row r="5641" spans="1:6" ht="30">
      <c r="A5641" s="612">
        <v>89597</v>
      </c>
      <c r="B5641" s="613" t="s">
        <v>12543</v>
      </c>
      <c r="C5641" s="614" t="s">
        <v>5390</v>
      </c>
      <c r="D5641" s="615">
        <v>20.69</v>
      </c>
      <c r="E5641" s="615">
        <v>3.74</v>
      </c>
      <c r="F5641" s="615">
        <v>24.43</v>
      </c>
    </row>
    <row r="5642" spans="1:6" ht="30">
      <c r="A5642" s="612">
        <v>89611</v>
      </c>
      <c r="B5642" s="613" t="s">
        <v>12550</v>
      </c>
      <c r="C5642" s="614" t="s">
        <v>5390</v>
      </c>
      <c r="D5642" s="615">
        <v>30.06</v>
      </c>
      <c r="E5642" s="615">
        <v>4.5599999999999996</v>
      </c>
      <c r="F5642" s="615">
        <v>34.619999999999997</v>
      </c>
    </row>
    <row r="5643" spans="1:6" ht="30">
      <c r="A5643" s="612">
        <v>89614</v>
      </c>
      <c r="B5643" s="613" t="s">
        <v>12552</v>
      </c>
      <c r="C5643" s="614" t="s">
        <v>5390</v>
      </c>
      <c r="D5643" s="615">
        <v>59.21</v>
      </c>
      <c r="E5643" s="615">
        <v>5.14</v>
      </c>
      <c r="F5643" s="615">
        <v>64.349999999999994</v>
      </c>
    </row>
    <row r="5644" spans="1:6" ht="30">
      <c r="A5644" s="612">
        <v>89530</v>
      </c>
      <c r="B5644" s="613" t="s">
        <v>12488</v>
      </c>
      <c r="C5644" s="614" t="s">
        <v>5390</v>
      </c>
      <c r="D5644" s="615">
        <v>15.81</v>
      </c>
      <c r="E5644" s="615">
        <v>1.75</v>
      </c>
      <c r="F5644" s="615">
        <v>17.559999999999999</v>
      </c>
    </row>
    <row r="5645" spans="1:6" ht="30">
      <c r="A5645" s="612">
        <v>89560</v>
      </c>
      <c r="B5645" s="613" t="s">
        <v>12512</v>
      </c>
      <c r="C5645" s="614" t="s">
        <v>5390</v>
      </c>
      <c r="D5645" s="615">
        <v>34.979999999999997</v>
      </c>
      <c r="E5645" s="615">
        <v>2.58</v>
      </c>
      <c r="F5645" s="615">
        <v>37.56</v>
      </c>
    </row>
    <row r="5646" spans="1:6" ht="30">
      <c r="A5646" s="612">
        <v>89577</v>
      </c>
      <c r="B5646" s="613" t="s">
        <v>12528</v>
      </c>
      <c r="C5646" s="614" t="s">
        <v>5390</v>
      </c>
      <c r="D5646" s="615">
        <v>36.51</v>
      </c>
      <c r="E5646" s="615">
        <v>3.15</v>
      </c>
      <c r="F5646" s="615">
        <v>39.659999999999997</v>
      </c>
    </row>
    <row r="5647" spans="1:6" ht="30">
      <c r="A5647" s="612">
        <v>89532</v>
      </c>
      <c r="B5647" s="613" t="s">
        <v>12490</v>
      </c>
      <c r="C5647" s="614" t="s">
        <v>5390</v>
      </c>
      <c r="D5647" s="615">
        <v>5.68</v>
      </c>
      <c r="E5647" s="615">
        <v>1.96</v>
      </c>
      <c r="F5647" s="615">
        <v>7.64</v>
      </c>
    </row>
    <row r="5648" spans="1:6" ht="30">
      <c r="A5648" s="612">
        <v>89562</v>
      </c>
      <c r="B5648" s="613" t="s">
        <v>12514</v>
      </c>
      <c r="C5648" s="614" t="s">
        <v>5390</v>
      </c>
      <c r="D5648" s="615">
        <v>8.77</v>
      </c>
      <c r="E5648" s="615">
        <v>2.36</v>
      </c>
      <c r="F5648" s="615">
        <v>11.13</v>
      </c>
    </row>
    <row r="5649" spans="1:6" ht="30">
      <c r="A5649" s="612">
        <v>89605</v>
      </c>
      <c r="B5649" s="613" t="s">
        <v>12547</v>
      </c>
      <c r="C5649" s="614" t="s">
        <v>5390</v>
      </c>
      <c r="D5649" s="615">
        <v>18.79</v>
      </c>
      <c r="E5649" s="615">
        <v>3.45</v>
      </c>
      <c r="F5649" s="615">
        <v>22.24</v>
      </c>
    </row>
    <row r="5650" spans="1:6" ht="30">
      <c r="A5650" s="617" t="s">
        <v>17073</v>
      </c>
      <c r="B5650" s="618" t="s">
        <v>17074</v>
      </c>
      <c r="C5650" s="619" t="s">
        <v>5390</v>
      </c>
      <c r="D5650" s="620">
        <v>20.03</v>
      </c>
      <c r="E5650" s="620">
        <v>3.46</v>
      </c>
      <c r="F5650" s="620">
        <v>23.49</v>
      </c>
    </row>
    <row r="5651" spans="1:6" ht="30">
      <c r="A5651" s="612">
        <v>89551</v>
      </c>
      <c r="B5651" s="613" t="s">
        <v>12503</v>
      </c>
      <c r="C5651" s="614" t="s">
        <v>5390</v>
      </c>
      <c r="D5651" s="615">
        <v>7.25</v>
      </c>
      <c r="E5651" s="615">
        <v>1.96</v>
      </c>
      <c r="F5651" s="615">
        <v>9.2100000000000009</v>
      </c>
    </row>
    <row r="5652" spans="1:6" ht="30">
      <c r="A5652" s="612">
        <v>89564</v>
      </c>
      <c r="B5652" s="613" t="s">
        <v>12516</v>
      </c>
      <c r="C5652" s="614" t="s">
        <v>5390</v>
      </c>
      <c r="D5652" s="615">
        <v>14.42</v>
      </c>
      <c r="E5652" s="615">
        <v>2.36</v>
      </c>
      <c r="F5652" s="615">
        <v>16.78</v>
      </c>
    </row>
    <row r="5653" spans="1:6" ht="30">
      <c r="A5653" s="612">
        <v>89593</v>
      </c>
      <c r="B5653" s="613" t="s">
        <v>12539</v>
      </c>
      <c r="C5653" s="614" t="s">
        <v>5390</v>
      </c>
      <c r="D5653" s="615">
        <v>24.03</v>
      </c>
      <c r="E5653" s="615">
        <v>2.74</v>
      </c>
      <c r="F5653" s="615">
        <v>26.77</v>
      </c>
    </row>
    <row r="5654" spans="1:6" ht="30">
      <c r="A5654" s="612">
        <v>89536</v>
      </c>
      <c r="B5654" s="613" t="s">
        <v>12492</v>
      </c>
      <c r="C5654" s="614" t="s">
        <v>5390</v>
      </c>
      <c r="D5654" s="615">
        <v>10.91</v>
      </c>
      <c r="E5654" s="615">
        <v>1.75</v>
      </c>
      <c r="F5654" s="615">
        <v>12.66</v>
      </c>
    </row>
    <row r="5655" spans="1:6" ht="30">
      <c r="A5655" s="612">
        <v>89552</v>
      </c>
      <c r="B5655" s="613" t="s">
        <v>12504</v>
      </c>
      <c r="C5655" s="614" t="s">
        <v>5390</v>
      </c>
      <c r="D5655" s="615">
        <v>17.63</v>
      </c>
      <c r="E5655" s="615">
        <v>2.15</v>
      </c>
      <c r="F5655" s="615">
        <v>19.78</v>
      </c>
    </row>
    <row r="5656" spans="1:6" ht="30">
      <c r="A5656" s="612">
        <v>89568</v>
      </c>
      <c r="B5656" s="613" t="s">
        <v>12520</v>
      </c>
      <c r="C5656" s="614" t="s">
        <v>5390</v>
      </c>
      <c r="D5656" s="615">
        <v>32.229999999999997</v>
      </c>
      <c r="E5656" s="615">
        <v>2.58</v>
      </c>
      <c r="F5656" s="615">
        <v>34.81</v>
      </c>
    </row>
    <row r="5657" spans="1:6" ht="30">
      <c r="A5657" s="612">
        <v>89594</v>
      </c>
      <c r="B5657" s="613" t="s">
        <v>12540</v>
      </c>
      <c r="C5657" s="614" t="s">
        <v>5390</v>
      </c>
      <c r="D5657" s="615">
        <v>35.47</v>
      </c>
      <c r="E5657" s="615">
        <v>3.15</v>
      </c>
      <c r="F5657" s="615">
        <v>38.619999999999997</v>
      </c>
    </row>
    <row r="5658" spans="1:6" ht="30">
      <c r="A5658" s="612">
        <v>89609</v>
      </c>
      <c r="B5658" s="613" t="s">
        <v>12548</v>
      </c>
      <c r="C5658" s="614" t="s">
        <v>5390</v>
      </c>
      <c r="D5658" s="615">
        <v>86.53</v>
      </c>
      <c r="E5658" s="615">
        <v>3.73</v>
      </c>
      <c r="F5658" s="615">
        <v>90.26</v>
      </c>
    </row>
    <row r="5659" spans="1:6" ht="30">
      <c r="A5659" s="612">
        <v>89612</v>
      </c>
      <c r="B5659" s="613" t="s">
        <v>12551</v>
      </c>
      <c r="C5659" s="614" t="s">
        <v>5390</v>
      </c>
      <c r="D5659" s="615">
        <v>172.76</v>
      </c>
      <c r="E5659" s="615">
        <v>4.55</v>
      </c>
      <c r="F5659" s="615">
        <v>177.31</v>
      </c>
    </row>
    <row r="5660" spans="1:6" ht="30">
      <c r="A5660" s="612">
        <v>89615</v>
      </c>
      <c r="B5660" s="613" t="s">
        <v>12553</v>
      </c>
      <c r="C5660" s="614" t="s">
        <v>5390</v>
      </c>
      <c r="D5660" s="615">
        <v>204.3</v>
      </c>
      <c r="E5660" s="615">
        <v>5.14</v>
      </c>
      <c r="F5660" s="615">
        <v>209.44</v>
      </c>
    </row>
    <row r="5661" spans="1:6" ht="30">
      <c r="A5661" s="612">
        <v>89617</v>
      </c>
      <c r="B5661" s="613" t="s">
        <v>12555</v>
      </c>
      <c r="C5661" s="614" t="s">
        <v>5390</v>
      </c>
      <c r="D5661" s="615">
        <v>4.5599999999999996</v>
      </c>
      <c r="E5661" s="615">
        <v>3.52</v>
      </c>
      <c r="F5661" s="615">
        <v>8.08</v>
      </c>
    </row>
    <row r="5662" spans="1:6" ht="30">
      <c r="A5662" s="612">
        <v>89620</v>
      </c>
      <c r="B5662" s="613" t="s">
        <v>12556</v>
      </c>
      <c r="C5662" s="614" t="s">
        <v>5390</v>
      </c>
      <c r="D5662" s="615">
        <v>8.4</v>
      </c>
      <c r="E5662" s="615">
        <v>4.33</v>
      </c>
      <c r="F5662" s="615">
        <v>12.73</v>
      </c>
    </row>
    <row r="5663" spans="1:6" ht="30">
      <c r="A5663" s="612">
        <v>89623</v>
      </c>
      <c r="B5663" s="613" t="s">
        <v>12558</v>
      </c>
      <c r="C5663" s="614" t="s">
        <v>5390</v>
      </c>
      <c r="D5663" s="615">
        <v>15.56</v>
      </c>
      <c r="E5663" s="615">
        <v>5.24</v>
      </c>
      <c r="F5663" s="615">
        <v>20.8</v>
      </c>
    </row>
    <row r="5664" spans="1:6" ht="30">
      <c r="A5664" s="612">
        <v>89625</v>
      </c>
      <c r="B5664" s="613" t="s">
        <v>12560</v>
      </c>
      <c r="C5664" s="614" t="s">
        <v>5390</v>
      </c>
      <c r="D5664" s="615">
        <v>18.05</v>
      </c>
      <c r="E5664" s="615">
        <v>6.33</v>
      </c>
      <c r="F5664" s="615">
        <v>24.38</v>
      </c>
    </row>
    <row r="5665" spans="1:6" ht="30">
      <c r="A5665" s="612">
        <v>89628</v>
      </c>
      <c r="B5665" s="613" t="s">
        <v>12563</v>
      </c>
      <c r="C5665" s="614" t="s">
        <v>5390</v>
      </c>
      <c r="D5665" s="615">
        <v>44.05</v>
      </c>
      <c r="E5665" s="615">
        <v>7.48</v>
      </c>
      <c r="F5665" s="615">
        <v>51.53</v>
      </c>
    </row>
    <row r="5666" spans="1:6" ht="30">
      <c r="A5666" s="612">
        <v>89629</v>
      </c>
      <c r="B5666" s="613" t="s">
        <v>12564</v>
      </c>
      <c r="C5666" s="614" t="s">
        <v>5390</v>
      </c>
      <c r="D5666" s="615">
        <v>77.63</v>
      </c>
      <c r="E5666" s="615">
        <v>9.18</v>
      </c>
      <c r="F5666" s="615">
        <v>86.81</v>
      </c>
    </row>
    <row r="5667" spans="1:6" ht="30">
      <c r="A5667" s="612">
        <v>89631</v>
      </c>
      <c r="B5667" s="613" t="s">
        <v>12566</v>
      </c>
      <c r="C5667" s="614" t="s">
        <v>5390</v>
      </c>
      <c r="D5667" s="615">
        <v>103.67</v>
      </c>
      <c r="E5667" s="615">
        <v>10.33</v>
      </c>
      <c r="F5667" s="615">
        <v>114</v>
      </c>
    </row>
    <row r="5668" spans="1:6" ht="30">
      <c r="A5668" s="612">
        <v>89622</v>
      </c>
      <c r="B5668" s="613" t="s">
        <v>12557</v>
      </c>
      <c r="C5668" s="614" t="s">
        <v>5390</v>
      </c>
      <c r="D5668" s="615">
        <v>11.21</v>
      </c>
      <c r="E5668" s="615">
        <v>3.92</v>
      </c>
      <c r="F5668" s="615">
        <v>15.13</v>
      </c>
    </row>
    <row r="5669" spans="1:6" ht="30">
      <c r="A5669" s="612">
        <v>89624</v>
      </c>
      <c r="B5669" s="613" t="s">
        <v>12559</v>
      </c>
      <c r="C5669" s="614" t="s">
        <v>5390</v>
      </c>
      <c r="D5669" s="615">
        <v>14.46</v>
      </c>
      <c r="E5669" s="615">
        <v>4.7699999999999996</v>
      </c>
      <c r="F5669" s="615">
        <v>19.23</v>
      </c>
    </row>
    <row r="5670" spans="1:6" ht="30">
      <c r="A5670" s="612">
        <v>89626</v>
      </c>
      <c r="B5670" s="613" t="s">
        <v>12561</v>
      </c>
      <c r="C5670" s="614" t="s">
        <v>5390</v>
      </c>
      <c r="D5670" s="615">
        <v>26.55</v>
      </c>
      <c r="E5670" s="615">
        <v>5.79</v>
      </c>
      <c r="F5670" s="615">
        <v>32.340000000000003</v>
      </c>
    </row>
    <row r="5671" spans="1:6" ht="30">
      <c r="A5671" s="612">
        <v>103976</v>
      </c>
      <c r="B5671" s="613" t="s">
        <v>13075</v>
      </c>
      <c r="C5671" s="614" t="s">
        <v>5390</v>
      </c>
      <c r="D5671" s="615">
        <v>22.34</v>
      </c>
      <c r="E5671" s="615">
        <v>5.32</v>
      </c>
      <c r="F5671" s="615">
        <v>27.66</v>
      </c>
    </row>
    <row r="5672" spans="1:6" ht="30">
      <c r="A5672" s="612">
        <v>89627</v>
      </c>
      <c r="B5672" s="613" t="s">
        <v>12562</v>
      </c>
      <c r="C5672" s="614" t="s">
        <v>5390</v>
      </c>
      <c r="D5672" s="615">
        <v>16.670000000000002</v>
      </c>
      <c r="E5672" s="615">
        <v>4.92</v>
      </c>
      <c r="F5672" s="615">
        <v>21.59</v>
      </c>
    </row>
    <row r="5673" spans="1:6" ht="30">
      <c r="A5673" s="612">
        <v>103975</v>
      </c>
      <c r="B5673" s="613" t="s">
        <v>13074</v>
      </c>
      <c r="C5673" s="614" t="s">
        <v>5390</v>
      </c>
      <c r="D5673" s="615">
        <v>14.54</v>
      </c>
      <c r="E5673" s="615">
        <v>4.5599999999999996</v>
      </c>
      <c r="F5673" s="615">
        <v>19.100000000000001</v>
      </c>
    </row>
    <row r="5674" spans="1:6" ht="30">
      <c r="A5674" s="612">
        <v>89630</v>
      </c>
      <c r="B5674" s="613" t="s">
        <v>12565</v>
      </c>
      <c r="C5674" s="614" t="s">
        <v>5390</v>
      </c>
      <c r="D5674" s="615">
        <v>58.02</v>
      </c>
      <c r="E5674" s="615">
        <v>7.77</v>
      </c>
      <c r="F5674" s="615">
        <v>65.790000000000006</v>
      </c>
    </row>
    <row r="5675" spans="1:6" ht="30">
      <c r="A5675" s="612">
        <v>89632</v>
      </c>
      <c r="B5675" s="613" t="s">
        <v>12567</v>
      </c>
      <c r="C5675" s="614" t="s">
        <v>5390</v>
      </c>
      <c r="D5675" s="615">
        <v>123.22</v>
      </c>
      <c r="E5675" s="615">
        <v>8.91</v>
      </c>
      <c r="F5675" s="615">
        <v>132.13</v>
      </c>
    </row>
    <row r="5676" spans="1:6" ht="30">
      <c r="A5676" s="612">
        <v>103977</v>
      </c>
      <c r="B5676" s="613" t="s">
        <v>13076</v>
      </c>
      <c r="C5676" s="614" t="s">
        <v>5390</v>
      </c>
      <c r="D5676" s="615">
        <v>5.17</v>
      </c>
      <c r="E5676" s="615">
        <v>2.37</v>
      </c>
      <c r="F5676" s="615">
        <v>7.54</v>
      </c>
    </row>
    <row r="5677" spans="1:6" ht="30">
      <c r="A5677" s="612">
        <v>103957</v>
      </c>
      <c r="B5677" s="613" t="s">
        <v>13062</v>
      </c>
      <c r="C5677" s="614" t="s">
        <v>5390</v>
      </c>
      <c r="D5677" s="615">
        <v>3.25</v>
      </c>
      <c r="E5677" s="615">
        <v>1.97</v>
      </c>
      <c r="F5677" s="615">
        <v>5.22</v>
      </c>
    </row>
    <row r="5678" spans="1:6" ht="30">
      <c r="A5678" s="612">
        <v>103958</v>
      </c>
      <c r="B5678" s="613" t="s">
        <v>13063</v>
      </c>
      <c r="C5678" s="614" t="s">
        <v>5390</v>
      </c>
      <c r="D5678" s="615">
        <v>7.86</v>
      </c>
      <c r="E5678" s="615">
        <v>2.88</v>
      </c>
      <c r="F5678" s="615">
        <v>10.74</v>
      </c>
    </row>
    <row r="5679" spans="1:6" ht="30">
      <c r="A5679" s="612">
        <v>103959</v>
      </c>
      <c r="B5679" s="613" t="s">
        <v>13064</v>
      </c>
      <c r="C5679" s="614" t="s">
        <v>5390</v>
      </c>
      <c r="D5679" s="615">
        <v>12.71</v>
      </c>
      <c r="E5679" s="615">
        <v>3.45</v>
      </c>
      <c r="F5679" s="615">
        <v>16.16</v>
      </c>
    </row>
    <row r="5680" spans="1:6" ht="30">
      <c r="A5680" s="612">
        <v>103962</v>
      </c>
      <c r="B5680" s="613" t="s">
        <v>13065</v>
      </c>
      <c r="C5680" s="614" t="s">
        <v>5390</v>
      </c>
      <c r="D5680" s="615">
        <v>5.14</v>
      </c>
      <c r="E5680" s="615">
        <v>1.76</v>
      </c>
      <c r="F5680" s="615">
        <v>6.9</v>
      </c>
    </row>
    <row r="5681" spans="1:6" ht="30">
      <c r="A5681" s="612">
        <v>103964</v>
      </c>
      <c r="B5681" s="613" t="s">
        <v>13066</v>
      </c>
      <c r="C5681" s="614" t="s">
        <v>5390</v>
      </c>
      <c r="D5681" s="615">
        <v>6.61</v>
      </c>
      <c r="E5681" s="615">
        <v>2.17</v>
      </c>
      <c r="F5681" s="615">
        <v>8.7799999999999994</v>
      </c>
    </row>
    <row r="5682" spans="1:6" ht="30">
      <c r="A5682" s="612">
        <v>103966</v>
      </c>
      <c r="B5682" s="613" t="s">
        <v>13067</v>
      </c>
      <c r="C5682" s="614" t="s">
        <v>5390</v>
      </c>
      <c r="D5682" s="615">
        <v>7.92</v>
      </c>
      <c r="E5682" s="615">
        <v>2.46</v>
      </c>
      <c r="F5682" s="615">
        <v>10.38</v>
      </c>
    </row>
    <row r="5683" spans="1:6" ht="30">
      <c r="A5683" s="612">
        <v>103967</v>
      </c>
      <c r="B5683" s="613" t="s">
        <v>13068</v>
      </c>
      <c r="C5683" s="614" t="s">
        <v>5390</v>
      </c>
      <c r="D5683" s="615">
        <v>9.8699999999999992</v>
      </c>
      <c r="E5683" s="615">
        <v>2.66</v>
      </c>
      <c r="F5683" s="615">
        <v>12.53</v>
      </c>
    </row>
    <row r="5684" spans="1:6" ht="30">
      <c r="A5684" s="612">
        <v>103968</v>
      </c>
      <c r="B5684" s="613" t="s">
        <v>13069</v>
      </c>
      <c r="C5684" s="614" t="s">
        <v>5390</v>
      </c>
      <c r="D5684" s="615">
        <v>15.23</v>
      </c>
      <c r="E5684" s="615">
        <v>2.74</v>
      </c>
      <c r="F5684" s="615">
        <v>17.97</v>
      </c>
    </row>
    <row r="5685" spans="1:6" ht="30">
      <c r="A5685" s="612">
        <v>103969</v>
      </c>
      <c r="B5685" s="613" t="s">
        <v>13070</v>
      </c>
      <c r="C5685" s="614" t="s">
        <v>5390</v>
      </c>
      <c r="D5685" s="615">
        <v>18.28</v>
      </c>
      <c r="E5685" s="615">
        <v>2.95</v>
      </c>
      <c r="F5685" s="615">
        <v>21.23</v>
      </c>
    </row>
    <row r="5686" spans="1:6" ht="30">
      <c r="A5686" s="612">
        <v>103971</v>
      </c>
      <c r="B5686" s="613" t="s">
        <v>13071</v>
      </c>
      <c r="C5686" s="614" t="s">
        <v>5390</v>
      </c>
      <c r="D5686" s="615">
        <v>23.6</v>
      </c>
      <c r="E5686" s="615">
        <v>3.45</v>
      </c>
      <c r="F5686" s="615">
        <v>27.05</v>
      </c>
    </row>
    <row r="5687" spans="1:6" ht="30">
      <c r="A5687" s="612">
        <v>103972</v>
      </c>
      <c r="B5687" s="613" t="s">
        <v>13072</v>
      </c>
      <c r="C5687" s="614" t="s">
        <v>5390</v>
      </c>
      <c r="D5687" s="615">
        <v>27.46</v>
      </c>
      <c r="E5687" s="615">
        <v>3.86</v>
      </c>
      <c r="F5687" s="615">
        <v>31.32</v>
      </c>
    </row>
    <row r="5688" spans="1:6">
      <c r="A5688" s="621"/>
      <c r="B5688" s="627" t="s">
        <v>11775</v>
      </c>
      <c r="C5688" s="628"/>
      <c r="D5688" s="629"/>
      <c r="E5688" s="629"/>
      <c r="F5688" s="629"/>
    </row>
    <row r="5689" spans="1:6" ht="45">
      <c r="A5689" s="612">
        <v>91784</v>
      </c>
      <c r="B5689" s="613" t="s">
        <v>7744</v>
      </c>
      <c r="C5689" s="614" t="s">
        <v>5421</v>
      </c>
      <c r="D5689" s="615">
        <v>21.94</v>
      </c>
      <c r="E5689" s="615">
        <v>27.6</v>
      </c>
      <c r="F5689" s="615">
        <v>49.54</v>
      </c>
    </row>
    <row r="5690" spans="1:6" ht="45">
      <c r="A5690" s="612">
        <v>91785</v>
      </c>
      <c r="B5690" s="613" t="s">
        <v>7745</v>
      </c>
      <c r="C5690" s="614" t="s">
        <v>5421</v>
      </c>
      <c r="D5690" s="615">
        <v>21.59</v>
      </c>
      <c r="E5690" s="615">
        <v>26.86</v>
      </c>
      <c r="F5690" s="615">
        <v>48.45</v>
      </c>
    </row>
    <row r="5691" spans="1:6" ht="45">
      <c r="A5691" s="612">
        <v>91786</v>
      </c>
      <c r="B5691" s="613" t="s">
        <v>7746</v>
      </c>
      <c r="C5691" s="614" t="s">
        <v>5421</v>
      </c>
      <c r="D5691" s="615">
        <v>22.29</v>
      </c>
      <c r="E5691" s="615">
        <v>11.73</v>
      </c>
      <c r="F5691" s="615">
        <v>34.020000000000003</v>
      </c>
    </row>
    <row r="5692" spans="1:6" ht="30">
      <c r="A5692" s="612">
        <v>89355</v>
      </c>
      <c r="B5692" s="613" t="s">
        <v>12256</v>
      </c>
      <c r="C5692" s="614" t="s">
        <v>5421</v>
      </c>
      <c r="D5692" s="615">
        <v>9.19</v>
      </c>
      <c r="E5692" s="615">
        <v>12.28</v>
      </c>
      <c r="F5692" s="615">
        <v>21.47</v>
      </c>
    </row>
    <row r="5693" spans="1:6" ht="30">
      <c r="A5693" s="612">
        <v>89356</v>
      </c>
      <c r="B5693" s="613" t="s">
        <v>12257</v>
      </c>
      <c r="C5693" s="614" t="s">
        <v>5421</v>
      </c>
      <c r="D5693" s="615">
        <v>10.51</v>
      </c>
      <c r="E5693" s="615">
        <v>14.24</v>
      </c>
      <c r="F5693" s="615">
        <v>24.75</v>
      </c>
    </row>
    <row r="5694" spans="1:6" ht="30">
      <c r="A5694" s="612">
        <v>89357</v>
      </c>
      <c r="B5694" s="613" t="s">
        <v>12258</v>
      </c>
      <c r="C5694" s="614" t="s">
        <v>5421</v>
      </c>
      <c r="D5694" s="615">
        <v>17.27</v>
      </c>
      <c r="E5694" s="615">
        <v>16.97</v>
      </c>
      <c r="F5694" s="615">
        <v>34.24</v>
      </c>
    </row>
    <row r="5695" spans="1:6">
      <c r="A5695" s="617" t="s">
        <v>17067</v>
      </c>
      <c r="B5695" s="618" t="s">
        <v>17068</v>
      </c>
      <c r="C5695" s="619" t="s">
        <v>5421</v>
      </c>
      <c r="D5695" s="620">
        <v>19.07</v>
      </c>
      <c r="E5695" s="620">
        <v>7.24</v>
      </c>
      <c r="F5695" s="620">
        <v>26.31</v>
      </c>
    </row>
    <row r="5696" spans="1:6">
      <c r="A5696" s="617" t="s">
        <v>17069</v>
      </c>
      <c r="B5696" s="618" t="s">
        <v>17070</v>
      </c>
      <c r="C5696" s="619" t="s">
        <v>5421</v>
      </c>
      <c r="D5696" s="620">
        <v>21.26</v>
      </c>
      <c r="E5696" s="620">
        <v>8.69</v>
      </c>
      <c r="F5696" s="620">
        <v>29.95</v>
      </c>
    </row>
    <row r="5697" spans="1:6">
      <c r="A5697" s="617" t="s">
        <v>17071</v>
      </c>
      <c r="B5697" s="618" t="s">
        <v>17072</v>
      </c>
      <c r="C5697" s="619" t="s">
        <v>5421</v>
      </c>
      <c r="D5697" s="620">
        <v>33.51</v>
      </c>
      <c r="E5697" s="620">
        <v>10.87</v>
      </c>
      <c r="F5697" s="620">
        <v>44.38</v>
      </c>
    </row>
    <row r="5698" spans="1:6" ht="45">
      <c r="A5698" s="612">
        <v>89376</v>
      </c>
      <c r="B5698" s="613" t="s">
        <v>12389</v>
      </c>
      <c r="C5698" s="614" t="s">
        <v>5390</v>
      </c>
      <c r="D5698" s="615">
        <v>2.94</v>
      </c>
      <c r="E5698" s="615">
        <v>3.04</v>
      </c>
      <c r="F5698" s="615">
        <v>5.98</v>
      </c>
    </row>
    <row r="5699" spans="1:6" ht="45">
      <c r="A5699" s="612">
        <v>89383</v>
      </c>
      <c r="B5699" s="613" t="s">
        <v>12395</v>
      </c>
      <c r="C5699" s="614" t="s">
        <v>5390</v>
      </c>
      <c r="D5699" s="615">
        <v>3.43</v>
      </c>
      <c r="E5699" s="615">
        <v>3.56</v>
      </c>
      <c r="F5699" s="615">
        <v>6.99</v>
      </c>
    </row>
    <row r="5700" spans="1:6" ht="45">
      <c r="A5700" s="612">
        <v>89391</v>
      </c>
      <c r="B5700" s="613" t="s">
        <v>12402</v>
      </c>
      <c r="C5700" s="614" t="s">
        <v>5390</v>
      </c>
      <c r="D5700" s="615">
        <v>5.09</v>
      </c>
      <c r="E5700" s="615">
        <v>4.17</v>
      </c>
      <c r="F5700" s="615">
        <v>9.26</v>
      </c>
    </row>
    <row r="5701" spans="1:6" ht="30">
      <c r="A5701" s="612">
        <v>89360</v>
      </c>
      <c r="B5701" s="613" t="s">
        <v>12373</v>
      </c>
      <c r="C5701" s="614" t="s">
        <v>5390</v>
      </c>
      <c r="D5701" s="615">
        <v>5.15</v>
      </c>
      <c r="E5701" s="615">
        <v>4.92</v>
      </c>
      <c r="F5701" s="615">
        <v>10.07</v>
      </c>
    </row>
    <row r="5702" spans="1:6" ht="30">
      <c r="A5702" s="612">
        <v>89364</v>
      </c>
      <c r="B5702" s="613" t="s">
        <v>12377</v>
      </c>
      <c r="C5702" s="614" t="s">
        <v>5390</v>
      </c>
      <c r="D5702" s="615">
        <v>6.82</v>
      </c>
      <c r="E5702" s="615">
        <v>5.69</v>
      </c>
      <c r="F5702" s="615">
        <v>12.51</v>
      </c>
    </row>
    <row r="5703" spans="1:6" ht="30">
      <c r="A5703" s="612">
        <v>89369</v>
      </c>
      <c r="B5703" s="613" t="s">
        <v>12382</v>
      </c>
      <c r="C5703" s="614" t="s">
        <v>5390</v>
      </c>
      <c r="D5703" s="615">
        <v>11.58</v>
      </c>
      <c r="E5703" s="615">
        <v>6.79</v>
      </c>
      <c r="F5703" s="615">
        <v>18.37</v>
      </c>
    </row>
    <row r="5704" spans="1:6" ht="30">
      <c r="A5704" s="612">
        <v>89361</v>
      </c>
      <c r="B5704" s="613" t="s">
        <v>12374</v>
      </c>
      <c r="C5704" s="614" t="s">
        <v>5390</v>
      </c>
      <c r="D5704" s="615">
        <v>5.24</v>
      </c>
      <c r="E5704" s="615">
        <v>4.92</v>
      </c>
      <c r="F5704" s="615">
        <v>10.16</v>
      </c>
    </row>
    <row r="5705" spans="1:6" ht="30">
      <c r="A5705" s="612">
        <v>89365</v>
      </c>
      <c r="B5705" s="613" t="s">
        <v>12378</v>
      </c>
      <c r="C5705" s="614" t="s">
        <v>5390</v>
      </c>
      <c r="D5705" s="615">
        <v>6.22</v>
      </c>
      <c r="E5705" s="615">
        <v>5.69</v>
      </c>
      <c r="F5705" s="615">
        <v>11.91</v>
      </c>
    </row>
    <row r="5706" spans="1:6" ht="30">
      <c r="A5706" s="612">
        <v>89370</v>
      </c>
      <c r="B5706" s="613" t="s">
        <v>12383</v>
      </c>
      <c r="C5706" s="614" t="s">
        <v>5390</v>
      </c>
      <c r="D5706" s="615">
        <v>9.34</v>
      </c>
      <c r="E5706" s="615">
        <v>6.79</v>
      </c>
      <c r="F5706" s="615">
        <v>16.13</v>
      </c>
    </row>
    <row r="5707" spans="1:6" ht="30">
      <c r="A5707" s="612">
        <v>89377</v>
      </c>
      <c r="B5707" s="613" t="s">
        <v>12390</v>
      </c>
      <c r="C5707" s="614" t="s">
        <v>5390</v>
      </c>
      <c r="D5707" s="615">
        <v>7.7</v>
      </c>
      <c r="E5707" s="615">
        <v>3.27</v>
      </c>
      <c r="F5707" s="615">
        <v>10.97</v>
      </c>
    </row>
    <row r="5708" spans="1:6" ht="30">
      <c r="A5708" s="612">
        <v>89384</v>
      </c>
      <c r="B5708" s="613" t="s">
        <v>12396</v>
      </c>
      <c r="C5708" s="614" t="s">
        <v>5390</v>
      </c>
      <c r="D5708" s="615">
        <v>10.26</v>
      </c>
      <c r="E5708" s="615">
        <v>3.78</v>
      </c>
      <c r="F5708" s="615">
        <v>14.04</v>
      </c>
    </row>
    <row r="5709" spans="1:6" ht="30">
      <c r="A5709" s="612">
        <v>89392</v>
      </c>
      <c r="B5709" s="613" t="s">
        <v>12403</v>
      </c>
      <c r="C5709" s="614" t="s">
        <v>5390</v>
      </c>
      <c r="D5709" s="615">
        <v>22.02</v>
      </c>
      <c r="E5709" s="615">
        <v>4.51</v>
      </c>
      <c r="F5709" s="615">
        <v>26.53</v>
      </c>
    </row>
    <row r="5710" spans="1:6" ht="30">
      <c r="A5710" s="612">
        <v>89359</v>
      </c>
      <c r="B5710" s="613" t="s">
        <v>12372</v>
      </c>
      <c r="C5710" s="614" t="s">
        <v>5390</v>
      </c>
      <c r="D5710" s="615">
        <v>4.04</v>
      </c>
      <c r="E5710" s="615">
        <v>4.93</v>
      </c>
      <c r="F5710" s="615">
        <v>8.9700000000000006</v>
      </c>
    </row>
    <row r="5711" spans="1:6" ht="30">
      <c r="A5711" s="612">
        <v>89363</v>
      </c>
      <c r="B5711" s="613" t="s">
        <v>12376</v>
      </c>
      <c r="C5711" s="614" t="s">
        <v>5390</v>
      </c>
      <c r="D5711" s="615">
        <v>5.14</v>
      </c>
      <c r="E5711" s="615">
        <v>5.7</v>
      </c>
      <c r="F5711" s="615">
        <v>10.84</v>
      </c>
    </row>
    <row r="5712" spans="1:6" ht="30">
      <c r="A5712" s="612">
        <v>89368</v>
      </c>
      <c r="B5712" s="613" t="s">
        <v>12381</v>
      </c>
      <c r="C5712" s="614" t="s">
        <v>5390</v>
      </c>
      <c r="D5712" s="615">
        <v>8.9700000000000006</v>
      </c>
      <c r="E5712" s="615">
        <v>6.8</v>
      </c>
      <c r="F5712" s="615">
        <v>15.77</v>
      </c>
    </row>
    <row r="5713" spans="1:6" ht="30">
      <c r="A5713" s="612">
        <v>89358</v>
      </c>
      <c r="B5713" s="613" t="s">
        <v>12371</v>
      </c>
      <c r="C5713" s="614" t="s">
        <v>5390</v>
      </c>
      <c r="D5713" s="615">
        <v>3.43</v>
      </c>
      <c r="E5713" s="615">
        <v>4.9400000000000004</v>
      </c>
      <c r="F5713" s="615">
        <v>8.3699999999999992</v>
      </c>
    </row>
    <row r="5714" spans="1:6" ht="30">
      <c r="A5714" s="612">
        <v>89362</v>
      </c>
      <c r="B5714" s="613" t="s">
        <v>12375</v>
      </c>
      <c r="C5714" s="614" t="s">
        <v>5390</v>
      </c>
      <c r="D5714" s="615">
        <v>4.2699999999999996</v>
      </c>
      <c r="E5714" s="615">
        <v>5.7</v>
      </c>
      <c r="F5714" s="615">
        <v>9.9700000000000006</v>
      </c>
    </row>
    <row r="5715" spans="1:6" ht="30">
      <c r="A5715" s="612">
        <v>89367</v>
      </c>
      <c r="B5715" s="613" t="s">
        <v>12380</v>
      </c>
      <c r="C5715" s="614" t="s">
        <v>5390</v>
      </c>
      <c r="D5715" s="615">
        <v>7.04</v>
      </c>
      <c r="E5715" s="615">
        <v>6.8</v>
      </c>
      <c r="F5715" s="615">
        <v>13.84</v>
      </c>
    </row>
    <row r="5716" spans="1:6">
      <c r="A5716" s="617" t="s">
        <v>17075</v>
      </c>
      <c r="B5716" s="618" t="s">
        <v>17076</v>
      </c>
      <c r="C5716" s="619" t="s">
        <v>1</v>
      </c>
      <c r="D5716" s="620">
        <v>12.06</v>
      </c>
      <c r="E5716" s="620">
        <v>10.15</v>
      </c>
      <c r="F5716" s="620">
        <v>22.21</v>
      </c>
    </row>
    <row r="5717" spans="1:6">
      <c r="A5717" s="617" t="s">
        <v>17077</v>
      </c>
      <c r="B5717" s="618" t="s">
        <v>17078</v>
      </c>
      <c r="C5717" s="619" t="s">
        <v>1</v>
      </c>
      <c r="D5717" s="620">
        <v>11.55</v>
      </c>
      <c r="E5717" s="620">
        <v>10.15</v>
      </c>
      <c r="F5717" s="620">
        <v>21.7</v>
      </c>
    </row>
    <row r="5718" spans="1:6">
      <c r="A5718" s="617" t="s">
        <v>17079</v>
      </c>
      <c r="B5718" s="618" t="s">
        <v>17080</v>
      </c>
      <c r="C5718" s="619" t="s">
        <v>1</v>
      </c>
      <c r="D5718" s="620">
        <v>39.020000000000003</v>
      </c>
      <c r="E5718" s="620">
        <v>10.15</v>
      </c>
      <c r="F5718" s="620">
        <v>49.17</v>
      </c>
    </row>
    <row r="5719" spans="1:6" ht="30">
      <c r="A5719" s="612">
        <v>89366</v>
      </c>
      <c r="B5719" s="613" t="s">
        <v>12379</v>
      </c>
      <c r="C5719" s="614" t="s">
        <v>5390</v>
      </c>
      <c r="D5719" s="615">
        <v>12.19</v>
      </c>
      <c r="E5719" s="615">
        <v>5.3</v>
      </c>
      <c r="F5719" s="615">
        <v>17.489999999999998</v>
      </c>
    </row>
    <row r="5720" spans="1:6" ht="30">
      <c r="A5720" s="612">
        <v>90373</v>
      </c>
      <c r="B5720" s="613" t="s">
        <v>12768</v>
      </c>
      <c r="C5720" s="614" t="s">
        <v>5390</v>
      </c>
      <c r="D5720" s="615">
        <v>8.99</v>
      </c>
      <c r="E5720" s="615">
        <v>4.92</v>
      </c>
      <c r="F5720" s="615">
        <v>13.91</v>
      </c>
    </row>
    <row r="5721" spans="1:6" ht="30">
      <c r="A5721" s="617" t="s">
        <v>17081</v>
      </c>
      <c r="B5721" s="618" t="s">
        <v>17082</v>
      </c>
      <c r="C5721" s="619" t="s">
        <v>1</v>
      </c>
      <c r="D5721" s="620">
        <v>10.89</v>
      </c>
      <c r="E5721" s="620">
        <v>7.97</v>
      </c>
      <c r="F5721" s="620">
        <v>18.86</v>
      </c>
    </row>
    <row r="5722" spans="1:6" ht="30">
      <c r="A5722" s="612">
        <v>103950</v>
      </c>
      <c r="B5722" s="613" t="s">
        <v>13055</v>
      </c>
      <c r="C5722" s="614" t="s">
        <v>5390</v>
      </c>
      <c r="D5722" s="615">
        <v>6.2</v>
      </c>
      <c r="E5722" s="615">
        <v>5.31</v>
      </c>
      <c r="F5722" s="615">
        <v>11.51</v>
      </c>
    </row>
    <row r="5723" spans="1:6" ht="30">
      <c r="A5723" s="612">
        <v>103951</v>
      </c>
      <c r="B5723" s="613" t="s">
        <v>13056</v>
      </c>
      <c r="C5723" s="614" t="s">
        <v>5390</v>
      </c>
      <c r="D5723" s="615">
        <v>9.7100000000000009</v>
      </c>
      <c r="E5723" s="615">
        <v>6.24</v>
      </c>
      <c r="F5723" s="615">
        <v>15.95</v>
      </c>
    </row>
    <row r="5724" spans="1:6" ht="30">
      <c r="A5724" s="617" t="s">
        <v>17083</v>
      </c>
      <c r="B5724" s="618" t="s">
        <v>17084</v>
      </c>
      <c r="C5724" s="619" t="s">
        <v>5390</v>
      </c>
      <c r="D5724" s="620">
        <v>6.72</v>
      </c>
      <c r="E5724" s="620">
        <v>6.52</v>
      </c>
      <c r="F5724" s="620">
        <v>13.24</v>
      </c>
    </row>
    <row r="5725" spans="1:6" ht="30">
      <c r="A5725" s="617" t="s">
        <v>17085</v>
      </c>
      <c r="B5725" s="618" t="s">
        <v>17086</v>
      </c>
      <c r="C5725" s="619" t="s">
        <v>5390</v>
      </c>
      <c r="D5725" s="620">
        <v>9.9</v>
      </c>
      <c r="E5725" s="620">
        <v>6.52</v>
      </c>
      <c r="F5725" s="620">
        <v>16.420000000000002</v>
      </c>
    </row>
    <row r="5726" spans="1:6" ht="30">
      <c r="A5726" s="617" t="s">
        <v>17087</v>
      </c>
      <c r="B5726" s="618" t="s">
        <v>17088</v>
      </c>
      <c r="C5726" s="619" t="s">
        <v>1</v>
      </c>
      <c r="D5726" s="620">
        <v>7.22</v>
      </c>
      <c r="E5726" s="620">
        <v>4.91</v>
      </c>
      <c r="F5726" s="620">
        <v>12.13</v>
      </c>
    </row>
    <row r="5727" spans="1:6" ht="30">
      <c r="A5727" s="612">
        <v>89371</v>
      </c>
      <c r="B5727" s="613" t="s">
        <v>12384</v>
      </c>
      <c r="C5727" s="614" t="s">
        <v>5390</v>
      </c>
      <c r="D5727" s="615">
        <v>3</v>
      </c>
      <c r="E5727" s="615">
        <v>3.3</v>
      </c>
      <c r="F5727" s="615">
        <v>6.3</v>
      </c>
    </row>
    <row r="5728" spans="1:6" ht="30">
      <c r="A5728" s="612">
        <v>89378</v>
      </c>
      <c r="B5728" s="613" t="s">
        <v>12391</v>
      </c>
      <c r="C5728" s="614" t="s">
        <v>5390</v>
      </c>
      <c r="D5728" s="615">
        <v>3.64</v>
      </c>
      <c r="E5728" s="615">
        <v>3.81</v>
      </c>
      <c r="F5728" s="615">
        <v>7.45</v>
      </c>
    </row>
    <row r="5729" spans="1:6" ht="30">
      <c r="A5729" s="612">
        <v>89386</v>
      </c>
      <c r="B5729" s="613" t="s">
        <v>12398</v>
      </c>
      <c r="C5729" s="614" t="s">
        <v>5390</v>
      </c>
      <c r="D5729" s="615">
        <v>5.7</v>
      </c>
      <c r="E5729" s="615">
        <v>4.53</v>
      </c>
      <c r="F5729" s="615">
        <v>10.23</v>
      </c>
    </row>
    <row r="5730" spans="1:6" ht="30">
      <c r="A5730" s="612">
        <v>89372</v>
      </c>
      <c r="B5730" s="613" t="s">
        <v>12385</v>
      </c>
      <c r="C5730" s="614" t="s">
        <v>5390</v>
      </c>
      <c r="D5730" s="615">
        <v>14.09</v>
      </c>
      <c r="E5730" s="615">
        <v>3.26</v>
      </c>
      <c r="F5730" s="615">
        <v>17.350000000000001</v>
      </c>
    </row>
    <row r="5731" spans="1:6" ht="30">
      <c r="A5731" s="612">
        <v>89379</v>
      </c>
      <c r="B5731" s="613" t="s">
        <v>7750</v>
      </c>
      <c r="C5731" s="614" t="s">
        <v>5390</v>
      </c>
      <c r="D5731" s="615">
        <v>16.63</v>
      </c>
      <c r="E5731" s="615">
        <v>3.78</v>
      </c>
      <c r="F5731" s="615">
        <v>20.41</v>
      </c>
    </row>
    <row r="5732" spans="1:6" ht="30">
      <c r="A5732" s="612">
        <v>89387</v>
      </c>
      <c r="B5732" s="613" t="s">
        <v>12399</v>
      </c>
      <c r="C5732" s="614" t="s">
        <v>5390</v>
      </c>
      <c r="D5732" s="615">
        <v>28.11</v>
      </c>
      <c r="E5732" s="615">
        <v>4.51</v>
      </c>
      <c r="F5732" s="615">
        <v>32.619999999999997</v>
      </c>
    </row>
    <row r="5733" spans="1:6" ht="30">
      <c r="A5733" s="612">
        <v>89979</v>
      </c>
      <c r="B5733" s="613" t="s">
        <v>12766</v>
      </c>
      <c r="C5733" s="614" t="s">
        <v>5390</v>
      </c>
      <c r="D5733" s="615">
        <v>22.64</v>
      </c>
      <c r="E5733" s="615">
        <v>4.1500000000000004</v>
      </c>
      <c r="F5733" s="615">
        <v>26.79</v>
      </c>
    </row>
    <row r="5734" spans="1:6" ht="30">
      <c r="A5734" s="612">
        <v>89373</v>
      </c>
      <c r="B5734" s="613" t="s">
        <v>12386</v>
      </c>
      <c r="C5734" s="614" t="s">
        <v>5390</v>
      </c>
      <c r="D5734" s="615">
        <v>4.03</v>
      </c>
      <c r="E5734" s="615">
        <v>3.54</v>
      </c>
      <c r="F5734" s="615">
        <v>7.57</v>
      </c>
    </row>
    <row r="5735" spans="1:6" ht="30">
      <c r="A5735" s="612">
        <v>89380</v>
      </c>
      <c r="B5735" s="613" t="s">
        <v>12392</v>
      </c>
      <c r="C5735" s="614" t="s">
        <v>5390</v>
      </c>
      <c r="D5735" s="615">
        <v>6.58</v>
      </c>
      <c r="E5735" s="615">
        <v>4.16</v>
      </c>
      <c r="F5735" s="615">
        <v>10.74</v>
      </c>
    </row>
    <row r="5736" spans="1:6" ht="30">
      <c r="A5736" s="612">
        <v>89374</v>
      </c>
      <c r="B5736" s="613" t="s">
        <v>12387</v>
      </c>
      <c r="C5736" s="614" t="s">
        <v>5390</v>
      </c>
      <c r="D5736" s="615">
        <v>7.87</v>
      </c>
      <c r="E5736" s="615">
        <v>3.01</v>
      </c>
      <c r="F5736" s="615">
        <v>10.88</v>
      </c>
    </row>
    <row r="5737" spans="1:6" ht="30">
      <c r="A5737" s="612">
        <v>89381</v>
      </c>
      <c r="B5737" s="613" t="s">
        <v>12393</v>
      </c>
      <c r="C5737" s="614" t="s">
        <v>5390</v>
      </c>
      <c r="D5737" s="615">
        <v>9.84</v>
      </c>
      <c r="E5737" s="615">
        <v>3.53</v>
      </c>
      <c r="F5737" s="615">
        <v>13.37</v>
      </c>
    </row>
    <row r="5738" spans="1:6" ht="30">
      <c r="A5738" s="612">
        <v>89385</v>
      </c>
      <c r="B5738" s="613" t="s">
        <v>12397</v>
      </c>
      <c r="C5738" s="614" t="s">
        <v>5390</v>
      </c>
      <c r="D5738" s="615">
        <v>4.1500000000000004</v>
      </c>
      <c r="E5738" s="615">
        <v>3.54</v>
      </c>
      <c r="F5738" s="615">
        <v>7.69</v>
      </c>
    </row>
    <row r="5739" spans="1:6" ht="30">
      <c r="A5739" s="612">
        <v>89389</v>
      </c>
      <c r="B5739" s="613" t="s">
        <v>12400</v>
      </c>
      <c r="C5739" s="614" t="s">
        <v>5390</v>
      </c>
      <c r="D5739" s="615">
        <v>8.15</v>
      </c>
      <c r="E5739" s="615">
        <v>4.16</v>
      </c>
      <c r="F5739" s="615">
        <v>12.31</v>
      </c>
    </row>
    <row r="5740" spans="1:6" ht="30">
      <c r="A5740" s="612">
        <v>89397</v>
      </c>
      <c r="B5740" s="613" t="s">
        <v>12408</v>
      </c>
      <c r="C5740" s="614" t="s">
        <v>5390</v>
      </c>
      <c r="D5740" s="615">
        <v>8.68</v>
      </c>
      <c r="E5740" s="615">
        <v>7.05</v>
      </c>
      <c r="F5740" s="615">
        <v>15.73</v>
      </c>
    </row>
    <row r="5741" spans="1:6" ht="30">
      <c r="A5741" s="612">
        <v>89400</v>
      </c>
      <c r="B5741" s="613" t="s">
        <v>12411</v>
      </c>
      <c r="C5741" s="614" t="s">
        <v>5390</v>
      </c>
      <c r="D5741" s="615">
        <v>12.99</v>
      </c>
      <c r="E5741" s="615">
        <v>8.3000000000000007</v>
      </c>
      <c r="F5741" s="615">
        <v>21.29</v>
      </c>
    </row>
    <row r="5742" spans="1:6">
      <c r="A5742" s="617" t="s">
        <v>17089</v>
      </c>
      <c r="B5742" s="618" t="s">
        <v>17090</v>
      </c>
      <c r="C5742" s="619" t="s">
        <v>1</v>
      </c>
      <c r="D5742" s="620">
        <v>12.05</v>
      </c>
      <c r="E5742" s="620">
        <v>10.87</v>
      </c>
      <c r="F5742" s="620">
        <v>22.92</v>
      </c>
    </row>
    <row r="5743" spans="1:6">
      <c r="A5743" s="617" t="s">
        <v>17091</v>
      </c>
      <c r="B5743" s="618" t="s">
        <v>17092</v>
      </c>
      <c r="C5743" s="619" t="s">
        <v>1</v>
      </c>
      <c r="D5743" s="620">
        <v>17.2</v>
      </c>
      <c r="E5743" s="620">
        <v>10.87</v>
      </c>
      <c r="F5743" s="620">
        <v>28.07</v>
      </c>
    </row>
    <row r="5744" spans="1:6">
      <c r="A5744" s="617" t="s">
        <v>17093</v>
      </c>
      <c r="B5744" s="618" t="s">
        <v>17094</v>
      </c>
      <c r="C5744" s="619" t="s">
        <v>1</v>
      </c>
      <c r="D5744" s="620">
        <v>25.22</v>
      </c>
      <c r="E5744" s="620">
        <v>10.87</v>
      </c>
      <c r="F5744" s="620">
        <v>36.090000000000003</v>
      </c>
    </row>
    <row r="5745" spans="1:6">
      <c r="A5745" s="617" t="s">
        <v>17095</v>
      </c>
      <c r="B5745" s="618" t="s">
        <v>17096</v>
      </c>
      <c r="C5745" s="619" t="s">
        <v>1</v>
      </c>
      <c r="D5745" s="620">
        <v>28.95</v>
      </c>
      <c r="E5745" s="620">
        <v>11.23</v>
      </c>
      <c r="F5745" s="620">
        <v>40.18</v>
      </c>
    </row>
    <row r="5746" spans="1:6" ht="30">
      <c r="A5746" s="612">
        <v>89393</v>
      </c>
      <c r="B5746" s="613" t="s">
        <v>12404</v>
      </c>
      <c r="C5746" s="614" t="s">
        <v>5390</v>
      </c>
      <c r="D5746" s="615">
        <v>5.07</v>
      </c>
      <c r="E5746" s="615">
        <v>6.56</v>
      </c>
      <c r="F5746" s="615">
        <v>11.63</v>
      </c>
    </row>
    <row r="5747" spans="1:6" ht="30">
      <c r="A5747" s="612">
        <v>89395</v>
      </c>
      <c r="B5747" s="613" t="s">
        <v>12406</v>
      </c>
      <c r="C5747" s="614" t="s">
        <v>5390</v>
      </c>
      <c r="D5747" s="615">
        <v>6.17</v>
      </c>
      <c r="E5747" s="615">
        <v>7.6</v>
      </c>
      <c r="F5747" s="615">
        <v>13.77</v>
      </c>
    </row>
    <row r="5748" spans="1:6" ht="30">
      <c r="A5748" s="612">
        <v>89398</v>
      </c>
      <c r="B5748" s="613" t="s">
        <v>12409</v>
      </c>
      <c r="C5748" s="614" t="s">
        <v>5390</v>
      </c>
      <c r="D5748" s="615">
        <v>10.3</v>
      </c>
      <c r="E5748" s="615">
        <v>9.06</v>
      </c>
      <c r="F5748" s="615">
        <v>19.36</v>
      </c>
    </row>
    <row r="5749" spans="1:6">
      <c r="A5749" s="617" t="s">
        <v>17097</v>
      </c>
      <c r="B5749" s="618" t="s">
        <v>17098</v>
      </c>
      <c r="C5749" s="619" t="s">
        <v>1</v>
      </c>
      <c r="D5749" s="620">
        <v>16.7</v>
      </c>
      <c r="E5749" s="620">
        <v>10.87</v>
      </c>
      <c r="F5749" s="620">
        <v>27.57</v>
      </c>
    </row>
    <row r="5750" spans="1:6">
      <c r="A5750" s="617" t="s">
        <v>17099</v>
      </c>
      <c r="B5750" s="618" t="s">
        <v>17100</v>
      </c>
      <c r="C5750" s="619" t="s">
        <v>1</v>
      </c>
      <c r="D5750" s="620">
        <v>17.97</v>
      </c>
      <c r="E5750" s="620">
        <v>10.87</v>
      </c>
      <c r="F5750" s="620">
        <v>28.84</v>
      </c>
    </row>
    <row r="5751" spans="1:6">
      <c r="A5751" s="617" t="s">
        <v>17101</v>
      </c>
      <c r="B5751" s="618" t="s">
        <v>17102</v>
      </c>
      <c r="C5751" s="619" t="s">
        <v>1</v>
      </c>
      <c r="D5751" s="620">
        <v>42.83</v>
      </c>
      <c r="E5751" s="620">
        <v>10.87</v>
      </c>
      <c r="F5751" s="620">
        <v>53.7</v>
      </c>
    </row>
    <row r="5752" spans="1:6" ht="30">
      <c r="A5752" s="612">
        <v>89394</v>
      </c>
      <c r="B5752" s="613" t="s">
        <v>12405</v>
      </c>
      <c r="C5752" s="614" t="s">
        <v>5390</v>
      </c>
      <c r="D5752" s="615">
        <v>14</v>
      </c>
      <c r="E5752" s="615">
        <v>6.01</v>
      </c>
      <c r="F5752" s="615">
        <v>20.010000000000002</v>
      </c>
    </row>
    <row r="5753" spans="1:6" ht="30">
      <c r="A5753" s="612">
        <v>89396</v>
      </c>
      <c r="B5753" s="613" t="s">
        <v>12407</v>
      </c>
      <c r="C5753" s="614" t="s">
        <v>5390</v>
      </c>
      <c r="D5753" s="615">
        <v>15.42</v>
      </c>
      <c r="E5753" s="615">
        <v>6.54</v>
      </c>
      <c r="F5753" s="615">
        <v>21.96</v>
      </c>
    </row>
    <row r="5754" spans="1:6" ht="30">
      <c r="A5754" s="612">
        <v>90374</v>
      </c>
      <c r="B5754" s="613" t="s">
        <v>12769</v>
      </c>
      <c r="C5754" s="614" t="s">
        <v>5390</v>
      </c>
      <c r="D5754" s="615">
        <v>16.75</v>
      </c>
      <c r="E5754" s="615">
        <v>7.05</v>
      </c>
      <c r="F5754" s="615">
        <v>23.8</v>
      </c>
    </row>
    <row r="5755" spans="1:6" ht="30">
      <c r="A5755" s="612">
        <v>89399</v>
      </c>
      <c r="B5755" s="613" t="s">
        <v>12410</v>
      </c>
      <c r="C5755" s="614" t="s">
        <v>5390</v>
      </c>
      <c r="D5755" s="615">
        <v>19.25</v>
      </c>
      <c r="E5755" s="615">
        <v>7.42</v>
      </c>
      <c r="F5755" s="615">
        <v>26.67</v>
      </c>
    </row>
    <row r="5756" spans="1:6" ht="30">
      <c r="A5756" s="612">
        <v>103947</v>
      </c>
      <c r="B5756" s="613" t="s">
        <v>13052</v>
      </c>
      <c r="C5756" s="614" t="s">
        <v>5390</v>
      </c>
      <c r="D5756" s="615">
        <v>3.1</v>
      </c>
      <c r="E5756" s="615">
        <v>3.56</v>
      </c>
      <c r="F5756" s="615">
        <v>6.66</v>
      </c>
    </row>
    <row r="5757" spans="1:6" ht="30">
      <c r="A5757" s="612">
        <v>103948</v>
      </c>
      <c r="B5757" s="613" t="s">
        <v>13053</v>
      </c>
      <c r="C5757" s="614" t="s">
        <v>5390</v>
      </c>
      <c r="D5757" s="615">
        <v>4.1399999999999997</v>
      </c>
      <c r="E5757" s="615">
        <v>4.18</v>
      </c>
      <c r="F5757" s="615">
        <v>8.32</v>
      </c>
    </row>
    <row r="5758" spans="1:6" ht="30">
      <c r="A5758" s="612">
        <v>103949</v>
      </c>
      <c r="B5758" s="613" t="s">
        <v>13054</v>
      </c>
      <c r="C5758" s="614" t="s">
        <v>5390</v>
      </c>
      <c r="D5758" s="615">
        <v>5.96</v>
      </c>
      <c r="E5758" s="615">
        <v>3.91</v>
      </c>
      <c r="F5758" s="615">
        <v>9.8699999999999992</v>
      </c>
    </row>
    <row r="5759" spans="1:6">
      <c r="A5759" s="617" t="s">
        <v>17103</v>
      </c>
      <c r="B5759" s="618" t="s">
        <v>17104</v>
      </c>
      <c r="C5759" s="619" t="s">
        <v>5390</v>
      </c>
      <c r="D5759" s="620">
        <v>31.02</v>
      </c>
      <c r="E5759" s="620">
        <v>7.11</v>
      </c>
      <c r="F5759" s="620">
        <v>38.130000000000003</v>
      </c>
    </row>
    <row r="5760" spans="1:6">
      <c r="A5760" s="617" t="s">
        <v>17105</v>
      </c>
      <c r="B5760" s="618" t="s">
        <v>17106</v>
      </c>
      <c r="C5760" s="619" t="s">
        <v>1</v>
      </c>
      <c r="D5760" s="620">
        <v>33.200000000000003</v>
      </c>
      <c r="E5760" s="620">
        <v>11.24</v>
      </c>
      <c r="F5760" s="620">
        <v>44.44</v>
      </c>
    </row>
    <row r="5761" spans="1:6">
      <c r="A5761" s="617" t="s">
        <v>17107</v>
      </c>
      <c r="B5761" s="618" t="s">
        <v>17108</v>
      </c>
      <c r="C5761" s="619" t="s">
        <v>1</v>
      </c>
      <c r="D5761" s="620">
        <v>12.74</v>
      </c>
      <c r="E5761" s="620">
        <v>5.07</v>
      </c>
      <c r="F5761" s="620">
        <v>17.809999999999999</v>
      </c>
    </row>
    <row r="5762" spans="1:6">
      <c r="A5762" s="617" t="s">
        <v>17109</v>
      </c>
      <c r="B5762" s="618" t="s">
        <v>17110</v>
      </c>
      <c r="C5762" s="619" t="s">
        <v>1</v>
      </c>
      <c r="D5762" s="620">
        <v>9.01</v>
      </c>
      <c r="E5762" s="620">
        <v>5.07</v>
      </c>
      <c r="F5762" s="620">
        <v>14.08</v>
      </c>
    </row>
    <row r="5763" spans="1:6">
      <c r="A5763" s="617" t="s">
        <v>17111</v>
      </c>
      <c r="B5763" s="618" t="s">
        <v>17112</v>
      </c>
      <c r="C5763" s="619" t="s">
        <v>1</v>
      </c>
      <c r="D5763" s="620">
        <v>3.81</v>
      </c>
      <c r="E5763" s="620">
        <v>3.26</v>
      </c>
      <c r="F5763" s="620">
        <v>7.07</v>
      </c>
    </row>
    <row r="5764" spans="1:6">
      <c r="A5764" s="617" t="s">
        <v>17113</v>
      </c>
      <c r="B5764" s="618" t="s">
        <v>17114</v>
      </c>
      <c r="C5764" s="619" t="s">
        <v>1</v>
      </c>
      <c r="D5764" s="620">
        <v>41.27</v>
      </c>
      <c r="E5764" s="620">
        <v>12.68</v>
      </c>
      <c r="F5764" s="620">
        <v>53.95</v>
      </c>
    </row>
    <row r="5765" spans="1:6">
      <c r="A5765" s="617" t="s">
        <v>17115</v>
      </c>
      <c r="B5765" s="618" t="s">
        <v>17116</v>
      </c>
      <c r="C5765" s="619" t="s">
        <v>1</v>
      </c>
      <c r="D5765" s="620">
        <v>24.82</v>
      </c>
      <c r="E5765" s="620">
        <v>10.15</v>
      </c>
      <c r="F5765" s="620">
        <v>34.97</v>
      </c>
    </row>
    <row r="5766" spans="1:6">
      <c r="A5766" s="617" t="s">
        <v>17117</v>
      </c>
      <c r="B5766" s="618" t="s">
        <v>17118</v>
      </c>
      <c r="C5766" s="619" t="s">
        <v>1</v>
      </c>
      <c r="D5766" s="620">
        <v>21.54</v>
      </c>
      <c r="E5766" s="620">
        <v>9.42</v>
      </c>
      <c r="F5766" s="620">
        <v>30.96</v>
      </c>
    </row>
    <row r="5767" spans="1:6">
      <c r="A5767" s="617" t="s">
        <v>17119</v>
      </c>
      <c r="B5767" s="618" t="s">
        <v>17120</v>
      </c>
      <c r="C5767" s="619" t="s">
        <v>1</v>
      </c>
      <c r="D5767" s="620">
        <v>20.79</v>
      </c>
      <c r="E5767" s="620">
        <v>9.06</v>
      </c>
      <c r="F5767" s="620">
        <v>29.85</v>
      </c>
    </row>
    <row r="5768" spans="1:6">
      <c r="A5768" s="617" t="s">
        <v>17121</v>
      </c>
      <c r="B5768" s="618" t="s">
        <v>17122</v>
      </c>
      <c r="C5768" s="619" t="s">
        <v>1</v>
      </c>
      <c r="D5768" s="620">
        <v>14.91</v>
      </c>
      <c r="E5768" s="620">
        <v>9.06</v>
      </c>
      <c r="F5768" s="620">
        <v>23.97</v>
      </c>
    </row>
    <row r="5769" spans="1:6">
      <c r="A5769" s="617" t="s">
        <v>17123</v>
      </c>
      <c r="B5769" s="618" t="s">
        <v>17124</v>
      </c>
      <c r="C5769" s="619" t="s">
        <v>1</v>
      </c>
      <c r="D5769" s="620">
        <v>12.59</v>
      </c>
      <c r="E5769" s="620">
        <v>8.69</v>
      </c>
      <c r="F5769" s="620">
        <v>21.28</v>
      </c>
    </row>
    <row r="5770" spans="1:6">
      <c r="A5770" s="617" t="s">
        <v>17125</v>
      </c>
      <c r="B5770" s="618" t="s">
        <v>17126</v>
      </c>
      <c r="C5770" s="619" t="s">
        <v>1</v>
      </c>
      <c r="D5770" s="620">
        <v>7.31</v>
      </c>
      <c r="E5770" s="620">
        <v>8.33</v>
      </c>
      <c r="F5770" s="620">
        <v>15.64</v>
      </c>
    </row>
    <row r="5771" spans="1:6">
      <c r="A5771" s="617" t="s">
        <v>17127</v>
      </c>
      <c r="B5771" s="618" t="s">
        <v>17128</v>
      </c>
      <c r="C5771" s="619" t="s">
        <v>1</v>
      </c>
      <c r="D5771" s="620">
        <v>10.48</v>
      </c>
      <c r="E5771" s="620">
        <v>7.97</v>
      </c>
      <c r="F5771" s="620">
        <v>18.45</v>
      </c>
    </row>
    <row r="5772" spans="1:6">
      <c r="A5772" s="617" t="s">
        <v>17129</v>
      </c>
      <c r="B5772" s="618" t="s">
        <v>17130</v>
      </c>
      <c r="C5772" s="619" t="s">
        <v>5390</v>
      </c>
      <c r="D5772" s="620">
        <v>31.34</v>
      </c>
      <c r="E5772" s="620">
        <v>7.11</v>
      </c>
      <c r="F5772" s="620">
        <v>38.450000000000003</v>
      </c>
    </row>
    <row r="5773" spans="1:6">
      <c r="A5773" s="617" t="s">
        <v>17131</v>
      </c>
      <c r="B5773" s="618" t="s">
        <v>17132</v>
      </c>
      <c r="C5773" s="619" t="s">
        <v>1</v>
      </c>
      <c r="D5773" s="620">
        <v>4.7300000000000004</v>
      </c>
      <c r="E5773" s="620">
        <v>3.98</v>
      </c>
      <c r="F5773" s="620">
        <v>8.7100000000000009</v>
      </c>
    </row>
    <row r="5774" spans="1:6" ht="30">
      <c r="A5774" s="612">
        <v>89375</v>
      </c>
      <c r="B5774" s="613" t="s">
        <v>12388</v>
      </c>
      <c r="C5774" s="614" t="s">
        <v>5390</v>
      </c>
      <c r="D5774" s="615">
        <v>9.61</v>
      </c>
      <c r="E5774" s="615">
        <v>3.27</v>
      </c>
      <c r="F5774" s="615">
        <v>12.88</v>
      </c>
    </row>
    <row r="5775" spans="1:6" ht="30">
      <c r="A5775" s="612">
        <v>89382</v>
      </c>
      <c r="B5775" s="613" t="s">
        <v>12394</v>
      </c>
      <c r="C5775" s="614" t="s">
        <v>5390</v>
      </c>
      <c r="D5775" s="615">
        <v>11.73</v>
      </c>
      <c r="E5775" s="615">
        <v>3.78</v>
      </c>
      <c r="F5775" s="615">
        <v>15.51</v>
      </c>
    </row>
    <row r="5776" spans="1:6" ht="30">
      <c r="A5776" s="612">
        <v>89390</v>
      </c>
      <c r="B5776" s="613" t="s">
        <v>12401</v>
      </c>
      <c r="C5776" s="614" t="s">
        <v>5390</v>
      </c>
      <c r="D5776" s="615">
        <v>18.600000000000001</v>
      </c>
      <c r="E5776" s="615">
        <v>4.51</v>
      </c>
      <c r="F5776" s="615">
        <v>23.11</v>
      </c>
    </row>
    <row r="5777" spans="1:6">
      <c r="A5777" s="617" t="s">
        <v>17133</v>
      </c>
      <c r="B5777" s="618" t="s">
        <v>17134</v>
      </c>
      <c r="C5777" s="619" t="s">
        <v>1</v>
      </c>
      <c r="D5777" s="620">
        <v>9.83</v>
      </c>
      <c r="E5777" s="620">
        <v>2.5299999999999998</v>
      </c>
      <c r="F5777" s="620">
        <v>12.36</v>
      </c>
    </row>
    <row r="5778" spans="1:6">
      <c r="A5778" s="617" t="s">
        <v>17135</v>
      </c>
      <c r="B5778" s="618" t="s">
        <v>17136</v>
      </c>
      <c r="C5778" s="619" t="s">
        <v>1</v>
      </c>
      <c r="D5778" s="620">
        <v>28.59</v>
      </c>
      <c r="E5778" s="620">
        <v>3.26</v>
      </c>
      <c r="F5778" s="620">
        <v>31.85</v>
      </c>
    </row>
    <row r="5779" spans="1:6">
      <c r="A5779" s="621"/>
      <c r="B5779" s="627" t="s">
        <v>11776</v>
      </c>
      <c r="C5779" s="641"/>
      <c r="D5779" s="642"/>
      <c r="E5779" s="642"/>
      <c r="F5779" s="642"/>
    </row>
    <row r="5780" spans="1:6" ht="45">
      <c r="A5780" s="612">
        <v>91784</v>
      </c>
      <c r="B5780" s="613" t="s">
        <v>7744</v>
      </c>
      <c r="C5780" s="614" t="s">
        <v>5421</v>
      </c>
      <c r="D5780" s="615">
        <v>21.94</v>
      </c>
      <c r="E5780" s="615">
        <v>27.6</v>
      </c>
      <c r="F5780" s="615">
        <v>49.54</v>
      </c>
    </row>
    <row r="5781" spans="1:6" ht="45">
      <c r="A5781" s="612">
        <v>91785</v>
      </c>
      <c r="B5781" s="613" t="s">
        <v>7745</v>
      </c>
      <c r="C5781" s="614" t="s">
        <v>5421</v>
      </c>
      <c r="D5781" s="615">
        <v>21.59</v>
      </c>
      <c r="E5781" s="615">
        <v>26.86</v>
      </c>
      <c r="F5781" s="615">
        <v>48.45</v>
      </c>
    </row>
    <row r="5782" spans="1:6" ht="45">
      <c r="A5782" s="612">
        <v>91786</v>
      </c>
      <c r="B5782" s="613" t="s">
        <v>7746</v>
      </c>
      <c r="C5782" s="614" t="s">
        <v>5421</v>
      </c>
      <c r="D5782" s="615">
        <v>22.29</v>
      </c>
      <c r="E5782" s="615">
        <v>11.73</v>
      </c>
      <c r="F5782" s="615">
        <v>34.020000000000003</v>
      </c>
    </row>
    <row r="5783" spans="1:6" ht="30">
      <c r="A5783" s="612">
        <v>89401</v>
      </c>
      <c r="B5783" s="613" t="s">
        <v>12259</v>
      </c>
      <c r="C5783" s="614" t="s">
        <v>5421</v>
      </c>
      <c r="D5783" s="615">
        <v>6.34</v>
      </c>
      <c r="E5783" s="615">
        <v>5.14</v>
      </c>
      <c r="F5783" s="615">
        <v>11.48</v>
      </c>
    </row>
    <row r="5784" spans="1:6" ht="30">
      <c r="A5784" s="612">
        <v>89402</v>
      </c>
      <c r="B5784" s="613" t="s">
        <v>12260</v>
      </c>
      <c r="C5784" s="614" t="s">
        <v>5421</v>
      </c>
      <c r="D5784" s="615">
        <v>7.25</v>
      </c>
      <c r="E5784" s="615">
        <v>5.93</v>
      </c>
      <c r="F5784" s="615">
        <v>13.18</v>
      </c>
    </row>
    <row r="5785" spans="1:6" ht="30">
      <c r="A5785" s="612">
        <v>89403</v>
      </c>
      <c r="B5785" s="613" t="s">
        <v>12261</v>
      </c>
      <c r="C5785" s="614" t="s">
        <v>5421</v>
      </c>
      <c r="D5785" s="615">
        <v>13.37</v>
      </c>
      <c r="E5785" s="615">
        <v>7.07</v>
      </c>
      <c r="F5785" s="615">
        <v>20.440000000000001</v>
      </c>
    </row>
    <row r="5786" spans="1:6" ht="30">
      <c r="A5786" s="612">
        <v>103978</v>
      </c>
      <c r="B5786" s="613" t="s">
        <v>12363</v>
      </c>
      <c r="C5786" s="614" t="s">
        <v>5421</v>
      </c>
      <c r="D5786" s="615">
        <v>19.88</v>
      </c>
      <c r="E5786" s="615">
        <v>8.3800000000000008</v>
      </c>
      <c r="F5786" s="615">
        <v>28.26</v>
      </c>
    </row>
    <row r="5787" spans="1:6" ht="30">
      <c r="A5787" s="612">
        <v>103979</v>
      </c>
      <c r="B5787" s="613" t="s">
        <v>12364</v>
      </c>
      <c r="C5787" s="614" t="s">
        <v>5421</v>
      </c>
      <c r="D5787" s="615">
        <v>22.11</v>
      </c>
      <c r="E5787" s="615">
        <v>10.02</v>
      </c>
      <c r="F5787" s="615">
        <v>32.130000000000003</v>
      </c>
    </row>
    <row r="5788" spans="1:6" ht="30">
      <c r="A5788" s="612">
        <v>89423</v>
      </c>
      <c r="B5788" s="613" t="s">
        <v>12429</v>
      </c>
      <c r="C5788" s="614" t="s">
        <v>5390</v>
      </c>
      <c r="D5788" s="615">
        <v>7.55</v>
      </c>
      <c r="E5788" s="615">
        <v>2.93</v>
      </c>
      <c r="F5788" s="615">
        <v>10.48</v>
      </c>
    </row>
    <row r="5789" spans="1:6" ht="30">
      <c r="A5789" s="612">
        <v>89430</v>
      </c>
      <c r="B5789" s="613" t="s">
        <v>12436</v>
      </c>
      <c r="C5789" s="614" t="s">
        <v>5390</v>
      </c>
      <c r="D5789" s="615">
        <v>10.1</v>
      </c>
      <c r="E5789" s="615">
        <v>3.39</v>
      </c>
      <c r="F5789" s="615">
        <v>13.49</v>
      </c>
    </row>
    <row r="5790" spans="1:6" ht="30">
      <c r="A5790" s="612">
        <v>89437</v>
      </c>
      <c r="B5790" s="613" t="s">
        <v>12443</v>
      </c>
      <c r="C5790" s="614" t="s">
        <v>5390</v>
      </c>
      <c r="D5790" s="615">
        <v>21.82</v>
      </c>
      <c r="E5790" s="615">
        <v>4.05</v>
      </c>
      <c r="F5790" s="615">
        <v>25.87</v>
      </c>
    </row>
    <row r="5791" spans="1:6" ht="30">
      <c r="A5791" s="612">
        <v>95237</v>
      </c>
      <c r="B5791" s="613" t="s">
        <v>12898</v>
      </c>
      <c r="C5791" s="614" t="s">
        <v>5390</v>
      </c>
      <c r="D5791" s="615">
        <v>22.48</v>
      </c>
      <c r="E5791" s="615">
        <v>3.69</v>
      </c>
      <c r="F5791" s="615">
        <v>26.17</v>
      </c>
    </row>
    <row r="5792" spans="1:6" ht="45">
      <c r="A5792" s="612">
        <v>89429</v>
      </c>
      <c r="B5792" s="613" t="s">
        <v>12435</v>
      </c>
      <c r="C5792" s="614" t="s">
        <v>5390</v>
      </c>
      <c r="D5792" s="615">
        <v>3.28</v>
      </c>
      <c r="E5792" s="615">
        <v>3.17</v>
      </c>
      <c r="F5792" s="615">
        <v>6.45</v>
      </c>
    </row>
    <row r="5793" spans="1:6" ht="45">
      <c r="A5793" s="612">
        <v>89436</v>
      </c>
      <c r="B5793" s="613" t="s">
        <v>12442</v>
      </c>
      <c r="C5793" s="614" t="s">
        <v>5390</v>
      </c>
      <c r="D5793" s="615">
        <v>4.92</v>
      </c>
      <c r="E5793" s="615">
        <v>3.72</v>
      </c>
      <c r="F5793" s="615">
        <v>8.64</v>
      </c>
    </row>
    <row r="5794" spans="1:6" ht="45">
      <c r="A5794" s="612">
        <v>103992</v>
      </c>
      <c r="B5794" s="613" t="s">
        <v>13088</v>
      </c>
      <c r="C5794" s="614" t="s">
        <v>5390</v>
      </c>
      <c r="D5794" s="615">
        <v>7.79</v>
      </c>
      <c r="E5794" s="615">
        <v>4.43</v>
      </c>
      <c r="F5794" s="615">
        <v>12.22</v>
      </c>
    </row>
    <row r="5795" spans="1:6" ht="45">
      <c r="A5795" s="612">
        <v>103994</v>
      </c>
      <c r="B5795" s="613" t="s">
        <v>13090</v>
      </c>
      <c r="C5795" s="614" t="s">
        <v>5390</v>
      </c>
      <c r="D5795" s="615">
        <v>10.83</v>
      </c>
      <c r="E5795" s="615">
        <v>4.32</v>
      </c>
      <c r="F5795" s="615">
        <v>15.15</v>
      </c>
    </row>
    <row r="5796" spans="1:6" ht="45">
      <c r="A5796" s="612">
        <v>104002</v>
      </c>
      <c r="B5796" s="613" t="s">
        <v>13098</v>
      </c>
      <c r="C5796" s="614" t="s">
        <v>5390</v>
      </c>
      <c r="D5796" s="615">
        <v>13.82</v>
      </c>
      <c r="E5796" s="615">
        <v>4.88</v>
      </c>
      <c r="F5796" s="615">
        <v>18.7</v>
      </c>
    </row>
    <row r="5797" spans="1:6" ht="45">
      <c r="A5797" s="612">
        <v>104001</v>
      </c>
      <c r="B5797" s="613" t="s">
        <v>13097</v>
      </c>
      <c r="C5797" s="614" t="s">
        <v>5390</v>
      </c>
      <c r="D5797" s="615">
        <v>9.65</v>
      </c>
      <c r="E5797" s="615">
        <v>5.03</v>
      </c>
      <c r="F5797" s="615">
        <v>14.68</v>
      </c>
    </row>
    <row r="5798" spans="1:6" ht="30">
      <c r="A5798" s="612">
        <v>89404</v>
      </c>
      <c r="B5798" s="613" t="s">
        <v>12412</v>
      </c>
      <c r="C5798" s="614" t="s">
        <v>5390</v>
      </c>
      <c r="D5798" s="615">
        <v>3.22</v>
      </c>
      <c r="E5798" s="615">
        <v>4.42</v>
      </c>
      <c r="F5798" s="615">
        <v>7.64</v>
      </c>
    </row>
    <row r="5799" spans="1:6" ht="30">
      <c r="A5799" s="612">
        <v>89408</v>
      </c>
      <c r="B5799" s="613" t="s">
        <v>12416</v>
      </c>
      <c r="C5799" s="614" t="s">
        <v>5390</v>
      </c>
      <c r="D5799" s="615">
        <v>4.0199999999999996</v>
      </c>
      <c r="E5799" s="615">
        <v>5.12</v>
      </c>
      <c r="F5799" s="615">
        <v>9.14</v>
      </c>
    </row>
    <row r="5800" spans="1:6" ht="30">
      <c r="A5800" s="612">
        <v>89412</v>
      </c>
      <c r="B5800" s="613" t="s">
        <v>12420</v>
      </c>
      <c r="C5800" s="614" t="s">
        <v>5390</v>
      </c>
      <c r="D5800" s="615">
        <v>5.62</v>
      </c>
      <c r="E5800" s="615">
        <v>4.75</v>
      </c>
      <c r="F5800" s="615">
        <v>10.37</v>
      </c>
    </row>
    <row r="5801" spans="1:6" ht="30">
      <c r="A5801" s="612">
        <v>89413</v>
      </c>
      <c r="B5801" s="613" t="s">
        <v>12421</v>
      </c>
      <c r="C5801" s="614" t="s">
        <v>5390</v>
      </c>
      <c r="D5801" s="615">
        <v>6.77</v>
      </c>
      <c r="E5801" s="615">
        <v>6.07</v>
      </c>
      <c r="F5801" s="615">
        <v>12.84</v>
      </c>
    </row>
    <row r="5802" spans="1:6" ht="30">
      <c r="A5802" s="612">
        <v>103980</v>
      </c>
      <c r="B5802" s="613" t="s">
        <v>13077</v>
      </c>
      <c r="C5802" s="614" t="s">
        <v>5390</v>
      </c>
      <c r="D5802" s="615">
        <v>11.56</v>
      </c>
      <c r="E5802" s="615">
        <v>7.19</v>
      </c>
      <c r="F5802" s="615">
        <v>18.75</v>
      </c>
    </row>
    <row r="5803" spans="1:6" ht="30">
      <c r="A5803" s="612">
        <v>103984</v>
      </c>
      <c r="B5803" s="613" t="s">
        <v>13081</v>
      </c>
      <c r="C5803" s="614" t="s">
        <v>5390</v>
      </c>
      <c r="D5803" s="615">
        <v>12.14</v>
      </c>
      <c r="E5803" s="615">
        <v>8.59</v>
      </c>
      <c r="F5803" s="615">
        <v>20.73</v>
      </c>
    </row>
    <row r="5804" spans="1:6" ht="30">
      <c r="A5804" s="617" t="s">
        <v>17137</v>
      </c>
      <c r="B5804" s="618" t="s">
        <v>17138</v>
      </c>
      <c r="C5804" s="619" t="s">
        <v>5390</v>
      </c>
      <c r="D5804" s="620">
        <v>105</v>
      </c>
      <c r="E5804" s="620">
        <v>6.92</v>
      </c>
      <c r="F5804" s="620">
        <v>111.92</v>
      </c>
    </row>
    <row r="5805" spans="1:6" ht="30">
      <c r="A5805" s="612">
        <v>89405</v>
      </c>
      <c r="B5805" s="613" t="s">
        <v>12413</v>
      </c>
      <c r="C5805" s="614" t="s">
        <v>5390</v>
      </c>
      <c r="D5805" s="615">
        <v>3.83</v>
      </c>
      <c r="E5805" s="615">
        <v>4.41</v>
      </c>
      <c r="F5805" s="615">
        <v>8.24</v>
      </c>
    </row>
    <row r="5806" spans="1:6" ht="30">
      <c r="A5806" s="612">
        <v>89409</v>
      </c>
      <c r="B5806" s="613" t="s">
        <v>12417</v>
      </c>
      <c r="C5806" s="614" t="s">
        <v>5390</v>
      </c>
      <c r="D5806" s="615">
        <v>4.8899999999999997</v>
      </c>
      <c r="E5806" s="615">
        <v>5.12</v>
      </c>
      <c r="F5806" s="615">
        <v>10.01</v>
      </c>
    </row>
    <row r="5807" spans="1:6" ht="30">
      <c r="A5807" s="612">
        <v>89414</v>
      </c>
      <c r="B5807" s="613" t="s">
        <v>12422</v>
      </c>
      <c r="C5807" s="614" t="s">
        <v>5390</v>
      </c>
      <c r="D5807" s="615">
        <v>8.6999999999999993</v>
      </c>
      <c r="E5807" s="615">
        <v>6.07</v>
      </c>
      <c r="F5807" s="615">
        <v>14.77</v>
      </c>
    </row>
    <row r="5808" spans="1:6" ht="30">
      <c r="A5808" s="612">
        <v>103981</v>
      </c>
      <c r="B5808" s="613" t="s">
        <v>13078</v>
      </c>
      <c r="C5808" s="614" t="s">
        <v>5390</v>
      </c>
      <c r="D5808" s="615">
        <v>11.62</v>
      </c>
      <c r="E5808" s="615">
        <v>7.19</v>
      </c>
      <c r="F5808" s="615">
        <v>18.809999999999999</v>
      </c>
    </row>
    <row r="5809" spans="1:6" ht="30">
      <c r="A5809" s="612">
        <v>103985</v>
      </c>
      <c r="B5809" s="613" t="s">
        <v>13082</v>
      </c>
      <c r="C5809" s="614" t="s">
        <v>5390</v>
      </c>
      <c r="D5809" s="615">
        <v>14.96</v>
      </c>
      <c r="E5809" s="615">
        <v>8.58</v>
      </c>
      <c r="F5809" s="615">
        <v>23.54</v>
      </c>
    </row>
    <row r="5810" spans="1:6" ht="30">
      <c r="A5810" s="612">
        <v>103955</v>
      </c>
      <c r="B5810" s="613" t="s">
        <v>13060</v>
      </c>
      <c r="C5810" s="614" t="s">
        <v>5390</v>
      </c>
      <c r="D5810" s="615">
        <v>5.97</v>
      </c>
      <c r="E5810" s="615">
        <v>4.75</v>
      </c>
      <c r="F5810" s="615">
        <v>10.72</v>
      </c>
    </row>
    <row r="5811" spans="1:6" ht="30">
      <c r="A5811" s="612">
        <v>103956</v>
      </c>
      <c r="B5811" s="613" t="s">
        <v>13061</v>
      </c>
      <c r="C5811" s="614" t="s">
        <v>5390</v>
      </c>
      <c r="D5811" s="615">
        <v>9.44</v>
      </c>
      <c r="E5811" s="615">
        <v>5.58</v>
      </c>
      <c r="F5811" s="615">
        <v>15.02</v>
      </c>
    </row>
    <row r="5812" spans="1:6" ht="30">
      <c r="A5812" s="612">
        <v>89406</v>
      </c>
      <c r="B5812" s="613" t="s">
        <v>12414</v>
      </c>
      <c r="C5812" s="614" t="s">
        <v>5390</v>
      </c>
      <c r="D5812" s="615">
        <v>4.9400000000000004</v>
      </c>
      <c r="E5812" s="615">
        <v>4.4000000000000004</v>
      </c>
      <c r="F5812" s="615">
        <v>9.34</v>
      </c>
    </row>
    <row r="5813" spans="1:6" ht="30">
      <c r="A5813" s="612">
        <v>89410</v>
      </c>
      <c r="B5813" s="613" t="s">
        <v>12418</v>
      </c>
      <c r="C5813" s="614" t="s">
        <v>5390</v>
      </c>
      <c r="D5813" s="615">
        <v>6.58</v>
      </c>
      <c r="E5813" s="615">
        <v>5.0999999999999996</v>
      </c>
      <c r="F5813" s="615">
        <v>11.68</v>
      </c>
    </row>
    <row r="5814" spans="1:6" ht="30">
      <c r="A5814" s="612">
        <v>89415</v>
      </c>
      <c r="B5814" s="613" t="s">
        <v>12423</v>
      </c>
      <c r="C5814" s="614" t="s">
        <v>5390</v>
      </c>
      <c r="D5814" s="615">
        <v>11.3</v>
      </c>
      <c r="E5814" s="615">
        <v>6.07</v>
      </c>
      <c r="F5814" s="615">
        <v>17.37</v>
      </c>
    </row>
    <row r="5815" spans="1:6" ht="30">
      <c r="A5815" s="612">
        <v>103982</v>
      </c>
      <c r="B5815" s="613" t="s">
        <v>13079</v>
      </c>
      <c r="C5815" s="614" t="s">
        <v>5390</v>
      </c>
      <c r="D5815" s="615">
        <v>18.45</v>
      </c>
      <c r="E5815" s="615">
        <v>7.18</v>
      </c>
      <c r="F5815" s="615">
        <v>25.63</v>
      </c>
    </row>
    <row r="5816" spans="1:6" ht="30">
      <c r="A5816" s="612">
        <v>103986</v>
      </c>
      <c r="B5816" s="613" t="s">
        <v>13083</v>
      </c>
      <c r="C5816" s="614" t="s">
        <v>5390</v>
      </c>
      <c r="D5816" s="615">
        <v>21.21</v>
      </c>
      <c r="E5816" s="615">
        <v>8.58</v>
      </c>
      <c r="F5816" s="615">
        <v>29.79</v>
      </c>
    </row>
    <row r="5817" spans="1:6" ht="30">
      <c r="A5817" s="612">
        <v>89407</v>
      </c>
      <c r="B5817" s="613" t="s">
        <v>12415</v>
      </c>
      <c r="C5817" s="614" t="s">
        <v>5390</v>
      </c>
      <c r="D5817" s="615">
        <v>5.03</v>
      </c>
      <c r="E5817" s="615">
        <v>4.4000000000000004</v>
      </c>
      <c r="F5817" s="615">
        <v>9.43</v>
      </c>
    </row>
    <row r="5818" spans="1:6" ht="30">
      <c r="A5818" s="612">
        <v>89411</v>
      </c>
      <c r="B5818" s="613" t="s">
        <v>12419</v>
      </c>
      <c r="C5818" s="614" t="s">
        <v>5390</v>
      </c>
      <c r="D5818" s="615">
        <v>5.98</v>
      </c>
      <c r="E5818" s="615">
        <v>5.0999999999999996</v>
      </c>
      <c r="F5818" s="615">
        <v>11.08</v>
      </c>
    </row>
    <row r="5819" spans="1:6" ht="30">
      <c r="A5819" s="612">
        <v>89416</v>
      </c>
      <c r="B5819" s="613" t="s">
        <v>12424</v>
      </c>
      <c r="C5819" s="614" t="s">
        <v>5390</v>
      </c>
      <c r="D5819" s="615">
        <v>9.06</v>
      </c>
      <c r="E5819" s="615">
        <v>6.07</v>
      </c>
      <c r="F5819" s="615">
        <v>15.13</v>
      </c>
    </row>
    <row r="5820" spans="1:6" ht="30">
      <c r="A5820" s="612">
        <v>103983</v>
      </c>
      <c r="B5820" s="613" t="s">
        <v>13080</v>
      </c>
      <c r="C5820" s="614" t="s">
        <v>5390</v>
      </c>
      <c r="D5820" s="615">
        <v>11.01</v>
      </c>
      <c r="E5820" s="615">
        <v>7.19</v>
      </c>
      <c r="F5820" s="615">
        <v>18.2</v>
      </c>
    </row>
    <row r="5821" spans="1:6" ht="30">
      <c r="A5821" s="612">
        <v>103987</v>
      </c>
      <c r="B5821" s="613" t="s">
        <v>13084</v>
      </c>
      <c r="C5821" s="614" t="s">
        <v>5390</v>
      </c>
      <c r="D5821" s="615">
        <v>16.97</v>
      </c>
      <c r="E5821" s="615">
        <v>8.58</v>
      </c>
      <c r="F5821" s="615">
        <v>25.55</v>
      </c>
    </row>
    <row r="5822" spans="1:6" ht="30">
      <c r="A5822" s="612">
        <v>89417</v>
      </c>
      <c r="B5822" s="613" t="s">
        <v>12425</v>
      </c>
      <c r="C5822" s="614" t="s">
        <v>5390</v>
      </c>
      <c r="D5822" s="615">
        <v>2.85</v>
      </c>
      <c r="E5822" s="615">
        <v>2.96</v>
      </c>
      <c r="F5822" s="615">
        <v>5.81</v>
      </c>
    </row>
    <row r="5823" spans="1:6" ht="30">
      <c r="A5823" s="612">
        <v>89424</v>
      </c>
      <c r="B5823" s="613" t="s">
        <v>12430</v>
      </c>
      <c r="C5823" s="614" t="s">
        <v>5390</v>
      </c>
      <c r="D5823" s="615">
        <v>3.5</v>
      </c>
      <c r="E5823" s="615">
        <v>3.4</v>
      </c>
      <c r="F5823" s="615">
        <v>6.9</v>
      </c>
    </row>
    <row r="5824" spans="1:6" ht="30">
      <c r="A5824" s="612">
        <v>89431</v>
      </c>
      <c r="B5824" s="613" t="s">
        <v>12437</v>
      </c>
      <c r="C5824" s="614" t="s">
        <v>5390</v>
      </c>
      <c r="D5824" s="615">
        <v>5.5</v>
      </c>
      <c r="E5824" s="615">
        <v>4.07</v>
      </c>
      <c r="F5824" s="615">
        <v>9.57</v>
      </c>
    </row>
    <row r="5825" spans="1:6" ht="30">
      <c r="A5825" s="612">
        <v>103988</v>
      </c>
      <c r="B5825" s="613" t="s">
        <v>13085</v>
      </c>
      <c r="C5825" s="614" t="s">
        <v>5390</v>
      </c>
      <c r="D5825" s="615">
        <v>8.7899999999999991</v>
      </c>
      <c r="E5825" s="615">
        <v>4.78</v>
      </c>
      <c r="F5825" s="615">
        <v>13.57</v>
      </c>
    </row>
    <row r="5826" spans="1:6" ht="30">
      <c r="A5826" s="612">
        <v>103995</v>
      </c>
      <c r="B5826" s="613" t="s">
        <v>13091</v>
      </c>
      <c r="C5826" s="614" t="s">
        <v>5390</v>
      </c>
      <c r="D5826" s="615">
        <v>10.34</v>
      </c>
      <c r="E5826" s="615">
        <v>5.72</v>
      </c>
      <c r="F5826" s="615">
        <v>16.059999999999999</v>
      </c>
    </row>
    <row r="5827" spans="1:6" ht="30">
      <c r="A5827" s="612">
        <v>89418</v>
      </c>
      <c r="B5827" s="613" t="s">
        <v>12426</v>
      </c>
      <c r="C5827" s="614" t="s">
        <v>5390</v>
      </c>
      <c r="D5827" s="615">
        <v>13.94</v>
      </c>
      <c r="E5827" s="615">
        <v>2.92</v>
      </c>
      <c r="F5827" s="615">
        <v>16.86</v>
      </c>
    </row>
    <row r="5828" spans="1:6" ht="30">
      <c r="A5828" s="612">
        <v>89425</v>
      </c>
      <c r="B5828" s="613" t="s">
        <v>12431</v>
      </c>
      <c r="C5828" s="614" t="s">
        <v>5390</v>
      </c>
      <c r="D5828" s="615">
        <v>16.48</v>
      </c>
      <c r="E5828" s="615">
        <v>3.38</v>
      </c>
      <c r="F5828" s="615">
        <v>19.86</v>
      </c>
    </row>
    <row r="5829" spans="1:6" ht="30">
      <c r="A5829" s="612">
        <v>89432</v>
      </c>
      <c r="B5829" s="613" t="s">
        <v>12438</v>
      </c>
      <c r="C5829" s="614" t="s">
        <v>5390</v>
      </c>
      <c r="D5829" s="615">
        <v>27.91</v>
      </c>
      <c r="E5829" s="615">
        <v>4.05</v>
      </c>
      <c r="F5829" s="615">
        <v>31.96</v>
      </c>
    </row>
    <row r="5830" spans="1:6" ht="30">
      <c r="A5830" s="612">
        <v>104159</v>
      </c>
      <c r="B5830" s="613" t="s">
        <v>13123</v>
      </c>
      <c r="C5830" s="614" t="s">
        <v>5390</v>
      </c>
      <c r="D5830" s="615">
        <v>35.880000000000003</v>
      </c>
      <c r="E5830" s="615">
        <v>4.76</v>
      </c>
      <c r="F5830" s="615">
        <v>40.64</v>
      </c>
    </row>
    <row r="5831" spans="1:6" ht="30">
      <c r="A5831" s="612">
        <v>103996</v>
      </c>
      <c r="B5831" s="613" t="s">
        <v>13092</v>
      </c>
      <c r="C5831" s="614" t="s">
        <v>5390</v>
      </c>
      <c r="D5831" s="615">
        <v>37.56</v>
      </c>
      <c r="E5831" s="615">
        <v>5.71</v>
      </c>
      <c r="F5831" s="615">
        <v>43.27</v>
      </c>
    </row>
    <row r="5832" spans="1:6" ht="30">
      <c r="A5832" s="612">
        <v>89419</v>
      </c>
      <c r="B5832" s="613" t="s">
        <v>12427</v>
      </c>
      <c r="C5832" s="614" t="s">
        <v>5390</v>
      </c>
      <c r="D5832" s="615">
        <v>3.86</v>
      </c>
      <c r="E5832" s="615">
        <v>3.17</v>
      </c>
      <c r="F5832" s="615">
        <v>7.03</v>
      </c>
    </row>
    <row r="5833" spans="1:6" ht="30">
      <c r="A5833" s="612">
        <v>89426</v>
      </c>
      <c r="B5833" s="613" t="s">
        <v>12432</v>
      </c>
      <c r="C5833" s="614" t="s">
        <v>5390</v>
      </c>
      <c r="D5833" s="615">
        <v>6.41</v>
      </c>
      <c r="E5833" s="615">
        <v>3.71</v>
      </c>
      <c r="F5833" s="615">
        <v>10.119999999999999</v>
      </c>
    </row>
    <row r="5834" spans="1:6" ht="30">
      <c r="A5834" s="612">
        <v>89433</v>
      </c>
      <c r="B5834" s="613" t="s">
        <v>12439</v>
      </c>
      <c r="C5834" s="614" t="s">
        <v>5390</v>
      </c>
      <c r="D5834" s="615">
        <v>9.59</v>
      </c>
      <c r="E5834" s="615">
        <v>4.42</v>
      </c>
      <c r="F5834" s="615">
        <v>14.01</v>
      </c>
    </row>
    <row r="5835" spans="1:6" ht="30">
      <c r="A5835" s="612">
        <v>103998</v>
      </c>
      <c r="B5835" s="613" t="s">
        <v>13094</v>
      </c>
      <c r="C5835" s="614" t="s">
        <v>5390</v>
      </c>
      <c r="D5835" s="615">
        <v>11</v>
      </c>
      <c r="E5835" s="615">
        <v>4.5599999999999996</v>
      </c>
      <c r="F5835" s="615">
        <v>15.56</v>
      </c>
    </row>
    <row r="5836" spans="1:6" ht="30">
      <c r="A5836" s="612">
        <v>89427</v>
      </c>
      <c r="B5836" s="613" t="s">
        <v>12433</v>
      </c>
      <c r="C5836" s="614" t="s">
        <v>5390</v>
      </c>
      <c r="D5836" s="615">
        <v>9.68</v>
      </c>
      <c r="E5836" s="615">
        <v>3.15</v>
      </c>
      <c r="F5836" s="615">
        <v>12.83</v>
      </c>
    </row>
    <row r="5837" spans="1:6" ht="30">
      <c r="A5837" s="612">
        <v>89434</v>
      </c>
      <c r="B5837" s="613" t="s">
        <v>12440</v>
      </c>
      <c r="C5837" s="614" t="s">
        <v>5390</v>
      </c>
      <c r="D5837" s="615">
        <v>7.98</v>
      </c>
      <c r="E5837" s="615">
        <v>3.71</v>
      </c>
      <c r="F5837" s="615">
        <v>11.69</v>
      </c>
    </row>
    <row r="5838" spans="1:6" ht="30">
      <c r="A5838" s="612">
        <v>103991</v>
      </c>
      <c r="B5838" s="613" t="s">
        <v>13087</v>
      </c>
      <c r="C5838" s="614" t="s">
        <v>5390</v>
      </c>
      <c r="D5838" s="615">
        <v>15.24</v>
      </c>
      <c r="E5838" s="615">
        <v>4.42</v>
      </c>
      <c r="F5838" s="615">
        <v>19.66</v>
      </c>
    </row>
    <row r="5839" spans="1:6" ht="30">
      <c r="A5839" s="612">
        <v>104000</v>
      </c>
      <c r="B5839" s="613" t="s">
        <v>13096</v>
      </c>
      <c r="C5839" s="614" t="s">
        <v>5390</v>
      </c>
      <c r="D5839" s="615">
        <v>25.18</v>
      </c>
      <c r="E5839" s="615">
        <v>5.0199999999999996</v>
      </c>
      <c r="F5839" s="615">
        <v>30.2</v>
      </c>
    </row>
    <row r="5840" spans="1:6" ht="30">
      <c r="A5840" s="612">
        <v>89421</v>
      </c>
      <c r="B5840" s="613" t="s">
        <v>12428</v>
      </c>
      <c r="C5840" s="614" t="s">
        <v>5390</v>
      </c>
      <c r="D5840" s="615">
        <v>9.4700000000000006</v>
      </c>
      <c r="E5840" s="615">
        <v>2.92</v>
      </c>
      <c r="F5840" s="615">
        <v>12.39</v>
      </c>
    </row>
    <row r="5841" spans="1:6" ht="30">
      <c r="A5841" s="612">
        <v>89428</v>
      </c>
      <c r="B5841" s="613" t="s">
        <v>12434</v>
      </c>
      <c r="C5841" s="614" t="s">
        <v>5390</v>
      </c>
      <c r="D5841" s="615">
        <v>11.58</v>
      </c>
      <c r="E5841" s="615">
        <v>3.38</v>
      </c>
      <c r="F5841" s="615">
        <v>14.96</v>
      </c>
    </row>
    <row r="5842" spans="1:6" ht="30">
      <c r="A5842" s="612">
        <v>89435</v>
      </c>
      <c r="B5842" s="613" t="s">
        <v>12441</v>
      </c>
      <c r="C5842" s="614" t="s">
        <v>5390</v>
      </c>
      <c r="D5842" s="615">
        <v>18.399999999999999</v>
      </c>
      <c r="E5842" s="615">
        <v>4.05</v>
      </c>
      <c r="F5842" s="615">
        <v>22.45</v>
      </c>
    </row>
    <row r="5843" spans="1:6" ht="30">
      <c r="A5843" s="612">
        <v>103990</v>
      </c>
      <c r="B5843" s="613" t="s">
        <v>13086</v>
      </c>
      <c r="C5843" s="614" t="s">
        <v>5390</v>
      </c>
      <c r="D5843" s="615">
        <v>33.119999999999997</v>
      </c>
      <c r="E5843" s="615">
        <v>4.7699999999999996</v>
      </c>
      <c r="F5843" s="615">
        <v>37.89</v>
      </c>
    </row>
    <row r="5844" spans="1:6" ht="30">
      <c r="A5844" s="612">
        <v>103997</v>
      </c>
      <c r="B5844" s="613" t="s">
        <v>13093</v>
      </c>
      <c r="C5844" s="614" t="s">
        <v>5390</v>
      </c>
      <c r="D5844" s="615">
        <v>36.520000000000003</v>
      </c>
      <c r="E5844" s="615">
        <v>5.71</v>
      </c>
      <c r="F5844" s="615">
        <v>42.23</v>
      </c>
    </row>
    <row r="5845" spans="1:6" ht="30">
      <c r="A5845" s="612">
        <v>89438</v>
      </c>
      <c r="B5845" s="613" t="s">
        <v>12444</v>
      </c>
      <c r="C5845" s="614" t="s">
        <v>5390</v>
      </c>
      <c r="D5845" s="615">
        <v>4.79</v>
      </c>
      <c r="E5845" s="615">
        <v>5.87</v>
      </c>
      <c r="F5845" s="615">
        <v>10.66</v>
      </c>
    </row>
    <row r="5846" spans="1:6" ht="30">
      <c r="A5846" s="612">
        <v>89440</v>
      </c>
      <c r="B5846" s="613" t="s">
        <v>12446</v>
      </c>
      <c r="C5846" s="614" t="s">
        <v>5390</v>
      </c>
      <c r="D5846" s="615">
        <v>5.84</v>
      </c>
      <c r="E5846" s="615">
        <v>6.81</v>
      </c>
      <c r="F5846" s="615">
        <v>12.65</v>
      </c>
    </row>
    <row r="5847" spans="1:6" ht="30">
      <c r="A5847" s="612">
        <v>89443</v>
      </c>
      <c r="B5847" s="613" t="s">
        <v>12448</v>
      </c>
      <c r="C5847" s="614" t="s">
        <v>5390</v>
      </c>
      <c r="D5847" s="615">
        <v>9.91</v>
      </c>
      <c r="E5847" s="615">
        <v>8.11</v>
      </c>
      <c r="F5847" s="615">
        <v>18.02</v>
      </c>
    </row>
    <row r="5848" spans="1:6" ht="30">
      <c r="A5848" s="612">
        <v>104011</v>
      </c>
      <c r="B5848" s="613" t="s">
        <v>13106</v>
      </c>
      <c r="C5848" s="614" t="s">
        <v>5390</v>
      </c>
      <c r="D5848" s="615">
        <v>17.329999999999998</v>
      </c>
      <c r="E5848" s="615">
        <v>9.57</v>
      </c>
      <c r="F5848" s="615">
        <v>26.9</v>
      </c>
    </row>
    <row r="5849" spans="1:6" ht="30">
      <c r="A5849" s="612">
        <v>104004</v>
      </c>
      <c r="B5849" s="613" t="s">
        <v>13100</v>
      </c>
      <c r="C5849" s="614" t="s">
        <v>5390</v>
      </c>
      <c r="D5849" s="615">
        <v>20.09</v>
      </c>
      <c r="E5849" s="615">
        <v>11.46</v>
      </c>
      <c r="F5849" s="615">
        <v>31.55</v>
      </c>
    </row>
    <row r="5850" spans="1:6" ht="30">
      <c r="A5850" s="612">
        <v>89442</v>
      </c>
      <c r="B5850" s="613" t="s">
        <v>12447</v>
      </c>
      <c r="C5850" s="614" t="s">
        <v>5390</v>
      </c>
      <c r="D5850" s="615">
        <v>8.3800000000000008</v>
      </c>
      <c r="E5850" s="615">
        <v>6.32</v>
      </c>
      <c r="F5850" s="615">
        <v>14.7</v>
      </c>
    </row>
    <row r="5851" spans="1:6" ht="30">
      <c r="A5851" s="612">
        <v>89445</v>
      </c>
      <c r="B5851" s="613" t="s">
        <v>12450</v>
      </c>
      <c r="C5851" s="614" t="s">
        <v>5390</v>
      </c>
      <c r="D5851" s="615">
        <v>12.64</v>
      </c>
      <c r="E5851" s="615">
        <v>7.43</v>
      </c>
      <c r="F5851" s="615">
        <v>20.07</v>
      </c>
    </row>
    <row r="5852" spans="1:6" ht="30">
      <c r="A5852" s="612">
        <v>104012</v>
      </c>
      <c r="B5852" s="613" t="s">
        <v>13107</v>
      </c>
      <c r="C5852" s="614" t="s">
        <v>5390</v>
      </c>
      <c r="D5852" s="615">
        <v>16.07</v>
      </c>
      <c r="E5852" s="615">
        <v>8.85</v>
      </c>
      <c r="F5852" s="615">
        <v>24.92</v>
      </c>
    </row>
    <row r="5853" spans="1:6" ht="30">
      <c r="A5853" s="612">
        <v>104007</v>
      </c>
      <c r="B5853" s="613" t="s">
        <v>13103</v>
      </c>
      <c r="C5853" s="614" t="s">
        <v>5390</v>
      </c>
      <c r="D5853" s="615">
        <v>15.82</v>
      </c>
      <c r="E5853" s="615">
        <v>7.65</v>
      </c>
      <c r="F5853" s="615">
        <v>23.47</v>
      </c>
    </row>
    <row r="5854" spans="1:6" ht="30">
      <c r="A5854" s="612">
        <v>104006</v>
      </c>
      <c r="B5854" s="613" t="s">
        <v>13102</v>
      </c>
      <c r="C5854" s="614" t="s">
        <v>5390</v>
      </c>
      <c r="D5854" s="615">
        <v>18.170000000000002</v>
      </c>
      <c r="E5854" s="615">
        <v>8.66</v>
      </c>
      <c r="F5854" s="615">
        <v>26.83</v>
      </c>
    </row>
    <row r="5855" spans="1:6" ht="30">
      <c r="A5855" s="612">
        <v>104008</v>
      </c>
      <c r="B5855" s="613" t="s">
        <v>13104</v>
      </c>
      <c r="C5855" s="614" t="s">
        <v>5390</v>
      </c>
      <c r="D5855" s="615">
        <v>24.12</v>
      </c>
      <c r="E5855" s="615">
        <v>9.77</v>
      </c>
      <c r="F5855" s="615">
        <v>33.89</v>
      </c>
    </row>
    <row r="5856" spans="1:6" ht="30">
      <c r="A5856" s="612">
        <v>104005</v>
      </c>
      <c r="B5856" s="613" t="s">
        <v>13101</v>
      </c>
      <c r="C5856" s="614" t="s">
        <v>5390</v>
      </c>
      <c r="D5856" s="615">
        <v>28.46</v>
      </c>
      <c r="E5856" s="615">
        <v>10.52</v>
      </c>
      <c r="F5856" s="615">
        <v>38.979999999999997</v>
      </c>
    </row>
    <row r="5857" spans="1:6" ht="30">
      <c r="A5857" s="612">
        <v>89439</v>
      </c>
      <c r="B5857" s="613" t="s">
        <v>12445</v>
      </c>
      <c r="C5857" s="614" t="s">
        <v>5390</v>
      </c>
      <c r="D5857" s="615">
        <v>6.47</v>
      </c>
      <c r="E5857" s="615">
        <v>5.85</v>
      </c>
      <c r="F5857" s="615">
        <v>12.32</v>
      </c>
    </row>
    <row r="5858" spans="1:6" ht="30">
      <c r="A5858" s="612">
        <v>89444</v>
      </c>
      <c r="B5858" s="613" t="s">
        <v>12449</v>
      </c>
      <c r="C5858" s="614" t="s">
        <v>5390</v>
      </c>
      <c r="D5858" s="615">
        <v>19.07</v>
      </c>
      <c r="E5858" s="615">
        <v>6.96</v>
      </c>
      <c r="F5858" s="615">
        <v>26.03</v>
      </c>
    </row>
    <row r="5859" spans="1:6" ht="30">
      <c r="A5859" s="612">
        <v>103993</v>
      </c>
      <c r="B5859" s="613" t="s">
        <v>13089</v>
      </c>
      <c r="C5859" s="614" t="s">
        <v>5390</v>
      </c>
      <c r="D5859" s="615">
        <v>5.99</v>
      </c>
      <c r="E5859" s="615">
        <v>4.43</v>
      </c>
      <c r="F5859" s="615">
        <v>10.42</v>
      </c>
    </row>
    <row r="5860" spans="1:6" ht="30">
      <c r="A5860" s="612">
        <v>103952</v>
      </c>
      <c r="B5860" s="613" t="s">
        <v>13057</v>
      </c>
      <c r="C5860" s="614" t="s">
        <v>5390</v>
      </c>
      <c r="D5860" s="615">
        <v>2.93</v>
      </c>
      <c r="E5860" s="615">
        <v>3.19</v>
      </c>
      <c r="F5860" s="615">
        <v>6.12</v>
      </c>
    </row>
    <row r="5861" spans="1:6" ht="30">
      <c r="A5861" s="612">
        <v>103953</v>
      </c>
      <c r="B5861" s="613" t="s">
        <v>13058</v>
      </c>
      <c r="C5861" s="614" t="s">
        <v>5390</v>
      </c>
      <c r="D5861" s="615">
        <v>3.98</v>
      </c>
      <c r="E5861" s="615">
        <v>3.72</v>
      </c>
      <c r="F5861" s="615">
        <v>7.7</v>
      </c>
    </row>
    <row r="5862" spans="1:6" ht="30">
      <c r="A5862" s="612">
        <v>104009</v>
      </c>
      <c r="B5862" s="613" t="s">
        <v>13105</v>
      </c>
      <c r="C5862" s="614" t="s">
        <v>5390</v>
      </c>
      <c r="D5862" s="615">
        <v>8.84</v>
      </c>
      <c r="E5862" s="615">
        <v>5.26</v>
      </c>
      <c r="F5862" s="615">
        <v>14.1</v>
      </c>
    </row>
    <row r="5863" spans="1:6" ht="30">
      <c r="A5863" s="612">
        <v>103954</v>
      </c>
      <c r="B5863" s="613" t="s">
        <v>13059</v>
      </c>
      <c r="C5863" s="614" t="s">
        <v>5390</v>
      </c>
      <c r="D5863" s="615">
        <v>5.81</v>
      </c>
      <c r="E5863" s="615">
        <v>3.49</v>
      </c>
      <c r="F5863" s="615">
        <v>9.3000000000000007</v>
      </c>
    </row>
    <row r="5864" spans="1:6" ht="30">
      <c r="A5864" s="612">
        <v>104014</v>
      </c>
      <c r="B5864" s="613" t="s">
        <v>13108</v>
      </c>
      <c r="C5864" s="614" t="s">
        <v>5390</v>
      </c>
      <c r="D5864" s="615">
        <v>7.38</v>
      </c>
      <c r="E5864" s="615">
        <v>4.09</v>
      </c>
      <c r="F5864" s="615">
        <v>11.47</v>
      </c>
    </row>
    <row r="5865" spans="1:6" ht="30">
      <c r="A5865" s="612">
        <v>103999</v>
      </c>
      <c r="B5865" s="613" t="s">
        <v>13095</v>
      </c>
      <c r="C5865" s="614" t="s">
        <v>5390</v>
      </c>
      <c r="D5865" s="615">
        <v>8.77</v>
      </c>
      <c r="E5865" s="615">
        <v>4.5599999999999996</v>
      </c>
      <c r="F5865" s="615">
        <v>13.33</v>
      </c>
    </row>
    <row r="5866" spans="1:6" ht="30">
      <c r="A5866" s="612">
        <v>104003</v>
      </c>
      <c r="B5866" s="613" t="s">
        <v>13099</v>
      </c>
      <c r="C5866" s="614" t="s">
        <v>5390</v>
      </c>
      <c r="D5866" s="615">
        <v>10.77</v>
      </c>
      <c r="E5866" s="615">
        <v>4.88</v>
      </c>
      <c r="F5866" s="615">
        <v>15.65</v>
      </c>
    </row>
    <row r="5867" spans="1:6">
      <c r="A5867" s="621"/>
      <c r="B5867" s="627" t="s">
        <v>11551</v>
      </c>
      <c r="C5867" s="628"/>
      <c r="D5867" s="629"/>
      <c r="E5867" s="629"/>
      <c r="F5867" s="629"/>
    </row>
    <row r="5868" spans="1:6">
      <c r="A5868" s="621"/>
      <c r="B5868" s="627" t="s">
        <v>7751</v>
      </c>
      <c r="C5868" s="628"/>
      <c r="D5868" s="629"/>
      <c r="E5868" s="629"/>
      <c r="F5868" s="629"/>
    </row>
    <row r="5869" spans="1:6" ht="45">
      <c r="A5869" s="612">
        <v>97425</v>
      </c>
      <c r="B5869" s="613" t="s">
        <v>7752</v>
      </c>
      <c r="C5869" s="614" t="s">
        <v>5390</v>
      </c>
      <c r="D5869" s="615">
        <v>23.34</v>
      </c>
      <c r="E5869" s="615">
        <v>9.81</v>
      </c>
      <c r="F5869" s="615">
        <v>33.15</v>
      </c>
    </row>
    <row r="5870" spans="1:6" ht="45">
      <c r="A5870" s="612">
        <v>97426</v>
      </c>
      <c r="B5870" s="613" t="s">
        <v>7753</v>
      </c>
      <c r="C5870" s="614" t="s">
        <v>5390</v>
      </c>
      <c r="D5870" s="615">
        <v>30.4</v>
      </c>
      <c r="E5870" s="615">
        <v>9.8000000000000007</v>
      </c>
      <c r="F5870" s="615">
        <v>40.200000000000003</v>
      </c>
    </row>
    <row r="5871" spans="1:6" ht="45">
      <c r="A5871" s="612">
        <v>97427</v>
      </c>
      <c r="B5871" s="613" t="s">
        <v>7754</v>
      </c>
      <c r="C5871" s="614" t="s">
        <v>5390</v>
      </c>
      <c r="D5871" s="615">
        <v>35.74</v>
      </c>
      <c r="E5871" s="615">
        <v>9.8000000000000007</v>
      </c>
      <c r="F5871" s="615">
        <v>45.54</v>
      </c>
    </row>
    <row r="5872" spans="1:6" ht="45">
      <c r="A5872" s="612">
        <v>97428</v>
      </c>
      <c r="B5872" s="613" t="s">
        <v>7755</v>
      </c>
      <c r="C5872" s="614" t="s">
        <v>5390</v>
      </c>
      <c r="D5872" s="615">
        <v>48.11</v>
      </c>
      <c r="E5872" s="615">
        <v>9.8000000000000007</v>
      </c>
      <c r="F5872" s="615">
        <v>57.91</v>
      </c>
    </row>
    <row r="5873" spans="1:6" ht="45">
      <c r="A5873" s="612">
        <v>97429</v>
      </c>
      <c r="B5873" s="613" t="s">
        <v>7756</v>
      </c>
      <c r="C5873" s="614" t="s">
        <v>5390</v>
      </c>
      <c r="D5873" s="615">
        <v>59.5</v>
      </c>
      <c r="E5873" s="615">
        <v>9.8000000000000007</v>
      </c>
      <c r="F5873" s="615">
        <v>69.3</v>
      </c>
    </row>
    <row r="5874" spans="1:6" ht="30">
      <c r="A5874" s="612">
        <v>97430</v>
      </c>
      <c r="B5874" s="613" t="s">
        <v>7757</v>
      </c>
      <c r="C5874" s="614" t="s">
        <v>5390</v>
      </c>
      <c r="D5874" s="615">
        <v>32.07</v>
      </c>
      <c r="E5874" s="615">
        <v>13.4</v>
      </c>
      <c r="F5874" s="615">
        <v>45.47</v>
      </c>
    </row>
    <row r="5875" spans="1:6" ht="30">
      <c r="A5875" s="612">
        <v>97431</v>
      </c>
      <c r="B5875" s="613" t="s">
        <v>7758</v>
      </c>
      <c r="C5875" s="614" t="s">
        <v>5390</v>
      </c>
      <c r="D5875" s="615">
        <v>35.21</v>
      </c>
      <c r="E5875" s="615">
        <v>15.46</v>
      </c>
      <c r="F5875" s="615">
        <v>50.67</v>
      </c>
    </row>
    <row r="5876" spans="1:6" ht="30">
      <c r="A5876" s="612">
        <v>97432</v>
      </c>
      <c r="B5876" s="613" t="s">
        <v>7759</v>
      </c>
      <c r="C5876" s="614" t="s">
        <v>5390</v>
      </c>
      <c r="D5876" s="615">
        <v>39.67</v>
      </c>
      <c r="E5876" s="615">
        <v>17.48</v>
      </c>
      <c r="F5876" s="615">
        <v>57.15</v>
      </c>
    </row>
    <row r="5877" spans="1:6" ht="30">
      <c r="A5877" s="612">
        <v>97433</v>
      </c>
      <c r="B5877" s="613" t="s">
        <v>7760</v>
      </c>
      <c r="C5877" s="614" t="s">
        <v>5390</v>
      </c>
      <c r="D5877" s="615">
        <v>84.98</v>
      </c>
      <c r="E5877" s="615">
        <v>20.09</v>
      </c>
      <c r="F5877" s="615">
        <v>105.07</v>
      </c>
    </row>
    <row r="5878" spans="1:6" ht="30">
      <c r="A5878" s="612">
        <v>97434</v>
      </c>
      <c r="B5878" s="613" t="s">
        <v>7761</v>
      </c>
      <c r="C5878" s="614" t="s">
        <v>5390</v>
      </c>
      <c r="D5878" s="615">
        <v>87</v>
      </c>
      <c r="E5878" s="615">
        <v>20.09</v>
      </c>
      <c r="F5878" s="615">
        <v>107.09</v>
      </c>
    </row>
    <row r="5879" spans="1:6" ht="30">
      <c r="A5879" s="612">
        <v>97435</v>
      </c>
      <c r="B5879" s="613" t="s">
        <v>7762</v>
      </c>
      <c r="C5879" s="614" t="s">
        <v>5390</v>
      </c>
      <c r="D5879" s="615">
        <v>99.78</v>
      </c>
      <c r="E5879" s="615">
        <v>23.17</v>
      </c>
      <c r="F5879" s="615">
        <v>122.95</v>
      </c>
    </row>
    <row r="5880" spans="1:6" ht="30">
      <c r="A5880" s="612">
        <v>97436</v>
      </c>
      <c r="B5880" s="613" t="s">
        <v>7763</v>
      </c>
      <c r="C5880" s="614" t="s">
        <v>5390</v>
      </c>
      <c r="D5880" s="615">
        <v>103.66</v>
      </c>
      <c r="E5880" s="615">
        <v>23.17</v>
      </c>
      <c r="F5880" s="615">
        <v>126.83</v>
      </c>
    </row>
    <row r="5881" spans="1:6" ht="30">
      <c r="A5881" s="612">
        <v>97437</v>
      </c>
      <c r="B5881" s="613" t="s">
        <v>7764</v>
      </c>
      <c r="C5881" s="614" t="s">
        <v>5390</v>
      </c>
      <c r="D5881" s="615">
        <v>114.49</v>
      </c>
      <c r="E5881" s="615">
        <v>26.24</v>
      </c>
      <c r="F5881" s="615">
        <v>140.72999999999999</v>
      </c>
    </row>
    <row r="5882" spans="1:6" ht="30">
      <c r="A5882" s="612">
        <v>97438</v>
      </c>
      <c r="B5882" s="613" t="s">
        <v>7765</v>
      </c>
      <c r="C5882" s="614" t="s">
        <v>5390</v>
      </c>
      <c r="D5882" s="615">
        <v>118.64</v>
      </c>
      <c r="E5882" s="615">
        <v>26.24</v>
      </c>
      <c r="F5882" s="615">
        <v>144.88</v>
      </c>
    </row>
    <row r="5883" spans="1:6" ht="30">
      <c r="A5883" s="612">
        <v>97439</v>
      </c>
      <c r="B5883" s="613" t="s">
        <v>7766</v>
      </c>
      <c r="C5883" s="614" t="s">
        <v>5390</v>
      </c>
      <c r="D5883" s="615">
        <v>132.63999999999999</v>
      </c>
      <c r="E5883" s="615">
        <v>26.79</v>
      </c>
      <c r="F5883" s="615">
        <v>159.43</v>
      </c>
    </row>
    <row r="5884" spans="1:6" ht="30">
      <c r="A5884" s="612">
        <v>97440</v>
      </c>
      <c r="B5884" s="613" t="s">
        <v>7767</v>
      </c>
      <c r="C5884" s="614" t="s">
        <v>5390</v>
      </c>
      <c r="D5884" s="615">
        <v>160.43</v>
      </c>
      <c r="E5884" s="615">
        <v>30.88</v>
      </c>
      <c r="F5884" s="615">
        <v>191.31</v>
      </c>
    </row>
    <row r="5885" spans="1:6" ht="30">
      <c r="A5885" s="612">
        <v>97442</v>
      </c>
      <c r="B5885" s="613" t="s">
        <v>7768</v>
      </c>
      <c r="C5885" s="614" t="s">
        <v>5390</v>
      </c>
      <c r="D5885" s="615">
        <v>176.22</v>
      </c>
      <c r="E5885" s="615">
        <v>34.96</v>
      </c>
      <c r="F5885" s="615">
        <v>211.18</v>
      </c>
    </row>
    <row r="5886" spans="1:6" ht="30">
      <c r="A5886" s="612">
        <v>97443</v>
      </c>
      <c r="B5886" s="613" t="s">
        <v>7769</v>
      </c>
      <c r="C5886" s="614" t="s">
        <v>5390</v>
      </c>
      <c r="D5886" s="615">
        <v>93.9</v>
      </c>
      <c r="E5886" s="615">
        <v>30.19</v>
      </c>
      <c r="F5886" s="615">
        <v>124.09</v>
      </c>
    </row>
    <row r="5887" spans="1:6" ht="30">
      <c r="A5887" s="612">
        <v>97444</v>
      </c>
      <c r="B5887" s="613" t="s">
        <v>7770</v>
      </c>
      <c r="C5887" s="614" t="s">
        <v>5390</v>
      </c>
      <c r="D5887" s="615">
        <v>116.73</v>
      </c>
      <c r="E5887" s="615">
        <v>30.18</v>
      </c>
      <c r="F5887" s="615">
        <v>146.91</v>
      </c>
    </row>
    <row r="5888" spans="1:6" ht="30">
      <c r="A5888" s="612">
        <v>97446</v>
      </c>
      <c r="B5888" s="613" t="s">
        <v>7771</v>
      </c>
      <c r="C5888" s="614" t="s">
        <v>5390</v>
      </c>
      <c r="D5888" s="615">
        <v>223.73</v>
      </c>
      <c r="E5888" s="615">
        <v>33.380000000000003</v>
      </c>
      <c r="F5888" s="615">
        <v>257.11</v>
      </c>
    </row>
    <row r="5889" spans="1:6" ht="30">
      <c r="A5889" s="612">
        <v>97447</v>
      </c>
      <c r="B5889" s="613" t="s">
        <v>7772</v>
      </c>
      <c r="C5889" s="614" t="s">
        <v>5390</v>
      </c>
      <c r="D5889" s="615">
        <v>223.73</v>
      </c>
      <c r="E5889" s="615">
        <v>33.380000000000003</v>
      </c>
      <c r="F5889" s="615">
        <v>257.11</v>
      </c>
    </row>
    <row r="5890" spans="1:6" ht="30">
      <c r="A5890" s="612">
        <v>97449</v>
      </c>
      <c r="B5890" s="613" t="s">
        <v>7773</v>
      </c>
      <c r="C5890" s="614" t="s">
        <v>5390</v>
      </c>
      <c r="D5890" s="615">
        <v>237.04</v>
      </c>
      <c r="E5890" s="615">
        <v>36.61</v>
      </c>
      <c r="F5890" s="615">
        <v>273.64999999999998</v>
      </c>
    </row>
    <row r="5891" spans="1:6" ht="30">
      <c r="A5891" s="612">
        <v>97450</v>
      </c>
      <c r="B5891" s="613" t="s">
        <v>7774</v>
      </c>
      <c r="C5891" s="614" t="s">
        <v>5390</v>
      </c>
      <c r="D5891" s="615">
        <v>299.18</v>
      </c>
      <c r="E5891" s="615">
        <v>36.61</v>
      </c>
      <c r="F5891" s="615">
        <v>335.79</v>
      </c>
    </row>
    <row r="5892" spans="1:6" ht="30">
      <c r="A5892" s="612">
        <v>97452</v>
      </c>
      <c r="B5892" s="613" t="s">
        <v>7775</v>
      </c>
      <c r="C5892" s="614" t="s">
        <v>5390</v>
      </c>
      <c r="D5892" s="615">
        <v>159.59</v>
      </c>
      <c r="E5892" s="615">
        <v>45.25</v>
      </c>
      <c r="F5892" s="615">
        <v>204.84</v>
      </c>
    </row>
    <row r="5893" spans="1:6" ht="30">
      <c r="A5893" s="612">
        <v>97453</v>
      </c>
      <c r="B5893" s="613" t="s">
        <v>7776</v>
      </c>
      <c r="C5893" s="614" t="s">
        <v>5390</v>
      </c>
      <c r="D5893" s="615">
        <v>172.62</v>
      </c>
      <c r="E5893" s="615">
        <v>45.25</v>
      </c>
      <c r="F5893" s="615">
        <v>217.87</v>
      </c>
    </row>
    <row r="5894" spans="1:6" ht="30">
      <c r="A5894" s="612">
        <v>97454</v>
      </c>
      <c r="B5894" s="613" t="s">
        <v>7777</v>
      </c>
      <c r="C5894" s="614" t="s">
        <v>5390</v>
      </c>
      <c r="D5894" s="615">
        <v>302.7</v>
      </c>
      <c r="E5894" s="615">
        <v>50.09</v>
      </c>
      <c r="F5894" s="615">
        <v>352.79</v>
      </c>
    </row>
    <row r="5895" spans="1:6" ht="30">
      <c r="A5895" s="612">
        <v>97455</v>
      </c>
      <c r="B5895" s="613" t="s">
        <v>7778</v>
      </c>
      <c r="C5895" s="614" t="s">
        <v>5390</v>
      </c>
      <c r="D5895" s="615">
        <v>323.52999999999997</v>
      </c>
      <c r="E5895" s="615">
        <v>50.09</v>
      </c>
      <c r="F5895" s="615">
        <v>373.62</v>
      </c>
    </row>
    <row r="5896" spans="1:6" ht="30">
      <c r="A5896" s="612">
        <v>97456</v>
      </c>
      <c r="B5896" s="613" t="s">
        <v>7779</v>
      </c>
      <c r="C5896" s="614" t="s">
        <v>5390</v>
      </c>
      <c r="D5896" s="615">
        <v>753.18</v>
      </c>
      <c r="E5896" s="615">
        <v>54.93</v>
      </c>
      <c r="F5896" s="615">
        <v>808.11</v>
      </c>
    </row>
    <row r="5897" spans="1:6" ht="30">
      <c r="A5897" s="612">
        <v>97457</v>
      </c>
      <c r="B5897" s="613" t="s">
        <v>7780</v>
      </c>
      <c r="C5897" s="614" t="s">
        <v>5390</v>
      </c>
      <c r="D5897" s="615">
        <v>659.72</v>
      </c>
      <c r="E5897" s="615">
        <v>54.93</v>
      </c>
      <c r="F5897" s="615">
        <v>714.65</v>
      </c>
    </row>
    <row r="5898" spans="1:6" ht="30">
      <c r="A5898" s="612">
        <v>97458</v>
      </c>
      <c r="B5898" s="613" t="s">
        <v>7781</v>
      </c>
      <c r="C5898" s="614" t="s">
        <v>5390</v>
      </c>
      <c r="D5898" s="615">
        <v>265.08</v>
      </c>
      <c r="E5898" s="615">
        <v>60.37</v>
      </c>
      <c r="F5898" s="615">
        <v>325.45</v>
      </c>
    </row>
    <row r="5899" spans="1:6" ht="30">
      <c r="A5899" s="612">
        <v>97459</v>
      </c>
      <c r="B5899" s="613" t="s">
        <v>7782</v>
      </c>
      <c r="C5899" s="614" t="s">
        <v>5390</v>
      </c>
      <c r="D5899" s="615">
        <v>497.14</v>
      </c>
      <c r="E5899" s="615">
        <v>66.81</v>
      </c>
      <c r="F5899" s="615">
        <v>563.95000000000005</v>
      </c>
    </row>
    <row r="5900" spans="1:6" ht="30">
      <c r="A5900" s="612">
        <v>97460</v>
      </c>
      <c r="B5900" s="613" t="s">
        <v>7783</v>
      </c>
      <c r="C5900" s="614" t="s">
        <v>5390</v>
      </c>
      <c r="D5900" s="615">
        <v>798.02</v>
      </c>
      <c r="E5900" s="615">
        <v>73.25</v>
      </c>
      <c r="F5900" s="615">
        <v>871.27</v>
      </c>
    </row>
    <row r="5901" spans="1:6" ht="30">
      <c r="A5901" s="612">
        <v>92345</v>
      </c>
      <c r="B5901" s="613" t="s">
        <v>7784</v>
      </c>
      <c r="C5901" s="614" t="s">
        <v>5390</v>
      </c>
      <c r="D5901" s="615">
        <v>46.73</v>
      </c>
      <c r="E5901" s="615">
        <v>24.15</v>
      </c>
      <c r="F5901" s="615">
        <v>70.88</v>
      </c>
    </row>
    <row r="5902" spans="1:6" ht="30">
      <c r="A5902" s="612">
        <v>92347</v>
      </c>
      <c r="B5902" s="613" t="s">
        <v>7785</v>
      </c>
      <c r="C5902" s="614" t="s">
        <v>5390</v>
      </c>
      <c r="D5902" s="615">
        <v>78.069999999999993</v>
      </c>
      <c r="E5902" s="615">
        <v>26.28</v>
      </c>
      <c r="F5902" s="615">
        <v>104.35</v>
      </c>
    </row>
    <row r="5903" spans="1:6" ht="30">
      <c r="A5903" s="612">
        <v>92349</v>
      </c>
      <c r="B5903" s="613" t="s">
        <v>7786</v>
      </c>
      <c r="C5903" s="614" t="s">
        <v>5390</v>
      </c>
      <c r="D5903" s="615">
        <v>113.15</v>
      </c>
      <c r="E5903" s="615">
        <v>28.37</v>
      </c>
      <c r="F5903" s="615">
        <v>141.52000000000001</v>
      </c>
    </row>
    <row r="5904" spans="1:6" ht="30">
      <c r="A5904" s="612">
        <v>92907</v>
      </c>
      <c r="B5904" s="613" t="s">
        <v>7787</v>
      </c>
      <c r="C5904" s="614" t="s">
        <v>5390</v>
      </c>
      <c r="D5904" s="615">
        <v>50.81</v>
      </c>
      <c r="E5904" s="615">
        <v>24.14</v>
      </c>
      <c r="F5904" s="615">
        <v>74.95</v>
      </c>
    </row>
    <row r="5905" spans="1:6" ht="30">
      <c r="A5905" s="612">
        <v>92908</v>
      </c>
      <c r="B5905" s="613" t="s">
        <v>7788</v>
      </c>
      <c r="C5905" s="614" t="s">
        <v>5390</v>
      </c>
      <c r="D5905" s="615">
        <v>50.81</v>
      </c>
      <c r="E5905" s="615">
        <v>24.14</v>
      </c>
      <c r="F5905" s="615">
        <v>74.95</v>
      </c>
    </row>
    <row r="5906" spans="1:6" ht="30">
      <c r="A5906" s="612">
        <v>92909</v>
      </c>
      <c r="B5906" s="613" t="s">
        <v>7789</v>
      </c>
      <c r="C5906" s="614" t="s">
        <v>5390</v>
      </c>
      <c r="D5906" s="615">
        <v>50.81</v>
      </c>
      <c r="E5906" s="615">
        <v>24.14</v>
      </c>
      <c r="F5906" s="615">
        <v>74.95</v>
      </c>
    </row>
    <row r="5907" spans="1:6" ht="30">
      <c r="A5907" s="612">
        <v>92910</v>
      </c>
      <c r="B5907" s="613" t="s">
        <v>7790</v>
      </c>
      <c r="C5907" s="614" t="s">
        <v>5390</v>
      </c>
      <c r="D5907" s="615">
        <v>82.62</v>
      </c>
      <c r="E5907" s="615">
        <v>26.28</v>
      </c>
      <c r="F5907" s="615">
        <v>108.9</v>
      </c>
    </row>
    <row r="5908" spans="1:6" ht="30">
      <c r="A5908" s="612">
        <v>92911</v>
      </c>
      <c r="B5908" s="613" t="s">
        <v>7791</v>
      </c>
      <c r="C5908" s="614" t="s">
        <v>5390</v>
      </c>
      <c r="D5908" s="615">
        <v>82.62</v>
      </c>
      <c r="E5908" s="615">
        <v>26.28</v>
      </c>
      <c r="F5908" s="615">
        <v>108.9</v>
      </c>
    </row>
    <row r="5909" spans="1:6" ht="30">
      <c r="A5909" s="612">
        <v>92912</v>
      </c>
      <c r="B5909" s="613" t="s">
        <v>7792</v>
      </c>
      <c r="C5909" s="614" t="s">
        <v>5390</v>
      </c>
      <c r="D5909" s="615">
        <v>120.17</v>
      </c>
      <c r="E5909" s="615">
        <v>26.28</v>
      </c>
      <c r="F5909" s="615">
        <v>146.44999999999999</v>
      </c>
    </row>
    <row r="5910" spans="1:6" ht="30">
      <c r="A5910" s="612">
        <v>92913</v>
      </c>
      <c r="B5910" s="613" t="s">
        <v>7793</v>
      </c>
      <c r="C5910" s="614" t="s">
        <v>5390</v>
      </c>
      <c r="D5910" s="615">
        <v>121.1</v>
      </c>
      <c r="E5910" s="615">
        <v>28.36</v>
      </c>
      <c r="F5910" s="615">
        <v>149.46</v>
      </c>
    </row>
    <row r="5911" spans="1:6" ht="30">
      <c r="A5911" s="612">
        <v>92914</v>
      </c>
      <c r="B5911" s="613" t="s">
        <v>7794</v>
      </c>
      <c r="C5911" s="614" t="s">
        <v>5390</v>
      </c>
      <c r="D5911" s="615">
        <v>121.1</v>
      </c>
      <c r="E5911" s="615">
        <v>28.36</v>
      </c>
      <c r="F5911" s="615">
        <v>149.46</v>
      </c>
    </row>
    <row r="5912" spans="1:6" ht="30">
      <c r="A5912" s="612">
        <v>92344</v>
      </c>
      <c r="B5912" s="613" t="s">
        <v>7795</v>
      </c>
      <c r="C5912" s="614" t="s">
        <v>5390</v>
      </c>
      <c r="D5912" s="615">
        <v>46.76</v>
      </c>
      <c r="E5912" s="615">
        <v>24.15</v>
      </c>
      <c r="F5912" s="615">
        <v>70.91</v>
      </c>
    </row>
    <row r="5913" spans="1:6" ht="30">
      <c r="A5913" s="612">
        <v>92346</v>
      </c>
      <c r="B5913" s="613" t="s">
        <v>7796</v>
      </c>
      <c r="C5913" s="614" t="s">
        <v>5390</v>
      </c>
      <c r="D5913" s="615">
        <v>67.290000000000006</v>
      </c>
      <c r="E5913" s="615">
        <v>26.28</v>
      </c>
      <c r="F5913" s="615">
        <v>93.57</v>
      </c>
    </row>
    <row r="5914" spans="1:6" ht="30">
      <c r="A5914" s="612">
        <v>92348</v>
      </c>
      <c r="B5914" s="613" t="s">
        <v>7797</v>
      </c>
      <c r="C5914" s="614" t="s">
        <v>5390</v>
      </c>
      <c r="D5914" s="615">
        <v>103.56</v>
      </c>
      <c r="E5914" s="615">
        <v>28.37</v>
      </c>
      <c r="F5914" s="615">
        <v>131.93</v>
      </c>
    </row>
    <row r="5915" spans="1:6">
      <c r="A5915" s="617" t="s">
        <v>17139</v>
      </c>
      <c r="B5915" s="618" t="s">
        <v>17140</v>
      </c>
      <c r="C5915" s="619" t="s">
        <v>5390</v>
      </c>
      <c r="D5915" s="620">
        <v>62.16</v>
      </c>
      <c r="E5915" s="620">
        <v>14.97</v>
      </c>
      <c r="F5915" s="620">
        <v>77.13</v>
      </c>
    </row>
    <row r="5916" spans="1:6">
      <c r="A5916" s="617" t="s">
        <v>17141</v>
      </c>
      <c r="B5916" s="618" t="s">
        <v>17142</v>
      </c>
      <c r="C5916" s="619" t="s">
        <v>5390</v>
      </c>
      <c r="D5916" s="620">
        <v>30.22</v>
      </c>
      <c r="E5916" s="620">
        <v>13.1</v>
      </c>
      <c r="F5916" s="620">
        <v>43.32</v>
      </c>
    </row>
    <row r="5917" spans="1:6" ht="30">
      <c r="A5917" s="617" t="s">
        <v>17143</v>
      </c>
      <c r="B5917" s="618" t="s">
        <v>17144</v>
      </c>
      <c r="C5917" s="619" t="s">
        <v>5390</v>
      </c>
      <c r="D5917" s="620">
        <v>30.22</v>
      </c>
      <c r="E5917" s="620">
        <v>13.1</v>
      </c>
      <c r="F5917" s="620">
        <v>43.32</v>
      </c>
    </row>
    <row r="5918" spans="1:6" ht="30">
      <c r="A5918" s="617" t="s">
        <v>17145</v>
      </c>
      <c r="B5918" s="618" t="s">
        <v>17146</v>
      </c>
      <c r="C5918" s="619" t="s">
        <v>5390</v>
      </c>
      <c r="D5918" s="620">
        <v>75.47</v>
      </c>
      <c r="E5918" s="620">
        <v>14.97</v>
      </c>
      <c r="F5918" s="620">
        <v>90.44</v>
      </c>
    </row>
    <row r="5919" spans="1:6">
      <c r="A5919" s="617" t="s">
        <v>17147</v>
      </c>
      <c r="B5919" s="618" t="s">
        <v>17148</v>
      </c>
      <c r="C5919" s="619" t="s">
        <v>5390</v>
      </c>
      <c r="D5919" s="620">
        <v>131.77000000000001</v>
      </c>
      <c r="E5919" s="620">
        <v>14.97</v>
      </c>
      <c r="F5919" s="620">
        <v>146.74</v>
      </c>
    </row>
    <row r="5920" spans="1:6" ht="30">
      <c r="A5920" s="612">
        <v>92356</v>
      </c>
      <c r="B5920" s="613" t="s">
        <v>7798</v>
      </c>
      <c r="C5920" s="614" t="s">
        <v>5390</v>
      </c>
      <c r="D5920" s="615">
        <v>89.07</v>
      </c>
      <c r="E5920" s="615">
        <v>48.29</v>
      </c>
      <c r="F5920" s="615">
        <v>137.36000000000001</v>
      </c>
    </row>
    <row r="5921" spans="1:6" ht="30">
      <c r="A5921" s="612">
        <v>92357</v>
      </c>
      <c r="B5921" s="613" t="s">
        <v>7799</v>
      </c>
      <c r="C5921" s="614" t="s">
        <v>5390</v>
      </c>
      <c r="D5921" s="615">
        <v>153.43</v>
      </c>
      <c r="E5921" s="615">
        <v>52.53</v>
      </c>
      <c r="F5921" s="615">
        <v>205.96</v>
      </c>
    </row>
    <row r="5922" spans="1:6" ht="30">
      <c r="A5922" s="612">
        <v>92358</v>
      </c>
      <c r="B5922" s="613" t="s">
        <v>7800</v>
      </c>
      <c r="C5922" s="614" t="s">
        <v>5390</v>
      </c>
      <c r="D5922" s="615">
        <v>200.1</v>
      </c>
      <c r="E5922" s="615">
        <v>56.75</v>
      </c>
      <c r="F5922" s="615">
        <v>256.85000000000002</v>
      </c>
    </row>
    <row r="5923" spans="1:6" ht="30">
      <c r="A5923" s="612">
        <v>92889</v>
      </c>
      <c r="B5923" s="613" t="s">
        <v>7801</v>
      </c>
      <c r="C5923" s="614" t="s">
        <v>5390</v>
      </c>
      <c r="D5923" s="615">
        <v>116.7</v>
      </c>
      <c r="E5923" s="615">
        <v>24.14</v>
      </c>
      <c r="F5923" s="615">
        <v>140.84</v>
      </c>
    </row>
    <row r="5924" spans="1:6" ht="30">
      <c r="A5924" s="612">
        <v>92890</v>
      </c>
      <c r="B5924" s="613" t="s">
        <v>7802</v>
      </c>
      <c r="C5924" s="614" t="s">
        <v>5390</v>
      </c>
      <c r="D5924" s="615">
        <v>187.57</v>
      </c>
      <c r="E5924" s="615">
        <v>26.27</v>
      </c>
      <c r="F5924" s="615">
        <v>213.84</v>
      </c>
    </row>
    <row r="5925" spans="1:6" ht="30">
      <c r="A5925" s="612">
        <v>92891</v>
      </c>
      <c r="B5925" s="613" t="s">
        <v>7803</v>
      </c>
      <c r="C5925" s="614" t="s">
        <v>5390</v>
      </c>
      <c r="D5925" s="615">
        <v>285.52</v>
      </c>
      <c r="E5925" s="615">
        <v>28.36</v>
      </c>
      <c r="F5925" s="615">
        <v>313.88</v>
      </c>
    </row>
    <row r="5926" spans="1:6" ht="30">
      <c r="A5926" s="612">
        <v>92350</v>
      </c>
      <c r="B5926" s="613" t="s">
        <v>7804</v>
      </c>
      <c r="C5926" s="614" t="s">
        <v>5390</v>
      </c>
      <c r="D5926" s="615">
        <v>69.25</v>
      </c>
      <c r="E5926" s="615">
        <v>36.21</v>
      </c>
      <c r="F5926" s="615">
        <v>105.46</v>
      </c>
    </row>
    <row r="5927" spans="1:6" ht="30">
      <c r="A5927" s="612">
        <v>92352</v>
      </c>
      <c r="B5927" s="613" t="s">
        <v>7805</v>
      </c>
      <c r="C5927" s="614" t="s">
        <v>5390</v>
      </c>
      <c r="D5927" s="615">
        <v>121.66</v>
      </c>
      <c r="E5927" s="615">
        <v>39.380000000000003</v>
      </c>
      <c r="F5927" s="615">
        <v>161.04</v>
      </c>
    </row>
    <row r="5928" spans="1:6" ht="30">
      <c r="A5928" s="612">
        <v>92354</v>
      </c>
      <c r="B5928" s="613" t="s">
        <v>7806</v>
      </c>
      <c r="C5928" s="614" t="s">
        <v>5390</v>
      </c>
      <c r="D5928" s="615">
        <v>171.85</v>
      </c>
      <c r="E5928" s="615">
        <v>42.57</v>
      </c>
      <c r="F5928" s="615">
        <v>214.42</v>
      </c>
    </row>
    <row r="5929" spans="1:6" ht="30">
      <c r="A5929" s="612">
        <v>92351</v>
      </c>
      <c r="B5929" s="613" t="s">
        <v>7807</v>
      </c>
      <c r="C5929" s="614" t="s">
        <v>5390</v>
      </c>
      <c r="D5929" s="615">
        <v>66.849999999999994</v>
      </c>
      <c r="E5929" s="615">
        <v>36.21</v>
      </c>
      <c r="F5929" s="615">
        <v>103.06</v>
      </c>
    </row>
    <row r="5930" spans="1:6" ht="30">
      <c r="A5930" s="612">
        <v>92353</v>
      </c>
      <c r="B5930" s="613" t="s">
        <v>7808</v>
      </c>
      <c r="C5930" s="614" t="s">
        <v>5390</v>
      </c>
      <c r="D5930" s="615">
        <v>111.12</v>
      </c>
      <c r="E5930" s="615">
        <v>39.380000000000003</v>
      </c>
      <c r="F5930" s="615">
        <v>150.5</v>
      </c>
    </row>
    <row r="5931" spans="1:6" ht="30">
      <c r="A5931" s="612">
        <v>92355</v>
      </c>
      <c r="B5931" s="613" t="s">
        <v>7809</v>
      </c>
      <c r="C5931" s="614" t="s">
        <v>5390</v>
      </c>
      <c r="D5931" s="615">
        <v>151.53</v>
      </c>
      <c r="E5931" s="615">
        <v>42.57</v>
      </c>
      <c r="F5931" s="615">
        <v>194.1</v>
      </c>
    </row>
    <row r="5932" spans="1:6" ht="30">
      <c r="A5932" s="617" t="s">
        <v>17149</v>
      </c>
      <c r="B5932" s="618" t="s">
        <v>17150</v>
      </c>
      <c r="C5932" s="619" t="s">
        <v>5390</v>
      </c>
      <c r="D5932" s="620">
        <v>272.64999999999998</v>
      </c>
      <c r="E5932" s="620">
        <v>42.57</v>
      </c>
      <c r="F5932" s="620">
        <v>315.22000000000003</v>
      </c>
    </row>
    <row r="5933" spans="1:6">
      <c r="A5933" s="617" t="s">
        <v>17151</v>
      </c>
      <c r="B5933" s="618" t="s">
        <v>17152</v>
      </c>
      <c r="C5933" s="619" t="s">
        <v>5390</v>
      </c>
      <c r="D5933" s="620">
        <v>22.88</v>
      </c>
      <c r="E5933" s="620">
        <v>13.1</v>
      </c>
      <c r="F5933" s="620">
        <v>35.979999999999997</v>
      </c>
    </row>
    <row r="5934" spans="1:6">
      <c r="A5934" s="617" t="s">
        <v>17153</v>
      </c>
      <c r="B5934" s="618" t="s">
        <v>17154</v>
      </c>
      <c r="C5934" s="619" t="s">
        <v>5390</v>
      </c>
      <c r="D5934" s="620">
        <v>8.8000000000000007</v>
      </c>
      <c r="E5934" s="620">
        <v>7.49</v>
      </c>
      <c r="F5934" s="620">
        <v>16.29</v>
      </c>
    </row>
    <row r="5935" spans="1:6">
      <c r="A5935" s="621"/>
      <c r="B5935" s="627" t="s">
        <v>7824</v>
      </c>
      <c r="C5935" s="628"/>
      <c r="D5935" s="629"/>
      <c r="E5935" s="629"/>
      <c r="F5935" s="629"/>
    </row>
    <row r="5936" spans="1:6" ht="30">
      <c r="A5936" s="612">
        <v>104194</v>
      </c>
      <c r="B5936" s="613" t="s">
        <v>12367</v>
      </c>
      <c r="C5936" s="614" t="s">
        <v>5421</v>
      </c>
      <c r="D5936" s="615">
        <v>14.97</v>
      </c>
      <c r="E5936" s="615">
        <v>8.4700000000000006</v>
      </c>
      <c r="F5936" s="615">
        <v>23.44</v>
      </c>
    </row>
    <row r="5937" spans="1:6" ht="30">
      <c r="A5937" s="612">
        <v>96635</v>
      </c>
      <c r="B5937" s="613" t="s">
        <v>12321</v>
      </c>
      <c r="C5937" s="614" t="s">
        <v>5421</v>
      </c>
      <c r="D5937" s="615">
        <v>23.75</v>
      </c>
      <c r="E5937" s="615">
        <v>20.16</v>
      </c>
      <c r="F5937" s="615">
        <v>43.91</v>
      </c>
    </row>
    <row r="5938" spans="1:6" ht="30">
      <c r="A5938" s="612">
        <v>104195</v>
      </c>
      <c r="B5938" s="613" t="s">
        <v>12368</v>
      </c>
      <c r="C5938" s="614" t="s">
        <v>5421</v>
      </c>
      <c r="D5938" s="615">
        <v>16.239999999999998</v>
      </c>
      <c r="E5938" s="615">
        <v>8.7100000000000009</v>
      </c>
      <c r="F5938" s="615">
        <v>24.95</v>
      </c>
    </row>
    <row r="5939" spans="1:6" ht="30">
      <c r="A5939" s="612">
        <v>96636</v>
      </c>
      <c r="B5939" s="613" t="s">
        <v>12322</v>
      </c>
      <c r="C5939" s="614" t="s">
        <v>5421</v>
      </c>
      <c r="D5939" s="615">
        <v>25.88</v>
      </c>
      <c r="E5939" s="615">
        <v>20.77</v>
      </c>
      <c r="F5939" s="615">
        <v>46.65</v>
      </c>
    </row>
    <row r="5940" spans="1:6" ht="30">
      <c r="A5940" s="612">
        <v>96645</v>
      </c>
      <c r="B5940" s="613" t="s">
        <v>12324</v>
      </c>
      <c r="C5940" s="614" t="s">
        <v>5421</v>
      </c>
      <c r="D5940" s="615">
        <v>15.48</v>
      </c>
      <c r="E5940" s="615">
        <v>6.34</v>
      </c>
      <c r="F5940" s="615">
        <v>21.82</v>
      </c>
    </row>
    <row r="5941" spans="1:6" ht="30">
      <c r="A5941" s="612">
        <v>96646</v>
      </c>
      <c r="B5941" s="613" t="s">
        <v>12325</v>
      </c>
      <c r="C5941" s="614" t="s">
        <v>5421</v>
      </c>
      <c r="D5941" s="615">
        <v>20.14</v>
      </c>
      <c r="E5941" s="615">
        <v>6.69</v>
      </c>
      <c r="F5941" s="615">
        <v>26.83</v>
      </c>
    </row>
    <row r="5942" spans="1:6" ht="30">
      <c r="A5942" s="612">
        <v>96644</v>
      </c>
      <c r="B5942" s="613" t="s">
        <v>12323</v>
      </c>
      <c r="C5942" s="614" t="s">
        <v>5421</v>
      </c>
      <c r="D5942" s="615">
        <v>18.309999999999999</v>
      </c>
      <c r="E5942" s="615">
        <v>6.41</v>
      </c>
      <c r="F5942" s="615">
        <v>24.72</v>
      </c>
    </row>
    <row r="5943" spans="1:6" ht="30">
      <c r="A5943" s="612">
        <v>96647</v>
      </c>
      <c r="B5943" s="613" t="s">
        <v>12326</v>
      </c>
      <c r="C5943" s="614" t="s">
        <v>5421</v>
      </c>
      <c r="D5943" s="615">
        <v>20.309999999999999</v>
      </c>
      <c r="E5943" s="615">
        <v>6.59</v>
      </c>
      <c r="F5943" s="615">
        <v>26.9</v>
      </c>
    </row>
    <row r="5944" spans="1:6" ht="30">
      <c r="A5944" s="612">
        <v>96648</v>
      </c>
      <c r="B5944" s="613" t="s">
        <v>12327</v>
      </c>
      <c r="C5944" s="614" t="s">
        <v>5421</v>
      </c>
      <c r="D5944" s="615">
        <v>26.44</v>
      </c>
      <c r="E5944" s="615">
        <v>6.93</v>
      </c>
      <c r="F5944" s="615">
        <v>33.369999999999997</v>
      </c>
    </row>
    <row r="5945" spans="1:6" ht="30">
      <c r="A5945" s="612">
        <v>96649</v>
      </c>
      <c r="B5945" s="613" t="s">
        <v>12328</v>
      </c>
      <c r="C5945" s="614" t="s">
        <v>5421</v>
      </c>
      <c r="D5945" s="615">
        <v>37.11</v>
      </c>
      <c r="E5945" s="615">
        <v>7.31</v>
      </c>
      <c r="F5945" s="615">
        <v>44.42</v>
      </c>
    </row>
    <row r="5946" spans="1:6" ht="30">
      <c r="A5946" s="612">
        <v>96669</v>
      </c>
      <c r="B5946" s="613" t="s">
        <v>12330</v>
      </c>
      <c r="C5946" s="614" t="s">
        <v>5421</v>
      </c>
      <c r="D5946" s="615">
        <v>14.7</v>
      </c>
      <c r="E5946" s="615">
        <v>4.3899999999999997</v>
      </c>
      <c r="F5946" s="615">
        <v>19.09</v>
      </c>
    </row>
    <row r="5947" spans="1:6" ht="30">
      <c r="A5947" s="612">
        <v>96670</v>
      </c>
      <c r="B5947" s="613" t="s">
        <v>12331</v>
      </c>
      <c r="C5947" s="614" t="s">
        <v>5421</v>
      </c>
      <c r="D5947" s="615">
        <v>19.59</v>
      </c>
      <c r="E5947" s="615">
        <v>5.29</v>
      </c>
      <c r="F5947" s="615">
        <v>24.88</v>
      </c>
    </row>
    <row r="5948" spans="1:6" ht="30">
      <c r="A5948" s="612">
        <v>96671</v>
      </c>
      <c r="B5948" s="613" t="s">
        <v>12332</v>
      </c>
      <c r="C5948" s="614" t="s">
        <v>5421</v>
      </c>
      <c r="D5948" s="615">
        <v>31.44</v>
      </c>
      <c r="E5948" s="615">
        <v>6.42</v>
      </c>
      <c r="F5948" s="615">
        <v>37.86</v>
      </c>
    </row>
    <row r="5949" spans="1:6" ht="30">
      <c r="A5949" s="612">
        <v>96672</v>
      </c>
      <c r="B5949" s="613" t="s">
        <v>12333</v>
      </c>
      <c r="C5949" s="614" t="s">
        <v>5421</v>
      </c>
      <c r="D5949" s="615">
        <v>50.08</v>
      </c>
      <c r="E5949" s="615">
        <v>7.87</v>
      </c>
      <c r="F5949" s="615">
        <v>57.95</v>
      </c>
    </row>
    <row r="5950" spans="1:6" ht="30">
      <c r="A5950" s="612">
        <v>96673</v>
      </c>
      <c r="B5950" s="613" t="s">
        <v>12334</v>
      </c>
      <c r="C5950" s="614" t="s">
        <v>5421</v>
      </c>
      <c r="D5950" s="615">
        <v>63.91</v>
      </c>
      <c r="E5950" s="615">
        <v>9.24</v>
      </c>
      <c r="F5950" s="615">
        <v>73.150000000000006</v>
      </c>
    </row>
    <row r="5951" spans="1:6" ht="30">
      <c r="A5951" s="612">
        <v>96674</v>
      </c>
      <c r="B5951" s="613" t="s">
        <v>12335</v>
      </c>
      <c r="C5951" s="614" t="s">
        <v>5421</v>
      </c>
      <c r="D5951" s="615">
        <v>107.91</v>
      </c>
      <c r="E5951" s="615">
        <v>10.92</v>
      </c>
      <c r="F5951" s="615">
        <v>118.83</v>
      </c>
    </row>
    <row r="5952" spans="1:6" ht="30">
      <c r="A5952" s="612">
        <v>96675</v>
      </c>
      <c r="B5952" s="613" t="s">
        <v>12336</v>
      </c>
      <c r="C5952" s="614" t="s">
        <v>5421</v>
      </c>
      <c r="D5952" s="615">
        <v>159.97</v>
      </c>
      <c r="E5952" s="615">
        <v>13.17</v>
      </c>
      <c r="F5952" s="615">
        <v>173.14</v>
      </c>
    </row>
    <row r="5953" spans="1:6" ht="30">
      <c r="A5953" s="612">
        <v>96668</v>
      </c>
      <c r="B5953" s="613" t="s">
        <v>12329</v>
      </c>
      <c r="C5953" s="614" t="s">
        <v>5421</v>
      </c>
      <c r="D5953" s="615">
        <v>16.89</v>
      </c>
      <c r="E5953" s="615">
        <v>2.73</v>
      </c>
      <c r="F5953" s="615">
        <v>19.62</v>
      </c>
    </row>
    <row r="5954" spans="1:6" ht="30">
      <c r="A5954" s="612">
        <v>96676</v>
      </c>
      <c r="B5954" s="613" t="s">
        <v>12337</v>
      </c>
      <c r="C5954" s="614" t="s">
        <v>5421</v>
      </c>
      <c r="D5954" s="615">
        <v>19.64</v>
      </c>
      <c r="E5954" s="615">
        <v>4.91</v>
      </c>
      <c r="F5954" s="615">
        <v>24.55</v>
      </c>
    </row>
    <row r="5955" spans="1:6" ht="30">
      <c r="A5955" s="612">
        <v>96677</v>
      </c>
      <c r="B5955" s="613" t="s">
        <v>12338</v>
      </c>
      <c r="C5955" s="614" t="s">
        <v>5421</v>
      </c>
      <c r="D5955" s="615">
        <v>26.07</v>
      </c>
      <c r="E5955" s="615">
        <v>5.99</v>
      </c>
      <c r="F5955" s="615">
        <v>32.06</v>
      </c>
    </row>
    <row r="5956" spans="1:6" ht="30">
      <c r="A5956" s="612">
        <v>96678</v>
      </c>
      <c r="B5956" s="613" t="s">
        <v>12339</v>
      </c>
      <c r="C5956" s="614" t="s">
        <v>5421</v>
      </c>
      <c r="D5956" s="615">
        <v>37.08</v>
      </c>
      <c r="E5956" s="615">
        <v>7.21</v>
      </c>
      <c r="F5956" s="615">
        <v>44.29</v>
      </c>
    </row>
    <row r="5957" spans="1:6" ht="30">
      <c r="A5957" s="612">
        <v>96679</v>
      </c>
      <c r="B5957" s="613" t="s">
        <v>12340</v>
      </c>
      <c r="C5957" s="614" t="s">
        <v>5421</v>
      </c>
      <c r="D5957" s="615">
        <v>57.52</v>
      </c>
      <c r="E5957" s="615">
        <v>8.76</v>
      </c>
      <c r="F5957" s="615">
        <v>66.28</v>
      </c>
    </row>
    <row r="5958" spans="1:6" ht="30">
      <c r="A5958" s="612">
        <v>96680</v>
      </c>
      <c r="B5958" s="613" t="s">
        <v>12341</v>
      </c>
      <c r="C5958" s="614" t="s">
        <v>5421</v>
      </c>
      <c r="D5958" s="615">
        <v>99.4</v>
      </c>
      <c r="E5958" s="615">
        <v>10.75</v>
      </c>
      <c r="F5958" s="615">
        <v>110.15</v>
      </c>
    </row>
    <row r="5959" spans="1:6" ht="30">
      <c r="A5959" s="612">
        <v>96681</v>
      </c>
      <c r="B5959" s="613" t="s">
        <v>12342</v>
      </c>
      <c r="C5959" s="614" t="s">
        <v>5421</v>
      </c>
      <c r="D5959" s="615">
        <v>135.85</v>
      </c>
      <c r="E5959" s="615">
        <v>12.6</v>
      </c>
      <c r="F5959" s="615">
        <v>148.44999999999999</v>
      </c>
    </row>
    <row r="5960" spans="1:6" ht="30">
      <c r="A5960" s="612">
        <v>96682</v>
      </c>
      <c r="B5960" s="613" t="s">
        <v>12343</v>
      </c>
      <c r="C5960" s="614" t="s">
        <v>5421</v>
      </c>
      <c r="D5960" s="615">
        <v>230.9</v>
      </c>
      <c r="E5960" s="615">
        <v>14.89</v>
      </c>
      <c r="F5960" s="615">
        <v>245.79</v>
      </c>
    </row>
    <row r="5961" spans="1:6" ht="30">
      <c r="A5961" s="612">
        <v>96683</v>
      </c>
      <c r="B5961" s="613" t="s">
        <v>12344</v>
      </c>
      <c r="C5961" s="614" t="s">
        <v>5421</v>
      </c>
      <c r="D5961" s="615">
        <v>319.72000000000003</v>
      </c>
      <c r="E5961" s="615">
        <v>17.989999999999998</v>
      </c>
      <c r="F5961" s="615">
        <v>337.71</v>
      </c>
    </row>
    <row r="5962" spans="1:6" ht="45">
      <c r="A5962" s="612">
        <v>96720</v>
      </c>
      <c r="B5962" s="613" t="s">
        <v>7827</v>
      </c>
      <c r="C5962" s="614" t="s">
        <v>5421</v>
      </c>
      <c r="D5962" s="615">
        <v>14.58</v>
      </c>
      <c r="E5962" s="615">
        <v>5.72</v>
      </c>
      <c r="F5962" s="615">
        <v>20.3</v>
      </c>
    </row>
    <row r="5963" spans="1:6" ht="45">
      <c r="A5963" s="612">
        <v>96721</v>
      </c>
      <c r="B5963" s="613" t="s">
        <v>7828</v>
      </c>
      <c r="C5963" s="614" t="s">
        <v>5421</v>
      </c>
      <c r="D5963" s="615">
        <v>18.91</v>
      </c>
      <c r="E5963" s="615">
        <v>5.71</v>
      </c>
      <c r="F5963" s="615">
        <v>24.62</v>
      </c>
    </row>
    <row r="5964" spans="1:6" ht="45">
      <c r="A5964" s="612">
        <v>96722</v>
      </c>
      <c r="B5964" s="613" t="s">
        <v>7829</v>
      </c>
      <c r="C5964" s="614" t="s">
        <v>5421</v>
      </c>
      <c r="D5964" s="615">
        <v>30.69</v>
      </c>
      <c r="E5964" s="615">
        <v>8.7200000000000006</v>
      </c>
      <c r="F5964" s="615">
        <v>39.409999999999997</v>
      </c>
    </row>
    <row r="5965" spans="1:6" ht="45">
      <c r="A5965" s="612">
        <v>96723</v>
      </c>
      <c r="B5965" s="613" t="s">
        <v>7830</v>
      </c>
      <c r="C5965" s="614" t="s">
        <v>5421</v>
      </c>
      <c r="D5965" s="615">
        <v>47.77</v>
      </c>
      <c r="E5965" s="615">
        <v>8.7100000000000009</v>
      </c>
      <c r="F5965" s="615">
        <v>56.48</v>
      </c>
    </row>
    <row r="5966" spans="1:6" ht="45">
      <c r="A5966" s="612">
        <v>96724</v>
      </c>
      <c r="B5966" s="613" t="s">
        <v>7831</v>
      </c>
      <c r="C5966" s="614" t="s">
        <v>5421</v>
      </c>
      <c r="D5966" s="615">
        <v>61.18</v>
      </c>
      <c r="E5966" s="615">
        <v>14.36</v>
      </c>
      <c r="F5966" s="615">
        <v>75.540000000000006</v>
      </c>
    </row>
    <row r="5967" spans="1:6" ht="45">
      <c r="A5967" s="612">
        <v>96725</v>
      </c>
      <c r="B5967" s="613" t="s">
        <v>7832</v>
      </c>
      <c r="C5967" s="614" t="s">
        <v>5421</v>
      </c>
      <c r="D5967" s="615">
        <v>101.23</v>
      </c>
      <c r="E5967" s="615">
        <v>14.35</v>
      </c>
      <c r="F5967" s="615">
        <v>115.58</v>
      </c>
    </row>
    <row r="5968" spans="1:6" ht="45">
      <c r="A5968" s="612">
        <v>96726</v>
      </c>
      <c r="B5968" s="613" t="s">
        <v>7833</v>
      </c>
      <c r="C5968" s="614" t="s">
        <v>5421</v>
      </c>
      <c r="D5968" s="615">
        <v>141.49</v>
      </c>
      <c r="E5968" s="615">
        <v>22.57</v>
      </c>
      <c r="F5968" s="615">
        <v>164.06</v>
      </c>
    </row>
    <row r="5969" spans="1:6" ht="45">
      <c r="A5969" s="612">
        <v>96718</v>
      </c>
      <c r="B5969" s="613" t="s">
        <v>7825</v>
      </c>
      <c r="C5969" s="614" t="s">
        <v>5421</v>
      </c>
      <c r="D5969" s="615">
        <v>11.33</v>
      </c>
      <c r="E5969" s="615">
        <v>0.25</v>
      </c>
      <c r="F5969" s="615">
        <v>11.58</v>
      </c>
    </row>
    <row r="5970" spans="1:6" ht="45">
      <c r="A5970" s="612">
        <v>96719</v>
      </c>
      <c r="B5970" s="613" t="s">
        <v>7826</v>
      </c>
      <c r="C5970" s="614" t="s">
        <v>5421</v>
      </c>
      <c r="D5970" s="615">
        <v>17.12</v>
      </c>
      <c r="E5970" s="615">
        <v>4.8899999999999997</v>
      </c>
      <c r="F5970" s="615">
        <v>22.01</v>
      </c>
    </row>
    <row r="5971" spans="1:6" ht="45">
      <c r="A5971" s="612">
        <v>96727</v>
      </c>
      <c r="B5971" s="613" t="s">
        <v>7834</v>
      </c>
      <c r="C5971" s="614" t="s">
        <v>5421</v>
      </c>
      <c r="D5971" s="615">
        <v>14.41</v>
      </c>
      <c r="E5971" s="615">
        <v>5.34</v>
      </c>
      <c r="F5971" s="615">
        <v>19.75</v>
      </c>
    </row>
    <row r="5972" spans="1:6" ht="45">
      <c r="A5972" s="612">
        <v>96728</v>
      </c>
      <c r="B5972" s="613" t="s">
        <v>7835</v>
      </c>
      <c r="C5972" s="614" t="s">
        <v>5421</v>
      </c>
      <c r="D5972" s="615">
        <v>19.13</v>
      </c>
      <c r="E5972" s="615">
        <v>5.34</v>
      </c>
      <c r="F5972" s="615">
        <v>24.47</v>
      </c>
    </row>
    <row r="5973" spans="1:6" ht="45">
      <c r="A5973" s="612">
        <v>96729</v>
      </c>
      <c r="B5973" s="613" t="s">
        <v>7836</v>
      </c>
      <c r="C5973" s="614" t="s">
        <v>5421</v>
      </c>
      <c r="D5973" s="615">
        <v>25.26</v>
      </c>
      <c r="E5973" s="615">
        <v>6.85</v>
      </c>
      <c r="F5973" s="615">
        <v>32.11</v>
      </c>
    </row>
    <row r="5974" spans="1:6" ht="45">
      <c r="A5974" s="612">
        <v>96730</v>
      </c>
      <c r="B5974" s="613" t="s">
        <v>7837</v>
      </c>
      <c r="C5974" s="614" t="s">
        <v>5421</v>
      </c>
      <c r="D5974" s="615">
        <v>35.270000000000003</v>
      </c>
      <c r="E5974" s="615">
        <v>6.85</v>
      </c>
      <c r="F5974" s="615">
        <v>42.12</v>
      </c>
    </row>
    <row r="5975" spans="1:6" ht="45">
      <c r="A5975" s="612">
        <v>96731</v>
      </c>
      <c r="B5975" s="613" t="s">
        <v>7838</v>
      </c>
      <c r="C5975" s="614" t="s">
        <v>5421</v>
      </c>
      <c r="D5975" s="615">
        <v>55.16</v>
      </c>
      <c r="E5975" s="615">
        <v>10.43</v>
      </c>
      <c r="F5975" s="615">
        <v>65.59</v>
      </c>
    </row>
    <row r="5976" spans="1:6" ht="45">
      <c r="A5976" s="612">
        <v>96732</v>
      </c>
      <c r="B5976" s="613" t="s">
        <v>7839</v>
      </c>
      <c r="C5976" s="614" t="s">
        <v>5421</v>
      </c>
      <c r="D5976" s="615">
        <v>94.02</v>
      </c>
      <c r="E5976" s="615">
        <v>10.43</v>
      </c>
      <c r="F5976" s="615">
        <v>104.45</v>
      </c>
    </row>
    <row r="5977" spans="1:6" ht="45">
      <c r="A5977" s="612">
        <v>96733</v>
      </c>
      <c r="B5977" s="613" t="s">
        <v>7840</v>
      </c>
      <c r="C5977" s="614" t="s">
        <v>5421</v>
      </c>
      <c r="D5977" s="615">
        <v>127.54</v>
      </c>
      <c r="E5977" s="615">
        <v>17.239999999999998</v>
      </c>
      <c r="F5977" s="615">
        <v>144.78</v>
      </c>
    </row>
    <row r="5978" spans="1:6" ht="45">
      <c r="A5978" s="612">
        <v>96734</v>
      </c>
      <c r="B5978" s="613" t="s">
        <v>7841</v>
      </c>
      <c r="C5978" s="614" t="s">
        <v>5421</v>
      </c>
      <c r="D5978" s="615">
        <v>214.51</v>
      </c>
      <c r="E5978" s="615">
        <v>17.23</v>
      </c>
      <c r="F5978" s="615">
        <v>231.74</v>
      </c>
    </row>
    <row r="5979" spans="1:6" ht="45">
      <c r="A5979" s="612">
        <v>96735</v>
      </c>
      <c r="B5979" s="613" t="s">
        <v>7842</v>
      </c>
      <c r="C5979" s="614" t="s">
        <v>5421</v>
      </c>
      <c r="D5979" s="615">
        <v>278.76</v>
      </c>
      <c r="E5979" s="615">
        <v>27.05</v>
      </c>
      <c r="F5979" s="615">
        <v>305.81</v>
      </c>
    </row>
    <row r="5980" spans="1:6">
      <c r="A5980" s="621"/>
      <c r="B5980" s="627" t="s">
        <v>7843</v>
      </c>
      <c r="C5980" s="628"/>
      <c r="D5980" s="629"/>
      <c r="E5980" s="629"/>
      <c r="F5980" s="629"/>
    </row>
    <row r="5981" spans="1:6" ht="30">
      <c r="A5981" s="612">
        <v>104199</v>
      </c>
      <c r="B5981" s="613" t="s">
        <v>13143</v>
      </c>
      <c r="C5981" s="614" t="s">
        <v>5390</v>
      </c>
      <c r="D5981" s="615">
        <v>3.7</v>
      </c>
      <c r="E5981" s="615">
        <v>4.12</v>
      </c>
      <c r="F5981" s="615">
        <v>7.82</v>
      </c>
    </row>
    <row r="5982" spans="1:6" ht="30">
      <c r="A5982" s="612">
        <v>96637</v>
      </c>
      <c r="B5982" s="613" t="s">
        <v>12902</v>
      </c>
      <c r="C5982" s="614" t="s">
        <v>5390</v>
      </c>
      <c r="D5982" s="615">
        <v>6.67</v>
      </c>
      <c r="E5982" s="615">
        <v>9.7799999999999994</v>
      </c>
      <c r="F5982" s="615">
        <v>16.45</v>
      </c>
    </row>
    <row r="5983" spans="1:6" ht="30">
      <c r="A5983" s="612">
        <v>104198</v>
      </c>
      <c r="B5983" s="613" t="s">
        <v>13142</v>
      </c>
      <c r="C5983" s="614" t="s">
        <v>5390</v>
      </c>
      <c r="D5983" s="615">
        <v>3.96</v>
      </c>
      <c r="E5983" s="615">
        <v>4.12</v>
      </c>
      <c r="F5983" s="615">
        <v>8.08</v>
      </c>
    </row>
    <row r="5984" spans="1:6" ht="30">
      <c r="A5984" s="612">
        <v>96638</v>
      </c>
      <c r="B5984" s="613" t="s">
        <v>12903</v>
      </c>
      <c r="C5984" s="614" t="s">
        <v>5390</v>
      </c>
      <c r="D5984" s="615">
        <v>7.11</v>
      </c>
      <c r="E5984" s="615">
        <v>9.7799999999999994</v>
      </c>
      <c r="F5984" s="615">
        <v>16.89</v>
      </c>
    </row>
    <row r="5985" spans="1:6" ht="30">
      <c r="A5985" s="612">
        <v>104196</v>
      </c>
      <c r="B5985" s="613" t="s">
        <v>13140</v>
      </c>
      <c r="C5985" s="614" t="s">
        <v>5390</v>
      </c>
      <c r="D5985" s="615">
        <v>13.17</v>
      </c>
      <c r="E5985" s="615">
        <v>4.09</v>
      </c>
      <c r="F5985" s="615">
        <v>17.260000000000002</v>
      </c>
    </row>
    <row r="5986" spans="1:6" ht="30">
      <c r="A5986" s="612">
        <v>104197</v>
      </c>
      <c r="B5986" s="613" t="s">
        <v>13141</v>
      </c>
      <c r="C5986" s="614" t="s">
        <v>5390</v>
      </c>
      <c r="D5986" s="615">
        <v>22.45</v>
      </c>
      <c r="E5986" s="615">
        <v>9.75</v>
      </c>
      <c r="F5986" s="615">
        <v>32.200000000000003</v>
      </c>
    </row>
    <row r="5987" spans="1:6" ht="30">
      <c r="A5987" s="612">
        <v>104200</v>
      </c>
      <c r="B5987" s="613" t="s">
        <v>13144</v>
      </c>
      <c r="C5987" s="614" t="s">
        <v>5390</v>
      </c>
      <c r="D5987" s="615">
        <v>3.75</v>
      </c>
      <c r="E5987" s="615">
        <v>2.73</v>
      </c>
      <c r="F5987" s="615">
        <v>6.48</v>
      </c>
    </row>
    <row r="5988" spans="1:6" ht="30">
      <c r="A5988" s="612">
        <v>96639</v>
      </c>
      <c r="B5988" s="613" t="s">
        <v>12904</v>
      </c>
      <c r="C5988" s="614" t="s">
        <v>5390</v>
      </c>
      <c r="D5988" s="615">
        <v>4.96</v>
      </c>
      <c r="E5988" s="615">
        <v>6.54</v>
      </c>
      <c r="F5988" s="615">
        <v>11.5</v>
      </c>
    </row>
    <row r="5989" spans="1:6" ht="30">
      <c r="A5989" s="612">
        <v>104191</v>
      </c>
      <c r="B5989" s="613" t="s">
        <v>13137</v>
      </c>
      <c r="C5989" s="614" t="s">
        <v>5390</v>
      </c>
      <c r="D5989" s="615">
        <v>6.38</v>
      </c>
      <c r="E5989" s="615">
        <v>4.63</v>
      </c>
      <c r="F5989" s="615">
        <v>11.01</v>
      </c>
    </row>
    <row r="5990" spans="1:6" ht="30">
      <c r="A5990" s="612">
        <v>96640</v>
      </c>
      <c r="B5990" s="613" t="s">
        <v>12905</v>
      </c>
      <c r="C5990" s="614" t="s">
        <v>5390</v>
      </c>
      <c r="D5990" s="615">
        <v>23.6</v>
      </c>
      <c r="E5990" s="615">
        <v>4.5999999999999996</v>
      </c>
      <c r="F5990" s="615">
        <v>28.2</v>
      </c>
    </row>
    <row r="5991" spans="1:6" ht="30">
      <c r="A5991" s="612">
        <v>96641</v>
      </c>
      <c r="B5991" s="613" t="s">
        <v>12906</v>
      </c>
      <c r="C5991" s="614" t="s">
        <v>5390</v>
      </c>
      <c r="D5991" s="615">
        <v>14</v>
      </c>
      <c r="E5991" s="615">
        <v>4.6100000000000003</v>
      </c>
      <c r="F5991" s="615">
        <v>18.61</v>
      </c>
    </row>
    <row r="5992" spans="1:6" ht="30">
      <c r="A5992" s="612">
        <v>104202</v>
      </c>
      <c r="B5992" s="613" t="s">
        <v>13146</v>
      </c>
      <c r="C5992" s="614" t="s">
        <v>5390</v>
      </c>
      <c r="D5992" s="615">
        <v>6.2</v>
      </c>
      <c r="E5992" s="615">
        <v>5.48</v>
      </c>
      <c r="F5992" s="615">
        <v>11.68</v>
      </c>
    </row>
    <row r="5993" spans="1:6" ht="30">
      <c r="A5993" s="612">
        <v>96642</v>
      </c>
      <c r="B5993" s="613" t="s">
        <v>12907</v>
      </c>
      <c r="C5993" s="614" t="s">
        <v>5390</v>
      </c>
      <c r="D5993" s="615">
        <v>8.6</v>
      </c>
      <c r="E5993" s="615">
        <v>13.02</v>
      </c>
      <c r="F5993" s="615">
        <v>21.62</v>
      </c>
    </row>
    <row r="5994" spans="1:6" ht="30">
      <c r="A5994" s="612">
        <v>104201</v>
      </c>
      <c r="B5994" s="613" t="s">
        <v>13145</v>
      </c>
      <c r="C5994" s="614" t="s">
        <v>5390</v>
      </c>
      <c r="D5994" s="615">
        <v>15.8</v>
      </c>
      <c r="E5994" s="615">
        <v>5.46</v>
      </c>
      <c r="F5994" s="615">
        <v>21.26</v>
      </c>
    </row>
    <row r="5995" spans="1:6" ht="30">
      <c r="A5995" s="612">
        <v>104192</v>
      </c>
      <c r="B5995" s="613" t="s">
        <v>13138</v>
      </c>
      <c r="C5995" s="614" t="s">
        <v>5390</v>
      </c>
      <c r="D5995" s="615">
        <v>21.92</v>
      </c>
      <c r="E5995" s="615">
        <v>9.23</v>
      </c>
      <c r="F5995" s="615">
        <v>31.15</v>
      </c>
    </row>
    <row r="5996" spans="1:6" ht="30">
      <c r="A5996" s="612">
        <v>96643</v>
      </c>
      <c r="B5996" s="613" t="s">
        <v>12908</v>
      </c>
      <c r="C5996" s="614" t="s">
        <v>5390</v>
      </c>
      <c r="D5996" s="615">
        <v>40.07</v>
      </c>
      <c r="E5996" s="615">
        <v>9.2200000000000006</v>
      </c>
      <c r="F5996" s="615">
        <v>49.29</v>
      </c>
    </row>
    <row r="5997" spans="1:6" ht="30">
      <c r="A5997" s="612">
        <v>96650</v>
      </c>
      <c r="B5997" s="613" t="s">
        <v>12909</v>
      </c>
      <c r="C5997" s="614" t="s">
        <v>5390</v>
      </c>
      <c r="D5997" s="615">
        <v>4.6500000000000004</v>
      </c>
      <c r="E5997" s="615">
        <v>4.68</v>
      </c>
      <c r="F5997" s="615">
        <v>9.33</v>
      </c>
    </row>
    <row r="5998" spans="1:6" ht="30">
      <c r="A5998" s="612">
        <v>96652</v>
      </c>
      <c r="B5998" s="613" t="s">
        <v>12911</v>
      </c>
      <c r="C5998" s="614" t="s">
        <v>5390</v>
      </c>
      <c r="D5998" s="615">
        <v>6.27</v>
      </c>
      <c r="E5998" s="615">
        <v>4.8899999999999997</v>
      </c>
      <c r="F5998" s="615">
        <v>11.16</v>
      </c>
    </row>
    <row r="5999" spans="1:6" ht="30">
      <c r="A5999" s="612">
        <v>96654</v>
      </c>
      <c r="B5999" s="613" t="s">
        <v>12913</v>
      </c>
      <c r="C5999" s="614" t="s">
        <v>5390</v>
      </c>
      <c r="D5999" s="615">
        <v>11.82</v>
      </c>
      <c r="E5999" s="615">
        <v>5.17</v>
      </c>
      <c r="F5999" s="615">
        <v>16.989999999999998</v>
      </c>
    </row>
    <row r="6000" spans="1:6" ht="30">
      <c r="A6000" s="612">
        <v>96651</v>
      </c>
      <c r="B6000" s="613" t="s">
        <v>12910</v>
      </c>
      <c r="C6000" s="614" t="s">
        <v>5390</v>
      </c>
      <c r="D6000" s="615">
        <v>5.1100000000000003</v>
      </c>
      <c r="E6000" s="615">
        <v>4.66</v>
      </c>
      <c r="F6000" s="615">
        <v>9.77</v>
      </c>
    </row>
    <row r="6001" spans="1:6" ht="30">
      <c r="A6001" s="612">
        <v>96653</v>
      </c>
      <c r="B6001" s="613" t="s">
        <v>12912</v>
      </c>
      <c r="C6001" s="614" t="s">
        <v>5390</v>
      </c>
      <c r="D6001" s="615">
        <v>10.01</v>
      </c>
      <c r="E6001" s="615">
        <v>4.88</v>
      </c>
      <c r="F6001" s="615">
        <v>14.89</v>
      </c>
    </row>
    <row r="6002" spans="1:6" ht="30">
      <c r="A6002" s="612">
        <v>96655</v>
      </c>
      <c r="B6002" s="613" t="s">
        <v>12914</v>
      </c>
      <c r="C6002" s="614" t="s">
        <v>5390</v>
      </c>
      <c r="D6002" s="615">
        <v>17.88</v>
      </c>
      <c r="E6002" s="615">
        <v>5.17</v>
      </c>
      <c r="F6002" s="615">
        <v>23.05</v>
      </c>
    </row>
    <row r="6003" spans="1:6" ht="30">
      <c r="A6003" s="612">
        <v>96656</v>
      </c>
      <c r="B6003" s="613" t="s">
        <v>12915</v>
      </c>
      <c r="C6003" s="614" t="s">
        <v>5390</v>
      </c>
      <c r="D6003" s="615">
        <v>3.65</v>
      </c>
      <c r="E6003" s="615">
        <v>3.1</v>
      </c>
      <c r="F6003" s="615">
        <v>6.75</v>
      </c>
    </row>
    <row r="6004" spans="1:6" ht="30">
      <c r="A6004" s="612">
        <v>96659</v>
      </c>
      <c r="B6004" s="613" t="s">
        <v>12918</v>
      </c>
      <c r="C6004" s="614" t="s">
        <v>5390</v>
      </c>
      <c r="D6004" s="615">
        <v>5.63</v>
      </c>
      <c r="E6004" s="615">
        <v>3.28</v>
      </c>
      <c r="F6004" s="615">
        <v>8.91</v>
      </c>
    </row>
    <row r="6005" spans="1:6" ht="30">
      <c r="A6005" s="612">
        <v>96663</v>
      </c>
      <c r="B6005" s="613" t="s">
        <v>12922</v>
      </c>
      <c r="C6005" s="614" t="s">
        <v>5390</v>
      </c>
      <c r="D6005" s="615">
        <v>13.83</v>
      </c>
      <c r="E6005" s="615">
        <v>3.43</v>
      </c>
      <c r="F6005" s="615">
        <v>17.260000000000002</v>
      </c>
    </row>
    <row r="6006" spans="1:6" ht="30">
      <c r="A6006" s="612">
        <v>96657</v>
      </c>
      <c r="B6006" s="613" t="s">
        <v>12916</v>
      </c>
      <c r="C6006" s="614" t="s">
        <v>5390</v>
      </c>
      <c r="D6006" s="615">
        <v>23</v>
      </c>
      <c r="E6006" s="615">
        <v>3.08</v>
      </c>
      <c r="F6006" s="615">
        <v>26.08</v>
      </c>
    </row>
    <row r="6007" spans="1:6" ht="30">
      <c r="A6007" s="612">
        <v>96660</v>
      </c>
      <c r="B6007" s="613" t="s">
        <v>12919</v>
      </c>
      <c r="C6007" s="614" t="s">
        <v>5390</v>
      </c>
      <c r="D6007" s="615">
        <v>32.42</v>
      </c>
      <c r="E6007" s="615">
        <v>3.16</v>
      </c>
      <c r="F6007" s="615">
        <v>35.58</v>
      </c>
    </row>
    <row r="6008" spans="1:6" ht="30">
      <c r="A6008" s="612">
        <v>96658</v>
      </c>
      <c r="B6008" s="613" t="s">
        <v>12917</v>
      </c>
      <c r="C6008" s="614" t="s">
        <v>5390</v>
      </c>
      <c r="D6008" s="615">
        <v>13.4</v>
      </c>
      <c r="E6008" s="615">
        <v>3.09</v>
      </c>
      <c r="F6008" s="615">
        <v>16.489999999999998</v>
      </c>
    </row>
    <row r="6009" spans="1:6" ht="30">
      <c r="A6009" s="612">
        <v>96661</v>
      </c>
      <c r="B6009" s="613" t="s">
        <v>12920</v>
      </c>
      <c r="C6009" s="614" t="s">
        <v>5390</v>
      </c>
      <c r="D6009" s="615">
        <v>32.08</v>
      </c>
      <c r="E6009" s="615">
        <v>3.16</v>
      </c>
      <c r="F6009" s="615">
        <v>35.24</v>
      </c>
    </row>
    <row r="6010" spans="1:6" ht="30">
      <c r="A6010" s="612">
        <v>96662</v>
      </c>
      <c r="B6010" s="613" t="s">
        <v>12921</v>
      </c>
      <c r="C6010" s="614" t="s">
        <v>5390</v>
      </c>
      <c r="D6010" s="615">
        <v>6.81</v>
      </c>
      <c r="E6010" s="615">
        <v>3.18</v>
      </c>
      <c r="F6010" s="615">
        <v>9.99</v>
      </c>
    </row>
    <row r="6011" spans="1:6" ht="30">
      <c r="A6011" s="612">
        <v>96664</v>
      </c>
      <c r="B6011" s="613" t="s">
        <v>12923</v>
      </c>
      <c r="C6011" s="614" t="s">
        <v>5390</v>
      </c>
      <c r="D6011" s="615">
        <v>15.77</v>
      </c>
      <c r="E6011" s="615">
        <v>3.26</v>
      </c>
      <c r="F6011" s="615">
        <v>19.03</v>
      </c>
    </row>
    <row r="6012" spans="1:6" ht="30">
      <c r="A6012" s="612">
        <v>96665</v>
      </c>
      <c r="B6012" s="613" t="s">
        <v>12924</v>
      </c>
      <c r="C6012" s="614" t="s">
        <v>5390</v>
      </c>
      <c r="D6012" s="615">
        <v>5.9</v>
      </c>
      <c r="E6012" s="615">
        <v>6.23</v>
      </c>
      <c r="F6012" s="615">
        <v>12.13</v>
      </c>
    </row>
    <row r="6013" spans="1:6" ht="30">
      <c r="A6013" s="612">
        <v>96666</v>
      </c>
      <c r="B6013" s="613" t="s">
        <v>12925</v>
      </c>
      <c r="C6013" s="614" t="s">
        <v>5390</v>
      </c>
      <c r="D6013" s="615">
        <v>11.25</v>
      </c>
      <c r="E6013" s="615">
        <v>6.54</v>
      </c>
      <c r="F6013" s="615">
        <v>17.79</v>
      </c>
    </row>
    <row r="6014" spans="1:6" ht="30">
      <c r="A6014" s="612">
        <v>96667</v>
      </c>
      <c r="B6014" s="613" t="s">
        <v>12926</v>
      </c>
      <c r="C6014" s="614" t="s">
        <v>5390</v>
      </c>
      <c r="D6014" s="615">
        <v>18.579999999999998</v>
      </c>
      <c r="E6014" s="615">
        <v>6.89</v>
      </c>
      <c r="F6014" s="615">
        <v>25.47</v>
      </c>
    </row>
    <row r="6015" spans="1:6" ht="30">
      <c r="A6015" s="612">
        <v>96684</v>
      </c>
      <c r="B6015" s="613" t="s">
        <v>12927</v>
      </c>
      <c r="C6015" s="614" t="s">
        <v>5390</v>
      </c>
      <c r="D6015" s="615">
        <v>5.37</v>
      </c>
      <c r="E6015" s="615">
        <v>6.52</v>
      </c>
      <c r="F6015" s="615">
        <v>11.89</v>
      </c>
    </row>
    <row r="6016" spans="1:6" ht="30">
      <c r="A6016" s="612">
        <v>96686</v>
      </c>
      <c r="B6016" s="613" t="s">
        <v>12929</v>
      </c>
      <c r="C6016" s="614" t="s">
        <v>5390</v>
      </c>
      <c r="D6016" s="615">
        <v>7.45</v>
      </c>
      <c r="E6016" s="615">
        <v>7.92</v>
      </c>
      <c r="F6016" s="615">
        <v>15.37</v>
      </c>
    </row>
    <row r="6017" spans="1:6" ht="30">
      <c r="A6017" s="612">
        <v>96688</v>
      </c>
      <c r="B6017" s="613" t="s">
        <v>12931</v>
      </c>
      <c r="C6017" s="614" t="s">
        <v>5390</v>
      </c>
      <c r="D6017" s="615">
        <v>13.56</v>
      </c>
      <c r="E6017" s="615">
        <v>9.5399999999999991</v>
      </c>
      <c r="F6017" s="615">
        <v>23.1</v>
      </c>
    </row>
    <row r="6018" spans="1:6" ht="30">
      <c r="A6018" s="612">
        <v>96690</v>
      </c>
      <c r="B6018" s="613" t="s">
        <v>12933</v>
      </c>
      <c r="C6018" s="614" t="s">
        <v>5390</v>
      </c>
      <c r="D6018" s="615">
        <v>20.82</v>
      </c>
      <c r="E6018" s="615">
        <v>11.58</v>
      </c>
      <c r="F6018" s="615">
        <v>32.4</v>
      </c>
    </row>
    <row r="6019" spans="1:6" ht="30">
      <c r="A6019" s="612">
        <v>96692</v>
      </c>
      <c r="B6019" s="613" t="s">
        <v>12935</v>
      </c>
      <c r="C6019" s="614" t="s">
        <v>5390</v>
      </c>
      <c r="D6019" s="615">
        <v>31.98</v>
      </c>
      <c r="E6019" s="615">
        <v>14.21</v>
      </c>
      <c r="F6019" s="615">
        <v>46.19</v>
      </c>
    </row>
    <row r="6020" spans="1:6" ht="30">
      <c r="A6020" s="612">
        <v>96694</v>
      </c>
      <c r="B6020" s="613" t="s">
        <v>12937</v>
      </c>
      <c r="C6020" s="614" t="s">
        <v>5390</v>
      </c>
      <c r="D6020" s="615">
        <v>83.16</v>
      </c>
      <c r="E6020" s="615">
        <v>16.64</v>
      </c>
      <c r="F6020" s="615">
        <v>99.8</v>
      </c>
    </row>
    <row r="6021" spans="1:6" ht="30">
      <c r="A6021" s="612">
        <v>96696</v>
      </c>
      <c r="B6021" s="613" t="s">
        <v>12939</v>
      </c>
      <c r="C6021" s="614" t="s">
        <v>5390</v>
      </c>
      <c r="D6021" s="615">
        <v>105.1</v>
      </c>
      <c r="E6021" s="615">
        <v>19.670000000000002</v>
      </c>
      <c r="F6021" s="615">
        <v>124.77</v>
      </c>
    </row>
    <row r="6022" spans="1:6" ht="30">
      <c r="A6022" s="612">
        <v>96697</v>
      </c>
      <c r="B6022" s="613" t="s">
        <v>12940</v>
      </c>
      <c r="C6022" s="614" t="s">
        <v>5390</v>
      </c>
      <c r="D6022" s="615">
        <v>350.52</v>
      </c>
      <c r="E6022" s="615">
        <v>23.74</v>
      </c>
      <c r="F6022" s="615">
        <v>374.26</v>
      </c>
    </row>
    <row r="6023" spans="1:6" ht="30">
      <c r="A6023" s="612">
        <v>96685</v>
      </c>
      <c r="B6023" s="613" t="s">
        <v>12928</v>
      </c>
      <c r="C6023" s="614" t="s">
        <v>5390</v>
      </c>
      <c r="D6023" s="615">
        <v>5.81</v>
      </c>
      <c r="E6023" s="615">
        <v>6.52</v>
      </c>
      <c r="F6023" s="615">
        <v>12.33</v>
      </c>
    </row>
    <row r="6024" spans="1:6" ht="30">
      <c r="A6024" s="612">
        <v>96687</v>
      </c>
      <c r="B6024" s="613" t="s">
        <v>12930</v>
      </c>
      <c r="C6024" s="614" t="s">
        <v>5390</v>
      </c>
      <c r="D6024" s="615">
        <v>11.19</v>
      </c>
      <c r="E6024" s="615">
        <v>7.91</v>
      </c>
      <c r="F6024" s="615">
        <v>19.100000000000001</v>
      </c>
    </row>
    <row r="6025" spans="1:6" ht="30">
      <c r="A6025" s="612">
        <v>96689</v>
      </c>
      <c r="B6025" s="613" t="s">
        <v>12932</v>
      </c>
      <c r="C6025" s="614" t="s">
        <v>5390</v>
      </c>
      <c r="D6025" s="615">
        <v>19.63</v>
      </c>
      <c r="E6025" s="615">
        <v>9.5299999999999994</v>
      </c>
      <c r="F6025" s="615">
        <v>29.16</v>
      </c>
    </row>
    <row r="6026" spans="1:6" ht="30">
      <c r="A6026" s="612">
        <v>96691</v>
      </c>
      <c r="B6026" s="613" t="s">
        <v>12934</v>
      </c>
      <c r="C6026" s="614" t="s">
        <v>5390</v>
      </c>
      <c r="D6026" s="615">
        <v>30.43</v>
      </c>
      <c r="E6026" s="615">
        <v>11.57</v>
      </c>
      <c r="F6026" s="615">
        <v>42</v>
      </c>
    </row>
    <row r="6027" spans="1:6" ht="30">
      <c r="A6027" s="612">
        <v>96693</v>
      </c>
      <c r="B6027" s="613" t="s">
        <v>12936</v>
      </c>
      <c r="C6027" s="614" t="s">
        <v>5390</v>
      </c>
      <c r="D6027" s="615">
        <v>49.13</v>
      </c>
      <c r="E6027" s="615">
        <v>14.2</v>
      </c>
      <c r="F6027" s="615">
        <v>63.33</v>
      </c>
    </row>
    <row r="6028" spans="1:6" ht="30">
      <c r="A6028" s="612">
        <v>96695</v>
      </c>
      <c r="B6028" s="613" t="s">
        <v>12938</v>
      </c>
      <c r="C6028" s="614" t="s">
        <v>5390</v>
      </c>
      <c r="D6028" s="615">
        <v>93.62</v>
      </c>
      <c r="E6028" s="615">
        <v>16.64</v>
      </c>
      <c r="F6028" s="615">
        <v>110.26</v>
      </c>
    </row>
    <row r="6029" spans="1:6" ht="30">
      <c r="A6029" s="612">
        <v>104193</v>
      </c>
      <c r="B6029" s="613" t="s">
        <v>13139</v>
      </c>
      <c r="C6029" s="614" t="s">
        <v>5390</v>
      </c>
      <c r="D6029" s="615">
        <v>164.36</v>
      </c>
      <c r="E6029" s="615">
        <v>19.670000000000002</v>
      </c>
      <c r="F6029" s="615">
        <v>184.03</v>
      </c>
    </row>
    <row r="6030" spans="1:6" ht="30">
      <c r="A6030" s="612">
        <v>96699</v>
      </c>
      <c r="B6030" s="613" t="s">
        <v>12942</v>
      </c>
      <c r="C6030" s="614" t="s">
        <v>5390</v>
      </c>
      <c r="D6030" s="615">
        <v>23.49</v>
      </c>
      <c r="E6030" s="615">
        <v>4.3099999999999996</v>
      </c>
      <c r="F6030" s="615">
        <v>27.8</v>
      </c>
    </row>
    <row r="6031" spans="1:6" ht="30">
      <c r="A6031" s="612">
        <v>96700</v>
      </c>
      <c r="B6031" s="613" t="s">
        <v>12943</v>
      </c>
      <c r="C6031" s="614" t="s">
        <v>5390</v>
      </c>
      <c r="D6031" s="615">
        <v>13.89</v>
      </c>
      <c r="E6031" s="615">
        <v>4.32</v>
      </c>
      <c r="F6031" s="615">
        <v>18.21</v>
      </c>
    </row>
    <row r="6032" spans="1:6" ht="30">
      <c r="A6032" s="612">
        <v>96702</v>
      </c>
      <c r="B6032" s="613" t="s">
        <v>12945</v>
      </c>
      <c r="C6032" s="614" t="s">
        <v>5390</v>
      </c>
      <c r="D6032" s="615">
        <v>7.45</v>
      </c>
      <c r="E6032" s="615">
        <v>4.8099999999999996</v>
      </c>
      <c r="F6032" s="615">
        <v>12.26</v>
      </c>
    </row>
    <row r="6033" spans="1:6" ht="30">
      <c r="A6033" s="612">
        <v>96704</v>
      </c>
      <c r="B6033" s="613" t="s">
        <v>12947</v>
      </c>
      <c r="C6033" s="614" t="s">
        <v>5390</v>
      </c>
      <c r="D6033" s="615">
        <v>16.59</v>
      </c>
      <c r="E6033" s="615">
        <v>5.33</v>
      </c>
      <c r="F6033" s="615">
        <v>21.92</v>
      </c>
    </row>
    <row r="6034" spans="1:6" ht="30">
      <c r="A6034" s="612">
        <v>96698</v>
      </c>
      <c r="B6034" s="613" t="s">
        <v>12941</v>
      </c>
      <c r="C6034" s="614" t="s">
        <v>5390</v>
      </c>
      <c r="D6034" s="615">
        <v>4.1100000000000003</v>
      </c>
      <c r="E6034" s="615">
        <v>4.3600000000000003</v>
      </c>
      <c r="F6034" s="615">
        <v>8.4700000000000006</v>
      </c>
    </row>
    <row r="6035" spans="1:6" ht="30">
      <c r="A6035" s="612">
        <v>96701</v>
      </c>
      <c r="B6035" s="613" t="s">
        <v>12944</v>
      </c>
      <c r="C6035" s="614" t="s">
        <v>5390</v>
      </c>
      <c r="D6035" s="615">
        <v>6.43</v>
      </c>
      <c r="E6035" s="615">
        <v>5.28</v>
      </c>
      <c r="F6035" s="615">
        <v>11.71</v>
      </c>
    </row>
    <row r="6036" spans="1:6" ht="30">
      <c r="A6036" s="612">
        <v>96703</v>
      </c>
      <c r="B6036" s="613" t="s">
        <v>12946</v>
      </c>
      <c r="C6036" s="614" t="s">
        <v>5390</v>
      </c>
      <c r="D6036" s="615">
        <v>14.98</v>
      </c>
      <c r="E6036" s="615">
        <v>6.35</v>
      </c>
      <c r="F6036" s="615">
        <v>21.33</v>
      </c>
    </row>
    <row r="6037" spans="1:6" ht="30">
      <c r="A6037" s="612">
        <v>96705</v>
      </c>
      <c r="B6037" s="613" t="s">
        <v>12948</v>
      </c>
      <c r="C6037" s="614" t="s">
        <v>5390</v>
      </c>
      <c r="D6037" s="615">
        <v>18.16</v>
      </c>
      <c r="E6037" s="615">
        <v>7.71</v>
      </c>
      <c r="F6037" s="615">
        <v>25.87</v>
      </c>
    </row>
    <row r="6038" spans="1:6" ht="30">
      <c r="A6038" s="612">
        <v>96706</v>
      </c>
      <c r="B6038" s="613" t="s">
        <v>12949</v>
      </c>
      <c r="C6038" s="614" t="s">
        <v>5390</v>
      </c>
      <c r="D6038" s="615">
        <v>29.15</v>
      </c>
      <c r="E6038" s="615">
        <v>9.4600000000000009</v>
      </c>
      <c r="F6038" s="615">
        <v>38.61</v>
      </c>
    </row>
    <row r="6039" spans="1:6" ht="30">
      <c r="A6039" s="612">
        <v>96707</v>
      </c>
      <c r="B6039" s="613" t="s">
        <v>12950</v>
      </c>
      <c r="C6039" s="614" t="s">
        <v>5390</v>
      </c>
      <c r="D6039" s="615">
        <v>51.56</v>
      </c>
      <c r="E6039" s="615">
        <v>11.08</v>
      </c>
      <c r="F6039" s="615">
        <v>62.64</v>
      </c>
    </row>
    <row r="6040" spans="1:6" ht="30">
      <c r="A6040" s="612">
        <v>96708</v>
      </c>
      <c r="B6040" s="613" t="s">
        <v>12951</v>
      </c>
      <c r="C6040" s="614" t="s">
        <v>5390</v>
      </c>
      <c r="D6040" s="615">
        <v>82.4</v>
      </c>
      <c r="E6040" s="615">
        <v>13.11</v>
      </c>
      <c r="F6040" s="615">
        <v>95.51</v>
      </c>
    </row>
    <row r="6041" spans="1:6" ht="30">
      <c r="A6041" s="612">
        <v>96709</v>
      </c>
      <c r="B6041" s="613" t="s">
        <v>12952</v>
      </c>
      <c r="C6041" s="614" t="s">
        <v>5390</v>
      </c>
      <c r="D6041" s="615">
        <v>106.18</v>
      </c>
      <c r="E6041" s="615">
        <v>15.82</v>
      </c>
      <c r="F6041" s="615">
        <v>122</v>
      </c>
    </row>
    <row r="6042" spans="1:6" ht="30">
      <c r="A6042" s="612">
        <v>96710</v>
      </c>
      <c r="B6042" s="613" t="s">
        <v>12953</v>
      </c>
      <c r="C6042" s="614" t="s">
        <v>5390</v>
      </c>
      <c r="D6042" s="615">
        <v>6.86</v>
      </c>
      <c r="E6042" s="615">
        <v>8.68</v>
      </c>
      <c r="F6042" s="615">
        <v>15.54</v>
      </c>
    </row>
    <row r="6043" spans="1:6" ht="30">
      <c r="A6043" s="612">
        <v>96711</v>
      </c>
      <c r="B6043" s="613" t="s">
        <v>12954</v>
      </c>
      <c r="C6043" s="614" t="s">
        <v>5390</v>
      </c>
      <c r="D6043" s="615">
        <v>12.85</v>
      </c>
      <c r="E6043" s="615">
        <v>10.55</v>
      </c>
      <c r="F6043" s="615">
        <v>23.4</v>
      </c>
    </row>
    <row r="6044" spans="1:6" ht="30">
      <c r="A6044" s="612">
        <v>96712</v>
      </c>
      <c r="B6044" s="613" t="s">
        <v>12955</v>
      </c>
      <c r="C6044" s="614" t="s">
        <v>5390</v>
      </c>
      <c r="D6044" s="615">
        <v>20.88</v>
      </c>
      <c r="E6044" s="615">
        <v>12.72</v>
      </c>
      <c r="F6044" s="615">
        <v>33.6</v>
      </c>
    </row>
    <row r="6045" spans="1:6" ht="30">
      <c r="A6045" s="612">
        <v>96713</v>
      </c>
      <c r="B6045" s="613" t="s">
        <v>12956</v>
      </c>
      <c r="C6045" s="614" t="s">
        <v>5390</v>
      </c>
      <c r="D6045" s="615">
        <v>36.69</v>
      </c>
      <c r="E6045" s="615">
        <v>15.42</v>
      </c>
      <c r="F6045" s="615">
        <v>52.11</v>
      </c>
    </row>
    <row r="6046" spans="1:6" ht="30">
      <c r="A6046" s="612">
        <v>96714</v>
      </c>
      <c r="B6046" s="613" t="s">
        <v>12957</v>
      </c>
      <c r="C6046" s="614" t="s">
        <v>5390</v>
      </c>
      <c r="D6046" s="615">
        <v>55.57</v>
      </c>
      <c r="E6046" s="615">
        <v>18.940000000000001</v>
      </c>
      <c r="F6046" s="615">
        <v>74.510000000000005</v>
      </c>
    </row>
    <row r="6047" spans="1:6" ht="30">
      <c r="A6047" s="612">
        <v>96715</v>
      </c>
      <c r="B6047" s="613" t="s">
        <v>12958</v>
      </c>
      <c r="C6047" s="614" t="s">
        <v>5390</v>
      </c>
      <c r="D6047" s="615">
        <v>112.08</v>
      </c>
      <c r="E6047" s="615">
        <v>22.19</v>
      </c>
      <c r="F6047" s="615">
        <v>134.27000000000001</v>
      </c>
    </row>
    <row r="6048" spans="1:6" ht="30">
      <c r="A6048" s="612">
        <v>96716</v>
      </c>
      <c r="B6048" s="613" t="s">
        <v>12959</v>
      </c>
      <c r="C6048" s="614" t="s">
        <v>5390</v>
      </c>
      <c r="D6048" s="615">
        <v>148.99</v>
      </c>
      <c r="E6048" s="615">
        <v>26.25</v>
      </c>
      <c r="F6048" s="615">
        <v>175.24</v>
      </c>
    </row>
    <row r="6049" spans="1:6" ht="30">
      <c r="A6049" s="612">
        <v>96717</v>
      </c>
      <c r="B6049" s="613" t="s">
        <v>12960</v>
      </c>
      <c r="C6049" s="614" t="s">
        <v>5390</v>
      </c>
      <c r="D6049" s="615">
        <v>307.47000000000003</v>
      </c>
      <c r="E6049" s="615">
        <v>31.65</v>
      </c>
      <c r="F6049" s="615">
        <v>339.12</v>
      </c>
    </row>
    <row r="6050" spans="1:6" ht="45">
      <c r="A6050" s="612">
        <v>96736</v>
      </c>
      <c r="B6050" s="613" t="s">
        <v>7844</v>
      </c>
      <c r="C6050" s="614" t="s">
        <v>5390</v>
      </c>
      <c r="D6050" s="615">
        <v>3.89</v>
      </c>
      <c r="E6050" s="615">
        <v>3.24</v>
      </c>
      <c r="F6050" s="615">
        <v>7.13</v>
      </c>
    </row>
    <row r="6051" spans="1:6" ht="45">
      <c r="A6051" s="612">
        <v>96737</v>
      </c>
      <c r="B6051" s="613" t="s">
        <v>7845</v>
      </c>
      <c r="C6051" s="614" t="s">
        <v>5390</v>
      </c>
      <c r="D6051" s="615">
        <v>3.66</v>
      </c>
      <c r="E6051" s="615">
        <v>3.24</v>
      </c>
      <c r="F6051" s="615">
        <v>6.9</v>
      </c>
    </row>
    <row r="6052" spans="1:6" ht="45">
      <c r="A6052" s="612">
        <v>96738</v>
      </c>
      <c r="B6052" s="613" t="s">
        <v>7846</v>
      </c>
      <c r="C6052" s="614" t="s">
        <v>5390</v>
      </c>
      <c r="D6052" s="615">
        <v>23.02</v>
      </c>
      <c r="E6052" s="615">
        <v>3.21</v>
      </c>
      <c r="F6052" s="615">
        <v>26.23</v>
      </c>
    </row>
    <row r="6053" spans="1:6" ht="45">
      <c r="A6053" s="612">
        <v>96740</v>
      </c>
      <c r="B6053" s="613" t="s">
        <v>7848</v>
      </c>
      <c r="C6053" s="614" t="s">
        <v>5390</v>
      </c>
      <c r="D6053" s="615">
        <v>32.74</v>
      </c>
      <c r="E6053" s="615">
        <v>4.1100000000000003</v>
      </c>
      <c r="F6053" s="615">
        <v>36.85</v>
      </c>
    </row>
    <row r="6054" spans="1:6" ht="45">
      <c r="A6054" s="612">
        <v>96739</v>
      </c>
      <c r="B6054" s="613" t="s">
        <v>7847</v>
      </c>
      <c r="C6054" s="614" t="s">
        <v>5390</v>
      </c>
      <c r="D6054" s="615">
        <v>5.94</v>
      </c>
      <c r="E6054" s="615">
        <v>4.13</v>
      </c>
      <c r="F6054" s="615">
        <v>10.07</v>
      </c>
    </row>
    <row r="6055" spans="1:6" ht="45">
      <c r="A6055" s="612">
        <v>96741</v>
      </c>
      <c r="B6055" s="613" t="s">
        <v>7849</v>
      </c>
      <c r="C6055" s="614" t="s">
        <v>5390</v>
      </c>
      <c r="D6055" s="615">
        <v>14.05</v>
      </c>
      <c r="E6055" s="615">
        <v>4.12</v>
      </c>
      <c r="F6055" s="615">
        <v>18.170000000000002</v>
      </c>
    </row>
    <row r="6056" spans="1:6" ht="45">
      <c r="A6056" s="612">
        <v>96742</v>
      </c>
      <c r="B6056" s="613" t="s">
        <v>7850</v>
      </c>
      <c r="C6056" s="614" t="s">
        <v>5390</v>
      </c>
      <c r="D6056" s="615">
        <v>17.55</v>
      </c>
      <c r="E6056" s="615">
        <v>6.28</v>
      </c>
      <c r="F6056" s="615">
        <v>23.83</v>
      </c>
    </row>
    <row r="6057" spans="1:6" ht="45">
      <c r="A6057" s="612">
        <v>96743</v>
      </c>
      <c r="B6057" s="613" t="s">
        <v>7851</v>
      </c>
      <c r="C6057" s="614" t="s">
        <v>5390</v>
      </c>
      <c r="D6057" s="615">
        <v>27.83</v>
      </c>
      <c r="E6057" s="615">
        <v>6.28</v>
      </c>
      <c r="F6057" s="615">
        <v>34.11</v>
      </c>
    </row>
    <row r="6058" spans="1:6" ht="45">
      <c r="A6058" s="612">
        <v>96744</v>
      </c>
      <c r="B6058" s="613" t="s">
        <v>7852</v>
      </c>
      <c r="C6058" s="614" t="s">
        <v>5390</v>
      </c>
      <c r="D6058" s="615">
        <v>51.1</v>
      </c>
      <c r="E6058" s="615">
        <v>10.36</v>
      </c>
      <c r="F6058" s="615">
        <v>61.46</v>
      </c>
    </row>
    <row r="6059" spans="1:6" ht="45">
      <c r="A6059" s="612">
        <v>96745</v>
      </c>
      <c r="B6059" s="613" t="s">
        <v>7853</v>
      </c>
      <c r="C6059" s="614" t="s">
        <v>5390</v>
      </c>
      <c r="D6059" s="615">
        <v>81.11</v>
      </c>
      <c r="E6059" s="615">
        <v>10.36</v>
      </c>
      <c r="F6059" s="615">
        <v>91.47</v>
      </c>
    </row>
    <row r="6060" spans="1:6" ht="45">
      <c r="A6060" s="612">
        <v>96746</v>
      </c>
      <c r="B6060" s="613" t="s">
        <v>7854</v>
      </c>
      <c r="C6060" s="614" t="s">
        <v>5390</v>
      </c>
      <c r="D6060" s="615">
        <v>106.07</v>
      </c>
      <c r="E6060" s="615">
        <v>16.23</v>
      </c>
      <c r="F6060" s="615">
        <v>122.3</v>
      </c>
    </row>
    <row r="6061" spans="1:6" ht="45">
      <c r="A6061" s="612">
        <v>96747</v>
      </c>
      <c r="B6061" s="613" t="s">
        <v>7855</v>
      </c>
      <c r="C6061" s="614" t="s">
        <v>5390</v>
      </c>
      <c r="D6061" s="615">
        <v>3.96</v>
      </c>
      <c r="E6061" s="615">
        <v>4.8499999999999996</v>
      </c>
      <c r="F6061" s="615">
        <v>8.81</v>
      </c>
    </row>
    <row r="6062" spans="1:6" ht="45">
      <c r="A6062" s="612">
        <v>96748</v>
      </c>
      <c r="B6062" s="613" t="s">
        <v>7856</v>
      </c>
      <c r="C6062" s="614" t="s">
        <v>5390</v>
      </c>
      <c r="D6062" s="615">
        <v>4.6900000000000004</v>
      </c>
      <c r="E6062" s="615">
        <v>4.8499999999999996</v>
      </c>
      <c r="F6062" s="615">
        <v>9.5399999999999991</v>
      </c>
    </row>
    <row r="6063" spans="1:6" ht="45">
      <c r="A6063" s="612">
        <v>96749</v>
      </c>
      <c r="B6063" s="613" t="s">
        <v>7857</v>
      </c>
      <c r="C6063" s="614" t="s">
        <v>5390</v>
      </c>
      <c r="D6063" s="615">
        <v>6.72</v>
      </c>
      <c r="E6063" s="615">
        <v>6.18</v>
      </c>
      <c r="F6063" s="615">
        <v>12.9</v>
      </c>
    </row>
    <row r="6064" spans="1:6" ht="45">
      <c r="A6064" s="612">
        <v>96750</v>
      </c>
      <c r="B6064" s="613" t="s">
        <v>7858</v>
      </c>
      <c r="C6064" s="614" t="s">
        <v>5390</v>
      </c>
      <c r="D6064" s="615">
        <v>12.18</v>
      </c>
      <c r="E6064" s="615">
        <v>6.17</v>
      </c>
      <c r="F6064" s="615">
        <v>18.350000000000001</v>
      </c>
    </row>
    <row r="6065" spans="1:6" ht="45">
      <c r="A6065" s="612">
        <v>96751</v>
      </c>
      <c r="B6065" s="613" t="s">
        <v>7859</v>
      </c>
      <c r="C6065" s="614" t="s">
        <v>5390</v>
      </c>
      <c r="D6065" s="615">
        <v>19.87</v>
      </c>
      <c r="E6065" s="615">
        <v>9.3800000000000008</v>
      </c>
      <c r="F6065" s="615">
        <v>29.25</v>
      </c>
    </row>
    <row r="6066" spans="1:6" ht="45">
      <c r="A6066" s="612">
        <v>96752</v>
      </c>
      <c r="B6066" s="613" t="s">
        <v>7860</v>
      </c>
      <c r="C6066" s="614" t="s">
        <v>5390</v>
      </c>
      <c r="D6066" s="615">
        <v>29.98</v>
      </c>
      <c r="E6066" s="615">
        <v>9.3800000000000008</v>
      </c>
      <c r="F6066" s="615">
        <v>39.36</v>
      </c>
    </row>
    <row r="6067" spans="1:6" ht="45">
      <c r="A6067" s="612">
        <v>96753</v>
      </c>
      <c r="B6067" s="613" t="s">
        <v>7861</v>
      </c>
      <c r="C6067" s="614" t="s">
        <v>5390</v>
      </c>
      <c r="D6067" s="615">
        <v>82.45</v>
      </c>
      <c r="E6067" s="615">
        <v>15.53</v>
      </c>
      <c r="F6067" s="615">
        <v>97.98</v>
      </c>
    </row>
    <row r="6068" spans="1:6" ht="45">
      <c r="A6068" s="612">
        <v>96754</v>
      </c>
      <c r="B6068" s="613" t="s">
        <v>7862</v>
      </c>
      <c r="C6068" s="614" t="s">
        <v>5390</v>
      </c>
      <c r="D6068" s="615">
        <v>103.16</v>
      </c>
      <c r="E6068" s="615">
        <v>15.53</v>
      </c>
      <c r="F6068" s="615">
        <v>118.69</v>
      </c>
    </row>
    <row r="6069" spans="1:6" ht="45">
      <c r="A6069" s="612">
        <v>96755</v>
      </c>
      <c r="B6069" s="613" t="s">
        <v>7863</v>
      </c>
      <c r="C6069" s="614" t="s">
        <v>5390</v>
      </c>
      <c r="D6069" s="615">
        <v>350.35</v>
      </c>
      <c r="E6069" s="615">
        <v>24.36</v>
      </c>
      <c r="F6069" s="615">
        <v>374.71</v>
      </c>
    </row>
    <row r="6070" spans="1:6" ht="45">
      <c r="A6070" s="612">
        <v>96756</v>
      </c>
      <c r="B6070" s="613" t="s">
        <v>7864</v>
      </c>
      <c r="C6070" s="614" t="s">
        <v>5390</v>
      </c>
      <c r="D6070" s="615">
        <v>16.12</v>
      </c>
      <c r="E6070" s="615">
        <v>6.43</v>
      </c>
      <c r="F6070" s="615">
        <v>22.55</v>
      </c>
    </row>
    <row r="6071" spans="1:6" ht="45">
      <c r="A6071" s="612">
        <v>96757</v>
      </c>
      <c r="B6071" s="613" t="s">
        <v>7865</v>
      </c>
      <c r="C6071" s="614" t="s">
        <v>5390</v>
      </c>
      <c r="D6071" s="615">
        <v>20.75</v>
      </c>
      <c r="E6071" s="615">
        <v>6.43</v>
      </c>
      <c r="F6071" s="615">
        <v>27.18</v>
      </c>
    </row>
    <row r="6072" spans="1:6" ht="45">
      <c r="A6072" s="612">
        <v>96758</v>
      </c>
      <c r="B6072" s="613" t="s">
        <v>7866</v>
      </c>
      <c r="C6072" s="614" t="s">
        <v>5390</v>
      </c>
      <c r="D6072" s="615">
        <v>11.86</v>
      </c>
      <c r="E6072" s="615">
        <v>8.24</v>
      </c>
      <c r="F6072" s="615">
        <v>20.100000000000001</v>
      </c>
    </row>
    <row r="6073" spans="1:6" ht="45">
      <c r="A6073" s="612">
        <v>96759</v>
      </c>
      <c r="B6073" s="613" t="s">
        <v>7867</v>
      </c>
      <c r="C6073" s="614" t="s">
        <v>5390</v>
      </c>
      <c r="D6073" s="615">
        <v>19.04</v>
      </c>
      <c r="E6073" s="615">
        <v>8.23</v>
      </c>
      <c r="F6073" s="615">
        <v>27.27</v>
      </c>
    </row>
    <row r="6074" spans="1:6" ht="45">
      <c r="A6074" s="612">
        <v>96760</v>
      </c>
      <c r="B6074" s="613" t="s">
        <v>7868</v>
      </c>
      <c r="C6074" s="614" t="s">
        <v>5390</v>
      </c>
      <c r="D6074" s="615">
        <v>35.4</v>
      </c>
      <c r="E6074" s="615">
        <v>12.55</v>
      </c>
      <c r="F6074" s="615">
        <v>47.95</v>
      </c>
    </row>
    <row r="6075" spans="1:6" ht="45">
      <c r="A6075" s="612">
        <v>96761</v>
      </c>
      <c r="B6075" s="613" t="s">
        <v>7869</v>
      </c>
      <c r="C6075" s="614" t="s">
        <v>5390</v>
      </c>
      <c r="D6075" s="615">
        <v>52.9</v>
      </c>
      <c r="E6075" s="615">
        <v>12.54</v>
      </c>
      <c r="F6075" s="615">
        <v>65.44</v>
      </c>
    </row>
    <row r="6076" spans="1:6" ht="45">
      <c r="A6076" s="612">
        <v>96762</v>
      </c>
      <c r="B6076" s="613" t="s">
        <v>7870</v>
      </c>
      <c r="C6076" s="614" t="s">
        <v>5390</v>
      </c>
      <c r="D6076" s="615">
        <v>111.14</v>
      </c>
      <c r="E6076" s="615">
        <v>20.69</v>
      </c>
      <c r="F6076" s="615">
        <v>131.83000000000001</v>
      </c>
    </row>
    <row r="6077" spans="1:6" ht="45">
      <c r="A6077" s="612">
        <v>96763</v>
      </c>
      <c r="B6077" s="613" t="s">
        <v>7871</v>
      </c>
      <c r="C6077" s="614" t="s">
        <v>5390</v>
      </c>
      <c r="D6077" s="615">
        <v>146.41999999999999</v>
      </c>
      <c r="E6077" s="615">
        <v>20.69</v>
      </c>
      <c r="F6077" s="615">
        <v>167.11</v>
      </c>
    </row>
    <row r="6078" spans="1:6" ht="45">
      <c r="A6078" s="612">
        <v>96764</v>
      </c>
      <c r="B6078" s="613" t="s">
        <v>7872</v>
      </c>
      <c r="C6078" s="614" t="s">
        <v>5390</v>
      </c>
      <c r="D6078" s="615">
        <v>307.24</v>
      </c>
      <c r="E6078" s="615">
        <v>32.479999999999997</v>
      </c>
      <c r="F6078" s="615">
        <v>339.72</v>
      </c>
    </row>
    <row r="6079" spans="1:6">
      <c r="A6079" s="621"/>
      <c r="B6079" s="627" t="s">
        <v>11552</v>
      </c>
      <c r="C6079" s="628"/>
      <c r="D6079" s="629"/>
      <c r="E6079" s="629"/>
      <c r="F6079" s="629"/>
    </row>
    <row r="6080" spans="1:6" ht="30">
      <c r="A6080" s="612">
        <v>96798</v>
      </c>
      <c r="B6080" s="613" t="s">
        <v>7873</v>
      </c>
      <c r="C6080" s="614" t="s">
        <v>5421</v>
      </c>
      <c r="D6080" s="615">
        <v>6.85</v>
      </c>
      <c r="E6080" s="615">
        <v>2.4500000000000002</v>
      </c>
      <c r="F6080" s="615">
        <v>9.3000000000000007</v>
      </c>
    </row>
    <row r="6081" spans="1:6" ht="30">
      <c r="A6081" s="612">
        <v>96799</v>
      </c>
      <c r="B6081" s="613" t="s">
        <v>7874</v>
      </c>
      <c r="C6081" s="614" t="s">
        <v>5421</v>
      </c>
      <c r="D6081" s="615">
        <v>8.94</v>
      </c>
      <c r="E6081" s="615">
        <v>3.43</v>
      </c>
      <c r="F6081" s="615">
        <v>12.37</v>
      </c>
    </row>
    <row r="6082" spans="1:6" ht="30">
      <c r="A6082" s="612">
        <v>96800</v>
      </c>
      <c r="B6082" s="613" t="s">
        <v>7875</v>
      </c>
      <c r="C6082" s="614" t="s">
        <v>5421</v>
      </c>
      <c r="D6082" s="615">
        <v>12.67</v>
      </c>
      <c r="E6082" s="615">
        <v>4.68</v>
      </c>
      <c r="F6082" s="615">
        <v>17.350000000000001</v>
      </c>
    </row>
    <row r="6083" spans="1:6" ht="30">
      <c r="A6083" s="612">
        <v>96801</v>
      </c>
      <c r="B6083" s="613" t="s">
        <v>7876</v>
      </c>
      <c r="C6083" s="614" t="s">
        <v>5421</v>
      </c>
      <c r="D6083" s="615">
        <v>20.27</v>
      </c>
      <c r="E6083" s="615">
        <v>6.4</v>
      </c>
      <c r="F6083" s="615">
        <v>26.67</v>
      </c>
    </row>
    <row r="6084" spans="1:6">
      <c r="A6084" s="621"/>
      <c r="B6084" s="627" t="s">
        <v>11515</v>
      </c>
      <c r="C6084" s="628"/>
      <c r="D6084" s="629"/>
      <c r="E6084" s="629"/>
      <c r="F6084" s="629"/>
    </row>
    <row r="6085" spans="1:6" ht="30">
      <c r="A6085" s="612">
        <v>100791</v>
      </c>
      <c r="B6085" s="613" t="s">
        <v>7292</v>
      </c>
      <c r="C6085" s="614" t="s">
        <v>5421</v>
      </c>
      <c r="D6085" s="615">
        <v>13.32</v>
      </c>
      <c r="E6085" s="615">
        <v>5.94</v>
      </c>
      <c r="F6085" s="615">
        <v>19.260000000000002</v>
      </c>
    </row>
    <row r="6086" spans="1:6" ht="30">
      <c r="A6086" s="612">
        <v>100792</v>
      </c>
      <c r="B6086" s="613" t="s">
        <v>7293</v>
      </c>
      <c r="C6086" s="614" t="s">
        <v>5421</v>
      </c>
      <c r="D6086" s="615">
        <v>20.85</v>
      </c>
      <c r="E6086" s="615">
        <v>7.05</v>
      </c>
      <c r="F6086" s="615">
        <v>27.9</v>
      </c>
    </row>
    <row r="6087" spans="1:6" ht="30">
      <c r="A6087" s="612">
        <v>100793</v>
      </c>
      <c r="B6087" s="613" t="s">
        <v>7294</v>
      </c>
      <c r="C6087" s="614" t="s">
        <v>5421</v>
      </c>
      <c r="D6087" s="615">
        <v>28.42</v>
      </c>
      <c r="E6087" s="615">
        <v>8.42</v>
      </c>
      <c r="F6087" s="615">
        <v>36.840000000000003</v>
      </c>
    </row>
    <row r="6088" spans="1:6" ht="30">
      <c r="A6088" s="612">
        <v>100794</v>
      </c>
      <c r="B6088" s="613" t="s">
        <v>7295</v>
      </c>
      <c r="C6088" s="614" t="s">
        <v>5421</v>
      </c>
      <c r="D6088" s="615">
        <v>39.119999999999997</v>
      </c>
      <c r="E6088" s="615">
        <v>10.36</v>
      </c>
      <c r="F6088" s="615">
        <v>49.48</v>
      </c>
    </row>
    <row r="6089" spans="1:6" ht="30">
      <c r="A6089" s="612">
        <v>100803</v>
      </c>
      <c r="B6089" s="613" t="s">
        <v>7296</v>
      </c>
      <c r="C6089" s="614" t="s">
        <v>5421</v>
      </c>
      <c r="D6089" s="615">
        <v>13.05</v>
      </c>
      <c r="E6089" s="615">
        <v>5.16</v>
      </c>
      <c r="F6089" s="615">
        <v>18.21</v>
      </c>
    </row>
    <row r="6090" spans="1:6" ht="30">
      <c r="A6090" s="612">
        <v>100804</v>
      </c>
      <c r="B6090" s="613" t="s">
        <v>7297</v>
      </c>
      <c r="C6090" s="614" t="s">
        <v>5421</v>
      </c>
      <c r="D6090" s="615">
        <v>20.52</v>
      </c>
      <c r="E6090" s="615">
        <v>6.14</v>
      </c>
      <c r="F6090" s="615">
        <v>26.66</v>
      </c>
    </row>
    <row r="6091" spans="1:6" ht="30">
      <c r="A6091" s="612">
        <v>100805</v>
      </c>
      <c r="B6091" s="613" t="s">
        <v>7298</v>
      </c>
      <c r="C6091" s="614" t="s">
        <v>5421</v>
      </c>
      <c r="D6091" s="615">
        <v>28.02</v>
      </c>
      <c r="E6091" s="615">
        <v>7.33</v>
      </c>
      <c r="F6091" s="615">
        <v>35.35</v>
      </c>
    </row>
    <row r="6092" spans="1:6" ht="30">
      <c r="A6092" s="612">
        <v>100806</v>
      </c>
      <c r="B6092" s="613" t="s">
        <v>7299</v>
      </c>
      <c r="C6092" s="614" t="s">
        <v>5421</v>
      </c>
      <c r="D6092" s="615">
        <v>38.64</v>
      </c>
      <c r="E6092" s="615">
        <v>9.02</v>
      </c>
      <c r="F6092" s="615">
        <v>47.66</v>
      </c>
    </row>
    <row r="6093" spans="1:6">
      <c r="A6093" s="621"/>
      <c r="B6093" s="627" t="s">
        <v>7877</v>
      </c>
      <c r="C6093" s="628"/>
      <c r="D6093" s="629"/>
      <c r="E6093" s="629"/>
      <c r="F6093" s="629"/>
    </row>
    <row r="6094" spans="1:6" ht="30">
      <c r="A6094" s="612">
        <v>96802</v>
      </c>
      <c r="B6094" s="613" t="s">
        <v>7878</v>
      </c>
      <c r="C6094" s="614" t="s">
        <v>5390</v>
      </c>
      <c r="D6094" s="615">
        <v>224.58</v>
      </c>
      <c r="E6094" s="615">
        <v>10.66</v>
      </c>
      <c r="F6094" s="615">
        <v>235.24</v>
      </c>
    </row>
    <row r="6095" spans="1:6" ht="30">
      <c r="A6095" s="612">
        <v>96803</v>
      </c>
      <c r="B6095" s="613" t="s">
        <v>7879</v>
      </c>
      <c r="C6095" s="614" t="s">
        <v>5390</v>
      </c>
      <c r="D6095" s="615">
        <v>113.16</v>
      </c>
      <c r="E6095" s="615">
        <v>8.68</v>
      </c>
      <c r="F6095" s="615">
        <v>121.84</v>
      </c>
    </row>
    <row r="6096" spans="1:6" ht="30">
      <c r="A6096" s="612">
        <v>96804</v>
      </c>
      <c r="B6096" s="613" t="s">
        <v>7880</v>
      </c>
      <c r="C6096" s="614" t="s">
        <v>5390</v>
      </c>
      <c r="D6096" s="615">
        <v>196.49</v>
      </c>
      <c r="E6096" s="615">
        <v>24.42</v>
      </c>
      <c r="F6096" s="615">
        <v>220.91</v>
      </c>
    </row>
    <row r="6097" spans="1:6" ht="30">
      <c r="A6097" s="612">
        <v>96805</v>
      </c>
      <c r="B6097" s="613" t="s">
        <v>7881</v>
      </c>
      <c r="C6097" s="614" t="s">
        <v>5390</v>
      </c>
      <c r="D6097" s="615">
        <v>227.67</v>
      </c>
      <c r="E6097" s="615">
        <v>17.22</v>
      </c>
      <c r="F6097" s="615">
        <v>244.89</v>
      </c>
    </row>
    <row r="6098" spans="1:6" ht="30">
      <c r="A6098" s="612">
        <v>96806</v>
      </c>
      <c r="B6098" s="613" t="s">
        <v>7882</v>
      </c>
      <c r="C6098" s="614" t="s">
        <v>5390</v>
      </c>
      <c r="D6098" s="615">
        <v>105.83</v>
      </c>
      <c r="E6098" s="615">
        <v>15.23</v>
      </c>
      <c r="F6098" s="615">
        <v>121.06</v>
      </c>
    </row>
    <row r="6099" spans="1:6" ht="45">
      <c r="A6099" s="612">
        <v>96807</v>
      </c>
      <c r="B6099" s="613" t="s">
        <v>7883</v>
      </c>
      <c r="C6099" s="614" t="s">
        <v>5390</v>
      </c>
      <c r="D6099" s="615">
        <v>172.66</v>
      </c>
      <c r="E6099" s="615">
        <v>30.97</v>
      </c>
      <c r="F6099" s="615">
        <v>203.63</v>
      </c>
    </row>
    <row r="6100" spans="1:6" ht="30">
      <c r="A6100" s="612">
        <v>96808</v>
      </c>
      <c r="B6100" s="613" t="s">
        <v>7884</v>
      </c>
      <c r="C6100" s="614" t="s">
        <v>5390</v>
      </c>
      <c r="D6100" s="615">
        <v>8.24</v>
      </c>
      <c r="E6100" s="615">
        <v>3.99</v>
      </c>
      <c r="F6100" s="615">
        <v>12.23</v>
      </c>
    </row>
    <row r="6101" spans="1:6" ht="30">
      <c r="A6101" s="612">
        <v>96809</v>
      </c>
      <c r="B6101" s="613" t="s">
        <v>7885</v>
      </c>
      <c r="C6101" s="614" t="s">
        <v>5390</v>
      </c>
      <c r="D6101" s="615">
        <v>9.7799999999999994</v>
      </c>
      <c r="E6101" s="615">
        <v>3.99</v>
      </c>
      <c r="F6101" s="615">
        <v>13.77</v>
      </c>
    </row>
    <row r="6102" spans="1:6" ht="30">
      <c r="A6102" s="612">
        <v>96810</v>
      </c>
      <c r="B6102" s="613" t="s">
        <v>7886</v>
      </c>
      <c r="C6102" s="614" t="s">
        <v>5390</v>
      </c>
      <c r="D6102" s="615">
        <v>10.25</v>
      </c>
      <c r="E6102" s="615">
        <v>3.99</v>
      </c>
      <c r="F6102" s="615">
        <v>14.24</v>
      </c>
    </row>
    <row r="6103" spans="1:6" ht="30">
      <c r="A6103" s="612">
        <v>96811</v>
      </c>
      <c r="B6103" s="613" t="s">
        <v>7887</v>
      </c>
      <c r="C6103" s="614" t="s">
        <v>5390</v>
      </c>
      <c r="D6103" s="615">
        <v>10.93</v>
      </c>
      <c r="E6103" s="615">
        <v>4.7</v>
      </c>
      <c r="F6103" s="615">
        <v>15.63</v>
      </c>
    </row>
    <row r="6104" spans="1:6" ht="30">
      <c r="A6104" s="612">
        <v>96812</v>
      </c>
      <c r="B6104" s="613" t="s">
        <v>7888</v>
      </c>
      <c r="C6104" s="614" t="s">
        <v>5390</v>
      </c>
      <c r="D6104" s="615">
        <v>10.18</v>
      </c>
      <c r="E6104" s="615">
        <v>4.7</v>
      </c>
      <c r="F6104" s="615">
        <v>14.88</v>
      </c>
    </row>
    <row r="6105" spans="1:6" ht="30">
      <c r="A6105" s="612">
        <v>96813</v>
      </c>
      <c r="B6105" s="613" t="s">
        <v>7889</v>
      </c>
      <c r="C6105" s="614" t="s">
        <v>5390</v>
      </c>
      <c r="D6105" s="615">
        <v>11.64</v>
      </c>
      <c r="E6105" s="615">
        <v>4.7</v>
      </c>
      <c r="F6105" s="615">
        <v>16.34</v>
      </c>
    </row>
    <row r="6106" spans="1:6" ht="30">
      <c r="A6106" s="612">
        <v>96814</v>
      </c>
      <c r="B6106" s="613" t="s">
        <v>7890</v>
      </c>
      <c r="C6106" s="614" t="s">
        <v>5390</v>
      </c>
      <c r="D6106" s="615">
        <v>9.16</v>
      </c>
      <c r="E6106" s="615">
        <v>4.7</v>
      </c>
      <c r="F6106" s="615">
        <v>13.86</v>
      </c>
    </row>
    <row r="6107" spans="1:6" ht="30">
      <c r="A6107" s="612">
        <v>96815</v>
      </c>
      <c r="B6107" s="613" t="s">
        <v>7891</v>
      </c>
      <c r="C6107" s="614" t="s">
        <v>5390</v>
      </c>
      <c r="D6107" s="615">
        <v>19.75</v>
      </c>
      <c r="E6107" s="615">
        <v>5.65</v>
      </c>
      <c r="F6107" s="615">
        <v>25.4</v>
      </c>
    </row>
    <row r="6108" spans="1:6" ht="30">
      <c r="A6108" s="612">
        <v>96816</v>
      </c>
      <c r="B6108" s="613" t="s">
        <v>7892</v>
      </c>
      <c r="C6108" s="614" t="s">
        <v>5390</v>
      </c>
      <c r="D6108" s="615">
        <v>13.8</v>
      </c>
      <c r="E6108" s="615">
        <v>5.65</v>
      </c>
      <c r="F6108" s="615">
        <v>19.45</v>
      </c>
    </row>
    <row r="6109" spans="1:6" ht="30">
      <c r="A6109" s="612">
        <v>96817</v>
      </c>
      <c r="B6109" s="613" t="s">
        <v>7893</v>
      </c>
      <c r="C6109" s="614" t="s">
        <v>5390</v>
      </c>
      <c r="D6109" s="615">
        <v>19.98</v>
      </c>
      <c r="E6109" s="615">
        <v>5.65</v>
      </c>
      <c r="F6109" s="615">
        <v>25.63</v>
      </c>
    </row>
    <row r="6110" spans="1:6" ht="30">
      <c r="A6110" s="612">
        <v>96818</v>
      </c>
      <c r="B6110" s="613" t="s">
        <v>7894</v>
      </c>
      <c r="C6110" s="614" t="s">
        <v>5390</v>
      </c>
      <c r="D6110" s="615">
        <v>13.63</v>
      </c>
      <c r="E6110" s="615">
        <v>5.65</v>
      </c>
      <c r="F6110" s="615">
        <v>19.28</v>
      </c>
    </row>
    <row r="6111" spans="1:6" ht="30">
      <c r="A6111" s="612">
        <v>96819</v>
      </c>
      <c r="B6111" s="613" t="s">
        <v>7895</v>
      </c>
      <c r="C6111" s="614" t="s">
        <v>5390</v>
      </c>
      <c r="D6111" s="615">
        <v>14.43</v>
      </c>
      <c r="E6111" s="615">
        <v>5.65</v>
      </c>
      <c r="F6111" s="615">
        <v>20.079999999999998</v>
      </c>
    </row>
    <row r="6112" spans="1:6" ht="30">
      <c r="A6112" s="612">
        <v>96820</v>
      </c>
      <c r="B6112" s="613" t="s">
        <v>7896</v>
      </c>
      <c r="C6112" s="614" t="s">
        <v>5390</v>
      </c>
      <c r="D6112" s="615">
        <v>23.49</v>
      </c>
      <c r="E6112" s="615">
        <v>6.92</v>
      </c>
      <c r="F6112" s="615">
        <v>30.41</v>
      </c>
    </row>
    <row r="6113" spans="1:6" ht="30">
      <c r="A6113" s="612">
        <v>96821</v>
      </c>
      <c r="B6113" s="613" t="s">
        <v>7897</v>
      </c>
      <c r="C6113" s="614" t="s">
        <v>5390</v>
      </c>
      <c r="D6113" s="615">
        <v>22.79</v>
      </c>
      <c r="E6113" s="615">
        <v>6.92</v>
      </c>
      <c r="F6113" s="615">
        <v>29.71</v>
      </c>
    </row>
    <row r="6114" spans="1:6" ht="30">
      <c r="A6114" s="612">
        <v>96822</v>
      </c>
      <c r="B6114" s="613" t="s">
        <v>7898</v>
      </c>
      <c r="C6114" s="614" t="s">
        <v>5390</v>
      </c>
      <c r="D6114" s="615">
        <v>19.53</v>
      </c>
      <c r="E6114" s="615">
        <v>6.93</v>
      </c>
      <c r="F6114" s="615">
        <v>26.46</v>
      </c>
    </row>
    <row r="6115" spans="1:6" ht="30">
      <c r="A6115" s="612">
        <v>96823</v>
      </c>
      <c r="B6115" s="613" t="s">
        <v>7899</v>
      </c>
      <c r="C6115" s="614" t="s">
        <v>5390</v>
      </c>
      <c r="D6115" s="615">
        <v>6.76</v>
      </c>
      <c r="E6115" s="615">
        <v>3.03</v>
      </c>
      <c r="F6115" s="615">
        <v>9.7899999999999991</v>
      </c>
    </row>
    <row r="6116" spans="1:6" ht="30">
      <c r="A6116" s="612">
        <v>96824</v>
      </c>
      <c r="B6116" s="613" t="s">
        <v>7900</v>
      </c>
      <c r="C6116" s="614" t="s">
        <v>5390</v>
      </c>
      <c r="D6116" s="615">
        <v>9.3000000000000007</v>
      </c>
      <c r="E6116" s="615">
        <v>3.03</v>
      </c>
      <c r="F6116" s="615">
        <v>12.33</v>
      </c>
    </row>
    <row r="6117" spans="1:6" ht="30">
      <c r="A6117" s="612">
        <v>96826</v>
      </c>
      <c r="B6117" s="613" t="s">
        <v>7901</v>
      </c>
      <c r="C6117" s="614" t="s">
        <v>5390</v>
      </c>
      <c r="D6117" s="615">
        <v>7.76</v>
      </c>
      <c r="E6117" s="615">
        <v>3.62</v>
      </c>
      <c r="F6117" s="615">
        <v>11.38</v>
      </c>
    </row>
    <row r="6118" spans="1:6" ht="30">
      <c r="A6118" s="612">
        <v>96827</v>
      </c>
      <c r="B6118" s="613" t="s">
        <v>7902</v>
      </c>
      <c r="C6118" s="614" t="s">
        <v>5390</v>
      </c>
      <c r="D6118" s="615">
        <v>10.51</v>
      </c>
      <c r="E6118" s="615">
        <v>3.61</v>
      </c>
      <c r="F6118" s="615">
        <v>14.12</v>
      </c>
    </row>
    <row r="6119" spans="1:6" ht="30">
      <c r="A6119" s="612">
        <v>96828</v>
      </c>
      <c r="B6119" s="613" t="s">
        <v>7903</v>
      </c>
      <c r="C6119" s="614" t="s">
        <v>5390</v>
      </c>
      <c r="D6119" s="615">
        <v>13.48</v>
      </c>
      <c r="E6119" s="615">
        <v>3.61</v>
      </c>
      <c r="F6119" s="615">
        <v>17.09</v>
      </c>
    </row>
    <row r="6120" spans="1:6" ht="30">
      <c r="A6120" s="612">
        <v>96829</v>
      </c>
      <c r="B6120" s="613" t="s">
        <v>7904</v>
      </c>
      <c r="C6120" s="614" t="s">
        <v>5390</v>
      </c>
      <c r="D6120" s="615">
        <v>15.41</v>
      </c>
      <c r="E6120" s="615">
        <v>3.61</v>
      </c>
      <c r="F6120" s="615">
        <v>19.02</v>
      </c>
    </row>
    <row r="6121" spans="1:6" ht="30">
      <c r="A6121" s="612">
        <v>96830</v>
      </c>
      <c r="B6121" s="613" t="s">
        <v>7905</v>
      </c>
      <c r="C6121" s="614" t="s">
        <v>5390</v>
      </c>
      <c r="D6121" s="615">
        <v>22.98</v>
      </c>
      <c r="E6121" s="615">
        <v>4.3</v>
      </c>
      <c r="F6121" s="615">
        <v>27.28</v>
      </c>
    </row>
    <row r="6122" spans="1:6" ht="30">
      <c r="A6122" s="612">
        <v>96832</v>
      </c>
      <c r="B6122" s="613" t="s">
        <v>7906</v>
      </c>
      <c r="C6122" s="614" t="s">
        <v>5390</v>
      </c>
      <c r="D6122" s="615">
        <v>18.55</v>
      </c>
      <c r="E6122" s="615">
        <v>4.3099999999999996</v>
      </c>
      <c r="F6122" s="615">
        <v>22.86</v>
      </c>
    </row>
    <row r="6123" spans="1:6" ht="30">
      <c r="A6123" s="612">
        <v>96833</v>
      </c>
      <c r="B6123" s="613" t="s">
        <v>7907</v>
      </c>
      <c r="C6123" s="614" t="s">
        <v>5390</v>
      </c>
      <c r="D6123" s="615">
        <v>19.96</v>
      </c>
      <c r="E6123" s="615">
        <v>4.3099999999999996</v>
      </c>
      <c r="F6123" s="615">
        <v>24.27</v>
      </c>
    </row>
    <row r="6124" spans="1:6" ht="30">
      <c r="A6124" s="612">
        <v>96834</v>
      </c>
      <c r="B6124" s="613" t="s">
        <v>7908</v>
      </c>
      <c r="C6124" s="614" t="s">
        <v>5390</v>
      </c>
      <c r="D6124" s="615">
        <v>34.119999999999997</v>
      </c>
      <c r="E6124" s="615">
        <v>5.27</v>
      </c>
      <c r="F6124" s="615">
        <v>39.39</v>
      </c>
    </row>
    <row r="6125" spans="1:6" ht="30">
      <c r="A6125" s="612">
        <v>96836</v>
      </c>
      <c r="B6125" s="613" t="s">
        <v>7909</v>
      </c>
      <c r="C6125" s="614" t="s">
        <v>5390</v>
      </c>
      <c r="D6125" s="615">
        <v>31.16</v>
      </c>
      <c r="E6125" s="615">
        <v>5.27</v>
      </c>
      <c r="F6125" s="615">
        <v>36.43</v>
      </c>
    </row>
    <row r="6126" spans="1:6" ht="30">
      <c r="A6126" s="612">
        <v>96837</v>
      </c>
      <c r="B6126" s="613" t="s">
        <v>7910</v>
      </c>
      <c r="C6126" s="614" t="s">
        <v>5390</v>
      </c>
      <c r="D6126" s="615">
        <v>11.42</v>
      </c>
      <c r="E6126" s="615">
        <v>5.97</v>
      </c>
      <c r="F6126" s="615">
        <v>17.39</v>
      </c>
    </row>
    <row r="6127" spans="1:6" ht="30">
      <c r="A6127" s="612">
        <v>96838</v>
      </c>
      <c r="B6127" s="613" t="s">
        <v>7911</v>
      </c>
      <c r="C6127" s="614" t="s">
        <v>5390</v>
      </c>
      <c r="D6127" s="615">
        <v>12.07</v>
      </c>
      <c r="E6127" s="615">
        <v>5.97</v>
      </c>
      <c r="F6127" s="615">
        <v>18.04</v>
      </c>
    </row>
    <row r="6128" spans="1:6" ht="30">
      <c r="A6128" s="612">
        <v>96839</v>
      </c>
      <c r="B6128" s="613" t="s">
        <v>7912</v>
      </c>
      <c r="C6128" s="614" t="s">
        <v>5390</v>
      </c>
      <c r="D6128" s="615">
        <v>12.81</v>
      </c>
      <c r="E6128" s="615">
        <v>5.97</v>
      </c>
      <c r="F6128" s="615">
        <v>18.78</v>
      </c>
    </row>
    <row r="6129" spans="1:6" ht="30">
      <c r="A6129" s="612">
        <v>96840</v>
      </c>
      <c r="B6129" s="613" t="s">
        <v>7913</v>
      </c>
      <c r="C6129" s="614" t="s">
        <v>5390</v>
      </c>
      <c r="D6129" s="615">
        <v>13.93</v>
      </c>
      <c r="E6129" s="615">
        <v>7.09</v>
      </c>
      <c r="F6129" s="615">
        <v>21.02</v>
      </c>
    </row>
    <row r="6130" spans="1:6" ht="30">
      <c r="A6130" s="612">
        <v>96841</v>
      </c>
      <c r="B6130" s="613" t="s">
        <v>7914</v>
      </c>
      <c r="C6130" s="614" t="s">
        <v>5390</v>
      </c>
      <c r="D6130" s="615">
        <v>14.06</v>
      </c>
      <c r="E6130" s="615">
        <v>7.09</v>
      </c>
      <c r="F6130" s="615">
        <v>21.15</v>
      </c>
    </row>
    <row r="6131" spans="1:6" ht="30">
      <c r="A6131" s="612">
        <v>96842</v>
      </c>
      <c r="B6131" s="613" t="s">
        <v>7915</v>
      </c>
      <c r="C6131" s="614" t="s">
        <v>5390</v>
      </c>
      <c r="D6131" s="615">
        <v>16.2</v>
      </c>
      <c r="E6131" s="615">
        <v>7.09</v>
      </c>
      <c r="F6131" s="615">
        <v>23.29</v>
      </c>
    </row>
    <row r="6132" spans="1:6" ht="30">
      <c r="A6132" s="612">
        <v>96843</v>
      </c>
      <c r="B6132" s="613" t="s">
        <v>7916</v>
      </c>
      <c r="C6132" s="614" t="s">
        <v>5390</v>
      </c>
      <c r="D6132" s="615">
        <v>15.07</v>
      </c>
      <c r="E6132" s="615">
        <v>7.09</v>
      </c>
      <c r="F6132" s="615">
        <v>22.16</v>
      </c>
    </row>
    <row r="6133" spans="1:6" ht="30">
      <c r="A6133" s="612">
        <v>96844</v>
      </c>
      <c r="B6133" s="613" t="s">
        <v>7917</v>
      </c>
      <c r="C6133" s="614" t="s">
        <v>5390</v>
      </c>
      <c r="D6133" s="615">
        <v>17.52</v>
      </c>
      <c r="E6133" s="615">
        <v>7.08</v>
      </c>
      <c r="F6133" s="615">
        <v>24.6</v>
      </c>
    </row>
    <row r="6134" spans="1:6" ht="30">
      <c r="A6134" s="612">
        <v>96845</v>
      </c>
      <c r="B6134" s="613" t="s">
        <v>7918</v>
      </c>
      <c r="C6134" s="614" t="s">
        <v>5390</v>
      </c>
      <c r="D6134" s="615">
        <v>25</v>
      </c>
      <c r="E6134" s="615">
        <v>8.4600000000000009</v>
      </c>
      <c r="F6134" s="615">
        <v>33.46</v>
      </c>
    </row>
    <row r="6135" spans="1:6" ht="30">
      <c r="A6135" s="612">
        <v>96846</v>
      </c>
      <c r="B6135" s="613" t="s">
        <v>7919</v>
      </c>
      <c r="C6135" s="614" t="s">
        <v>5390</v>
      </c>
      <c r="D6135" s="615">
        <v>20.3</v>
      </c>
      <c r="E6135" s="615">
        <v>8.4600000000000009</v>
      </c>
      <c r="F6135" s="615">
        <v>28.76</v>
      </c>
    </row>
    <row r="6136" spans="1:6" ht="30">
      <c r="A6136" s="612">
        <v>96847</v>
      </c>
      <c r="B6136" s="613" t="s">
        <v>7920</v>
      </c>
      <c r="C6136" s="614" t="s">
        <v>5390</v>
      </c>
      <c r="D6136" s="615">
        <v>19.86</v>
      </c>
      <c r="E6136" s="615">
        <v>8.4600000000000009</v>
      </c>
      <c r="F6136" s="615">
        <v>28.32</v>
      </c>
    </row>
    <row r="6137" spans="1:6" ht="30">
      <c r="A6137" s="612">
        <v>96848</v>
      </c>
      <c r="B6137" s="613" t="s">
        <v>7921</v>
      </c>
      <c r="C6137" s="614" t="s">
        <v>5390</v>
      </c>
      <c r="D6137" s="615">
        <v>34.119999999999997</v>
      </c>
      <c r="E6137" s="615">
        <v>10.37</v>
      </c>
      <c r="F6137" s="615">
        <v>44.49</v>
      </c>
    </row>
    <row r="6138" spans="1:6" ht="30">
      <c r="A6138" s="612">
        <v>96849</v>
      </c>
      <c r="B6138" s="613" t="s">
        <v>7922</v>
      </c>
      <c r="C6138" s="614" t="s">
        <v>5390</v>
      </c>
      <c r="D6138" s="615">
        <v>9.92</v>
      </c>
      <c r="E6138" s="615">
        <v>4.57</v>
      </c>
      <c r="F6138" s="615">
        <v>14.49</v>
      </c>
    </row>
    <row r="6139" spans="1:6" ht="30">
      <c r="A6139" s="612">
        <v>96850</v>
      </c>
      <c r="B6139" s="613" t="s">
        <v>7923</v>
      </c>
      <c r="C6139" s="614" t="s">
        <v>5390</v>
      </c>
      <c r="D6139" s="615">
        <v>11.44</v>
      </c>
      <c r="E6139" s="615">
        <v>4.57</v>
      </c>
      <c r="F6139" s="615">
        <v>16.010000000000002</v>
      </c>
    </row>
    <row r="6140" spans="1:6" ht="30">
      <c r="A6140" s="612">
        <v>96852</v>
      </c>
      <c r="B6140" s="613" t="s">
        <v>7924</v>
      </c>
      <c r="C6140" s="614" t="s">
        <v>5390</v>
      </c>
      <c r="D6140" s="615">
        <v>13.03</v>
      </c>
      <c r="E6140" s="615">
        <v>5.41</v>
      </c>
      <c r="F6140" s="615">
        <v>18.440000000000001</v>
      </c>
    </row>
    <row r="6141" spans="1:6" ht="30">
      <c r="A6141" s="612">
        <v>96853</v>
      </c>
      <c r="B6141" s="613" t="s">
        <v>7925</v>
      </c>
      <c r="C6141" s="614" t="s">
        <v>5390</v>
      </c>
      <c r="D6141" s="615">
        <v>12.69</v>
      </c>
      <c r="E6141" s="615">
        <v>5.41</v>
      </c>
      <c r="F6141" s="615">
        <v>18.100000000000001</v>
      </c>
    </row>
    <row r="6142" spans="1:6" ht="30">
      <c r="A6142" s="612">
        <v>96854</v>
      </c>
      <c r="B6142" s="613" t="s">
        <v>7926</v>
      </c>
      <c r="C6142" s="614" t="s">
        <v>5390</v>
      </c>
      <c r="D6142" s="615">
        <v>16.399999999999999</v>
      </c>
      <c r="E6142" s="615">
        <v>5.4</v>
      </c>
      <c r="F6142" s="615">
        <v>21.8</v>
      </c>
    </row>
    <row r="6143" spans="1:6" ht="30">
      <c r="A6143" s="612">
        <v>96855</v>
      </c>
      <c r="B6143" s="613" t="s">
        <v>7927</v>
      </c>
      <c r="C6143" s="614" t="s">
        <v>5390</v>
      </c>
      <c r="D6143" s="615">
        <v>22.49</v>
      </c>
      <c r="E6143" s="615">
        <v>6.46</v>
      </c>
      <c r="F6143" s="615">
        <v>28.95</v>
      </c>
    </row>
    <row r="6144" spans="1:6" ht="30">
      <c r="A6144" s="612">
        <v>96856</v>
      </c>
      <c r="B6144" s="613" t="s">
        <v>7928</v>
      </c>
      <c r="C6144" s="614" t="s">
        <v>5390</v>
      </c>
      <c r="D6144" s="615">
        <v>21.43</v>
      </c>
      <c r="E6144" s="615">
        <v>6.46</v>
      </c>
      <c r="F6144" s="615">
        <v>27.89</v>
      </c>
    </row>
    <row r="6145" spans="1:6" ht="30">
      <c r="A6145" s="612">
        <v>96859</v>
      </c>
      <c r="B6145" s="613" t="s">
        <v>7929</v>
      </c>
      <c r="C6145" s="614" t="s">
        <v>5390</v>
      </c>
      <c r="D6145" s="615">
        <v>48.72</v>
      </c>
      <c r="E6145" s="615">
        <v>7.95</v>
      </c>
      <c r="F6145" s="615">
        <v>56.67</v>
      </c>
    </row>
    <row r="6146" spans="1:6" ht="30">
      <c r="A6146" s="612">
        <v>96860</v>
      </c>
      <c r="B6146" s="613" t="s">
        <v>7930</v>
      </c>
      <c r="C6146" s="614" t="s">
        <v>5390</v>
      </c>
      <c r="D6146" s="615">
        <v>17</v>
      </c>
      <c r="E6146" s="615">
        <v>7.96</v>
      </c>
      <c r="F6146" s="615">
        <v>24.96</v>
      </c>
    </row>
    <row r="6147" spans="1:6" ht="30">
      <c r="A6147" s="612">
        <v>96861</v>
      </c>
      <c r="B6147" s="613" t="s">
        <v>7931</v>
      </c>
      <c r="C6147" s="614" t="s">
        <v>5390</v>
      </c>
      <c r="D6147" s="615">
        <v>21.15</v>
      </c>
      <c r="E6147" s="615">
        <v>7.96</v>
      </c>
      <c r="F6147" s="615">
        <v>29.11</v>
      </c>
    </row>
    <row r="6148" spans="1:6" ht="30">
      <c r="A6148" s="612">
        <v>96862</v>
      </c>
      <c r="B6148" s="613" t="s">
        <v>7932</v>
      </c>
      <c r="C6148" s="614" t="s">
        <v>5390</v>
      </c>
      <c r="D6148" s="615">
        <v>21.29</v>
      </c>
      <c r="E6148" s="615">
        <v>9.44</v>
      </c>
      <c r="F6148" s="615">
        <v>30.73</v>
      </c>
    </row>
    <row r="6149" spans="1:6" ht="30">
      <c r="A6149" s="612">
        <v>96863</v>
      </c>
      <c r="B6149" s="613" t="s">
        <v>7933</v>
      </c>
      <c r="C6149" s="614" t="s">
        <v>5390</v>
      </c>
      <c r="D6149" s="615">
        <v>21.02</v>
      </c>
      <c r="E6149" s="615">
        <v>9.44</v>
      </c>
      <c r="F6149" s="615">
        <v>30.46</v>
      </c>
    </row>
    <row r="6150" spans="1:6" ht="30">
      <c r="A6150" s="612">
        <v>96864</v>
      </c>
      <c r="B6150" s="613" t="s">
        <v>7934</v>
      </c>
      <c r="C6150" s="614" t="s">
        <v>5390</v>
      </c>
      <c r="D6150" s="615">
        <v>32.409999999999997</v>
      </c>
      <c r="E6150" s="615">
        <v>11.28</v>
      </c>
      <c r="F6150" s="615">
        <v>43.69</v>
      </c>
    </row>
    <row r="6151" spans="1:6" ht="30">
      <c r="A6151" s="612">
        <v>96865</v>
      </c>
      <c r="B6151" s="613" t="s">
        <v>7935</v>
      </c>
      <c r="C6151" s="614" t="s">
        <v>5390</v>
      </c>
      <c r="D6151" s="615">
        <v>24.67</v>
      </c>
      <c r="E6151" s="615">
        <v>11.28</v>
      </c>
      <c r="F6151" s="615">
        <v>35.950000000000003</v>
      </c>
    </row>
    <row r="6152" spans="1:6" ht="30">
      <c r="A6152" s="612">
        <v>96866</v>
      </c>
      <c r="B6152" s="613" t="s">
        <v>7936</v>
      </c>
      <c r="C6152" s="614" t="s">
        <v>5390</v>
      </c>
      <c r="D6152" s="615">
        <v>43.09</v>
      </c>
      <c r="E6152" s="615">
        <v>13.87</v>
      </c>
      <c r="F6152" s="615">
        <v>56.96</v>
      </c>
    </row>
    <row r="6153" spans="1:6" ht="30">
      <c r="A6153" s="612">
        <v>96868</v>
      </c>
      <c r="B6153" s="613" t="s">
        <v>7937</v>
      </c>
      <c r="C6153" s="614" t="s">
        <v>5390</v>
      </c>
      <c r="D6153" s="615">
        <v>21.1</v>
      </c>
      <c r="E6153" s="615">
        <v>6.08</v>
      </c>
      <c r="F6153" s="615">
        <v>27.18</v>
      </c>
    </row>
    <row r="6154" spans="1:6" ht="30">
      <c r="A6154" s="612">
        <v>96869</v>
      </c>
      <c r="B6154" s="613" t="s">
        <v>7938</v>
      </c>
      <c r="C6154" s="614" t="s">
        <v>5390</v>
      </c>
      <c r="D6154" s="615">
        <v>18.8</v>
      </c>
      <c r="E6154" s="615">
        <v>7.2</v>
      </c>
      <c r="F6154" s="615">
        <v>26</v>
      </c>
    </row>
    <row r="6155" spans="1:6">
      <c r="A6155" s="612">
        <v>96870</v>
      </c>
      <c r="B6155" s="613" t="s">
        <v>7939</v>
      </c>
      <c r="C6155" s="614" t="s">
        <v>5390</v>
      </c>
      <c r="D6155" s="615">
        <v>30.47</v>
      </c>
      <c r="E6155" s="615">
        <v>8.6199999999999992</v>
      </c>
      <c r="F6155" s="615">
        <v>39.090000000000003</v>
      </c>
    </row>
    <row r="6156" spans="1:6" ht="30">
      <c r="A6156" s="612">
        <v>96871</v>
      </c>
      <c r="B6156" s="613" t="s">
        <v>7940</v>
      </c>
      <c r="C6156" s="614" t="s">
        <v>5390</v>
      </c>
      <c r="D6156" s="615">
        <v>34.1</v>
      </c>
      <c r="E6156" s="615">
        <v>10.58</v>
      </c>
      <c r="F6156" s="615">
        <v>44.68</v>
      </c>
    </row>
    <row r="6157" spans="1:6" ht="30">
      <c r="A6157" s="612">
        <v>96872</v>
      </c>
      <c r="B6157" s="613" t="s">
        <v>7941</v>
      </c>
      <c r="C6157" s="614" t="s">
        <v>5390</v>
      </c>
      <c r="D6157" s="615">
        <v>38.369999999999997</v>
      </c>
      <c r="E6157" s="615">
        <v>17.09</v>
      </c>
      <c r="F6157" s="615">
        <v>55.46</v>
      </c>
    </row>
    <row r="6158" spans="1:6" ht="30">
      <c r="A6158" s="612">
        <v>96873</v>
      </c>
      <c r="B6158" s="613" t="s">
        <v>7942</v>
      </c>
      <c r="C6158" s="614" t="s">
        <v>5390</v>
      </c>
      <c r="D6158" s="615">
        <v>50.06</v>
      </c>
      <c r="E6158" s="615">
        <v>17.079999999999998</v>
      </c>
      <c r="F6158" s="615">
        <v>67.14</v>
      </c>
    </row>
    <row r="6159" spans="1:6" ht="30">
      <c r="A6159" s="612">
        <v>96874</v>
      </c>
      <c r="B6159" s="613" t="s">
        <v>7943</v>
      </c>
      <c r="C6159" s="614" t="s">
        <v>5390</v>
      </c>
      <c r="D6159" s="615">
        <v>46.24</v>
      </c>
      <c r="E6159" s="615">
        <v>22.36</v>
      </c>
      <c r="F6159" s="615">
        <v>68.599999999999994</v>
      </c>
    </row>
    <row r="6160" spans="1:6" ht="30">
      <c r="A6160" s="612">
        <v>96875</v>
      </c>
      <c r="B6160" s="613" t="s">
        <v>7944</v>
      </c>
      <c r="C6160" s="614" t="s">
        <v>5390</v>
      </c>
      <c r="D6160" s="615">
        <v>59.91</v>
      </c>
      <c r="E6160" s="615">
        <v>22.36</v>
      </c>
      <c r="F6160" s="615">
        <v>82.27</v>
      </c>
    </row>
    <row r="6161" spans="1:6" ht="30">
      <c r="A6161" s="612">
        <v>96876</v>
      </c>
      <c r="B6161" s="613" t="s">
        <v>7945</v>
      </c>
      <c r="C6161" s="614" t="s">
        <v>5390</v>
      </c>
      <c r="D6161" s="615">
        <v>148.33000000000001</v>
      </c>
      <c r="E6161" s="615">
        <v>13.06</v>
      </c>
      <c r="F6161" s="615">
        <v>161.38999999999999</v>
      </c>
    </row>
    <row r="6162" spans="1:6" ht="30">
      <c r="A6162" s="612">
        <v>96878</v>
      </c>
      <c r="B6162" s="613" t="s">
        <v>7946</v>
      </c>
      <c r="C6162" s="614" t="s">
        <v>5390</v>
      </c>
      <c r="D6162" s="615">
        <v>165.47</v>
      </c>
      <c r="E6162" s="615">
        <v>13.06</v>
      </c>
      <c r="F6162" s="615">
        <v>178.53</v>
      </c>
    </row>
    <row r="6163" spans="1:6" ht="30">
      <c r="A6163" s="612">
        <v>96879</v>
      </c>
      <c r="B6163" s="613" t="s">
        <v>7947</v>
      </c>
      <c r="C6163" s="614" t="s">
        <v>5390</v>
      </c>
      <c r="D6163" s="615">
        <v>161.22999999999999</v>
      </c>
      <c r="E6163" s="615">
        <v>17.09</v>
      </c>
      <c r="F6163" s="615">
        <v>178.32</v>
      </c>
    </row>
    <row r="6164" spans="1:6" ht="30">
      <c r="A6164" s="612">
        <v>96881</v>
      </c>
      <c r="B6164" s="613" t="s">
        <v>7948</v>
      </c>
      <c r="C6164" s="614" t="s">
        <v>5390</v>
      </c>
      <c r="D6164" s="615">
        <v>189.75</v>
      </c>
      <c r="E6164" s="615">
        <v>17.09</v>
      </c>
      <c r="F6164" s="615">
        <v>206.84</v>
      </c>
    </row>
    <row r="6165" spans="1:6">
      <c r="A6165" s="621"/>
      <c r="B6165" s="627" t="s">
        <v>7949</v>
      </c>
      <c r="C6165" s="641"/>
      <c r="D6165" s="642"/>
      <c r="E6165" s="642"/>
      <c r="F6165" s="642"/>
    </row>
    <row r="6166" spans="1:6" ht="30">
      <c r="A6166" s="612">
        <v>89633</v>
      </c>
      <c r="B6166" s="613" t="s">
        <v>12276</v>
      </c>
      <c r="C6166" s="614" t="s">
        <v>5421</v>
      </c>
      <c r="D6166" s="615">
        <v>17.22</v>
      </c>
      <c r="E6166" s="615">
        <v>10.34</v>
      </c>
      <c r="F6166" s="615">
        <v>27.56</v>
      </c>
    </row>
    <row r="6167" spans="1:6" ht="30">
      <c r="A6167" s="612">
        <v>89634</v>
      </c>
      <c r="B6167" s="613" t="s">
        <v>12277</v>
      </c>
      <c r="C6167" s="614" t="s">
        <v>5421</v>
      </c>
      <c r="D6167" s="615">
        <v>26.24</v>
      </c>
      <c r="E6167" s="615">
        <v>13.05</v>
      </c>
      <c r="F6167" s="615">
        <v>39.29</v>
      </c>
    </row>
    <row r="6168" spans="1:6" ht="30">
      <c r="A6168" s="612">
        <v>89635</v>
      </c>
      <c r="B6168" s="613" t="s">
        <v>12278</v>
      </c>
      <c r="C6168" s="614" t="s">
        <v>5421</v>
      </c>
      <c r="D6168" s="615">
        <v>42.47</v>
      </c>
      <c r="E6168" s="615">
        <v>15.41</v>
      </c>
      <c r="F6168" s="615">
        <v>57.88</v>
      </c>
    </row>
    <row r="6169" spans="1:6" ht="30">
      <c r="A6169" s="612">
        <v>89716</v>
      </c>
      <c r="B6169" s="613" t="s">
        <v>12284</v>
      </c>
      <c r="C6169" s="614" t="s">
        <v>5421</v>
      </c>
      <c r="D6169" s="615">
        <v>23.33</v>
      </c>
      <c r="E6169" s="615">
        <v>5.43</v>
      </c>
      <c r="F6169" s="615">
        <v>28.76</v>
      </c>
    </row>
    <row r="6170" spans="1:6" ht="30">
      <c r="A6170" s="612">
        <v>89717</v>
      </c>
      <c r="B6170" s="613" t="s">
        <v>12285</v>
      </c>
      <c r="C6170" s="614" t="s">
        <v>5421</v>
      </c>
      <c r="D6170" s="615">
        <v>39.04</v>
      </c>
      <c r="E6170" s="615">
        <v>6.41</v>
      </c>
      <c r="F6170" s="615">
        <v>45.45</v>
      </c>
    </row>
    <row r="6171" spans="1:6" ht="30">
      <c r="A6171" s="612">
        <v>89636</v>
      </c>
      <c r="B6171" s="613" t="s">
        <v>12279</v>
      </c>
      <c r="C6171" s="614" t="s">
        <v>5421</v>
      </c>
      <c r="D6171" s="615">
        <v>54.74</v>
      </c>
      <c r="E6171" s="615">
        <v>18.12</v>
      </c>
      <c r="F6171" s="615">
        <v>72.86</v>
      </c>
    </row>
    <row r="6172" spans="1:6" ht="30">
      <c r="A6172" s="612">
        <v>89718</v>
      </c>
      <c r="B6172" s="613" t="s">
        <v>12636</v>
      </c>
      <c r="C6172" s="614" t="s">
        <v>5421</v>
      </c>
      <c r="D6172" s="615">
        <v>50.69</v>
      </c>
      <c r="E6172" s="615">
        <v>7.55</v>
      </c>
      <c r="F6172" s="615">
        <v>58.24</v>
      </c>
    </row>
    <row r="6173" spans="1:6" ht="30">
      <c r="A6173" s="612">
        <v>104021</v>
      </c>
      <c r="B6173" s="613" t="s">
        <v>12365</v>
      </c>
      <c r="C6173" s="614" t="s">
        <v>5421</v>
      </c>
      <c r="D6173" s="615">
        <v>67.319999999999993</v>
      </c>
      <c r="E6173" s="615">
        <v>8.69</v>
      </c>
      <c r="F6173" s="615">
        <v>76.010000000000005</v>
      </c>
    </row>
    <row r="6174" spans="1:6" ht="30">
      <c r="A6174" s="612">
        <v>89772</v>
      </c>
      <c r="B6174" s="613" t="s">
        <v>12683</v>
      </c>
      <c r="C6174" s="614" t="s">
        <v>5421</v>
      </c>
      <c r="D6174" s="615">
        <v>94.13</v>
      </c>
      <c r="E6174" s="615">
        <v>1.35</v>
      </c>
      <c r="F6174" s="615">
        <v>95.48</v>
      </c>
    </row>
    <row r="6175" spans="1:6" ht="30">
      <c r="A6175" s="612">
        <v>89770</v>
      </c>
      <c r="B6175" s="613" t="s">
        <v>12286</v>
      </c>
      <c r="C6175" s="614" t="s">
        <v>5421</v>
      </c>
      <c r="D6175" s="615">
        <v>48.14</v>
      </c>
      <c r="E6175" s="615">
        <v>0.9</v>
      </c>
      <c r="F6175" s="615">
        <v>49.04</v>
      </c>
    </row>
    <row r="6176" spans="1:6" ht="30">
      <c r="A6176" s="612">
        <v>89771</v>
      </c>
      <c r="B6176" s="613" t="s">
        <v>12287</v>
      </c>
      <c r="C6176" s="614" t="s">
        <v>5421</v>
      </c>
      <c r="D6176" s="615">
        <v>64.38</v>
      </c>
      <c r="E6176" s="615">
        <v>1.08</v>
      </c>
      <c r="F6176" s="615">
        <v>65.459999999999994</v>
      </c>
    </row>
    <row r="6177" spans="1:6" ht="30">
      <c r="A6177" s="612">
        <v>89773</v>
      </c>
      <c r="B6177" s="613" t="s">
        <v>12288</v>
      </c>
      <c r="C6177" s="614" t="s">
        <v>5421</v>
      </c>
      <c r="D6177" s="615">
        <v>152.06</v>
      </c>
      <c r="E6177" s="615">
        <v>1.78</v>
      </c>
      <c r="F6177" s="615">
        <v>153.84</v>
      </c>
    </row>
    <row r="6178" spans="1:6" ht="30">
      <c r="A6178" s="612">
        <v>89775</v>
      </c>
      <c r="B6178" s="613" t="s">
        <v>12289</v>
      </c>
      <c r="C6178" s="614" t="s">
        <v>5421</v>
      </c>
      <c r="D6178" s="615">
        <v>238.42</v>
      </c>
      <c r="E6178" s="615">
        <v>2.14</v>
      </c>
      <c r="F6178" s="615">
        <v>240.56</v>
      </c>
    </row>
    <row r="6179" spans="1:6" ht="45">
      <c r="A6179" s="612">
        <v>94716</v>
      </c>
      <c r="B6179" s="613" t="s">
        <v>7950</v>
      </c>
      <c r="C6179" s="614" t="s">
        <v>5421</v>
      </c>
      <c r="D6179" s="615">
        <v>22.57</v>
      </c>
      <c r="E6179" s="615">
        <v>4.63</v>
      </c>
      <c r="F6179" s="615">
        <v>27.2</v>
      </c>
    </row>
    <row r="6180" spans="1:6" ht="45">
      <c r="A6180" s="612">
        <v>94717</v>
      </c>
      <c r="B6180" s="613" t="s">
        <v>7951</v>
      </c>
      <c r="C6180" s="614" t="s">
        <v>5421</v>
      </c>
      <c r="D6180" s="615">
        <v>37.590000000000003</v>
      </c>
      <c r="E6180" s="615">
        <v>4.63</v>
      </c>
      <c r="F6180" s="615">
        <v>42.22</v>
      </c>
    </row>
    <row r="6181" spans="1:6" ht="45">
      <c r="A6181" s="612">
        <v>94718</v>
      </c>
      <c r="B6181" s="613" t="s">
        <v>7952</v>
      </c>
      <c r="C6181" s="614" t="s">
        <v>5421</v>
      </c>
      <c r="D6181" s="615">
        <v>48.49</v>
      </c>
      <c r="E6181" s="615">
        <v>6.12</v>
      </c>
      <c r="F6181" s="615">
        <v>54.61</v>
      </c>
    </row>
    <row r="6182" spans="1:6" ht="45">
      <c r="A6182" s="612">
        <v>94719</v>
      </c>
      <c r="B6182" s="613" t="s">
        <v>7953</v>
      </c>
      <c r="C6182" s="614" t="s">
        <v>5421</v>
      </c>
      <c r="D6182" s="615">
        <v>64.11</v>
      </c>
      <c r="E6182" s="615">
        <v>6.12</v>
      </c>
      <c r="F6182" s="615">
        <v>70.23</v>
      </c>
    </row>
    <row r="6183" spans="1:6" ht="45">
      <c r="A6183" s="612">
        <v>94720</v>
      </c>
      <c r="B6183" s="613" t="s">
        <v>7954</v>
      </c>
      <c r="C6183" s="614" t="s">
        <v>5421</v>
      </c>
      <c r="D6183" s="615">
        <v>91.69</v>
      </c>
      <c r="E6183" s="615">
        <v>10.62</v>
      </c>
      <c r="F6183" s="615">
        <v>102.31</v>
      </c>
    </row>
    <row r="6184" spans="1:6" ht="45">
      <c r="A6184" s="612">
        <v>94721</v>
      </c>
      <c r="B6184" s="613" t="s">
        <v>7955</v>
      </c>
      <c r="C6184" s="614" t="s">
        <v>5421</v>
      </c>
      <c r="D6184" s="615">
        <v>145.74</v>
      </c>
      <c r="E6184" s="615">
        <v>10.62</v>
      </c>
      <c r="F6184" s="615">
        <v>156.36000000000001</v>
      </c>
    </row>
    <row r="6185" spans="1:6" ht="45">
      <c r="A6185" s="612">
        <v>94722</v>
      </c>
      <c r="B6185" s="613" t="s">
        <v>7956</v>
      </c>
      <c r="C6185" s="614" t="s">
        <v>5421</v>
      </c>
      <c r="D6185" s="615">
        <v>248.51</v>
      </c>
      <c r="E6185" s="615">
        <v>21.51</v>
      </c>
      <c r="F6185" s="615">
        <v>270.02</v>
      </c>
    </row>
    <row r="6186" spans="1:6" ht="45">
      <c r="A6186" s="612">
        <v>94723</v>
      </c>
      <c r="B6186" s="613" t="s">
        <v>12320</v>
      </c>
      <c r="C6186" s="614" t="s">
        <v>5421</v>
      </c>
      <c r="D6186" s="615">
        <v>465.47</v>
      </c>
      <c r="E6186" s="615">
        <v>21.51</v>
      </c>
      <c r="F6186" s="615">
        <v>486.98</v>
      </c>
    </row>
    <row r="6187" spans="1:6">
      <c r="A6187" s="621"/>
      <c r="B6187" s="627" t="s">
        <v>7957</v>
      </c>
      <c r="C6187" s="641"/>
      <c r="D6187" s="642"/>
      <c r="E6187" s="642"/>
      <c r="F6187" s="642"/>
    </row>
    <row r="6188" spans="1:6" ht="30">
      <c r="A6188" s="612">
        <v>89656</v>
      </c>
      <c r="B6188" s="613" t="s">
        <v>12587</v>
      </c>
      <c r="C6188" s="614" t="s">
        <v>5390</v>
      </c>
      <c r="D6188" s="615">
        <v>21.38</v>
      </c>
      <c r="E6188" s="615">
        <v>2.74</v>
      </c>
      <c r="F6188" s="615">
        <v>24.12</v>
      </c>
    </row>
    <row r="6189" spans="1:6" ht="30">
      <c r="A6189" s="612">
        <v>89663</v>
      </c>
      <c r="B6189" s="613" t="s">
        <v>12594</v>
      </c>
      <c r="C6189" s="614" t="s">
        <v>5390</v>
      </c>
      <c r="D6189" s="615">
        <v>28.89</v>
      </c>
      <c r="E6189" s="615">
        <v>3.46</v>
      </c>
      <c r="F6189" s="615">
        <v>32.35</v>
      </c>
    </row>
    <row r="6190" spans="1:6" ht="30">
      <c r="A6190" s="612">
        <v>89747</v>
      </c>
      <c r="B6190" s="613" t="s">
        <v>12662</v>
      </c>
      <c r="C6190" s="614" t="s">
        <v>5390</v>
      </c>
      <c r="D6190" s="615">
        <v>28.74</v>
      </c>
      <c r="E6190" s="615">
        <v>3.1</v>
      </c>
      <c r="F6190" s="615">
        <v>31.84</v>
      </c>
    </row>
    <row r="6191" spans="1:6" ht="30">
      <c r="A6191" s="612">
        <v>89666</v>
      </c>
      <c r="B6191" s="613" t="s">
        <v>12596</v>
      </c>
      <c r="C6191" s="614" t="s">
        <v>5390</v>
      </c>
      <c r="D6191" s="615">
        <v>5.04</v>
      </c>
      <c r="E6191" s="615">
        <v>3.12</v>
      </c>
      <c r="F6191" s="615">
        <v>8.16</v>
      </c>
    </row>
    <row r="6192" spans="1:6" ht="30">
      <c r="A6192" s="612">
        <v>89678</v>
      </c>
      <c r="B6192" s="613" t="s">
        <v>12608</v>
      </c>
      <c r="C6192" s="614" t="s">
        <v>5390</v>
      </c>
      <c r="D6192" s="615">
        <v>9.4499999999999993</v>
      </c>
      <c r="E6192" s="615">
        <v>3.79</v>
      </c>
      <c r="F6192" s="615">
        <v>13.24</v>
      </c>
    </row>
    <row r="6193" spans="1:6" ht="30">
      <c r="A6193" s="612">
        <v>89689</v>
      </c>
      <c r="B6193" s="613" t="s">
        <v>12618</v>
      </c>
      <c r="C6193" s="614" t="s">
        <v>5390</v>
      </c>
      <c r="D6193" s="615">
        <v>36.22</v>
      </c>
      <c r="E6193" s="615">
        <v>4.45</v>
      </c>
      <c r="F6193" s="615">
        <v>40.67</v>
      </c>
    </row>
    <row r="6194" spans="1:6" ht="30">
      <c r="A6194" s="612">
        <v>89759</v>
      </c>
      <c r="B6194" s="613" t="s">
        <v>12673</v>
      </c>
      <c r="C6194" s="614" t="s">
        <v>5390</v>
      </c>
      <c r="D6194" s="615">
        <v>9.3000000000000007</v>
      </c>
      <c r="E6194" s="615">
        <v>3.39</v>
      </c>
      <c r="F6194" s="615">
        <v>12.69</v>
      </c>
    </row>
    <row r="6195" spans="1:6" ht="30">
      <c r="A6195" s="612">
        <v>89764</v>
      </c>
      <c r="B6195" s="613" t="s">
        <v>12678</v>
      </c>
      <c r="C6195" s="614" t="s">
        <v>5390</v>
      </c>
      <c r="D6195" s="615">
        <v>36.03</v>
      </c>
      <c r="E6195" s="615">
        <v>3.99</v>
      </c>
      <c r="F6195" s="615">
        <v>40.020000000000003</v>
      </c>
    </row>
    <row r="6196" spans="1:6" ht="30">
      <c r="A6196" s="612">
        <v>89832</v>
      </c>
      <c r="B6196" s="613" t="s">
        <v>12737</v>
      </c>
      <c r="C6196" s="614" t="s">
        <v>5390</v>
      </c>
      <c r="D6196" s="615">
        <v>40.53</v>
      </c>
      <c r="E6196" s="615">
        <v>4.04</v>
      </c>
      <c r="F6196" s="615">
        <v>44.57</v>
      </c>
    </row>
    <row r="6197" spans="1:6" ht="30">
      <c r="A6197" s="612">
        <v>89637</v>
      </c>
      <c r="B6197" s="613" t="s">
        <v>12568</v>
      </c>
      <c r="C6197" s="614" t="s">
        <v>5390</v>
      </c>
      <c r="D6197" s="615">
        <v>7.43</v>
      </c>
      <c r="E6197" s="615">
        <v>4.13</v>
      </c>
      <c r="F6197" s="615">
        <v>11.56</v>
      </c>
    </row>
    <row r="6198" spans="1:6" ht="30">
      <c r="A6198" s="612">
        <v>89641</v>
      </c>
      <c r="B6198" s="613" t="s">
        <v>12572</v>
      </c>
      <c r="C6198" s="614" t="s">
        <v>5390</v>
      </c>
      <c r="D6198" s="615">
        <v>9.73</v>
      </c>
      <c r="E6198" s="615">
        <v>5.24</v>
      </c>
      <c r="F6198" s="615">
        <v>14.97</v>
      </c>
    </row>
    <row r="6199" spans="1:6" ht="30">
      <c r="A6199" s="612">
        <v>89646</v>
      </c>
      <c r="B6199" s="613" t="s">
        <v>12577</v>
      </c>
      <c r="C6199" s="614" t="s">
        <v>5390</v>
      </c>
      <c r="D6199" s="615">
        <v>16.39</v>
      </c>
      <c r="E6199" s="615">
        <v>6.15</v>
      </c>
      <c r="F6199" s="615">
        <v>22.54</v>
      </c>
    </row>
    <row r="6200" spans="1:6" ht="30">
      <c r="A6200" s="612">
        <v>89649</v>
      </c>
      <c r="B6200" s="613" t="s">
        <v>12580</v>
      </c>
      <c r="C6200" s="614" t="s">
        <v>5390</v>
      </c>
      <c r="D6200" s="615">
        <v>25.81</v>
      </c>
      <c r="E6200" s="615">
        <v>7.24</v>
      </c>
      <c r="F6200" s="615">
        <v>33.049999999999997</v>
      </c>
    </row>
    <row r="6201" spans="1:6" ht="30">
      <c r="A6201" s="612">
        <v>89719</v>
      </c>
      <c r="B6201" s="613" t="s">
        <v>12637</v>
      </c>
      <c r="C6201" s="614" t="s">
        <v>5390</v>
      </c>
      <c r="D6201" s="615">
        <v>9.5399999999999991</v>
      </c>
      <c r="E6201" s="615">
        <v>4.67</v>
      </c>
      <c r="F6201" s="615">
        <v>14.21</v>
      </c>
    </row>
    <row r="6202" spans="1:6" ht="30">
      <c r="A6202" s="612">
        <v>89723</v>
      </c>
      <c r="B6202" s="613" t="s">
        <v>12640</v>
      </c>
      <c r="C6202" s="614" t="s">
        <v>5390</v>
      </c>
      <c r="D6202" s="615">
        <v>16.12</v>
      </c>
      <c r="E6202" s="615">
        <v>5.51</v>
      </c>
      <c r="F6202" s="615">
        <v>21.63</v>
      </c>
    </row>
    <row r="6203" spans="1:6" ht="30">
      <c r="A6203" s="612">
        <v>89729</v>
      </c>
      <c r="B6203" s="613" t="s">
        <v>12646</v>
      </c>
      <c r="C6203" s="614" t="s">
        <v>5390</v>
      </c>
      <c r="D6203" s="615">
        <v>25.51</v>
      </c>
      <c r="E6203" s="615">
        <v>6.48</v>
      </c>
      <c r="F6203" s="615">
        <v>31.99</v>
      </c>
    </row>
    <row r="6204" spans="1:6" ht="30">
      <c r="A6204" s="612">
        <v>104023</v>
      </c>
      <c r="B6204" s="613" t="s">
        <v>13115</v>
      </c>
      <c r="C6204" s="614" t="s">
        <v>5390</v>
      </c>
      <c r="D6204" s="615">
        <v>36.549999999999997</v>
      </c>
      <c r="E6204" s="615">
        <v>7.45</v>
      </c>
      <c r="F6204" s="615">
        <v>44</v>
      </c>
    </row>
    <row r="6205" spans="1:6" ht="30">
      <c r="A6205" s="612">
        <v>89777</v>
      </c>
      <c r="B6205" s="613" t="s">
        <v>12686</v>
      </c>
      <c r="C6205" s="614" t="s">
        <v>5390</v>
      </c>
      <c r="D6205" s="615">
        <v>24.36</v>
      </c>
      <c r="E6205" s="615">
        <v>3.46</v>
      </c>
      <c r="F6205" s="615">
        <v>27.82</v>
      </c>
    </row>
    <row r="6206" spans="1:6" ht="30">
      <c r="A6206" s="612">
        <v>89781</v>
      </c>
      <c r="B6206" s="613" t="s">
        <v>12690</v>
      </c>
      <c r="C6206" s="614" t="s">
        <v>5390</v>
      </c>
      <c r="D6206" s="615">
        <v>35.25</v>
      </c>
      <c r="E6206" s="615">
        <v>4.08</v>
      </c>
      <c r="F6206" s="615">
        <v>39.33</v>
      </c>
    </row>
    <row r="6207" spans="1:6" ht="30">
      <c r="A6207" s="612">
        <v>89788</v>
      </c>
      <c r="B6207" s="613" t="s">
        <v>12697</v>
      </c>
      <c r="C6207" s="614" t="s">
        <v>5390</v>
      </c>
      <c r="D6207" s="615">
        <v>79.86</v>
      </c>
      <c r="E6207" s="615">
        <v>5.0999999999999996</v>
      </c>
      <c r="F6207" s="615">
        <v>84.96</v>
      </c>
    </row>
    <row r="6208" spans="1:6" ht="30">
      <c r="A6208" s="612">
        <v>89790</v>
      </c>
      <c r="B6208" s="613" t="s">
        <v>12699</v>
      </c>
      <c r="C6208" s="614" t="s">
        <v>5390</v>
      </c>
      <c r="D6208" s="615">
        <v>162.61000000000001</v>
      </c>
      <c r="E6208" s="615">
        <v>6.72</v>
      </c>
      <c r="F6208" s="615">
        <v>169.33</v>
      </c>
    </row>
    <row r="6209" spans="1:6" ht="30">
      <c r="A6209" s="612">
        <v>89792</v>
      </c>
      <c r="B6209" s="613" t="s">
        <v>12701</v>
      </c>
      <c r="C6209" s="614" t="s">
        <v>5390</v>
      </c>
      <c r="D6209" s="615">
        <v>192.41</v>
      </c>
      <c r="E6209" s="615">
        <v>8.08</v>
      </c>
      <c r="F6209" s="615">
        <v>200.49</v>
      </c>
    </row>
    <row r="6210" spans="1:6" ht="45">
      <c r="A6210" s="612">
        <v>94764</v>
      </c>
      <c r="B6210" s="613" t="s">
        <v>12886</v>
      </c>
      <c r="C6210" s="614" t="s">
        <v>5390</v>
      </c>
      <c r="D6210" s="615">
        <v>33.18</v>
      </c>
      <c r="E6210" s="615">
        <v>5.71</v>
      </c>
      <c r="F6210" s="615">
        <v>38.89</v>
      </c>
    </row>
    <row r="6211" spans="1:6" ht="45">
      <c r="A6211" s="612">
        <v>94765</v>
      </c>
      <c r="B6211" s="613" t="s">
        <v>12887</v>
      </c>
      <c r="C6211" s="614" t="s">
        <v>5390</v>
      </c>
      <c r="D6211" s="615">
        <v>36.5</v>
      </c>
      <c r="E6211" s="615">
        <v>5.71</v>
      </c>
      <c r="F6211" s="615">
        <v>42.21</v>
      </c>
    </row>
    <row r="6212" spans="1:6" ht="45">
      <c r="A6212" s="612">
        <v>94766</v>
      </c>
      <c r="B6212" s="613" t="s">
        <v>12888</v>
      </c>
      <c r="C6212" s="614" t="s">
        <v>5390</v>
      </c>
      <c r="D6212" s="615">
        <v>40.9</v>
      </c>
      <c r="E6212" s="615">
        <v>5.7</v>
      </c>
      <c r="F6212" s="615">
        <v>46.6</v>
      </c>
    </row>
    <row r="6213" spans="1:6" ht="45">
      <c r="A6213" s="612">
        <v>94767</v>
      </c>
      <c r="B6213" s="613" t="s">
        <v>12889</v>
      </c>
      <c r="C6213" s="614" t="s">
        <v>5390</v>
      </c>
      <c r="D6213" s="615">
        <v>63.21</v>
      </c>
      <c r="E6213" s="615">
        <v>5.7</v>
      </c>
      <c r="F6213" s="615">
        <v>68.91</v>
      </c>
    </row>
    <row r="6214" spans="1:6" ht="45">
      <c r="A6214" s="612">
        <v>94768</v>
      </c>
      <c r="B6214" s="613" t="s">
        <v>12890</v>
      </c>
      <c r="C6214" s="614" t="s">
        <v>5390</v>
      </c>
      <c r="D6214" s="615">
        <v>71.87</v>
      </c>
      <c r="E6214" s="615">
        <v>5.7</v>
      </c>
      <c r="F6214" s="615">
        <v>77.569999999999993</v>
      </c>
    </row>
    <row r="6215" spans="1:6" ht="45">
      <c r="A6215" s="612">
        <v>94769</v>
      </c>
      <c r="B6215" s="613" t="s">
        <v>12891</v>
      </c>
      <c r="C6215" s="614" t="s">
        <v>5390</v>
      </c>
      <c r="D6215" s="615">
        <v>98.9</v>
      </c>
      <c r="E6215" s="615">
        <v>7.61</v>
      </c>
      <c r="F6215" s="615">
        <v>106.51</v>
      </c>
    </row>
    <row r="6216" spans="1:6" ht="45">
      <c r="A6216" s="612">
        <v>94770</v>
      </c>
      <c r="B6216" s="613" t="s">
        <v>12892</v>
      </c>
      <c r="C6216" s="614" t="s">
        <v>5390</v>
      </c>
      <c r="D6216" s="615">
        <v>34.700000000000003</v>
      </c>
      <c r="E6216" s="615">
        <v>9.73</v>
      </c>
      <c r="F6216" s="615">
        <v>44.43</v>
      </c>
    </row>
    <row r="6217" spans="1:6" ht="45">
      <c r="A6217" s="612">
        <v>94771</v>
      </c>
      <c r="B6217" s="613" t="s">
        <v>12893</v>
      </c>
      <c r="C6217" s="614" t="s">
        <v>5390</v>
      </c>
      <c r="D6217" s="615">
        <v>38.020000000000003</v>
      </c>
      <c r="E6217" s="615">
        <v>9.73</v>
      </c>
      <c r="F6217" s="615">
        <v>47.75</v>
      </c>
    </row>
    <row r="6218" spans="1:6" ht="45">
      <c r="A6218" s="612">
        <v>94772</v>
      </c>
      <c r="B6218" s="613" t="s">
        <v>12894</v>
      </c>
      <c r="C6218" s="614" t="s">
        <v>5390</v>
      </c>
      <c r="D6218" s="615">
        <v>42.41</v>
      </c>
      <c r="E6218" s="615">
        <v>9.73</v>
      </c>
      <c r="F6218" s="615">
        <v>52.14</v>
      </c>
    </row>
    <row r="6219" spans="1:6" ht="45">
      <c r="A6219" s="612">
        <v>94773</v>
      </c>
      <c r="B6219" s="613" t="s">
        <v>12895</v>
      </c>
      <c r="C6219" s="614" t="s">
        <v>5390</v>
      </c>
      <c r="D6219" s="615">
        <v>64.73</v>
      </c>
      <c r="E6219" s="615">
        <v>9.7200000000000006</v>
      </c>
      <c r="F6219" s="615">
        <v>74.45</v>
      </c>
    </row>
    <row r="6220" spans="1:6" ht="45">
      <c r="A6220" s="612">
        <v>94774</v>
      </c>
      <c r="B6220" s="613" t="s">
        <v>12896</v>
      </c>
      <c r="C6220" s="614" t="s">
        <v>5390</v>
      </c>
      <c r="D6220" s="615">
        <v>73.39</v>
      </c>
      <c r="E6220" s="615">
        <v>9.7200000000000006</v>
      </c>
      <c r="F6220" s="615">
        <v>83.11</v>
      </c>
    </row>
    <row r="6221" spans="1:6" ht="45">
      <c r="A6221" s="612">
        <v>94775</v>
      </c>
      <c r="B6221" s="613" t="s">
        <v>12897</v>
      </c>
      <c r="C6221" s="614" t="s">
        <v>5390</v>
      </c>
      <c r="D6221" s="615">
        <v>100.93</v>
      </c>
      <c r="E6221" s="615">
        <v>12.94</v>
      </c>
      <c r="F6221" s="615">
        <v>113.87</v>
      </c>
    </row>
    <row r="6222" spans="1:6" ht="45">
      <c r="A6222" s="612">
        <v>94740</v>
      </c>
      <c r="B6222" s="613" t="s">
        <v>7958</v>
      </c>
      <c r="C6222" s="614" t="s">
        <v>5390</v>
      </c>
      <c r="D6222" s="615">
        <v>6.82</v>
      </c>
      <c r="E6222" s="615">
        <v>4.21</v>
      </c>
      <c r="F6222" s="615">
        <v>11.03</v>
      </c>
    </row>
    <row r="6223" spans="1:6" ht="45">
      <c r="A6223" s="612">
        <v>94742</v>
      </c>
      <c r="B6223" s="613" t="s">
        <v>7959</v>
      </c>
      <c r="C6223" s="614" t="s">
        <v>5390</v>
      </c>
      <c r="D6223" s="615">
        <v>12.06</v>
      </c>
      <c r="E6223" s="615">
        <v>4.2</v>
      </c>
      <c r="F6223" s="615">
        <v>16.260000000000002</v>
      </c>
    </row>
    <row r="6224" spans="1:6" ht="45">
      <c r="A6224" s="612">
        <v>94744</v>
      </c>
      <c r="B6224" s="613" t="s">
        <v>7960</v>
      </c>
      <c r="C6224" s="614" t="s">
        <v>5390</v>
      </c>
      <c r="D6224" s="615">
        <v>20.92</v>
      </c>
      <c r="E6224" s="615">
        <v>5.5</v>
      </c>
      <c r="F6224" s="615">
        <v>26.42</v>
      </c>
    </row>
    <row r="6225" spans="1:6" ht="45">
      <c r="A6225" s="612">
        <v>94746</v>
      </c>
      <c r="B6225" s="613" t="s">
        <v>7961</v>
      </c>
      <c r="C6225" s="614" t="s">
        <v>5390</v>
      </c>
      <c r="D6225" s="615">
        <v>30.53</v>
      </c>
      <c r="E6225" s="615">
        <v>5.5</v>
      </c>
      <c r="F6225" s="615">
        <v>36.03</v>
      </c>
    </row>
    <row r="6226" spans="1:6" ht="45">
      <c r="A6226" s="612">
        <v>94748</v>
      </c>
      <c r="B6226" s="613" t="s">
        <v>7962</v>
      </c>
      <c r="C6226" s="614" t="s">
        <v>5390</v>
      </c>
      <c r="D6226" s="615">
        <v>75.239999999999995</v>
      </c>
      <c r="E6226" s="615">
        <v>9.5500000000000007</v>
      </c>
      <c r="F6226" s="615">
        <v>84.79</v>
      </c>
    </row>
    <row r="6227" spans="1:6" ht="45">
      <c r="A6227" s="612">
        <v>94750</v>
      </c>
      <c r="B6227" s="613" t="s">
        <v>7963</v>
      </c>
      <c r="C6227" s="614" t="s">
        <v>5390</v>
      </c>
      <c r="D6227" s="615">
        <v>155.79</v>
      </c>
      <c r="E6227" s="615">
        <v>9.5500000000000007</v>
      </c>
      <c r="F6227" s="615">
        <v>165.34</v>
      </c>
    </row>
    <row r="6228" spans="1:6" ht="45">
      <c r="A6228" s="612">
        <v>94752</v>
      </c>
      <c r="B6228" s="613" t="s">
        <v>7964</v>
      </c>
      <c r="C6228" s="614" t="s">
        <v>5390</v>
      </c>
      <c r="D6228" s="615">
        <v>183.1</v>
      </c>
      <c r="E6228" s="615">
        <v>19.38</v>
      </c>
      <c r="F6228" s="615">
        <v>202.48</v>
      </c>
    </row>
    <row r="6229" spans="1:6" ht="45">
      <c r="A6229" s="612">
        <v>94754</v>
      </c>
      <c r="B6229" s="613" t="s">
        <v>12884</v>
      </c>
      <c r="C6229" s="614" t="s">
        <v>5390</v>
      </c>
      <c r="D6229" s="615">
        <v>251.52</v>
      </c>
      <c r="E6229" s="615">
        <v>19.38</v>
      </c>
      <c r="F6229" s="615">
        <v>270.89999999999998</v>
      </c>
    </row>
    <row r="6230" spans="1:6" ht="30">
      <c r="A6230" s="612">
        <v>89638</v>
      </c>
      <c r="B6230" s="613" t="s">
        <v>12569</v>
      </c>
      <c r="C6230" s="614" t="s">
        <v>5390</v>
      </c>
      <c r="D6230" s="615">
        <v>8.4</v>
      </c>
      <c r="E6230" s="615">
        <v>4.13</v>
      </c>
      <c r="F6230" s="615">
        <v>12.53</v>
      </c>
    </row>
    <row r="6231" spans="1:6" ht="30">
      <c r="A6231" s="612">
        <v>89642</v>
      </c>
      <c r="B6231" s="613" t="s">
        <v>12573</v>
      </c>
      <c r="C6231" s="614" t="s">
        <v>5390</v>
      </c>
      <c r="D6231" s="615">
        <v>11.45</v>
      </c>
      <c r="E6231" s="615">
        <v>5.23</v>
      </c>
      <c r="F6231" s="615">
        <v>16.68</v>
      </c>
    </row>
    <row r="6232" spans="1:6" ht="30">
      <c r="A6232" s="612">
        <v>89647</v>
      </c>
      <c r="B6232" s="613" t="s">
        <v>12578</v>
      </c>
      <c r="C6232" s="614" t="s">
        <v>5390</v>
      </c>
      <c r="D6232" s="615">
        <v>15.68</v>
      </c>
      <c r="E6232" s="615">
        <v>6.15</v>
      </c>
      <c r="F6232" s="615">
        <v>21.83</v>
      </c>
    </row>
    <row r="6233" spans="1:6" ht="30">
      <c r="A6233" s="612">
        <v>89650</v>
      </c>
      <c r="B6233" s="613" t="s">
        <v>12581</v>
      </c>
      <c r="C6233" s="614" t="s">
        <v>5390</v>
      </c>
      <c r="D6233" s="615">
        <v>24.06</v>
      </c>
      <c r="E6233" s="615">
        <v>7.24</v>
      </c>
      <c r="F6233" s="615">
        <v>31.3</v>
      </c>
    </row>
    <row r="6234" spans="1:6" ht="30">
      <c r="A6234" s="612">
        <v>89720</v>
      </c>
      <c r="B6234" s="613" t="s">
        <v>12638</v>
      </c>
      <c r="C6234" s="614" t="s">
        <v>5390</v>
      </c>
      <c r="D6234" s="615">
        <v>11.26</v>
      </c>
      <c r="E6234" s="615">
        <v>4.66</v>
      </c>
      <c r="F6234" s="615">
        <v>15.92</v>
      </c>
    </row>
    <row r="6235" spans="1:6" ht="30">
      <c r="A6235" s="612">
        <v>89725</v>
      </c>
      <c r="B6235" s="613" t="s">
        <v>12642</v>
      </c>
      <c r="C6235" s="614" t="s">
        <v>5390</v>
      </c>
      <c r="D6235" s="615">
        <v>15.41</v>
      </c>
      <c r="E6235" s="615">
        <v>5.51</v>
      </c>
      <c r="F6235" s="615">
        <v>20.92</v>
      </c>
    </row>
    <row r="6236" spans="1:6" ht="30">
      <c r="A6236" s="612">
        <v>89734</v>
      </c>
      <c r="B6236" s="613" t="s">
        <v>12651</v>
      </c>
      <c r="C6236" s="614" t="s">
        <v>5390</v>
      </c>
      <c r="D6236" s="615">
        <v>23.76</v>
      </c>
      <c r="E6236" s="615">
        <v>6.48</v>
      </c>
      <c r="F6236" s="615">
        <v>30.24</v>
      </c>
    </row>
    <row r="6237" spans="1:6" ht="30">
      <c r="A6237" s="612">
        <v>104024</v>
      </c>
      <c r="B6237" s="613" t="s">
        <v>13116</v>
      </c>
      <c r="C6237" s="614" t="s">
        <v>5390</v>
      </c>
      <c r="D6237" s="615">
        <v>36.119999999999997</v>
      </c>
      <c r="E6237" s="615">
        <v>7.45</v>
      </c>
      <c r="F6237" s="615">
        <v>43.57</v>
      </c>
    </row>
    <row r="6238" spans="1:6" ht="30">
      <c r="A6238" s="612">
        <v>89780</v>
      </c>
      <c r="B6238" s="613" t="s">
        <v>12689</v>
      </c>
      <c r="C6238" s="614" t="s">
        <v>5390</v>
      </c>
      <c r="D6238" s="615">
        <v>22.61</v>
      </c>
      <c r="E6238" s="615">
        <v>3.46</v>
      </c>
      <c r="F6238" s="615">
        <v>26.07</v>
      </c>
    </row>
    <row r="6239" spans="1:6" ht="30">
      <c r="A6239" s="612">
        <v>89787</v>
      </c>
      <c r="B6239" s="613" t="s">
        <v>12696</v>
      </c>
      <c r="C6239" s="614" t="s">
        <v>5390</v>
      </c>
      <c r="D6239" s="615">
        <v>34.82</v>
      </c>
      <c r="E6239" s="615">
        <v>4.08</v>
      </c>
      <c r="F6239" s="615">
        <v>38.9</v>
      </c>
    </row>
    <row r="6240" spans="1:6" ht="30">
      <c r="A6240" s="612">
        <v>89789</v>
      </c>
      <c r="B6240" s="613" t="s">
        <v>12698</v>
      </c>
      <c r="C6240" s="614" t="s">
        <v>5390</v>
      </c>
      <c r="D6240" s="615">
        <v>67.099999999999994</v>
      </c>
      <c r="E6240" s="615">
        <v>5.0999999999999996</v>
      </c>
      <c r="F6240" s="615">
        <v>72.2</v>
      </c>
    </row>
    <row r="6241" spans="1:6" ht="30">
      <c r="A6241" s="612">
        <v>89791</v>
      </c>
      <c r="B6241" s="613" t="s">
        <v>12700</v>
      </c>
      <c r="C6241" s="614" t="s">
        <v>5390</v>
      </c>
      <c r="D6241" s="615">
        <v>156.83000000000001</v>
      </c>
      <c r="E6241" s="615">
        <v>6.72</v>
      </c>
      <c r="F6241" s="615">
        <v>163.55000000000001</v>
      </c>
    </row>
    <row r="6242" spans="1:6" ht="30">
      <c r="A6242" s="612">
        <v>89793</v>
      </c>
      <c r="B6242" s="613" t="s">
        <v>12702</v>
      </c>
      <c r="C6242" s="614" t="s">
        <v>5390</v>
      </c>
      <c r="D6242" s="615">
        <v>228.33</v>
      </c>
      <c r="E6242" s="615">
        <v>8.08</v>
      </c>
      <c r="F6242" s="615">
        <v>236.41</v>
      </c>
    </row>
    <row r="6243" spans="1:6" ht="30">
      <c r="A6243" s="612">
        <v>89645</v>
      </c>
      <c r="B6243" s="613" t="s">
        <v>12576</v>
      </c>
      <c r="C6243" s="614" t="s">
        <v>5390</v>
      </c>
      <c r="D6243" s="615">
        <v>30</v>
      </c>
      <c r="E6243" s="615">
        <v>5.0599999999999996</v>
      </c>
      <c r="F6243" s="615">
        <v>35.06</v>
      </c>
    </row>
    <row r="6244" spans="1:6" ht="30">
      <c r="A6244" s="612">
        <v>89640</v>
      </c>
      <c r="B6244" s="613" t="s">
        <v>12571</v>
      </c>
      <c r="C6244" s="614" t="s">
        <v>5390</v>
      </c>
      <c r="D6244" s="615">
        <v>16.5</v>
      </c>
      <c r="E6244" s="615">
        <v>4.12</v>
      </c>
      <c r="F6244" s="615">
        <v>20.62</v>
      </c>
    </row>
    <row r="6245" spans="1:6" ht="30">
      <c r="A6245" s="612">
        <v>89644</v>
      </c>
      <c r="B6245" s="613" t="s">
        <v>12575</v>
      </c>
      <c r="C6245" s="614" t="s">
        <v>5390</v>
      </c>
      <c r="D6245" s="615">
        <v>20.49</v>
      </c>
      <c r="E6245" s="615">
        <v>4.66</v>
      </c>
      <c r="F6245" s="615">
        <v>25.15</v>
      </c>
    </row>
    <row r="6246" spans="1:6" ht="30">
      <c r="A6246" s="612">
        <v>89639</v>
      </c>
      <c r="B6246" s="613" t="s">
        <v>12570</v>
      </c>
      <c r="C6246" s="614" t="s">
        <v>5390</v>
      </c>
      <c r="D6246" s="615">
        <v>9.09</v>
      </c>
      <c r="E6246" s="615">
        <v>4.13</v>
      </c>
      <c r="F6246" s="615">
        <v>13.22</v>
      </c>
    </row>
    <row r="6247" spans="1:6" ht="30">
      <c r="A6247" s="612">
        <v>89643</v>
      </c>
      <c r="B6247" s="613" t="s">
        <v>12574</v>
      </c>
      <c r="C6247" s="614" t="s">
        <v>5390</v>
      </c>
      <c r="D6247" s="615">
        <v>12.82</v>
      </c>
      <c r="E6247" s="615">
        <v>5.23</v>
      </c>
      <c r="F6247" s="615">
        <v>18.05</v>
      </c>
    </row>
    <row r="6248" spans="1:6" ht="30">
      <c r="A6248" s="612">
        <v>89648</v>
      </c>
      <c r="B6248" s="613" t="s">
        <v>12579</v>
      </c>
      <c r="C6248" s="614" t="s">
        <v>5390</v>
      </c>
      <c r="D6248" s="615">
        <v>21.01</v>
      </c>
      <c r="E6248" s="615">
        <v>6.15</v>
      </c>
      <c r="F6248" s="615">
        <v>27.16</v>
      </c>
    </row>
    <row r="6249" spans="1:6" ht="30">
      <c r="A6249" s="612">
        <v>89721</v>
      </c>
      <c r="B6249" s="613" t="s">
        <v>12639</v>
      </c>
      <c r="C6249" s="614" t="s">
        <v>5390</v>
      </c>
      <c r="D6249" s="615">
        <v>12.63</v>
      </c>
      <c r="E6249" s="615">
        <v>4.66</v>
      </c>
      <c r="F6249" s="615">
        <v>17.29</v>
      </c>
    </row>
    <row r="6250" spans="1:6" ht="30">
      <c r="A6250" s="612">
        <v>89727</v>
      </c>
      <c r="B6250" s="613" t="s">
        <v>12644</v>
      </c>
      <c r="C6250" s="614" t="s">
        <v>5390</v>
      </c>
      <c r="D6250" s="615">
        <v>20.75</v>
      </c>
      <c r="E6250" s="615">
        <v>5.5</v>
      </c>
      <c r="F6250" s="615">
        <v>26.25</v>
      </c>
    </row>
    <row r="6251" spans="1:6" ht="45">
      <c r="A6251" s="612">
        <v>94741</v>
      </c>
      <c r="B6251" s="613" t="s">
        <v>7965</v>
      </c>
      <c r="C6251" s="614" t="s">
        <v>5390</v>
      </c>
      <c r="D6251" s="615">
        <v>9.91</v>
      </c>
      <c r="E6251" s="615">
        <v>4.2</v>
      </c>
      <c r="F6251" s="615">
        <v>14.11</v>
      </c>
    </row>
    <row r="6252" spans="1:6" ht="45">
      <c r="A6252" s="612">
        <v>94743</v>
      </c>
      <c r="B6252" s="613" t="s">
        <v>7966</v>
      </c>
      <c r="C6252" s="614" t="s">
        <v>5390</v>
      </c>
      <c r="D6252" s="615">
        <v>16.690000000000001</v>
      </c>
      <c r="E6252" s="615">
        <v>4.1900000000000004</v>
      </c>
      <c r="F6252" s="615">
        <v>20.88</v>
      </c>
    </row>
    <row r="6253" spans="1:6" ht="30">
      <c r="A6253" s="612">
        <v>89657</v>
      </c>
      <c r="B6253" s="613" t="s">
        <v>12588</v>
      </c>
      <c r="C6253" s="614" t="s">
        <v>5390</v>
      </c>
      <c r="D6253" s="615">
        <v>12.29</v>
      </c>
      <c r="E6253" s="615">
        <v>2.75</v>
      </c>
      <c r="F6253" s="615">
        <v>15.04</v>
      </c>
    </row>
    <row r="6254" spans="1:6" ht="30">
      <c r="A6254" s="612">
        <v>89664</v>
      </c>
      <c r="B6254" s="613" t="s">
        <v>12595</v>
      </c>
      <c r="C6254" s="614" t="s">
        <v>5390</v>
      </c>
      <c r="D6254" s="615">
        <v>15.15</v>
      </c>
      <c r="E6254" s="615">
        <v>3.47</v>
      </c>
      <c r="F6254" s="615">
        <v>18.62</v>
      </c>
    </row>
    <row r="6255" spans="1:6" ht="30">
      <c r="A6255" s="612">
        <v>89749</v>
      </c>
      <c r="B6255" s="613" t="s">
        <v>12664</v>
      </c>
      <c r="C6255" s="614" t="s">
        <v>5390</v>
      </c>
      <c r="D6255" s="615">
        <v>15</v>
      </c>
      <c r="E6255" s="615">
        <v>3.11</v>
      </c>
      <c r="F6255" s="615">
        <v>18.11</v>
      </c>
    </row>
    <row r="6256" spans="1:6" ht="30">
      <c r="A6256" s="612">
        <v>89653</v>
      </c>
      <c r="B6256" s="613" t="s">
        <v>12584</v>
      </c>
      <c r="C6256" s="614" t="s">
        <v>5390</v>
      </c>
      <c r="D6256" s="615">
        <v>16.07</v>
      </c>
      <c r="E6256" s="615">
        <v>2.74</v>
      </c>
      <c r="F6256" s="615">
        <v>18.809999999999999</v>
      </c>
    </row>
    <row r="6257" spans="1:6" ht="30">
      <c r="A6257" s="612">
        <v>89660</v>
      </c>
      <c r="B6257" s="613" t="s">
        <v>12591</v>
      </c>
      <c r="C6257" s="614" t="s">
        <v>5390</v>
      </c>
      <c r="D6257" s="615">
        <v>7.05</v>
      </c>
      <c r="E6257" s="615">
        <v>3.63</v>
      </c>
      <c r="F6257" s="615">
        <v>10.68</v>
      </c>
    </row>
    <row r="6258" spans="1:6" ht="30">
      <c r="A6258" s="612">
        <v>89651</v>
      </c>
      <c r="B6258" s="613" t="s">
        <v>12582</v>
      </c>
      <c r="C6258" s="614" t="s">
        <v>5390</v>
      </c>
      <c r="D6258" s="615">
        <v>5.1100000000000003</v>
      </c>
      <c r="E6258" s="615">
        <v>2.76</v>
      </c>
      <c r="F6258" s="615">
        <v>7.87</v>
      </c>
    </row>
    <row r="6259" spans="1:6" ht="30">
      <c r="A6259" s="612">
        <v>89658</v>
      </c>
      <c r="B6259" s="613" t="s">
        <v>12589</v>
      </c>
      <c r="C6259" s="614" t="s">
        <v>5390</v>
      </c>
      <c r="D6259" s="615">
        <v>7.02</v>
      </c>
      <c r="E6259" s="615">
        <v>3.48</v>
      </c>
      <c r="F6259" s="615">
        <v>10.5</v>
      </c>
    </row>
    <row r="6260" spans="1:6" ht="30">
      <c r="A6260" s="612">
        <v>89740</v>
      </c>
      <c r="B6260" s="613" t="s">
        <v>12656</v>
      </c>
      <c r="C6260" s="614" t="s">
        <v>5390</v>
      </c>
      <c r="D6260" s="615">
        <v>6.88</v>
      </c>
      <c r="E6260" s="615">
        <v>3.26</v>
      </c>
      <c r="F6260" s="615">
        <v>10.14</v>
      </c>
    </row>
    <row r="6261" spans="1:6" ht="30">
      <c r="A6261" s="612">
        <v>104028</v>
      </c>
      <c r="B6261" s="613" t="s">
        <v>13120</v>
      </c>
      <c r="C6261" s="614" t="s">
        <v>5390</v>
      </c>
      <c r="D6261" s="615">
        <v>133.93</v>
      </c>
      <c r="E6261" s="615">
        <v>4.63</v>
      </c>
      <c r="F6261" s="615">
        <v>138.56</v>
      </c>
    </row>
    <row r="6262" spans="1:6" ht="30">
      <c r="A6262" s="612">
        <v>89826</v>
      </c>
      <c r="B6262" s="613" t="s">
        <v>12731</v>
      </c>
      <c r="C6262" s="614" t="s">
        <v>5390</v>
      </c>
      <c r="D6262" s="615">
        <v>133.11000000000001</v>
      </c>
      <c r="E6262" s="615">
        <v>2.5099999999999998</v>
      </c>
      <c r="F6262" s="615">
        <v>135.62</v>
      </c>
    </row>
    <row r="6263" spans="1:6" ht="30">
      <c r="A6263" s="612">
        <v>89836</v>
      </c>
      <c r="B6263" s="613" t="s">
        <v>12741</v>
      </c>
      <c r="C6263" s="614" t="s">
        <v>5390</v>
      </c>
      <c r="D6263" s="615">
        <v>209.92</v>
      </c>
      <c r="E6263" s="615">
        <v>3.26</v>
      </c>
      <c r="F6263" s="615">
        <v>213.18</v>
      </c>
    </row>
    <row r="6264" spans="1:6" ht="30">
      <c r="A6264" s="612">
        <v>89670</v>
      </c>
      <c r="B6264" s="613" t="s">
        <v>12600</v>
      </c>
      <c r="C6264" s="614" t="s">
        <v>5390</v>
      </c>
      <c r="D6264" s="615">
        <v>11.45</v>
      </c>
      <c r="E6264" s="615">
        <v>4.0999999999999996</v>
      </c>
      <c r="F6264" s="615">
        <v>15.55</v>
      </c>
    </row>
    <row r="6265" spans="1:6" ht="30">
      <c r="A6265" s="612">
        <v>89680</v>
      </c>
      <c r="B6265" s="613" t="s">
        <v>12610</v>
      </c>
      <c r="C6265" s="614" t="s">
        <v>5390</v>
      </c>
      <c r="D6265" s="615">
        <v>19.8</v>
      </c>
      <c r="E6265" s="615">
        <v>4.82</v>
      </c>
      <c r="F6265" s="615">
        <v>24.62</v>
      </c>
    </row>
    <row r="6266" spans="1:6" ht="30">
      <c r="A6266" s="612">
        <v>89736</v>
      </c>
      <c r="B6266" s="613" t="s">
        <v>12653</v>
      </c>
      <c r="C6266" s="614" t="s">
        <v>5390</v>
      </c>
      <c r="D6266" s="615">
        <v>6.88</v>
      </c>
      <c r="E6266" s="615">
        <v>3.11</v>
      </c>
      <c r="F6266" s="615">
        <v>9.99</v>
      </c>
    </row>
    <row r="6267" spans="1:6" ht="30">
      <c r="A6267" s="612">
        <v>89755</v>
      </c>
      <c r="B6267" s="613" t="s">
        <v>12669</v>
      </c>
      <c r="C6267" s="614" t="s">
        <v>5390</v>
      </c>
      <c r="D6267" s="615">
        <v>11.29</v>
      </c>
      <c r="E6267" s="615">
        <v>3.66</v>
      </c>
      <c r="F6267" s="615">
        <v>14.95</v>
      </c>
    </row>
    <row r="6268" spans="1:6" ht="30">
      <c r="A6268" s="612">
        <v>89760</v>
      </c>
      <c r="B6268" s="613" t="s">
        <v>12674</v>
      </c>
      <c r="C6268" s="614" t="s">
        <v>5390</v>
      </c>
      <c r="D6268" s="615">
        <v>19.61</v>
      </c>
      <c r="E6268" s="615">
        <v>4.3099999999999996</v>
      </c>
      <c r="F6268" s="615">
        <v>23.92</v>
      </c>
    </row>
    <row r="6269" spans="1:6" ht="30">
      <c r="A6269" s="612">
        <v>104025</v>
      </c>
      <c r="B6269" s="613" t="s">
        <v>13117</v>
      </c>
      <c r="C6269" s="614" t="s">
        <v>5390</v>
      </c>
      <c r="D6269" s="615">
        <v>25.79</v>
      </c>
      <c r="E6269" s="615">
        <v>4.96</v>
      </c>
      <c r="F6269" s="615">
        <v>30.75</v>
      </c>
    </row>
    <row r="6270" spans="1:6" ht="30">
      <c r="A6270" s="612">
        <v>89794</v>
      </c>
      <c r="B6270" s="613" t="s">
        <v>12703</v>
      </c>
      <c r="C6270" s="614" t="s">
        <v>5390</v>
      </c>
      <c r="D6270" s="615">
        <v>18.86</v>
      </c>
      <c r="E6270" s="615">
        <v>2.31</v>
      </c>
      <c r="F6270" s="615">
        <v>21.17</v>
      </c>
    </row>
    <row r="6271" spans="1:6" ht="30">
      <c r="A6271" s="612">
        <v>89822</v>
      </c>
      <c r="B6271" s="613" t="s">
        <v>12727</v>
      </c>
      <c r="C6271" s="614" t="s">
        <v>5390</v>
      </c>
      <c r="D6271" s="615">
        <v>24.93</v>
      </c>
      <c r="E6271" s="615">
        <v>2.71</v>
      </c>
      <c r="F6271" s="615">
        <v>27.64</v>
      </c>
    </row>
    <row r="6272" spans="1:6" ht="30">
      <c r="A6272" s="612">
        <v>89835</v>
      </c>
      <c r="B6272" s="613" t="s">
        <v>12740</v>
      </c>
      <c r="C6272" s="614" t="s">
        <v>5390</v>
      </c>
      <c r="D6272" s="615">
        <v>44.08</v>
      </c>
      <c r="E6272" s="615">
        <v>3.37</v>
      </c>
      <c r="F6272" s="615">
        <v>47.45</v>
      </c>
    </row>
    <row r="6273" spans="1:6" ht="30">
      <c r="A6273" s="612">
        <v>89838</v>
      </c>
      <c r="B6273" s="613" t="s">
        <v>12743</v>
      </c>
      <c r="C6273" s="614" t="s">
        <v>5390</v>
      </c>
      <c r="D6273" s="615">
        <v>159.43</v>
      </c>
      <c r="E6273" s="615">
        <v>4.47</v>
      </c>
      <c r="F6273" s="615">
        <v>163.9</v>
      </c>
    </row>
    <row r="6274" spans="1:6" ht="30">
      <c r="A6274" s="612">
        <v>89840</v>
      </c>
      <c r="B6274" s="613" t="s">
        <v>12745</v>
      </c>
      <c r="C6274" s="614" t="s">
        <v>5390</v>
      </c>
      <c r="D6274" s="615">
        <v>188.08</v>
      </c>
      <c r="E6274" s="615">
        <v>5.4</v>
      </c>
      <c r="F6274" s="615">
        <v>193.48</v>
      </c>
    </row>
    <row r="6275" spans="1:6" ht="45">
      <c r="A6275" s="612">
        <v>94725</v>
      </c>
      <c r="B6275" s="613" t="s">
        <v>7967</v>
      </c>
      <c r="C6275" s="614" t="s">
        <v>5390</v>
      </c>
      <c r="D6275" s="615">
        <v>4.24</v>
      </c>
      <c r="E6275" s="615">
        <v>2.81</v>
      </c>
      <c r="F6275" s="615">
        <v>7.05</v>
      </c>
    </row>
    <row r="6276" spans="1:6" ht="45">
      <c r="A6276" s="612">
        <v>94727</v>
      </c>
      <c r="B6276" s="613" t="s">
        <v>7968</v>
      </c>
      <c r="C6276" s="614" t="s">
        <v>5390</v>
      </c>
      <c r="D6276" s="615">
        <v>7.4</v>
      </c>
      <c r="E6276" s="615">
        <v>2.8</v>
      </c>
      <c r="F6276" s="615">
        <v>10.199999999999999</v>
      </c>
    </row>
    <row r="6277" spans="1:6" ht="45">
      <c r="A6277" s="612">
        <v>94729</v>
      </c>
      <c r="B6277" s="613" t="s">
        <v>7969</v>
      </c>
      <c r="C6277" s="614" t="s">
        <v>5390</v>
      </c>
      <c r="D6277" s="615">
        <v>15.16</v>
      </c>
      <c r="E6277" s="615">
        <v>3.69</v>
      </c>
      <c r="F6277" s="615">
        <v>18.850000000000001</v>
      </c>
    </row>
    <row r="6278" spans="1:6" ht="45">
      <c r="A6278" s="612">
        <v>94731</v>
      </c>
      <c r="B6278" s="613" t="s">
        <v>7970</v>
      </c>
      <c r="C6278" s="614" t="s">
        <v>5390</v>
      </c>
      <c r="D6278" s="615">
        <v>20.05</v>
      </c>
      <c r="E6278" s="615">
        <v>3.69</v>
      </c>
      <c r="F6278" s="615">
        <v>23.74</v>
      </c>
    </row>
    <row r="6279" spans="1:6" ht="45">
      <c r="A6279" s="612">
        <v>94733</v>
      </c>
      <c r="B6279" s="613" t="s">
        <v>7971</v>
      </c>
      <c r="C6279" s="614" t="s">
        <v>5390</v>
      </c>
      <c r="D6279" s="615">
        <v>38.85</v>
      </c>
      <c r="E6279" s="615">
        <v>6.39</v>
      </c>
      <c r="F6279" s="615">
        <v>45.24</v>
      </c>
    </row>
    <row r="6280" spans="1:6" ht="45">
      <c r="A6280" s="612">
        <v>94737</v>
      </c>
      <c r="B6280" s="613" t="s">
        <v>7972</v>
      </c>
      <c r="C6280" s="614" t="s">
        <v>5390</v>
      </c>
      <c r="D6280" s="615">
        <v>177.32</v>
      </c>
      <c r="E6280" s="615">
        <v>12.9</v>
      </c>
      <c r="F6280" s="615">
        <v>190.22</v>
      </c>
    </row>
    <row r="6281" spans="1:6" ht="45">
      <c r="A6281" s="612">
        <v>94863</v>
      </c>
      <c r="B6281" s="613" t="s">
        <v>7973</v>
      </c>
      <c r="C6281" s="614" t="s">
        <v>5390</v>
      </c>
      <c r="D6281" s="615">
        <v>152.22</v>
      </c>
      <c r="E6281" s="615">
        <v>6.39</v>
      </c>
      <c r="F6281" s="615">
        <v>158.61000000000001</v>
      </c>
    </row>
    <row r="6282" spans="1:6" ht="45">
      <c r="A6282" s="612">
        <v>94739</v>
      </c>
      <c r="B6282" s="613" t="s">
        <v>12883</v>
      </c>
      <c r="C6282" s="614" t="s">
        <v>5390</v>
      </c>
      <c r="D6282" s="615">
        <v>205.06</v>
      </c>
      <c r="E6282" s="615">
        <v>12.9</v>
      </c>
      <c r="F6282" s="615">
        <v>217.96</v>
      </c>
    </row>
    <row r="6283" spans="1:6" ht="30">
      <c r="A6283" s="612">
        <v>89652</v>
      </c>
      <c r="B6283" s="613" t="s">
        <v>12583</v>
      </c>
      <c r="C6283" s="614" t="s">
        <v>5390</v>
      </c>
      <c r="D6283" s="615">
        <v>10.55</v>
      </c>
      <c r="E6283" s="615">
        <v>2.75</v>
      </c>
      <c r="F6283" s="615">
        <v>13.3</v>
      </c>
    </row>
    <row r="6284" spans="1:6" ht="30">
      <c r="A6284" s="612">
        <v>89659</v>
      </c>
      <c r="B6284" s="613" t="s">
        <v>12590</v>
      </c>
      <c r="C6284" s="614" t="s">
        <v>5390</v>
      </c>
      <c r="D6284" s="615">
        <v>15.23</v>
      </c>
      <c r="E6284" s="615">
        <v>3.47</v>
      </c>
      <c r="F6284" s="615">
        <v>18.7</v>
      </c>
    </row>
    <row r="6285" spans="1:6" ht="30">
      <c r="A6285" s="612">
        <v>89672</v>
      </c>
      <c r="B6285" s="613" t="s">
        <v>12602</v>
      </c>
      <c r="C6285" s="614" t="s">
        <v>5390</v>
      </c>
      <c r="D6285" s="615">
        <v>21.66</v>
      </c>
      <c r="E6285" s="615">
        <v>4.09</v>
      </c>
      <c r="F6285" s="615">
        <v>25.75</v>
      </c>
    </row>
    <row r="6286" spans="1:6" ht="30">
      <c r="A6286" s="612">
        <v>89682</v>
      </c>
      <c r="B6286" s="613" t="s">
        <v>12612</v>
      </c>
      <c r="C6286" s="614" t="s">
        <v>5390</v>
      </c>
      <c r="D6286" s="615">
        <v>29.43</v>
      </c>
      <c r="E6286" s="615">
        <v>4.8099999999999996</v>
      </c>
      <c r="F6286" s="615">
        <v>34.24</v>
      </c>
    </row>
    <row r="6287" spans="1:6" ht="30">
      <c r="A6287" s="612">
        <v>89738</v>
      </c>
      <c r="B6287" s="613" t="s">
        <v>7974</v>
      </c>
      <c r="C6287" s="614" t="s">
        <v>5390</v>
      </c>
      <c r="D6287" s="615">
        <v>15.08</v>
      </c>
      <c r="E6287" s="615">
        <v>3.11</v>
      </c>
      <c r="F6287" s="615">
        <v>18.190000000000001</v>
      </c>
    </row>
    <row r="6288" spans="1:6" ht="30">
      <c r="A6288" s="612">
        <v>89756</v>
      </c>
      <c r="B6288" s="613" t="s">
        <v>12670</v>
      </c>
      <c r="C6288" s="614" t="s">
        <v>5390</v>
      </c>
      <c r="D6288" s="615">
        <v>21.5</v>
      </c>
      <c r="E6288" s="615">
        <v>3.65</v>
      </c>
      <c r="F6288" s="615">
        <v>25.15</v>
      </c>
    </row>
    <row r="6289" spans="1:6" ht="30">
      <c r="A6289" s="612">
        <v>89761</v>
      </c>
      <c r="B6289" s="613" t="s">
        <v>12675</v>
      </c>
      <c r="C6289" s="614" t="s">
        <v>5390</v>
      </c>
      <c r="D6289" s="615">
        <v>29.23</v>
      </c>
      <c r="E6289" s="615">
        <v>4.3099999999999996</v>
      </c>
      <c r="F6289" s="615">
        <v>33.54</v>
      </c>
    </row>
    <row r="6290" spans="1:6" ht="30">
      <c r="A6290" s="612">
        <v>104026</v>
      </c>
      <c r="B6290" s="613" t="s">
        <v>13118</v>
      </c>
      <c r="C6290" s="614" t="s">
        <v>5390</v>
      </c>
      <c r="D6290" s="615">
        <v>39.94</v>
      </c>
      <c r="E6290" s="615">
        <v>4.95</v>
      </c>
      <c r="F6290" s="615">
        <v>44.89</v>
      </c>
    </row>
    <row r="6291" spans="1:6" ht="30">
      <c r="A6291" s="612">
        <v>89815</v>
      </c>
      <c r="B6291" s="613" t="s">
        <v>12721</v>
      </c>
      <c r="C6291" s="614" t="s">
        <v>5390</v>
      </c>
      <c r="D6291" s="615">
        <v>28.48</v>
      </c>
      <c r="E6291" s="615">
        <v>2.31</v>
      </c>
      <c r="F6291" s="615">
        <v>30.79</v>
      </c>
    </row>
    <row r="6292" spans="1:6" ht="30">
      <c r="A6292" s="612">
        <v>89824</v>
      </c>
      <c r="B6292" s="613" t="s">
        <v>12729</v>
      </c>
      <c r="C6292" s="614" t="s">
        <v>5390</v>
      </c>
      <c r="D6292" s="615">
        <v>39.07</v>
      </c>
      <c r="E6292" s="615">
        <v>2.71</v>
      </c>
      <c r="F6292" s="615">
        <v>41.78</v>
      </c>
    </row>
    <row r="6293" spans="1:6" ht="30">
      <c r="A6293" s="612">
        <v>89668</v>
      </c>
      <c r="B6293" s="613" t="s">
        <v>12598</v>
      </c>
      <c r="C6293" s="614" t="s">
        <v>5390</v>
      </c>
      <c r="D6293" s="615">
        <v>28.23</v>
      </c>
      <c r="E6293" s="615">
        <v>3.35</v>
      </c>
      <c r="F6293" s="615">
        <v>31.58</v>
      </c>
    </row>
    <row r="6294" spans="1:6" ht="30">
      <c r="A6294" s="612">
        <v>89655</v>
      </c>
      <c r="B6294" s="613" t="s">
        <v>12586</v>
      </c>
      <c r="C6294" s="614" t="s">
        <v>5390</v>
      </c>
      <c r="D6294" s="615">
        <v>23.13</v>
      </c>
      <c r="E6294" s="615">
        <v>2.74</v>
      </c>
      <c r="F6294" s="615">
        <v>25.87</v>
      </c>
    </row>
    <row r="6295" spans="1:6" ht="30">
      <c r="A6295" s="612">
        <v>89662</v>
      </c>
      <c r="B6295" s="613" t="s">
        <v>12593</v>
      </c>
      <c r="C6295" s="614" t="s">
        <v>5390</v>
      </c>
      <c r="D6295" s="615">
        <v>30.38</v>
      </c>
      <c r="E6295" s="615">
        <v>3.1</v>
      </c>
      <c r="F6295" s="615">
        <v>33.479999999999997</v>
      </c>
    </row>
    <row r="6296" spans="1:6" ht="30">
      <c r="A6296" s="612">
        <v>89676</v>
      </c>
      <c r="B6296" s="613" t="s">
        <v>12606</v>
      </c>
      <c r="C6296" s="614" t="s">
        <v>5390</v>
      </c>
      <c r="D6296" s="615">
        <v>35.82</v>
      </c>
      <c r="E6296" s="615">
        <v>3.94</v>
      </c>
      <c r="F6296" s="615">
        <v>39.76</v>
      </c>
    </row>
    <row r="6297" spans="1:6" ht="30">
      <c r="A6297" s="612">
        <v>89686</v>
      </c>
      <c r="B6297" s="613" t="s">
        <v>12616</v>
      </c>
      <c r="C6297" s="614" t="s">
        <v>5390</v>
      </c>
      <c r="D6297" s="615">
        <v>56.06</v>
      </c>
      <c r="E6297" s="615">
        <v>4.66</v>
      </c>
      <c r="F6297" s="615">
        <v>60.72</v>
      </c>
    </row>
    <row r="6298" spans="1:6" ht="30">
      <c r="A6298" s="612">
        <v>89758</v>
      </c>
      <c r="B6298" s="613" t="s">
        <v>12672</v>
      </c>
      <c r="C6298" s="614" t="s">
        <v>5390</v>
      </c>
      <c r="D6298" s="615">
        <v>36.200000000000003</v>
      </c>
      <c r="E6298" s="615">
        <v>3.51</v>
      </c>
      <c r="F6298" s="615">
        <v>39.71</v>
      </c>
    </row>
    <row r="6299" spans="1:6" ht="30">
      <c r="A6299" s="612">
        <v>89763</v>
      </c>
      <c r="B6299" s="613" t="s">
        <v>12677</v>
      </c>
      <c r="C6299" s="614" t="s">
        <v>5390</v>
      </c>
      <c r="D6299" s="615">
        <v>55.86</v>
      </c>
      <c r="E6299" s="615">
        <v>4.17</v>
      </c>
      <c r="F6299" s="615">
        <v>60.03</v>
      </c>
    </row>
    <row r="6300" spans="1:6" ht="30">
      <c r="A6300" s="612">
        <v>104029</v>
      </c>
      <c r="B6300" s="613" t="s">
        <v>13121</v>
      </c>
      <c r="C6300" s="614" t="s">
        <v>5390</v>
      </c>
      <c r="D6300" s="615">
        <v>67.59</v>
      </c>
      <c r="E6300" s="615">
        <v>4.63</v>
      </c>
      <c r="F6300" s="615">
        <v>72.22</v>
      </c>
    </row>
    <row r="6301" spans="1:6" ht="30">
      <c r="A6301" s="612">
        <v>89818</v>
      </c>
      <c r="B6301" s="613" t="s">
        <v>12724</v>
      </c>
      <c r="C6301" s="614" t="s">
        <v>5390</v>
      </c>
      <c r="D6301" s="615">
        <v>55.13</v>
      </c>
      <c r="E6301" s="615">
        <v>2.2200000000000002</v>
      </c>
      <c r="F6301" s="615">
        <v>57.35</v>
      </c>
    </row>
    <row r="6302" spans="1:6" ht="30">
      <c r="A6302" s="612">
        <v>89831</v>
      </c>
      <c r="B6302" s="613" t="s">
        <v>12736</v>
      </c>
      <c r="C6302" s="614" t="s">
        <v>5390</v>
      </c>
      <c r="D6302" s="615">
        <v>66.77</v>
      </c>
      <c r="E6302" s="615">
        <v>2.5099999999999998</v>
      </c>
      <c r="F6302" s="615">
        <v>69.28</v>
      </c>
    </row>
    <row r="6303" spans="1:6" ht="45">
      <c r="A6303" s="612">
        <v>94724</v>
      </c>
      <c r="B6303" s="613" t="s">
        <v>7975</v>
      </c>
      <c r="C6303" s="614" t="s">
        <v>5390</v>
      </c>
      <c r="D6303" s="615">
        <v>25.48</v>
      </c>
      <c r="E6303" s="615">
        <v>2.79</v>
      </c>
      <c r="F6303" s="615">
        <v>28.27</v>
      </c>
    </row>
    <row r="6304" spans="1:6" ht="45">
      <c r="A6304" s="612">
        <v>94726</v>
      </c>
      <c r="B6304" s="613" t="s">
        <v>7976</v>
      </c>
      <c r="C6304" s="614" t="s">
        <v>5390</v>
      </c>
      <c r="D6304" s="615">
        <v>32.35</v>
      </c>
      <c r="E6304" s="615">
        <v>2.79</v>
      </c>
      <c r="F6304" s="615">
        <v>35.14</v>
      </c>
    </row>
    <row r="6305" spans="1:6" ht="45">
      <c r="A6305" s="612">
        <v>94728</v>
      </c>
      <c r="B6305" s="613" t="s">
        <v>7977</v>
      </c>
      <c r="C6305" s="614" t="s">
        <v>5390</v>
      </c>
      <c r="D6305" s="615">
        <v>51.48</v>
      </c>
      <c r="E6305" s="615">
        <v>3.68</v>
      </c>
      <c r="F6305" s="615">
        <v>55.16</v>
      </c>
    </row>
    <row r="6306" spans="1:6" ht="45">
      <c r="A6306" s="612">
        <v>94730</v>
      </c>
      <c r="B6306" s="613" t="s">
        <v>7978</v>
      </c>
      <c r="C6306" s="614" t="s">
        <v>5390</v>
      </c>
      <c r="D6306" s="615">
        <v>62.48</v>
      </c>
      <c r="E6306" s="615">
        <v>3.68</v>
      </c>
      <c r="F6306" s="615">
        <v>66.16</v>
      </c>
    </row>
    <row r="6307" spans="1:6" ht="45">
      <c r="A6307" s="612">
        <v>94732</v>
      </c>
      <c r="B6307" s="613" t="s">
        <v>12879</v>
      </c>
      <c r="C6307" s="614" t="s">
        <v>5390</v>
      </c>
      <c r="D6307" s="615">
        <v>101.79</v>
      </c>
      <c r="E6307" s="615">
        <v>6.39</v>
      </c>
      <c r="F6307" s="615">
        <v>108.18</v>
      </c>
    </row>
    <row r="6308" spans="1:6" ht="45">
      <c r="A6308" s="612">
        <v>94734</v>
      </c>
      <c r="B6308" s="613" t="s">
        <v>12880</v>
      </c>
      <c r="C6308" s="614" t="s">
        <v>5390</v>
      </c>
      <c r="D6308" s="615">
        <v>381.57</v>
      </c>
      <c r="E6308" s="615">
        <v>6.39</v>
      </c>
      <c r="F6308" s="615">
        <v>387.96</v>
      </c>
    </row>
    <row r="6309" spans="1:6" ht="45">
      <c r="A6309" s="612">
        <v>94736</v>
      </c>
      <c r="B6309" s="613" t="s">
        <v>12881</v>
      </c>
      <c r="C6309" s="614" t="s">
        <v>5390</v>
      </c>
      <c r="D6309" s="615">
        <v>555.4</v>
      </c>
      <c r="E6309" s="615">
        <v>12.9</v>
      </c>
      <c r="F6309" s="615">
        <v>568.29999999999995</v>
      </c>
    </row>
    <row r="6310" spans="1:6" ht="45">
      <c r="A6310" s="612">
        <v>94738</v>
      </c>
      <c r="B6310" s="613" t="s">
        <v>12882</v>
      </c>
      <c r="C6310" s="614" t="s">
        <v>5390</v>
      </c>
      <c r="D6310" s="615">
        <v>1688.58</v>
      </c>
      <c r="E6310" s="615">
        <v>12.9</v>
      </c>
      <c r="F6310" s="615">
        <v>1701.48</v>
      </c>
    </row>
    <row r="6311" spans="1:6" ht="30">
      <c r="A6311" s="612">
        <v>89691</v>
      </c>
      <c r="B6311" s="613" t="s">
        <v>12620</v>
      </c>
      <c r="C6311" s="614" t="s">
        <v>5390</v>
      </c>
      <c r="D6311" s="615">
        <v>9.41</v>
      </c>
      <c r="E6311" s="615">
        <v>5.51</v>
      </c>
      <c r="F6311" s="615">
        <v>14.92</v>
      </c>
    </row>
    <row r="6312" spans="1:6" ht="30">
      <c r="A6312" s="612">
        <v>89697</v>
      </c>
      <c r="B6312" s="613" t="s">
        <v>12626</v>
      </c>
      <c r="C6312" s="614" t="s">
        <v>5390</v>
      </c>
      <c r="D6312" s="615">
        <v>12.57</v>
      </c>
      <c r="E6312" s="615">
        <v>6.97</v>
      </c>
      <c r="F6312" s="615">
        <v>19.54</v>
      </c>
    </row>
    <row r="6313" spans="1:6" ht="30">
      <c r="A6313" s="612">
        <v>89705</v>
      </c>
      <c r="B6313" s="613" t="s">
        <v>12634</v>
      </c>
      <c r="C6313" s="614" t="s">
        <v>5390</v>
      </c>
      <c r="D6313" s="615">
        <v>19.87</v>
      </c>
      <c r="E6313" s="615">
        <v>8.1999999999999993</v>
      </c>
      <c r="F6313" s="615">
        <v>28.07</v>
      </c>
    </row>
    <row r="6314" spans="1:6" ht="30">
      <c r="A6314" s="612">
        <v>89706</v>
      </c>
      <c r="B6314" s="613" t="s">
        <v>12635</v>
      </c>
      <c r="C6314" s="614" t="s">
        <v>5390</v>
      </c>
      <c r="D6314" s="615">
        <v>51.48</v>
      </c>
      <c r="E6314" s="615">
        <v>9.65</v>
      </c>
      <c r="F6314" s="615">
        <v>61.13</v>
      </c>
    </row>
    <row r="6315" spans="1:6" ht="30">
      <c r="A6315" s="612">
        <v>104015</v>
      </c>
      <c r="B6315" s="613" t="s">
        <v>13109</v>
      </c>
      <c r="C6315" s="614" t="s">
        <v>5390</v>
      </c>
      <c r="D6315" s="615">
        <v>11.74</v>
      </c>
      <c r="E6315" s="615">
        <v>6.23</v>
      </c>
      <c r="F6315" s="615">
        <v>17.97</v>
      </c>
    </row>
    <row r="6316" spans="1:6" ht="30">
      <c r="A6316" s="612">
        <v>104016</v>
      </c>
      <c r="B6316" s="613" t="s">
        <v>13110</v>
      </c>
      <c r="C6316" s="614" t="s">
        <v>5390</v>
      </c>
      <c r="D6316" s="615">
        <v>16.600000000000001</v>
      </c>
      <c r="E6316" s="615">
        <v>7.58</v>
      </c>
      <c r="F6316" s="615">
        <v>24.18</v>
      </c>
    </row>
    <row r="6317" spans="1:6" ht="30">
      <c r="A6317" s="612">
        <v>104017</v>
      </c>
      <c r="B6317" s="613" t="s">
        <v>13111</v>
      </c>
      <c r="C6317" s="614" t="s">
        <v>5390</v>
      </c>
      <c r="D6317" s="615">
        <v>40</v>
      </c>
      <c r="E6317" s="615">
        <v>8.94</v>
      </c>
      <c r="F6317" s="615">
        <v>48.94</v>
      </c>
    </row>
    <row r="6318" spans="1:6" ht="30">
      <c r="A6318" s="612">
        <v>104018</v>
      </c>
      <c r="B6318" s="613" t="s">
        <v>13111</v>
      </c>
      <c r="C6318" s="614" t="s">
        <v>5390</v>
      </c>
      <c r="D6318" s="615">
        <v>16.28</v>
      </c>
      <c r="E6318" s="615">
        <v>6.79</v>
      </c>
      <c r="F6318" s="615">
        <v>23.07</v>
      </c>
    </row>
    <row r="6319" spans="1:6" ht="30">
      <c r="A6319" s="612">
        <v>89703</v>
      </c>
      <c r="B6319" s="613" t="s">
        <v>12632</v>
      </c>
      <c r="C6319" s="614" t="s">
        <v>5390</v>
      </c>
      <c r="D6319" s="615">
        <v>44.87</v>
      </c>
      <c r="E6319" s="615">
        <v>6.74</v>
      </c>
      <c r="F6319" s="615">
        <v>51.61</v>
      </c>
    </row>
    <row r="6320" spans="1:6" ht="30">
      <c r="A6320" s="612">
        <v>89694</v>
      </c>
      <c r="B6320" s="613" t="s">
        <v>12623</v>
      </c>
      <c r="C6320" s="614" t="s">
        <v>5390</v>
      </c>
      <c r="D6320" s="615">
        <v>16.39</v>
      </c>
      <c r="E6320" s="615">
        <v>5.51</v>
      </c>
      <c r="F6320" s="615">
        <v>21.9</v>
      </c>
    </row>
    <row r="6321" spans="1:6" ht="30">
      <c r="A6321" s="612">
        <v>89700</v>
      </c>
      <c r="B6321" s="613" t="s">
        <v>12629</v>
      </c>
      <c r="C6321" s="614" t="s">
        <v>5390</v>
      </c>
      <c r="D6321" s="615">
        <v>18.850000000000001</v>
      </c>
      <c r="E6321" s="615">
        <v>6.22</v>
      </c>
      <c r="F6321" s="615">
        <v>25.07</v>
      </c>
    </row>
    <row r="6322" spans="1:6" ht="45">
      <c r="A6322" s="612">
        <v>89959</v>
      </c>
      <c r="B6322" s="613" t="s">
        <v>7979</v>
      </c>
      <c r="C6322" s="614" t="s">
        <v>5390</v>
      </c>
      <c r="D6322" s="615">
        <v>148.4</v>
      </c>
      <c r="E6322" s="615">
        <v>112.32</v>
      </c>
      <c r="F6322" s="615">
        <v>260.72000000000003</v>
      </c>
    </row>
    <row r="6323" spans="1:6" ht="30">
      <c r="A6323" s="612">
        <v>89718</v>
      </c>
      <c r="B6323" s="613" t="s">
        <v>12636</v>
      </c>
      <c r="C6323" s="614" t="s">
        <v>5421</v>
      </c>
      <c r="D6323" s="615">
        <v>50.69</v>
      </c>
      <c r="E6323" s="615">
        <v>7.55</v>
      </c>
      <c r="F6323" s="615">
        <v>58.24</v>
      </c>
    </row>
    <row r="6324" spans="1:6" ht="30">
      <c r="A6324" s="612">
        <v>89765</v>
      </c>
      <c r="B6324" s="613" t="s">
        <v>12679</v>
      </c>
      <c r="C6324" s="614" t="s">
        <v>5390</v>
      </c>
      <c r="D6324" s="615">
        <v>12.29</v>
      </c>
      <c r="E6324" s="615">
        <v>6.23</v>
      </c>
      <c r="F6324" s="615">
        <v>18.52</v>
      </c>
    </row>
    <row r="6325" spans="1:6" ht="30">
      <c r="A6325" s="612">
        <v>89768</v>
      </c>
      <c r="B6325" s="613" t="s">
        <v>12681</v>
      </c>
      <c r="C6325" s="614" t="s">
        <v>5390</v>
      </c>
      <c r="D6325" s="615">
        <v>19.54</v>
      </c>
      <c r="E6325" s="615">
        <v>7.34</v>
      </c>
      <c r="F6325" s="615">
        <v>26.88</v>
      </c>
    </row>
    <row r="6326" spans="1:6" ht="30">
      <c r="A6326" s="612">
        <v>89769</v>
      </c>
      <c r="B6326" s="613" t="s">
        <v>12682</v>
      </c>
      <c r="C6326" s="614" t="s">
        <v>5390</v>
      </c>
      <c r="D6326" s="615">
        <v>51.08</v>
      </c>
      <c r="E6326" s="615">
        <v>8.65</v>
      </c>
      <c r="F6326" s="615">
        <v>59.73</v>
      </c>
    </row>
    <row r="6327" spans="1:6" ht="30">
      <c r="A6327" s="612">
        <v>104022</v>
      </c>
      <c r="B6327" s="613" t="s">
        <v>13114</v>
      </c>
      <c r="C6327" s="614" t="s">
        <v>5390</v>
      </c>
      <c r="D6327" s="615">
        <v>64.52</v>
      </c>
      <c r="E6327" s="615">
        <v>9.94</v>
      </c>
      <c r="F6327" s="615">
        <v>74.459999999999994</v>
      </c>
    </row>
    <row r="6328" spans="1:6" ht="30">
      <c r="A6328" s="612">
        <v>104019</v>
      </c>
      <c r="B6328" s="613" t="s">
        <v>13112</v>
      </c>
      <c r="C6328" s="614" t="s">
        <v>5390</v>
      </c>
      <c r="D6328" s="615">
        <v>39.64</v>
      </c>
      <c r="E6328" s="615">
        <v>7.99</v>
      </c>
      <c r="F6328" s="615">
        <v>47.63</v>
      </c>
    </row>
    <row r="6329" spans="1:6" ht="30">
      <c r="A6329" s="612">
        <v>104030</v>
      </c>
      <c r="B6329" s="613" t="s">
        <v>13122</v>
      </c>
      <c r="C6329" s="614" t="s">
        <v>5390</v>
      </c>
      <c r="D6329" s="615">
        <v>56.75</v>
      </c>
      <c r="E6329" s="615">
        <v>9.2899999999999991</v>
      </c>
      <c r="F6329" s="615">
        <v>66.040000000000006</v>
      </c>
    </row>
    <row r="6330" spans="1:6" ht="30">
      <c r="A6330" s="612">
        <v>89772</v>
      </c>
      <c r="B6330" s="613" t="s">
        <v>12683</v>
      </c>
      <c r="C6330" s="614" t="s">
        <v>5421</v>
      </c>
      <c r="D6330" s="615">
        <v>94.13</v>
      </c>
      <c r="E6330" s="615">
        <v>1.35</v>
      </c>
      <c r="F6330" s="615">
        <v>95.48</v>
      </c>
    </row>
    <row r="6331" spans="1:6" ht="30">
      <c r="A6331" s="612">
        <v>89842</v>
      </c>
      <c r="B6331" s="613" t="s">
        <v>12747</v>
      </c>
      <c r="C6331" s="614" t="s">
        <v>5390</v>
      </c>
      <c r="D6331" s="615">
        <v>49.58</v>
      </c>
      <c r="E6331" s="615">
        <v>4.6399999999999997</v>
      </c>
      <c r="F6331" s="615">
        <v>54.22</v>
      </c>
    </row>
    <row r="6332" spans="1:6" ht="30">
      <c r="A6332" s="612">
        <v>89844</v>
      </c>
      <c r="B6332" s="613" t="s">
        <v>12748</v>
      </c>
      <c r="C6332" s="614" t="s">
        <v>5390</v>
      </c>
      <c r="D6332" s="615">
        <v>62.8</v>
      </c>
      <c r="E6332" s="615">
        <v>5.44</v>
      </c>
      <c r="F6332" s="615">
        <v>68.239999999999995</v>
      </c>
    </row>
    <row r="6333" spans="1:6" ht="30">
      <c r="A6333" s="612">
        <v>89845</v>
      </c>
      <c r="B6333" s="613" t="s">
        <v>12749</v>
      </c>
      <c r="C6333" s="614" t="s">
        <v>5390</v>
      </c>
      <c r="D6333" s="615">
        <v>100.06</v>
      </c>
      <c r="E6333" s="615">
        <v>6.81</v>
      </c>
      <c r="F6333" s="615">
        <v>106.87</v>
      </c>
    </row>
    <row r="6334" spans="1:6" ht="30">
      <c r="A6334" s="612">
        <v>89846</v>
      </c>
      <c r="B6334" s="613" t="s">
        <v>12750</v>
      </c>
      <c r="C6334" s="614" t="s">
        <v>5390</v>
      </c>
      <c r="D6334" s="615">
        <v>219.02</v>
      </c>
      <c r="E6334" s="615">
        <v>8.9700000000000006</v>
      </c>
      <c r="F6334" s="615">
        <v>227.99</v>
      </c>
    </row>
    <row r="6335" spans="1:6" ht="30">
      <c r="A6335" s="612">
        <v>89847</v>
      </c>
      <c r="B6335" s="613" t="s">
        <v>12751</v>
      </c>
      <c r="C6335" s="614" t="s">
        <v>5390</v>
      </c>
      <c r="D6335" s="615">
        <v>261.89999999999998</v>
      </c>
      <c r="E6335" s="615">
        <v>10.78</v>
      </c>
      <c r="F6335" s="615">
        <v>272.68</v>
      </c>
    </row>
    <row r="6336" spans="1:6" ht="30">
      <c r="A6336" s="612">
        <v>104020</v>
      </c>
      <c r="B6336" s="613" t="s">
        <v>13113</v>
      </c>
      <c r="C6336" s="614" t="s">
        <v>5390</v>
      </c>
      <c r="D6336" s="615">
        <v>55.11</v>
      </c>
      <c r="E6336" s="615">
        <v>5.05</v>
      </c>
      <c r="F6336" s="615">
        <v>60.16</v>
      </c>
    </row>
    <row r="6337" spans="1:6" ht="45">
      <c r="A6337" s="612">
        <v>94756</v>
      </c>
      <c r="B6337" s="613" t="s">
        <v>7980</v>
      </c>
      <c r="C6337" s="614" t="s">
        <v>5390</v>
      </c>
      <c r="D6337" s="615">
        <v>8.27</v>
      </c>
      <c r="E6337" s="615">
        <v>5.58</v>
      </c>
      <c r="F6337" s="615">
        <v>13.85</v>
      </c>
    </row>
    <row r="6338" spans="1:6" ht="45">
      <c r="A6338" s="612">
        <v>94757</v>
      </c>
      <c r="B6338" s="613" t="s">
        <v>7981</v>
      </c>
      <c r="C6338" s="614" t="s">
        <v>5390</v>
      </c>
      <c r="D6338" s="615">
        <v>13.52</v>
      </c>
      <c r="E6338" s="615">
        <v>5.58</v>
      </c>
      <c r="F6338" s="615">
        <v>19.100000000000001</v>
      </c>
    </row>
    <row r="6339" spans="1:6" ht="45">
      <c r="A6339" s="612">
        <v>94758</v>
      </c>
      <c r="B6339" s="613" t="s">
        <v>7982</v>
      </c>
      <c r="C6339" s="614" t="s">
        <v>5390</v>
      </c>
      <c r="D6339" s="615">
        <v>44.22</v>
      </c>
      <c r="E6339" s="615">
        <v>7.32</v>
      </c>
      <c r="F6339" s="615">
        <v>51.54</v>
      </c>
    </row>
    <row r="6340" spans="1:6" ht="45">
      <c r="A6340" s="612">
        <v>94759</v>
      </c>
      <c r="B6340" s="613" t="s">
        <v>7983</v>
      </c>
      <c r="C6340" s="614" t="s">
        <v>5390</v>
      </c>
      <c r="D6340" s="615">
        <v>55.59</v>
      </c>
      <c r="E6340" s="615">
        <v>7.32</v>
      </c>
      <c r="F6340" s="615">
        <v>62.91</v>
      </c>
    </row>
    <row r="6341" spans="1:6" ht="45">
      <c r="A6341" s="612">
        <v>94760</v>
      </c>
      <c r="B6341" s="613" t="s">
        <v>7984</v>
      </c>
      <c r="C6341" s="614" t="s">
        <v>5390</v>
      </c>
      <c r="D6341" s="615">
        <v>92.82</v>
      </c>
      <c r="E6341" s="615">
        <v>12.75</v>
      </c>
      <c r="F6341" s="615">
        <v>105.57</v>
      </c>
    </row>
    <row r="6342" spans="1:6" ht="45">
      <c r="A6342" s="612">
        <v>94761</v>
      </c>
      <c r="B6342" s="613" t="s">
        <v>7985</v>
      </c>
      <c r="C6342" s="614" t="s">
        <v>5390</v>
      </c>
      <c r="D6342" s="615">
        <v>208.61</v>
      </c>
      <c r="E6342" s="615">
        <v>12.75</v>
      </c>
      <c r="F6342" s="615">
        <v>221.36</v>
      </c>
    </row>
    <row r="6343" spans="1:6" ht="45">
      <c r="A6343" s="612">
        <v>94762</v>
      </c>
      <c r="B6343" s="613" t="s">
        <v>7986</v>
      </c>
      <c r="C6343" s="614" t="s">
        <v>5390</v>
      </c>
      <c r="D6343" s="615">
        <v>247.29</v>
      </c>
      <c r="E6343" s="615">
        <v>25.81</v>
      </c>
      <c r="F6343" s="615">
        <v>273.10000000000002</v>
      </c>
    </row>
    <row r="6344" spans="1:6" ht="45">
      <c r="A6344" s="612">
        <v>94763</v>
      </c>
      <c r="B6344" s="613" t="s">
        <v>12885</v>
      </c>
      <c r="C6344" s="614" t="s">
        <v>5390</v>
      </c>
      <c r="D6344" s="615">
        <v>305.64</v>
      </c>
      <c r="E6344" s="615">
        <v>25.81</v>
      </c>
      <c r="F6344" s="615">
        <v>331.45</v>
      </c>
    </row>
    <row r="6345" spans="1:6" ht="30">
      <c r="A6345" s="612">
        <v>89974</v>
      </c>
      <c r="B6345" s="613" t="s">
        <v>7987</v>
      </c>
      <c r="C6345" s="614" t="s">
        <v>5390</v>
      </c>
      <c r="D6345" s="615">
        <v>260.63</v>
      </c>
      <c r="E6345" s="615">
        <v>61.73</v>
      </c>
      <c r="F6345" s="615">
        <v>322.36</v>
      </c>
    </row>
    <row r="6346" spans="1:6" ht="30">
      <c r="A6346" s="612">
        <v>89695</v>
      </c>
      <c r="B6346" s="613" t="s">
        <v>12624</v>
      </c>
      <c r="C6346" s="614" t="s">
        <v>5390</v>
      </c>
      <c r="D6346" s="615">
        <v>13.17</v>
      </c>
      <c r="E6346" s="615">
        <v>5.51</v>
      </c>
      <c r="F6346" s="615">
        <v>18.68</v>
      </c>
    </row>
    <row r="6347" spans="1:6" ht="30">
      <c r="A6347" s="612">
        <v>89702</v>
      </c>
      <c r="B6347" s="613" t="s">
        <v>12631</v>
      </c>
      <c r="C6347" s="614" t="s">
        <v>5390</v>
      </c>
      <c r="D6347" s="615">
        <v>17.13</v>
      </c>
      <c r="E6347" s="615">
        <v>6.97</v>
      </c>
      <c r="F6347" s="615">
        <v>24.1</v>
      </c>
    </row>
    <row r="6348" spans="1:6" ht="30">
      <c r="A6348" s="612">
        <v>89767</v>
      </c>
      <c r="B6348" s="613" t="s">
        <v>12680</v>
      </c>
      <c r="C6348" s="614" t="s">
        <v>5390</v>
      </c>
      <c r="D6348" s="615">
        <v>16.86</v>
      </c>
      <c r="E6348" s="615">
        <v>6.22</v>
      </c>
      <c r="F6348" s="615">
        <v>23.08</v>
      </c>
    </row>
    <row r="6349" spans="1:6" ht="30">
      <c r="A6349" s="612">
        <v>89654</v>
      </c>
      <c r="B6349" s="613" t="s">
        <v>12585</v>
      </c>
      <c r="C6349" s="614" t="s">
        <v>5390</v>
      </c>
      <c r="D6349" s="615">
        <v>19.010000000000002</v>
      </c>
      <c r="E6349" s="615">
        <v>2.74</v>
      </c>
      <c r="F6349" s="615">
        <v>21.75</v>
      </c>
    </row>
    <row r="6350" spans="1:6" ht="30">
      <c r="A6350" s="612">
        <v>89661</v>
      </c>
      <c r="B6350" s="613" t="s">
        <v>12592</v>
      </c>
      <c r="C6350" s="614" t="s">
        <v>5390</v>
      </c>
      <c r="D6350" s="615">
        <v>21.96</v>
      </c>
      <c r="E6350" s="615">
        <v>3.47</v>
      </c>
      <c r="F6350" s="615">
        <v>25.43</v>
      </c>
    </row>
    <row r="6351" spans="1:6" ht="30">
      <c r="A6351" s="612">
        <v>89674</v>
      </c>
      <c r="B6351" s="613" t="s">
        <v>12604</v>
      </c>
      <c r="C6351" s="614" t="s">
        <v>5390</v>
      </c>
      <c r="D6351" s="615">
        <v>29.03</v>
      </c>
      <c r="E6351" s="615">
        <v>4.09</v>
      </c>
      <c r="F6351" s="615">
        <v>33.119999999999997</v>
      </c>
    </row>
    <row r="6352" spans="1:6" ht="30">
      <c r="A6352" s="612">
        <v>89684</v>
      </c>
      <c r="B6352" s="613" t="s">
        <v>12614</v>
      </c>
      <c r="C6352" s="614" t="s">
        <v>5390</v>
      </c>
      <c r="D6352" s="615">
        <v>43.21</v>
      </c>
      <c r="E6352" s="615">
        <v>4.8099999999999996</v>
      </c>
      <c r="F6352" s="615">
        <v>48.02</v>
      </c>
    </row>
    <row r="6353" spans="1:6" ht="30">
      <c r="A6353" s="612">
        <v>89741</v>
      </c>
      <c r="B6353" s="613" t="s">
        <v>12657</v>
      </c>
      <c r="C6353" s="614" t="s">
        <v>5390</v>
      </c>
      <c r="D6353" s="615">
        <v>21.82</v>
      </c>
      <c r="E6353" s="615">
        <v>3.1</v>
      </c>
      <c r="F6353" s="615">
        <v>24.92</v>
      </c>
    </row>
    <row r="6354" spans="1:6" ht="30">
      <c r="A6354" s="612">
        <v>89757</v>
      </c>
      <c r="B6354" s="613" t="s">
        <v>12671</v>
      </c>
      <c r="C6354" s="614" t="s">
        <v>5390</v>
      </c>
      <c r="D6354" s="615">
        <v>28.87</v>
      </c>
      <c r="E6354" s="615">
        <v>3.65</v>
      </c>
      <c r="F6354" s="615">
        <v>32.520000000000003</v>
      </c>
    </row>
    <row r="6355" spans="1:6" ht="30">
      <c r="A6355" s="612">
        <v>89762</v>
      </c>
      <c r="B6355" s="613" t="s">
        <v>12676</v>
      </c>
      <c r="C6355" s="614" t="s">
        <v>5390</v>
      </c>
      <c r="D6355" s="615">
        <v>43.02</v>
      </c>
      <c r="E6355" s="615">
        <v>4.3</v>
      </c>
      <c r="F6355" s="615">
        <v>47.32</v>
      </c>
    </row>
    <row r="6356" spans="1:6" ht="30">
      <c r="A6356" s="612">
        <v>104027</v>
      </c>
      <c r="B6356" s="613" t="s">
        <v>13119</v>
      </c>
      <c r="C6356" s="614" t="s">
        <v>5390</v>
      </c>
      <c r="D6356" s="615">
        <v>63.01</v>
      </c>
      <c r="E6356" s="615">
        <v>4.95</v>
      </c>
      <c r="F6356" s="615">
        <v>67.959999999999994</v>
      </c>
    </row>
    <row r="6357" spans="1:6" ht="30">
      <c r="A6357" s="612">
        <v>89816</v>
      </c>
      <c r="B6357" s="613" t="s">
        <v>12722</v>
      </c>
      <c r="C6357" s="614" t="s">
        <v>5390</v>
      </c>
      <c r="D6357" s="615">
        <v>42.26</v>
      </c>
      <c r="E6357" s="615">
        <v>2.31</v>
      </c>
      <c r="F6357" s="615">
        <v>44.57</v>
      </c>
    </row>
    <row r="6358" spans="1:6" ht="30">
      <c r="A6358" s="612">
        <v>89828</v>
      </c>
      <c r="B6358" s="613" t="s">
        <v>12733</v>
      </c>
      <c r="C6358" s="614" t="s">
        <v>5390</v>
      </c>
      <c r="D6358" s="615">
        <v>62.14</v>
      </c>
      <c r="E6358" s="615">
        <v>2.71</v>
      </c>
      <c r="F6358" s="615">
        <v>64.849999999999994</v>
      </c>
    </row>
    <row r="6359" spans="1:6" ht="30">
      <c r="A6359" s="612">
        <v>89837</v>
      </c>
      <c r="B6359" s="613" t="s">
        <v>12742</v>
      </c>
      <c r="C6359" s="614" t="s">
        <v>5390</v>
      </c>
      <c r="D6359" s="615">
        <v>139.72</v>
      </c>
      <c r="E6359" s="615">
        <v>3.37</v>
      </c>
      <c r="F6359" s="615">
        <v>143.09</v>
      </c>
    </row>
    <row r="6360" spans="1:6" ht="30">
      <c r="A6360" s="612">
        <v>89839</v>
      </c>
      <c r="B6360" s="613" t="s">
        <v>12744</v>
      </c>
      <c r="C6360" s="614" t="s">
        <v>5390</v>
      </c>
      <c r="D6360" s="615">
        <v>181.33</v>
      </c>
      <c r="E6360" s="615">
        <v>4.47</v>
      </c>
      <c r="F6360" s="615">
        <v>185.8</v>
      </c>
    </row>
    <row r="6361" spans="1:6" ht="30">
      <c r="A6361" s="612">
        <v>89841</v>
      </c>
      <c r="B6361" s="613" t="s">
        <v>12746</v>
      </c>
      <c r="C6361" s="614" t="s">
        <v>5390</v>
      </c>
      <c r="D6361" s="615">
        <v>276.89</v>
      </c>
      <c r="E6361" s="615">
        <v>5.4</v>
      </c>
      <c r="F6361" s="615">
        <v>282.29000000000002</v>
      </c>
    </row>
    <row r="6362" spans="1:6" ht="15.75">
      <c r="A6362" s="621"/>
      <c r="B6362" s="622" t="s">
        <v>11553</v>
      </c>
      <c r="C6362" s="628"/>
      <c r="D6362" s="629"/>
      <c r="E6362" s="629"/>
      <c r="F6362" s="629"/>
    </row>
    <row r="6363" spans="1:6">
      <c r="A6363" s="617" t="s">
        <v>17155</v>
      </c>
      <c r="B6363" s="618" t="s">
        <v>17156</v>
      </c>
      <c r="C6363" s="619" t="s">
        <v>5421</v>
      </c>
      <c r="D6363" s="620">
        <v>17.97</v>
      </c>
      <c r="E6363" s="620">
        <v>16.16</v>
      </c>
      <c r="F6363" s="620">
        <v>34.130000000000003</v>
      </c>
    </row>
    <row r="6364" spans="1:6">
      <c r="A6364" s="617" t="s">
        <v>17157</v>
      </c>
      <c r="B6364" s="618" t="s">
        <v>17158</v>
      </c>
      <c r="C6364" s="619" t="s">
        <v>5421</v>
      </c>
      <c r="D6364" s="620">
        <v>10.07</v>
      </c>
      <c r="E6364" s="620">
        <v>25.22</v>
      </c>
      <c r="F6364" s="620">
        <v>35.29</v>
      </c>
    </row>
    <row r="6365" spans="1:6">
      <c r="A6365" s="617" t="s">
        <v>17159</v>
      </c>
      <c r="B6365" s="618" t="s">
        <v>17160</v>
      </c>
      <c r="C6365" s="619" t="s">
        <v>5390</v>
      </c>
      <c r="D6365" s="620">
        <v>2.31</v>
      </c>
      <c r="E6365" s="620">
        <v>4.51</v>
      </c>
      <c r="F6365" s="620">
        <v>6.82</v>
      </c>
    </row>
    <row r="6366" spans="1:6">
      <c r="A6366" s="617" t="s">
        <v>17161</v>
      </c>
      <c r="B6366" s="618" t="s">
        <v>17162</v>
      </c>
      <c r="C6366" s="619" t="s">
        <v>5435</v>
      </c>
      <c r="D6366" s="620">
        <v>197.36</v>
      </c>
      <c r="E6366" s="620">
        <v>0</v>
      </c>
      <c r="F6366" s="620">
        <v>197.36</v>
      </c>
    </row>
    <row r="6367" spans="1:6">
      <c r="A6367" s="617" t="s">
        <v>17163</v>
      </c>
      <c r="B6367" s="618" t="s">
        <v>17164</v>
      </c>
      <c r="C6367" s="619" t="s">
        <v>17165</v>
      </c>
      <c r="D6367" s="620">
        <v>1555.53</v>
      </c>
      <c r="E6367" s="620">
        <v>0</v>
      </c>
      <c r="F6367" s="620">
        <v>1555.53</v>
      </c>
    </row>
    <row r="6368" spans="1:6">
      <c r="A6368" s="617" t="s">
        <v>17166</v>
      </c>
      <c r="B6368" s="618" t="s">
        <v>17167</v>
      </c>
      <c r="C6368" s="619" t="s">
        <v>5421</v>
      </c>
      <c r="D6368" s="620">
        <v>3.73</v>
      </c>
      <c r="E6368" s="620">
        <v>9.06</v>
      </c>
      <c r="F6368" s="620">
        <v>12.79</v>
      </c>
    </row>
    <row r="6369" spans="1:6">
      <c r="A6369" s="617" t="s">
        <v>17168</v>
      </c>
      <c r="B6369" s="618" t="s">
        <v>17169</v>
      </c>
      <c r="C6369" s="619" t="s">
        <v>5390</v>
      </c>
      <c r="D6369" s="620">
        <v>3.95</v>
      </c>
      <c r="E6369" s="620">
        <v>11.67</v>
      </c>
      <c r="F6369" s="620">
        <v>15.62</v>
      </c>
    </row>
    <row r="6370" spans="1:6">
      <c r="A6370" s="617" t="s">
        <v>17170</v>
      </c>
      <c r="B6370" s="618" t="s">
        <v>17171</v>
      </c>
      <c r="C6370" s="619" t="s">
        <v>5390</v>
      </c>
      <c r="D6370" s="620">
        <v>42.62</v>
      </c>
      <c r="E6370" s="620">
        <v>52.41</v>
      </c>
      <c r="F6370" s="620">
        <v>95.03</v>
      </c>
    </row>
    <row r="6371" spans="1:6">
      <c r="A6371" s="621"/>
      <c r="B6371" s="627" t="s">
        <v>11554</v>
      </c>
      <c r="C6371" s="628"/>
      <c r="D6371" s="629"/>
      <c r="E6371" s="629"/>
      <c r="F6371" s="629"/>
    </row>
    <row r="6372" spans="1:6" ht="45">
      <c r="A6372" s="612">
        <v>92834</v>
      </c>
      <c r="B6372" s="613" t="s">
        <v>7988</v>
      </c>
      <c r="C6372" s="614" t="s">
        <v>5421</v>
      </c>
      <c r="D6372" s="615">
        <v>5.77</v>
      </c>
      <c r="E6372" s="615">
        <v>3.93</v>
      </c>
      <c r="F6372" s="615">
        <v>9.6999999999999993</v>
      </c>
    </row>
    <row r="6373" spans="1:6" ht="45">
      <c r="A6373" s="612">
        <v>92836</v>
      </c>
      <c r="B6373" s="613" t="s">
        <v>7989</v>
      </c>
      <c r="C6373" s="614" t="s">
        <v>5421</v>
      </c>
      <c r="D6373" s="615">
        <v>7.38</v>
      </c>
      <c r="E6373" s="615">
        <v>5</v>
      </c>
      <c r="F6373" s="615">
        <v>12.38</v>
      </c>
    </row>
    <row r="6374" spans="1:6" ht="45">
      <c r="A6374" s="612">
        <v>92838</v>
      </c>
      <c r="B6374" s="613" t="s">
        <v>7990</v>
      </c>
      <c r="C6374" s="614" t="s">
        <v>5421</v>
      </c>
      <c r="D6374" s="615">
        <v>8.8000000000000007</v>
      </c>
      <c r="E6374" s="615">
        <v>6.05</v>
      </c>
      <c r="F6374" s="615">
        <v>14.85</v>
      </c>
    </row>
    <row r="6375" spans="1:6" ht="45">
      <c r="A6375" s="612">
        <v>92840</v>
      </c>
      <c r="B6375" s="613" t="s">
        <v>7991</v>
      </c>
      <c r="C6375" s="614" t="s">
        <v>5421</v>
      </c>
      <c r="D6375" s="615">
        <v>10.5</v>
      </c>
      <c r="E6375" s="615">
        <v>7.11</v>
      </c>
      <c r="F6375" s="615">
        <v>17.61</v>
      </c>
    </row>
    <row r="6376" spans="1:6" ht="45">
      <c r="A6376" s="612">
        <v>92842</v>
      </c>
      <c r="B6376" s="613" t="s">
        <v>7992</v>
      </c>
      <c r="C6376" s="614" t="s">
        <v>5421</v>
      </c>
      <c r="D6376" s="615">
        <v>11.94</v>
      </c>
      <c r="E6376" s="615">
        <v>8.15</v>
      </c>
      <c r="F6376" s="615">
        <v>20.09</v>
      </c>
    </row>
    <row r="6377" spans="1:6" ht="45">
      <c r="A6377" s="612">
        <v>92844</v>
      </c>
      <c r="B6377" s="613" t="s">
        <v>7993</v>
      </c>
      <c r="C6377" s="614" t="s">
        <v>5421</v>
      </c>
      <c r="D6377" s="615">
        <v>13.62</v>
      </c>
      <c r="E6377" s="615">
        <v>9.2200000000000006</v>
      </c>
      <c r="F6377" s="615">
        <v>22.84</v>
      </c>
    </row>
    <row r="6378" spans="1:6" ht="45">
      <c r="A6378" s="612">
        <v>92846</v>
      </c>
      <c r="B6378" s="613" t="s">
        <v>7994</v>
      </c>
      <c r="C6378" s="614" t="s">
        <v>5421</v>
      </c>
      <c r="D6378" s="615">
        <v>15.05</v>
      </c>
      <c r="E6378" s="615">
        <v>10.26</v>
      </c>
      <c r="F6378" s="615">
        <v>25.31</v>
      </c>
    </row>
    <row r="6379" spans="1:6" ht="45">
      <c r="A6379" s="612">
        <v>92848</v>
      </c>
      <c r="B6379" s="613" t="s">
        <v>7995</v>
      </c>
      <c r="C6379" s="614" t="s">
        <v>5421</v>
      </c>
      <c r="D6379" s="615">
        <v>16.760000000000002</v>
      </c>
      <c r="E6379" s="615">
        <v>11.34</v>
      </c>
      <c r="F6379" s="615">
        <v>28.1</v>
      </c>
    </row>
    <row r="6380" spans="1:6">
      <c r="A6380" s="621"/>
      <c r="B6380" s="627" t="s">
        <v>11555</v>
      </c>
      <c r="C6380" s="628"/>
      <c r="D6380" s="629"/>
      <c r="E6380" s="629"/>
      <c r="F6380" s="629"/>
    </row>
    <row r="6381" spans="1:6" ht="45">
      <c r="A6381" s="612">
        <v>92850</v>
      </c>
      <c r="B6381" s="613" t="s">
        <v>7996</v>
      </c>
      <c r="C6381" s="614" t="s">
        <v>5421</v>
      </c>
      <c r="D6381" s="615">
        <v>10.91</v>
      </c>
      <c r="E6381" s="615">
        <v>7.42</v>
      </c>
      <c r="F6381" s="615">
        <v>18.329999999999998</v>
      </c>
    </row>
    <row r="6382" spans="1:6" ht="45">
      <c r="A6382" s="612">
        <v>92852</v>
      </c>
      <c r="B6382" s="613" t="s">
        <v>7997</v>
      </c>
      <c r="C6382" s="614" t="s">
        <v>5421</v>
      </c>
      <c r="D6382" s="615">
        <v>13.75</v>
      </c>
      <c r="E6382" s="615">
        <v>9.4</v>
      </c>
      <c r="F6382" s="615">
        <v>23.15</v>
      </c>
    </row>
    <row r="6383" spans="1:6" ht="45">
      <c r="A6383" s="612">
        <v>92854</v>
      </c>
      <c r="B6383" s="613" t="s">
        <v>7998</v>
      </c>
      <c r="C6383" s="614" t="s">
        <v>5421</v>
      </c>
      <c r="D6383" s="615">
        <v>16.78</v>
      </c>
      <c r="E6383" s="615">
        <v>11.41</v>
      </c>
      <c r="F6383" s="615">
        <v>28.19</v>
      </c>
    </row>
    <row r="6384" spans="1:6" ht="45">
      <c r="A6384" s="612">
        <v>92856</v>
      </c>
      <c r="B6384" s="613" t="s">
        <v>7999</v>
      </c>
      <c r="C6384" s="614" t="s">
        <v>5421</v>
      </c>
      <c r="D6384" s="615">
        <v>19.78</v>
      </c>
      <c r="E6384" s="615">
        <v>13.44</v>
      </c>
      <c r="F6384" s="615">
        <v>33.22</v>
      </c>
    </row>
    <row r="6385" spans="1:6" ht="45">
      <c r="A6385" s="612">
        <v>92858</v>
      </c>
      <c r="B6385" s="613" t="s">
        <v>8000</v>
      </c>
      <c r="C6385" s="614" t="s">
        <v>5421</v>
      </c>
      <c r="D6385" s="615">
        <v>22.6</v>
      </c>
      <c r="E6385" s="615">
        <v>15.42</v>
      </c>
      <c r="F6385" s="615">
        <v>38.020000000000003</v>
      </c>
    </row>
    <row r="6386" spans="1:6" ht="45">
      <c r="A6386" s="612">
        <v>92860</v>
      </c>
      <c r="B6386" s="613" t="s">
        <v>8001</v>
      </c>
      <c r="C6386" s="614" t="s">
        <v>5421</v>
      </c>
      <c r="D6386" s="615">
        <v>25.7</v>
      </c>
      <c r="E6386" s="615">
        <v>17.48</v>
      </c>
      <c r="F6386" s="615">
        <v>43.18</v>
      </c>
    </row>
    <row r="6387" spans="1:6" ht="45">
      <c r="A6387" s="612">
        <v>92862</v>
      </c>
      <c r="B6387" s="613" t="s">
        <v>8002</v>
      </c>
      <c r="C6387" s="614" t="s">
        <v>5421</v>
      </c>
      <c r="D6387" s="615">
        <v>28.73</v>
      </c>
      <c r="E6387" s="615">
        <v>19.45</v>
      </c>
      <c r="F6387" s="615">
        <v>48.18</v>
      </c>
    </row>
    <row r="6388" spans="1:6" ht="45">
      <c r="A6388" s="612">
        <v>92864</v>
      </c>
      <c r="B6388" s="613" t="s">
        <v>8003</v>
      </c>
      <c r="C6388" s="614" t="s">
        <v>5421</v>
      </c>
      <c r="D6388" s="615">
        <v>31.75</v>
      </c>
      <c r="E6388" s="615">
        <v>21.47</v>
      </c>
      <c r="F6388" s="615">
        <v>53.22</v>
      </c>
    </row>
    <row r="6389" spans="1:6">
      <c r="A6389" s="621"/>
      <c r="B6389" s="627" t="s">
        <v>11556</v>
      </c>
      <c r="C6389" s="628"/>
      <c r="D6389" s="629"/>
      <c r="E6389" s="629"/>
      <c r="F6389" s="629"/>
    </row>
    <row r="6390" spans="1:6" ht="30">
      <c r="A6390" s="612">
        <v>90733</v>
      </c>
      <c r="B6390" s="613" t="s">
        <v>8004</v>
      </c>
      <c r="C6390" s="614" t="s">
        <v>5421</v>
      </c>
      <c r="D6390" s="615">
        <v>1.05</v>
      </c>
      <c r="E6390" s="615">
        <v>2.62</v>
      </c>
      <c r="F6390" s="615">
        <v>3.67</v>
      </c>
    </row>
    <row r="6391" spans="1:6" ht="30">
      <c r="A6391" s="612">
        <v>90734</v>
      </c>
      <c r="B6391" s="613" t="s">
        <v>8005</v>
      </c>
      <c r="C6391" s="614" t="s">
        <v>5421</v>
      </c>
      <c r="D6391" s="615">
        <v>1.24</v>
      </c>
      <c r="E6391" s="615">
        <v>3.1</v>
      </c>
      <c r="F6391" s="615">
        <v>4.34</v>
      </c>
    </row>
    <row r="6392" spans="1:6" ht="30">
      <c r="A6392" s="612">
        <v>90735</v>
      </c>
      <c r="B6392" s="613" t="s">
        <v>8006</v>
      </c>
      <c r="C6392" s="614" t="s">
        <v>5421</v>
      </c>
      <c r="D6392" s="615">
        <v>1.44</v>
      </c>
      <c r="E6392" s="615">
        <v>3.58</v>
      </c>
      <c r="F6392" s="615">
        <v>5.0199999999999996</v>
      </c>
    </row>
    <row r="6393" spans="1:6" ht="30">
      <c r="A6393" s="612">
        <v>90736</v>
      </c>
      <c r="B6393" s="613" t="s">
        <v>8007</v>
      </c>
      <c r="C6393" s="614" t="s">
        <v>5421</v>
      </c>
      <c r="D6393" s="615">
        <v>1.64</v>
      </c>
      <c r="E6393" s="615">
        <v>4.05</v>
      </c>
      <c r="F6393" s="615">
        <v>5.69</v>
      </c>
    </row>
    <row r="6394" spans="1:6" ht="30">
      <c r="A6394" s="612">
        <v>90737</v>
      </c>
      <c r="B6394" s="613" t="s">
        <v>8008</v>
      </c>
      <c r="C6394" s="614" t="s">
        <v>5421</v>
      </c>
      <c r="D6394" s="615">
        <v>1.83</v>
      </c>
      <c r="E6394" s="615">
        <v>4.55</v>
      </c>
      <c r="F6394" s="615">
        <v>6.38</v>
      </c>
    </row>
    <row r="6395" spans="1:6" ht="30">
      <c r="A6395" s="612">
        <v>90738</v>
      </c>
      <c r="B6395" s="613" t="s">
        <v>8009</v>
      </c>
      <c r="C6395" s="614" t="s">
        <v>5421</v>
      </c>
      <c r="D6395" s="615">
        <v>2.04</v>
      </c>
      <c r="E6395" s="615">
        <v>5.01</v>
      </c>
      <c r="F6395" s="615">
        <v>7.05</v>
      </c>
    </row>
    <row r="6396" spans="1:6" ht="30">
      <c r="A6396" s="612">
        <v>90739</v>
      </c>
      <c r="B6396" s="613" t="s">
        <v>8010</v>
      </c>
      <c r="C6396" s="614" t="s">
        <v>5421</v>
      </c>
      <c r="D6396" s="615">
        <v>5.5</v>
      </c>
      <c r="E6396" s="615">
        <v>4.03</v>
      </c>
      <c r="F6396" s="615">
        <v>9.5299999999999994</v>
      </c>
    </row>
    <row r="6397" spans="1:6">
      <c r="A6397" s="621"/>
      <c r="B6397" s="627" t="s">
        <v>11557</v>
      </c>
      <c r="C6397" s="628"/>
      <c r="D6397" s="629"/>
      <c r="E6397" s="629"/>
      <c r="F6397" s="629"/>
    </row>
    <row r="6398" spans="1:6" ht="30">
      <c r="A6398" s="612">
        <v>90740</v>
      </c>
      <c r="B6398" s="613" t="s">
        <v>8011</v>
      </c>
      <c r="C6398" s="614" t="s">
        <v>5421</v>
      </c>
      <c r="D6398" s="615">
        <v>1.39</v>
      </c>
      <c r="E6398" s="615">
        <v>3.44</v>
      </c>
      <c r="F6398" s="615">
        <v>4.83</v>
      </c>
    </row>
    <row r="6399" spans="1:6" ht="30">
      <c r="A6399" s="612">
        <v>90741</v>
      </c>
      <c r="B6399" s="613" t="s">
        <v>8012</v>
      </c>
      <c r="C6399" s="614" t="s">
        <v>5421</v>
      </c>
      <c r="D6399" s="615">
        <v>1.57</v>
      </c>
      <c r="E6399" s="615">
        <v>3.95</v>
      </c>
      <c r="F6399" s="615">
        <v>5.52</v>
      </c>
    </row>
    <row r="6400" spans="1:6" ht="30">
      <c r="A6400" s="612">
        <v>90742</v>
      </c>
      <c r="B6400" s="613" t="s">
        <v>8013</v>
      </c>
      <c r="C6400" s="614" t="s">
        <v>5421</v>
      </c>
      <c r="D6400" s="615">
        <v>1.78</v>
      </c>
      <c r="E6400" s="615">
        <v>4.41</v>
      </c>
      <c r="F6400" s="615">
        <v>6.19</v>
      </c>
    </row>
    <row r="6401" spans="1:6" ht="30">
      <c r="A6401" s="612">
        <v>90743</v>
      </c>
      <c r="B6401" s="613" t="s">
        <v>8014</v>
      </c>
      <c r="C6401" s="614" t="s">
        <v>5421</v>
      </c>
      <c r="D6401" s="615">
        <v>1.99</v>
      </c>
      <c r="E6401" s="615">
        <v>4.88</v>
      </c>
      <c r="F6401" s="615">
        <v>6.87</v>
      </c>
    </row>
    <row r="6402" spans="1:6" ht="30">
      <c r="A6402" s="612">
        <v>90744</v>
      </c>
      <c r="B6402" s="613" t="s">
        <v>8015</v>
      </c>
      <c r="C6402" s="614" t="s">
        <v>5421</v>
      </c>
      <c r="D6402" s="615">
        <v>2.19</v>
      </c>
      <c r="E6402" s="615">
        <v>5.35</v>
      </c>
      <c r="F6402" s="615">
        <v>7.54</v>
      </c>
    </row>
    <row r="6403" spans="1:6" ht="30">
      <c r="A6403" s="612">
        <v>90745</v>
      </c>
      <c r="B6403" s="613" t="s">
        <v>8016</v>
      </c>
      <c r="C6403" s="614" t="s">
        <v>5421</v>
      </c>
      <c r="D6403" s="615">
        <v>6.15</v>
      </c>
      <c r="E6403" s="615">
        <v>4.49</v>
      </c>
      <c r="F6403" s="615">
        <v>10.64</v>
      </c>
    </row>
    <row r="6404" spans="1:6" ht="45">
      <c r="A6404" s="612">
        <v>90746</v>
      </c>
      <c r="B6404" s="613" t="s">
        <v>8017</v>
      </c>
      <c r="C6404" s="614" t="s">
        <v>5421</v>
      </c>
      <c r="D6404" s="615">
        <v>1.1299999999999999</v>
      </c>
      <c r="E6404" s="615">
        <v>2.83</v>
      </c>
      <c r="F6404" s="615">
        <v>3.96</v>
      </c>
    </row>
    <row r="6405" spans="1:6" ht="45">
      <c r="A6405" s="612">
        <v>90747</v>
      </c>
      <c r="B6405" s="613" t="s">
        <v>8018</v>
      </c>
      <c r="C6405" s="614" t="s">
        <v>5421</v>
      </c>
      <c r="D6405" s="615">
        <v>11.99</v>
      </c>
      <c r="E6405" s="615">
        <v>5.96</v>
      </c>
      <c r="F6405" s="615">
        <v>17.95</v>
      </c>
    </row>
    <row r="6406" spans="1:6">
      <c r="A6406" s="621"/>
      <c r="B6406" s="627" t="s">
        <v>11558</v>
      </c>
      <c r="C6406" s="628"/>
      <c r="D6406" s="629"/>
      <c r="E6406" s="629"/>
      <c r="F6406" s="629"/>
    </row>
    <row r="6407" spans="1:6" ht="45">
      <c r="A6407" s="612">
        <v>92833</v>
      </c>
      <c r="B6407" s="613" t="s">
        <v>8022</v>
      </c>
      <c r="C6407" s="614" t="s">
        <v>5421</v>
      </c>
      <c r="D6407" s="615">
        <v>150.24</v>
      </c>
      <c r="E6407" s="615">
        <v>3.86</v>
      </c>
      <c r="F6407" s="615">
        <v>154.1</v>
      </c>
    </row>
    <row r="6408" spans="1:6" ht="45">
      <c r="A6408" s="612">
        <v>92835</v>
      </c>
      <c r="B6408" s="613" t="s">
        <v>8023</v>
      </c>
      <c r="C6408" s="614" t="s">
        <v>5421</v>
      </c>
      <c r="D6408" s="615">
        <v>157.12</v>
      </c>
      <c r="E6408" s="615">
        <v>4.93</v>
      </c>
      <c r="F6408" s="615">
        <v>162.05000000000001</v>
      </c>
    </row>
    <row r="6409" spans="1:6" ht="45">
      <c r="A6409" s="612">
        <v>92837</v>
      </c>
      <c r="B6409" s="613" t="s">
        <v>8024</v>
      </c>
      <c r="C6409" s="614" t="s">
        <v>5421</v>
      </c>
      <c r="D6409" s="615">
        <v>278.41000000000003</v>
      </c>
      <c r="E6409" s="615">
        <v>5.98</v>
      </c>
      <c r="F6409" s="615">
        <v>284.39</v>
      </c>
    </row>
    <row r="6410" spans="1:6" ht="45">
      <c r="A6410" s="612">
        <v>92839</v>
      </c>
      <c r="B6410" s="613" t="s">
        <v>8025</v>
      </c>
      <c r="C6410" s="614" t="s">
        <v>5421</v>
      </c>
      <c r="D6410" s="615">
        <v>340.75</v>
      </c>
      <c r="E6410" s="615">
        <v>7.05</v>
      </c>
      <c r="F6410" s="615">
        <v>347.8</v>
      </c>
    </row>
    <row r="6411" spans="1:6" ht="45">
      <c r="A6411" s="612">
        <v>92841</v>
      </c>
      <c r="B6411" s="613" t="s">
        <v>8026</v>
      </c>
      <c r="C6411" s="614" t="s">
        <v>5421</v>
      </c>
      <c r="D6411" s="615">
        <v>444.17</v>
      </c>
      <c r="E6411" s="615">
        <v>8.1</v>
      </c>
      <c r="F6411" s="615">
        <v>452.27</v>
      </c>
    </row>
    <row r="6412" spans="1:6" ht="45">
      <c r="A6412" s="612">
        <v>92843</v>
      </c>
      <c r="B6412" s="613" t="s">
        <v>8027</v>
      </c>
      <c r="C6412" s="614" t="s">
        <v>5421</v>
      </c>
      <c r="D6412" s="615">
        <v>459.97</v>
      </c>
      <c r="E6412" s="615">
        <v>9.15</v>
      </c>
      <c r="F6412" s="615">
        <v>469.12</v>
      </c>
    </row>
    <row r="6413" spans="1:6" ht="45">
      <c r="A6413" s="612">
        <v>92845</v>
      </c>
      <c r="B6413" s="613" t="s">
        <v>8028</v>
      </c>
      <c r="C6413" s="614" t="s">
        <v>5421</v>
      </c>
      <c r="D6413" s="615">
        <v>682.31</v>
      </c>
      <c r="E6413" s="615">
        <v>10.19</v>
      </c>
      <c r="F6413" s="615">
        <v>692.5</v>
      </c>
    </row>
    <row r="6414" spans="1:6" ht="45">
      <c r="A6414" s="612">
        <v>92847</v>
      </c>
      <c r="B6414" s="613" t="s">
        <v>8029</v>
      </c>
      <c r="C6414" s="614" t="s">
        <v>5421</v>
      </c>
      <c r="D6414" s="615">
        <v>700.93</v>
      </c>
      <c r="E6414" s="615">
        <v>11.27</v>
      </c>
      <c r="F6414" s="615">
        <v>712.2</v>
      </c>
    </row>
    <row r="6415" spans="1:6">
      <c r="A6415" s="621"/>
      <c r="B6415" s="627" t="s">
        <v>11559</v>
      </c>
      <c r="C6415" s="628"/>
      <c r="D6415" s="629"/>
      <c r="E6415" s="629"/>
      <c r="F6415" s="629"/>
    </row>
    <row r="6416" spans="1:6" ht="45">
      <c r="A6416" s="612">
        <v>92849</v>
      </c>
      <c r="B6416" s="613" t="s">
        <v>8030</v>
      </c>
      <c r="C6416" s="614" t="s">
        <v>5421</v>
      </c>
      <c r="D6416" s="615">
        <v>155.38999999999999</v>
      </c>
      <c r="E6416" s="615">
        <v>7.34</v>
      </c>
      <c r="F6416" s="615">
        <v>162.72999999999999</v>
      </c>
    </row>
    <row r="6417" spans="1:6" ht="45">
      <c r="A6417" s="612">
        <v>92851</v>
      </c>
      <c r="B6417" s="613" t="s">
        <v>8031</v>
      </c>
      <c r="C6417" s="614" t="s">
        <v>5421</v>
      </c>
      <c r="D6417" s="615">
        <v>163.5</v>
      </c>
      <c r="E6417" s="615">
        <v>9.32</v>
      </c>
      <c r="F6417" s="615">
        <v>172.82</v>
      </c>
    </row>
    <row r="6418" spans="1:6" ht="45">
      <c r="A6418" s="612">
        <v>92853</v>
      </c>
      <c r="B6418" s="613" t="s">
        <v>8032</v>
      </c>
      <c r="C6418" s="614" t="s">
        <v>5421</v>
      </c>
      <c r="D6418" s="615">
        <v>286.39</v>
      </c>
      <c r="E6418" s="615">
        <v>11.34</v>
      </c>
      <c r="F6418" s="615">
        <v>297.73</v>
      </c>
    </row>
    <row r="6419" spans="1:6" ht="45">
      <c r="A6419" s="612">
        <v>92855</v>
      </c>
      <c r="B6419" s="613" t="s">
        <v>8033</v>
      </c>
      <c r="C6419" s="614" t="s">
        <v>5421</v>
      </c>
      <c r="D6419" s="615">
        <v>350.04</v>
      </c>
      <c r="E6419" s="615">
        <v>13.37</v>
      </c>
      <c r="F6419" s="615">
        <v>363.41</v>
      </c>
    </row>
    <row r="6420" spans="1:6" ht="45">
      <c r="A6420" s="612">
        <v>92857</v>
      </c>
      <c r="B6420" s="613" t="s">
        <v>8034</v>
      </c>
      <c r="C6420" s="614" t="s">
        <v>5421</v>
      </c>
      <c r="D6420" s="615">
        <v>454.85</v>
      </c>
      <c r="E6420" s="615">
        <v>15.35</v>
      </c>
      <c r="F6420" s="615">
        <v>470.2</v>
      </c>
    </row>
    <row r="6421" spans="1:6" ht="45">
      <c r="A6421" s="612">
        <v>92859</v>
      </c>
      <c r="B6421" s="613" t="s">
        <v>8035</v>
      </c>
      <c r="C6421" s="614" t="s">
        <v>5421</v>
      </c>
      <c r="D6421" s="615">
        <v>472.06</v>
      </c>
      <c r="E6421" s="615">
        <v>17.399999999999999</v>
      </c>
      <c r="F6421" s="615">
        <v>489.46</v>
      </c>
    </row>
    <row r="6422" spans="1:6" ht="45">
      <c r="A6422" s="612">
        <v>92861</v>
      </c>
      <c r="B6422" s="613" t="s">
        <v>8036</v>
      </c>
      <c r="C6422" s="614" t="s">
        <v>5421</v>
      </c>
      <c r="D6422" s="615">
        <v>695.99</v>
      </c>
      <c r="E6422" s="615">
        <v>19.38</v>
      </c>
      <c r="F6422" s="615">
        <v>715.37</v>
      </c>
    </row>
    <row r="6423" spans="1:6" ht="45">
      <c r="A6423" s="612">
        <v>92863</v>
      </c>
      <c r="B6423" s="613" t="s">
        <v>8037</v>
      </c>
      <c r="C6423" s="614" t="s">
        <v>5421</v>
      </c>
      <c r="D6423" s="615">
        <v>715.93</v>
      </c>
      <c r="E6423" s="615">
        <v>21.39</v>
      </c>
      <c r="F6423" s="615">
        <v>737.32</v>
      </c>
    </row>
    <row r="6424" spans="1:6">
      <c r="A6424" s="621"/>
      <c r="B6424" s="627" t="s">
        <v>11560</v>
      </c>
      <c r="C6424" s="628"/>
      <c r="D6424" s="629"/>
      <c r="E6424" s="629"/>
      <c r="F6424" s="629"/>
    </row>
    <row r="6425" spans="1:6" ht="30">
      <c r="A6425" s="612">
        <v>102264</v>
      </c>
      <c r="B6425" s="613" t="s">
        <v>8038</v>
      </c>
      <c r="C6425" s="614" t="s">
        <v>5421</v>
      </c>
      <c r="D6425" s="615">
        <v>19.8</v>
      </c>
      <c r="E6425" s="615">
        <v>2.57</v>
      </c>
      <c r="F6425" s="615">
        <v>22.37</v>
      </c>
    </row>
    <row r="6426" spans="1:6" ht="30">
      <c r="A6426" s="612">
        <v>90694</v>
      </c>
      <c r="B6426" s="613" t="s">
        <v>8039</v>
      </c>
      <c r="C6426" s="614" t="s">
        <v>5421</v>
      </c>
      <c r="D6426" s="615">
        <v>49.65</v>
      </c>
      <c r="E6426" s="615">
        <v>2.57</v>
      </c>
      <c r="F6426" s="615">
        <v>52.22</v>
      </c>
    </row>
    <row r="6427" spans="1:6" ht="30">
      <c r="A6427" s="612">
        <v>90695</v>
      </c>
      <c r="B6427" s="613" t="s">
        <v>8040</v>
      </c>
      <c r="C6427" s="614" t="s">
        <v>5421</v>
      </c>
      <c r="D6427" s="615">
        <v>96.35</v>
      </c>
      <c r="E6427" s="615">
        <v>3.05</v>
      </c>
      <c r="F6427" s="615">
        <v>99.4</v>
      </c>
    </row>
    <row r="6428" spans="1:6" ht="30">
      <c r="A6428" s="612">
        <v>90696</v>
      </c>
      <c r="B6428" s="613" t="s">
        <v>8041</v>
      </c>
      <c r="C6428" s="614" t="s">
        <v>5421</v>
      </c>
      <c r="D6428" s="615">
        <v>162.69999999999999</v>
      </c>
      <c r="E6428" s="615">
        <v>3.52</v>
      </c>
      <c r="F6428" s="615">
        <v>166.22</v>
      </c>
    </row>
    <row r="6429" spans="1:6" ht="30">
      <c r="A6429" s="612">
        <v>90697</v>
      </c>
      <c r="B6429" s="613" t="s">
        <v>8042</v>
      </c>
      <c r="C6429" s="614" t="s">
        <v>5421</v>
      </c>
      <c r="D6429" s="615">
        <v>254</v>
      </c>
      <c r="E6429" s="615">
        <v>4</v>
      </c>
      <c r="F6429" s="615">
        <v>258</v>
      </c>
    </row>
    <row r="6430" spans="1:6" ht="30">
      <c r="A6430" s="612">
        <v>90698</v>
      </c>
      <c r="B6430" s="613" t="s">
        <v>8043</v>
      </c>
      <c r="C6430" s="614" t="s">
        <v>5421</v>
      </c>
      <c r="D6430" s="615">
        <v>390.03</v>
      </c>
      <c r="E6430" s="615">
        <v>4.4800000000000004</v>
      </c>
      <c r="F6430" s="615">
        <v>394.51</v>
      </c>
    </row>
    <row r="6431" spans="1:6" ht="30">
      <c r="A6431" s="612">
        <v>90699</v>
      </c>
      <c r="B6431" s="613" t="s">
        <v>8044</v>
      </c>
      <c r="C6431" s="614" t="s">
        <v>5421</v>
      </c>
      <c r="D6431" s="615">
        <v>550.41999999999996</v>
      </c>
      <c r="E6431" s="615">
        <v>4.96</v>
      </c>
      <c r="F6431" s="615">
        <v>555.38</v>
      </c>
    </row>
    <row r="6432" spans="1:6" ht="30">
      <c r="A6432" s="612">
        <v>90700</v>
      </c>
      <c r="B6432" s="613" t="s">
        <v>8045</v>
      </c>
      <c r="C6432" s="614" t="s">
        <v>5421</v>
      </c>
      <c r="D6432" s="615">
        <v>644.16</v>
      </c>
      <c r="E6432" s="615">
        <v>3.95</v>
      </c>
      <c r="F6432" s="615">
        <v>648.11</v>
      </c>
    </row>
    <row r="6433" spans="1:6">
      <c r="A6433" s="621"/>
      <c r="B6433" s="627" t="s">
        <v>11561</v>
      </c>
      <c r="C6433" s="628"/>
      <c r="D6433" s="629"/>
      <c r="E6433" s="629"/>
      <c r="F6433" s="629"/>
    </row>
    <row r="6434" spans="1:6" ht="30">
      <c r="A6434" s="612">
        <v>90701</v>
      </c>
      <c r="B6434" s="613" t="s">
        <v>8046</v>
      </c>
      <c r="C6434" s="614" t="s">
        <v>5421</v>
      </c>
      <c r="D6434" s="615">
        <v>74.150000000000006</v>
      </c>
      <c r="E6434" s="615">
        <v>3.39</v>
      </c>
      <c r="F6434" s="615">
        <v>77.540000000000006</v>
      </c>
    </row>
    <row r="6435" spans="1:6" ht="30">
      <c r="A6435" s="612">
        <v>90702</v>
      </c>
      <c r="B6435" s="613" t="s">
        <v>8047</v>
      </c>
      <c r="C6435" s="614" t="s">
        <v>5421</v>
      </c>
      <c r="D6435" s="615">
        <v>124.71</v>
      </c>
      <c r="E6435" s="615">
        <v>3.88</v>
      </c>
      <c r="F6435" s="615">
        <v>128.59</v>
      </c>
    </row>
    <row r="6436" spans="1:6" ht="30">
      <c r="A6436" s="612">
        <v>90703</v>
      </c>
      <c r="B6436" s="613" t="s">
        <v>8048</v>
      </c>
      <c r="C6436" s="614" t="s">
        <v>5421</v>
      </c>
      <c r="D6436" s="615">
        <v>196.57</v>
      </c>
      <c r="E6436" s="615">
        <v>4.3499999999999996</v>
      </c>
      <c r="F6436" s="615">
        <v>200.92</v>
      </c>
    </row>
    <row r="6437" spans="1:6" ht="30">
      <c r="A6437" s="612">
        <v>90704</v>
      </c>
      <c r="B6437" s="613" t="s">
        <v>8049</v>
      </c>
      <c r="C6437" s="614" t="s">
        <v>5421</v>
      </c>
      <c r="D6437" s="615">
        <v>292.61</v>
      </c>
      <c r="E6437" s="615">
        <v>4.84</v>
      </c>
      <c r="F6437" s="615">
        <v>297.45</v>
      </c>
    </row>
    <row r="6438" spans="1:6" ht="30">
      <c r="A6438" s="612">
        <v>90705</v>
      </c>
      <c r="B6438" s="613" t="s">
        <v>8050</v>
      </c>
      <c r="C6438" s="614" t="s">
        <v>5421</v>
      </c>
      <c r="D6438" s="615">
        <v>385.76</v>
      </c>
      <c r="E6438" s="615">
        <v>5.3</v>
      </c>
      <c r="F6438" s="615">
        <v>391.06</v>
      </c>
    </row>
    <row r="6439" spans="1:6" ht="30">
      <c r="A6439" s="612">
        <v>90706</v>
      </c>
      <c r="B6439" s="613" t="s">
        <v>8051</v>
      </c>
      <c r="C6439" s="614" t="s">
        <v>5421</v>
      </c>
      <c r="D6439" s="615">
        <v>513.26</v>
      </c>
      <c r="E6439" s="615">
        <v>4.42</v>
      </c>
      <c r="F6439" s="615">
        <v>517.67999999999995</v>
      </c>
    </row>
    <row r="6440" spans="1:6">
      <c r="A6440" s="621"/>
      <c r="B6440" s="627" t="s">
        <v>11562</v>
      </c>
      <c r="C6440" s="628"/>
      <c r="D6440" s="629"/>
      <c r="E6440" s="629"/>
      <c r="F6440" s="629"/>
    </row>
    <row r="6441" spans="1:6" ht="45">
      <c r="A6441" s="612">
        <v>94870</v>
      </c>
      <c r="B6441" s="613" t="s">
        <v>8019</v>
      </c>
      <c r="C6441" s="614" t="s">
        <v>5421</v>
      </c>
      <c r="D6441" s="615">
        <v>1.48</v>
      </c>
      <c r="E6441" s="615">
        <v>0.68</v>
      </c>
      <c r="F6441" s="615">
        <v>2.16</v>
      </c>
    </row>
    <row r="6442" spans="1:6" ht="45">
      <c r="A6442" s="612">
        <v>94872</v>
      </c>
      <c r="B6442" s="613" t="s">
        <v>8020</v>
      </c>
      <c r="C6442" s="614" t="s">
        <v>5421</v>
      </c>
      <c r="D6442" s="615">
        <v>1.8</v>
      </c>
      <c r="E6442" s="615">
        <v>1.21</v>
      </c>
      <c r="F6442" s="615">
        <v>3.01</v>
      </c>
    </row>
    <row r="6443" spans="1:6" ht="45">
      <c r="A6443" s="612">
        <v>94876</v>
      </c>
      <c r="B6443" s="613" t="s">
        <v>8021</v>
      </c>
      <c r="C6443" s="614" t="s">
        <v>5421</v>
      </c>
      <c r="D6443" s="615">
        <v>21.43</v>
      </c>
      <c r="E6443" s="615">
        <v>9</v>
      </c>
      <c r="F6443" s="615">
        <v>30.43</v>
      </c>
    </row>
    <row r="6444" spans="1:6" ht="45">
      <c r="A6444" s="612">
        <v>94878</v>
      </c>
      <c r="B6444" s="613" t="s">
        <v>10343</v>
      </c>
      <c r="C6444" s="614" t="s">
        <v>5421</v>
      </c>
      <c r="D6444" s="615">
        <v>24.6</v>
      </c>
      <c r="E6444" s="615">
        <v>10.56</v>
      </c>
      <c r="F6444" s="615">
        <v>35.159999999999997</v>
      </c>
    </row>
    <row r="6445" spans="1:6" ht="45">
      <c r="A6445" s="612">
        <v>94880</v>
      </c>
      <c r="B6445" s="613" t="s">
        <v>10345</v>
      </c>
      <c r="C6445" s="614" t="s">
        <v>5421</v>
      </c>
      <c r="D6445" s="615">
        <v>32.64</v>
      </c>
      <c r="E6445" s="615">
        <v>12.94</v>
      </c>
      <c r="F6445" s="615">
        <v>45.58</v>
      </c>
    </row>
    <row r="6446" spans="1:6" ht="45">
      <c r="A6446" s="612">
        <v>94882</v>
      </c>
      <c r="B6446" s="613" t="s">
        <v>10347</v>
      </c>
      <c r="C6446" s="614" t="s">
        <v>5421</v>
      </c>
      <c r="D6446" s="615">
        <v>37.520000000000003</v>
      </c>
      <c r="E6446" s="615">
        <v>15.33</v>
      </c>
      <c r="F6446" s="615">
        <v>52.85</v>
      </c>
    </row>
    <row r="6447" spans="1:6" ht="45">
      <c r="A6447" s="612">
        <v>94884</v>
      </c>
      <c r="B6447" s="613" t="s">
        <v>10348</v>
      </c>
      <c r="C6447" s="614" t="s">
        <v>5421</v>
      </c>
      <c r="D6447" s="615">
        <v>47.38</v>
      </c>
      <c r="E6447" s="615">
        <v>20.21</v>
      </c>
      <c r="F6447" s="615">
        <v>67.59</v>
      </c>
    </row>
    <row r="6448" spans="1:6" ht="30">
      <c r="A6448" s="621"/>
      <c r="B6448" s="627" t="s">
        <v>11563</v>
      </c>
      <c r="C6448" s="628"/>
      <c r="D6448" s="629"/>
      <c r="E6448" s="629"/>
      <c r="F6448" s="629"/>
    </row>
    <row r="6449" spans="1:6" ht="30">
      <c r="A6449" s="612">
        <v>94869</v>
      </c>
      <c r="B6449" s="613" t="s">
        <v>8052</v>
      </c>
      <c r="C6449" s="614" t="s">
        <v>5421</v>
      </c>
      <c r="D6449" s="615">
        <v>128.43</v>
      </c>
      <c r="E6449" s="615">
        <v>0.67</v>
      </c>
      <c r="F6449" s="615">
        <v>129.1</v>
      </c>
    </row>
    <row r="6450" spans="1:6" ht="30">
      <c r="A6450" s="612">
        <v>94871</v>
      </c>
      <c r="B6450" s="613" t="s">
        <v>8053</v>
      </c>
      <c r="C6450" s="614" t="s">
        <v>5421</v>
      </c>
      <c r="D6450" s="615">
        <v>200.71</v>
      </c>
      <c r="E6450" s="615">
        <v>1.19</v>
      </c>
      <c r="F6450" s="615">
        <v>201.9</v>
      </c>
    </row>
    <row r="6451" spans="1:6" ht="30">
      <c r="A6451" s="612">
        <v>90708</v>
      </c>
      <c r="B6451" s="613" t="s">
        <v>8054</v>
      </c>
      <c r="C6451" s="614" t="s">
        <v>5421</v>
      </c>
      <c r="D6451" s="615">
        <v>726.69</v>
      </c>
      <c r="E6451" s="615">
        <v>5.91</v>
      </c>
      <c r="F6451" s="615">
        <v>732.6</v>
      </c>
    </row>
    <row r="6452" spans="1:6" ht="30">
      <c r="A6452" s="612">
        <v>94875</v>
      </c>
      <c r="B6452" s="613" t="s">
        <v>8055</v>
      </c>
      <c r="C6452" s="614" t="s">
        <v>5421</v>
      </c>
      <c r="D6452" s="615">
        <v>1180.33</v>
      </c>
      <c r="E6452" s="615">
        <v>8.9600000000000009</v>
      </c>
      <c r="F6452" s="615">
        <v>1189.29</v>
      </c>
    </row>
    <row r="6453" spans="1:6" ht="30">
      <c r="A6453" s="612">
        <v>94879</v>
      </c>
      <c r="B6453" s="613" t="s">
        <v>10344</v>
      </c>
      <c r="C6453" s="614" t="s">
        <v>5421</v>
      </c>
      <c r="D6453" s="615">
        <v>1817.86</v>
      </c>
      <c r="E6453" s="615">
        <v>12.91</v>
      </c>
      <c r="F6453" s="615">
        <v>1830.77</v>
      </c>
    </row>
    <row r="6454" spans="1:6" ht="30">
      <c r="A6454" s="612">
        <v>94881</v>
      </c>
      <c r="B6454" s="613" t="s">
        <v>10346</v>
      </c>
      <c r="C6454" s="614" t="s">
        <v>5421</v>
      </c>
      <c r="D6454" s="615">
        <v>2504.8200000000002</v>
      </c>
      <c r="E6454" s="615">
        <v>15.28</v>
      </c>
      <c r="F6454" s="615">
        <v>2520.1</v>
      </c>
    </row>
    <row r="6455" spans="1:6">
      <c r="A6455" s="621"/>
      <c r="B6455" s="627" t="s">
        <v>11564</v>
      </c>
      <c r="C6455" s="628"/>
      <c r="D6455" s="629"/>
      <c r="E6455" s="629"/>
      <c r="F6455" s="629"/>
    </row>
    <row r="6456" spans="1:6" ht="30">
      <c r="A6456" s="612">
        <v>103372</v>
      </c>
      <c r="B6456" s="613" t="s">
        <v>10413</v>
      </c>
      <c r="C6456" s="614" t="s">
        <v>5421</v>
      </c>
      <c r="D6456" s="615">
        <v>5.74</v>
      </c>
      <c r="E6456" s="615">
        <v>0.15</v>
      </c>
      <c r="F6456" s="615">
        <v>5.89</v>
      </c>
    </row>
    <row r="6457" spans="1:6" ht="30">
      <c r="A6457" s="612">
        <v>103373</v>
      </c>
      <c r="B6457" s="613" t="s">
        <v>10414</v>
      </c>
      <c r="C6457" s="614" t="s">
        <v>5421</v>
      </c>
      <c r="D6457" s="615">
        <v>11.3</v>
      </c>
      <c r="E6457" s="615">
        <v>0.25</v>
      </c>
      <c r="F6457" s="615">
        <v>11.55</v>
      </c>
    </row>
    <row r="6458" spans="1:6" ht="30">
      <c r="A6458" s="612">
        <v>103376</v>
      </c>
      <c r="B6458" s="613" t="s">
        <v>10415</v>
      </c>
      <c r="C6458" s="614" t="s">
        <v>5421</v>
      </c>
      <c r="D6458" s="615">
        <v>136.72999999999999</v>
      </c>
      <c r="E6458" s="615">
        <v>0.9</v>
      </c>
      <c r="F6458" s="615">
        <v>137.63</v>
      </c>
    </row>
    <row r="6459" spans="1:6" ht="30">
      <c r="A6459" s="612">
        <v>103377</v>
      </c>
      <c r="B6459" s="613" t="s">
        <v>10416</v>
      </c>
      <c r="C6459" s="614" t="s">
        <v>5421</v>
      </c>
      <c r="D6459" s="615">
        <v>293.20999999999998</v>
      </c>
      <c r="E6459" s="615">
        <v>1.31</v>
      </c>
      <c r="F6459" s="615">
        <v>294.52</v>
      </c>
    </row>
    <row r="6460" spans="1:6" ht="30">
      <c r="A6460" s="612">
        <v>103379</v>
      </c>
      <c r="B6460" s="613" t="s">
        <v>10417</v>
      </c>
      <c r="C6460" s="614" t="s">
        <v>5421</v>
      </c>
      <c r="D6460" s="615">
        <v>456.89</v>
      </c>
      <c r="E6460" s="615">
        <v>1.65</v>
      </c>
      <c r="F6460" s="615">
        <v>458.54</v>
      </c>
    </row>
    <row r="6461" spans="1:6" ht="30">
      <c r="A6461" s="612">
        <v>103383</v>
      </c>
      <c r="B6461" s="613" t="s">
        <v>10418</v>
      </c>
      <c r="C6461" s="614" t="s">
        <v>5421</v>
      </c>
      <c r="D6461" s="615">
        <v>1122.01</v>
      </c>
      <c r="E6461" s="615">
        <v>1.45</v>
      </c>
      <c r="F6461" s="615">
        <v>1123.46</v>
      </c>
    </row>
    <row r="6462" spans="1:6" ht="30">
      <c r="A6462" s="612">
        <v>103385</v>
      </c>
      <c r="B6462" s="613" t="s">
        <v>10419</v>
      </c>
      <c r="C6462" s="614" t="s">
        <v>5421</v>
      </c>
      <c r="D6462" s="615">
        <v>1808.45</v>
      </c>
      <c r="E6462" s="615">
        <v>2.81</v>
      </c>
      <c r="F6462" s="615">
        <v>1811.26</v>
      </c>
    </row>
    <row r="6463" spans="1:6" ht="30">
      <c r="A6463" s="612">
        <v>103387</v>
      </c>
      <c r="B6463" s="613" t="s">
        <v>10420</v>
      </c>
      <c r="C6463" s="614" t="s">
        <v>5421</v>
      </c>
      <c r="D6463" s="615">
        <v>3173.31</v>
      </c>
      <c r="E6463" s="615">
        <v>4.43</v>
      </c>
      <c r="F6463" s="615">
        <v>3177.74</v>
      </c>
    </row>
    <row r="6464" spans="1:6" ht="30">
      <c r="A6464" s="612">
        <v>103389</v>
      </c>
      <c r="B6464" s="613" t="s">
        <v>10421</v>
      </c>
      <c r="C6464" s="614" t="s">
        <v>5421</v>
      </c>
      <c r="D6464" s="615">
        <v>4719.37</v>
      </c>
      <c r="E6464" s="615">
        <v>6.5</v>
      </c>
      <c r="F6464" s="615">
        <v>4725.87</v>
      </c>
    </row>
    <row r="6465" spans="1:6" ht="30">
      <c r="A6465" s="612">
        <v>103391</v>
      </c>
      <c r="B6465" s="613" t="s">
        <v>10422</v>
      </c>
      <c r="C6465" s="614" t="s">
        <v>5421</v>
      </c>
      <c r="D6465" s="615">
        <v>3102.24</v>
      </c>
      <c r="E6465" s="615">
        <v>9.24</v>
      </c>
      <c r="F6465" s="615">
        <v>3111.48</v>
      </c>
    </row>
    <row r="6466" spans="1:6" ht="30">
      <c r="A6466" s="612">
        <v>103392</v>
      </c>
      <c r="B6466" s="613" t="s">
        <v>10423</v>
      </c>
      <c r="C6466" s="614" t="s">
        <v>5421</v>
      </c>
      <c r="D6466" s="615">
        <v>5076.3500000000004</v>
      </c>
      <c r="E6466" s="615">
        <v>10.84</v>
      </c>
      <c r="F6466" s="615">
        <v>5087.1899999999996</v>
      </c>
    </row>
    <row r="6467" spans="1:6" ht="30">
      <c r="A6467" s="612">
        <v>103393</v>
      </c>
      <c r="B6467" s="613" t="s">
        <v>10424</v>
      </c>
      <c r="C6467" s="614" t="s">
        <v>5421</v>
      </c>
      <c r="D6467" s="615">
        <v>5598.33</v>
      </c>
      <c r="E6467" s="615">
        <v>12.44</v>
      </c>
      <c r="F6467" s="615">
        <v>5610.77</v>
      </c>
    </row>
    <row r="6468" spans="1:6" ht="30">
      <c r="A6468" s="612">
        <v>103394</v>
      </c>
      <c r="B6468" s="613" t="s">
        <v>10425</v>
      </c>
      <c r="C6468" s="614" t="s">
        <v>5421</v>
      </c>
      <c r="D6468" s="615">
        <v>4140.5200000000004</v>
      </c>
      <c r="E6468" s="615">
        <v>15.65</v>
      </c>
      <c r="F6468" s="615">
        <v>4156.17</v>
      </c>
    </row>
    <row r="6469" spans="1:6" ht="30">
      <c r="A6469" s="612">
        <v>103395</v>
      </c>
      <c r="B6469" s="613" t="s">
        <v>10426</v>
      </c>
      <c r="C6469" s="614" t="s">
        <v>5421</v>
      </c>
      <c r="D6469" s="615">
        <v>2045.84</v>
      </c>
      <c r="E6469" s="615">
        <v>18.87</v>
      </c>
      <c r="F6469" s="615">
        <v>2064.71</v>
      </c>
    </row>
    <row r="6470" spans="1:6" ht="30">
      <c r="A6470" s="612">
        <v>103396</v>
      </c>
      <c r="B6470" s="613" t="s">
        <v>10427</v>
      </c>
      <c r="C6470" s="614" t="s">
        <v>5421</v>
      </c>
      <c r="D6470" s="615">
        <v>1371.28</v>
      </c>
      <c r="E6470" s="615">
        <v>22.08</v>
      </c>
      <c r="F6470" s="615">
        <v>1393.36</v>
      </c>
    </row>
    <row r="6471" spans="1:6">
      <c r="A6471" s="621"/>
      <c r="B6471" s="627" t="s">
        <v>11565</v>
      </c>
      <c r="C6471" s="628"/>
      <c r="D6471" s="629"/>
      <c r="E6471" s="629"/>
      <c r="F6471" s="629"/>
    </row>
    <row r="6472" spans="1:6" ht="45">
      <c r="A6472" s="612">
        <v>103397</v>
      </c>
      <c r="B6472" s="613" t="s">
        <v>10428</v>
      </c>
      <c r="C6472" s="614" t="s">
        <v>5390</v>
      </c>
      <c r="D6472" s="615">
        <v>1.22</v>
      </c>
      <c r="E6472" s="615">
        <v>2.9</v>
      </c>
      <c r="F6472" s="615">
        <v>4.12</v>
      </c>
    </row>
    <row r="6473" spans="1:6" ht="45">
      <c r="A6473" s="612">
        <v>103398</v>
      </c>
      <c r="B6473" s="613" t="s">
        <v>10429</v>
      </c>
      <c r="C6473" s="614" t="s">
        <v>5390</v>
      </c>
      <c r="D6473" s="615">
        <v>2</v>
      </c>
      <c r="E6473" s="615">
        <v>4.59</v>
      </c>
      <c r="F6473" s="615">
        <v>6.59</v>
      </c>
    </row>
    <row r="6474" spans="1:6" ht="45">
      <c r="A6474" s="612">
        <v>103399</v>
      </c>
      <c r="B6474" s="613" t="s">
        <v>10430</v>
      </c>
      <c r="C6474" s="614" t="s">
        <v>5390</v>
      </c>
      <c r="D6474" s="615">
        <v>3.97</v>
      </c>
      <c r="E6474" s="615">
        <v>9.0299999999999994</v>
      </c>
      <c r="F6474" s="615">
        <v>13</v>
      </c>
    </row>
    <row r="6475" spans="1:6" ht="45">
      <c r="A6475" s="612">
        <v>103400</v>
      </c>
      <c r="B6475" s="613" t="s">
        <v>10431</v>
      </c>
      <c r="C6475" s="614" t="s">
        <v>5390</v>
      </c>
      <c r="D6475" s="615">
        <v>5.69</v>
      </c>
      <c r="E6475" s="615">
        <v>12.88</v>
      </c>
      <c r="F6475" s="615">
        <v>18.57</v>
      </c>
    </row>
    <row r="6476" spans="1:6" ht="45">
      <c r="A6476" s="612">
        <v>103401</v>
      </c>
      <c r="B6476" s="613" t="s">
        <v>10432</v>
      </c>
      <c r="C6476" s="614" t="s">
        <v>5390</v>
      </c>
      <c r="D6476" s="615">
        <v>6.98</v>
      </c>
      <c r="E6476" s="615">
        <v>15.72</v>
      </c>
      <c r="F6476" s="615">
        <v>22.7</v>
      </c>
    </row>
    <row r="6477" spans="1:6" ht="45">
      <c r="A6477" s="612">
        <v>103402</v>
      </c>
      <c r="B6477" s="613" t="s">
        <v>10433</v>
      </c>
      <c r="C6477" s="614" t="s">
        <v>5390</v>
      </c>
      <c r="D6477" s="615">
        <v>10.16</v>
      </c>
      <c r="E6477" s="615">
        <v>22.86</v>
      </c>
      <c r="F6477" s="615">
        <v>33.020000000000003</v>
      </c>
    </row>
    <row r="6478" spans="1:6" ht="45">
      <c r="A6478" s="612">
        <v>103403</v>
      </c>
      <c r="B6478" s="613" t="s">
        <v>10434</v>
      </c>
      <c r="C6478" s="614" t="s">
        <v>5390</v>
      </c>
      <c r="D6478" s="615">
        <v>11.43</v>
      </c>
      <c r="E6478" s="615">
        <v>25.73</v>
      </c>
      <c r="F6478" s="615">
        <v>37.159999999999997</v>
      </c>
    </row>
    <row r="6479" spans="1:6" ht="45">
      <c r="A6479" s="612">
        <v>103404</v>
      </c>
      <c r="B6479" s="613" t="s">
        <v>10435</v>
      </c>
      <c r="C6479" s="614" t="s">
        <v>5390</v>
      </c>
      <c r="D6479" s="615">
        <v>12.72</v>
      </c>
      <c r="E6479" s="615">
        <v>28.56</v>
      </c>
      <c r="F6479" s="615">
        <v>41.28</v>
      </c>
    </row>
    <row r="6480" spans="1:6" ht="45">
      <c r="A6480" s="612">
        <v>103405</v>
      </c>
      <c r="B6480" s="613" t="s">
        <v>10436</v>
      </c>
      <c r="C6480" s="614" t="s">
        <v>5390</v>
      </c>
      <c r="D6480" s="615">
        <v>14.31</v>
      </c>
      <c r="E6480" s="615">
        <v>32.130000000000003</v>
      </c>
      <c r="F6480" s="615">
        <v>46.44</v>
      </c>
    </row>
    <row r="6481" spans="1:6" ht="45">
      <c r="A6481" s="612">
        <v>103406</v>
      </c>
      <c r="B6481" s="613" t="s">
        <v>10437</v>
      </c>
      <c r="C6481" s="614" t="s">
        <v>5390</v>
      </c>
      <c r="D6481" s="615">
        <v>15.92</v>
      </c>
      <c r="E6481" s="615">
        <v>35.69</v>
      </c>
      <c r="F6481" s="615">
        <v>51.61</v>
      </c>
    </row>
    <row r="6482" spans="1:6" ht="45">
      <c r="A6482" s="612">
        <v>103407</v>
      </c>
      <c r="B6482" s="613" t="s">
        <v>10438</v>
      </c>
      <c r="C6482" s="614" t="s">
        <v>5390</v>
      </c>
      <c r="D6482" s="615">
        <v>17.82</v>
      </c>
      <c r="E6482" s="615">
        <v>39.979999999999997</v>
      </c>
      <c r="F6482" s="615">
        <v>57.8</v>
      </c>
    </row>
    <row r="6483" spans="1:6" ht="45">
      <c r="A6483" s="612">
        <v>103408</v>
      </c>
      <c r="B6483" s="613" t="s">
        <v>10439</v>
      </c>
      <c r="C6483" s="614" t="s">
        <v>5390</v>
      </c>
      <c r="D6483" s="615">
        <v>20.05</v>
      </c>
      <c r="E6483" s="615">
        <v>44.98</v>
      </c>
      <c r="F6483" s="615">
        <v>65.03</v>
      </c>
    </row>
    <row r="6484" spans="1:6" ht="45">
      <c r="A6484" s="612">
        <v>103409</v>
      </c>
      <c r="B6484" s="613" t="s">
        <v>10440</v>
      </c>
      <c r="C6484" s="614" t="s">
        <v>5390</v>
      </c>
      <c r="D6484" s="615">
        <v>22.6</v>
      </c>
      <c r="E6484" s="615">
        <v>50.68</v>
      </c>
      <c r="F6484" s="615">
        <v>73.28</v>
      </c>
    </row>
    <row r="6485" spans="1:6" ht="45">
      <c r="A6485" s="612">
        <v>103410</v>
      </c>
      <c r="B6485" s="613" t="s">
        <v>10441</v>
      </c>
      <c r="C6485" s="614" t="s">
        <v>5390</v>
      </c>
      <c r="D6485" s="615">
        <v>25.48</v>
      </c>
      <c r="E6485" s="615">
        <v>57.1</v>
      </c>
      <c r="F6485" s="615">
        <v>82.58</v>
      </c>
    </row>
    <row r="6486" spans="1:6">
      <c r="A6486" s="621"/>
      <c r="B6486" s="627" t="s">
        <v>11566</v>
      </c>
      <c r="C6486" s="628"/>
      <c r="D6486" s="629"/>
      <c r="E6486" s="629"/>
      <c r="F6486" s="629"/>
    </row>
    <row r="6487" spans="1:6" ht="45">
      <c r="A6487" s="612">
        <v>103411</v>
      </c>
      <c r="B6487" s="613" t="s">
        <v>10442</v>
      </c>
      <c r="C6487" s="614" t="s">
        <v>5390</v>
      </c>
      <c r="D6487" s="615">
        <v>2.5</v>
      </c>
      <c r="E6487" s="615">
        <v>5.75</v>
      </c>
      <c r="F6487" s="615">
        <v>8.25</v>
      </c>
    </row>
    <row r="6488" spans="1:6" ht="45">
      <c r="A6488" s="612">
        <v>103412</v>
      </c>
      <c r="B6488" s="613" t="s">
        <v>10443</v>
      </c>
      <c r="C6488" s="614" t="s">
        <v>5390</v>
      </c>
      <c r="D6488" s="615">
        <v>4.05</v>
      </c>
      <c r="E6488" s="615">
        <v>9.15</v>
      </c>
      <c r="F6488" s="615">
        <v>13.2</v>
      </c>
    </row>
    <row r="6489" spans="1:6" ht="45">
      <c r="A6489" s="612">
        <v>103413</v>
      </c>
      <c r="B6489" s="613" t="s">
        <v>10444</v>
      </c>
      <c r="C6489" s="614" t="s">
        <v>5390</v>
      </c>
      <c r="D6489" s="615">
        <v>7.98</v>
      </c>
      <c r="E6489" s="615">
        <v>18.02</v>
      </c>
      <c r="F6489" s="615">
        <v>26</v>
      </c>
    </row>
    <row r="6490" spans="1:6" ht="45">
      <c r="A6490" s="612">
        <v>103414</v>
      </c>
      <c r="B6490" s="613" t="s">
        <v>10445</v>
      </c>
      <c r="C6490" s="614" t="s">
        <v>5390</v>
      </c>
      <c r="D6490" s="615">
        <v>11.43</v>
      </c>
      <c r="E6490" s="615">
        <v>25.73</v>
      </c>
      <c r="F6490" s="615">
        <v>37.159999999999997</v>
      </c>
    </row>
    <row r="6491" spans="1:6" ht="45">
      <c r="A6491" s="612">
        <v>103415</v>
      </c>
      <c r="B6491" s="613" t="s">
        <v>10446</v>
      </c>
      <c r="C6491" s="614" t="s">
        <v>5390</v>
      </c>
      <c r="D6491" s="615">
        <v>13.98</v>
      </c>
      <c r="E6491" s="615">
        <v>31.43</v>
      </c>
      <c r="F6491" s="615">
        <v>45.41</v>
      </c>
    </row>
    <row r="6492" spans="1:6" ht="45">
      <c r="A6492" s="612">
        <v>103416</v>
      </c>
      <c r="B6492" s="613" t="s">
        <v>10447</v>
      </c>
      <c r="C6492" s="614" t="s">
        <v>5390</v>
      </c>
      <c r="D6492" s="615">
        <v>20.36</v>
      </c>
      <c r="E6492" s="615">
        <v>45.7</v>
      </c>
      <c r="F6492" s="615">
        <v>66.06</v>
      </c>
    </row>
    <row r="6493" spans="1:6" ht="45">
      <c r="A6493" s="612">
        <v>103417</v>
      </c>
      <c r="B6493" s="613" t="s">
        <v>10448</v>
      </c>
      <c r="C6493" s="614" t="s">
        <v>5390</v>
      </c>
      <c r="D6493" s="615">
        <v>22.91</v>
      </c>
      <c r="E6493" s="615">
        <v>51.41</v>
      </c>
      <c r="F6493" s="615">
        <v>74.319999999999993</v>
      </c>
    </row>
    <row r="6494" spans="1:6" ht="45">
      <c r="A6494" s="612">
        <v>103418</v>
      </c>
      <c r="B6494" s="613" t="s">
        <v>10449</v>
      </c>
      <c r="C6494" s="614" t="s">
        <v>5390</v>
      </c>
      <c r="D6494" s="615">
        <v>25.48</v>
      </c>
      <c r="E6494" s="615">
        <v>57.1</v>
      </c>
      <c r="F6494" s="615">
        <v>82.58</v>
      </c>
    </row>
    <row r="6495" spans="1:6" ht="45">
      <c r="A6495" s="612">
        <v>103419</v>
      </c>
      <c r="B6495" s="613" t="s">
        <v>10450</v>
      </c>
      <c r="C6495" s="614" t="s">
        <v>5390</v>
      </c>
      <c r="D6495" s="615">
        <v>28.66</v>
      </c>
      <c r="E6495" s="615">
        <v>64.25</v>
      </c>
      <c r="F6495" s="615">
        <v>92.91</v>
      </c>
    </row>
    <row r="6496" spans="1:6" ht="45">
      <c r="A6496" s="612">
        <v>103420</v>
      </c>
      <c r="B6496" s="613" t="s">
        <v>10451</v>
      </c>
      <c r="C6496" s="614" t="s">
        <v>5390</v>
      </c>
      <c r="D6496" s="615">
        <v>31.86</v>
      </c>
      <c r="E6496" s="615">
        <v>71.36</v>
      </c>
      <c r="F6496" s="615">
        <v>103.22</v>
      </c>
    </row>
    <row r="6497" spans="1:6" ht="45">
      <c r="A6497" s="612">
        <v>103421</v>
      </c>
      <c r="B6497" s="613" t="s">
        <v>10452</v>
      </c>
      <c r="C6497" s="614" t="s">
        <v>5390</v>
      </c>
      <c r="D6497" s="615">
        <v>35.68</v>
      </c>
      <c r="E6497" s="615">
        <v>79.94</v>
      </c>
      <c r="F6497" s="615">
        <v>115.62</v>
      </c>
    </row>
    <row r="6498" spans="1:6" ht="45">
      <c r="A6498" s="612">
        <v>103422</v>
      </c>
      <c r="B6498" s="613" t="s">
        <v>10453</v>
      </c>
      <c r="C6498" s="614" t="s">
        <v>5390</v>
      </c>
      <c r="D6498" s="615">
        <v>40.130000000000003</v>
      </c>
      <c r="E6498" s="615">
        <v>89.94</v>
      </c>
      <c r="F6498" s="615">
        <v>130.07</v>
      </c>
    </row>
    <row r="6499" spans="1:6" ht="45">
      <c r="A6499" s="612">
        <v>103423</v>
      </c>
      <c r="B6499" s="613" t="s">
        <v>10454</v>
      </c>
      <c r="C6499" s="614" t="s">
        <v>5390</v>
      </c>
      <c r="D6499" s="615">
        <v>45.24</v>
      </c>
      <c r="E6499" s="615">
        <v>101.34</v>
      </c>
      <c r="F6499" s="615">
        <v>146.58000000000001</v>
      </c>
    </row>
    <row r="6500" spans="1:6" ht="45">
      <c r="A6500" s="612">
        <v>103424</v>
      </c>
      <c r="B6500" s="613" t="s">
        <v>10455</v>
      </c>
      <c r="C6500" s="614" t="s">
        <v>5390</v>
      </c>
      <c r="D6500" s="615">
        <v>50.99</v>
      </c>
      <c r="E6500" s="615">
        <v>114.18</v>
      </c>
      <c r="F6500" s="615">
        <v>165.17</v>
      </c>
    </row>
    <row r="6501" spans="1:6">
      <c r="A6501" s="621"/>
      <c r="B6501" s="627" t="s">
        <v>11567</v>
      </c>
      <c r="C6501" s="628"/>
      <c r="D6501" s="629"/>
      <c r="E6501" s="629"/>
      <c r="F6501" s="629"/>
    </row>
    <row r="6502" spans="1:6" ht="30">
      <c r="A6502" s="612">
        <v>103425</v>
      </c>
      <c r="B6502" s="613" t="s">
        <v>10456</v>
      </c>
      <c r="C6502" s="614" t="s">
        <v>5390</v>
      </c>
      <c r="D6502" s="615">
        <v>14.11</v>
      </c>
      <c r="E6502" s="615">
        <v>2.84</v>
      </c>
      <c r="F6502" s="615">
        <v>16.95</v>
      </c>
    </row>
    <row r="6503" spans="1:6" ht="30">
      <c r="A6503" s="612">
        <v>103426</v>
      </c>
      <c r="B6503" s="613" t="s">
        <v>10457</v>
      </c>
      <c r="C6503" s="614" t="s">
        <v>5390</v>
      </c>
      <c r="D6503" s="615">
        <v>15.86</v>
      </c>
      <c r="E6503" s="615">
        <v>4.55</v>
      </c>
      <c r="F6503" s="615">
        <v>20.41</v>
      </c>
    </row>
    <row r="6504" spans="1:6" ht="30">
      <c r="A6504" s="612">
        <v>103427</v>
      </c>
      <c r="B6504" s="613" t="s">
        <v>10458</v>
      </c>
      <c r="C6504" s="614" t="s">
        <v>5390</v>
      </c>
      <c r="D6504" s="615">
        <v>31.93</v>
      </c>
      <c r="E6504" s="615">
        <v>8.98</v>
      </c>
      <c r="F6504" s="615">
        <v>40.909999999999997</v>
      </c>
    </row>
    <row r="6505" spans="1:6" ht="30">
      <c r="A6505" s="612">
        <v>103428</v>
      </c>
      <c r="B6505" s="613" t="s">
        <v>10459</v>
      </c>
      <c r="C6505" s="614" t="s">
        <v>5390</v>
      </c>
      <c r="D6505" s="615">
        <v>242.24</v>
      </c>
      <c r="E6505" s="615">
        <v>28.51</v>
      </c>
      <c r="F6505" s="615">
        <v>270.75</v>
      </c>
    </row>
    <row r="6506" spans="1:6" ht="30">
      <c r="A6506" s="612">
        <v>103429</v>
      </c>
      <c r="B6506" s="613" t="s">
        <v>10460</v>
      </c>
      <c r="C6506" s="614" t="s">
        <v>5390</v>
      </c>
      <c r="D6506" s="615">
        <v>2927.33</v>
      </c>
      <c r="E6506" s="615">
        <v>57.05</v>
      </c>
      <c r="F6506" s="615">
        <v>2984.38</v>
      </c>
    </row>
    <row r="6507" spans="1:6" ht="30">
      <c r="A6507" s="612">
        <v>103430</v>
      </c>
      <c r="B6507" s="613" t="s">
        <v>10461</v>
      </c>
      <c r="C6507" s="614" t="s">
        <v>5390</v>
      </c>
      <c r="D6507" s="615">
        <v>31.75</v>
      </c>
      <c r="E6507" s="615">
        <v>4.54</v>
      </c>
      <c r="F6507" s="615">
        <v>36.29</v>
      </c>
    </row>
    <row r="6508" spans="1:6" ht="30">
      <c r="A6508" s="612">
        <v>103431</v>
      </c>
      <c r="B6508" s="613" t="s">
        <v>10462</v>
      </c>
      <c r="C6508" s="614" t="s">
        <v>5390</v>
      </c>
      <c r="D6508" s="615">
        <v>54.72</v>
      </c>
      <c r="E6508" s="615">
        <v>8.98</v>
      </c>
      <c r="F6508" s="615">
        <v>63.7</v>
      </c>
    </row>
    <row r="6509" spans="1:6" ht="30">
      <c r="A6509" s="612">
        <v>103432</v>
      </c>
      <c r="B6509" s="613" t="s">
        <v>10463</v>
      </c>
      <c r="C6509" s="614" t="s">
        <v>5390</v>
      </c>
      <c r="D6509" s="615">
        <v>1665.41</v>
      </c>
      <c r="E6509" s="615">
        <v>28.51</v>
      </c>
      <c r="F6509" s="615">
        <v>1693.92</v>
      </c>
    </row>
    <row r="6510" spans="1:6" ht="30">
      <c r="A6510" s="612">
        <v>103433</v>
      </c>
      <c r="B6510" s="613" t="s">
        <v>10464</v>
      </c>
      <c r="C6510" s="614" t="s">
        <v>5390</v>
      </c>
      <c r="D6510" s="615">
        <v>32.97</v>
      </c>
      <c r="E6510" s="615">
        <v>2.83</v>
      </c>
      <c r="F6510" s="615">
        <v>35.799999999999997</v>
      </c>
    </row>
    <row r="6511" spans="1:6" ht="30">
      <c r="A6511" s="612">
        <v>103434</v>
      </c>
      <c r="B6511" s="613" t="s">
        <v>10465</v>
      </c>
      <c r="C6511" s="614" t="s">
        <v>5390</v>
      </c>
      <c r="D6511" s="615">
        <v>45.02</v>
      </c>
      <c r="E6511" s="615">
        <v>4.54</v>
      </c>
      <c r="F6511" s="615">
        <v>49.56</v>
      </c>
    </row>
    <row r="6512" spans="1:6" ht="30">
      <c r="A6512" s="612">
        <v>103435</v>
      </c>
      <c r="B6512" s="613" t="s">
        <v>10466</v>
      </c>
      <c r="C6512" s="614" t="s">
        <v>5390</v>
      </c>
      <c r="D6512" s="615">
        <v>83.29</v>
      </c>
      <c r="E6512" s="615">
        <v>8.9700000000000006</v>
      </c>
      <c r="F6512" s="615">
        <v>92.26</v>
      </c>
    </row>
    <row r="6513" spans="1:6" ht="45">
      <c r="A6513" s="612">
        <v>103436</v>
      </c>
      <c r="B6513" s="613" t="s">
        <v>10467</v>
      </c>
      <c r="C6513" s="614" t="s">
        <v>5390</v>
      </c>
      <c r="D6513" s="615">
        <v>2369.66</v>
      </c>
      <c r="E6513" s="615">
        <v>28.51</v>
      </c>
      <c r="F6513" s="615">
        <v>2398.17</v>
      </c>
    </row>
    <row r="6514" spans="1:6" ht="30">
      <c r="A6514" s="612">
        <v>103437</v>
      </c>
      <c r="B6514" s="613" t="s">
        <v>10468</v>
      </c>
      <c r="C6514" s="614" t="s">
        <v>5390</v>
      </c>
      <c r="D6514" s="615">
        <v>173.4</v>
      </c>
      <c r="E6514" s="615">
        <v>17.96</v>
      </c>
      <c r="F6514" s="615">
        <v>191.36</v>
      </c>
    </row>
    <row r="6515" spans="1:6" ht="30">
      <c r="A6515" s="612">
        <v>103438</v>
      </c>
      <c r="B6515" s="613" t="s">
        <v>10469</v>
      </c>
      <c r="C6515" s="614" t="s">
        <v>5390</v>
      </c>
      <c r="D6515" s="615">
        <v>173.4</v>
      </c>
      <c r="E6515" s="615">
        <v>17.96</v>
      </c>
      <c r="F6515" s="615">
        <v>191.36</v>
      </c>
    </row>
    <row r="6516" spans="1:6" ht="30">
      <c r="A6516" s="612">
        <v>103439</v>
      </c>
      <c r="B6516" s="613" t="s">
        <v>10470</v>
      </c>
      <c r="C6516" s="614" t="s">
        <v>5390</v>
      </c>
      <c r="D6516" s="615">
        <v>207.21</v>
      </c>
      <c r="E6516" s="615">
        <v>17.96</v>
      </c>
      <c r="F6516" s="615">
        <v>225.17</v>
      </c>
    </row>
    <row r="6517" spans="1:6" ht="30">
      <c r="A6517" s="612">
        <v>103440</v>
      </c>
      <c r="B6517" s="613" t="s">
        <v>10471</v>
      </c>
      <c r="C6517" s="614" t="s">
        <v>5390</v>
      </c>
      <c r="D6517" s="615">
        <v>375.63</v>
      </c>
      <c r="E6517" s="615">
        <v>57.05</v>
      </c>
      <c r="F6517" s="615">
        <v>432.68</v>
      </c>
    </row>
    <row r="6518" spans="1:6" ht="30">
      <c r="A6518" s="612">
        <v>103441</v>
      </c>
      <c r="B6518" s="613" t="s">
        <v>10472</v>
      </c>
      <c r="C6518" s="614" t="s">
        <v>5390</v>
      </c>
      <c r="D6518" s="615">
        <v>381.11</v>
      </c>
      <c r="E6518" s="615">
        <v>57.05</v>
      </c>
      <c r="F6518" s="615">
        <v>438.16</v>
      </c>
    </row>
    <row r="6519" spans="1:6" ht="30">
      <c r="A6519" s="612">
        <v>103442</v>
      </c>
      <c r="B6519" s="613" t="s">
        <v>10473</v>
      </c>
      <c r="C6519" s="614" t="s">
        <v>5390</v>
      </c>
      <c r="D6519" s="615">
        <v>513.26</v>
      </c>
      <c r="E6519" s="615">
        <v>57.05</v>
      </c>
      <c r="F6519" s="615">
        <v>570.30999999999995</v>
      </c>
    </row>
    <row r="6520" spans="1:6">
      <c r="A6520" s="621"/>
      <c r="B6520" s="627" t="s">
        <v>17172</v>
      </c>
      <c r="C6520" s="628"/>
      <c r="D6520" s="629"/>
      <c r="E6520" s="629"/>
      <c r="F6520" s="629"/>
    </row>
    <row r="6521" spans="1:6" ht="30">
      <c r="A6521" s="612">
        <v>104085</v>
      </c>
      <c r="B6521" s="613" t="s">
        <v>13293</v>
      </c>
      <c r="C6521" s="614" t="s">
        <v>5421</v>
      </c>
      <c r="D6521" s="615">
        <v>52.3</v>
      </c>
      <c r="E6521" s="615">
        <v>8.24</v>
      </c>
      <c r="F6521" s="615">
        <v>60.54</v>
      </c>
    </row>
    <row r="6522" spans="1:6" ht="30">
      <c r="A6522" s="612">
        <v>104086</v>
      </c>
      <c r="B6522" s="613" t="s">
        <v>13294</v>
      </c>
      <c r="C6522" s="614" t="s">
        <v>5421</v>
      </c>
      <c r="D6522" s="615">
        <v>99.42</v>
      </c>
      <c r="E6522" s="615">
        <v>9.2100000000000009</v>
      </c>
      <c r="F6522" s="615">
        <v>108.63</v>
      </c>
    </row>
    <row r="6523" spans="1:6" ht="30">
      <c r="A6523" s="612">
        <v>104063</v>
      </c>
      <c r="B6523" s="613" t="s">
        <v>13285</v>
      </c>
      <c r="C6523" s="614" t="s">
        <v>5390</v>
      </c>
      <c r="D6523" s="615">
        <v>70</v>
      </c>
      <c r="E6523" s="615">
        <v>6.09</v>
      </c>
      <c r="F6523" s="615">
        <v>76.09</v>
      </c>
    </row>
    <row r="6524" spans="1:6" ht="30">
      <c r="A6524" s="612">
        <v>104065</v>
      </c>
      <c r="B6524" s="613" t="s">
        <v>13287</v>
      </c>
      <c r="C6524" s="614" t="s">
        <v>5390</v>
      </c>
      <c r="D6524" s="615">
        <v>158.11000000000001</v>
      </c>
      <c r="E6524" s="615">
        <v>6.34</v>
      </c>
      <c r="F6524" s="615">
        <v>164.45</v>
      </c>
    </row>
    <row r="6525" spans="1:6" ht="30">
      <c r="A6525" s="612">
        <v>104062</v>
      </c>
      <c r="B6525" s="613" t="s">
        <v>13284</v>
      </c>
      <c r="C6525" s="614" t="s">
        <v>5390</v>
      </c>
      <c r="D6525" s="615">
        <v>74.040000000000006</v>
      </c>
      <c r="E6525" s="615">
        <v>6.09</v>
      </c>
      <c r="F6525" s="615">
        <v>80.13</v>
      </c>
    </row>
    <row r="6526" spans="1:6" ht="30">
      <c r="A6526" s="612">
        <v>104064</v>
      </c>
      <c r="B6526" s="613" t="s">
        <v>13286</v>
      </c>
      <c r="C6526" s="614" t="s">
        <v>5390</v>
      </c>
      <c r="D6526" s="615">
        <v>188.46</v>
      </c>
      <c r="E6526" s="615">
        <v>6.34</v>
      </c>
      <c r="F6526" s="615">
        <v>194.8</v>
      </c>
    </row>
    <row r="6527" spans="1:6">
      <c r="A6527" s="612">
        <v>104072</v>
      </c>
      <c r="B6527" s="613" t="s">
        <v>13288</v>
      </c>
      <c r="C6527" s="614" t="s">
        <v>5390</v>
      </c>
      <c r="D6527" s="615">
        <v>284.42</v>
      </c>
      <c r="E6527" s="615">
        <v>9.81</v>
      </c>
      <c r="F6527" s="615">
        <v>294.23</v>
      </c>
    </row>
    <row r="6528" spans="1:6" ht="30">
      <c r="A6528" s="612">
        <v>104084</v>
      </c>
      <c r="B6528" s="613" t="s">
        <v>13292</v>
      </c>
      <c r="C6528" s="614" t="s">
        <v>5390</v>
      </c>
      <c r="D6528" s="615">
        <v>86.18</v>
      </c>
      <c r="E6528" s="615">
        <v>3.16</v>
      </c>
      <c r="F6528" s="615">
        <v>89.34</v>
      </c>
    </row>
    <row r="6529" spans="1:6" ht="30">
      <c r="A6529" s="612">
        <v>104082</v>
      </c>
      <c r="B6529" s="613" t="s">
        <v>13290</v>
      </c>
      <c r="C6529" s="614" t="s">
        <v>5390</v>
      </c>
      <c r="D6529" s="615">
        <v>29.35</v>
      </c>
      <c r="E6529" s="615">
        <v>3.04</v>
      </c>
      <c r="F6529" s="615">
        <v>32.39</v>
      </c>
    </row>
    <row r="6530" spans="1:6" ht="30">
      <c r="A6530" s="612">
        <v>104083</v>
      </c>
      <c r="B6530" s="613" t="s">
        <v>13291</v>
      </c>
      <c r="C6530" s="614" t="s">
        <v>5390</v>
      </c>
      <c r="D6530" s="615">
        <v>74.739999999999995</v>
      </c>
      <c r="E6530" s="615">
        <v>3.16</v>
      </c>
      <c r="F6530" s="615">
        <v>77.900000000000006</v>
      </c>
    </row>
    <row r="6531" spans="1:6" ht="30">
      <c r="A6531" s="612">
        <v>104076</v>
      </c>
      <c r="B6531" s="613" t="s">
        <v>13289</v>
      </c>
      <c r="C6531" s="614" t="s">
        <v>5390</v>
      </c>
      <c r="D6531" s="615">
        <v>41.54</v>
      </c>
      <c r="E6531" s="615">
        <v>9.5399999999999991</v>
      </c>
      <c r="F6531" s="615">
        <v>51.08</v>
      </c>
    </row>
    <row r="6532" spans="1:6">
      <c r="A6532" s="621"/>
      <c r="B6532" s="627" t="s">
        <v>11568</v>
      </c>
      <c r="C6532" s="628"/>
      <c r="D6532" s="629"/>
      <c r="E6532" s="629"/>
      <c r="F6532" s="629"/>
    </row>
    <row r="6533" spans="1:6">
      <c r="A6533" s="621"/>
      <c r="B6533" s="627" t="s">
        <v>8056</v>
      </c>
      <c r="C6533" s="610"/>
      <c r="D6533" s="611"/>
      <c r="E6533" s="611"/>
      <c r="F6533" s="611"/>
    </row>
    <row r="6534" spans="1:6" ht="30">
      <c r="A6534" s="617" t="s">
        <v>17173</v>
      </c>
      <c r="B6534" s="618" t="s">
        <v>17174</v>
      </c>
      <c r="C6534" s="619" t="s">
        <v>1</v>
      </c>
      <c r="D6534" s="620">
        <v>3.29</v>
      </c>
      <c r="E6534" s="620">
        <v>7.09</v>
      </c>
      <c r="F6534" s="620">
        <v>10.38</v>
      </c>
    </row>
    <row r="6535" spans="1:6" ht="30">
      <c r="A6535" s="617" t="s">
        <v>17175</v>
      </c>
      <c r="B6535" s="618" t="s">
        <v>17176</v>
      </c>
      <c r="C6535" s="619" t="s">
        <v>1</v>
      </c>
      <c r="D6535" s="620">
        <v>4.1100000000000003</v>
      </c>
      <c r="E6535" s="620">
        <v>8.8699999999999992</v>
      </c>
      <c r="F6535" s="620">
        <v>12.98</v>
      </c>
    </row>
    <row r="6536" spans="1:6" ht="30">
      <c r="A6536" s="617" t="s">
        <v>17177</v>
      </c>
      <c r="B6536" s="618" t="s">
        <v>17178</v>
      </c>
      <c r="C6536" s="619" t="s">
        <v>1</v>
      </c>
      <c r="D6536" s="620">
        <v>6.16</v>
      </c>
      <c r="E6536" s="620">
        <v>13.3</v>
      </c>
      <c r="F6536" s="620">
        <v>19.46</v>
      </c>
    </row>
    <row r="6537" spans="1:6" ht="30">
      <c r="A6537" s="612">
        <v>90724</v>
      </c>
      <c r="B6537" s="613" t="s">
        <v>8057</v>
      </c>
      <c r="C6537" s="614" t="s">
        <v>5390</v>
      </c>
      <c r="D6537" s="615">
        <v>8.1199999999999992</v>
      </c>
      <c r="E6537" s="615">
        <v>17.809999999999999</v>
      </c>
      <c r="F6537" s="615">
        <v>25.93</v>
      </c>
    </row>
    <row r="6538" spans="1:6" ht="30">
      <c r="A6538" s="612">
        <v>90725</v>
      </c>
      <c r="B6538" s="613" t="s">
        <v>8058</v>
      </c>
      <c r="C6538" s="614" t="s">
        <v>5390</v>
      </c>
      <c r="D6538" s="615">
        <v>10.119999999999999</v>
      </c>
      <c r="E6538" s="615">
        <v>21.77</v>
      </c>
      <c r="F6538" s="615">
        <v>31.89</v>
      </c>
    </row>
    <row r="6539" spans="1:6" ht="30">
      <c r="A6539" s="612">
        <v>90726</v>
      </c>
      <c r="B6539" s="613" t="s">
        <v>8059</v>
      </c>
      <c r="C6539" s="614" t="s">
        <v>5390</v>
      </c>
      <c r="D6539" s="615">
        <v>12.15</v>
      </c>
      <c r="E6539" s="615">
        <v>25.76</v>
      </c>
      <c r="F6539" s="615">
        <v>37.909999999999997</v>
      </c>
    </row>
    <row r="6540" spans="1:6" ht="30">
      <c r="A6540" s="612">
        <v>90727</v>
      </c>
      <c r="B6540" s="613" t="s">
        <v>8060</v>
      </c>
      <c r="C6540" s="614" t="s">
        <v>5390</v>
      </c>
      <c r="D6540" s="615">
        <v>14.11</v>
      </c>
      <c r="E6540" s="615">
        <v>29.76</v>
      </c>
      <c r="F6540" s="615">
        <v>43.87</v>
      </c>
    </row>
    <row r="6541" spans="1:6" ht="30">
      <c r="A6541" s="612">
        <v>90728</v>
      </c>
      <c r="B6541" s="613" t="s">
        <v>8061</v>
      </c>
      <c r="C6541" s="614" t="s">
        <v>5390</v>
      </c>
      <c r="D6541" s="615">
        <v>16.100000000000001</v>
      </c>
      <c r="E6541" s="615">
        <v>33.729999999999997</v>
      </c>
      <c r="F6541" s="615">
        <v>49.83</v>
      </c>
    </row>
    <row r="6542" spans="1:6" ht="30">
      <c r="A6542" s="612">
        <v>90729</v>
      </c>
      <c r="B6542" s="613" t="s">
        <v>8062</v>
      </c>
      <c r="C6542" s="614" t="s">
        <v>5390</v>
      </c>
      <c r="D6542" s="615">
        <v>18.079999999999998</v>
      </c>
      <c r="E6542" s="615">
        <v>37.700000000000003</v>
      </c>
      <c r="F6542" s="615">
        <v>55.78</v>
      </c>
    </row>
    <row r="6543" spans="1:6" ht="30">
      <c r="A6543" s="612">
        <v>90730</v>
      </c>
      <c r="B6543" s="613" t="s">
        <v>8063</v>
      </c>
      <c r="C6543" s="614" t="s">
        <v>5390</v>
      </c>
      <c r="D6543" s="615">
        <v>20.059999999999999</v>
      </c>
      <c r="E6543" s="615">
        <v>41.68</v>
      </c>
      <c r="F6543" s="615">
        <v>61.74</v>
      </c>
    </row>
    <row r="6544" spans="1:6" ht="30">
      <c r="A6544" s="612">
        <v>90731</v>
      </c>
      <c r="B6544" s="613" t="s">
        <v>8064</v>
      </c>
      <c r="C6544" s="614" t="s">
        <v>5390</v>
      </c>
      <c r="D6544" s="615">
        <v>22.03</v>
      </c>
      <c r="E6544" s="615">
        <v>45.67</v>
      </c>
      <c r="F6544" s="615">
        <v>67.7</v>
      </c>
    </row>
    <row r="6545" spans="1:6" ht="30">
      <c r="A6545" s="612">
        <v>90732</v>
      </c>
      <c r="B6545" s="613" t="s">
        <v>8065</v>
      </c>
      <c r="C6545" s="614" t="s">
        <v>5390</v>
      </c>
      <c r="D6545" s="615">
        <v>27.94</v>
      </c>
      <c r="E6545" s="615">
        <v>57.63</v>
      </c>
      <c r="F6545" s="615">
        <v>85.57</v>
      </c>
    </row>
    <row r="6546" spans="1:6" ht="30">
      <c r="A6546" s="612">
        <v>102265</v>
      </c>
      <c r="B6546" s="613" t="s">
        <v>8066</v>
      </c>
      <c r="C6546" s="614" t="s">
        <v>5390</v>
      </c>
      <c r="D6546" s="615">
        <v>35.840000000000003</v>
      </c>
      <c r="E6546" s="615">
        <v>73.55</v>
      </c>
      <c r="F6546" s="615">
        <v>109.39</v>
      </c>
    </row>
    <row r="6547" spans="1:6" ht="30">
      <c r="A6547" s="612">
        <v>102266</v>
      </c>
      <c r="B6547" s="613" t="s">
        <v>8067</v>
      </c>
      <c r="C6547" s="614" t="s">
        <v>5390</v>
      </c>
      <c r="D6547" s="615">
        <v>39.799999999999997</v>
      </c>
      <c r="E6547" s="615">
        <v>81.5</v>
      </c>
      <c r="F6547" s="615">
        <v>121.3</v>
      </c>
    </row>
    <row r="6548" spans="1:6" ht="30">
      <c r="A6548" s="612">
        <v>102267</v>
      </c>
      <c r="B6548" s="613" t="s">
        <v>8068</v>
      </c>
      <c r="C6548" s="614" t="s">
        <v>5390</v>
      </c>
      <c r="D6548" s="615">
        <v>45.76</v>
      </c>
      <c r="E6548" s="615">
        <v>93.48</v>
      </c>
      <c r="F6548" s="615">
        <v>139.24</v>
      </c>
    </row>
    <row r="6549" spans="1:6" ht="30">
      <c r="A6549" s="612">
        <v>102268</v>
      </c>
      <c r="B6549" s="613" t="s">
        <v>8069</v>
      </c>
      <c r="C6549" s="614" t="s">
        <v>5390</v>
      </c>
      <c r="D6549" s="615">
        <v>51.68</v>
      </c>
      <c r="E6549" s="615">
        <v>105.43</v>
      </c>
      <c r="F6549" s="615">
        <v>157.11000000000001</v>
      </c>
    </row>
    <row r="6550" spans="1:6" ht="30">
      <c r="A6550" s="612">
        <v>102269</v>
      </c>
      <c r="B6550" s="613" t="s">
        <v>8070</v>
      </c>
      <c r="C6550" s="614" t="s">
        <v>5390</v>
      </c>
      <c r="D6550" s="615">
        <v>63.55</v>
      </c>
      <c r="E6550" s="615">
        <v>129.31</v>
      </c>
      <c r="F6550" s="615">
        <v>192.86</v>
      </c>
    </row>
    <row r="6551" spans="1:6">
      <c r="A6551" s="621"/>
      <c r="B6551" s="627" t="s">
        <v>11569</v>
      </c>
      <c r="C6551" s="628"/>
      <c r="D6551" s="629"/>
      <c r="E6551" s="629"/>
      <c r="F6551" s="629"/>
    </row>
    <row r="6552" spans="1:6" ht="30">
      <c r="A6552" s="612">
        <v>98114</v>
      </c>
      <c r="B6552" s="613" t="s">
        <v>8071</v>
      </c>
      <c r="C6552" s="614" t="s">
        <v>5390</v>
      </c>
      <c r="D6552" s="615">
        <v>701.54</v>
      </c>
      <c r="E6552" s="615">
        <v>39.35</v>
      </c>
      <c r="F6552" s="615">
        <v>740.89</v>
      </c>
    </row>
    <row r="6553" spans="1:6" ht="30">
      <c r="A6553" s="612">
        <v>98115</v>
      </c>
      <c r="B6553" s="613" t="s">
        <v>13227</v>
      </c>
      <c r="C6553" s="614" t="s">
        <v>5390</v>
      </c>
      <c r="D6553" s="615">
        <v>51.28</v>
      </c>
      <c r="E6553" s="615">
        <v>46.86</v>
      </c>
      <c r="F6553" s="615">
        <v>98.14</v>
      </c>
    </row>
    <row r="6554" spans="1:6" ht="30">
      <c r="A6554" s="617" t="s">
        <v>17179</v>
      </c>
      <c r="B6554" s="618" t="s">
        <v>17180</v>
      </c>
      <c r="C6554" s="619" t="s">
        <v>5390</v>
      </c>
      <c r="D6554" s="620">
        <v>242.98</v>
      </c>
      <c r="E6554" s="620">
        <v>145.91999999999999</v>
      </c>
      <c r="F6554" s="620">
        <v>388.9</v>
      </c>
    </row>
    <row r="6555" spans="1:6">
      <c r="A6555" s="617" t="s">
        <v>17181</v>
      </c>
      <c r="B6555" s="618" t="s">
        <v>17182</v>
      </c>
      <c r="C6555" s="619" t="s">
        <v>99</v>
      </c>
      <c r="D6555" s="620">
        <v>57.85</v>
      </c>
      <c r="E6555" s="620">
        <v>33.72</v>
      </c>
      <c r="F6555" s="620">
        <v>91.57</v>
      </c>
    </row>
    <row r="6556" spans="1:6">
      <c r="A6556" s="621"/>
      <c r="B6556" s="627" t="s">
        <v>11570</v>
      </c>
      <c r="C6556" s="628"/>
      <c r="D6556" s="629"/>
      <c r="E6556" s="629"/>
      <c r="F6556" s="629"/>
    </row>
    <row r="6557" spans="1:6" ht="30">
      <c r="A6557" s="612">
        <v>97900</v>
      </c>
      <c r="B6557" s="613" t="s">
        <v>8072</v>
      </c>
      <c r="C6557" s="614" t="s">
        <v>5390</v>
      </c>
      <c r="D6557" s="615">
        <v>108.31</v>
      </c>
      <c r="E6557" s="615">
        <v>78.67</v>
      </c>
      <c r="F6557" s="615">
        <v>186.98</v>
      </c>
    </row>
    <row r="6558" spans="1:6" ht="30">
      <c r="A6558" s="612">
        <v>97901</v>
      </c>
      <c r="B6558" s="613" t="s">
        <v>8073</v>
      </c>
      <c r="C6558" s="614" t="s">
        <v>5390</v>
      </c>
      <c r="D6558" s="615">
        <v>169.36</v>
      </c>
      <c r="E6558" s="615">
        <v>124.04</v>
      </c>
      <c r="F6558" s="615">
        <v>293.39999999999998</v>
      </c>
    </row>
    <row r="6559" spans="1:6" ht="30">
      <c r="A6559" s="612">
        <v>97902</v>
      </c>
      <c r="B6559" s="613" t="s">
        <v>8074</v>
      </c>
      <c r="C6559" s="614" t="s">
        <v>5390</v>
      </c>
      <c r="D6559" s="615">
        <v>334.04</v>
      </c>
      <c r="E6559" s="615">
        <v>234.89</v>
      </c>
      <c r="F6559" s="615">
        <v>568.92999999999995</v>
      </c>
    </row>
    <row r="6560" spans="1:6" ht="30">
      <c r="A6560" s="612">
        <v>97903</v>
      </c>
      <c r="B6560" s="613" t="s">
        <v>8075</v>
      </c>
      <c r="C6560" s="614" t="s">
        <v>5390</v>
      </c>
      <c r="D6560" s="615">
        <v>462.27</v>
      </c>
      <c r="E6560" s="615">
        <v>327.22000000000003</v>
      </c>
      <c r="F6560" s="615">
        <v>789.49</v>
      </c>
    </row>
    <row r="6561" spans="1:6" ht="30">
      <c r="A6561" s="612">
        <v>97904</v>
      </c>
      <c r="B6561" s="613" t="s">
        <v>8076</v>
      </c>
      <c r="C6561" s="614" t="s">
        <v>5390</v>
      </c>
      <c r="D6561" s="615">
        <v>571.64</v>
      </c>
      <c r="E6561" s="615">
        <v>354.16</v>
      </c>
      <c r="F6561" s="615">
        <v>925.8</v>
      </c>
    </row>
    <row r="6562" spans="1:6" ht="30">
      <c r="A6562" s="612">
        <v>97905</v>
      </c>
      <c r="B6562" s="613" t="s">
        <v>8077</v>
      </c>
      <c r="C6562" s="614" t="s">
        <v>5390</v>
      </c>
      <c r="D6562" s="615">
        <v>131.52000000000001</v>
      </c>
      <c r="E6562" s="615">
        <v>101.24</v>
      </c>
      <c r="F6562" s="615">
        <v>232.76</v>
      </c>
    </row>
    <row r="6563" spans="1:6" ht="30">
      <c r="A6563" s="612">
        <v>97906</v>
      </c>
      <c r="B6563" s="613" t="s">
        <v>8078</v>
      </c>
      <c r="C6563" s="614" t="s">
        <v>5390</v>
      </c>
      <c r="D6563" s="615">
        <v>247.83</v>
      </c>
      <c r="E6563" s="615">
        <v>181.97</v>
      </c>
      <c r="F6563" s="615">
        <v>429.8</v>
      </c>
    </row>
    <row r="6564" spans="1:6" ht="30">
      <c r="A6564" s="612">
        <v>97907</v>
      </c>
      <c r="B6564" s="613" t="s">
        <v>8079</v>
      </c>
      <c r="C6564" s="614" t="s">
        <v>5390</v>
      </c>
      <c r="D6564" s="615">
        <v>352.27</v>
      </c>
      <c r="E6564" s="615">
        <v>259.69</v>
      </c>
      <c r="F6564" s="615">
        <v>611.96</v>
      </c>
    </row>
    <row r="6565" spans="1:6" ht="30">
      <c r="A6565" s="612">
        <v>97908</v>
      </c>
      <c r="B6565" s="613" t="s">
        <v>8080</v>
      </c>
      <c r="C6565" s="614" t="s">
        <v>5390</v>
      </c>
      <c r="D6565" s="615">
        <v>441.52</v>
      </c>
      <c r="E6565" s="615">
        <v>274.20999999999998</v>
      </c>
      <c r="F6565" s="615">
        <v>715.73</v>
      </c>
    </row>
    <row r="6566" spans="1:6" ht="45">
      <c r="A6566" s="617" t="s">
        <v>17183</v>
      </c>
      <c r="B6566" s="618" t="s">
        <v>17184</v>
      </c>
      <c r="C6566" s="619" t="s">
        <v>1</v>
      </c>
      <c r="D6566" s="620">
        <v>429.35</v>
      </c>
      <c r="E6566" s="620">
        <v>141.22999999999999</v>
      </c>
      <c r="F6566" s="620">
        <v>570.58000000000004</v>
      </c>
    </row>
    <row r="6567" spans="1:6" ht="45">
      <c r="A6567" s="617" t="s">
        <v>17185</v>
      </c>
      <c r="B6567" s="618" t="s">
        <v>17186</v>
      </c>
      <c r="C6567" s="619" t="s">
        <v>1</v>
      </c>
      <c r="D6567" s="620">
        <v>452</v>
      </c>
      <c r="E6567" s="620">
        <v>161.77000000000001</v>
      </c>
      <c r="F6567" s="620">
        <v>613.77</v>
      </c>
    </row>
    <row r="6568" spans="1:6" ht="45">
      <c r="A6568" s="617" t="s">
        <v>17187</v>
      </c>
      <c r="B6568" s="618" t="s">
        <v>17188</v>
      </c>
      <c r="C6568" s="619" t="s">
        <v>1</v>
      </c>
      <c r="D6568" s="620">
        <v>476.6</v>
      </c>
      <c r="E6568" s="620">
        <v>182.31</v>
      </c>
      <c r="F6568" s="620">
        <v>658.91</v>
      </c>
    </row>
    <row r="6569" spans="1:6" ht="45">
      <c r="A6569" s="617" t="s">
        <v>17189</v>
      </c>
      <c r="B6569" s="618" t="s">
        <v>17190</v>
      </c>
      <c r="C6569" s="619" t="s">
        <v>5390</v>
      </c>
      <c r="D6569" s="620">
        <v>501.2</v>
      </c>
      <c r="E6569" s="620">
        <v>202.86</v>
      </c>
      <c r="F6569" s="620">
        <v>704.06</v>
      </c>
    </row>
    <row r="6570" spans="1:6" ht="45">
      <c r="A6570" s="617" t="s">
        <v>17191</v>
      </c>
      <c r="B6570" s="618" t="s">
        <v>17192</v>
      </c>
      <c r="C6570" s="619" t="s">
        <v>1</v>
      </c>
      <c r="D6570" s="620">
        <v>525.80999999999995</v>
      </c>
      <c r="E6570" s="620">
        <v>223.41</v>
      </c>
      <c r="F6570" s="620">
        <v>749.22</v>
      </c>
    </row>
    <row r="6571" spans="1:6" ht="45">
      <c r="A6571" s="617" t="s">
        <v>17193</v>
      </c>
      <c r="B6571" s="618" t="s">
        <v>17194</v>
      </c>
      <c r="C6571" s="619" t="s">
        <v>5390</v>
      </c>
      <c r="D6571" s="620">
        <v>550.4</v>
      </c>
      <c r="E6571" s="620">
        <v>243.96</v>
      </c>
      <c r="F6571" s="620">
        <v>794.36</v>
      </c>
    </row>
    <row r="6572" spans="1:6" ht="45">
      <c r="A6572" s="617" t="s">
        <v>17195</v>
      </c>
      <c r="B6572" s="618" t="s">
        <v>17196</v>
      </c>
      <c r="C6572" s="619" t="s">
        <v>1</v>
      </c>
      <c r="D6572" s="620">
        <v>575.02</v>
      </c>
      <c r="E6572" s="620">
        <v>264.5</v>
      </c>
      <c r="F6572" s="620">
        <v>839.52</v>
      </c>
    </row>
    <row r="6573" spans="1:6" ht="45">
      <c r="A6573" s="617" t="s">
        <v>17197</v>
      </c>
      <c r="B6573" s="618" t="s">
        <v>17198</v>
      </c>
      <c r="C6573" s="619" t="s">
        <v>5390</v>
      </c>
      <c r="D6573" s="620">
        <v>599.62</v>
      </c>
      <c r="E6573" s="620">
        <v>285.05</v>
      </c>
      <c r="F6573" s="620">
        <v>884.67</v>
      </c>
    </row>
    <row r="6574" spans="1:6" ht="45">
      <c r="A6574" s="617" t="s">
        <v>17199</v>
      </c>
      <c r="B6574" s="618" t="s">
        <v>17200</v>
      </c>
      <c r="C6574" s="619" t="s">
        <v>1</v>
      </c>
      <c r="D6574" s="620">
        <v>631.49</v>
      </c>
      <c r="E6574" s="620">
        <v>305.61</v>
      </c>
      <c r="F6574" s="620">
        <v>937.1</v>
      </c>
    </row>
    <row r="6575" spans="1:6" ht="45">
      <c r="A6575" s="617" t="s">
        <v>17201</v>
      </c>
      <c r="B6575" s="618" t="s">
        <v>17202</v>
      </c>
      <c r="C6575" s="619" t="s">
        <v>1</v>
      </c>
      <c r="D6575" s="620">
        <v>648.83000000000004</v>
      </c>
      <c r="E6575" s="620">
        <v>326.14</v>
      </c>
      <c r="F6575" s="620">
        <v>974.97</v>
      </c>
    </row>
    <row r="6576" spans="1:6" ht="45">
      <c r="A6576" s="617" t="s">
        <v>17203</v>
      </c>
      <c r="B6576" s="618" t="s">
        <v>17204</v>
      </c>
      <c r="C6576" s="619" t="s">
        <v>1</v>
      </c>
      <c r="D6576" s="620">
        <v>673.44</v>
      </c>
      <c r="E6576" s="620">
        <v>346.69</v>
      </c>
      <c r="F6576" s="620">
        <v>1020.13</v>
      </c>
    </row>
    <row r="6577" spans="1:6" ht="45">
      <c r="A6577" s="617" t="s">
        <v>17205</v>
      </c>
      <c r="B6577" s="618" t="s">
        <v>17206</v>
      </c>
      <c r="C6577" s="619" t="s">
        <v>1</v>
      </c>
      <c r="D6577" s="620">
        <v>698.03</v>
      </c>
      <c r="E6577" s="620">
        <v>367.23</v>
      </c>
      <c r="F6577" s="620">
        <v>1065.26</v>
      </c>
    </row>
    <row r="6578" spans="1:6" ht="45">
      <c r="A6578" s="617" t="s">
        <v>17207</v>
      </c>
      <c r="B6578" s="618" t="s">
        <v>17208</v>
      </c>
      <c r="C6578" s="619" t="s">
        <v>1</v>
      </c>
      <c r="D6578" s="620">
        <v>747.24</v>
      </c>
      <c r="E6578" s="620">
        <v>408.33</v>
      </c>
      <c r="F6578" s="620">
        <v>1155.57</v>
      </c>
    </row>
    <row r="6579" spans="1:6" ht="45">
      <c r="A6579" s="617" t="s">
        <v>17209</v>
      </c>
      <c r="B6579" s="618" t="s">
        <v>17210</v>
      </c>
      <c r="C6579" s="619" t="s">
        <v>5390</v>
      </c>
      <c r="D6579" s="620">
        <v>730.43</v>
      </c>
      <c r="E6579" s="620">
        <v>326.14</v>
      </c>
      <c r="F6579" s="620">
        <v>1056.57</v>
      </c>
    </row>
    <row r="6580" spans="1:6" ht="45">
      <c r="A6580" s="617" t="s">
        <v>17211</v>
      </c>
      <c r="B6580" s="618" t="s">
        <v>17212</v>
      </c>
      <c r="C6580" s="619" t="s">
        <v>5390</v>
      </c>
      <c r="D6580" s="620">
        <v>779.63</v>
      </c>
      <c r="E6580" s="620">
        <v>367.23</v>
      </c>
      <c r="F6580" s="620">
        <v>1146.8599999999999</v>
      </c>
    </row>
    <row r="6581" spans="1:6" ht="30">
      <c r="A6581" s="612">
        <v>97895</v>
      </c>
      <c r="B6581" s="613" t="s">
        <v>8081</v>
      </c>
      <c r="C6581" s="614" t="s">
        <v>5390</v>
      </c>
      <c r="D6581" s="615">
        <v>127.22</v>
      </c>
      <c r="E6581" s="615">
        <v>2.44</v>
      </c>
      <c r="F6581" s="615">
        <v>129.66</v>
      </c>
    </row>
    <row r="6582" spans="1:6" ht="30">
      <c r="A6582" s="612">
        <v>97896</v>
      </c>
      <c r="B6582" s="613" t="s">
        <v>8082</v>
      </c>
      <c r="C6582" s="614" t="s">
        <v>5390</v>
      </c>
      <c r="D6582" s="615">
        <v>236.34</v>
      </c>
      <c r="E6582" s="615">
        <v>5</v>
      </c>
      <c r="F6582" s="615">
        <v>241.34</v>
      </c>
    </row>
    <row r="6583" spans="1:6" ht="30">
      <c r="A6583" s="612">
        <v>97897</v>
      </c>
      <c r="B6583" s="613" t="s">
        <v>8083</v>
      </c>
      <c r="C6583" s="614" t="s">
        <v>5390</v>
      </c>
      <c r="D6583" s="615">
        <v>306.19</v>
      </c>
      <c r="E6583" s="615">
        <v>9.32</v>
      </c>
      <c r="F6583" s="615">
        <v>315.51</v>
      </c>
    </row>
    <row r="6584" spans="1:6" ht="30">
      <c r="A6584" s="612">
        <v>97898</v>
      </c>
      <c r="B6584" s="613" t="s">
        <v>8084</v>
      </c>
      <c r="C6584" s="614" t="s">
        <v>5390</v>
      </c>
      <c r="D6584" s="615">
        <v>568.6</v>
      </c>
      <c r="E6584" s="615">
        <v>78.83</v>
      </c>
      <c r="F6584" s="615">
        <v>647.42999999999995</v>
      </c>
    </row>
    <row r="6585" spans="1:6" ht="60">
      <c r="A6585" s="617" t="s">
        <v>17213</v>
      </c>
      <c r="B6585" s="618" t="s">
        <v>17214</v>
      </c>
      <c r="C6585" s="619" t="s">
        <v>5390</v>
      </c>
      <c r="D6585" s="620">
        <v>2662.28</v>
      </c>
      <c r="E6585" s="620">
        <v>451.5</v>
      </c>
      <c r="F6585" s="620">
        <v>3113.78</v>
      </c>
    </row>
    <row r="6586" spans="1:6">
      <c r="A6586" s="621"/>
      <c r="B6586" s="627" t="s">
        <v>8085</v>
      </c>
      <c r="C6586" s="628"/>
      <c r="D6586" s="629"/>
      <c r="E6586" s="629"/>
      <c r="F6586" s="629"/>
    </row>
    <row r="6587" spans="1:6" ht="30">
      <c r="A6587" s="612">
        <v>89482</v>
      </c>
      <c r="B6587" s="613" t="s">
        <v>13170</v>
      </c>
      <c r="C6587" s="614" t="s">
        <v>5390</v>
      </c>
      <c r="D6587" s="615">
        <v>33.03</v>
      </c>
      <c r="E6587" s="615">
        <v>8.1300000000000008</v>
      </c>
      <c r="F6587" s="615">
        <v>41.16</v>
      </c>
    </row>
    <row r="6588" spans="1:6" ht="30">
      <c r="A6588" s="612">
        <v>89707</v>
      </c>
      <c r="B6588" s="613" t="s">
        <v>13173</v>
      </c>
      <c r="C6588" s="614" t="s">
        <v>5390</v>
      </c>
      <c r="D6588" s="615">
        <v>35.65</v>
      </c>
      <c r="E6588" s="615">
        <v>14.92</v>
      </c>
      <c r="F6588" s="615">
        <v>50.57</v>
      </c>
    </row>
    <row r="6589" spans="1:6" ht="30">
      <c r="A6589" s="617" t="s">
        <v>17215</v>
      </c>
      <c r="B6589" s="618" t="s">
        <v>17216</v>
      </c>
      <c r="C6589" s="619" t="s">
        <v>1</v>
      </c>
      <c r="D6589" s="620">
        <v>23.17</v>
      </c>
      <c r="E6589" s="620">
        <v>18.12</v>
      </c>
      <c r="F6589" s="620">
        <v>41.29</v>
      </c>
    </row>
    <row r="6590" spans="1:6" ht="45">
      <c r="A6590" s="612">
        <v>104328</v>
      </c>
      <c r="B6590" s="613" t="s">
        <v>13179</v>
      </c>
      <c r="C6590" s="614" t="s">
        <v>5390</v>
      </c>
      <c r="D6590" s="615">
        <v>56.82</v>
      </c>
      <c r="E6590" s="615">
        <v>15.82</v>
      </c>
      <c r="F6590" s="615">
        <v>72.64</v>
      </c>
    </row>
    <row r="6591" spans="1:6" ht="45">
      <c r="A6591" s="612">
        <v>104329</v>
      </c>
      <c r="B6591" s="613" t="s">
        <v>13180</v>
      </c>
      <c r="C6591" s="614" t="s">
        <v>5390</v>
      </c>
      <c r="D6591" s="615">
        <v>66</v>
      </c>
      <c r="E6591" s="615">
        <v>15.82</v>
      </c>
      <c r="F6591" s="615">
        <v>81.819999999999993</v>
      </c>
    </row>
    <row r="6592" spans="1:6">
      <c r="A6592" s="617" t="s">
        <v>17217</v>
      </c>
      <c r="B6592" s="618" t="s">
        <v>17218</v>
      </c>
      <c r="C6592" s="619" t="s">
        <v>1</v>
      </c>
      <c r="D6592" s="620">
        <v>76.569999999999993</v>
      </c>
      <c r="E6592" s="620">
        <v>52.41</v>
      </c>
      <c r="F6592" s="620">
        <v>128.97999999999999</v>
      </c>
    </row>
    <row r="6593" spans="1:6" ht="30">
      <c r="A6593" s="617" t="s">
        <v>17219</v>
      </c>
      <c r="B6593" s="618" t="s">
        <v>17220</v>
      </c>
      <c r="C6593" s="619" t="s">
        <v>5390</v>
      </c>
      <c r="D6593" s="620">
        <v>40.35</v>
      </c>
      <c r="E6593" s="620">
        <v>18.12</v>
      </c>
      <c r="F6593" s="620">
        <v>58.47</v>
      </c>
    </row>
    <row r="6594" spans="1:6" ht="30">
      <c r="A6594" s="612">
        <v>89491</v>
      </c>
      <c r="B6594" s="613" t="s">
        <v>13171</v>
      </c>
      <c r="C6594" s="614" t="s">
        <v>5390</v>
      </c>
      <c r="D6594" s="615">
        <v>90.61</v>
      </c>
      <c r="E6594" s="615">
        <v>12.6</v>
      </c>
      <c r="F6594" s="615">
        <v>103.21</v>
      </c>
    </row>
    <row r="6595" spans="1:6" ht="30">
      <c r="A6595" s="612">
        <v>89708</v>
      </c>
      <c r="B6595" s="613" t="s">
        <v>13174</v>
      </c>
      <c r="C6595" s="614" t="s">
        <v>5390</v>
      </c>
      <c r="D6595" s="615">
        <v>89.4</v>
      </c>
      <c r="E6595" s="615">
        <v>17.86</v>
      </c>
      <c r="F6595" s="615">
        <v>107.26</v>
      </c>
    </row>
    <row r="6596" spans="1:6">
      <c r="A6596" s="621"/>
      <c r="B6596" s="627" t="s">
        <v>8086</v>
      </c>
      <c r="C6596" s="628"/>
      <c r="D6596" s="629"/>
      <c r="E6596" s="629"/>
      <c r="F6596" s="629"/>
    </row>
    <row r="6597" spans="1:6" ht="30">
      <c r="A6597" s="612">
        <v>89495</v>
      </c>
      <c r="B6597" s="613" t="s">
        <v>13172</v>
      </c>
      <c r="C6597" s="614" t="s">
        <v>5390</v>
      </c>
      <c r="D6597" s="615">
        <v>14.62</v>
      </c>
      <c r="E6597" s="615">
        <v>4.18</v>
      </c>
      <c r="F6597" s="615">
        <v>18.8</v>
      </c>
    </row>
    <row r="6598" spans="1:6" ht="30">
      <c r="A6598" s="612">
        <v>89709</v>
      </c>
      <c r="B6598" s="613" t="s">
        <v>13175</v>
      </c>
      <c r="C6598" s="614" t="s">
        <v>5390</v>
      </c>
      <c r="D6598" s="615">
        <v>15.43</v>
      </c>
      <c r="E6598" s="615">
        <v>6.18</v>
      </c>
      <c r="F6598" s="615">
        <v>21.61</v>
      </c>
    </row>
    <row r="6599" spans="1:6" ht="30">
      <c r="A6599" s="612">
        <v>104327</v>
      </c>
      <c r="B6599" s="613" t="s">
        <v>13178</v>
      </c>
      <c r="C6599" s="614" t="s">
        <v>5390</v>
      </c>
      <c r="D6599" s="615">
        <v>13.51</v>
      </c>
      <c r="E6599" s="615">
        <v>6.18</v>
      </c>
      <c r="F6599" s="615">
        <v>19.690000000000001</v>
      </c>
    </row>
    <row r="6600" spans="1:6" ht="30">
      <c r="A6600" s="612">
        <v>89710</v>
      </c>
      <c r="B6600" s="613" t="s">
        <v>13176</v>
      </c>
      <c r="C6600" s="614" t="s">
        <v>5390</v>
      </c>
      <c r="D6600" s="615">
        <v>12.86</v>
      </c>
      <c r="E6600" s="615">
        <v>6.18</v>
      </c>
      <c r="F6600" s="615">
        <v>19.04</v>
      </c>
    </row>
    <row r="6601" spans="1:6" ht="30">
      <c r="A6601" s="612">
        <v>104326</v>
      </c>
      <c r="B6601" s="613" t="s">
        <v>13177</v>
      </c>
      <c r="C6601" s="614" t="s">
        <v>5390</v>
      </c>
      <c r="D6601" s="615">
        <v>14.45</v>
      </c>
      <c r="E6601" s="615">
        <v>6.18</v>
      </c>
      <c r="F6601" s="615">
        <v>20.63</v>
      </c>
    </row>
    <row r="6602" spans="1:6">
      <c r="A6602" s="617" t="s">
        <v>17221</v>
      </c>
      <c r="B6602" s="618" t="s">
        <v>17222</v>
      </c>
      <c r="C6602" s="619" t="s">
        <v>1</v>
      </c>
      <c r="D6602" s="620">
        <v>66.39</v>
      </c>
      <c r="E6602" s="620">
        <v>52.41</v>
      </c>
      <c r="F6602" s="620">
        <v>118.8</v>
      </c>
    </row>
    <row r="6603" spans="1:6">
      <c r="A6603" s="617" t="s">
        <v>17223</v>
      </c>
      <c r="B6603" s="618" t="s">
        <v>17224</v>
      </c>
      <c r="C6603" s="619" t="s">
        <v>5421</v>
      </c>
      <c r="D6603" s="620">
        <v>473.53</v>
      </c>
      <c r="E6603" s="620">
        <v>18.149999999999999</v>
      </c>
      <c r="F6603" s="620">
        <v>491.68</v>
      </c>
    </row>
    <row r="6604" spans="1:6">
      <c r="A6604" s="617" t="s">
        <v>17225</v>
      </c>
      <c r="B6604" s="618" t="s">
        <v>17226</v>
      </c>
      <c r="C6604" s="619" t="s">
        <v>1</v>
      </c>
      <c r="D6604" s="620">
        <v>11.36</v>
      </c>
      <c r="E6604" s="620">
        <v>2.25</v>
      </c>
      <c r="F6604" s="620">
        <v>13.61</v>
      </c>
    </row>
    <row r="6605" spans="1:6">
      <c r="A6605" s="617" t="s">
        <v>17227</v>
      </c>
      <c r="B6605" s="618" t="s">
        <v>17228</v>
      </c>
      <c r="C6605" s="619" t="s">
        <v>1</v>
      </c>
      <c r="D6605" s="620">
        <v>11.36</v>
      </c>
      <c r="E6605" s="620">
        <v>2.25</v>
      </c>
      <c r="F6605" s="620">
        <v>13.61</v>
      </c>
    </row>
    <row r="6606" spans="1:6">
      <c r="A6606" s="617" t="s">
        <v>17229</v>
      </c>
      <c r="B6606" s="618" t="s">
        <v>17230</v>
      </c>
      <c r="C6606" s="619" t="s">
        <v>1</v>
      </c>
      <c r="D6606" s="620">
        <v>27.91</v>
      </c>
      <c r="E6606" s="620">
        <v>2.25</v>
      </c>
      <c r="F6606" s="620">
        <v>30.16</v>
      </c>
    </row>
    <row r="6607" spans="1:6">
      <c r="A6607" s="617" t="s">
        <v>17231</v>
      </c>
      <c r="B6607" s="618" t="s">
        <v>17232</v>
      </c>
      <c r="C6607" s="619" t="s">
        <v>5390</v>
      </c>
      <c r="D6607" s="620">
        <v>12.09</v>
      </c>
      <c r="E6607" s="620">
        <v>2.25</v>
      </c>
      <c r="F6607" s="620">
        <v>14.34</v>
      </c>
    </row>
    <row r="6608" spans="1:6">
      <c r="A6608" s="617" t="s">
        <v>17233</v>
      </c>
      <c r="B6608" s="618" t="s">
        <v>17234</v>
      </c>
      <c r="C6608" s="619" t="s">
        <v>1</v>
      </c>
      <c r="D6608" s="620">
        <v>289.91000000000003</v>
      </c>
      <c r="E6608" s="620">
        <v>18.12</v>
      </c>
      <c r="F6608" s="620">
        <v>308.02999999999997</v>
      </c>
    </row>
    <row r="6609" spans="1:6">
      <c r="A6609" s="617" t="s">
        <v>17235</v>
      </c>
      <c r="B6609" s="618" t="s">
        <v>17236</v>
      </c>
      <c r="C6609" s="619" t="s">
        <v>5390</v>
      </c>
      <c r="D6609" s="620">
        <v>33.36</v>
      </c>
      <c r="E6609" s="620">
        <v>18.73</v>
      </c>
      <c r="F6609" s="620">
        <v>52.09</v>
      </c>
    </row>
    <row r="6610" spans="1:6">
      <c r="A6610" s="617" t="s">
        <v>17237</v>
      </c>
      <c r="B6610" s="618" t="s">
        <v>17238</v>
      </c>
      <c r="C6610" s="619" t="s">
        <v>5390</v>
      </c>
      <c r="D6610" s="620">
        <v>61.45</v>
      </c>
      <c r="E6610" s="620">
        <v>17.760000000000002</v>
      </c>
      <c r="F6610" s="620">
        <v>79.209999999999994</v>
      </c>
    </row>
    <row r="6611" spans="1:6">
      <c r="A6611" s="621"/>
      <c r="B6611" s="627" t="s">
        <v>8087</v>
      </c>
      <c r="C6611" s="628"/>
      <c r="D6611" s="629"/>
      <c r="E6611" s="629"/>
      <c r="F6611" s="629"/>
    </row>
    <row r="6612" spans="1:6" ht="30">
      <c r="A6612" s="612">
        <v>98102</v>
      </c>
      <c r="B6612" s="613" t="s">
        <v>8088</v>
      </c>
      <c r="C6612" s="614" t="s">
        <v>5390</v>
      </c>
      <c r="D6612" s="615">
        <v>120.74</v>
      </c>
      <c r="E6612" s="615">
        <v>4.05</v>
      </c>
      <c r="F6612" s="615">
        <v>124.79</v>
      </c>
    </row>
    <row r="6613" spans="1:6" ht="45">
      <c r="A6613" s="612">
        <v>98104</v>
      </c>
      <c r="B6613" s="613" t="s">
        <v>8089</v>
      </c>
      <c r="C6613" s="614" t="s">
        <v>5390</v>
      </c>
      <c r="D6613" s="615">
        <v>214.05</v>
      </c>
      <c r="E6613" s="615">
        <v>156.9</v>
      </c>
      <c r="F6613" s="615">
        <v>370.95</v>
      </c>
    </row>
    <row r="6614" spans="1:6" ht="45">
      <c r="A6614" s="612">
        <v>98105</v>
      </c>
      <c r="B6614" s="613" t="s">
        <v>8090</v>
      </c>
      <c r="C6614" s="614" t="s">
        <v>5390</v>
      </c>
      <c r="D6614" s="615">
        <v>368.28</v>
      </c>
      <c r="E6614" s="615">
        <v>276.44</v>
      </c>
      <c r="F6614" s="615">
        <v>644.72</v>
      </c>
    </row>
    <row r="6615" spans="1:6" ht="45">
      <c r="A6615" s="612">
        <v>98106</v>
      </c>
      <c r="B6615" s="613" t="s">
        <v>8091</v>
      </c>
      <c r="C6615" s="614" t="s">
        <v>5390</v>
      </c>
      <c r="D6615" s="615">
        <v>610.29</v>
      </c>
      <c r="E6615" s="615">
        <v>453.34</v>
      </c>
      <c r="F6615" s="615">
        <v>1063.6300000000001</v>
      </c>
    </row>
    <row r="6616" spans="1:6" ht="30">
      <c r="A6616" s="612">
        <v>98107</v>
      </c>
      <c r="B6616" s="613" t="s">
        <v>8092</v>
      </c>
      <c r="C6616" s="614" t="s">
        <v>5390</v>
      </c>
      <c r="D6616" s="615">
        <v>147.44</v>
      </c>
      <c r="E6616" s="615">
        <v>115.75</v>
      </c>
      <c r="F6616" s="615">
        <v>263.19</v>
      </c>
    </row>
    <row r="6617" spans="1:6" ht="30">
      <c r="A6617" s="612">
        <v>98108</v>
      </c>
      <c r="B6617" s="613" t="s">
        <v>8093</v>
      </c>
      <c r="C6617" s="614" t="s">
        <v>5390</v>
      </c>
      <c r="D6617" s="615">
        <v>260.64999999999998</v>
      </c>
      <c r="E6617" s="615">
        <v>210.12</v>
      </c>
      <c r="F6617" s="615">
        <v>470.77</v>
      </c>
    </row>
    <row r="6618" spans="1:6" ht="45">
      <c r="A6618" s="612">
        <v>98109</v>
      </c>
      <c r="B6618" s="613" t="s">
        <v>8094</v>
      </c>
      <c r="C6618" s="614" t="s">
        <v>5390</v>
      </c>
      <c r="D6618" s="615">
        <v>423.66</v>
      </c>
      <c r="E6618" s="615">
        <v>338.78</v>
      </c>
      <c r="F6618" s="615">
        <v>762.44</v>
      </c>
    </row>
    <row r="6619" spans="1:6" ht="30">
      <c r="A6619" s="612">
        <v>98110</v>
      </c>
      <c r="B6619" s="613" t="s">
        <v>8095</v>
      </c>
      <c r="C6619" s="614" t="s">
        <v>5390</v>
      </c>
      <c r="D6619" s="615">
        <v>383.17</v>
      </c>
      <c r="E6619" s="615">
        <v>10.64</v>
      </c>
      <c r="F6619" s="615">
        <v>393.81</v>
      </c>
    </row>
    <row r="6620" spans="1:6" ht="30">
      <c r="A6620" s="617" t="s">
        <v>17239</v>
      </c>
      <c r="B6620" s="618" t="s">
        <v>17240</v>
      </c>
      <c r="C6620" s="619" t="s">
        <v>1</v>
      </c>
      <c r="D6620" s="620">
        <v>419.88</v>
      </c>
      <c r="E6620" s="620">
        <v>328.45</v>
      </c>
      <c r="F6620" s="620">
        <v>748.33</v>
      </c>
    </row>
    <row r="6621" spans="1:6" ht="30">
      <c r="A6621" s="617" t="s">
        <v>17241</v>
      </c>
      <c r="B6621" s="618" t="s">
        <v>17242</v>
      </c>
      <c r="C6621" s="619" t="s">
        <v>1</v>
      </c>
      <c r="D6621" s="620">
        <v>572.14</v>
      </c>
      <c r="E6621" s="620">
        <v>440.33</v>
      </c>
      <c r="F6621" s="620">
        <v>1012.47</v>
      </c>
    </row>
    <row r="6622" spans="1:6" ht="30">
      <c r="A6622" s="617" t="s">
        <v>17243</v>
      </c>
      <c r="B6622" s="618" t="s">
        <v>17244</v>
      </c>
      <c r="C6622" s="619" t="s">
        <v>1</v>
      </c>
      <c r="D6622" s="620">
        <v>603.79999999999995</v>
      </c>
      <c r="E6622" s="620">
        <v>463.24</v>
      </c>
      <c r="F6622" s="620">
        <v>1067.04</v>
      </c>
    </row>
    <row r="6623" spans="1:6" ht="45">
      <c r="A6623" s="617" t="s">
        <v>17245</v>
      </c>
      <c r="B6623" s="618" t="s">
        <v>17246</v>
      </c>
      <c r="C6623" s="619" t="s">
        <v>5390</v>
      </c>
      <c r="D6623" s="620">
        <v>701.79</v>
      </c>
      <c r="E6623" s="620">
        <v>547.36</v>
      </c>
      <c r="F6623" s="620">
        <v>1249.1500000000001</v>
      </c>
    </row>
    <row r="6624" spans="1:6" ht="30">
      <c r="A6624" s="617" t="s">
        <v>17247</v>
      </c>
      <c r="B6624" s="618" t="s">
        <v>17248</v>
      </c>
      <c r="C6624" s="619" t="s">
        <v>1</v>
      </c>
      <c r="D6624" s="620">
        <v>871.51</v>
      </c>
      <c r="E6624" s="620">
        <v>652.85</v>
      </c>
      <c r="F6624" s="620">
        <v>1524.36</v>
      </c>
    </row>
    <row r="6625" spans="1:6" ht="30">
      <c r="A6625" s="617" t="s">
        <v>17249</v>
      </c>
      <c r="B6625" s="618" t="s">
        <v>17250</v>
      </c>
      <c r="C6625" s="619" t="s">
        <v>1</v>
      </c>
      <c r="D6625" s="620">
        <v>871.51</v>
      </c>
      <c r="E6625" s="620">
        <v>652.85</v>
      </c>
      <c r="F6625" s="620">
        <v>1524.36</v>
      </c>
    </row>
    <row r="6626" spans="1:6">
      <c r="A6626" s="621"/>
      <c r="B6626" s="627" t="s">
        <v>11571</v>
      </c>
      <c r="C6626" s="628"/>
      <c r="D6626" s="629"/>
      <c r="E6626" s="629"/>
      <c r="F6626" s="629"/>
    </row>
    <row r="6627" spans="1:6" ht="30">
      <c r="A6627" s="612">
        <v>101803</v>
      </c>
      <c r="B6627" s="613" t="s">
        <v>8096</v>
      </c>
      <c r="C6627" s="614" t="s">
        <v>5390</v>
      </c>
      <c r="D6627" s="615">
        <v>636.69000000000005</v>
      </c>
      <c r="E6627" s="615">
        <v>392.19</v>
      </c>
      <c r="F6627" s="615">
        <v>1028.8800000000001</v>
      </c>
    </row>
    <row r="6628" spans="1:6" ht="30">
      <c r="A6628" s="612">
        <v>101804</v>
      </c>
      <c r="B6628" s="613" t="s">
        <v>8097</v>
      </c>
      <c r="C6628" s="614" t="s">
        <v>5390</v>
      </c>
      <c r="D6628" s="615">
        <v>827.93</v>
      </c>
      <c r="E6628" s="615">
        <v>461.43</v>
      </c>
      <c r="F6628" s="615">
        <v>1289.3599999999999</v>
      </c>
    </row>
    <row r="6629" spans="1:6" ht="30">
      <c r="A6629" s="612">
        <v>101805</v>
      </c>
      <c r="B6629" s="613" t="s">
        <v>8098</v>
      </c>
      <c r="C6629" s="614" t="s">
        <v>5390</v>
      </c>
      <c r="D6629" s="615">
        <v>1054.9100000000001</v>
      </c>
      <c r="E6629" s="615">
        <v>588.34</v>
      </c>
      <c r="F6629" s="615">
        <v>1643.25</v>
      </c>
    </row>
    <row r="6630" spans="1:6" ht="30">
      <c r="A6630" s="617" t="s">
        <v>17251</v>
      </c>
      <c r="B6630" s="618" t="s">
        <v>17252</v>
      </c>
      <c r="C6630" s="619" t="s">
        <v>5390</v>
      </c>
      <c r="D6630" s="620">
        <v>1417.83</v>
      </c>
      <c r="E6630" s="620">
        <v>787.11</v>
      </c>
      <c r="F6630" s="620">
        <v>2204.94</v>
      </c>
    </row>
    <row r="6631" spans="1:6">
      <c r="A6631" s="621"/>
      <c r="B6631" s="627" t="s">
        <v>8099</v>
      </c>
      <c r="C6631" s="628"/>
      <c r="D6631" s="629"/>
      <c r="E6631" s="629"/>
      <c r="F6631" s="629"/>
    </row>
    <row r="6632" spans="1:6" ht="30">
      <c r="A6632" s="612">
        <v>101802</v>
      </c>
      <c r="B6632" s="613" t="s">
        <v>8100</v>
      </c>
      <c r="C6632" s="614" t="s">
        <v>5390</v>
      </c>
      <c r="D6632" s="615">
        <v>1039.5899999999999</v>
      </c>
      <c r="E6632" s="615">
        <v>562.03</v>
      </c>
      <c r="F6632" s="615">
        <v>1601.62</v>
      </c>
    </row>
    <row r="6633" spans="1:6">
      <c r="A6633" s="621"/>
      <c r="B6633" s="627" t="s">
        <v>11572</v>
      </c>
      <c r="C6633" s="628"/>
      <c r="D6633" s="629"/>
      <c r="E6633" s="629"/>
      <c r="F6633" s="629"/>
    </row>
    <row r="6634" spans="1:6" ht="30">
      <c r="A6634" s="612">
        <v>97974</v>
      </c>
      <c r="B6634" s="613" t="s">
        <v>11844</v>
      </c>
      <c r="C6634" s="614" t="s">
        <v>5390</v>
      </c>
      <c r="D6634" s="615">
        <v>328.98</v>
      </c>
      <c r="E6634" s="615">
        <v>78.91</v>
      </c>
      <c r="F6634" s="615">
        <v>407.89</v>
      </c>
    </row>
    <row r="6635" spans="1:6" ht="30">
      <c r="A6635" s="612">
        <v>97975</v>
      </c>
      <c r="B6635" s="613" t="s">
        <v>11845</v>
      </c>
      <c r="C6635" s="614" t="s">
        <v>5390</v>
      </c>
      <c r="D6635" s="615">
        <v>430.3</v>
      </c>
      <c r="E6635" s="615">
        <v>87.44</v>
      </c>
      <c r="F6635" s="615">
        <v>517.74</v>
      </c>
    </row>
    <row r="6636" spans="1:6" ht="45">
      <c r="A6636" s="612">
        <v>97976</v>
      </c>
      <c r="B6636" s="613" t="s">
        <v>11846</v>
      </c>
      <c r="C6636" s="614" t="s">
        <v>5390</v>
      </c>
      <c r="D6636" s="615">
        <v>744.33</v>
      </c>
      <c r="E6636" s="615">
        <v>379.3</v>
      </c>
      <c r="F6636" s="615">
        <v>1123.6300000000001</v>
      </c>
    </row>
    <row r="6637" spans="1:6" ht="45">
      <c r="A6637" s="612">
        <v>97977</v>
      </c>
      <c r="B6637" s="613" t="s">
        <v>11847</v>
      </c>
      <c r="C6637" s="614" t="s">
        <v>5390</v>
      </c>
      <c r="D6637" s="615">
        <v>1055.31</v>
      </c>
      <c r="E6637" s="615">
        <v>557.28</v>
      </c>
      <c r="F6637" s="615">
        <v>1612.59</v>
      </c>
    </row>
    <row r="6638" spans="1:6">
      <c r="A6638" s="621"/>
      <c r="B6638" s="627" t="s">
        <v>11573</v>
      </c>
      <c r="C6638" s="628"/>
      <c r="D6638" s="629"/>
      <c r="E6638" s="629"/>
      <c r="F6638" s="629"/>
    </row>
    <row r="6639" spans="1:6" ht="30">
      <c r="A6639" s="612">
        <v>98050</v>
      </c>
      <c r="B6639" s="613" t="s">
        <v>8101</v>
      </c>
      <c r="C6639" s="614" t="s">
        <v>5421</v>
      </c>
      <c r="D6639" s="615">
        <v>197.37</v>
      </c>
      <c r="E6639" s="615">
        <v>15.07</v>
      </c>
      <c r="F6639" s="615">
        <v>212.44</v>
      </c>
    </row>
    <row r="6640" spans="1:6" ht="30">
      <c r="A6640" s="612">
        <v>98051</v>
      </c>
      <c r="B6640" s="613" t="s">
        <v>8102</v>
      </c>
      <c r="C6640" s="614" t="s">
        <v>5421</v>
      </c>
      <c r="D6640" s="615">
        <v>612.71</v>
      </c>
      <c r="E6640" s="615">
        <v>354.59</v>
      </c>
      <c r="F6640" s="615">
        <v>967.3</v>
      </c>
    </row>
    <row r="6641" spans="1:6">
      <c r="A6641" s="621"/>
      <c r="B6641" s="627" t="s">
        <v>11574</v>
      </c>
      <c r="C6641" s="628"/>
      <c r="D6641" s="629"/>
      <c r="E6641" s="629"/>
      <c r="F6641" s="629"/>
    </row>
    <row r="6642" spans="1:6" ht="45">
      <c r="A6642" s="612">
        <v>97994</v>
      </c>
      <c r="B6642" s="613" t="s">
        <v>11852</v>
      </c>
      <c r="C6642" s="614" t="s">
        <v>5390</v>
      </c>
      <c r="D6642" s="615">
        <v>1658.22</v>
      </c>
      <c r="E6642" s="615">
        <v>832.29</v>
      </c>
      <c r="F6642" s="615">
        <v>2490.5100000000002</v>
      </c>
    </row>
    <row r="6643" spans="1:6" ht="45">
      <c r="A6643" s="612">
        <v>97996</v>
      </c>
      <c r="B6643" s="613" t="s">
        <v>11853</v>
      </c>
      <c r="C6643" s="614" t="s">
        <v>5390</v>
      </c>
      <c r="D6643" s="615">
        <v>2104.6</v>
      </c>
      <c r="E6643" s="615">
        <v>1043.46</v>
      </c>
      <c r="F6643" s="615">
        <v>3148.06</v>
      </c>
    </row>
    <row r="6644" spans="1:6" ht="45">
      <c r="A6644" s="612">
        <v>98002</v>
      </c>
      <c r="B6644" s="613" t="s">
        <v>11854</v>
      </c>
      <c r="C6644" s="614" t="s">
        <v>5390</v>
      </c>
      <c r="D6644" s="615">
        <v>3480.45</v>
      </c>
      <c r="E6644" s="615">
        <v>1676.95</v>
      </c>
      <c r="F6644" s="615">
        <v>5157.3999999999996</v>
      </c>
    </row>
    <row r="6645" spans="1:6" ht="45">
      <c r="A6645" s="612">
        <v>98006</v>
      </c>
      <c r="B6645" s="613" t="s">
        <v>11855</v>
      </c>
      <c r="C6645" s="614" t="s">
        <v>5390</v>
      </c>
      <c r="D6645" s="615">
        <v>4382.46</v>
      </c>
      <c r="E6645" s="615">
        <v>2099.29</v>
      </c>
      <c r="F6645" s="615">
        <v>6481.75</v>
      </c>
    </row>
    <row r="6646" spans="1:6" ht="45">
      <c r="A6646" s="612">
        <v>98008</v>
      </c>
      <c r="B6646" s="613" t="s">
        <v>11856</v>
      </c>
      <c r="C6646" s="614" t="s">
        <v>5390</v>
      </c>
      <c r="D6646" s="615">
        <v>2638.86</v>
      </c>
      <c r="E6646" s="615">
        <v>1248.5999999999999</v>
      </c>
      <c r="F6646" s="615">
        <v>3887.46</v>
      </c>
    </row>
    <row r="6647" spans="1:6" ht="45">
      <c r="A6647" s="612">
        <v>98010</v>
      </c>
      <c r="B6647" s="613" t="s">
        <v>11857</v>
      </c>
      <c r="C6647" s="614" t="s">
        <v>5390</v>
      </c>
      <c r="D6647" s="615">
        <v>3246.42</v>
      </c>
      <c r="E6647" s="615">
        <v>1497.94</v>
      </c>
      <c r="F6647" s="615">
        <v>4744.3599999999997</v>
      </c>
    </row>
    <row r="6648" spans="1:6" ht="45">
      <c r="A6648" s="612">
        <v>98012</v>
      </c>
      <c r="B6648" s="613" t="s">
        <v>11858</v>
      </c>
      <c r="C6648" s="614" t="s">
        <v>5390</v>
      </c>
      <c r="D6648" s="615">
        <v>3824.68</v>
      </c>
      <c r="E6648" s="615">
        <v>1747.43</v>
      </c>
      <c r="F6648" s="615">
        <v>5572.11</v>
      </c>
    </row>
    <row r="6649" spans="1:6" ht="45">
      <c r="A6649" s="612">
        <v>98014</v>
      </c>
      <c r="B6649" s="613" t="s">
        <v>11859</v>
      </c>
      <c r="C6649" s="614" t="s">
        <v>5390</v>
      </c>
      <c r="D6649" s="615">
        <v>4403.0200000000004</v>
      </c>
      <c r="E6649" s="615">
        <v>1996.74</v>
      </c>
      <c r="F6649" s="615">
        <v>6399.76</v>
      </c>
    </row>
    <row r="6650" spans="1:6" ht="45">
      <c r="A6650" s="612">
        <v>98016</v>
      </c>
      <c r="B6650" s="613" t="s">
        <v>11860</v>
      </c>
      <c r="C6650" s="614" t="s">
        <v>5390</v>
      </c>
      <c r="D6650" s="615">
        <v>4981.3999999999996</v>
      </c>
      <c r="E6650" s="615">
        <v>2246.16</v>
      </c>
      <c r="F6650" s="615">
        <v>7227.56</v>
      </c>
    </row>
    <row r="6651" spans="1:6" ht="45">
      <c r="A6651" s="612">
        <v>98018</v>
      </c>
      <c r="B6651" s="613" t="s">
        <v>11861</v>
      </c>
      <c r="C6651" s="614" t="s">
        <v>5390</v>
      </c>
      <c r="D6651" s="615">
        <v>5559.66</v>
      </c>
      <c r="E6651" s="615">
        <v>2495.59</v>
      </c>
      <c r="F6651" s="615">
        <v>8055.25</v>
      </c>
    </row>
    <row r="6652" spans="1:6" ht="45">
      <c r="A6652" s="612">
        <v>98020</v>
      </c>
      <c r="B6652" s="613" t="s">
        <v>11862</v>
      </c>
      <c r="C6652" s="614" t="s">
        <v>5390</v>
      </c>
      <c r="D6652" s="615">
        <v>3929.89</v>
      </c>
      <c r="E6652" s="615">
        <v>1789.05</v>
      </c>
      <c r="F6652" s="615">
        <v>5718.94</v>
      </c>
    </row>
    <row r="6653" spans="1:6" ht="45">
      <c r="A6653" s="612">
        <v>98022</v>
      </c>
      <c r="B6653" s="613" t="s">
        <v>11863</v>
      </c>
      <c r="C6653" s="614" t="s">
        <v>5390</v>
      </c>
      <c r="D6653" s="615">
        <v>4623.05</v>
      </c>
      <c r="E6653" s="615">
        <v>2076.36</v>
      </c>
      <c r="F6653" s="615">
        <v>6699.41</v>
      </c>
    </row>
    <row r="6654" spans="1:6" ht="45">
      <c r="A6654" s="612">
        <v>98024</v>
      </c>
      <c r="B6654" s="613" t="s">
        <v>11864</v>
      </c>
      <c r="C6654" s="614" t="s">
        <v>5390</v>
      </c>
      <c r="D6654" s="615">
        <v>5380.52</v>
      </c>
      <c r="E6654" s="615">
        <v>2363.94</v>
      </c>
      <c r="F6654" s="615">
        <v>7744.46</v>
      </c>
    </row>
    <row r="6655" spans="1:6" ht="45">
      <c r="A6655" s="612">
        <v>98026</v>
      </c>
      <c r="B6655" s="613" t="s">
        <v>11865</v>
      </c>
      <c r="C6655" s="614" t="s">
        <v>5390</v>
      </c>
      <c r="D6655" s="615">
        <v>6081.79</v>
      </c>
      <c r="E6655" s="615">
        <v>2651.33</v>
      </c>
      <c r="F6655" s="615">
        <v>8733.1200000000008</v>
      </c>
    </row>
    <row r="6656" spans="1:6" ht="45">
      <c r="A6656" s="612">
        <v>98028</v>
      </c>
      <c r="B6656" s="613" t="s">
        <v>11866</v>
      </c>
      <c r="C6656" s="614" t="s">
        <v>5390</v>
      </c>
      <c r="D6656" s="615">
        <v>6782.98</v>
      </c>
      <c r="E6656" s="615">
        <v>2938.81</v>
      </c>
      <c r="F6656" s="615">
        <v>9721.7900000000009</v>
      </c>
    </row>
    <row r="6657" spans="1:6" ht="45">
      <c r="A6657" s="612">
        <v>98030</v>
      </c>
      <c r="B6657" s="613" t="s">
        <v>11867</v>
      </c>
      <c r="C6657" s="614" t="s">
        <v>5390</v>
      </c>
      <c r="D6657" s="615">
        <v>5563.58</v>
      </c>
      <c r="E6657" s="615">
        <v>2342.4899999999998</v>
      </c>
      <c r="F6657" s="615">
        <v>7906.07</v>
      </c>
    </row>
    <row r="6658" spans="1:6" ht="45">
      <c r="A6658" s="612">
        <v>98032</v>
      </c>
      <c r="B6658" s="613" t="s">
        <v>11868</v>
      </c>
      <c r="C6658" s="614" t="s">
        <v>5390</v>
      </c>
      <c r="D6658" s="615">
        <v>6423.2</v>
      </c>
      <c r="E6658" s="615">
        <v>2668.79</v>
      </c>
      <c r="F6658" s="615">
        <v>9091.99</v>
      </c>
    </row>
    <row r="6659" spans="1:6" ht="45">
      <c r="A6659" s="612">
        <v>98034</v>
      </c>
      <c r="B6659" s="613" t="s">
        <v>11869</v>
      </c>
      <c r="C6659" s="614" t="s">
        <v>5390</v>
      </c>
      <c r="D6659" s="615">
        <v>7282.76</v>
      </c>
      <c r="E6659" s="615">
        <v>2995.14</v>
      </c>
      <c r="F6659" s="615">
        <v>10277.9</v>
      </c>
    </row>
    <row r="6660" spans="1:6" ht="45">
      <c r="A6660" s="612">
        <v>98036</v>
      </c>
      <c r="B6660" s="613" t="s">
        <v>11870</v>
      </c>
      <c r="C6660" s="614" t="s">
        <v>5390</v>
      </c>
      <c r="D6660" s="615">
        <v>8142.4</v>
      </c>
      <c r="E6660" s="615">
        <v>3321.46</v>
      </c>
      <c r="F6660" s="615">
        <v>11463.86</v>
      </c>
    </row>
    <row r="6661" spans="1:6" ht="45">
      <c r="A6661" s="612">
        <v>98038</v>
      </c>
      <c r="B6661" s="613" t="s">
        <v>11871</v>
      </c>
      <c r="C6661" s="614" t="s">
        <v>5390</v>
      </c>
      <c r="D6661" s="615">
        <v>7454.72</v>
      </c>
      <c r="E6661" s="615">
        <v>3033.91</v>
      </c>
      <c r="F6661" s="615">
        <v>10488.63</v>
      </c>
    </row>
    <row r="6662" spans="1:6" ht="45">
      <c r="A6662" s="612">
        <v>98040</v>
      </c>
      <c r="B6662" s="613" t="s">
        <v>11872</v>
      </c>
      <c r="C6662" s="614" t="s">
        <v>5390</v>
      </c>
      <c r="D6662" s="615">
        <v>8450.57</v>
      </c>
      <c r="E6662" s="615">
        <v>3398.61</v>
      </c>
      <c r="F6662" s="615">
        <v>11849.18</v>
      </c>
    </row>
    <row r="6663" spans="1:6" ht="45">
      <c r="A6663" s="612">
        <v>98042</v>
      </c>
      <c r="B6663" s="613" t="s">
        <v>11873</v>
      </c>
      <c r="C6663" s="614" t="s">
        <v>5390</v>
      </c>
      <c r="D6663" s="615">
        <v>9446.52</v>
      </c>
      <c r="E6663" s="615">
        <v>3763.26</v>
      </c>
      <c r="F6663" s="615">
        <v>13209.78</v>
      </c>
    </row>
    <row r="6664" spans="1:6" ht="45">
      <c r="A6664" s="612">
        <v>98044</v>
      </c>
      <c r="B6664" s="613" t="s">
        <v>11874</v>
      </c>
      <c r="C6664" s="614" t="s">
        <v>5390</v>
      </c>
      <c r="D6664" s="615">
        <v>9618.4699999999993</v>
      </c>
      <c r="E6664" s="615">
        <v>3802.12</v>
      </c>
      <c r="F6664" s="615">
        <v>13420.59</v>
      </c>
    </row>
    <row r="6665" spans="1:6" ht="45">
      <c r="A6665" s="612">
        <v>98046</v>
      </c>
      <c r="B6665" s="613" t="s">
        <v>11875</v>
      </c>
      <c r="C6665" s="614" t="s">
        <v>5390</v>
      </c>
      <c r="D6665" s="615">
        <v>10750.61</v>
      </c>
      <c r="E6665" s="615">
        <v>4204.99</v>
      </c>
      <c r="F6665" s="615">
        <v>14955.6</v>
      </c>
    </row>
    <row r="6666" spans="1:6" ht="45">
      <c r="A6666" s="612">
        <v>98048</v>
      </c>
      <c r="B6666" s="613" t="s">
        <v>11876</v>
      </c>
      <c r="C6666" s="614" t="s">
        <v>5390</v>
      </c>
      <c r="D6666" s="615">
        <v>12054.71</v>
      </c>
      <c r="E6666" s="615">
        <v>4646.8100000000004</v>
      </c>
      <c r="F6666" s="615">
        <v>16701.52</v>
      </c>
    </row>
    <row r="6667" spans="1:6" ht="45">
      <c r="A6667" s="612">
        <v>98406</v>
      </c>
      <c r="B6667" s="613" t="s">
        <v>11878</v>
      </c>
      <c r="C6667" s="614" t="s">
        <v>5390</v>
      </c>
      <c r="D6667" s="615">
        <v>3931.44</v>
      </c>
      <c r="E6667" s="615">
        <v>1888.09</v>
      </c>
      <c r="F6667" s="615">
        <v>5819.53</v>
      </c>
    </row>
    <row r="6668" spans="1:6" ht="45">
      <c r="A6668" s="612">
        <v>98407</v>
      </c>
      <c r="B6668" s="613" t="s">
        <v>11879</v>
      </c>
      <c r="C6668" s="614" t="s">
        <v>5390</v>
      </c>
      <c r="D6668" s="615">
        <v>2550.9</v>
      </c>
      <c r="E6668" s="615">
        <v>1254.6300000000001</v>
      </c>
      <c r="F6668" s="615">
        <v>3805.53</v>
      </c>
    </row>
    <row r="6669" spans="1:6" ht="45">
      <c r="A6669" s="612">
        <v>98408</v>
      </c>
      <c r="B6669" s="613" t="s">
        <v>11880</v>
      </c>
      <c r="C6669" s="614" t="s">
        <v>5390</v>
      </c>
      <c r="D6669" s="615">
        <v>2997.24</v>
      </c>
      <c r="E6669" s="615">
        <v>1465.86</v>
      </c>
      <c r="F6669" s="615">
        <v>4463.1000000000004</v>
      </c>
    </row>
    <row r="6670" spans="1:6">
      <c r="A6670" s="621"/>
      <c r="B6670" s="627" t="s">
        <v>11575</v>
      </c>
      <c r="C6670" s="628"/>
      <c r="D6670" s="629"/>
      <c r="E6670" s="629"/>
      <c r="F6670" s="629"/>
    </row>
    <row r="6671" spans="1:6" ht="30">
      <c r="A6671" s="612">
        <v>97995</v>
      </c>
      <c r="B6671" s="613" t="s">
        <v>8103</v>
      </c>
      <c r="C6671" s="614" t="s">
        <v>5421</v>
      </c>
      <c r="D6671" s="615">
        <v>764.04</v>
      </c>
      <c r="E6671" s="615">
        <v>495.99</v>
      </c>
      <c r="F6671" s="615">
        <v>1260.03</v>
      </c>
    </row>
    <row r="6672" spans="1:6" ht="30">
      <c r="A6672" s="612">
        <v>97997</v>
      </c>
      <c r="B6672" s="613" t="s">
        <v>8104</v>
      </c>
      <c r="C6672" s="614" t="s">
        <v>5421</v>
      </c>
      <c r="D6672" s="615">
        <v>911.55</v>
      </c>
      <c r="E6672" s="615">
        <v>594.33000000000004</v>
      </c>
      <c r="F6672" s="615">
        <v>1505.88</v>
      </c>
    </row>
    <row r="6673" spans="1:6" ht="30">
      <c r="A6673" s="612">
        <v>97999</v>
      </c>
      <c r="B6673" s="613" t="s">
        <v>8105</v>
      </c>
      <c r="C6673" s="614" t="s">
        <v>5421</v>
      </c>
      <c r="D6673" s="615">
        <v>1059.1500000000001</v>
      </c>
      <c r="E6673" s="615">
        <v>692.66</v>
      </c>
      <c r="F6673" s="615">
        <v>1751.81</v>
      </c>
    </row>
    <row r="6674" spans="1:6" ht="30">
      <c r="A6674" s="612">
        <v>98001</v>
      </c>
      <c r="B6674" s="613" t="s">
        <v>8106</v>
      </c>
      <c r="C6674" s="614" t="s">
        <v>5421</v>
      </c>
      <c r="D6674" s="615">
        <v>1206.6600000000001</v>
      </c>
      <c r="E6674" s="615">
        <v>791</v>
      </c>
      <c r="F6674" s="615">
        <v>1997.66</v>
      </c>
    </row>
    <row r="6675" spans="1:6" ht="30">
      <c r="A6675" s="612">
        <v>98003</v>
      </c>
      <c r="B6675" s="613" t="s">
        <v>8107</v>
      </c>
      <c r="C6675" s="614" t="s">
        <v>5421</v>
      </c>
      <c r="D6675" s="615">
        <v>1354.25</v>
      </c>
      <c r="E6675" s="615">
        <v>889.33</v>
      </c>
      <c r="F6675" s="615">
        <v>2243.58</v>
      </c>
    </row>
    <row r="6676" spans="1:6" ht="30">
      <c r="A6676" s="612">
        <v>98005</v>
      </c>
      <c r="B6676" s="613" t="s">
        <v>8108</v>
      </c>
      <c r="C6676" s="614" t="s">
        <v>5421</v>
      </c>
      <c r="D6676" s="615">
        <v>1501.83</v>
      </c>
      <c r="E6676" s="615">
        <v>987.66</v>
      </c>
      <c r="F6676" s="615">
        <v>2489.4899999999998</v>
      </c>
    </row>
    <row r="6677" spans="1:6" ht="30">
      <c r="A6677" s="612">
        <v>98007</v>
      </c>
      <c r="B6677" s="613" t="s">
        <v>8109</v>
      </c>
      <c r="C6677" s="614" t="s">
        <v>5421</v>
      </c>
      <c r="D6677" s="615">
        <v>1649.33</v>
      </c>
      <c r="E6677" s="615">
        <v>1086.04</v>
      </c>
      <c r="F6677" s="615">
        <v>2735.37</v>
      </c>
    </row>
    <row r="6678" spans="1:6" ht="30">
      <c r="A6678" s="612">
        <v>98009</v>
      </c>
      <c r="B6678" s="613" t="s">
        <v>8110</v>
      </c>
      <c r="C6678" s="614" t="s">
        <v>5421</v>
      </c>
      <c r="D6678" s="615">
        <v>1059.1500000000001</v>
      </c>
      <c r="E6678" s="615">
        <v>692.66</v>
      </c>
      <c r="F6678" s="615">
        <v>1751.81</v>
      </c>
    </row>
    <row r="6679" spans="1:6" ht="30">
      <c r="A6679" s="612">
        <v>98011</v>
      </c>
      <c r="B6679" s="613" t="s">
        <v>8111</v>
      </c>
      <c r="C6679" s="614" t="s">
        <v>5421</v>
      </c>
      <c r="D6679" s="615">
        <v>1206.6600000000001</v>
      </c>
      <c r="E6679" s="615">
        <v>791</v>
      </c>
      <c r="F6679" s="615">
        <v>1997.66</v>
      </c>
    </row>
    <row r="6680" spans="1:6" ht="30">
      <c r="A6680" s="612">
        <v>98013</v>
      </c>
      <c r="B6680" s="613" t="s">
        <v>8112</v>
      </c>
      <c r="C6680" s="614" t="s">
        <v>5421</v>
      </c>
      <c r="D6680" s="615">
        <v>1354.25</v>
      </c>
      <c r="E6680" s="615">
        <v>889.33</v>
      </c>
      <c r="F6680" s="615">
        <v>2243.58</v>
      </c>
    </row>
    <row r="6681" spans="1:6" ht="30">
      <c r="A6681" s="612">
        <v>98015</v>
      </c>
      <c r="B6681" s="613" t="s">
        <v>8113</v>
      </c>
      <c r="C6681" s="614" t="s">
        <v>5421</v>
      </c>
      <c r="D6681" s="615">
        <v>1501.83</v>
      </c>
      <c r="E6681" s="615">
        <v>987.66</v>
      </c>
      <c r="F6681" s="615">
        <v>2489.4899999999998</v>
      </c>
    </row>
    <row r="6682" spans="1:6" ht="30">
      <c r="A6682" s="612">
        <v>98017</v>
      </c>
      <c r="B6682" s="613" t="s">
        <v>8114</v>
      </c>
      <c r="C6682" s="614" t="s">
        <v>5421</v>
      </c>
      <c r="D6682" s="615">
        <v>1649.33</v>
      </c>
      <c r="E6682" s="615">
        <v>1086.04</v>
      </c>
      <c r="F6682" s="615">
        <v>2735.37</v>
      </c>
    </row>
    <row r="6683" spans="1:6" ht="30">
      <c r="A6683" s="612">
        <v>98019</v>
      </c>
      <c r="B6683" s="613" t="s">
        <v>8115</v>
      </c>
      <c r="C6683" s="614" t="s">
        <v>5421</v>
      </c>
      <c r="D6683" s="615">
        <v>1811.96</v>
      </c>
      <c r="E6683" s="615">
        <v>1192.05</v>
      </c>
      <c r="F6683" s="615">
        <v>3004.01</v>
      </c>
    </row>
    <row r="6684" spans="1:6" ht="30">
      <c r="A6684" s="612">
        <v>98021</v>
      </c>
      <c r="B6684" s="613" t="s">
        <v>8116</v>
      </c>
      <c r="C6684" s="614" t="s">
        <v>5421</v>
      </c>
      <c r="D6684" s="615">
        <v>1369.35</v>
      </c>
      <c r="E6684" s="615">
        <v>897.03</v>
      </c>
      <c r="F6684" s="615">
        <v>2266.38</v>
      </c>
    </row>
    <row r="6685" spans="1:6" ht="30">
      <c r="A6685" s="612">
        <v>98023</v>
      </c>
      <c r="B6685" s="613" t="s">
        <v>8117</v>
      </c>
      <c r="C6685" s="614" t="s">
        <v>5421</v>
      </c>
      <c r="D6685" s="615">
        <v>1516.87</v>
      </c>
      <c r="E6685" s="615">
        <v>995.36</v>
      </c>
      <c r="F6685" s="615">
        <v>2512.23</v>
      </c>
    </row>
    <row r="6686" spans="1:6" ht="30">
      <c r="A6686" s="612">
        <v>98025</v>
      </c>
      <c r="B6686" s="613" t="s">
        <v>8118</v>
      </c>
      <c r="C6686" s="614" t="s">
        <v>5421</v>
      </c>
      <c r="D6686" s="615">
        <v>1664.45</v>
      </c>
      <c r="E6686" s="615">
        <v>1093.72</v>
      </c>
      <c r="F6686" s="615">
        <v>2758.17</v>
      </c>
    </row>
    <row r="6687" spans="1:6" ht="30">
      <c r="A6687" s="612">
        <v>98027</v>
      </c>
      <c r="B6687" s="613" t="s">
        <v>8119</v>
      </c>
      <c r="C6687" s="614" t="s">
        <v>5421</v>
      </c>
      <c r="D6687" s="615">
        <v>1811.96</v>
      </c>
      <c r="E6687" s="615">
        <v>1192.05</v>
      </c>
      <c r="F6687" s="615">
        <v>3004.01</v>
      </c>
    </row>
    <row r="6688" spans="1:6" ht="30">
      <c r="A6688" s="612">
        <v>98029</v>
      </c>
      <c r="B6688" s="613" t="s">
        <v>8120</v>
      </c>
      <c r="C6688" s="614" t="s">
        <v>5421</v>
      </c>
      <c r="D6688" s="615">
        <v>1962.6</v>
      </c>
      <c r="E6688" s="615">
        <v>1291.98</v>
      </c>
      <c r="F6688" s="615">
        <v>3254.58</v>
      </c>
    </row>
    <row r="6689" spans="1:6" ht="30">
      <c r="A6689" s="612">
        <v>98031</v>
      </c>
      <c r="B6689" s="613" t="s">
        <v>8121</v>
      </c>
      <c r="C6689" s="614" t="s">
        <v>5421</v>
      </c>
      <c r="D6689" s="615">
        <v>1667.59</v>
      </c>
      <c r="E6689" s="615">
        <v>1095.32</v>
      </c>
      <c r="F6689" s="615">
        <v>2762.91</v>
      </c>
    </row>
    <row r="6690" spans="1:6" ht="30">
      <c r="A6690" s="612">
        <v>98033</v>
      </c>
      <c r="B6690" s="613" t="s">
        <v>8122</v>
      </c>
      <c r="C6690" s="614" t="s">
        <v>5421</v>
      </c>
      <c r="D6690" s="615">
        <v>1815.12</v>
      </c>
      <c r="E6690" s="615">
        <v>1193.6500000000001</v>
      </c>
      <c r="F6690" s="615">
        <v>3008.77</v>
      </c>
    </row>
    <row r="6691" spans="1:6" ht="30">
      <c r="A6691" s="612">
        <v>98035</v>
      </c>
      <c r="B6691" s="613" t="s">
        <v>8123</v>
      </c>
      <c r="C6691" s="614" t="s">
        <v>5421</v>
      </c>
      <c r="D6691" s="615">
        <v>1962.6</v>
      </c>
      <c r="E6691" s="615">
        <v>1291.98</v>
      </c>
      <c r="F6691" s="615">
        <v>3254.58</v>
      </c>
    </row>
    <row r="6692" spans="1:6" ht="30">
      <c r="A6692" s="612">
        <v>98037</v>
      </c>
      <c r="B6692" s="613" t="s">
        <v>8124</v>
      </c>
      <c r="C6692" s="614" t="s">
        <v>5421</v>
      </c>
      <c r="D6692" s="615">
        <v>2113.2800000000002</v>
      </c>
      <c r="E6692" s="615">
        <v>1391.92</v>
      </c>
      <c r="F6692" s="615">
        <v>3505.2</v>
      </c>
    </row>
    <row r="6693" spans="1:6" ht="30">
      <c r="A6693" s="612">
        <v>98039</v>
      </c>
      <c r="B6693" s="613" t="s">
        <v>8125</v>
      </c>
      <c r="C6693" s="614" t="s">
        <v>5421</v>
      </c>
      <c r="D6693" s="615">
        <v>1965.76</v>
      </c>
      <c r="E6693" s="615">
        <v>1293.58</v>
      </c>
      <c r="F6693" s="615">
        <v>3259.34</v>
      </c>
    </row>
    <row r="6694" spans="1:6" ht="30">
      <c r="A6694" s="612">
        <v>98041</v>
      </c>
      <c r="B6694" s="613" t="s">
        <v>8126</v>
      </c>
      <c r="C6694" s="614" t="s">
        <v>5421</v>
      </c>
      <c r="D6694" s="615">
        <v>2113.2800000000002</v>
      </c>
      <c r="E6694" s="615">
        <v>1391.92</v>
      </c>
      <c r="F6694" s="615">
        <v>3505.2</v>
      </c>
    </row>
    <row r="6695" spans="1:6" ht="30">
      <c r="A6695" s="612">
        <v>98043</v>
      </c>
      <c r="B6695" s="613" t="s">
        <v>8127</v>
      </c>
      <c r="C6695" s="614" t="s">
        <v>5421</v>
      </c>
      <c r="D6695" s="615">
        <v>2264.0300000000002</v>
      </c>
      <c r="E6695" s="615">
        <v>1491.85</v>
      </c>
      <c r="F6695" s="615">
        <v>3755.88</v>
      </c>
    </row>
    <row r="6696" spans="1:6" ht="30">
      <c r="A6696" s="612">
        <v>98045</v>
      </c>
      <c r="B6696" s="613" t="s">
        <v>8128</v>
      </c>
      <c r="C6696" s="614" t="s">
        <v>5421</v>
      </c>
      <c r="D6696" s="615">
        <v>2264.0300000000002</v>
      </c>
      <c r="E6696" s="615">
        <v>1491.85</v>
      </c>
      <c r="F6696" s="615">
        <v>3755.88</v>
      </c>
    </row>
    <row r="6697" spans="1:6" ht="30">
      <c r="A6697" s="612">
        <v>98047</v>
      </c>
      <c r="B6697" s="613" t="s">
        <v>8129</v>
      </c>
      <c r="C6697" s="614" t="s">
        <v>5421</v>
      </c>
      <c r="D6697" s="615">
        <v>2414.69</v>
      </c>
      <c r="E6697" s="615">
        <v>1591.79</v>
      </c>
      <c r="F6697" s="615">
        <v>4006.48</v>
      </c>
    </row>
    <row r="6698" spans="1:6" ht="30">
      <c r="A6698" s="612">
        <v>98049</v>
      </c>
      <c r="B6698" s="613" t="s">
        <v>8130</v>
      </c>
      <c r="C6698" s="614" t="s">
        <v>5421</v>
      </c>
      <c r="D6698" s="615">
        <v>2534.5700000000002</v>
      </c>
      <c r="E6698" s="615">
        <v>1676.08</v>
      </c>
      <c r="F6698" s="615">
        <v>4210.6499999999996</v>
      </c>
    </row>
    <row r="6699" spans="1:6">
      <c r="A6699" s="621"/>
      <c r="B6699" s="627" t="s">
        <v>11574</v>
      </c>
      <c r="C6699" s="628"/>
      <c r="D6699" s="629"/>
      <c r="E6699" s="629"/>
      <c r="F6699" s="629"/>
    </row>
    <row r="6700" spans="1:6" ht="45">
      <c r="A6700" s="612">
        <v>101809</v>
      </c>
      <c r="B6700" s="613" t="s">
        <v>11923</v>
      </c>
      <c r="C6700" s="614" t="s">
        <v>5390</v>
      </c>
      <c r="D6700" s="615">
        <v>2035.93</v>
      </c>
      <c r="E6700" s="615">
        <v>855.74</v>
      </c>
      <c r="F6700" s="615">
        <v>2891.67</v>
      </c>
    </row>
    <row r="6701" spans="1:6">
      <c r="A6701" s="621"/>
      <c r="B6701" s="627" t="s">
        <v>11576</v>
      </c>
      <c r="C6701" s="628"/>
      <c r="D6701" s="629"/>
      <c r="E6701" s="629"/>
      <c r="F6701" s="629"/>
    </row>
    <row r="6702" spans="1:6" ht="30">
      <c r="A6702" s="612">
        <v>102139</v>
      </c>
      <c r="B6702" s="613" t="s">
        <v>11924</v>
      </c>
      <c r="C6702" s="614" t="s">
        <v>5390</v>
      </c>
      <c r="D6702" s="615">
        <v>1194.72</v>
      </c>
      <c r="E6702" s="615">
        <v>270.66000000000003</v>
      </c>
      <c r="F6702" s="615">
        <v>1465.38</v>
      </c>
    </row>
    <row r="6703" spans="1:6" ht="30">
      <c r="A6703" s="612">
        <v>102141</v>
      </c>
      <c r="B6703" s="613" t="s">
        <v>11925</v>
      </c>
      <c r="C6703" s="614" t="s">
        <v>5390</v>
      </c>
      <c r="D6703" s="615">
        <v>1869.38</v>
      </c>
      <c r="E6703" s="615">
        <v>389.4</v>
      </c>
      <c r="F6703" s="615">
        <v>2258.7800000000002</v>
      </c>
    </row>
    <row r="6704" spans="1:6" ht="30">
      <c r="A6704" s="612">
        <v>97978</v>
      </c>
      <c r="B6704" s="613" t="s">
        <v>11848</v>
      </c>
      <c r="C6704" s="614" t="s">
        <v>5390</v>
      </c>
      <c r="D6704" s="615">
        <v>630.66999999999996</v>
      </c>
      <c r="E6704" s="615">
        <v>200.32</v>
      </c>
      <c r="F6704" s="615">
        <v>830.99</v>
      </c>
    </row>
    <row r="6705" spans="1:6" ht="30">
      <c r="A6705" s="612">
        <v>98410</v>
      </c>
      <c r="B6705" s="613" t="s">
        <v>11881</v>
      </c>
      <c r="C6705" s="614" t="s">
        <v>5390</v>
      </c>
      <c r="D6705" s="615">
        <v>859.01</v>
      </c>
      <c r="E6705" s="615">
        <v>206.97</v>
      </c>
      <c r="F6705" s="615">
        <v>1065.98</v>
      </c>
    </row>
    <row r="6706" spans="1:6" ht="45">
      <c r="A6706" s="612">
        <v>97980</v>
      </c>
      <c r="B6706" s="613" t="s">
        <v>11849</v>
      </c>
      <c r="C6706" s="614" t="s">
        <v>5390</v>
      </c>
      <c r="D6706" s="615">
        <v>1370.09</v>
      </c>
      <c r="E6706" s="615">
        <v>696.33</v>
      </c>
      <c r="F6706" s="615">
        <v>2066.42</v>
      </c>
    </row>
    <row r="6707" spans="1:6" ht="45">
      <c r="A6707" s="612">
        <v>97988</v>
      </c>
      <c r="B6707" s="613" t="s">
        <v>11850</v>
      </c>
      <c r="C6707" s="614" t="s">
        <v>5390</v>
      </c>
      <c r="D6707" s="615">
        <v>2039.76</v>
      </c>
      <c r="E6707" s="615">
        <v>981.1</v>
      </c>
      <c r="F6707" s="615">
        <v>3020.86</v>
      </c>
    </row>
    <row r="6708" spans="1:6" ht="45">
      <c r="A6708" s="612">
        <v>97992</v>
      </c>
      <c r="B6708" s="613" t="s">
        <v>11851</v>
      </c>
      <c r="C6708" s="614" t="s">
        <v>5390</v>
      </c>
      <c r="D6708" s="615">
        <v>2648.89</v>
      </c>
      <c r="E6708" s="615">
        <v>1214.81</v>
      </c>
      <c r="F6708" s="615">
        <v>3863.7</v>
      </c>
    </row>
    <row r="6709" spans="1:6" ht="45">
      <c r="A6709" s="612">
        <v>98405</v>
      </c>
      <c r="B6709" s="613" t="s">
        <v>11877</v>
      </c>
      <c r="C6709" s="614" t="s">
        <v>5390</v>
      </c>
      <c r="D6709" s="615">
        <v>1701.59</v>
      </c>
      <c r="E6709" s="615">
        <v>843.16</v>
      </c>
      <c r="F6709" s="615">
        <v>2544.75</v>
      </c>
    </row>
    <row r="6710" spans="1:6">
      <c r="A6710" s="621"/>
      <c r="B6710" s="609" t="s">
        <v>11577</v>
      </c>
      <c r="C6710" s="610"/>
      <c r="D6710" s="611"/>
      <c r="E6710" s="611"/>
      <c r="F6710" s="611"/>
    </row>
    <row r="6711" spans="1:6" ht="30">
      <c r="A6711" s="612">
        <v>97981</v>
      </c>
      <c r="B6711" s="613" t="s">
        <v>8131</v>
      </c>
      <c r="C6711" s="614" t="s">
        <v>5421</v>
      </c>
      <c r="D6711" s="615">
        <v>760.38</v>
      </c>
      <c r="E6711" s="615">
        <v>452.23</v>
      </c>
      <c r="F6711" s="615">
        <v>1212.6099999999999</v>
      </c>
    </row>
    <row r="6712" spans="1:6" ht="30">
      <c r="A6712" s="612">
        <v>97983</v>
      </c>
      <c r="B6712" s="613" t="s">
        <v>8132</v>
      </c>
      <c r="C6712" s="614" t="s">
        <v>5421</v>
      </c>
      <c r="D6712" s="615">
        <v>357.27</v>
      </c>
      <c r="E6712" s="615">
        <v>29.33</v>
      </c>
      <c r="F6712" s="615">
        <v>386.6</v>
      </c>
    </row>
    <row r="6713" spans="1:6" ht="30">
      <c r="A6713" s="612">
        <v>97985</v>
      </c>
      <c r="B6713" s="613" t="s">
        <v>8133</v>
      </c>
      <c r="C6713" s="614" t="s">
        <v>5421</v>
      </c>
      <c r="D6713" s="615">
        <v>912.23</v>
      </c>
      <c r="E6713" s="615">
        <v>552.87</v>
      </c>
      <c r="F6713" s="615">
        <v>1465.1</v>
      </c>
    </row>
    <row r="6714" spans="1:6" ht="30">
      <c r="A6714" s="612">
        <v>97987</v>
      </c>
      <c r="B6714" s="613" t="s">
        <v>8134</v>
      </c>
      <c r="C6714" s="614" t="s">
        <v>5421</v>
      </c>
      <c r="D6714" s="615">
        <v>476.32</v>
      </c>
      <c r="E6714" s="615">
        <v>34.520000000000003</v>
      </c>
      <c r="F6714" s="615">
        <v>510.84</v>
      </c>
    </row>
    <row r="6715" spans="1:6" ht="30">
      <c r="A6715" s="612">
        <v>97989</v>
      </c>
      <c r="B6715" s="613" t="s">
        <v>8135</v>
      </c>
      <c r="C6715" s="614" t="s">
        <v>5421</v>
      </c>
      <c r="D6715" s="615">
        <v>1064.02</v>
      </c>
      <c r="E6715" s="615">
        <v>653.52</v>
      </c>
      <c r="F6715" s="615">
        <v>1717.54</v>
      </c>
    </row>
    <row r="6716" spans="1:6" ht="30">
      <c r="A6716" s="612">
        <v>97991</v>
      </c>
      <c r="B6716" s="613" t="s">
        <v>8136</v>
      </c>
      <c r="C6716" s="614" t="s">
        <v>5421</v>
      </c>
      <c r="D6716" s="615">
        <v>653.80999999999995</v>
      </c>
      <c r="E6716" s="615">
        <v>44</v>
      </c>
      <c r="F6716" s="615">
        <v>697.81</v>
      </c>
    </row>
    <row r="6717" spans="1:6" ht="30">
      <c r="A6717" s="612">
        <v>97993</v>
      </c>
      <c r="B6717" s="613" t="s">
        <v>8137</v>
      </c>
      <c r="C6717" s="614" t="s">
        <v>5421</v>
      </c>
      <c r="D6717" s="615">
        <v>1291.82</v>
      </c>
      <c r="E6717" s="615">
        <v>804.46</v>
      </c>
      <c r="F6717" s="615">
        <v>2096.2800000000002</v>
      </c>
    </row>
    <row r="6718" spans="1:6" ht="30">
      <c r="A6718" s="612">
        <v>98409</v>
      </c>
      <c r="B6718" s="613" t="s">
        <v>8138</v>
      </c>
      <c r="C6718" s="614" t="s">
        <v>5421</v>
      </c>
      <c r="D6718" s="615">
        <v>270.19</v>
      </c>
      <c r="E6718" s="615">
        <v>24.61</v>
      </c>
      <c r="F6718" s="615">
        <v>294.8</v>
      </c>
    </row>
    <row r="6719" spans="1:6">
      <c r="A6719" s="621"/>
      <c r="B6719" s="627" t="s">
        <v>11578</v>
      </c>
      <c r="C6719" s="628"/>
      <c r="D6719" s="629"/>
      <c r="E6719" s="629"/>
      <c r="F6719" s="629"/>
    </row>
    <row r="6720" spans="1:6" ht="45">
      <c r="A6720" s="612">
        <v>101806</v>
      </c>
      <c r="B6720" s="613" t="s">
        <v>11920</v>
      </c>
      <c r="C6720" s="614" t="s">
        <v>5390</v>
      </c>
      <c r="D6720" s="615">
        <v>312.01</v>
      </c>
      <c r="E6720" s="615">
        <v>238.81</v>
      </c>
      <c r="F6720" s="615">
        <v>550.82000000000005</v>
      </c>
    </row>
    <row r="6721" spans="1:6" ht="45">
      <c r="A6721" s="612">
        <v>101807</v>
      </c>
      <c r="B6721" s="613" t="s">
        <v>11921</v>
      </c>
      <c r="C6721" s="614" t="s">
        <v>5390</v>
      </c>
      <c r="D6721" s="615">
        <v>268.94</v>
      </c>
      <c r="E6721" s="615">
        <v>216.85</v>
      </c>
      <c r="F6721" s="615">
        <v>485.79</v>
      </c>
    </row>
    <row r="6722" spans="1:6" ht="30">
      <c r="A6722" s="612">
        <v>101808</v>
      </c>
      <c r="B6722" s="613" t="s">
        <v>11922</v>
      </c>
      <c r="C6722" s="614" t="s">
        <v>5390</v>
      </c>
      <c r="D6722" s="615">
        <v>357.08</v>
      </c>
      <c r="E6722" s="615">
        <v>53.01</v>
      </c>
      <c r="F6722" s="615">
        <v>410.09</v>
      </c>
    </row>
    <row r="6723" spans="1:6">
      <c r="A6723" s="621"/>
      <c r="B6723" s="627" t="s">
        <v>11579</v>
      </c>
      <c r="C6723" s="628"/>
      <c r="D6723" s="629"/>
      <c r="E6723" s="629"/>
      <c r="F6723" s="629"/>
    </row>
    <row r="6724" spans="1:6" ht="30">
      <c r="A6724" s="612">
        <v>98052</v>
      </c>
      <c r="B6724" s="613" t="s">
        <v>13181</v>
      </c>
      <c r="C6724" s="614" t="s">
        <v>5390</v>
      </c>
      <c r="D6724" s="615">
        <v>1359.8</v>
      </c>
      <c r="E6724" s="615">
        <v>208.12</v>
      </c>
      <c r="F6724" s="615">
        <v>1567.92</v>
      </c>
    </row>
    <row r="6725" spans="1:6" ht="30">
      <c r="A6725" s="612">
        <v>98053</v>
      </c>
      <c r="B6725" s="613" t="s">
        <v>13182</v>
      </c>
      <c r="C6725" s="614" t="s">
        <v>5390</v>
      </c>
      <c r="D6725" s="615">
        <v>1867.11</v>
      </c>
      <c r="E6725" s="615">
        <v>281.41000000000003</v>
      </c>
      <c r="F6725" s="615">
        <v>2148.52</v>
      </c>
    </row>
    <row r="6726" spans="1:6" ht="30">
      <c r="A6726" s="612">
        <v>98054</v>
      </c>
      <c r="B6726" s="613" t="s">
        <v>13183</v>
      </c>
      <c r="C6726" s="614" t="s">
        <v>5390</v>
      </c>
      <c r="D6726" s="615">
        <v>3116.83</v>
      </c>
      <c r="E6726" s="615">
        <v>295.22000000000003</v>
      </c>
      <c r="F6726" s="615">
        <v>3412.05</v>
      </c>
    </row>
    <row r="6727" spans="1:6" ht="30">
      <c r="A6727" s="617" t="s">
        <v>17253</v>
      </c>
      <c r="B6727" s="618" t="s">
        <v>17254</v>
      </c>
      <c r="C6727" s="619" t="s">
        <v>1</v>
      </c>
      <c r="D6727" s="620">
        <v>4383.8900000000003</v>
      </c>
      <c r="E6727" s="620">
        <v>410.33</v>
      </c>
      <c r="F6727" s="620">
        <v>4794.22</v>
      </c>
    </row>
    <row r="6728" spans="1:6" ht="45">
      <c r="A6728" s="612">
        <v>98055</v>
      </c>
      <c r="B6728" s="613" t="s">
        <v>13184</v>
      </c>
      <c r="C6728" s="614" t="s">
        <v>5390</v>
      </c>
      <c r="D6728" s="615">
        <v>4238.17</v>
      </c>
      <c r="E6728" s="615">
        <v>407.72</v>
      </c>
      <c r="F6728" s="615">
        <v>4645.8900000000003</v>
      </c>
    </row>
    <row r="6729" spans="1:6" ht="30">
      <c r="A6729" s="612">
        <v>98056</v>
      </c>
      <c r="B6729" s="613" t="s">
        <v>13185</v>
      </c>
      <c r="C6729" s="614" t="s">
        <v>5390</v>
      </c>
      <c r="D6729" s="615">
        <v>4952.58</v>
      </c>
      <c r="E6729" s="615">
        <v>435.12</v>
      </c>
      <c r="F6729" s="615">
        <v>5387.7</v>
      </c>
    </row>
    <row r="6730" spans="1:6" ht="45">
      <c r="A6730" s="612">
        <v>98057</v>
      </c>
      <c r="B6730" s="613" t="s">
        <v>13186</v>
      </c>
      <c r="C6730" s="614" t="s">
        <v>5390</v>
      </c>
      <c r="D6730" s="615">
        <v>5896.75</v>
      </c>
      <c r="E6730" s="615">
        <v>540.32000000000005</v>
      </c>
      <c r="F6730" s="615">
        <v>6437.07</v>
      </c>
    </row>
    <row r="6731" spans="1:6" ht="45">
      <c r="A6731" s="612">
        <v>98066</v>
      </c>
      <c r="B6731" s="613" t="s">
        <v>13195</v>
      </c>
      <c r="C6731" s="614" t="s">
        <v>5390</v>
      </c>
      <c r="D6731" s="615">
        <v>3038.13</v>
      </c>
      <c r="E6731" s="615">
        <v>1579.49</v>
      </c>
      <c r="F6731" s="615">
        <v>4617.62</v>
      </c>
    </row>
    <row r="6732" spans="1:6" ht="45">
      <c r="A6732" s="612">
        <v>98067</v>
      </c>
      <c r="B6732" s="613" t="s">
        <v>13196</v>
      </c>
      <c r="C6732" s="614" t="s">
        <v>5390</v>
      </c>
      <c r="D6732" s="615">
        <v>4039.3</v>
      </c>
      <c r="E6732" s="615">
        <v>2112.87</v>
      </c>
      <c r="F6732" s="615">
        <v>6152.17</v>
      </c>
    </row>
    <row r="6733" spans="1:6" ht="45">
      <c r="A6733" s="612">
        <v>98068</v>
      </c>
      <c r="B6733" s="613" t="s">
        <v>13197</v>
      </c>
      <c r="C6733" s="614" t="s">
        <v>5390</v>
      </c>
      <c r="D6733" s="615">
        <v>5687.4</v>
      </c>
      <c r="E6733" s="615">
        <v>2997.8</v>
      </c>
      <c r="F6733" s="615">
        <v>8685.2000000000007</v>
      </c>
    </row>
    <row r="6734" spans="1:6" ht="45">
      <c r="A6734" s="612">
        <v>98069</v>
      </c>
      <c r="B6734" s="613" t="s">
        <v>13198</v>
      </c>
      <c r="C6734" s="614" t="s">
        <v>5390</v>
      </c>
      <c r="D6734" s="615">
        <v>7610.41</v>
      </c>
      <c r="E6734" s="615">
        <v>4057.54</v>
      </c>
      <c r="F6734" s="615">
        <v>11667.95</v>
      </c>
    </row>
    <row r="6735" spans="1:6" ht="45">
      <c r="A6735" s="612">
        <v>98070</v>
      </c>
      <c r="B6735" s="613" t="s">
        <v>13199</v>
      </c>
      <c r="C6735" s="614" t="s">
        <v>5390</v>
      </c>
      <c r="D6735" s="615">
        <v>8704.24</v>
      </c>
      <c r="E6735" s="615">
        <v>4629.3999999999996</v>
      </c>
      <c r="F6735" s="615">
        <v>13333.64</v>
      </c>
    </row>
    <row r="6736" spans="1:6" ht="45">
      <c r="A6736" s="612">
        <v>98071</v>
      </c>
      <c r="B6736" s="613" t="s">
        <v>13200</v>
      </c>
      <c r="C6736" s="614" t="s">
        <v>5390</v>
      </c>
      <c r="D6736" s="615">
        <v>9527.11</v>
      </c>
      <c r="E6736" s="615">
        <v>5028.71</v>
      </c>
      <c r="F6736" s="615">
        <v>14555.82</v>
      </c>
    </row>
    <row r="6737" spans="1:6" ht="30">
      <c r="A6737" s="612">
        <v>98082</v>
      </c>
      <c r="B6737" s="613" t="s">
        <v>13211</v>
      </c>
      <c r="C6737" s="614" t="s">
        <v>5390</v>
      </c>
      <c r="D6737" s="615">
        <v>2209.23</v>
      </c>
      <c r="E6737" s="615">
        <v>1251.1099999999999</v>
      </c>
      <c r="F6737" s="615">
        <v>3460.34</v>
      </c>
    </row>
    <row r="6738" spans="1:6" ht="30">
      <c r="A6738" s="612">
        <v>98083</v>
      </c>
      <c r="B6738" s="613" t="s">
        <v>13212</v>
      </c>
      <c r="C6738" s="614" t="s">
        <v>5390</v>
      </c>
      <c r="D6738" s="615">
        <v>2896.46</v>
      </c>
      <c r="E6738" s="615">
        <v>1663.39</v>
      </c>
      <c r="F6738" s="615">
        <v>4559.8500000000004</v>
      </c>
    </row>
    <row r="6739" spans="1:6" ht="30">
      <c r="A6739" s="612">
        <v>98084</v>
      </c>
      <c r="B6739" s="613" t="s">
        <v>13213</v>
      </c>
      <c r="C6739" s="614" t="s">
        <v>5390</v>
      </c>
      <c r="D6739" s="615">
        <v>4039.13</v>
      </c>
      <c r="E6739" s="615">
        <v>2352.77</v>
      </c>
      <c r="F6739" s="615">
        <v>6391.9</v>
      </c>
    </row>
    <row r="6740" spans="1:6" ht="30">
      <c r="A6740" s="612">
        <v>98085</v>
      </c>
      <c r="B6740" s="613" t="s">
        <v>13214</v>
      </c>
      <c r="C6740" s="614" t="s">
        <v>5390</v>
      </c>
      <c r="D6740" s="615">
        <v>5465.02</v>
      </c>
      <c r="E6740" s="615">
        <v>3216.72</v>
      </c>
      <c r="F6740" s="615">
        <v>8681.74</v>
      </c>
    </row>
    <row r="6741" spans="1:6" ht="30">
      <c r="A6741" s="612">
        <v>98086</v>
      </c>
      <c r="B6741" s="613" t="s">
        <v>13215</v>
      </c>
      <c r="C6741" s="614" t="s">
        <v>5390</v>
      </c>
      <c r="D6741" s="615">
        <v>6151.74</v>
      </c>
      <c r="E6741" s="615">
        <v>3633.79</v>
      </c>
      <c r="F6741" s="615">
        <v>9785.5300000000007</v>
      </c>
    </row>
    <row r="6742" spans="1:6" ht="30">
      <c r="A6742" s="612">
        <v>98087</v>
      </c>
      <c r="B6742" s="613" t="s">
        <v>13216</v>
      </c>
      <c r="C6742" s="614" t="s">
        <v>5390</v>
      </c>
      <c r="D6742" s="615">
        <v>6540.15</v>
      </c>
      <c r="E6742" s="615">
        <v>3872.48</v>
      </c>
      <c r="F6742" s="615">
        <v>10412.629999999999</v>
      </c>
    </row>
    <row r="6743" spans="1:6">
      <c r="A6743" s="621"/>
      <c r="B6743" s="627" t="s">
        <v>11580</v>
      </c>
      <c r="C6743" s="628"/>
      <c r="D6743" s="629"/>
      <c r="E6743" s="629"/>
      <c r="F6743" s="629"/>
    </row>
    <row r="6744" spans="1:6" ht="30">
      <c r="A6744" s="612">
        <v>98058</v>
      </c>
      <c r="B6744" s="613" t="s">
        <v>13187</v>
      </c>
      <c r="C6744" s="614" t="s">
        <v>5390</v>
      </c>
      <c r="D6744" s="615">
        <v>1142.3800000000001</v>
      </c>
      <c r="E6744" s="615">
        <v>243.96</v>
      </c>
      <c r="F6744" s="615">
        <v>1386.34</v>
      </c>
    </row>
    <row r="6745" spans="1:6" ht="30">
      <c r="A6745" s="612">
        <v>98059</v>
      </c>
      <c r="B6745" s="613" t="s">
        <v>13188</v>
      </c>
      <c r="C6745" s="614" t="s">
        <v>5390</v>
      </c>
      <c r="D6745" s="615">
        <v>2552.66</v>
      </c>
      <c r="E6745" s="615">
        <v>358.92</v>
      </c>
      <c r="F6745" s="615">
        <v>2911.58</v>
      </c>
    </row>
    <row r="6746" spans="1:6" ht="30">
      <c r="A6746" s="612">
        <v>98060</v>
      </c>
      <c r="B6746" s="613" t="s">
        <v>13189</v>
      </c>
      <c r="C6746" s="614" t="s">
        <v>5390</v>
      </c>
      <c r="D6746" s="615">
        <v>3561.77</v>
      </c>
      <c r="E6746" s="615">
        <v>522.84</v>
      </c>
      <c r="F6746" s="615">
        <v>4084.61</v>
      </c>
    </row>
    <row r="6747" spans="1:6" ht="30">
      <c r="A6747" s="617" t="s">
        <v>17255</v>
      </c>
      <c r="B6747" s="618" t="s">
        <v>17256</v>
      </c>
      <c r="C6747" s="619" t="s">
        <v>1</v>
      </c>
      <c r="D6747" s="620">
        <v>5885.52</v>
      </c>
      <c r="E6747" s="620">
        <v>865.42</v>
      </c>
      <c r="F6747" s="620">
        <v>6750.94</v>
      </c>
    </row>
    <row r="6748" spans="1:6" ht="30">
      <c r="A6748" s="612">
        <v>98061</v>
      </c>
      <c r="B6748" s="613" t="s">
        <v>13190</v>
      </c>
      <c r="C6748" s="614" t="s">
        <v>5390</v>
      </c>
      <c r="D6748" s="615">
        <v>4970.6499999999996</v>
      </c>
      <c r="E6748" s="615">
        <v>720.64</v>
      </c>
      <c r="F6748" s="615">
        <v>5691.29</v>
      </c>
    </row>
    <row r="6749" spans="1:6" ht="60">
      <c r="A6749" s="617" t="s">
        <v>17257</v>
      </c>
      <c r="B6749" s="618" t="s">
        <v>17258</v>
      </c>
      <c r="C6749" s="619" t="s">
        <v>5390</v>
      </c>
      <c r="D6749" s="620">
        <v>10186.799999999999</v>
      </c>
      <c r="E6749" s="620">
        <v>698.68</v>
      </c>
      <c r="F6749" s="620">
        <v>10885.48</v>
      </c>
    </row>
    <row r="6750" spans="1:6" ht="30">
      <c r="A6750" s="617" t="s">
        <v>17259</v>
      </c>
      <c r="B6750" s="618" t="s">
        <v>17260</v>
      </c>
      <c r="C6750" s="619" t="s">
        <v>1</v>
      </c>
      <c r="D6750" s="620">
        <v>6369.66</v>
      </c>
      <c r="E6750" s="620">
        <v>450.76</v>
      </c>
      <c r="F6750" s="620">
        <v>6820.42</v>
      </c>
    </row>
    <row r="6751" spans="1:6" ht="45">
      <c r="A6751" s="612">
        <v>98072</v>
      </c>
      <c r="B6751" s="613" t="s">
        <v>13201</v>
      </c>
      <c r="C6751" s="614" t="s">
        <v>5390</v>
      </c>
      <c r="D6751" s="615">
        <v>2540.3200000000002</v>
      </c>
      <c r="E6751" s="615">
        <v>1338.1</v>
      </c>
      <c r="F6751" s="615">
        <v>3878.42</v>
      </c>
    </row>
    <row r="6752" spans="1:6" ht="45">
      <c r="A6752" s="612">
        <v>98073</v>
      </c>
      <c r="B6752" s="613" t="s">
        <v>13202</v>
      </c>
      <c r="C6752" s="614" t="s">
        <v>5390</v>
      </c>
      <c r="D6752" s="615">
        <v>3943.98</v>
      </c>
      <c r="E6752" s="615">
        <v>2108.89</v>
      </c>
      <c r="F6752" s="615">
        <v>6052.87</v>
      </c>
    </row>
    <row r="6753" spans="1:6" ht="45">
      <c r="A6753" s="612">
        <v>98074</v>
      </c>
      <c r="B6753" s="613" t="s">
        <v>13203</v>
      </c>
      <c r="C6753" s="614" t="s">
        <v>5390</v>
      </c>
      <c r="D6753" s="615">
        <v>6088.55</v>
      </c>
      <c r="E6753" s="615">
        <v>3286.93</v>
      </c>
      <c r="F6753" s="615">
        <v>9375.48</v>
      </c>
    </row>
    <row r="6754" spans="1:6" ht="45">
      <c r="A6754" s="612">
        <v>98075</v>
      </c>
      <c r="B6754" s="613" t="s">
        <v>13204</v>
      </c>
      <c r="C6754" s="614" t="s">
        <v>5390</v>
      </c>
      <c r="D6754" s="615">
        <v>7899.51</v>
      </c>
      <c r="E6754" s="615">
        <v>4278</v>
      </c>
      <c r="F6754" s="615">
        <v>12177.51</v>
      </c>
    </row>
    <row r="6755" spans="1:6" ht="45">
      <c r="A6755" s="612">
        <v>98076</v>
      </c>
      <c r="B6755" s="613" t="s">
        <v>13205</v>
      </c>
      <c r="C6755" s="614" t="s">
        <v>5390</v>
      </c>
      <c r="D6755" s="615">
        <v>9081.89</v>
      </c>
      <c r="E6755" s="615">
        <v>4938.32</v>
      </c>
      <c r="F6755" s="615">
        <v>14020.21</v>
      </c>
    </row>
    <row r="6756" spans="1:6" ht="45">
      <c r="A6756" s="612">
        <v>98077</v>
      </c>
      <c r="B6756" s="613" t="s">
        <v>13206</v>
      </c>
      <c r="C6756" s="614" t="s">
        <v>5390</v>
      </c>
      <c r="D6756" s="615">
        <v>10680.08</v>
      </c>
      <c r="E6756" s="615">
        <v>5816.15</v>
      </c>
      <c r="F6756" s="615">
        <v>16496.23</v>
      </c>
    </row>
    <row r="6757" spans="1:6" ht="30">
      <c r="A6757" s="612">
        <v>98088</v>
      </c>
      <c r="B6757" s="613" t="s">
        <v>13217</v>
      </c>
      <c r="C6757" s="614" t="s">
        <v>5390</v>
      </c>
      <c r="D6757" s="615">
        <v>1909.35</v>
      </c>
      <c r="E6757" s="615">
        <v>1071.1500000000001</v>
      </c>
      <c r="F6757" s="615">
        <v>2980.5</v>
      </c>
    </row>
    <row r="6758" spans="1:6" ht="30">
      <c r="A6758" s="612">
        <v>98089</v>
      </c>
      <c r="B6758" s="613" t="s">
        <v>13218</v>
      </c>
      <c r="C6758" s="614" t="s">
        <v>5390</v>
      </c>
      <c r="D6758" s="615">
        <v>3000.8</v>
      </c>
      <c r="E6758" s="615">
        <v>1709.65</v>
      </c>
      <c r="F6758" s="615">
        <v>4710.45</v>
      </c>
    </row>
    <row r="6759" spans="1:6" ht="30">
      <c r="A6759" s="612">
        <v>98090</v>
      </c>
      <c r="B6759" s="613" t="s">
        <v>13219</v>
      </c>
      <c r="C6759" s="614" t="s">
        <v>5390</v>
      </c>
      <c r="D6759" s="615">
        <v>4697.88</v>
      </c>
      <c r="E6759" s="615">
        <v>2696.49</v>
      </c>
      <c r="F6759" s="615">
        <v>7394.37</v>
      </c>
    </row>
    <row r="6760" spans="1:6" ht="30">
      <c r="A6760" s="612">
        <v>98091</v>
      </c>
      <c r="B6760" s="613" t="s">
        <v>13220</v>
      </c>
      <c r="C6760" s="614" t="s">
        <v>5390</v>
      </c>
      <c r="D6760" s="615">
        <v>6128.86</v>
      </c>
      <c r="E6760" s="615">
        <v>3525.71</v>
      </c>
      <c r="F6760" s="615">
        <v>9654.57</v>
      </c>
    </row>
    <row r="6761" spans="1:6" ht="30">
      <c r="A6761" s="612">
        <v>98092</v>
      </c>
      <c r="B6761" s="613" t="s">
        <v>13221</v>
      </c>
      <c r="C6761" s="614" t="s">
        <v>5390</v>
      </c>
      <c r="D6761" s="615">
        <v>7112.93</v>
      </c>
      <c r="E6761" s="615">
        <v>4100.4399999999996</v>
      </c>
      <c r="F6761" s="615">
        <v>11213.37</v>
      </c>
    </row>
    <row r="6762" spans="1:6" ht="45">
      <c r="A6762" s="612">
        <v>98093</v>
      </c>
      <c r="B6762" s="613" t="s">
        <v>13222</v>
      </c>
      <c r="C6762" s="614" t="s">
        <v>5390</v>
      </c>
      <c r="D6762" s="615">
        <v>8391.65</v>
      </c>
      <c r="E6762" s="615">
        <v>4841.92</v>
      </c>
      <c r="F6762" s="615">
        <v>13233.57</v>
      </c>
    </row>
    <row r="6763" spans="1:6">
      <c r="A6763" s="621"/>
      <c r="B6763" s="627" t="s">
        <v>11581</v>
      </c>
      <c r="C6763" s="628"/>
      <c r="D6763" s="629"/>
      <c r="E6763" s="629"/>
      <c r="F6763" s="629"/>
    </row>
    <row r="6764" spans="1:6" ht="30">
      <c r="A6764" s="617" t="s">
        <v>17261</v>
      </c>
      <c r="B6764" s="618" t="s">
        <v>17262</v>
      </c>
      <c r="C6764" s="619" t="s">
        <v>5390</v>
      </c>
      <c r="D6764" s="620">
        <v>687.19</v>
      </c>
      <c r="E6764" s="620">
        <v>71.08</v>
      </c>
      <c r="F6764" s="620">
        <v>758.27</v>
      </c>
    </row>
    <row r="6765" spans="1:6" ht="30">
      <c r="A6765" s="612">
        <v>98062</v>
      </c>
      <c r="B6765" s="613" t="s">
        <v>13191</v>
      </c>
      <c r="C6765" s="614" t="s">
        <v>5390</v>
      </c>
      <c r="D6765" s="615">
        <v>2071</v>
      </c>
      <c r="E6765" s="615">
        <v>236.51</v>
      </c>
      <c r="F6765" s="615">
        <v>2307.5100000000002</v>
      </c>
    </row>
    <row r="6766" spans="1:6" ht="30">
      <c r="A6766" s="612">
        <v>98063</v>
      </c>
      <c r="B6766" s="613" t="s">
        <v>13192</v>
      </c>
      <c r="C6766" s="614" t="s">
        <v>5390</v>
      </c>
      <c r="D6766" s="615">
        <v>3163.59</v>
      </c>
      <c r="E6766" s="615">
        <v>350.27</v>
      </c>
      <c r="F6766" s="615">
        <v>3513.86</v>
      </c>
    </row>
    <row r="6767" spans="1:6" ht="30">
      <c r="A6767" s="612">
        <v>98064</v>
      </c>
      <c r="B6767" s="613" t="s">
        <v>13193</v>
      </c>
      <c r="C6767" s="614" t="s">
        <v>5390</v>
      </c>
      <c r="D6767" s="615">
        <v>3663.63</v>
      </c>
      <c r="E6767" s="615">
        <v>366.62</v>
      </c>
      <c r="F6767" s="615">
        <v>4030.25</v>
      </c>
    </row>
    <row r="6768" spans="1:6" ht="30">
      <c r="A6768" s="617" t="s">
        <v>17263</v>
      </c>
      <c r="B6768" s="618" t="s">
        <v>17264</v>
      </c>
      <c r="C6768" s="619" t="s">
        <v>1</v>
      </c>
      <c r="D6768" s="620">
        <v>5169.7700000000004</v>
      </c>
      <c r="E6768" s="620">
        <v>424.3</v>
      </c>
      <c r="F6768" s="620">
        <v>5594.07</v>
      </c>
    </row>
    <row r="6769" spans="1:6" ht="30">
      <c r="A6769" s="612">
        <v>98065</v>
      </c>
      <c r="B6769" s="613" t="s">
        <v>13194</v>
      </c>
      <c r="C6769" s="614" t="s">
        <v>5390</v>
      </c>
      <c r="D6769" s="615">
        <v>5094.49</v>
      </c>
      <c r="E6769" s="615">
        <v>488.12</v>
      </c>
      <c r="F6769" s="615">
        <v>5582.61</v>
      </c>
    </row>
    <row r="6770" spans="1:6" ht="45">
      <c r="A6770" s="612">
        <v>98078</v>
      </c>
      <c r="B6770" s="613" t="s">
        <v>13207</v>
      </c>
      <c r="C6770" s="614" t="s">
        <v>5390</v>
      </c>
      <c r="D6770" s="615">
        <v>2953.08</v>
      </c>
      <c r="E6770" s="615">
        <v>1352.4</v>
      </c>
      <c r="F6770" s="615">
        <v>4305.4799999999996</v>
      </c>
    </row>
    <row r="6771" spans="1:6" ht="45">
      <c r="A6771" s="612">
        <v>98079</v>
      </c>
      <c r="B6771" s="613" t="s">
        <v>13208</v>
      </c>
      <c r="C6771" s="614" t="s">
        <v>5390</v>
      </c>
      <c r="D6771" s="615">
        <v>5151.43</v>
      </c>
      <c r="E6771" s="615">
        <v>2371.4899999999998</v>
      </c>
      <c r="F6771" s="615">
        <v>7522.92</v>
      </c>
    </row>
    <row r="6772" spans="1:6" ht="45">
      <c r="A6772" s="612">
        <v>98080</v>
      </c>
      <c r="B6772" s="613" t="s">
        <v>13209</v>
      </c>
      <c r="C6772" s="614" t="s">
        <v>5390</v>
      </c>
      <c r="D6772" s="615">
        <v>6576.24</v>
      </c>
      <c r="E6772" s="615">
        <v>3066.84</v>
      </c>
      <c r="F6772" s="615">
        <v>9643.08</v>
      </c>
    </row>
    <row r="6773" spans="1:6" ht="45">
      <c r="A6773" s="612">
        <v>98081</v>
      </c>
      <c r="B6773" s="613" t="s">
        <v>13210</v>
      </c>
      <c r="C6773" s="614" t="s">
        <v>5390</v>
      </c>
      <c r="D6773" s="615">
        <v>9705.56</v>
      </c>
      <c r="E6773" s="615">
        <v>4556.83</v>
      </c>
      <c r="F6773" s="615">
        <v>14262.39</v>
      </c>
    </row>
    <row r="6774" spans="1:6" ht="45">
      <c r="A6774" s="612">
        <v>98094</v>
      </c>
      <c r="B6774" s="613" t="s">
        <v>13223</v>
      </c>
      <c r="C6774" s="614" t="s">
        <v>5390</v>
      </c>
      <c r="D6774" s="615">
        <v>1577.54</v>
      </c>
      <c r="E6774" s="615">
        <v>854.41</v>
      </c>
      <c r="F6774" s="615">
        <v>2431.9499999999998</v>
      </c>
    </row>
    <row r="6775" spans="1:6" ht="45">
      <c r="A6775" s="612">
        <v>98099</v>
      </c>
      <c r="B6775" s="613" t="s">
        <v>13224</v>
      </c>
      <c r="C6775" s="614" t="s">
        <v>5390</v>
      </c>
      <c r="D6775" s="615">
        <v>2677.99</v>
      </c>
      <c r="E6775" s="615">
        <v>1466.77</v>
      </c>
      <c r="F6775" s="615">
        <v>4144.76</v>
      </c>
    </row>
    <row r="6776" spans="1:6" ht="45">
      <c r="A6776" s="612">
        <v>98100</v>
      </c>
      <c r="B6776" s="613" t="s">
        <v>13225</v>
      </c>
      <c r="C6776" s="614" t="s">
        <v>5390</v>
      </c>
      <c r="D6776" s="615">
        <v>3492.7</v>
      </c>
      <c r="E6776" s="615">
        <v>1936.23</v>
      </c>
      <c r="F6776" s="615">
        <v>5428.93</v>
      </c>
    </row>
    <row r="6777" spans="1:6" ht="45">
      <c r="A6777" s="612">
        <v>98101</v>
      </c>
      <c r="B6777" s="613" t="s">
        <v>13226</v>
      </c>
      <c r="C6777" s="614" t="s">
        <v>5390</v>
      </c>
      <c r="D6777" s="615">
        <v>5141.1499999999996</v>
      </c>
      <c r="E6777" s="615">
        <v>2879.48</v>
      </c>
      <c r="F6777" s="615">
        <v>8020.63</v>
      </c>
    </row>
    <row r="6778" spans="1:6">
      <c r="A6778" s="621"/>
      <c r="B6778" s="627" t="s">
        <v>11582</v>
      </c>
      <c r="C6778" s="628"/>
      <c r="D6778" s="629"/>
      <c r="E6778" s="629"/>
      <c r="F6778" s="629"/>
    </row>
    <row r="6779" spans="1:6" ht="30">
      <c r="A6779" s="617" t="s">
        <v>17265</v>
      </c>
      <c r="B6779" s="618" t="s">
        <v>17266</v>
      </c>
      <c r="C6779" s="619" t="s">
        <v>5390</v>
      </c>
      <c r="D6779" s="620">
        <v>707.91</v>
      </c>
      <c r="E6779" s="620">
        <v>21.63</v>
      </c>
      <c r="F6779" s="620">
        <v>729.54</v>
      </c>
    </row>
    <row r="6780" spans="1:6">
      <c r="A6780" s="617" t="s">
        <v>17267</v>
      </c>
      <c r="B6780" s="618" t="s">
        <v>17268</v>
      </c>
      <c r="C6780" s="619" t="s">
        <v>5390</v>
      </c>
      <c r="D6780" s="620">
        <v>1749.01</v>
      </c>
      <c r="E6780" s="620">
        <v>32.25</v>
      </c>
      <c r="F6780" s="620">
        <v>1781.26</v>
      </c>
    </row>
    <row r="6781" spans="1:6">
      <c r="A6781" s="621"/>
      <c r="B6781" s="609" t="s">
        <v>13566</v>
      </c>
      <c r="C6781" s="610"/>
      <c r="D6781" s="611"/>
      <c r="E6781" s="611"/>
      <c r="F6781" s="611"/>
    </row>
    <row r="6782" spans="1:6" ht="60">
      <c r="A6782" s="612">
        <v>104124</v>
      </c>
      <c r="B6782" s="613" t="s">
        <v>13295</v>
      </c>
      <c r="C6782" s="614" t="s">
        <v>5390</v>
      </c>
      <c r="D6782" s="615">
        <v>289.97000000000003</v>
      </c>
      <c r="E6782" s="615">
        <v>90.7</v>
      </c>
      <c r="F6782" s="615">
        <v>380.67</v>
      </c>
    </row>
    <row r="6783" spans="1:6" ht="60">
      <c r="A6783" s="612">
        <v>104130</v>
      </c>
      <c r="B6783" s="613" t="s">
        <v>13296</v>
      </c>
      <c r="C6783" s="614" t="s">
        <v>5390</v>
      </c>
      <c r="D6783" s="615">
        <v>436.63</v>
      </c>
      <c r="E6783" s="615">
        <v>145.37</v>
      </c>
      <c r="F6783" s="615">
        <v>582</v>
      </c>
    </row>
    <row r="6784" spans="1:6" ht="60">
      <c r="A6784" s="612">
        <v>104136</v>
      </c>
      <c r="B6784" s="613" t="s">
        <v>13297</v>
      </c>
      <c r="C6784" s="614" t="s">
        <v>5390</v>
      </c>
      <c r="D6784" s="615">
        <v>583.95000000000005</v>
      </c>
      <c r="E6784" s="615">
        <v>200.69</v>
      </c>
      <c r="F6784" s="615">
        <v>784.64</v>
      </c>
    </row>
    <row r="6785" spans="1:6" ht="45">
      <c r="A6785" s="612">
        <v>104142</v>
      </c>
      <c r="B6785" s="613" t="s">
        <v>13298</v>
      </c>
      <c r="C6785" s="614" t="s">
        <v>5390</v>
      </c>
      <c r="D6785" s="615">
        <v>330.22</v>
      </c>
      <c r="E6785" s="615">
        <v>210.46</v>
      </c>
      <c r="F6785" s="615">
        <v>540.67999999999995</v>
      </c>
    </row>
    <row r="6786" spans="1:6" ht="45">
      <c r="A6786" s="612">
        <v>104148</v>
      </c>
      <c r="B6786" s="613" t="s">
        <v>13299</v>
      </c>
      <c r="C6786" s="614" t="s">
        <v>5390</v>
      </c>
      <c r="D6786" s="615">
        <v>503.33</v>
      </c>
      <c r="E6786" s="615">
        <v>345.27</v>
      </c>
      <c r="F6786" s="615">
        <v>848.6</v>
      </c>
    </row>
    <row r="6787" spans="1:6" ht="45">
      <c r="A6787" s="612">
        <v>104154</v>
      </c>
      <c r="B6787" s="613" t="s">
        <v>13300</v>
      </c>
      <c r="C6787" s="614" t="s">
        <v>5390</v>
      </c>
      <c r="D6787" s="615">
        <v>677.62</v>
      </c>
      <c r="E6787" s="615">
        <v>482.12</v>
      </c>
      <c r="F6787" s="615">
        <v>1159.74</v>
      </c>
    </row>
    <row r="6788" spans="1:6">
      <c r="A6788" s="621"/>
      <c r="B6788" s="627" t="s">
        <v>17269</v>
      </c>
      <c r="C6788" s="628"/>
      <c r="D6788" s="629"/>
      <c r="E6788" s="629"/>
      <c r="F6788" s="629"/>
    </row>
    <row r="6789" spans="1:6">
      <c r="A6789" s="617" t="s">
        <v>17270</v>
      </c>
      <c r="B6789" s="618" t="s">
        <v>17271</v>
      </c>
      <c r="C6789" s="619" t="s">
        <v>1</v>
      </c>
      <c r="D6789" s="620">
        <v>117.28</v>
      </c>
      <c r="E6789" s="620">
        <v>14.49</v>
      </c>
      <c r="F6789" s="620">
        <v>131.77000000000001</v>
      </c>
    </row>
    <row r="6790" spans="1:6">
      <c r="A6790" s="621"/>
      <c r="B6790" s="627" t="s">
        <v>11583</v>
      </c>
      <c r="C6790" s="628"/>
      <c r="D6790" s="629"/>
      <c r="E6790" s="629"/>
      <c r="F6790" s="629"/>
    </row>
    <row r="6791" spans="1:6" ht="30">
      <c r="A6791" s="612">
        <v>98112</v>
      </c>
      <c r="B6791" s="613" t="s">
        <v>8139</v>
      </c>
      <c r="C6791" s="614" t="s">
        <v>5390</v>
      </c>
      <c r="D6791" s="615">
        <v>89.74</v>
      </c>
      <c r="E6791" s="615">
        <v>16.260000000000002</v>
      </c>
      <c r="F6791" s="615">
        <v>106</v>
      </c>
    </row>
    <row r="6792" spans="1:6" ht="30">
      <c r="A6792" s="612">
        <v>100128</v>
      </c>
      <c r="B6792" s="613" t="s">
        <v>13252</v>
      </c>
      <c r="C6792" s="614" t="s">
        <v>5390</v>
      </c>
      <c r="D6792" s="615">
        <v>1761.31</v>
      </c>
      <c r="E6792" s="615">
        <v>23.29</v>
      </c>
      <c r="F6792" s="615">
        <v>1784.6</v>
      </c>
    </row>
    <row r="6793" spans="1:6">
      <c r="A6793" s="621"/>
      <c r="B6793" s="627" t="s">
        <v>11584</v>
      </c>
      <c r="C6793" s="628"/>
      <c r="D6793" s="629"/>
      <c r="E6793" s="629"/>
      <c r="F6793" s="629"/>
    </row>
    <row r="6794" spans="1:6" ht="30">
      <c r="A6794" s="612">
        <v>89848</v>
      </c>
      <c r="B6794" s="613" t="s">
        <v>12293</v>
      </c>
      <c r="C6794" s="614" t="s">
        <v>5421</v>
      </c>
      <c r="D6794" s="615">
        <v>21.45</v>
      </c>
      <c r="E6794" s="615">
        <v>8.9700000000000006</v>
      </c>
      <c r="F6794" s="615">
        <v>30.42</v>
      </c>
    </row>
    <row r="6795" spans="1:6" ht="30">
      <c r="A6795" s="612">
        <v>89849</v>
      </c>
      <c r="B6795" s="613" t="s">
        <v>12294</v>
      </c>
      <c r="C6795" s="614" t="s">
        <v>5421</v>
      </c>
      <c r="D6795" s="615">
        <v>51.53</v>
      </c>
      <c r="E6795" s="615">
        <v>11.66</v>
      </c>
      <c r="F6795" s="615">
        <v>63.19</v>
      </c>
    </row>
    <row r="6796" spans="1:6" ht="45">
      <c r="A6796" s="612">
        <v>89852</v>
      </c>
      <c r="B6796" s="613" t="s">
        <v>12754</v>
      </c>
      <c r="C6796" s="614" t="s">
        <v>5390</v>
      </c>
      <c r="D6796" s="615">
        <v>39.39</v>
      </c>
      <c r="E6796" s="615">
        <v>10.37</v>
      </c>
      <c r="F6796" s="615">
        <v>49.76</v>
      </c>
    </row>
    <row r="6797" spans="1:6" ht="45">
      <c r="A6797" s="612">
        <v>89853</v>
      </c>
      <c r="B6797" s="613" t="s">
        <v>12755</v>
      </c>
      <c r="C6797" s="614" t="s">
        <v>5390</v>
      </c>
      <c r="D6797" s="615">
        <v>79.430000000000007</v>
      </c>
      <c r="E6797" s="615">
        <v>10.36</v>
      </c>
      <c r="F6797" s="615">
        <v>89.79</v>
      </c>
    </row>
    <row r="6798" spans="1:6" ht="30">
      <c r="A6798" s="617" t="s">
        <v>17272</v>
      </c>
      <c r="B6798" s="618" t="s">
        <v>17273</v>
      </c>
      <c r="C6798" s="619" t="s">
        <v>5390</v>
      </c>
      <c r="D6798" s="620">
        <v>202.84</v>
      </c>
      <c r="E6798" s="620">
        <v>13.5</v>
      </c>
      <c r="F6798" s="620">
        <v>216.34</v>
      </c>
    </row>
    <row r="6799" spans="1:6" ht="30">
      <c r="A6799" s="612">
        <v>89851</v>
      </c>
      <c r="B6799" s="613" t="s">
        <v>12753</v>
      </c>
      <c r="C6799" s="614" t="s">
        <v>5390</v>
      </c>
      <c r="D6799" s="615">
        <v>23.16</v>
      </c>
      <c r="E6799" s="615">
        <v>10.38</v>
      </c>
      <c r="F6799" s="615">
        <v>33.54</v>
      </c>
    </row>
    <row r="6800" spans="1:6" ht="30">
      <c r="A6800" s="612">
        <v>89855</v>
      </c>
      <c r="B6800" s="613" t="s">
        <v>12757</v>
      </c>
      <c r="C6800" s="614" t="s">
        <v>5390</v>
      </c>
      <c r="D6800" s="615">
        <v>103.45</v>
      </c>
      <c r="E6800" s="615">
        <v>13.48</v>
      </c>
      <c r="F6800" s="615">
        <v>116.93</v>
      </c>
    </row>
    <row r="6801" spans="1:6" ht="30">
      <c r="A6801" s="612">
        <v>89850</v>
      </c>
      <c r="B6801" s="613" t="s">
        <v>12752</v>
      </c>
      <c r="C6801" s="614" t="s">
        <v>5390</v>
      </c>
      <c r="D6801" s="615">
        <v>22.2</v>
      </c>
      <c r="E6801" s="615">
        <v>10.38</v>
      </c>
      <c r="F6801" s="615">
        <v>32.58</v>
      </c>
    </row>
    <row r="6802" spans="1:6" ht="30">
      <c r="A6802" s="612">
        <v>89854</v>
      </c>
      <c r="B6802" s="613" t="s">
        <v>12756</v>
      </c>
      <c r="C6802" s="614" t="s">
        <v>5390</v>
      </c>
      <c r="D6802" s="615">
        <v>97.49</v>
      </c>
      <c r="E6802" s="615">
        <v>13.48</v>
      </c>
      <c r="F6802" s="615">
        <v>110.97</v>
      </c>
    </row>
    <row r="6803" spans="1:6" ht="30">
      <c r="A6803" s="612">
        <v>89861</v>
      </c>
      <c r="B6803" s="613" t="s">
        <v>12761</v>
      </c>
      <c r="C6803" s="614" t="s">
        <v>5390</v>
      </c>
      <c r="D6803" s="615">
        <v>45.89</v>
      </c>
      <c r="E6803" s="615">
        <v>13.84</v>
      </c>
      <c r="F6803" s="615">
        <v>59.73</v>
      </c>
    </row>
    <row r="6804" spans="1:6" ht="30">
      <c r="A6804" s="612">
        <v>89856</v>
      </c>
      <c r="B6804" s="613" t="s">
        <v>12758</v>
      </c>
      <c r="C6804" s="614" t="s">
        <v>5390</v>
      </c>
      <c r="D6804" s="615">
        <v>15.49</v>
      </c>
      <c r="E6804" s="615">
        <v>6.92</v>
      </c>
      <c r="F6804" s="615">
        <v>22.41</v>
      </c>
    </row>
    <row r="6805" spans="1:6" ht="30">
      <c r="A6805" s="612">
        <v>95693</v>
      </c>
      <c r="B6805" s="613" t="s">
        <v>12899</v>
      </c>
      <c r="C6805" s="614" t="s">
        <v>5390</v>
      </c>
      <c r="D6805" s="615">
        <v>47.66</v>
      </c>
      <c r="E6805" s="615">
        <v>8.98</v>
      </c>
      <c r="F6805" s="615">
        <v>56.64</v>
      </c>
    </row>
    <row r="6806" spans="1:6" ht="30">
      <c r="A6806" s="612">
        <v>89857</v>
      </c>
      <c r="B6806" s="613" t="s">
        <v>12759</v>
      </c>
      <c r="C6806" s="614" t="s">
        <v>5390</v>
      </c>
      <c r="D6806" s="615">
        <v>32.5</v>
      </c>
      <c r="E6806" s="615">
        <v>6.91</v>
      </c>
      <c r="F6806" s="615">
        <v>39.409999999999997</v>
      </c>
    </row>
    <row r="6807" spans="1:6" ht="30">
      <c r="A6807" s="612">
        <v>89860</v>
      </c>
      <c r="B6807" s="613" t="s">
        <v>12760</v>
      </c>
      <c r="C6807" s="614" t="s">
        <v>5390</v>
      </c>
      <c r="D6807" s="615">
        <v>36.700000000000003</v>
      </c>
      <c r="E6807" s="615">
        <v>13.84</v>
      </c>
      <c r="F6807" s="615">
        <v>50.54</v>
      </c>
    </row>
    <row r="6808" spans="1:6" ht="30">
      <c r="A6808" s="612">
        <v>104357</v>
      </c>
      <c r="B6808" s="613" t="s">
        <v>13169</v>
      </c>
      <c r="C6808" s="614" t="s">
        <v>5390</v>
      </c>
      <c r="D6808" s="615">
        <v>16.73</v>
      </c>
      <c r="E6808" s="615">
        <v>3.45</v>
      </c>
      <c r="F6808" s="615">
        <v>20.18</v>
      </c>
    </row>
    <row r="6809" spans="1:6">
      <c r="A6809" s="621"/>
      <c r="B6809" s="627" t="s">
        <v>11585</v>
      </c>
      <c r="C6809" s="628"/>
      <c r="D6809" s="629"/>
      <c r="E6809" s="629"/>
      <c r="F6809" s="629"/>
    </row>
    <row r="6810" spans="1:6" ht="45">
      <c r="A6810" s="612">
        <v>91792</v>
      </c>
      <c r="B6810" s="613" t="s">
        <v>8140</v>
      </c>
      <c r="C6810" s="614" t="s">
        <v>5421</v>
      </c>
      <c r="D6810" s="615">
        <v>33.03</v>
      </c>
      <c r="E6810" s="615">
        <v>35.53</v>
      </c>
      <c r="F6810" s="615">
        <v>68.56</v>
      </c>
    </row>
    <row r="6811" spans="1:6" ht="45">
      <c r="A6811" s="612">
        <v>91793</v>
      </c>
      <c r="B6811" s="613" t="s">
        <v>8141</v>
      </c>
      <c r="C6811" s="614" t="s">
        <v>5421</v>
      </c>
      <c r="D6811" s="615">
        <v>61.02</v>
      </c>
      <c r="E6811" s="615">
        <v>40.83</v>
      </c>
      <c r="F6811" s="615">
        <v>101.85</v>
      </c>
    </row>
    <row r="6812" spans="1:6" ht="45">
      <c r="A6812" s="612">
        <v>91794</v>
      </c>
      <c r="B6812" s="613" t="s">
        <v>8142</v>
      </c>
      <c r="C6812" s="614" t="s">
        <v>5421</v>
      </c>
      <c r="D6812" s="615">
        <v>34.86</v>
      </c>
      <c r="E6812" s="615">
        <v>13.75</v>
      </c>
      <c r="F6812" s="615">
        <v>48.61</v>
      </c>
    </row>
    <row r="6813" spans="1:6" ht="60">
      <c r="A6813" s="612">
        <v>91795</v>
      </c>
      <c r="B6813" s="613" t="s">
        <v>8143</v>
      </c>
      <c r="C6813" s="614" t="s">
        <v>5421</v>
      </c>
      <c r="D6813" s="615">
        <v>51.97</v>
      </c>
      <c r="E6813" s="615">
        <v>24.3</v>
      </c>
      <c r="F6813" s="615">
        <v>76.27</v>
      </c>
    </row>
    <row r="6814" spans="1:6" ht="45">
      <c r="A6814" s="612">
        <v>91796</v>
      </c>
      <c r="B6814" s="613" t="s">
        <v>8144</v>
      </c>
      <c r="C6814" s="614" t="s">
        <v>5421</v>
      </c>
      <c r="D6814" s="615">
        <v>59.57</v>
      </c>
      <c r="E6814" s="615">
        <v>19.39</v>
      </c>
      <c r="F6814" s="615">
        <v>78.959999999999994</v>
      </c>
    </row>
    <row r="6815" spans="1:6">
      <c r="A6815" s="621"/>
      <c r="B6815" s="627" t="s">
        <v>11586</v>
      </c>
      <c r="C6815" s="628"/>
      <c r="D6815" s="629"/>
      <c r="E6815" s="629"/>
      <c r="F6815" s="629"/>
    </row>
    <row r="6816" spans="1:6" ht="30">
      <c r="A6816" s="612">
        <v>89711</v>
      </c>
      <c r="B6816" s="613" t="s">
        <v>12280</v>
      </c>
      <c r="C6816" s="614" t="s">
        <v>5421</v>
      </c>
      <c r="D6816" s="615">
        <v>12.09</v>
      </c>
      <c r="E6816" s="615">
        <v>10.97</v>
      </c>
      <c r="F6816" s="615">
        <v>23.06</v>
      </c>
    </row>
    <row r="6817" spans="1:6" ht="30">
      <c r="A6817" s="612">
        <v>89712</v>
      </c>
      <c r="B6817" s="613" t="s">
        <v>12281</v>
      </c>
      <c r="C6817" s="614" t="s">
        <v>5421</v>
      </c>
      <c r="D6817" s="615">
        <v>17.579999999999998</v>
      </c>
      <c r="E6817" s="615">
        <v>11.91</v>
      </c>
      <c r="F6817" s="615">
        <v>29.49</v>
      </c>
    </row>
    <row r="6818" spans="1:6" ht="30">
      <c r="A6818" s="612">
        <v>89713</v>
      </c>
      <c r="B6818" s="613" t="s">
        <v>12282</v>
      </c>
      <c r="C6818" s="614" t="s">
        <v>5421</v>
      </c>
      <c r="D6818" s="615">
        <v>22.54</v>
      </c>
      <c r="E6818" s="615">
        <v>14.28</v>
      </c>
      <c r="F6818" s="615">
        <v>36.82</v>
      </c>
    </row>
    <row r="6819" spans="1:6" ht="30">
      <c r="A6819" s="612">
        <v>89714</v>
      </c>
      <c r="B6819" s="613" t="s">
        <v>12283</v>
      </c>
      <c r="C6819" s="614" t="s">
        <v>5421</v>
      </c>
      <c r="D6819" s="615">
        <v>24.41</v>
      </c>
      <c r="E6819" s="615">
        <v>16.64</v>
      </c>
      <c r="F6819" s="615">
        <v>41.05</v>
      </c>
    </row>
    <row r="6820" spans="1:6" ht="30">
      <c r="A6820" s="617" t="s">
        <v>17274</v>
      </c>
      <c r="B6820" s="618" t="s">
        <v>17275</v>
      </c>
      <c r="C6820" s="619" t="s">
        <v>5421</v>
      </c>
      <c r="D6820" s="620">
        <v>86.93</v>
      </c>
      <c r="E6820" s="620">
        <v>41.56</v>
      </c>
      <c r="F6820" s="620">
        <v>128.49</v>
      </c>
    </row>
    <row r="6821" spans="1:6" ht="30">
      <c r="A6821" s="617" t="s">
        <v>17276</v>
      </c>
      <c r="B6821" s="618" t="s">
        <v>17277</v>
      </c>
      <c r="C6821" s="619" t="s">
        <v>5421</v>
      </c>
      <c r="D6821" s="620">
        <v>108.26</v>
      </c>
      <c r="E6821" s="620">
        <v>19.95</v>
      </c>
      <c r="F6821" s="620">
        <v>128.21</v>
      </c>
    </row>
    <row r="6822" spans="1:6">
      <c r="A6822" s="617" t="s">
        <v>17278</v>
      </c>
      <c r="B6822" s="618" t="s">
        <v>17279</v>
      </c>
      <c r="C6822" s="619" t="s">
        <v>1</v>
      </c>
      <c r="D6822" s="620">
        <v>18.52</v>
      </c>
      <c r="E6822" s="620">
        <v>4.3499999999999996</v>
      </c>
      <c r="F6822" s="620">
        <v>22.87</v>
      </c>
    </row>
    <row r="6823" spans="1:6">
      <c r="A6823" s="617" t="s">
        <v>17280</v>
      </c>
      <c r="B6823" s="618" t="s">
        <v>17281</v>
      </c>
      <c r="C6823" s="619" t="s">
        <v>1</v>
      </c>
      <c r="D6823" s="620">
        <v>82.18</v>
      </c>
      <c r="E6823" s="620">
        <v>4.3499999999999996</v>
      </c>
      <c r="F6823" s="620">
        <v>86.53</v>
      </c>
    </row>
    <row r="6824" spans="1:6" ht="45">
      <c r="A6824" s="612">
        <v>89728</v>
      </c>
      <c r="B6824" s="613" t="s">
        <v>12645</v>
      </c>
      <c r="C6824" s="614" t="s">
        <v>5390</v>
      </c>
      <c r="D6824" s="615">
        <v>9.6199999999999992</v>
      </c>
      <c r="E6824" s="615">
        <v>4.75</v>
      </c>
      <c r="F6824" s="615">
        <v>14.37</v>
      </c>
    </row>
    <row r="6825" spans="1:6" ht="45">
      <c r="A6825" s="612">
        <v>89733</v>
      </c>
      <c r="B6825" s="613" t="s">
        <v>12650</v>
      </c>
      <c r="C6825" s="614" t="s">
        <v>5390</v>
      </c>
      <c r="D6825" s="615">
        <v>19.579999999999998</v>
      </c>
      <c r="E6825" s="615">
        <v>5.16</v>
      </c>
      <c r="F6825" s="615">
        <v>24.74</v>
      </c>
    </row>
    <row r="6826" spans="1:6" ht="45">
      <c r="A6826" s="612">
        <v>89742</v>
      </c>
      <c r="B6826" s="613" t="s">
        <v>12658</v>
      </c>
      <c r="C6826" s="614" t="s">
        <v>5390</v>
      </c>
      <c r="D6826" s="615">
        <v>36.43</v>
      </c>
      <c r="E6826" s="615">
        <v>6.17</v>
      </c>
      <c r="F6826" s="615">
        <v>42.6</v>
      </c>
    </row>
    <row r="6827" spans="1:6" ht="45">
      <c r="A6827" s="612">
        <v>89748</v>
      </c>
      <c r="B6827" s="613" t="s">
        <v>12663</v>
      </c>
      <c r="C6827" s="614" t="s">
        <v>5390</v>
      </c>
      <c r="D6827" s="615">
        <v>38.18</v>
      </c>
      <c r="E6827" s="615">
        <v>7.19</v>
      </c>
      <c r="F6827" s="615">
        <v>45.37</v>
      </c>
    </row>
    <row r="6828" spans="1:6" ht="45">
      <c r="A6828" s="612">
        <v>89730</v>
      </c>
      <c r="B6828" s="613" t="s">
        <v>12647</v>
      </c>
      <c r="C6828" s="614" t="s">
        <v>5390</v>
      </c>
      <c r="D6828" s="615">
        <v>11.79</v>
      </c>
      <c r="E6828" s="615">
        <v>4.75</v>
      </c>
      <c r="F6828" s="615">
        <v>16.54</v>
      </c>
    </row>
    <row r="6829" spans="1:6" ht="45">
      <c r="A6829" s="612">
        <v>89735</v>
      </c>
      <c r="B6829" s="613" t="s">
        <v>12652</v>
      </c>
      <c r="C6829" s="614" t="s">
        <v>5390</v>
      </c>
      <c r="D6829" s="615">
        <v>22.08</v>
      </c>
      <c r="E6829" s="615">
        <v>5.16</v>
      </c>
      <c r="F6829" s="615">
        <v>27.24</v>
      </c>
    </row>
    <row r="6830" spans="1:6" ht="45">
      <c r="A6830" s="612">
        <v>89743</v>
      </c>
      <c r="B6830" s="613" t="s">
        <v>12659</v>
      </c>
      <c r="C6830" s="614" t="s">
        <v>5390</v>
      </c>
      <c r="D6830" s="615">
        <v>59.96</v>
      </c>
      <c r="E6830" s="615">
        <v>6.16</v>
      </c>
      <c r="F6830" s="615">
        <v>66.12</v>
      </c>
    </row>
    <row r="6831" spans="1:6" ht="45">
      <c r="A6831" s="612">
        <v>89750</v>
      </c>
      <c r="B6831" s="613" t="s">
        <v>12665</v>
      </c>
      <c r="C6831" s="614" t="s">
        <v>5390</v>
      </c>
      <c r="D6831" s="615">
        <v>78.22</v>
      </c>
      <c r="E6831" s="615">
        <v>7.18</v>
      </c>
      <c r="F6831" s="615">
        <v>85.4</v>
      </c>
    </row>
    <row r="6832" spans="1:6" ht="30">
      <c r="A6832" s="617" t="s">
        <v>17282</v>
      </c>
      <c r="B6832" s="618" t="s">
        <v>17283</v>
      </c>
      <c r="C6832" s="619" t="s">
        <v>1</v>
      </c>
      <c r="D6832" s="620">
        <v>136.11000000000001</v>
      </c>
      <c r="E6832" s="620">
        <v>10.82</v>
      </c>
      <c r="F6832" s="620">
        <v>146.93</v>
      </c>
    </row>
    <row r="6833" spans="1:6" ht="45">
      <c r="A6833" s="612">
        <v>89726</v>
      </c>
      <c r="B6833" s="613" t="s">
        <v>12643</v>
      </c>
      <c r="C6833" s="614" t="s">
        <v>5390</v>
      </c>
      <c r="D6833" s="615">
        <v>6.54</v>
      </c>
      <c r="E6833" s="615">
        <v>4.76</v>
      </c>
      <c r="F6833" s="615">
        <v>11.3</v>
      </c>
    </row>
    <row r="6834" spans="1:6" ht="45">
      <c r="A6834" s="612">
        <v>89732</v>
      </c>
      <c r="B6834" s="613" t="s">
        <v>12649</v>
      </c>
      <c r="C6834" s="614" t="s">
        <v>5390</v>
      </c>
      <c r="D6834" s="615">
        <v>10.75</v>
      </c>
      <c r="E6834" s="615">
        <v>5.17</v>
      </c>
      <c r="F6834" s="615">
        <v>15.92</v>
      </c>
    </row>
    <row r="6835" spans="1:6" ht="45">
      <c r="A6835" s="612">
        <v>89739</v>
      </c>
      <c r="B6835" s="613" t="s">
        <v>12655</v>
      </c>
      <c r="C6835" s="614" t="s">
        <v>5390</v>
      </c>
      <c r="D6835" s="615">
        <v>18.04</v>
      </c>
      <c r="E6835" s="615">
        <v>6.17</v>
      </c>
      <c r="F6835" s="615">
        <v>24.21</v>
      </c>
    </row>
    <row r="6836" spans="1:6" ht="45">
      <c r="A6836" s="612">
        <v>89746</v>
      </c>
      <c r="B6836" s="613" t="s">
        <v>12661</v>
      </c>
      <c r="C6836" s="614" t="s">
        <v>5390</v>
      </c>
      <c r="D6836" s="615">
        <v>21.95</v>
      </c>
      <c r="E6836" s="615">
        <v>7.2</v>
      </c>
      <c r="F6836" s="615">
        <v>29.15</v>
      </c>
    </row>
    <row r="6837" spans="1:6" ht="45">
      <c r="A6837" s="612">
        <v>89724</v>
      </c>
      <c r="B6837" s="613" t="s">
        <v>12641</v>
      </c>
      <c r="C6837" s="614" t="s">
        <v>5390</v>
      </c>
      <c r="D6837" s="615">
        <v>6.28</v>
      </c>
      <c r="E6837" s="615">
        <v>4.76</v>
      </c>
      <c r="F6837" s="615">
        <v>11.04</v>
      </c>
    </row>
    <row r="6838" spans="1:6" ht="45">
      <c r="A6838" s="612">
        <v>89731</v>
      </c>
      <c r="B6838" s="613" t="s">
        <v>12648</v>
      </c>
      <c r="C6838" s="614" t="s">
        <v>5390</v>
      </c>
      <c r="D6838" s="615">
        <v>9.91</v>
      </c>
      <c r="E6838" s="615">
        <v>5.17</v>
      </c>
      <c r="F6838" s="615">
        <v>15.08</v>
      </c>
    </row>
    <row r="6839" spans="1:6" ht="45">
      <c r="A6839" s="612">
        <v>89737</v>
      </c>
      <c r="B6839" s="613" t="s">
        <v>12654</v>
      </c>
      <c r="C6839" s="614" t="s">
        <v>5390</v>
      </c>
      <c r="D6839" s="615">
        <v>16.93</v>
      </c>
      <c r="E6839" s="615">
        <v>6.17</v>
      </c>
      <c r="F6839" s="615">
        <v>23.1</v>
      </c>
    </row>
    <row r="6840" spans="1:6" ht="45">
      <c r="A6840" s="612">
        <v>89744</v>
      </c>
      <c r="B6840" s="613" t="s">
        <v>12660</v>
      </c>
      <c r="C6840" s="614" t="s">
        <v>5390</v>
      </c>
      <c r="D6840" s="615">
        <v>20.99</v>
      </c>
      <c r="E6840" s="615">
        <v>7.2</v>
      </c>
      <c r="F6840" s="615">
        <v>28.19</v>
      </c>
    </row>
    <row r="6841" spans="1:6" ht="45">
      <c r="A6841" s="612">
        <v>89783</v>
      </c>
      <c r="B6841" s="613" t="s">
        <v>12692</v>
      </c>
      <c r="C6841" s="614" t="s">
        <v>5390</v>
      </c>
      <c r="D6841" s="615">
        <v>9.84</v>
      </c>
      <c r="E6841" s="615">
        <v>6.33</v>
      </c>
      <c r="F6841" s="615">
        <v>16.170000000000002</v>
      </c>
    </row>
    <row r="6842" spans="1:6" ht="45">
      <c r="A6842" s="612">
        <v>89785</v>
      </c>
      <c r="B6842" s="613" t="s">
        <v>12694</v>
      </c>
      <c r="C6842" s="614" t="s">
        <v>5390</v>
      </c>
      <c r="D6842" s="615">
        <v>20.59</v>
      </c>
      <c r="E6842" s="615">
        <v>6.88</v>
      </c>
      <c r="F6842" s="615">
        <v>27.47</v>
      </c>
    </row>
    <row r="6843" spans="1:6" ht="45">
      <c r="A6843" s="612">
        <v>89795</v>
      </c>
      <c r="B6843" s="613" t="s">
        <v>12704</v>
      </c>
      <c r="C6843" s="614" t="s">
        <v>5390</v>
      </c>
      <c r="D6843" s="615">
        <v>34.44</v>
      </c>
      <c r="E6843" s="615">
        <v>8.23</v>
      </c>
      <c r="F6843" s="615">
        <v>42.67</v>
      </c>
    </row>
    <row r="6844" spans="1:6" ht="45">
      <c r="A6844" s="612">
        <v>89797</v>
      </c>
      <c r="B6844" s="613" t="s">
        <v>12706</v>
      </c>
      <c r="C6844" s="614" t="s">
        <v>5390</v>
      </c>
      <c r="D6844" s="615">
        <v>44.26</v>
      </c>
      <c r="E6844" s="615">
        <v>9.61</v>
      </c>
      <c r="F6844" s="615">
        <v>53.87</v>
      </c>
    </row>
    <row r="6845" spans="1:6" ht="45">
      <c r="A6845" s="612">
        <v>89752</v>
      </c>
      <c r="B6845" s="613" t="s">
        <v>12666</v>
      </c>
      <c r="C6845" s="614" t="s">
        <v>5390</v>
      </c>
      <c r="D6845" s="615">
        <v>5.09</v>
      </c>
      <c r="E6845" s="615">
        <v>3.17</v>
      </c>
      <c r="F6845" s="615">
        <v>8.26</v>
      </c>
    </row>
    <row r="6846" spans="1:6" ht="45">
      <c r="A6846" s="612">
        <v>89753</v>
      </c>
      <c r="B6846" s="613" t="s">
        <v>12667</v>
      </c>
      <c r="C6846" s="614" t="s">
        <v>5390</v>
      </c>
      <c r="D6846" s="615">
        <v>6.64</v>
      </c>
      <c r="E6846" s="615">
        <v>3.45</v>
      </c>
      <c r="F6846" s="615">
        <v>10.09</v>
      </c>
    </row>
    <row r="6847" spans="1:6" ht="45">
      <c r="A6847" s="612">
        <v>89774</v>
      </c>
      <c r="B6847" s="613" t="s">
        <v>12684</v>
      </c>
      <c r="C6847" s="614" t="s">
        <v>5390</v>
      </c>
      <c r="D6847" s="615">
        <v>12.86</v>
      </c>
      <c r="E6847" s="615">
        <v>4.12</v>
      </c>
      <c r="F6847" s="615">
        <v>16.98</v>
      </c>
    </row>
    <row r="6848" spans="1:6" ht="45">
      <c r="A6848" s="612">
        <v>89778</v>
      </c>
      <c r="B6848" s="613" t="s">
        <v>12687</v>
      </c>
      <c r="C6848" s="614" t="s">
        <v>5390</v>
      </c>
      <c r="D6848" s="615">
        <v>14.67</v>
      </c>
      <c r="E6848" s="615">
        <v>4.8</v>
      </c>
      <c r="F6848" s="615">
        <v>19.47</v>
      </c>
    </row>
    <row r="6849" spans="1:6" ht="45">
      <c r="A6849" s="612">
        <v>89754</v>
      </c>
      <c r="B6849" s="613" t="s">
        <v>12668</v>
      </c>
      <c r="C6849" s="614" t="s">
        <v>5390</v>
      </c>
      <c r="D6849" s="615">
        <v>18.649999999999999</v>
      </c>
      <c r="E6849" s="615">
        <v>3.43</v>
      </c>
      <c r="F6849" s="615">
        <v>22.08</v>
      </c>
    </row>
    <row r="6850" spans="1:6" ht="45">
      <c r="A6850" s="612">
        <v>89776</v>
      </c>
      <c r="B6850" s="613" t="s">
        <v>12685</v>
      </c>
      <c r="C6850" s="614" t="s">
        <v>5390</v>
      </c>
      <c r="D6850" s="615">
        <v>22.47</v>
      </c>
      <c r="E6850" s="615">
        <v>4.12</v>
      </c>
      <c r="F6850" s="615">
        <v>26.59</v>
      </c>
    </row>
    <row r="6851" spans="1:6" ht="45">
      <c r="A6851" s="612">
        <v>89779</v>
      </c>
      <c r="B6851" s="613" t="s">
        <v>12688</v>
      </c>
      <c r="C6851" s="614" t="s">
        <v>5390</v>
      </c>
      <c r="D6851" s="615">
        <v>31.68</v>
      </c>
      <c r="E6851" s="615">
        <v>4.79</v>
      </c>
      <c r="F6851" s="615">
        <v>36.47</v>
      </c>
    </row>
    <row r="6852" spans="1:6" ht="45">
      <c r="A6852" s="612">
        <v>104341</v>
      </c>
      <c r="B6852" s="613" t="s">
        <v>13155</v>
      </c>
      <c r="C6852" s="614" t="s">
        <v>5390</v>
      </c>
      <c r="D6852" s="615">
        <v>8.0299999999999994</v>
      </c>
      <c r="E6852" s="615">
        <v>3.3</v>
      </c>
      <c r="F6852" s="615">
        <v>11.33</v>
      </c>
    </row>
    <row r="6853" spans="1:6" ht="45">
      <c r="A6853" s="612">
        <v>104343</v>
      </c>
      <c r="B6853" s="613" t="s">
        <v>13156</v>
      </c>
      <c r="C6853" s="614" t="s">
        <v>5390</v>
      </c>
      <c r="D6853" s="615">
        <v>27.42</v>
      </c>
      <c r="E6853" s="615">
        <v>7.79</v>
      </c>
      <c r="F6853" s="615">
        <v>35.21</v>
      </c>
    </row>
    <row r="6854" spans="1:6" ht="45">
      <c r="A6854" s="612">
        <v>104345</v>
      </c>
      <c r="B6854" s="613" t="s">
        <v>13158</v>
      </c>
      <c r="C6854" s="614" t="s">
        <v>5390</v>
      </c>
      <c r="D6854" s="615">
        <v>36.119999999999997</v>
      </c>
      <c r="E6854" s="615">
        <v>8.6999999999999993</v>
      </c>
      <c r="F6854" s="615">
        <v>44.82</v>
      </c>
    </row>
    <row r="6855" spans="1:6" ht="45">
      <c r="A6855" s="612">
        <v>104347</v>
      </c>
      <c r="B6855" s="613" t="s">
        <v>13160</v>
      </c>
      <c r="C6855" s="614" t="s">
        <v>5390</v>
      </c>
      <c r="D6855" s="615">
        <v>40.92</v>
      </c>
      <c r="E6855" s="615">
        <v>9.15</v>
      </c>
      <c r="F6855" s="615">
        <v>50.07</v>
      </c>
    </row>
    <row r="6856" spans="1:6" ht="30">
      <c r="A6856" s="612">
        <v>89782</v>
      </c>
      <c r="B6856" s="613" t="s">
        <v>12691</v>
      </c>
      <c r="C6856" s="614" t="s">
        <v>5390</v>
      </c>
      <c r="D6856" s="615">
        <v>9.7200000000000006</v>
      </c>
      <c r="E6856" s="615">
        <v>6.33</v>
      </c>
      <c r="F6856" s="615">
        <v>16.05</v>
      </c>
    </row>
    <row r="6857" spans="1:6" ht="30">
      <c r="A6857" s="612">
        <v>89784</v>
      </c>
      <c r="B6857" s="613" t="s">
        <v>12693</v>
      </c>
      <c r="C6857" s="614" t="s">
        <v>5390</v>
      </c>
      <c r="D6857" s="615">
        <v>17.91</v>
      </c>
      <c r="E6857" s="615">
        <v>6.88</v>
      </c>
      <c r="F6857" s="615">
        <v>24.79</v>
      </c>
    </row>
    <row r="6858" spans="1:6" ht="30">
      <c r="A6858" s="612">
        <v>89786</v>
      </c>
      <c r="B6858" s="613" t="s">
        <v>12695</v>
      </c>
      <c r="C6858" s="614" t="s">
        <v>5390</v>
      </c>
      <c r="D6858" s="615">
        <v>32.07</v>
      </c>
      <c r="E6858" s="615">
        <v>8.23</v>
      </c>
      <c r="F6858" s="615">
        <v>40.299999999999997</v>
      </c>
    </row>
    <row r="6859" spans="1:6" ht="30">
      <c r="A6859" s="612">
        <v>89796</v>
      </c>
      <c r="B6859" s="613" t="s">
        <v>12705</v>
      </c>
      <c r="C6859" s="614" t="s">
        <v>5390</v>
      </c>
      <c r="D6859" s="615">
        <v>35.07</v>
      </c>
      <c r="E6859" s="615">
        <v>9.61</v>
      </c>
      <c r="F6859" s="615">
        <v>44.68</v>
      </c>
    </row>
    <row r="6860" spans="1:6" ht="30">
      <c r="A6860" s="612">
        <v>104344</v>
      </c>
      <c r="B6860" s="613" t="s">
        <v>13157</v>
      </c>
      <c r="C6860" s="614" t="s">
        <v>5390</v>
      </c>
      <c r="D6860" s="615">
        <v>33.75</v>
      </c>
      <c r="E6860" s="615">
        <v>8.6999999999999993</v>
      </c>
      <c r="F6860" s="615">
        <v>42.45</v>
      </c>
    </row>
    <row r="6861" spans="1:6" ht="30">
      <c r="A6861" s="612">
        <v>104346</v>
      </c>
      <c r="B6861" s="613" t="s">
        <v>13159</v>
      </c>
      <c r="C6861" s="614" t="s">
        <v>5390</v>
      </c>
      <c r="D6861" s="615">
        <v>37.869999999999997</v>
      </c>
      <c r="E6861" s="615">
        <v>9.15</v>
      </c>
      <c r="F6861" s="615">
        <v>47.02</v>
      </c>
    </row>
    <row r="6862" spans="1:6">
      <c r="A6862" s="621"/>
      <c r="B6862" s="627" t="s">
        <v>11587</v>
      </c>
      <c r="C6862" s="628"/>
      <c r="D6862" s="629"/>
      <c r="E6862" s="629"/>
      <c r="F6862" s="629"/>
    </row>
    <row r="6863" spans="1:6" ht="30">
      <c r="A6863" s="612">
        <v>89798</v>
      </c>
      <c r="B6863" s="613" t="s">
        <v>12290</v>
      </c>
      <c r="C6863" s="614" t="s">
        <v>5421</v>
      </c>
      <c r="D6863" s="615">
        <v>13.62</v>
      </c>
      <c r="E6863" s="615">
        <v>1.54</v>
      </c>
      <c r="F6863" s="615">
        <v>15.16</v>
      </c>
    </row>
    <row r="6864" spans="1:6" ht="30">
      <c r="A6864" s="612">
        <v>89799</v>
      </c>
      <c r="B6864" s="613" t="s">
        <v>12291</v>
      </c>
      <c r="C6864" s="614" t="s">
        <v>5421</v>
      </c>
      <c r="D6864" s="615">
        <v>19.23</v>
      </c>
      <c r="E6864" s="615">
        <v>5.69</v>
      </c>
      <c r="F6864" s="615">
        <v>24.92</v>
      </c>
    </row>
    <row r="6865" spans="1:6" ht="30">
      <c r="A6865" s="612">
        <v>89800</v>
      </c>
      <c r="B6865" s="613" t="s">
        <v>12292</v>
      </c>
      <c r="C6865" s="614" t="s">
        <v>5421</v>
      </c>
      <c r="D6865" s="615">
        <v>21.79</v>
      </c>
      <c r="E6865" s="615">
        <v>9.85</v>
      </c>
      <c r="F6865" s="615">
        <v>31.64</v>
      </c>
    </row>
    <row r="6866" spans="1:6" ht="30">
      <c r="A6866" s="612">
        <v>89803</v>
      </c>
      <c r="B6866" s="613" t="s">
        <v>12709</v>
      </c>
      <c r="C6866" s="614" t="s">
        <v>5390</v>
      </c>
      <c r="D6866" s="615">
        <v>18.11</v>
      </c>
      <c r="E6866" s="615">
        <v>1.27</v>
      </c>
      <c r="F6866" s="615">
        <v>19.38</v>
      </c>
    </row>
    <row r="6867" spans="1:6" ht="30">
      <c r="A6867" s="612">
        <v>89807</v>
      </c>
      <c r="B6867" s="613" t="s">
        <v>12713</v>
      </c>
      <c r="C6867" s="614" t="s">
        <v>5390</v>
      </c>
      <c r="D6867" s="615">
        <v>35.869999999999997</v>
      </c>
      <c r="E6867" s="615">
        <v>4.68</v>
      </c>
      <c r="F6867" s="615">
        <v>40.549999999999997</v>
      </c>
    </row>
    <row r="6868" spans="1:6" ht="45">
      <c r="A6868" s="612">
        <v>89811</v>
      </c>
      <c r="B6868" s="613" t="s">
        <v>12717</v>
      </c>
      <c r="C6868" s="614" t="s">
        <v>5390</v>
      </c>
      <c r="D6868" s="615">
        <v>38.520000000000003</v>
      </c>
      <c r="E6868" s="615">
        <v>8.1199999999999992</v>
      </c>
      <c r="F6868" s="615">
        <v>46.64</v>
      </c>
    </row>
    <row r="6869" spans="1:6" ht="30">
      <c r="A6869" s="612">
        <v>89804</v>
      </c>
      <c r="B6869" s="613" t="s">
        <v>12710</v>
      </c>
      <c r="C6869" s="614" t="s">
        <v>5390</v>
      </c>
      <c r="D6869" s="615">
        <v>20.61</v>
      </c>
      <c r="E6869" s="615">
        <v>1.27</v>
      </c>
      <c r="F6869" s="615">
        <v>21.88</v>
      </c>
    </row>
    <row r="6870" spans="1:6" ht="30">
      <c r="A6870" s="612">
        <v>89808</v>
      </c>
      <c r="B6870" s="613" t="s">
        <v>12714</v>
      </c>
      <c r="C6870" s="614" t="s">
        <v>5390</v>
      </c>
      <c r="D6870" s="615">
        <v>59.39</v>
      </c>
      <c r="E6870" s="615">
        <v>4.68</v>
      </c>
      <c r="F6870" s="615">
        <v>64.069999999999993</v>
      </c>
    </row>
    <row r="6871" spans="1:6" ht="45">
      <c r="A6871" s="612">
        <v>89812</v>
      </c>
      <c r="B6871" s="613" t="s">
        <v>12718</v>
      </c>
      <c r="C6871" s="614" t="s">
        <v>5390</v>
      </c>
      <c r="D6871" s="615">
        <v>78.56</v>
      </c>
      <c r="E6871" s="615">
        <v>8.11</v>
      </c>
      <c r="F6871" s="615">
        <v>86.67</v>
      </c>
    </row>
    <row r="6872" spans="1:6" ht="30">
      <c r="A6872" s="612">
        <v>89802</v>
      </c>
      <c r="B6872" s="613" t="s">
        <v>12708</v>
      </c>
      <c r="C6872" s="614" t="s">
        <v>5390</v>
      </c>
      <c r="D6872" s="615">
        <v>9.2899999999999991</v>
      </c>
      <c r="E6872" s="615">
        <v>1.27</v>
      </c>
      <c r="F6872" s="615">
        <v>10.56</v>
      </c>
    </row>
    <row r="6873" spans="1:6" ht="30">
      <c r="A6873" s="612">
        <v>89806</v>
      </c>
      <c r="B6873" s="613" t="s">
        <v>12712</v>
      </c>
      <c r="C6873" s="614" t="s">
        <v>5390</v>
      </c>
      <c r="D6873" s="615">
        <v>17.47</v>
      </c>
      <c r="E6873" s="615">
        <v>4.6900000000000004</v>
      </c>
      <c r="F6873" s="615">
        <v>22.16</v>
      </c>
    </row>
    <row r="6874" spans="1:6" ht="30">
      <c r="A6874" s="612">
        <v>89810</v>
      </c>
      <c r="B6874" s="613" t="s">
        <v>12716</v>
      </c>
      <c r="C6874" s="614" t="s">
        <v>5390</v>
      </c>
      <c r="D6874" s="615">
        <v>22.29</v>
      </c>
      <c r="E6874" s="615">
        <v>8.1300000000000008</v>
      </c>
      <c r="F6874" s="615">
        <v>30.42</v>
      </c>
    </row>
    <row r="6875" spans="1:6" ht="30">
      <c r="A6875" s="612">
        <v>89801</v>
      </c>
      <c r="B6875" s="613" t="s">
        <v>12707</v>
      </c>
      <c r="C6875" s="614" t="s">
        <v>5390</v>
      </c>
      <c r="D6875" s="615">
        <v>8.44</v>
      </c>
      <c r="E6875" s="615">
        <v>1.28</v>
      </c>
      <c r="F6875" s="615">
        <v>9.7200000000000006</v>
      </c>
    </row>
    <row r="6876" spans="1:6" ht="30">
      <c r="A6876" s="612">
        <v>89805</v>
      </c>
      <c r="B6876" s="613" t="s">
        <v>12711</v>
      </c>
      <c r="C6876" s="614" t="s">
        <v>5390</v>
      </c>
      <c r="D6876" s="615">
        <v>16.36</v>
      </c>
      <c r="E6876" s="615">
        <v>4.6900000000000004</v>
      </c>
      <c r="F6876" s="615">
        <v>21.05</v>
      </c>
    </row>
    <row r="6877" spans="1:6" ht="30">
      <c r="A6877" s="612">
        <v>89809</v>
      </c>
      <c r="B6877" s="613" t="s">
        <v>12715</v>
      </c>
      <c r="C6877" s="614" t="s">
        <v>5390</v>
      </c>
      <c r="D6877" s="615">
        <v>21.33</v>
      </c>
      <c r="E6877" s="615">
        <v>8.1300000000000008</v>
      </c>
      <c r="F6877" s="615">
        <v>29.46</v>
      </c>
    </row>
    <row r="6878" spans="1:6" ht="30">
      <c r="A6878" s="612">
        <v>89827</v>
      </c>
      <c r="B6878" s="613" t="s">
        <v>12732</v>
      </c>
      <c r="C6878" s="614" t="s">
        <v>5390</v>
      </c>
      <c r="D6878" s="615">
        <v>18.62</v>
      </c>
      <c r="E6878" s="615">
        <v>1.69</v>
      </c>
      <c r="F6878" s="615">
        <v>20.309999999999999</v>
      </c>
    </row>
    <row r="6879" spans="1:6" ht="30">
      <c r="A6879" s="612">
        <v>89830</v>
      </c>
      <c r="B6879" s="613" t="s">
        <v>12735</v>
      </c>
      <c r="C6879" s="614" t="s">
        <v>5390</v>
      </c>
      <c r="D6879" s="615">
        <v>33.69</v>
      </c>
      <c r="E6879" s="615">
        <v>6.25</v>
      </c>
      <c r="F6879" s="615">
        <v>39.94</v>
      </c>
    </row>
    <row r="6880" spans="1:6" ht="30">
      <c r="A6880" s="612">
        <v>89834</v>
      </c>
      <c r="B6880" s="613" t="s">
        <v>12739</v>
      </c>
      <c r="C6880" s="614" t="s">
        <v>5390</v>
      </c>
      <c r="D6880" s="615">
        <v>44.74</v>
      </c>
      <c r="E6880" s="615">
        <v>10.83</v>
      </c>
      <c r="F6880" s="615">
        <v>55.57</v>
      </c>
    </row>
    <row r="6881" spans="1:6" ht="45">
      <c r="A6881" s="612">
        <v>104350</v>
      </c>
      <c r="B6881" s="613" t="s">
        <v>13162</v>
      </c>
      <c r="C6881" s="614" t="s">
        <v>5390</v>
      </c>
      <c r="D6881" s="615">
        <v>26.26</v>
      </c>
      <c r="E6881" s="615">
        <v>4.74</v>
      </c>
      <c r="F6881" s="615">
        <v>31</v>
      </c>
    </row>
    <row r="6882" spans="1:6" ht="45">
      <c r="A6882" s="612">
        <v>104353</v>
      </c>
      <c r="B6882" s="613" t="s">
        <v>13165</v>
      </c>
      <c r="C6882" s="614" t="s">
        <v>5390</v>
      </c>
      <c r="D6882" s="615">
        <v>35.770000000000003</v>
      </c>
      <c r="E6882" s="615">
        <v>7.79</v>
      </c>
      <c r="F6882" s="615">
        <v>43.56</v>
      </c>
    </row>
    <row r="6883" spans="1:6" ht="45">
      <c r="A6883" s="612">
        <v>104355</v>
      </c>
      <c r="B6883" s="613" t="s">
        <v>13167</v>
      </c>
      <c r="C6883" s="614" t="s">
        <v>5390</v>
      </c>
      <c r="D6883" s="615">
        <v>40.98</v>
      </c>
      <c r="E6883" s="615">
        <v>9.31</v>
      </c>
      <c r="F6883" s="615">
        <v>50.29</v>
      </c>
    </row>
    <row r="6884" spans="1:6" ht="30">
      <c r="A6884" s="612">
        <v>89813</v>
      </c>
      <c r="B6884" s="613" t="s">
        <v>12719</v>
      </c>
      <c r="C6884" s="614" t="s">
        <v>5390</v>
      </c>
      <c r="D6884" s="615">
        <v>5.61</v>
      </c>
      <c r="E6884" s="615">
        <v>0.84</v>
      </c>
      <c r="F6884" s="615">
        <v>6.45</v>
      </c>
    </row>
    <row r="6885" spans="1:6" ht="30">
      <c r="A6885" s="612">
        <v>89817</v>
      </c>
      <c r="B6885" s="613" t="s">
        <v>12723</v>
      </c>
      <c r="C6885" s="614" t="s">
        <v>5390</v>
      </c>
      <c r="D6885" s="615">
        <v>12.45</v>
      </c>
      <c r="E6885" s="615">
        <v>3.13</v>
      </c>
      <c r="F6885" s="615">
        <v>15.58</v>
      </c>
    </row>
    <row r="6886" spans="1:6" ht="30">
      <c r="A6886" s="612">
        <v>89821</v>
      </c>
      <c r="B6886" s="613" t="s">
        <v>12726</v>
      </c>
      <c r="C6886" s="614" t="s">
        <v>5390</v>
      </c>
      <c r="D6886" s="615">
        <v>14.91</v>
      </c>
      <c r="E6886" s="615">
        <v>5.42</v>
      </c>
      <c r="F6886" s="615">
        <v>20.329999999999998</v>
      </c>
    </row>
    <row r="6887" spans="1:6" ht="30">
      <c r="A6887" s="612">
        <v>89814</v>
      </c>
      <c r="B6887" s="613" t="s">
        <v>12720</v>
      </c>
      <c r="C6887" s="614" t="s">
        <v>5390</v>
      </c>
      <c r="D6887" s="615">
        <v>17.670000000000002</v>
      </c>
      <c r="E6887" s="615">
        <v>0.83</v>
      </c>
      <c r="F6887" s="615">
        <v>18.5</v>
      </c>
    </row>
    <row r="6888" spans="1:6" ht="30">
      <c r="A6888" s="612">
        <v>89819</v>
      </c>
      <c r="B6888" s="613" t="s">
        <v>12725</v>
      </c>
      <c r="C6888" s="614" t="s">
        <v>5390</v>
      </c>
      <c r="D6888" s="615">
        <v>22.1</v>
      </c>
      <c r="E6888" s="615">
        <v>3.12</v>
      </c>
      <c r="F6888" s="615">
        <v>25.22</v>
      </c>
    </row>
    <row r="6889" spans="1:6" ht="30">
      <c r="A6889" s="612">
        <v>89823</v>
      </c>
      <c r="B6889" s="613" t="s">
        <v>12728</v>
      </c>
      <c r="C6889" s="614" t="s">
        <v>5390</v>
      </c>
      <c r="D6889" s="615">
        <v>31.92</v>
      </c>
      <c r="E6889" s="615">
        <v>5.41</v>
      </c>
      <c r="F6889" s="615">
        <v>37.33</v>
      </c>
    </row>
    <row r="6890" spans="1:6" ht="30">
      <c r="A6890" s="612">
        <v>89825</v>
      </c>
      <c r="B6890" s="613" t="s">
        <v>12730</v>
      </c>
      <c r="C6890" s="614" t="s">
        <v>5390</v>
      </c>
      <c r="D6890" s="615">
        <v>15.94</v>
      </c>
      <c r="E6890" s="615">
        <v>1.69</v>
      </c>
      <c r="F6890" s="615">
        <v>17.63</v>
      </c>
    </row>
    <row r="6891" spans="1:6" ht="30">
      <c r="A6891" s="612">
        <v>89829</v>
      </c>
      <c r="B6891" s="613" t="s">
        <v>12734</v>
      </c>
      <c r="C6891" s="614" t="s">
        <v>5390</v>
      </c>
      <c r="D6891" s="615">
        <v>31.32</v>
      </c>
      <c r="E6891" s="615">
        <v>6.25</v>
      </c>
      <c r="F6891" s="615">
        <v>37.57</v>
      </c>
    </row>
    <row r="6892" spans="1:6" ht="30">
      <c r="A6892" s="612">
        <v>89833</v>
      </c>
      <c r="B6892" s="613" t="s">
        <v>12738</v>
      </c>
      <c r="C6892" s="614" t="s">
        <v>5390</v>
      </c>
      <c r="D6892" s="615">
        <v>35.549999999999997</v>
      </c>
      <c r="E6892" s="615">
        <v>10.83</v>
      </c>
      <c r="F6892" s="615">
        <v>46.38</v>
      </c>
    </row>
    <row r="6893" spans="1:6" ht="30">
      <c r="A6893" s="612">
        <v>104352</v>
      </c>
      <c r="B6893" s="613" t="s">
        <v>13164</v>
      </c>
      <c r="C6893" s="614" t="s">
        <v>5390</v>
      </c>
      <c r="D6893" s="615">
        <v>33.4</v>
      </c>
      <c r="E6893" s="615">
        <v>7.79</v>
      </c>
      <c r="F6893" s="615">
        <v>41.19</v>
      </c>
    </row>
    <row r="6894" spans="1:6" ht="30">
      <c r="A6894" s="612">
        <v>104354</v>
      </c>
      <c r="B6894" s="613" t="s">
        <v>13166</v>
      </c>
      <c r="C6894" s="614" t="s">
        <v>5390</v>
      </c>
      <c r="D6894" s="615">
        <v>37.93</v>
      </c>
      <c r="E6894" s="615">
        <v>9.31</v>
      </c>
      <c r="F6894" s="615">
        <v>47.24</v>
      </c>
    </row>
    <row r="6895" spans="1:6" ht="45">
      <c r="A6895" s="612">
        <v>104348</v>
      </c>
      <c r="B6895" s="613" t="s">
        <v>13161</v>
      </c>
      <c r="C6895" s="614" t="s">
        <v>5390</v>
      </c>
      <c r="D6895" s="615">
        <v>12.12</v>
      </c>
      <c r="E6895" s="615">
        <v>0.41</v>
      </c>
      <c r="F6895" s="615">
        <v>12.53</v>
      </c>
    </row>
    <row r="6896" spans="1:6" ht="45">
      <c r="A6896" s="612">
        <v>104351</v>
      </c>
      <c r="B6896" s="613" t="s">
        <v>13163</v>
      </c>
      <c r="C6896" s="614" t="s">
        <v>5390</v>
      </c>
      <c r="D6896" s="615">
        <v>24.26</v>
      </c>
      <c r="E6896" s="615">
        <v>1.55</v>
      </c>
      <c r="F6896" s="615">
        <v>25.81</v>
      </c>
    </row>
    <row r="6897" spans="1:6" ht="45">
      <c r="A6897" s="612">
        <v>104356</v>
      </c>
      <c r="B6897" s="613" t="s">
        <v>13168</v>
      </c>
      <c r="C6897" s="614" t="s">
        <v>5390</v>
      </c>
      <c r="D6897" s="615">
        <v>31.47</v>
      </c>
      <c r="E6897" s="615">
        <v>2.69</v>
      </c>
      <c r="F6897" s="615">
        <v>34.159999999999997</v>
      </c>
    </row>
    <row r="6898" spans="1:6">
      <c r="A6898" s="617" t="s">
        <v>17284</v>
      </c>
      <c r="B6898" s="618" t="s">
        <v>17285</v>
      </c>
      <c r="C6898" s="619" t="s">
        <v>5390</v>
      </c>
      <c r="D6898" s="620">
        <v>18.670000000000002</v>
      </c>
      <c r="E6898" s="620">
        <v>3.37</v>
      </c>
      <c r="F6898" s="620">
        <v>22.04</v>
      </c>
    </row>
    <row r="6899" spans="1:6">
      <c r="A6899" s="617" t="s">
        <v>17286</v>
      </c>
      <c r="B6899" s="618" t="s">
        <v>17287</v>
      </c>
      <c r="C6899" s="619" t="s">
        <v>5390</v>
      </c>
      <c r="D6899" s="620">
        <v>33.94</v>
      </c>
      <c r="E6899" s="620">
        <v>3.37</v>
      </c>
      <c r="F6899" s="620">
        <v>37.31</v>
      </c>
    </row>
    <row r="6900" spans="1:6">
      <c r="A6900" s="621"/>
      <c r="B6900" s="627" t="s">
        <v>11588</v>
      </c>
      <c r="C6900" s="628"/>
      <c r="D6900" s="629"/>
      <c r="E6900" s="629"/>
      <c r="F6900" s="629"/>
    </row>
    <row r="6901" spans="1:6">
      <c r="A6901" s="617" t="s">
        <v>17288</v>
      </c>
      <c r="B6901" s="618" t="s">
        <v>17289</v>
      </c>
      <c r="C6901" s="619" t="s">
        <v>1</v>
      </c>
      <c r="D6901" s="620">
        <v>17.75</v>
      </c>
      <c r="E6901" s="620">
        <v>6.52</v>
      </c>
      <c r="F6901" s="620">
        <v>24.27</v>
      </c>
    </row>
    <row r="6902" spans="1:6">
      <c r="A6902" s="617" t="s">
        <v>17290</v>
      </c>
      <c r="B6902" s="618" t="s">
        <v>17291</v>
      </c>
      <c r="C6902" s="619" t="s">
        <v>1</v>
      </c>
      <c r="D6902" s="620">
        <v>60.41</v>
      </c>
      <c r="E6902" s="620">
        <v>8.69</v>
      </c>
      <c r="F6902" s="620">
        <v>69.099999999999994</v>
      </c>
    </row>
    <row r="6903" spans="1:6">
      <c r="A6903" s="617" t="s">
        <v>17292</v>
      </c>
      <c r="B6903" s="618" t="s">
        <v>17293</v>
      </c>
      <c r="C6903" s="619" t="s">
        <v>5390</v>
      </c>
      <c r="D6903" s="620">
        <v>14.9</v>
      </c>
      <c r="E6903" s="620">
        <v>6.74</v>
      </c>
      <c r="F6903" s="620">
        <v>21.64</v>
      </c>
    </row>
    <row r="6904" spans="1:6" ht="30">
      <c r="A6904" s="617" t="s">
        <v>17294</v>
      </c>
      <c r="B6904" s="618" t="s">
        <v>17295</v>
      </c>
      <c r="C6904" s="619" t="s">
        <v>5390</v>
      </c>
      <c r="D6904" s="620">
        <v>17.600000000000001</v>
      </c>
      <c r="E6904" s="620">
        <v>8.61</v>
      </c>
      <c r="F6904" s="620">
        <v>26.21</v>
      </c>
    </row>
    <row r="6905" spans="1:6" ht="30">
      <c r="A6905" s="617" t="s">
        <v>17296</v>
      </c>
      <c r="B6905" s="618" t="s">
        <v>17297</v>
      </c>
      <c r="C6905" s="619" t="s">
        <v>5390</v>
      </c>
      <c r="D6905" s="620">
        <v>20.32</v>
      </c>
      <c r="E6905" s="620">
        <v>8.61</v>
      </c>
      <c r="F6905" s="620">
        <v>28.93</v>
      </c>
    </row>
    <row r="6906" spans="1:6">
      <c r="A6906" s="617" t="s">
        <v>17298</v>
      </c>
      <c r="B6906" s="618" t="s">
        <v>17299</v>
      </c>
      <c r="C6906" s="619" t="s">
        <v>1</v>
      </c>
      <c r="D6906" s="620">
        <v>86.36</v>
      </c>
      <c r="E6906" s="620">
        <v>16.84</v>
      </c>
      <c r="F6906" s="620">
        <v>103.2</v>
      </c>
    </row>
    <row r="6907" spans="1:6">
      <c r="A6907" s="617" t="s">
        <v>17300</v>
      </c>
      <c r="B6907" s="618" t="s">
        <v>17301</v>
      </c>
      <c r="C6907" s="619" t="s">
        <v>1</v>
      </c>
      <c r="D6907" s="620">
        <v>6.24</v>
      </c>
      <c r="E6907" s="620">
        <v>5.07</v>
      </c>
      <c r="F6907" s="620">
        <v>11.31</v>
      </c>
    </row>
    <row r="6908" spans="1:6">
      <c r="A6908" s="617" t="s">
        <v>17302</v>
      </c>
      <c r="B6908" s="618" t="s">
        <v>17303</v>
      </c>
      <c r="C6908" s="619" t="s">
        <v>1</v>
      </c>
      <c r="D6908" s="620">
        <v>122.82</v>
      </c>
      <c r="E6908" s="620">
        <v>17.23</v>
      </c>
      <c r="F6908" s="620">
        <v>140.05000000000001</v>
      </c>
    </row>
    <row r="6909" spans="1:6">
      <c r="A6909" s="617" t="s">
        <v>17304</v>
      </c>
      <c r="B6909" s="618" t="s">
        <v>17305</v>
      </c>
      <c r="C6909" s="619" t="s">
        <v>1</v>
      </c>
      <c r="D6909" s="620">
        <v>21.42</v>
      </c>
      <c r="E6909" s="620">
        <v>13.41</v>
      </c>
      <c r="F6909" s="620">
        <v>34.83</v>
      </c>
    </row>
    <row r="6910" spans="1:6">
      <c r="A6910" s="617" t="s">
        <v>17306</v>
      </c>
      <c r="B6910" s="618" t="s">
        <v>17307</v>
      </c>
      <c r="C6910" s="619" t="s">
        <v>1</v>
      </c>
      <c r="D6910" s="620">
        <v>34.71</v>
      </c>
      <c r="E6910" s="620">
        <v>16.670000000000002</v>
      </c>
      <c r="F6910" s="620">
        <v>51.38</v>
      </c>
    </row>
    <row r="6911" spans="1:6">
      <c r="A6911" s="617" t="s">
        <v>17308</v>
      </c>
      <c r="B6911" s="618" t="s">
        <v>17309</v>
      </c>
      <c r="C6911" s="619" t="s">
        <v>1</v>
      </c>
      <c r="D6911" s="620">
        <v>38.659999999999997</v>
      </c>
      <c r="E6911" s="620">
        <v>16.670000000000002</v>
      </c>
      <c r="F6911" s="620">
        <v>55.33</v>
      </c>
    </row>
    <row r="6912" spans="1:6">
      <c r="A6912" s="617" t="s">
        <v>17310</v>
      </c>
      <c r="B6912" s="618" t="s">
        <v>17311</v>
      </c>
      <c r="C6912" s="619" t="s">
        <v>1</v>
      </c>
      <c r="D6912" s="620">
        <v>33.75</v>
      </c>
      <c r="E6912" s="620">
        <v>13.86</v>
      </c>
      <c r="F6912" s="620">
        <v>47.61</v>
      </c>
    </row>
    <row r="6913" spans="1:6">
      <c r="A6913" s="617" t="s">
        <v>17312</v>
      </c>
      <c r="B6913" s="618" t="s">
        <v>17313</v>
      </c>
      <c r="C6913" s="619" t="s">
        <v>1</v>
      </c>
      <c r="D6913" s="620">
        <v>37.03</v>
      </c>
      <c r="E6913" s="620">
        <v>17.23</v>
      </c>
      <c r="F6913" s="620">
        <v>54.26</v>
      </c>
    </row>
    <row r="6914" spans="1:6">
      <c r="A6914" s="617" t="s">
        <v>17314</v>
      </c>
      <c r="B6914" s="618" t="s">
        <v>17315</v>
      </c>
      <c r="C6914" s="619" t="s">
        <v>1</v>
      </c>
      <c r="D6914" s="620">
        <v>44.12</v>
      </c>
      <c r="E6914" s="620">
        <v>17.23</v>
      </c>
      <c r="F6914" s="620">
        <v>61.35</v>
      </c>
    </row>
    <row r="6915" spans="1:6">
      <c r="A6915" s="617" t="s">
        <v>17316</v>
      </c>
      <c r="B6915" s="618" t="s">
        <v>17317</v>
      </c>
      <c r="C6915" s="619" t="s">
        <v>1</v>
      </c>
      <c r="D6915" s="620">
        <v>39.090000000000003</v>
      </c>
      <c r="E6915" s="620">
        <v>17.23</v>
      </c>
      <c r="F6915" s="620">
        <v>56.32</v>
      </c>
    </row>
    <row r="6916" spans="1:6">
      <c r="A6916" s="617" t="s">
        <v>17318</v>
      </c>
      <c r="B6916" s="618" t="s">
        <v>17319</v>
      </c>
      <c r="C6916" s="619" t="s">
        <v>1</v>
      </c>
      <c r="D6916" s="620">
        <v>4.32</v>
      </c>
      <c r="E6916" s="620">
        <v>5.07</v>
      </c>
      <c r="F6916" s="620">
        <v>9.39</v>
      </c>
    </row>
    <row r="6917" spans="1:6">
      <c r="A6917" s="617" t="s">
        <v>17320</v>
      </c>
      <c r="B6917" s="618" t="s">
        <v>17321</v>
      </c>
      <c r="C6917" s="619" t="s">
        <v>1</v>
      </c>
      <c r="D6917" s="620">
        <v>5.98</v>
      </c>
      <c r="E6917" s="620">
        <v>6.52</v>
      </c>
      <c r="F6917" s="620">
        <v>12.5</v>
      </c>
    </row>
    <row r="6918" spans="1:6">
      <c r="A6918" s="617" t="s">
        <v>17322</v>
      </c>
      <c r="B6918" s="618" t="s">
        <v>17323</v>
      </c>
      <c r="C6918" s="619" t="s">
        <v>1</v>
      </c>
      <c r="D6918" s="620">
        <v>7.78</v>
      </c>
      <c r="E6918" s="620">
        <v>8.33</v>
      </c>
      <c r="F6918" s="620">
        <v>16.11</v>
      </c>
    </row>
    <row r="6919" spans="1:6">
      <c r="A6919" s="617" t="s">
        <v>17324</v>
      </c>
      <c r="B6919" s="618" t="s">
        <v>17325</v>
      </c>
      <c r="C6919" s="619" t="s">
        <v>1</v>
      </c>
      <c r="D6919" s="620">
        <v>7.64</v>
      </c>
      <c r="E6919" s="620">
        <v>4.3499999999999996</v>
      </c>
      <c r="F6919" s="620">
        <v>11.99</v>
      </c>
    </row>
    <row r="6920" spans="1:6">
      <c r="A6920" s="617" t="s">
        <v>17326</v>
      </c>
      <c r="B6920" s="618" t="s">
        <v>17327</v>
      </c>
      <c r="C6920" s="619" t="s">
        <v>1</v>
      </c>
      <c r="D6920" s="620">
        <v>27.24</v>
      </c>
      <c r="E6920" s="620">
        <v>10.87</v>
      </c>
      <c r="F6920" s="620">
        <v>38.11</v>
      </c>
    </row>
    <row r="6921" spans="1:6">
      <c r="A6921" s="617" t="s">
        <v>17328</v>
      </c>
      <c r="B6921" s="618" t="s">
        <v>17329</v>
      </c>
      <c r="C6921" s="619" t="s">
        <v>5390</v>
      </c>
      <c r="D6921" s="620">
        <v>23.56</v>
      </c>
      <c r="E6921" s="620">
        <v>16.84</v>
      </c>
      <c r="F6921" s="620">
        <v>40.4</v>
      </c>
    </row>
    <row r="6922" spans="1:6" ht="30">
      <c r="A6922" s="617" t="s">
        <v>17330</v>
      </c>
      <c r="B6922" s="618" t="s">
        <v>17331</v>
      </c>
      <c r="C6922" s="619" t="s">
        <v>5390</v>
      </c>
      <c r="D6922" s="620">
        <v>33.82</v>
      </c>
      <c r="E6922" s="620">
        <v>21.34</v>
      </c>
      <c r="F6922" s="620">
        <v>55.16</v>
      </c>
    </row>
    <row r="6923" spans="1:6">
      <c r="A6923" s="617" t="s">
        <v>17332</v>
      </c>
      <c r="B6923" s="618" t="s">
        <v>17333</v>
      </c>
      <c r="C6923" s="619" t="s">
        <v>5390</v>
      </c>
      <c r="D6923" s="620">
        <v>36.43</v>
      </c>
      <c r="E6923" s="620">
        <v>17.23</v>
      </c>
      <c r="F6923" s="620">
        <v>53.66</v>
      </c>
    </row>
    <row r="6924" spans="1:6">
      <c r="A6924" s="617" t="s">
        <v>17334</v>
      </c>
      <c r="B6924" s="618" t="s">
        <v>17335</v>
      </c>
      <c r="C6924" s="619" t="s">
        <v>5390</v>
      </c>
      <c r="D6924" s="620">
        <v>19.52</v>
      </c>
      <c r="E6924" s="620">
        <v>13.86</v>
      </c>
      <c r="F6924" s="620">
        <v>33.380000000000003</v>
      </c>
    </row>
    <row r="6925" spans="1:6">
      <c r="A6925" s="617" t="s">
        <v>17336</v>
      </c>
      <c r="B6925" s="618" t="s">
        <v>17337</v>
      </c>
      <c r="C6925" s="619" t="s">
        <v>5390</v>
      </c>
      <c r="D6925" s="620">
        <v>43.77</v>
      </c>
      <c r="E6925" s="620">
        <v>17.23</v>
      </c>
      <c r="F6925" s="620">
        <v>61</v>
      </c>
    </row>
    <row r="6926" spans="1:6">
      <c r="A6926" s="617" t="s">
        <v>17338</v>
      </c>
      <c r="B6926" s="618" t="s">
        <v>17339</v>
      </c>
      <c r="C6926" s="619" t="s">
        <v>1</v>
      </c>
      <c r="D6926" s="620">
        <v>67.260000000000005</v>
      </c>
      <c r="E6926" s="620">
        <v>16.670000000000002</v>
      </c>
      <c r="F6926" s="620">
        <v>83.93</v>
      </c>
    </row>
    <row r="6927" spans="1:6">
      <c r="A6927" s="617" t="s">
        <v>17340</v>
      </c>
      <c r="B6927" s="618" t="s">
        <v>17341</v>
      </c>
      <c r="C6927" s="619" t="s">
        <v>1</v>
      </c>
      <c r="D6927" s="620">
        <v>41.71</v>
      </c>
      <c r="E6927" s="620">
        <v>16.670000000000002</v>
      </c>
      <c r="F6927" s="620">
        <v>58.38</v>
      </c>
    </row>
    <row r="6928" spans="1:6">
      <c r="A6928" s="617" t="s">
        <v>17342</v>
      </c>
      <c r="B6928" s="618" t="s">
        <v>17343</v>
      </c>
      <c r="C6928" s="619" t="s">
        <v>1</v>
      </c>
      <c r="D6928" s="620">
        <v>34.31</v>
      </c>
      <c r="E6928" s="620">
        <v>13.41</v>
      </c>
      <c r="F6928" s="620">
        <v>47.72</v>
      </c>
    </row>
    <row r="6929" spans="1:6" ht="15.75">
      <c r="A6929" s="621"/>
      <c r="B6929" s="622" t="s">
        <v>8145</v>
      </c>
      <c r="C6929" s="628"/>
      <c r="D6929" s="629"/>
      <c r="E6929" s="629"/>
      <c r="F6929" s="629"/>
    </row>
    <row r="6930" spans="1:6">
      <c r="A6930" s="621"/>
      <c r="B6930" s="627" t="s">
        <v>8146</v>
      </c>
      <c r="C6930" s="628"/>
      <c r="D6930" s="629"/>
      <c r="E6930" s="629"/>
      <c r="F6930" s="629"/>
    </row>
    <row r="6931" spans="1:6">
      <c r="A6931" s="617" t="s">
        <v>17344</v>
      </c>
      <c r="B6931" s="618" t="s">
        <v>17345</v>
      </c>
      <c r="C6931" s="619" t="s">
        <v>99</v>
      </c>
      <c r="D6931" s="620">
        <v>8.8800000000000008</v>
      </c>
      <c r="E6931" s="620">
        <v>18.21</v>
      </c>
      <c r="F6931" s="620">
        <v>27.09</v>
      </c>
    </row>
    <row r="6932" spans="1:6">
      <c r="A6932" s="617" t="s">
        <v>17346</v>
      </c>
      <c r="B6932" s="618" t="s">
        <v>17347</v>
      </c>
      <c r="C6932" s="619" t="s">
        <v>99</v>
      </c>
      <c r="D6932" s="620">
        <v>18.84</v>
      </c>
      <c r="E6932" s="620">
        <v>24.45</v>
      </c>
      <c r="F6932" s="620">
        <v>43.29</v>
      </c>
    </row>
    <row r="6933" spans="1:6">
      <c r="A6933" s="621"/>
      <c r="B6933" s="627" t="s">
        <v>8147</v>
      </c>
      <c r="C6933" s="628"/>
      <c r="D6933" s="629"/>
      <c r="E6933" s="629"/>
      <c r="F6933" s="629"/>
    </row>
    <row r="6934" spans="1:6">
      <c r="A6934" s="617" t="s">
        <v>17348</v>
      </c>
      <c r="B6934" s="618" t="s">
        <v>17349</v>
      </c>
      <c r="C6934" s="619" t="s">
        <v>99</v>
      </c>
      <c r="D6934" s="620">
        <v>651.73</v>
      </c>
      <c r="E6934" s="620">
        <v>72.53</v>
      </c>
      <c r="F6934" s="620">
        <v>724.26</v>
      </c>
    </row>
    <row r="6935" spans="1:6">
      <c r="A6935" s="617" t="s">
        <v>17350</v>
      </c>
      <c r="B6935" s="618" t="s">
        <v>17351</v>
      </c>
      <c r="C6935" s="619" t="s">
        <v>99</v>
      </c>
      <c r="D6935" s="620">
        <v>672.22</v>
      </c>
      <c r="E6935" s="620">
        <v>30.95</v>
      </c>
      <c r="F6935" s="620">
        <v>703.17</v>
      </c>
    </row>
    <row r="6936" spans="1:6" ht="30">
      <c r="A6936" s="612">
        <v>86895</v>
      </c>
      <c r="B6936" s="613" t="s">
        <v>8148</v>
      </c>
      <c r="C6936" s="614" t="s">
        <v>5390</v>
      </c>
      <c r="D6936" s="615">
        <v>317.02</v>
      </c>
      <c r="E6936" s="615">
        <v>60.84</v>
      </c>
      <c r="F6936" s="615">
        <v>377.86</v>
      </c>
    </row>
    <row r="6937" spans="1:6" ht="30">
      <c r="A6937" s="617" t="s">
        <v>17352</v>
      </c>
      <c r="B6937" s="618" t="s">
        <v>17353</v>
      </c>
      <c r="C6937" s="619" t="s">
        <v>5390</v>
      </c>
      <c r="D6937" s="620">
        <v>533.36</v>
      </c>
      <c r="E6937" s="620">
        <v>60.84</v>
      </c>
      <c r="F6937" s="620">
        <v>594.20000000000005</v>
      </c>
    </row>
    <row r="6938" spans="1:6" ht="30">
      <c r="A6938" s="612">
        <v>86889</v>
      </c>
      <c r="B6938" s="613" t="s">
        <v>8149</v>
      </c>
      <c r="C6938" s="614" t="s">
        <v>5390</v>
      </c>
      <c r="D6938" s="615">
        <v>715.85</v>
      </c>
      <c r="E6938" s="615">
        <v>50.61</v>
      </c>
      <c r="F6938" s="615">
        <v>766.46</v>
      </c>
    </row>
    <row r="6939" spans="1:6" ht="60">
      <c r="A6939" s="617" t="s">
        <v>17354</v>
      </c>
      <c r="B6939" s="618" t="s">
        <v>17355</v>
      </c>
      <c r="C6939" s="619" t="s">
        <v>1</v>
      </c>
      <c r="D6939" s="620">
        <v>4182.51</v>
      </c>
      <c r="E6939" s="620">
        <v>501.88</v>
      </c>
      <c r="F6939" s="620">
        <v>4684.3900000000003</v>
      </c>
    </row>
    <row r="6940" spans="1:6" ht="60">
      <c r="A6940" s="617" t="s">
        <v>17356</v>
      </c>
      <c r="B6940" s="618" t="s">
        <v>17357</v>
      </c>
      <c r="C6940" s="619" t="s">
        <v>1</v>
      </c>
      <c r="D6940" s="620">
        <v>7097.58</v>
      </c>
      <c r="E6940" s="620">
        <v>714.16</v>
      </c>
      <c r="F6940" s="620">
        <v>7811.74</v>
      </c>
    </row>
    <row r="6941" spans="1:6" ht="60">
      <c r="A6941" s="617" t="s">
        <v>17358</v>
      </c>
      <c r="B6941" s="618" t="s">
        <v>17359</v>
      </c>
      <c r="C6941" s="619" t="s">
        <v>1</v>
      </c>
      <c r="D6941" s="620">
        <v>5793.29</v>
      </c>
      <c r="E6941" s="620">
        <v>625.92999999999995</v>
      </c>
      <c r="F6941" s="620">
        <v>6419.22</v>
      </c>
    </row>
    <row r="6942" spans="1:6" ht="45">
      <c r="A6942" s="617" t="s">
        <v>17360</v>
      </c>
      <c r="B6942" s="618" t="s">
        <v>17361</v>
      </c>
      <c r="C6942" s="619" t="s">
        <v>1</v>
      </c>
      <c r="D6942" s="620">
        <v>3352.97</v>
      </c>
      <c r="E6942" s="620">
        <v>487.14</v>
      </c>
      <c r="F6942" s="620">
        <v>3840.11</v>
      </c>
    </row>
    <row r="6943" spans="1:6" ht="45">
      <c r="A6943" s="617" t="s">
        <v>17362</v>
      </c>
      <c r="B6943" s="618" t="s">
        <v>17363</v>
      </c>
      <c r="C6943" s="619" t="s">
        <v>1</v>
      </c>
      <c r="D6943" s="620">
        <v>3803.25</v>
      </c>
      <c r="E6943" s="620">
        <v>575.25</v>
      </c>
      <c r="F6943" s="620">
        <v>4378.5</v>
      </c>
    </row>
    <row r="6944" spans="1:6" ht="45">
      <c r="A6944" s="617" t="s">
        <v>17364</v>
      </c>
      <c r="B6944" s="618" t="s">
        <v>17365</v>
      </c>
      <c r="C6944" s="619" t="s">
        <v>1</v>
      </c>
      <c r="D6944" s="620">
        <v>5200.3500000000004</v>
      </c>
      <c r="E6944" s="620">
        <v>506.98</v>
      </c>
      <c r="F6944" s="620">
        <v>5707.33</v>
      </c>
    </row>
    <row r="6945" spans="1:6" ht="45">
      <c r="A6945" s="617" t="s">
        <v>17366</v>
      </c>
      <c r="B6945" s="618" t="s">
        <v>17367</v>
      </c>
      <c r="C6945" s="619" t="s">
        <v>1</v>
      </c>
      <c r="D6945" s="620">
        <v>17680.41</v>
      </c>
      <c r="E6945" s="620">
        <v>1460.25</v>
      </c>
      <c r="F6945" s="620">
        <v>19140.66</v>
      </c>
    </row>
    <row r="6946" spans="1:6" ht="45">
      <c r="A6946" s="617" t="s">
        <v>17368</v>
      </c>
      <c r="B6946" s="618" t="s">
        <v>17369</v>
      </c>
      <c r="C6946" s="619" t="s">
        <v>1</v>
      </c>
      <c r="D6946" s="620">
        <v>7992.94</v>
      </c>
      <c r="E6946" s="620">
        <v>898.3</v>
      </c>
      <c r="F6946" s="620">
        <v>8891.24</v>
      </c>
    </row>
    <row r="6947" spans="1:6" ht="45">
      <c r="A6947" s="617" t="s">
        <v>17370</v>
      </c>
      <c r="B6947" s="618" t="s">
        <v>17371</v>
      </c>
      <c r="C6947" s="619" t="s">
        <v>1</v>
      </c>
      <c r="D6947" s="620">
        <v>9689.67</v>
      </c>
      <c r="E6947" s="620">
        <v>998.57</v>
      </c>
      <c r="F6947" s="620">
        <v>10688.24</v>
      </c>
    </row>
    <row r="6948" spans="1:6" ht="45">
      <c r="A6948" s="617" t="s">
        <v>17372</v>
      </c>
      <c r="B6948" s="618" t="s">
        <v>17373</v>
      </c>
      <c r="C6948" s="619" t="s">
        <v>1</v>
      </c>
      <c r="D6948" s="620">
        <v>5342.62</v>
      </c>
      <c r="E6948" s="620">
        <v>684.75</v>
      </c>
      <c r="F6948" s="620">
        <v>6027.37</v>
      </c>
    </row>
    <row r="6949" spans="1:6" ht="30">
      <c r="A6949" s="617" t="s">
        <v>17374</v>
      </c>
      <c r="B6949" s="618" t="s">
        <v>17375</v>
      </c>
      <c r="C6949" s="619" t="s">
        <v>1</v>
      </c>
      <c r="D6949" s="620">
        <v>1924.13</v>
      </c>
      <c r="E6949" s="620">
        <v>315.76</v>
      </c>
      <c r="F6949" s="620">
        <v>2239.89</v>
      </c>
    </row>
    <row r="6950" spans="1:6" ht="45">
      <c r="A6950" s="617" t="s">
        <v>17376</v>
      </c>
      <c r="B6950" s="618" t="s">
        <v>17377</v>
      </c>
      <c r="C6950" s="619" t="s">
        <v>1</v>
      </c>
      <c r="D6950" s="620">
        <v>973.92</v>
      </c>
      <c r="E6950" s="620">
        <v>50.64</v>
      </c>
      <c r="F6950" s="620">
        <v>1024.56</v>
      </c>
    </row>
    <row r="6951" spans="1:6" ht="45">
      <c r="A6951" s="617" t="s">
        <v>17378</v>
      </c>
      <c r="B6951" s="618" t="s">
        <v>17379</v>
      </c>
      <c r="C6951" s="619" t="s">
        <v>1</v>
      </c>
      <c r="D6951" s="620">
        <v>1766.8</v>
      </c>
      <c r="E6951" s="620">
        <v>101.27</v>
      </c>
      <c r="F6951" s="620">
        <v>1868.07</v>
      </c>
    </row>
    <row r="6952" spans="1:6" ht="30">
      <c r="A6952" s="617" t="s">
        <v>17380</v>
      </c>
      <c r="B6952" s="618" t="s">
        <v>17381</v>
      </c>
      <c r="C6952" s="619" t="s">
        <v>5390</v>
      </c>
      <c r="D6952" s="620">
        <v>1874.33</v>
      </c>
      <c r="E6952" s="620">
        <v>104.65</v>
      </c>
      <c r="F6952" s="620">
        <v>1978.98</v>
      </c>
    </row>
    <row r="6953" spans="1:6" ht="30">
      <c r="A6953" s="617" t="s">
        <v>17382</v>
      </c>
      <c r="B6953" s="618" t="s">
        <v>17383</v>
      </c>
      <c r="C6953" s="619" t="s">
        <v>5390</v>
      </c>
      <c r="D6953" s="620">
        <v>1448.89</v>
      </c>
      <c r="E6953" s="620">
        <v>109.49</v>
      </c>
      <c r="F6953" s="620">
        <v>1558.38</v>
      </c>
    </row>
    <row r="6954" spans="1:6" ht="45">
      <c r="A6954" s="617" t="s">
        <v>17384</v>
      </c>
      <c r="B6954" s="618" t="s">
        <v>17385</v>
      </c>
      <c r="C6954" s="619" t="s">
        <v>5421</v>
      </c>
      <c r="D6954" s="620">
        <v>598.72</v>
      </c>
      <c r="E6954" s="620">
        <v>67.48</v>
      </c>
      <c r="F6954" s="620">
        <v>666.2</v>
      </c>
    </row>
    <row r="6955" spans="1:6" ht="60">
      <c r="A6955" s="617" t="s">
        <v>17386</v>
      </c>
      <c r="B6955" s="632" t="s">
        <v>17387</v>
      </c>
      <c r="C6955" s="619" t="s">
        <v>5390</v>
      </c>
      <c r="D6955" s="620">
        <v>2559.6</v>
      </c>
      <c r="E6955" s="620">
        <v>394.31</v>
      </c>
      <c r="F6955" s="620">
        <v>2953.91</v>
      </c>
    </row>
    <row r="6956" spans="1:6" ht="60">
      <c r="A6956" s="617" t="s">
        <v>17388</v>
      </c>
      <c r="B6956" s="618" t="s">
        <v>17389</v>
      </c>
      <c r="C6956" s="619" t="s">
        <v>5390</v>
      </c>
      <c r="D6956" s="620">
        <v>2544.37</v>
      </c>
      <c r="E6956" s="620">
        <v>392.09</v>
      </c>
      <c r="F6956" s="620">
        <v>2936.46</v>
      </c>
    </row>
    <row r="6957" spans="1:6" ht="60">
      <c r="A6957" s="617" t="s">
        <v>17390</v>
      </c>
      <c r="B6957" s="618" t="s">
        <v>17391</v>
      </c>
      <c r="C6957" s="619" t="s">
        <v>5390</v>
      </c>
      <c r="D6957" s="620">
        <v>2087.94</v>
      </c>
      <c r="E6957" s="620">
        <v>631.97</v>
      </c>
      <c r="F6957" s="620">
        <v>2719.91</v>
      </c>
    </row>
    <row r="6958" spans="1:6" ht="60">
      <c r="A6958" s="617" t="s">
        <v>17392</v>
      </c>
      <c r="B6958" s="618" t="s">
        <v>17393</v>
      </c>
      <c r="C6958" s="619" t="s">
        <v>5390</v>
      </c>
      <c r="D6958" s="620">
        <v>2030.65</v>
      </c>
      <c r="E6958" s="620">
        <v>624.75</v>
      </c>
      <c r="F6958" s="620">
        <v>2655.4</v>
      </c>
    </row>
    <row r="6959" spans="1:6" ht="45">
      <c r="A6959" s="617" t="s">
        <v>17394</v>
      </c>
      <c r="B6959" s="618" t="s">
        <v>17395</v>
      </c>
      <c r="C6959" s="619" t="s">
        <v>1</v>
      </c>
      <c r="D6959" s="620">
        <v>4895.2299999999996</v>
      </c>
      <c r="E6959" s="620">
        <v>382.45</v>
      </c>
      <c r="F6959" s="620">
        <v>5277.68</v>
      </c>
    </row>
    <row r="6960" spans="1:6" ht="45">
      <c r="A6960" s="617" t="s">
        <v>17396</v>
      </c>
      <c r="B6960" s="618" t="s">
        <v>17397</v>
      </c>
      <c r="C6960" s="619" t="s">
        <v>1</v>
      </c>
      <c r="D6960" s="620">
        <v>9170.65</v>
      </c>
      <c r="E6960" s="620">
        <v>844.09</v>
      </c>
      <c r="F6960" s="620">
        <v>10014.74</v>
      </c>
    </row>
    <row r="6961" spans="1:6" ht="30">
      <c r="A6961" s="617" t="s">
        <v>17398</v>
      </c>
      <c r="B6961" s="618" t="s">
        <v>17399</v>
      </c>
      <c r="C6961" s="619" t="s">
        <v>1</v>
      </c>
      <c r="D6961" s="620">
        <v>779.45</v>
      </c>
      <c r="E6961" s="620">
        <v>66.680000000000007</v>
      </c>
      <c r="F6961" s="620">
        <v>846.13</v>
      </c>
    </row>
    <row r="6962" spans="1:6" ht="30">
      <c r="A6962" s="617" t="s">
        <v>17400</v>
      </c>
      <c r="B6962" s="618" t="s">
        <v>17401</v>
      </c>
      <c r="C6962" s="619" t="s">
        <v>1</v>
      </c>
      <c r="D6962" s="620">
        <v>920.69</v>
      </c>
      <c r="E6962" s="620">
        <v>115.39</v>
      </c>
      <c r="F6962" s="620">
        <v>1036.08</v>
      </c>
    </row>
    <row r="6963" spans="1:6" ht="45">
      <c r="A6963" s="617" t="s">
        <v>17402</v>
      </c>
      <c r="B6963" s="618" t="s">
        <v>17403</v>
      </c>
      <c r="C6963" s="619" t="s">
        <v>5390</v>
      </c>
      <c r="D6963" s="620">
        <v>4191.04</v>
      </c>
      <c r="E6963" s="620">
        <v>482.24</v>
      </c>
      <c r="F6963" s="620">
        <v>4673.28</v>
      </c>
    </row>
    <row r="6964" spans="1:6" ht="45">
      <c r="A6964" s="617" t="s">
        <v>17404</v>
      </c>
      <c r="B6964" s="618" t="s">
        <v>17405</v>
      </c>
      <c r="C6964" s="619" t="s">
        <v>5390</v>
      </c>
      <c r="D6964" s="620">
        <v>9635.2099999999991</v>
      </c>
      <c r="E6964" s="620">
        <v>792.91</v>
      </c>
      <c r="F6964" s="620">
        <v>10428.120000000001</v>
      </c>
    </row>
    <row r="6965" spans="1:6" ht="30">
      <c r="A6965" s="617" t="s">
        <v>17406</v>
      </c>
      <c r="B6965" s="618" t="s">
        <v>17407</v>
      </c>
      <c r="C6965" s="619" t="s">
        <v>5390</v>
      </c>
      <c r="D6965" s="620">
        <v>4712.1400000000003</v>
      </c>
      <c r="E6965" s="620">
        <v>517.28</v>
      </c>
      <c r="F6965" s="620">
        <v>5229.42</v>
      </c>
    </row>
    <row r="6966" spans="1:6" ht="45">
      <c r="A6966" s="617" t="s">
        <v>17408</v>
      </c>
      <c r="B6966" s="618" t="s">
        <v>17409</v>
      </c>
      <c r="C6966" s="619" t="s">
        <v>5390</v>
      </c>
      <c r="D6966" s="620">
        <v>4191.04</v>
      </c>
      <c r="E6966" s="620">
        <v>482.24</v>
      </c>
      <c r="F6966" s="620">
        <v>4673.28</v>
      </c>
    </row>
    <row r="6967" spans="1:6" ht="60">
      <c r="A6967" s="617" t="s">
        <v>17410</v>
      </c>
      <c r="B6967" s="618" t="s">
        <v>17411</v>
      </c>
      <c r="C6967" s="619" t="s">
        <v>5390</v>
      </c>
      <c r="D6967" s="620">
        <v>2546.44</v>
      </c>
      <c r="E6967" s="620">
        <v>426.19</v>
      </c>
      <c r="F6967" s="620">
        <v>2972.63</v>
      </c>
    </row>
    <row r="6968" spans="1:6" ht="60">
      <c r="A6968" s="617" t="s">
        <v>17412</v>
      </c>
      <c r="B6968" s="618" t="s">
        <v>17413</v>
      </c>
      <c r="C6968" s="619" t="s">
        <v>5390</v>
      </c>
      <c r="D6968" s="620">
        <v>1521.47</v>
      </c>
      <c r="E6968" s="620">
        <v>250.23</v>
      </c>
      <c r="F6968" s="620">
        <v>1771.7</v>
      </c>
    </row>
    <row r="6969" spans="1:6" ht="60">
      <c r="A6969" s="617" t="s">
        <v>17414</v>
      </c>
      <c r="B6969" s="618" t="s">
        <v>17415</v>
      </c>
      <c r="C6969" s="619" t="s">
        <v>5390</v>
      </c>
      <c r="D6969" s="620">
        <v>2078.85</v>
      </c>
      <c r="E6969" s="620">
        <v>308.14</v>
      </c>
      <c r="F6969" s="620">
        <v>2386.9899999999998</v>
      </c>
    </row>
    <row r="6970" spans="1:6" ht="45">
      <c r="A6970" s="617" t="s">
        <v>17416</v>
      </c>
      <c r="B6970" s="618" t="s">
        <v>17417</v>
      </c>
      <c r="C6970" s="619" t="s">
        <v>5390</v>
      </c>
      <c r="D6970" s="620">
        <v>637.52</v>
      </c>
      <c r="E6970" s="620">
        <v>149.37</v>
      </c>
      <c r="F6970" s="620">
        <v>786.89</v>
      </c>
    </row>
    <row r="6971" spans="1:6" ht="45">
      <c r="A6971" s="617" t="s">
        <v>17418</v>
      </c>
      <c r="B6971" s="618" t="s">
        <v>17419</v>
      </c>
      <c r="C6971" s="619" t="s">
        <v>5390</v>
      </c>
      <c r="D6971" s="620">
        <v>580.96</v>
      </c>
      <c r="E6971" s="620">
        <v>154.77000000000001</v>
      </c>
      <c r="F6971" s="620">
        <v>735.73</v>
      </c>
    </row>
    <row r="6972" spans="1:6" ht="75">
      <c r="A6972" s="617" t="s">
        <v>17420</v>
      </c>
      <c r="B6972" s="618" t="s">
        <v>17421</v>
      </c>
      <c r="C6972" s="619" t="s">
        <v>5390</v>
      </c>
      <c r="D6972" s="620">
        <v>5992.73</v>
      </c>
      <c r="E6972" s="620">
        <v>924.33</v>
      </c>
      <c r="F6972" s="620">
        <v>6917.06</v>
      </c>
    </row>
    <row r="6973" spans="1:6" ht="75">
      <c r="A6973" s="617" t="s">
        <v>17422</v>
      </c>
      <c r="B6973" s="618" t="s">
        <v>17423</v>
      </c>
      <c r="C6973" s="619" t="s">
        <v>5390</v>
      </c>
      <c r="D6973" s="620">
        <v>2963.1</v>
      </c>
      <c r="E6973" s="620">
        <v>546.35</v>
      </c>
      <c r="F6973" s="620">
        <v>3509.45</v>
      </c>
    </row>
    <row r="6974" spans="1:6" ht="60">
      <c r="A6974" s="617" t="s">
        <v>17424</v>
      </c>
      <c r="B6974" s="618" t="s">
        <v>17425</v>
      </c>
      <c r="C6974" s="619" t="s">
        <v>5390</v>
      </c>
      <c r="D6974" s="620">
        <v>1044.7</v>
      </c>
      <c r="E6974" s="620">
        <v>169.74</v>
      </c>
      <c r="F6974" s="620">
        <v>1214.44</v>
      </c>
    </row>
    <row r="6975" spans="1:6" ht="45">
      <c r="A6975" s="617" t="s">
        <v>17426</v>
      </c>
      <c r="B6975" s="618" t="s">
        <v>17427</v>
      </c>
      <c r="C6975" s="619" t="s">
        <v>1</v>
      </c>
      <c r="D6975" s="620">
        <v>4430.74</v>
      </c>
      <c r="E6975" s="620">
        <v>1133.1500000000001</v>
      </c>
      <c r="F6975" s="620">
        <v>5563.89</v>
      </c>
    </row>
    <row r="6976" spans="1:6" ht="30">
      <c r="A6976" s="617" t="s">
        <v>17428</v>
      </c>
      <c r="B6976" s="618" t="s">
        <v>17429</v>
      </c>
      <c r="C6976" s="619" t="s">
        <v>1</v>
      </c>
      <c r="D6976" s="620">
        <v>3985.21</v>
      </c>
      <c r="E6976" s="620">
        <v>973.27</v>
      </c>
      <c r="F6976" s="620">
        <v>4958.4799999999996</v>
      </c>
    </row>
    <row r="6977" spans="1:6" ht="60">
      <c r="A6977" s="617" t="s">
        <v>17430</v>
      </c>
      <c r="B6977" s="618" t="s">
        <v>17431</v>
      </c>
      <c r="C6977" s="619" t="s">
        <v>1</v>
      </c>
      <c r="D6977" s="620">
        <v>9406.9699999999993</v>
      </c>
      <c r="E6977" s="620">
        <v>1570.23</v>
      </c>
      <c r="F6977" s="620">
        <v>10977.2</v>
      </c>
    </row>
    <row r="6978" spans="1:6" ht="45">
      <c r="A6978" s="617" t="s">
        <v>17432</v>
      </c>
      <c r="B6978" s="618" t="s">
        <v>17433</v>
      </c>
      <c r="C6978" s="619" t="s">
        <v>1</v>
      </c>
      <c r="D6978" s="620">
        <v>5729.1</v>
      </c>
      <c r="E6978" s="620">
        <v>1081.08</v>
      </c>
      <c r="F6978" s="620">
        <v>6810.18</v>
      </c>
    </row>
    <row r="6979" spans="1:6">
      <c r="A6979" s="617" t="s">
        <v>17434</v>
      </c>
      <c r="B6979" s="618" t="s">
        <v>17435</v>
      </c>
      <c r="C6979" s="619" t="s">
        <v>99</v>
      </c>
      <c r="D6979" s="620">
        <v>93.69</v>
      </c>
      <c r="E6979" s="620">
        <v>103.28</v>
      </c>
      <c r="F6979" s="620">
        <v>196.97</v>
      </c>
    </row>
    <row r="6980" spans="1:6">
      <c r="A6980" s="617" t="s">
        <v>17436</v>
      </c>
      <c r="B6980" s="618" t="s">
        <v>17437</v>
      </c>
      <c r="C6980" s="619" t="s">
        <v>99</v>
      </c>
      <c r="D6980" s="620">
        <v>99.53</v>
      </c>
      <c r="E6980" s="620">
        <v>109.69</v>
      </c>
      <c r="F6980" s="620">
        <v>209.22</v>
      </c>
    </row>
    <row r="6981" spans="1:6" ht="30">
      <c r="A6981" s="617" t="s">
        <v>17438</v>
      </c>
      <c r="B6981" s="618" t="s">
        <v>17439</v>
      </c>
      <c r="C6981" s="619" t="s">
        <v>1</v>
      </c>
      <c r="D6981" s="620">
        <v>1373.06</v>
      </c>
      <c r="E6981" s="620">
        <v>902.62</v>
      </c>
      <c r="F6981" s="620">
        <v>2275.6799999999998</v>
      </c>
    </row>
    <row r="6982" spans="1:6">
      <c r="A6982" s="617" t="s">
        <v>17440</v>
      </c>
      <c r="B6982" s="618" t="s">
        <v>17441</v>
      </c>
      <c r="C6982" s="619" t="s">
        <v>99</v>
      </c>
      <c r="D6982" s="620">
        <v>120.78</v>
      </c>
      <c r="E6982" s="620">
        <v>9.56</v>
      </c>
      <c r="F6982" s="620">
        <v>130.34</v>
      </c>
    </row>
    <row r="6983" spans="1:6" ht="30">
      <c r="A6983" s="617" t="s">
        <v>17442</v>
      </c>
      <c r="B6983" s="618" t="s">
        <v>17443</v>
      </c>
      <c r="C6983" s="619" t="s">
        <v>99</v>
      </c>
      <c r="D6983" s="620">
        <v>259.31</v>
      </c>
      <c r="E6983" s="620">
        <v>67.61</v>
      </c>
      <c r="F6983" s="620">
        <v>326.92</v>
      </c>
    </row>
    <row r="6984" spans="1:6" ht="30">
      <c r="A6984" s="617" t="s">
        <v>17444</v>
      </c>
      <c r="B6984" s="618" t="s">
        <v>17445</v>
      </c>
      <c r="C6984" s="619" t="s">
        <v>1</v>
      </c>
      <c r="D6984" s="620">
        <v>3387.78</v>
      </c>
      <c r="E6984" s="620">
        <v>937.42</v>
      </c>
      <c r="F6984" s="620">
        <v>4325.2</v>
      </c>
    </row>
    <row r="6985" spans="1:6" ht="45">
      <c r="A6985" s="617" t="s">
        <v>17446</v>
      </c>
      <c r="B6985" s="618" t="s">
        <v>17447</v>
      </c>
      <c r="C6985" s="619" t="s">
        <v>99</v>
      </c>
      <c r="D6985" s="620">
        <v>551.97</v>
      </c>
      <c r="E6985" s="620">
        <v>52.97</v>
      </c>
      <c r="F6985" s="620">
        <v>604.94000000000005</v>
      </c>
    </row>
    <row r="6986" spans="1:6">
      <c r="A6986" s="617" t="s">
        <v>17448</v>
      </c>
      <c r="B6986" s="618" t="s">
        <v>17449</v>
      </c>
      <c r="C6986" s="619" t="s">
        <v>99</v>
      </c>
      <c r="D6986" s="620">
        <v>1793.36</v>
      </c>
      <c r="E6986" s="620">
        <v>367.84</v>
      </c>
      <c r="F6986" s="620">
        <v>2161.1999999999998</v>
      </c>
    </row>
    <row r="6987" spans="1:6" ht="30">
      <c r="A6987" s="617" t="s">
        <v>17450</v>
      </c>
      <c r="B6987" s="618" t="s">
        <v>17451</v>
      </c>
      <c r="C6987" s="619" t="s">
        <v>99</v>
      </c>
      <c r="D6987" s="620">
        <v>2574.2199999999998</v>
      </c>
      <c r="E6987" s="620">
        <v>704.49</v>
      </c>
      <c r="F6987" s="620">
        <v>3278.71</v>
      </c>
    </row>
    <row r="6988" spans="1:6" ht="30">
      <c r="A6988" s="612">
        <v>86899</v>
      </c>
      <c r="B6988" s="613" t="s">
        <v>8150</v>
      </c>
      <c r="C6988" s="614" t="s">
        <v>5390</v>
      </c>
      <c r="D6988" s="615">
        <v>310.42</v>
      </c>
      <c r="E6988" s="615">
        <v>60.84</v>
      </c>
      <c r="F6988" s="615">
        <v>371.26</v>
      </c>
    </row>
    <row r="6989" spans="1:6" ht="60">
      <c r="A6989" s="612">
        <v>86947</v>
      </c>
      <c r="B6989" s="613" t="s">
        <v>8151</v>
      </c>
      <c r="C6989" s="614" t="s">
        <v>5390</v>
      </c>
      <c r="D6989" s="615">
        <v>1437.54</v>
      </c>
      <c r="E6989" s="615">
        <v>116.56</v>
      </c>
      <c r="F6989" s="615">
        <v>1554.1</v>
      </c>
    </row>
    <row r="6990" spans="1:6" ht="30">
      <c r="A6990" s="612">
        <v>86893</v>
      </c>
      <c r="B6990" s="613" t="s">
        <v>8152</v>
      </c>
      <c r="C6990" s="614" t="s">
        <v>5390</v>
      </c>
      <c r="D6990" s="615">
        <v>698.26</v>
      </c>
      <c r="E6990" s="615">
        <v>50.61</v>
      </c>
      <c r="F6990" s="615">
        <v>748.87</v>
      </c>
    </row>
    <row r="6991" spans="1:6" ht="30">
      <c r="A6991" s="612">
        <v>86894</v>
      </c>
      <c r="B6991" s="613" t="s">
        <v>8153</v>
      </c>
      <c r="C6991" s="614" t="s">
        <v>5390</v>
      </c>
      <c r="D6991" s="615">
        <v>272.38</v>
      </c>
      <c r="E6991" s="615">
        <v>27.04</v>
      </c>
      <c r="F6991" s="615">
        <v>299.42</v>
      </c>
    </row>
    <row r="6992" spans="1:6" ht="60">
      <c r="A6992" s="612">
        <v>86934</v>
      </c>
      <c r="B6992" s="613" t="s">
        <v>8154</v>
      </c>
      <c r="C6992" s="614" t="s">
        <v>5390</v>
      </c>
      <c r="D6992" s="615">
        <v>373.75</v>
      </c>
      <c r="E6992" s="615">
        <v>35.409999999999997</v>
      </c>
      <c r="F6992" s="615">
        <v>409.16</v>
      </c>
    </row>
    <row r="6993" spans="1:6" ht="60">
      <c r="A6993" s="612">
        <v>86933</v>
      </c>
      <c r="B6993" s="613" t="s">
        <v>8155</v>
      </c>
      <c r="C6993" s="614" t="s">
        <v>5390</v>
      </c>
      <c r="D6993" s="615">
        <v>382.74</v>
      </c>
      <c r="E6993" s="615">
        <v>36.74</v>
      </c>
      <c r="F6993" s="615">
        <v>419.48</v>
      </c>
    </row>
    <row r="6994" spans="1:6" ht="45">
      <c r="A6994" s="612">
        <v>93396</v>
      </c>
      <c r="B6994" s="613" t="s">
        <v>8156</v>
      </c>
      <c r="C6994" s="614" t="s">
        <v>5390</v>
      </c>
      <c r="D6994" s="615">
        <v>634.6</v>
      </c>
      <c r="E6994" s="615">
        <v>98.21</v>
      </c>
      <c r="F6994" s="615">
        <v>732.81</v>
      </c>
    </row>
    <row r="6995" spans="1:6" ht="60">
      <c r="A6995" s="612">
        <v>93441</v>
      </c>
      <c r="B6995" s="613" t="s">
        <v>8157</v>
      </c>
      <c r="C6995" s="614" t="s">
        <v>5390</v>
      </c>
      <c r="D6995" s="615">
        <v>1164.55</v>
      </c>
      <c r="E6995" s="615">
        <v>77.92</v>
      </c>
      <c r="F6995" s="615">
        <v>1242.47</v>
      </c>
    </row>
    <row r="6996" spans="1:6" ht="60">
      <c r="A6996" s="612">
        <v>93442</v>
      </c>
      <c r="B6996" s="613" t="s">
        <v>8158</v>
      </c>
      <c r="C6996" s="614" t="s">
        <v>5390</v>
      </c>
      <c r="D6996" s="615">
        <v>1548.31</v>
      </c>
      <c r="E6996" s="615">
        <v>84.13</v>
      </c>
      <c r="F6996" s="615">
        <v>1632.44</v>
      </c>
    </row>
    <row r="6997" spans="1:6">
      <c r="A6997" s="621"/>
      <c r="B6997" s="627" t="s">
        <v>8159</v>
      </c>
      <c r="C6997" s="628"/>
      <c r="D6997" s="629"/>
      <c r="E6997" s="629"/>
      <c r="F6997" s="629"/>
    </row>
    <row r="6998" spans="1:6">
      <c r="A6998" s="617" t="s">
        <v>17452</v>
      </c>
      <c r="B6998" s="618" t="s">
        <v>17453</v>
      </c>
      <c r="C6998" s="619" t="s">
        <v>99</v>
      </c>
      <c r="D6998" s="620">
        <v>1056.1099999999999</v>
      </c>
      <c r="E6998" s="620">
        <v>108.9</v>
      </c>
      <c r="F6998" s="620">
        <v>1165.01</v>
      </c>
    </row>
    <row r="6999" spans="1:6">
      <c r="A6999" s="617" t="s">
        <v>17454</v>
      </c>
      <c r="B6999" s="618" t="s">
        <v>17455</v>
      </c>
      <c r="C6999" s="619" t="s">
        <v>99</v>
      </c>
      <c r="D6999" s="620">
        <v>830.67</v>
      </c>
      <c r="E6999" s="620">
        <v>72.53</v>
      </c>
      <c r="F6999" s="620">
        <v>903.2</v>
      </c>
    </row>
    <row r="7000" spans="1:6">
      <c r="A7000" s="617" t="s">
        <v>17456</v>
      </c>
      <c r="B7000" s="618" t="s">
        <v>17457</v>
      </c>
      <c r="C7000" s="619" t="s">
        <v>99</v>
      </c>
      <c r="D7000" s="620">
        <v>651.73</v>
      </c>
      <c r="E7000" s="620">
        <v>72.53</v>
      </c>
      <c r="F7000" s="620">
        <v>724.26</v>
      </c>
    </row>
    <row r="7001" spans="1:6" ht="30">
      <c r="A7001" s="617" t="s">
        <v>17458</v>
      </c>
      <c r="B7001" s="618" t="s">
        <v>17459</v>
      </c>
      <c r="C7001" s="619" t="s">
        <v>5421</v>
      </c>
      <c r="D7001" s="620">
        <v>65.930000000000007</v>
      </c>
      <c r="E7001" s="620">
        <v>8.9700000000000006</v>
      </c>
      <c r="F7001" s="620">
        <v>74.900000000000006</v>
      </c>
    </row>
    <row r="7002" spans="1:6" ht="30">
      <c r="A7002" s="617" t="s">
        <v>17460</v>
      </c>
      <c r="B7002" s="618" t="s">
        <v>17461</v>
      </c>
      <c r="C7002" s="619" t="s">
        <v>5421</v>
      </c>
      <c r="D7002" s="620">
        <v>79.56</v>
      </c>
      <c r="E7002" s="620">
        <v>8.9700000000000006</v>
      </c>
      <c r="F7002" s="620">
        <v>88.53</v>
      </c>
    </row>
    <row r="7003" spans="1:6" ht="30">
      <c r="A7003" s="617" t="s">
        <v>17462</v>
      </c>
      <c r="B7003" s="618" t="s">
        <v>17463</v>
      </c>
      <c r="C7003" s="619" t="s">
        <v>5421</v>
      </c>
      <c r="D7003" s="620">
        <v>32.700000000000003</v>
      </c>
      <c r="E7003" s="620">
        <v>4.28</v>
      </c>
      <c r="F7003" s="620">
        <v>36.979999999999997</v>
      </c>
    </row>
    <row r="7004" spans="1:6" ht="30">
      <c r="A7004" s="617" t="s">
        <v>17464</v>
      </c>
      <c r="B7004" s="618" t="s">
        <v>17465</v>
      </c>
      <c r="C7004" s="619" t="s">
        <v>5421</v>
      </c>
      <c r="D7004" s="620">
        <v>52.33</v>
      </c>
      <c r="E7004" s="620">
        <v>6.85</v>
      </c>
      <c r="F7004" s="620">
        <v>59.18</v>
      </c>
    </row>
    <row r="7005" spans="1:6" ht="30">
      <c r="A7005" s="617" t="s">
        <v>17466</v>
      </c>
      <c r="B7005" s="618" t="s">
        <v>17467</v>
      </c>
      <c r="C7005" s="619" t="s">
        <v>5421</v>
      </c>
      <c r="D7005" s="620">
        <v>119.75</v>
      </c>
      <c r="E7005" s="620">
        <v>8.56</v>
      </c>
      <c r="F7005" s="620">
        <v>128.31</v>
      </c>
    </row>
    <row r="7006" spans="1:6">
      <c r="A7006" s="621"/>
      <c r="B7006" s="627" t="s">
        <v>8160</v>
      </c>
      <c r="C7006" s="610"/>
      <c r="D7006" s="611"/>
      <c r="E7006" s="611"/>
      <c r="F7006" s="611"/>
    </row>
    <row r="7007" spans="1:6">
      <c r="A7007" s="617" t="s">
        <v>17468</v>
      </c>
      <c r="B7007" s="618" t="s">
        <v>17469</v>
      </c>
      <c r="C7007" s="619" t="s">
        <v>99</v>
      </c>
      <c r="D7007" s="620">
        <v>700.35</v>
      </c>
      <c r="E7007" s="620">
        <v>117.91</v>
      </c>
      <c r="F7007" s="620">
        <v>818.26</v>
      </c>
    </row>
    <row r="7008" spans="1:6">
      <c r="A7008" s="617" t="s">
        <v>17470</v>
      </c>
      <c r="B7008" s="618" t="s">
        <v>17471</v>
      </c>
      <c r="C7008" s="619" t="s">
        <v>99</v>
      </c>
      <c r="D7008" s="620">
        <v>793.08</v>
      </c>
      <c r="E7008" s="620">
        <v>117.91</v>
      </c>
      <c r="F7008" s="620">
        <v>910.99</v>
      </c>
    </row>
    <row r="7009" spans="1:6" ht="30">
      <c r="A7009" s="617" t="s">
        <v>17472</v>
      </c>
      <c r="B7009" s="618" t="s">
        <v>17473</v>
      </c>
      <c r="C7009" s="619" t="s">
        <v>5421</v>
      </c>
      <c r="D7009" s="620">
        <v>421.03</v>
      </c>
      <c r="E7009" s="620">
        <v>34.479999999999997</v>
      </c>
      <c r="F7009" s="620">
        <v>455.51</v>
      </c>
    </row>
    <row r="7010" spans="1:6" ht="30">
      <c r="A7010" s="617" t="s">
        <v>17474</v>
      </c>
      <c r="B7010" s="618" t="s">
        <v>17475</v>
      </c>
      <c r="C7010" s="619" t="s">
        <v>14886</v>
      </c>
      <c r="D7010" s="620">
        <v>1372.88</v>
      </c>
      <c r="E7010" s="620">
        <v>86.95</v>
      </c>
      <c r="F7010" s="620">
        <v>1459.83</v>
      </c>
    </row>
    <row r="7011" spans="1:6" ht="45">
      <c r="A7011" s="617" t="s">
        <v>17476</v>
      </c>
      <c r="B7011" s="618" t="s">
        <v>17477</v>
      </c>
      <c r="C7011" s="619" t="s">
        <v>14886</v>
      </c>
      <c r="D7011" s="620">
        <v>4914.01</v>
      </c>
      <c r="E7011" s="620">
        <v>184.46</v>
      </c>
      <c r="F7011" s="620">
        <v>5098.47</v>
      </c>
    </row>
    <row r="7012" spans="1:6" ht="45">
      <c r="A7012" s="617" t="s">
        <v>17478</v>
      </c>
      <c r="B7012" s="618" t="s">
        <v>17479</v>
      </c>
      <c r="C7012" s="619" t="s">
        <v>14886</v>
      </c>
      <c r="D7012" s="620">
        <v>3554.03</v>
      </c>
      <c r="E7012" s="620">
        <v>145.47</v>
      </c>
      <c r="F7012" s="620">
        <v>3699.5</v>
      </c>
    </row>
    <row r="7013" spans="1:6" ht="45">
      <c r="A7013" s="617" t="s">
        <v>17480</v>
      </c>
      <c r="B7013" s="618" t="s">
        <v>17481</v>
      </c>
      <c r="C7013" s="619" t="s">
        <v>14886</v>
      </c>
      <c r="D7013" s="620">
        <v>1046.92</v>
      </c>
      <c r="E7013" s="620">
        <v>44.57</v>
      </c>
      <c r="F7013" s="620">
        <v>1091.49</v>
      </c>
    </row>
    <row r="7014" spans="1:6" ht="45">
      <c r="A7014" s="617" t="s">
        <v>17482</v>
      </c>
      <c r="B7014" s="618" t="s">
        <v>17481</v>
      </c>
      <c r="C7014" s="619" t="s">
        <v>14886</v>
      </c>
      <c r="D7014" s="620">
        <v>835.17</v>
      </c>
      <c r="E7014" s="620">
        <v>34.82</v>
      </c>
      <c r="F7014" s="620">
        <v>869.99</v>
      </c>
    </row>
    <row r="7015" spans="1:6" ht="45">
      <c r="A7015" s="617" t="s">
        <v>17483</v>
      </c>
      <c r="B7015" s="618" t="s">
        <v>17484</v>
      </c>
      <c r="C7015" s="619" t="s">
        <v>14886</v>
      </c>
      <c r="D7015" s="620">
        <v>2000.69</v>
      </c>
      <c r="E7015" s="620">
        <v>377.89</v>
      </c>
      <c r="F7015" s="620">
        <v>2378.58</v>
      </c>
    </row>
    <row r="7016" spans="1:6" ht="45">
      <c r="A7016" s="617" t="s">
        <v>17485</v>
      </c>
      <c r="B7016" s="618" t="s">
        <v>17486</v>
      </c>
      <c r="C7016" s="619" t="s">
        <v>14886</v>
      </c>
      <c r="D7016" s="620">
        <v>1620.46</v>
      </c>
      <c r="E7016" s="620">
        <v>307.06</v>
      </c>
      <c r="F7016" s="620">
        <v>1927.52</v>
      </c>
    </row>
    <row r="7017" spans="1:6" ht="45">
      <c r="A7017" s="617" t="s">
        <v>17487</v>
      </c>
      <c r="B7017" s="618" t="s">
        <v>17488</v>
      </c>
      <c r="C7017" s="619" t="s">
        <v>14886</v>
      </c>
      <c r="D7017" s="620">
        <v>1620.46</v>
      </c>
      <c r="E7017" s="620">
        <v>307.06</v>
      </c>
      <c r="F7017" s="620">
        <v>1927.52</v>
      </c>
    </row>
    <row r="7018" spans="1:6">
      <c r="A7018" s="621"/>
      <c r="B7018" s="627" t="s">
        <v>11589</v>
      </c>
      <c r="C7018" s="628"/>
      <c r="D7018" s="629"/>
      <c r="E7018" s="629"/>
      <c r="F7018" s="629"/>
    </row>
    <row r="7019" spans="1:6" ht="30">
      <c r="A7019" s="612">
        <v>100875</v>
      </c>
      <c r="B7019" s="613" t="s">
        <v>8161</v>
      </c>
      <c r="C7019" s="614" t="s">
        <v>5390</v>
      </c>
      <c r="D7019" s="615">
        <v>1033.29</v>
      </c>
      <c r="E7019" s="615">
        <v>32.79</v>
      </c>
      <c r="F7019" s="615">
        <v>1066.08</v>
      </c>
    </row>
    <row r="7020" spans="1:6">
      <c r="A7020" s="621"/>
      <c r="B7020" s="627" t="s">
        <v>8162</v>
      </c>
      <c r="C7020" s="628"/>
      <c r="D7020" s="629"/>
      <c r="E7020" s="629"/>
      <c r="F7020" s="629"/>
    </row>
    <row r="7021" spans="1:6" ht="30">
      <c r="A7021" s="612">
        <v>86872</v>
      </c>
      <c r="B7021" s="613" t="s">
        <v>8163</v>
      </c>
      <c r="C7021" s="614" t="s">
        <v>5390</v>
      </c>
      <c r="D7021" s="615">
        <v>640.04</v>
      </c>
      <c r="E7021" s="615">
        <v>48.17</v>
      </c>
      <c r="F7021" s="615">
        <v>688.21</v>
      </c>
    </row>
    <row r="7022" spans="1:6" ht="45">
      <c r="A7022" s="612">
        <v>86920</v>
      </c>
      <c r="B7022" s="613" t="s">
        <v>8164</v>
      </c>
      <c r="C7022" s="614" t="s">
        <v>5390</v>
      </c>
      <c r="D7022" s="615">
        <v>698.09</v>
      </c>
      <c r="E7022" s="615">
        <v>57.47</v>
      </c>
      <c r="F7022" s="615">
        <v>755.56</v>
      </c>
    </row>
    <row r="7023" spans="1:6" ht="45">
      <c r="A7023" s="612">
        <v>86919</v>
      </c>
      <c r="B7023" s="613" t="s">
        <v>8165</v>
      </c>
      <c r="C7023" s="614" t="s">
        <v>5390</v>
      </c>
      <c r="D7023" s="615">
        <v>846.12</v>
      </c>
      <c r="E7023" s="615">
        <v>58.77</v>
      </c>
      <c r="F7023" s="615">
        <v>904.89</v>
      </c>
    </row>
    <row r="7024" spans="1:6" ht="45">
      <c r="A7024" s="612">
        <v>86921</v>
      </c>
      <c r="B7024" s="613" t="s">
        <v>8166</v>
      </c>
      <c r="C7024" s="614" t="s">
        <v>5390</v>
      </c>
      <c r="D7024" s="615">
        <v>676.02</v>
      </c>
      <c r="E7024" s="615">
        <v>57.47</v>
      </c>
      <c r="F7024" s="615">
        <v>733.49</v>
      </c>
    </row>
    <row r="7025" spans="1:6" ht="30">
      <c r="A7025" s="617" t="s">
        <v>17489</v>
      </c>
      <c r="B7025" s="618" t="s">
        <v>17490</v>
      </c>
      <c r="C7025" s="619" t="s">
        <v>5390</v>
      </c>
      <c r="D7025" s="620">
        <v>1371.03</v>
      </c>
      <c r="E7025" s="620">
        <v>58.79</v>
      </c>
      <c r="F7025" s="620">
        <v>1429.82</v>
      </c>
    </row>
    <row r="7026" spans="1:6" ht="30">
      <c r="A7026" s="612">
        <v>86874</v>
      </c>
      <c r="B7026" s="613" t="s">
        <v>8167</v>
      </c>
      <c r="C7026" s="614" t="s">
        <v>5390</v>
      </c>
      <c r="D7026" s="615">
        <v>457.77</v>
      </c>
      <c r="E7026" s="615">
        <v>22.61</v>
      </c>
      <c r="F7026" s="615">
        <v>480.38</v>
      </c>
    </row>
    <row r="7027" spans="1:6" ht="45">
      <c r="A7027" s="612">
        <v>86923</v>
      </c>
      <c r="B7027" s="613" t="s">
        <v>8168</v>
      </c>
      <c r="C7027" s="614" t="s">
        <v>5390</v>
      </c>
      <c r="D7027" s="615">
        <v>524.82000000000005</v>
      </c>
      <c r="E7027" s="615">
        <v>33.229999999999997</v>
      </c>
      <c r="F7027" s="615">
        <v>558.04999999999995</v>
      </c>
    </row>
    <row r="7028" spans="1:6" ht="45">
      <c r="A7028" s="612">
        <v>86922</v>
      </c>
      <c r="B7028" s="613" t="s">
        <v>8169</v>
      </c>
      <c r="C7028" s="614" t="s">
        <v>5390</v>
      </c>
      <c r="D7028" s="615">
        <v>1032.31</v>
      </c>
      <c r="E7028" s="615">
        <v>38.11</v>
      </c>
      <c r="F7028" s="615">
        <v>1070.42</v>
      </c>
    </row>
    <row r="7029" spans="1:6" ht="45">
      <c r="A7029" s="612">
        <v>86924</v>
      </c>
      <c r="B7029" s="613" t="s">
        <v>8170</v>
      </c>
      <c r="C7029" s="614" t="s">
        <v>5390</v>
      </c>
      <c r="D7029" s="615">
        <v>502.75</v>
      </c>
      <c r="E7029" s="615">
        <v>33.229999999999997</v>
      </c>
      <c r="F7029" s="615">
        <v>535.98</v>
      </c>
    </row>
    <row r="7030" spans="1:6" ht="30">
      <c r="A7030" s="612">
        <v>86876</v>
      </c>
      <c r="B7030" s="613" t="s">
        <v>8171</v>
      </c>
      <c r="C7030" s="614" t="s">
        <v>5390</v>
      </c>
      <c r="D7030" s="615">
        <v>268.38</v>
      </c>
      <c r="E7030" s="615">
        <v>19.8</v>
      </c>
      <c r="F7030" s="615">
        <v>288.18</v>
      </c>
    </row>
    <row r="7031" spans="1:6" ht="45">
      <c r="A7031" s="612">
        <v>86929</v>
      </c>
      <c r="B7031" s="613" t="s">
        <v>8172</v>
      </c>
      <c r="C7031" s="614" t="s">
        <v>5390</v>
      </c>
      <c r="D7031" s="615">
        <v>326.43</v>
      </c>
      <c r="E7031" s="615">
        <v>29.1</v>
      </c>
      <c r="F7031" s="615">
        <v>355.53</v>
      </c>
    </row>
    <row r="7032" spans="1:6" ht="45">
      <c r="A7032" s="612">
        <v>86930</v>
      </c>
      <c r="B7032" s="613" t="s">
        <v>8173</v>
      </c>
      <c r="C7032" s="614" t="s">
        <v>5390</v>
      </c>
      <c r="D7032" s="615">
        <v>304.36</v>
      </c>
      <c r="E7032" s="615">
        <v>29.1</v>
      </c>
      <c r="F7032" s="615">
        <v>333.46</v>
      </c>
    </row>
    <row r="7033" spans="1:6" ht="45">
      <c r="A7033" s="612">
        <v>86927</v>
      </c>
      <c r="B7033" s="613" t="s">
        <v>8174</v>
      </c>
      <c r="C7033" s="614" t="s">
        <v>5390</v>
      </c>
      <c r="D7033" s="615">
        <v>335.42</v>
      </c>
      <c r="E7033" s="615">
        <v>30.43</v>
      </c>
      <c r="F7033" s="615">
        <v>365.85</v>
      </c>
    </row>
    <row r="7034" spans="1:6" ht="45">
      <c r="A7034" s="612">
        <v>86928</v>
      </c>
      <c r="B7034" s="613" t="s">
        <v>8175</v>
      </c>
      <c r="C7034" s="614" t="s">
        <v>5390</v>
      </c>
      <c r="D7034" s="615">
        <v>313.35000000000002</v>
      </c>
      <c r="E7034" s="615">
        <v>30.43</v>
      </c>
      <c r="F7034" s="615">
        <v>343.78</v>
      </c>
    </row>
    <row r="7035" spans="1:6" ht="45">
      <c r="A7035" s="612">
        <v>86925</v>
      </c>
      <c r="B7035" s="613" t="s">
        <v>8176</v>
      </c>
      <c r="C7035" s="614" t="s">
        <v>5390</v>
      </c>
      <c r="D7035" s="615">
        <v>534.82000000000005</v>
      </c>
      <c r="E7035" s="615">
        <v>36.64</v>
      </c>
      <c r="F7035" s="615">
        <v>571.46</v>
      </c>
    </row>
    <row r="7036" spans="1:6" ht="45">
      <c r="A7036" s="612">
        <v>86926</v>
      </c>
      <c r="B7036" s="613" t="s">
        <v>8177</v>
      </c>
      <c r="C7036" s="614" t="s">
        <v>5390</v>
      </c>
      <c r="D7036" s="615">
        <v>512.75</v>
      </c>
      <c r="E7036" s="615">
        <v>36.64</v>
      </c>
      <c r="F7036" s="615">
        <v>549.39</v>
      </c>
    </row>
    <row r="7037" spans="1:6" ht="30">
      <c r="A7037" s="612">
        <v>86875</v>
      </c>
      <c r="B7037" s="613" t="s">
        <v>8178</v>
      </c>
      <c r="C7037" s="614" t="s">
        <v>5390</v>
      </c>
      <c r="D7037" s="615">
        <v>476.76</v>
      </c>
      <c r="E7037" s="615">
        <v>27.35</v>
      </c>
      <c r="F7037" s="615">
        <v>504.11</v>
      </c>
    </row>
    <row r="7038" spans="1:6" ht="30">
      <c r="A7038" s="617" t="s">
        <v>17491</v>
      </c>
      <c r="B7038" s="618" t="s">
        <v>17492</v>
      </c>
      <c r="C7038" s="619" t="s">
        <v>5390</v>
      </c>
      <c r="D7038" s="620">
        <v>1763.75</v>
      </c>
      <c r="E7038" s="620">
        <v>419.4</v>
      </c>
      <c r="F7038" s="620">
        <v>2183.15</v>
      </c>
    </row>
    <row r="7039" spans="1:6" ht="30">
      <c r="A7039" s="617" t="s">
        <v>17493</v>
      </c>
      <c r="B7039" s="618" t="s">
        <v>17494</v>
      </c>
      <c r="C7039" s="619" t="s">
        <v>5390</v>
      </c>
      <c r="D7039" s="620">
        <v>1967.53</v>
      </c>
      <c r="E7039" s="620">
        <v>477.35</v>
      </c>
      <c r="F7039" s="620">
        <v>2444.88</v>
      </c>
    </row>
    <row r="7040" spans="1:6" ht="30">
      <c r="A7040" s="617" t="s">
        <v>17495</v>
      </c>
      <c r="B7040" s="618" t="s">
        <v>17496</v>
      </c>
      <c r="C7040" s="619" t="s">
        <v>5390</v>
      </c>
      <c r="D7040" s="620">
        <v>2199.34</v>
      </c>
      <c r="E7040" s="620">
        <v>56.17</v>
      </c>
      <c r="F7040" s="620">
        <v>2255.5100000000002</v>
      </c>
    </row>
    <row r="7041" spans="1:6" ht="30">
      <c r="A7041" s="617" t="s">
        <v>17497</v>
      </c>
      <c r="B7041" s="618" t="s">
        <v>17498</v>
      </c>
      <c r="C7041" s="619" t="s">
        <v>5390</v>
      </c>
      <c r="D7041" s="620">
        <v>2377.8200000000002</v>
      </c>
      <c r="E7041" s="620">
        <v>56.17</v>
      </c>
      <c r="F7041" s="620">
        <v>2433.9899999999998</v>
      </c>
    </row>
    <row r="7042" spans="1:6" ht="30">
      <c r="A7042" s="617" t="s">
        <v>17499</v>
      </c>
      <c r="B7042" s="618" t="s">
        <v>17500</v>
      </c>
      <c r="C7042" s="619" t="s">
        <v>5390</v>
      </c>
      <c r="D7042" s="620">
        <v>2636.25</v>
      </c>
      <c r="E7042" s="620">
        <v>56.17</v>
      </c>
      <c r="F7042" s="620">
        <v>2692.42</v>
      </c>
    </row>
    <row r="7043" spans="1:6" ht="30">
      <c r="A7043" s="617" t="s">
        <v>17501</v>
      </c>
      <c r="B7043" s="618" t="s">
        <v>17502</v>
      </c>
      <c r="C7043" s="619" t="s">
        <v>1</v>
      </c>
      <c r="D7043" s="620">
        <v>626.44000000000005</v>
      </c>
      <c r="E7043" s="620">
        <v>31.82</v>
      </c>
      <c r="F7043" s="620">
        <v>658.26</v>
      </c>
    </row>
    <row r="7044" spans="1:6">
      <c r="A7044" s="621"/>
      <c r="B7044" s="627" t="s">
        <v>8179</v>
      </c>
      <c r="C7044" s="628"/>
      <c r="D7044" s="629"/>
      <c r="E7044" s="629"/>
      <c r="F7044" s="629"/>
    </row>
    <row r="7045" spans="1:6" ht="30">
      <c r="A7045" s="612">
        <v>100852</v>
      </c>
      <c r="B7045" s="613" t="s">
        <v>8180</v>
      </c>
      <c r="C7045" s="614" t="s">
        <v>5390</v>
      </c>
      <c r="D7045" s="615">
        <v>256.79000000000002</v>
      </c>
      <c r="E7045" s="615">
        <v>13.7</v>
      </c>
      <c r="F7045" s="615">
        <v>270.49</v>
      </c>
    </row>
    <row r="7046" spans="1:6" ht="30">
      <c r="A7046" s="612">
        <v>86900</v>
      </c>
      <c r="B7046" s="613" t="s">
        <v>8181</v>
      </c>
      <c r="C7046" s="614" t="s">
        <v>5390</v>
      </c>
      <c r="D7046" s="615">
        <v>233.38</v>
      </c>
      <c r="E7046" s="615">
        <v>13.7</v>
      </c>
      <c r="F7046" s="615">
        <v>247.08</v>
      </c>
    </row>
    <row r="7047" spans="1:6" ht="30">
      <c r="A7047" s="612">
        <v>86936</v>
      </c>
      <c r="B7047" s="613" t="s">
        <v>8182</v>
      </c>
      <c r="C7047" s="614" t="s">
        <v>5390</v>
      </c>
      <c r="D7047" s="615">
        <v>742.22</v>
      </c>
      <c r="E7047" s="615">
        <v>25.26</v>
      </c>
      <c r="F7047" s="615">
        <v>767.48</v>
      </c>
    </row>
    <row r="7048" spans="1:6" ht="30">
      <c r="A7048" s="612">
        <v>86935</v>
      </c>
      <c r="B7048" s="613" t="s">
        <v>8183</v>
      </c>
      <c r="C7048" s="614" t="s">
        <v>5390</v>
      </c>
      <c r="D7048" s="615">
        <v>373.75</v>
      </c>
      <c r="E7048" s="615">
        <v>20.37</v>
      </c>
      <c r="F7048" s="615">
        <v>394.12</v>
      </c>
    </row>
    <row r="7049" spans="1:6" ht="30">
      <c r="A7049" s="617" t="s">
        <v>17503</v>
      </c>
      <c r="B7049" s="618" t="s">
        <v>17504</v>
      </c>
      <c r="C7049" s="619" t="s">
        <v>5390</v>
      </c>
      <c r="D7049" s="620">
        <v>1273.46</v>
      </c>
      <c r="E7049" s="620">
        <v>56.17</v>
      </c>
      <c r="F7049" s="620">
        <v>1329.63</v>
      </c>
    </row>
    <row r="7050" spans="1:6" ht="30">
      <c r="A7050" s="617" t="s">
        <v>17505</v>
      </c>
      <c r="B7050" s="618" t="s">
        <v>17506</v>
      </c>
      <c r="C7050" s="619" t="s">
        <v>5390</v>
      </c>
      <c r="D7050" s="620">
        <v>867.64</v>
      </c>
      <c r="E7050" s="620">
        <v>56.17</v>
      </c>
      <c r="F7050" s="620">
        <v>923.81</v>
      </c>
    </row>
    <row r="7051" spans="1:6" ht="30">
      <c r="A7051" s="617" t="s">
        <v>17507</v>
      </c>
      <c r="B7051" s="618" t="s">
        <v>17508</v>
      </c>
      <c r="C7051" s="619" t="s">
        <v>5390</v>
      </c>
      <c r="D7051" s="620">
        <v>1240.57</v>
      </c>
      <c r="E7051" s="620">
        <v>56.17</v>
      </c>
      <c r="F7051" s="620">
        <v>1296.74</v>
      </c>
    </row>
    <row r="7052" spans="1:6" ht="30">
      <c r="A7052" s="617" t="s">
        <v>17509</v>
      </c>
      <c r="B7052" s="618" t="s">
        <v>17510</v>
      </c>
      <c r="C7052" s="619" t="s">
        <v>5390</v>
      </c>
      <c r="D7052" s="620">
        <v>1130.01</v>
      </c>
      <c r="E7052" s="620">
        <v>56.17</v>
      </c>
      <c r="F7052" s="620">
        <v>1186.18</v>
      </c>
    </row>
    <row r="7053" spans="1:6" ht="30">
      <c r="A7053" s="617" t="s">
        <v>17511</v>
      </c>
      <c r="B7053" s="618" t="s">
        <v>17512</v>
      </c>
      <c r="C7053" s="619" t="s">
        <v>5390</v>
      </c>
      <c r="D7053" s="620">
        <v>2055.9899999999998</v>
      </c>
      <c r="E7053" s="620">
        <v>112.32</v>
      </c>
      <c r="F7053" s="620">
        <v>2168.31</v>
      </c>
    </row>
    <row r="7054" spans="1:6" ht="30">
      <c r="A7054" s="617" t="s">
        <v>17513</v>
      </c>
      <c r="B7054" s="618" t="s">
        <v>17514</v>
      </c>
      <c r="C7054" s="619" t="s">
        <v>5390</v>
      </c>
      <c r="D7054" s="620">
        <v>2329.96</v>
      </c>
      <c r="E7054" s="620">
        <v>112.32</v>
      </c>
      <c r="F7054" s="620">
        <v>2442.2800000000002</v>
      </c>
    </row>
    <row r="7055" spans="1:6" ht="30">
      <c r="A7055" s="617" t="s">
        <v>17515</v>
      </c>
      <c r="B7055" s="618" t="s">
        <v>17516</v>
      </c>
      <c r="C7055" s="619" t="s">
        <v>1</v>
      </c>
      <c r="D7055" s="620">
        <v>1751.29</v>
      </c>
      <c r="E7055" s="620">
        <v>36.229999999999997</v>
      </c>
      <c r="F7055" s="620">
        <v>1787.52</v>
      </c>
    </row>
    <row r="7056" spans="1:6" ht="30">
      <c r="A7056" s="617" t="s">
        <v>17517</v>
      </c>
      <c r="B7056" s="618" t="s">
        <v>17518</v>
      </c>
      <c r="C7056" s="619" t="s">
        <v>1</v>
      </c>
      <c r="D7056" s="620">
        <v>1652.27</v>
      </c>
      <c r="E7056" s="620">
        <v>36.229999999999997</v>
      </c>
      <c r="F7056" s="620">
        <v>1688.5</v>
      </c>
    </row>
    <row r="7057" spans="1:6" ht="45">
      <c r="A7057" s="617" t="s">
        <v>17519</v>
      </c>
      <c r="B7057" s="618" t="s">
        <v>17520</v>
      </c>
      <c r="C7057" s="619" t="s">
        <v>1</v>
      </c>
      <c r="D7057" s="620">
        <v>885.83</v>
      </c>
      <c r="E7057" s="620">
        <v>36.229999999999997</v>
      </c>
      <c r="F7057" s="620">
        <v>922.06</v>
      </c>
    </row>
    <row r="7058" spans="1:6" ht="60">
      <c r="A7058" s="617" t="s">
        <v>17521</v>
      </c>
      <c r="B7058" s="618" t="s">
        <v>17522</v>
      </c>
      <c r="C7058" s="619" t="s">
        <v>1</v>
      </c>
      <c r="D7058" s="620">
        <v>1610.42</v>
      </c>
      <c r="E7058" s="620">
        <v>36.229999999999997</v>
      </c>
      <c r="F7058" s="620">
        <v>1646.65</v>
      </c>
    </row>
    <row r="7059" spans="1:6" ht="45">
      <c r="A7059" s="617" t="s">
        <v>17523</v>
      </c>
      <c r="B7059" s="618" t="s">
        <v>17524</v>
      </c>
      <c r="C7059" s="619" t="s">
        <v>1</v>
      </c>
      <c r="D7059" s="620">
        <v>826.12</v>
      </c>
      <c r="E7059" s="620">
        <v>36.229999999999997</v>
      </c>
      <c r="F7059" s="620">
        <v>862.35</v>
      </c>
    </row>
    <row r="7060" spans="1:6" ht="30">
      <c r="A7060" s="617" t="s">
        <v>17525</v>
      </c>
      <c r="B7060" s="618" t="s">
        <v>17526</v>
      </c>
      <c r="C7060" s="619" t="s">
        <v>1</v>
      </c>
      <c r="D7060" s="620">
        <v>656.27</v>
      </c>
      <c r="E7060" s="620">
        <v>63.41</v>
      </c>
      <c r="F7060" s="620">
        <v>719.68</v>
      </c>
    </row>
    <row r="7061" spans="1:6" ht="30">
      <c r="A7061" s="617" t="s">
        <v>17527</v>
      </c>
      <c r="B7061" s="618" t="s">
        <v>17528</v>
      </c>
      <c r="C7061" s="619" t="s">
        <v>5390</v>
      </c>
      <c r="D7061" s="620">
        <v>619.07000000000005</v>
      </c>
      <c r="E7061" s="620">
        <v>35.86</v>
      </c>
      <c r="F7061" s="620">
        <v>654.92999999999995</v>
      </c>
    </row>
    <row r="7062" spans="1:6">
      <c r="A7062" s="617" t="s">
        <v>17529</v>
      </c>
      <c r="B7062" s="618" t="s">
        <v>17530</v>
      </c>
      <c r="C7062" s="619" t="s">
        <v>5390</v>
      </c>
      <c r="D7062" s="620">
        <v>120.35</v>
      </c>
      <c r="E7062" s="620">
        <v>24.3</v>
      </c>
      <c r="F7062" s="620">
        <v>144.65</v>
      </c>
    </row>
    <row r="7063" spans="1:6" ht="30">
      <c r="A7063" s="612">
        <v>86901</v>
      </c>
      <c r="B7063" s="613" t="s">
        <v>8184</v>
      </c>
      <c r="C7063" s="614" t="s">
        <v>5390</v>
      </c>
      <c r="D7063" s="615">
        <v>122.19</v>
      </c>
      <c r="E7063" s="615">
        <v>24.29</v>
      </c>
      <c r="F7063" s="615">
        <v>146.47999999999999</v>
      </c>
    </row>
    <row r="7064" spans="1:6" ht="30">
      <c r="A7064" s="612">
        <v>86938</v>
      </c>
      <c r="B7064" s="613" t="s">
        <v>8185</v>
      </c>
      <c r="C7064" s="614" t="s">
        <v>5390</v>
      </c>
      <c r="D7064" s="615">
        <v>620.91</v>
      </c>
      <c r="E7064" s="615">
        <v>35.85</v>
      </c>
      <c r="F7064" s="615">
        <v>656.76</v>
      </c>
    </row>
    <row r="7065" spans="1:6" ht="30">
      <c r="A7065" s="612">
        <v>86937</v>
      </c>
      <c r="B7065" s="613" t="s">
        <v>8186</v>
      </c>
      <c r="C7065" s="614" t="s">
        <v>5390</v>
      </c>
      <c r="D7065" s="615">
        <v>252.44</v>
      </c>
      <c r="E7065" s="615">
        <v>30.96</v>
      </c>
      <c r="F7065" s="615">
        <v>283.39999999999998</v>
      </c>
    </row>
    <row r="7066" spans="1:6" ht="30">
      <c r="A7066" s="617" t="s">
        <v>17531</v>
      </c>
      <c r="B7066" s="618" t="s">
        <v>17532</v>
      </c>
      <c r="C7066" s="619" t="s">
        <v>5390</v>
      </c>
      <c r="D7066" s="620">
        <v>261.43</v>
      </c>
      <c r="E7066" s="620">
        <v>32.29</v>
      </c>
      <c r="F7066" s="620">
        <v>293.72000000000003</v>
      </c>
    </row>
    <row r="7067" spans="1:6" ht="30">
      <c r="A7067" s="617" t="s">
        <v>17533</v>
      </c>
      <c r="B7067" s="618" t="s">
        <v>17534</v>
      </c>
      <c r="C7067" s="619" t="s">
        <v>5390</v>
      </c>
      <c r="D7067" s="620">
        <v>619.26</v>
      </c>
      <c r="E7067" s="620">
        <v>35.86</v>
      </c>
      <c r="F7067" s="620">
        <v>655.12</v>
      </c>
    </row>
    <row r="7068" spans="1:6">
      <c r="A7068" s="621"/>
      <c r="B7068" s="627" t="s">
        <v>8187</v>
      </c>
      <c r="C7068" s="628"/>
      <c r="D7068" s="629"/>
      <c r="E7068" s="629"/>
      <c r="F7068" s="629"/>
    </row>
    <row r="7069" spans="1:6" ht="30">
      <c r="A7069" s="612">
        <v>86902</v>
      </c>
      <c r="B7069" s="613" t="s">
        <v>8188</v>
      </c>
      <c r="C7069" s="614" t="s">
        <v>5390</v>
      </c>
      <c r="D7069" s="615">
        <v>268.85000000000002</v>
      </c>
      <c r="E7069" s="615">
        <v>25.3</v>
      </c>
      <c r="F7069" s="615">
        <v>294.14999999999998</v>
      </c>
    </row>
    <row r="7070" spans="1:6" ht="45">
      <c r="A7070" s="612">
        <v>86939</v>
      </c>
      <c r="B7070" s="613" t="s">
        <v>8189</v>
      </c>
      <c r="C7070" s="614" t="s">
        <v>5390</v>
      </c>
      <c r="D7070" s="615">
        <v>350.83</v>
      </c>
      <c r="E7070" s="615">
        <v>37.06</v>
      </c>
      <c r="F7070" s="615">
        <v>387.89</v>
      </c>
    </row>
    <row r="7071" spans="1:6" ht="30">
      <c r="A7071" s="612">
        <v>86903</v>
      </c>
      <c r="B7071" s="613" t="s">
        <v>8190</v>
      </c>
      <c r="C7071" s="614" t="s">
        <v>5390</v>
      </c>
      <c r="D7071" s="615">
        <v>294.75</v>
      </c>
      <c r="E7071" s="615">
        <v>40.869999999999997</v>
      </c>
      <c r="F7071" s="615">
        <v>335.62</v>
      </c>
    </row>
    <row r="7072" spans="1:6" ht="45">
      <c r="A7072" s="617" t="s">
        <v>17535</v>
      </c>
      <c r="B7072" s="618" t="s">
        <v>17536</v>
      </c>
      <c r="C7072" s="619" t="s">
        <v>5390</v>
      </c>
      <c r="D7072" s="620">
        <v>889.39</v>
      </c>
      <c r="E7072" s="620">
        <v>56.36</v>
      </c>
      <c r="F7072" s="620">
        <v>945.75</v>
      </c>
    </row>
    <row r="7073" spans="1:6" ht="60">
      <c r="A7073" s="612">
        <v>86941</v>
      </c>
      <c r="B7073" s="613" t="s">
        <v>8191</v>
      </c>
      <c r="C7073" s="614" t="s">
        <v>5390</v>
      </c>
      <c r="D7073" s="615">
        <v>1001.83</v>
      </c>
      <c r="E7073" s="615">
        <v>58.84</v>
      </c>
      <c r="F7073" s="615">
        <v>1060.67</v>
      </c>
    </row>
    <row r="7074" spans="1:6" ht="45">
      <c r="A7074" s="617" t="s">
        <v>17537</v>
      </c>
      <c r="B7074" s="618" t="s">
        <v>17538</v>
      </c>
      <c r="C7074" s="619" t="s">
        <v>5390</v>
      </c>
      <c r="D7074" s="620">
        <v>1020.83</v>
      </c>
      <c r="E7074" s="620">
        <v>93.8</v>
      </c>
      <c r="F7074" s="620">
        <v>1114.6300000000001</v>
      </c>
    </row>
    <row r="7075" spans="1:6" ht="45">
      <c r="A7075" s="617" t="s">
        <v>17539</v>
      </c>
      <c r="B7075" s="618" t="s">
        <v>17540</v>
      </c>
      <c r="C7075" s="619" t="s">
        <v>1</v>
      </c>
      <c r="D7075" s="620">
        <v>307.51</v>
      </c>
      <c r="E7075" s="620">
        <v>63.41</v>
      </c>
      <c r="F7075" s="620">
        <v>370.92</v>
      </c>
    </row>
    <row r="7076" spans="1:6" ht="45">
      <c r="A7076" s="612">
        <v>86940</v>
      </c>
      <c r="B7076" s="613" t="s">
        <v>8192</v>
      </c>
      <c r="C7076" s="614" t="s">
        <v>5390</v>
      </c>
      <c r="D7076" s="615">
        <v>1299.67</v>
      </c>
      <c r="E7076" s="615">
        <v>72.31</v>
      </c>
      <c r="F7076" s="615">
        <v>1371.98</v>
      </c>
    </row>
    <row r="7077" spans="1:6">
      <c r="A7077" s="617" t="s">
        <v>17541</v>
      </c>
      <c r="B7077" s="618" t="s">
        <v>17542</v>
      </c>
      <c r="C7077" s="619" t="s">
        <v>1</v>
      </c>
      <c r="D7077" s="620">
        <v>628.54999999999995</v>
      </c>
      <c r="E7077" s="620">
        <v>11.04</v>
      </c>
      <c r="F7077" s="620">
        <v>639.59</v>
      </c>
    </row>
    <row r="7078" spans="1:6" ht="45">
      <c r="A7078" s="617" t="s">
        <v>17543</v>
      </c>
      <c r="B7078" s="618" t="s">
        <v>17544</v>
      </c>
      <c r="C7078" s="619" t="s">
        <v>1</v>
      </c>
      <c r="D7078" s="620">
        <v>1569.23</v>
      </c>
      <c r="E7078" s="620">
        <v>112.32</v>
      </c>
      <c r="F7078" s="620">
        <v>1681.55</v>
      </c>
    </row>
    <row r="7079" spans="1:6" ht="30">
      <c r="A7079" s="612">
        <v>86904</v>
      </c>
      <c r="B7079" s="613" t="s">
        <v>8193</v>
      </c>
      <c r="C7079" s="614" t="s">
        <v>5390</v>
      </c>
      <c r="D7079" s="615">
        <v>128.57</v>
      </c>
      <c r="E7079" s="615">
        <v>11.03</v>
      </c>
      <c r="F7079" s="615">
        <v>139.6</v>
      </c>
    </row>
    <row r="7080" spans="1:6" ht="60">
      <c r="A7080" s="612">
        <v>86943</v>
      </c>
      <c r="B7080" s="613" t="s">
        <v>8194</v>
      </c>
      <c r="C7080" s="614" t="s">
        <v>5390</v>
      </c>
      <c r="D7080" s="615">
        <v>210.54</v>
      </c>
      <c r="E7080" s="615">
        <v>22.8</v>
      </c>
      <c r="F7080" s="615">
        <v>233.34</v>
      </c>
    </row>
    <row r="7081" spans="1:6" ht="60">
      <c r="A7081" s="612">
        <v>86942</v>
      </c>
      <c r="B7081" s="613" t="s">
        <v>8195</v>
      </c>
      <c r="C7081" s="614" t="s">
        <v>5390</v>
      </c>
      <c r="D7081" s="615">
        <v>219.53</v>
      </c>
      <c r="E7081" s="615">
        <v>24.13</v>
      </c>
      <c r="F7081" s="615">
        <v>243.66</v>
      </c>
    </row>
    <row r="7082" spans="1:6" ht="45">
      <c r="A7082" s="617" t="s">
        <v>17545</v>
      </c>
      <c r="B7082" s="618" t="s">
        <v>17546</v>
      </c>
      <c r="C7082" s="619" t="s">
        <v>1</v>
      </c>
      <c r="D7082" s="620">
        <v>220.79</v>
      </c>
      <c r="E7082" s="620">
        <v>21.7</v>
      </c>
      <c r="F7082" s="620">
        <v>242.49</v>
      </c>
    </row>
    <row r="7083" spans="1:6" ht="45">
      <c r="A7083" s="617" t="s">
        <v>17547</v>
      </c>
      <c r="B7083" s="618" t="s">
        <v>17548</v>
      </c>
      <c r="C7083" s="619" t="s">
        <v>1</v>
      </c>
      <c r="D7083" s="620">
        <v>1816.64</v>
      </c>
      <c r="E7083" s="620">
        <v>59.14</v>
      </c>
      <c r="F7083" s="620">
        <v>1875.78</v>
      </c>
    </row>
    <row r="7084" spans="1:6">
      <c r="A7084" s="621"/>
      <c r="B7084" s="627" t="s">
        <v>11590</v>
      </c>
      <c r="C7084" s="628"/>
      <c r="D7084" s="629"/>
      <c r="E7084" s="629"/>
      <c r="F7084" s="629"/>
    </row>
    <row r="7085" spans="1:6">
      <c r="A7085" s="612">
        <v>86886</v>
      </c>
      <c r="B7085" s="613" t="s">
        <v>8196</v>
      </c>
      <c r="C7085" s="614" t="s">
        <v>5390</v>
      </c>
      <c r="D7085" s="615">
        <v>87.77</v>
      </c>
      <c r="E7085" s="615">
        <v>3.93</v>
      </c>
      <c r="F7085" s="615">
        <v>91.7</v>
      </c>
    </row>
    <row r="7086" spans="1:6">
      <c r="A7086" s="612">
        <v>86887</v>
      </c>
      <c r="B7086" s="613" t="s">
        <v>8197</v>
      </c>
      <c r="C7086" s="614" t="s">
        <v>5390</v>
      </c>
      <c r="D7086" s="615">
        <v>95.92</v>
      </c>
      <c r="E7086" s="615">
        <v>3.93</v>
      </c>
      <c r="F7086" s="615">
        <v>99.85</v>
      </c>
    </row>
    <row r="7087" spans="1:6" ht="30">
      <c r="A7087" s="612">
        <v>86884</v>
      </c>
      <c r="B7087" s="613" t="s">
        <v>8198</v>
      </c>
      <c r="C7087" s="614" t="s">
        <v>5390</v>
      </c>
      <c r="D7087" s="615">
        <v>7.1</v>
      </c>
      <c r="E7087" s="615">
        <v>3.95</v>
      </c>
      <c r="F7087" s="615">
        <v>11.05</v>
      </c>
    </row>
    <row r="7088" spans="1:6" ht="30">
      <c r="A7088" s="612">
        <v>86885</v>
      </c>
      <c r="B7088" s="613" t="s">
        <v>8199</v>
      </c>
      <c r="C7088" s="614" t="s">
        <v>5390</v>
      </c>
      <c r="D7088" s="615">
        <v>8.5500000000000007</v>
      </c>
      <c r="E7088" s="615">
        <v>3.95</v>
      </c>
      <c r="F7088" s="615">
        <v>12.5</v>
      </c>
    </row>
    <row r="7089" spans="1:6">
      <c r="A7089" s="621"/>
      <c r="B7089" s="627" t="s">
        <v>8200</v>
      </c>
      <c r="C7089" s="628"/>
      <c r="D7089" s="629"/>
      <c r="E7089" s="629"/>
      <c r="F7089" s="629"/>
    </row>
    <row r="7090" spans="1:6">
      <c r="A7090" s="612">
        <v>100854</v>
      </c>
      <c r="B7090" s="613" t="s">
        <v>8201</v>
      </c>
      <c r="C7090" s="614" t="s">
        <v>5390</v>
      </c>
      <c r="D7090" s="615">
        <v>1415.06</v>
      </c>
      <c r="E7090" s="615">
        <v>16.72</v>
      </c>
      <c r="F7090" s="615">
        <v>1431.78</v>
      </c>
    </row>
    <row r="7091" spans="1:6">
      <c r="A7091" s="617" t="s">
        <v>17549</v>
      </c>
      <c r="B7091" s="618" t="s">
        <v>17550</v>
      </c>
      <c r="C7091" s="619" t="s">
        <v>1</v>
      </c>
      <c r="D7091" s="620">
        <v>1448.8</v>
      </c>
      <c r="E7091" s="620">
        <v>59.07</v>
      </c>
      <c r="F7091" s="620">
        <v>1507.87</v>
      </c>
    </row>
    <row r="7092" spans="1:6" ht="30">
      <c r="A7092" s="617" t="s">
        <v>17551</v>
      </c>
      <c r="B7092" s="618" t="s">
        <v>17552</v>
      </c>
      <c r="C7092" s="619" t="s">
        <v>1</v>
      </c>
      <c r="D7092" s="620">
        <v>131.44</v>
      </c>
      <c r="E7092" s="620">
        <v>37.44</v>
      </c>
      <c r="F7092" s="620">
        <v>168.88</v>
      </c>
    </row>
    <row r="7093" spans="1:6" ht="30">
      <c r="A7093" s="612">
        <v>86906</v>
      </c>
      <c r="B7093" s="613" t="s">
        <v>8202</v>
      </c>
      <c r="C7093" s="614" t="s">
        <v>5390</v>
      </c>
      <c r="D7093" s="615">
        <v>58.04</v>
      </c>
      <c r="E7093" s="615">
        <v>2.46</v>
      </c>
      <c r="F7093" s="615">
        <v>60.5</v>
      </c>
    </row>
    <row r="7094" spans="1:6" ht="30">
      <c r="A7094" s="612">
        <v>86915</v>
      </c>
      <c r="B7094" s="613" t="s">
        <v>8203</v>
      </c>
      <c r="C7094" s="614" t="s">
        <v>5390</v>
      </c>
      <c r="D7094" s="615">
        <v>112.46</v>
      </c>
      <c r="E7094" s="615">
        <v>2.46</v>
      </c>
      <c r="F7094" s="615">
        <v>114.92</v>
      </c>
    </row>
    <row r="7095" spans="1:6" ht="30">
      <c r="A7095" s="617" t="s">
        <v>17553</v>
      </c>
      <c r="B7095" s="618" t="s">
        <v>17554</v>
      </c>
      <c r="C7095" s="619" t="s">
        <v>1</v>
      </c>
      <c r="D7095" s="620">
        <v>246.12</v>
      </c>
      <c r="E7095" s="620">
        <v>18.12</v>
      </c>
      <c r="F7095" s="620">
        <v>264.24</v>
      </c>
    </row>
    <row r="7096" spans="1:6" ht="30">
      <c r="A7096" s="612">
        <v>86911</v>
      </c>
      <c r="B7096" s="613" t="s">
        <v>8204</v>
      </c>
      <c r="C7096" s="614" t="s">
        <v>5390</v>
      </c>
      <c r="D7096" s="615">
        <v>67.84</v>
      </c>
      <c r="E7096" s="615">
        <v>3</v>
      </c>
      <c r="F7096" s="615">
        <v>70.84</v>
      </c>
    </row>
    <row r="7097" spans="1:6" ht="30">
      <c r="A7097" s="612">
        <v>86909</v>
      </c>
      <c r="B7097" s="613" t="s">
        <v>8205</v>
      </c>
      <c r="C7097" s="614" t="s">
        <v>5390</v>
      </c>
      <c r="D7097" s="615">
        <v>100.73</v>
      </c>
      <c r="E7097" s="615">
        <v>4.3099999999999996</v>
      </c>
      <c r="F7097" s="615">
        <v>105.04</v>
      </c>
    </row>
    <row r="7098" spans="1:6" ht="30">
      <c r="A7098" s="612">
        <v>86910</v>
      </c>
      <c r="B7098" s="613" t="s">
        <v>8206</v>
      </c>
      <c r="C7098" s="614" t="s">
        <v>5390</v>
      </c>
      <c r="D7098" s="615">
        <v>99.94</v>
      </c>
      <c r="E7098" s="615">
        <v>3</v>
      </c>
      <c r="F7098" s="615">
        <v>102.94</v>
      </c>
    </row>
    <row r="7099" spans="1:6" ht="30">
      <c r="A7099" s="612">
        <v>86914</v>
      </c>
      <c r="B7099" s="613" t="s">
        <v>8207</v>
      </c>
      <c r="C7099" s="614" t="s">
        <v>5390</v>
      </c>
      <c r="D7099" s="615">
        <v>75.83</v>
      </c>
      <c r="E7099" s="615">
        <v>3.93</v>
      </c>
      <c r="F7099" s="615">
        <v>79.760000000000005</v>
      </c>
    </row>
    <row r="7100" spans="1:6" ht="30">
      <c r="A7100" s="612">
        <v>86913</v>
      </c>
      <c r="B7100" s="613" t="s">
        <v>8208</v>
      </c>
      <c r="C7100" s="614" t="s">
        <v>5390</v>
      </c>
      <c r="D7100" s="615">
        <v>41.23</v>
      </c>
      <c r="E7100" s="615">
        <v>3.93</v>
      </c>
      <c r="F7100" s="615">
        <v>45.16</v>
      </c>
    </row>
    <row r="7101" spans="1:6" ht="30">
      <c r="A7101" s="617" t="s">
        <v>17555</v>
      </c>
      <c r="B7101" s="618" t="s">
        <v>17556</v>
      </c>
      <c r="C7101" s="619" t="s">
        <v>1</v>
      </c>
      <c r="D7101" s="620">
        <v>60.98</v>
      </c>
      <c r="E7101" s="620">
        <v>18.12</v>
      </c>
      <c r="F7101" s="620">
        <v>79.099999999999994</v>
      </c>
    </row>
    <row r="7102" spans="1:6">
      <c r="A7102" s="617" t="s">
        <v>17557</v>
      </c>
      <c r="B7102" s="618" t="s">
        <v>17558</v>
      </c>
      <c r="C7102" s="619" t="s">
        <v>1</v>
      </c>
      <c r="D7102" s="620">
        <v>321.79000000000002</v>
      </c>
      <c r="E7102" s="620">
        <v>18.12</v>
      </c>
      <c r="F7102" s="620">
        <v>339.91</v>
      </c>
    </row>
    <row r="7103" spans="1:6">
      <c r="A7103" s="612">
        <v>86916</v>
      </c>
      <c r="B7103" s="613" t="s">
        <v>8209</v>
      </c>
      <c r="C7103" s="614" t="s">
        <v>5390</v>
      </c>
      <c r="D7103" s="615">
        <v>19.149999999999999</v>
      </c>
      <c r="E7103" s="615">
        <v>3.94</v>
      </c>
      <c r="F7103" s="615">
        <v>23.09</v>
      </c>
    </row>
    <row r="7104" spans="1:6">
      <c r="A7104" s="617" t="s">
        <v>17559</v>
      </c>
      <c r="B7104" s="618" t="s">
        <v>17560</v>
      </c>
      <c r="C7104" s="619" t="s">
        <v>5390</v>
      </c>
      <c r="D7104" s="620">
        <v>319.02</v>
      </c>
      <c r="E7104" s="620">
        <v>4.33</v>
      </c>
      <c r="F7104" s="620">
        <v>323.35000000000002</v>
      </c>
    </row>
    <row r="7105" spans="1:6">
      <c r="A7105" s="612">
        <v>100853</v>
      </c>
      <c r="B7105" s="613" t="s">
        <v>10829</v>
      </c>
      <c r="C7105" s="614" t="s">
        <v>5390</v>
      </c>
      <c r="D7105" s="615">
        <v>266.08</v>
      </c>
      <c r="E7105" s="615">
        <v>11.99</v>
      </c>
      <c r="F7105" s="615">
        <v>278.07</v>
      </c>
    </row>
    <row r="7106" spans="1:6" ht="30">
      <c r="A7106" s="612">
        <v>89973</v>
      </c>
      <c r="B7106" s="613" t="s">
        <v>8210</v>
      </c>
      <c r="C7106" s="614" t="s">
        <v>5390</v>
      </c>
      <c r="D7106" s="615">
        <v>602.12</v>
      </c>
      <c r="E7106" s="615">
        <v>73.2</v>
      </c>
      <c r="F7106" s="615">
        <v>675.32</v>
      </c>
    </row>
    <row r="7107" spans="1:6" ht="30">
      <c r="A7107" s="612">
        <v>86905</v>
      </c>
      <c r="B7107" s="613" t="s">
        <v>8211</v>
      </c>
      <c r="C7107" s="614" t="s">
        <v>5390</v>
      </c>
      <c r="D7107" s="615">
        <v>314.38</v>
      </c>
      <c r="E7107" s="615">
        <v>12</v>
      </c>
      <c r="F7107" s="615">
        <v>326.38</v>
      </c>
    </row>
    <row r="7108" spans="1:6" ht="30">
      <c r="A7108" s="612">
        <v>86908</v>
      </c>
      <c r="B7108" s="613" t="s">
        <v>8212</v>
      </c>
      <c r="C7108" s="614" t="s">
        <v>5390</v>
      </c>
      <c r="D7108" s="615">
        <v>381.77</v>
      </c>
      <c r="E7108" s="615">
        <v>5.85</v>
      </c>
      <c r="F7108" s="615">
        <v>387.62</v>
      </c>
    </row>
    <row r="7109" spans="1:6" ht="30">
      <c r="A7109" s="612">
        <v>89354</v>
      </c>
      <c r="B7109" s="613" t="s">
        <v>10836</v>
      </c>
      <c r="C7109" s="614" t="s">
        <v>5390</v>
      </c>
      <c r="D7109" s="615">
        <v>418.14</v>
      </c>
      <c r="E7109" s="615">
        <v>23.15</v>
      </c>
      <c r="F7109" s="615">
        <v>441.29</v>
      </c>
    </row>
    <row r="7110" spans="1:6" ht="30">
      <c r="A7110" s="617" t="s">
        <v>17561</v>
      </c>
      <c r="B7110" s="618" t="s">
        <v>17562</v>
      </c>
      <c r="C7110" s="619" t="s">
        <v>1</v>
      </c>
      <c r="D7110" s="620">
        <v>433.5</v>
      </c>
      <c r="E7110" s="620">
        <v>50.72</v>
      </c>
      <c r="F7110" s="620">
        <v>484.22</v>
      </c>
    </row>
    <row r="7111" spans="1:6">
      <c r="A7111" s="621"/>
      <c r="B7111" s="627" t="s">
        <v>8213</v>
      </c>
      <c r="C7111" s="628"/>
      <c r="D7111" s="629"/>
      <c r="E7111" s="629"/>
      <c r="F7111" s="629"/>
    </row>
    <row r="7112" spans="1:6">
      <c r="A7112" s="612">
        <v>86883</v>
      </c>
      <c r="B7112" s="613" t="s">
        <v>8214</v>
      </c>
      <c r="C7112" s="614" t="s">
        <v>5390</v>
      </c>
      <c r="D7112" s="615">
        <v>10.119999999999999</v>
      </c>
      <c r="E7112" s="615">
        <v>2.17</v>
      </c>
      <c r="F7112" s="615">
        <v>12.29</v>
      </c>
    </row>
    <row r="7113" spans="1:6" ht="30">
      <c r="A7113" s="612">
        <v>86881</v>
      </c>
      <c r="B7113" s="613" t="s">
        <v>8215</v>
      </c>
      <c r="C7113" s="614" t="s">
        <v>5390</v>
      </c>
      <c r="D7113" s="615">
        <v>378.58</v>
      </c>
      <c r="E7113" s="615">
        <v>7.07</v>
      </c>
      <c r="F7113" s="615">
        <v>385.65</v>
      </c>
    </row>
    <row r="7114" spans="1:6" ht="30">
      <c r="A7114" s="612">
        <v>86882</v>
      </c>
      <c r="B7114" s="613" t="s">
        <v>8216</v>
      </c>
      <c r="C7114" s="614" t="s">
        <v>5390</v>
      </c>
      <c r="D7114" s="615">
        <v>19.100000000000001</v>
      </c>
      <c r="E7114" s="615">
        <v>3.51</v>
      </c>
      <c r="F7114" s="615">
        <v>22.61</v>
      </c>
    </row>
    <row r="7115" spans="1:6" ht="30">
      <c r="A7115" s="612">
        <v>86878</v>
      </c>
      <c r="B7115" s="613" t="s">
        <v>8217</v>
      </c>
      <c r="C7115" s="614" t="s">
        <v>5390</v>
      </c>
      <c r="D7115" s="615">
        <v>130.26</v>
      </c>
      <c r="E7115" s="615">
        <v>4.49</v>
      </c>
      <c r="F7115" s="615">
        <v>134.75</v>
      </c>
    </row>
    <row r="7116" spans="1:6" ht="30">
      <c r="A7116" s="612">
        <v>86880</v>
      </c>
      <c r="B7116" s="613" t="s">
        <v>8218</v>
      </c>
      <c r="C7116" s="614" t="s">
        <v>5390</v>
      </c>
      <c r="D7116" s="615">
        <v>23.43</v>
      </c>
      <c r="E7116" s="615">
        <v>3.18</v>
      </c>
      <c r="F7116" s="615">
        <v>26.61</v>
      </c>
    </row>
    <row r="7117" spans="1:6" ht="30">
      <c r="A7117" s="612">
        <v>86879</v>
      </c>
      <c r="B7117" s="613" t="s">
        <v>8219</v>
      </c>
      <c r="C7117" s="614" t="s">
        <v>5390</v>
      </c>
      <c r="D7117" s="615">
        <v>6.7</v>
      </c>
      <c r="E7117" s="615">
        <v>3.2</v>
      </c>
      <c r="F7117" s="615">
        <v>9.9</v>
      </c>
    </row>
    <row r="7118" spans="1:6" ht="30">
      <c r="A7118" s="617" t="s">
        <v>17563</v>
      </c>
      <c r="B7118" s="618" t="s">
        <v>17564</v>
      </c>
      <c r="C7118" s="619" t="s">
        <v>5390</v>
      </c>
      <c r="D7118" s="620">
        <v>4.2300000000000004</v>
      </c>
      <c r="E7118" s="620">
        <v>2.5299999999999998</v>
      </c>
      <c r="F7118" s="620">
        <v>6.76</v>
      </c>
    </row>
    <row r="7119" spans="1:6">
      <c r="A7119" s="621"/>
      <c r="B7119" s="627" t="s">
        <v>8220</v>
      </c>
      <c r="C7119" s="628"/>
      <c r="D7119" s="629"/>
      <c r="E7119" s="629"/>
      <c r="F7119" s="629"/>
    </row>
    <row r="7120" spans="1:6" ht="30">
      <c r="A7120" s="617" t="s">
        <v>17565</v>
      </c>
      <c r="B7120" s="618" t="s">
        <v>17566</v>
      </c>
      <c r="C7120" s="619" t="s">
        <v>5390</v>
      </c>
      <c r="D7120" s="620">
        <v>687.83</v>
      </c>
      <c r="E7120" s="620">
        <v>113.8</v>
      </c>
      <c r="F7120" s="620">
        <v>801.63</v>
      </c>
    </row>
    <row r="7121" spans="1:6">
      <c r="A7121" s="612">
        <v>100848</v>
      </c>
      <c r="B7121" s="613" t="s">
        <v>8221</v>
      </c>
      <c r="C7121" s="614" t="s">
        <v>5390</v>
      </c>
      <c r="D7121" s="615">
        <v>511.59</v>
      </c>
      <c r="E7121" s="615">
        <v>15.77</v>
      </c>
      <c r="F7121" s="615">
        <v>527.36</v>
      </c>
    </row>
    <row r="7122" spans="1:6" ht="30">
      <c r="A7122" s="612">
        <v>86888</v>
      </c>
      <c r="B7122" s="613" t="s">
        <v>8222</v>
      </c>
      <c r="C7122" s="614" t="s">
        <v>5390</v>
      </c>
      <c r="D7122" s="615">
        <v>444.81</v>
      </c>
      <c r="E7122" s="615">
        <v>23.1</v>
      </c>
      <c r="F7122" s="615">
        <v>467.91</v>
      </c>
    </row>
    <row r="7123" spans="1:6" ht="30">
      <c r="A7123" s="612">
        <v>100878</v>
      </c>
      <c r="B7123" s="613" t="s">
        <v>10831</v>
      </c>
      <c r="C7123" s="614" t="s">
        <v>5390</v>
      </c>
      <c r="D7123" s="615">
        <v>593.97</v>
      </c>
      <c r="E7123" s="615">
        <v>36.92</v>
      </c>
      <c r="F7123" s="615">
        <v>630.89</v>
      </c>
    </row>
    <row r="7124" spans="1:6" ht="45">
      <c r="A7124" s="612">
        <v>86932</v>
      </c>
      <c r="B7124" s="613" t="s">
        <v>8223</v>
      </c>
      <c r="C7124" s="614" t="s">
        <v>5390</v>
      </c>
      <c r="D7124" s="615">
        <v>540.73</v>
      </c>
      <c r="E7124" s="615">
        <v>27.03</v>
      </c>
      <c r="F7124" s="615">
        <v>567.76</v>
      </c>
    </row>
    <row r="7125" spans="1:6" ht="30">
      <c r="A7125" s="612">
        <v>86931</v>
      </c>
      <c r="B7125" s="613" t="s">
        <v>8224</v>
      </c>
      <c r="C7125" s="614" t="s">
        <v>5390</v>
      </c>
      <c r="D7125" s="615">
        <v>453.38</v>
      </c>
      <c r="E7125" s="615">
        <v>27.03</v>
      </c>
      <c r="F7125" s="615">
        <v>480.41</v>
      </c>
    </row>
    <row r="7126" spans="1:6" ht="45">
      <c r="A7126" s="617" t="s">
        <v>17567</v>
      </c>
      <c r="B7126" s="618" t="s">
        <v>17568</v>
      </c>
      <c r="C7126" s="619" t="s">
        <v>5390</v>
      </c>
      <c r="D7126" s="620">
        <v>1491.16</v>
      </c>
      <c r="E7126" s="620">
        <v>90.58</v>
      </c>
      <c r="F7126" s="620">
        <v>1581.74</v>
      </c>
    </row>
    <row r="7127" spans="1:6" ht="30">
      <c r="A7127" s="617" t="s">
        <v>17569</v>
      </c>
      <c r="B7127" s="618" t="s">
        <v>17570</v>
      </c>
      <c r="C7127" s="619" t="s">
        <v>1</v>
      </c>
      <c r="D7127" s="620">
        <v>400.16</v>
      </c>
      <c r="E7127" s="620">
        <v>113.8</v>
      </c>
      <c r="F7127" s="620">
        <v>513.96</v>
      </c>
    </row>
    <row r="7128" spans="1:6" ht="30">
      <c r="A7128" s="612">
        <v>95469</v>
      </c>
      <c r="B7128" s="613" t="s">
        <v>8225</v>
      </c>
      <c r="C7128" s="614" t="s">
        <v>5390</v>
      </c>
      <c r="D7128" s="615">
        <v>267.8</v>
      </c>
      <c r="E7128" s="615">
        <v>15.77</v>
      </c>
      <c r="F7128" s="615">
        <v>283.57</v>
      </c>
    </row>
    <row r="7129" spans="1:6" ht="30">
      <c r="A7129" s="612">
        <v>95470</v>
      </c>
      <c r="B7129" s="613" t="s">
        <v>8226</v>
      </c>
      <c r="C7129" s="614" t="s">
        <v>5390</v>
      </c>
      <c r="D7129" s="615">
        <v>277.07</v>
      </c>
      <c r="E7129" s="615">
        <v>15.77</v>
      </c>
      <c r="F7129" s="615">
        <v>292.83999999999997</v>
      </c>
    </row>
    <row r="7130" spans="1:6" ht="30">
      <c r="A7130" s="617" t="s">
        <v>17571</v>
      </c>
      <c r="B7130" s="618" t="s">
        <v>17572</v>
      </c>
      <c r="C7130" s="619" t="s">
        <v>5390</v>
      </c>
      <c r="D7130" s="620">
        <v>1476.07</v>
      </c>
      <c r="E7130" s="620">
        <v>72.459999999999994</v>
      </c>
      <c r="F7130" s="620">
        <v>1548.53</v>
      </c>
    </row>
    <row r="7131" spans="1:6" ht="30">
      <c r="A7131" s="612">
        <v>95471</v>
      </c>
      <c r="B7131" s="613" t="s">
        <v>8227</v>
      </c>
      <c r="C7131" s="614" t="s">
        <v>5390</v>
      </c>
      <c r="D7131" s="615">
        <v>704.46</v>
      </c>
      <c r="E7131" s="615">
        <v>32.82</v>
      </c>
      <c r="F7131" s="615">
        <v>737.28</v>
      </c>
    </row>
    <row r="7132" spans="1:6" ht="45">
      <c r="A7132" s="612">
        <v>95472</v>
      </c>
      <c r="B7132" s="613" t="s">
        <v>8228</v>
      </c>
      <c r="C7132" s="614" t="s">
        <v>5390</v>
      </c>
      <c r="D7132" s="615">
        <v>713.73</v>
      </c>
      <c r="E7132" s="615">
        <v>32.82</v>
      </c>
      <c r="F7132" s="615">
        <v>746.55</v>
      </c>
    </row>
    <row r="7133" spans="1:6">
      <c r="A7133" s="617" t="s">
        <v>17573</v>
      </c>
      <c r="B7133" s="618" t="s">
        <v>17574</v>
      </c>
      <c r="C7133" s="619" t="s">
        <v>1</v>
      </c>
      <c r="D7133" s="620">
        <v>1243.27</v>
      </c>
      <c r="E7133" s="620">
        <v>112.32</v>
      </c>
      <c r="F7133" s="620">
        <v>1355.59</v>
      </c>
    </row>
    <row r="7134" spans="1:6">
      <c r="A7134" s="612">
        <v>100849</v>
      </c>
      <c r="B7134" s="613" t="s">
        <v>8229</v>
      </c>
      <c r="C7134" s="614" t="s">
        <v>5390</v>
      </c>
      <c r="D7134" s="615">
        <v>40.39</v>
      </c>
      <c r="E7134" s="615">
        <v>3.96</v>
      </c>
      <c r="F7134" s="615">
        <v>44.35</v>
      </c>
    </row>
    <row r="7135" spans="1:6">
      <c r="A7135" s="612">
        <v>100851</v>
      </c>
      <c r="B7135" s="613" t="s">
        <v>8230</v>
      </c>
      <c r="C7135" s="614" t="s">
        <v>5390</v>
      </c>
      <c r="D7135" s="615">
        <v>84.27</v>
      </c>
      <c r="E7135" s="615">
        <v>3.96</v>
      </c>
      <c r="F7135" s="615">
        <v>88.23</v>
      </c>
    </row>
    <row r="7136" spans="1:6" ht="30">
      <c r="A7136" s="617" t="s">
        <v>17575</v>
      </c>
      <c r="B7136" s="618" t="s">
        <v>17576</v>
      </c>
      <c r="C7136" s="619" t="s">
        <v>5390</v>
      </c>
      <c r="D7136" s="620">
        <v>1106.51</v>
      </c>
      <c r="E7136" s="620">
        <v>54.45</v>
      </c>
      <c r="F7136" s="620">
        <v>1160.96</v>
      </c>
    </row>
    <row r="7137" spans="1:6" ht="30">
      <c r="A7137" s="617" t="s">
        <v>17577</v>
      </c>
      <c r="B7137" s="618" t="s">
        <v>17578</v>
      </c>
      <c r="C7137" s="619" t="s">
        <v>5390</v>
      </c>
      <c r="D7137" s="620">
        <v>1185.8800000000001</v>
      </c>
      <c r="E7137" s="620">
        <v>54.45</v>
      </c>
      <c r="F7137" s="620">
        <v>1240.33</v>
      </c>
    </row>
    <row r="7138" spans="1:6" ht="30">
      <c r="A7138" s="617" t="s">
        <v>17579</v>
      </c>
      <c r="B7138" s="618" t="s">
        <v>17580</v>
      </c>
      <c r="C7138" s="619" t="s">
        <v>5390</v>
      </c>
      <c r="D7138" s="620">
        <v>300.07</v>
      </c>
      <c r="E7138" s="620">
        <v>54.45</v>
      </c>
      <c r="F7138" s="620">
        <v>354.52</v>
      </c>
    </row>
    <row r="7139" spans="1:6">
      <c r="A7139" s="617" t="s">
        <v>17581</v>
      </c>
      <c r="B7139" s="618" t="s">
        <v>17582</v>
      </c>
      <c r="C7139" s="619" t="s">
        <v>1</v>
      </c>
      <c r="D7139" s="620">
        <v>52.6</v>
      </c>
      <c r="E7139" s="620">
        <v>10.61</v>
      </c>
      <c r="F7139" s="620">
        <v>63.21</v>
      </c>
    </row>
    <row r="7140" spans="1:6" ht="30">
      <c r="A7140" s="617" t="s">
        <v>17583</v>
      </c>
      <c r="B7140" s="618" t="s">
        <v>17584</v>
      </c>
      <c r="C7140" s="619" t="s">
        <v>5390</v>
      </c>
      <c r="D7140" s="620">
        <v>20.48</v>
      </c>
      <c r="E7140" s="620">
        <v>8.61</v>
      </c>
      <c r="F7140" s="620">
        <v>29.09</v>
      </c>
    </row>
    <row r="7141" spans="1:6">
      <c r="A7141" s="621"/>
      <c r="B7141" s="627" t="s">
        <v>11591</v>
      </c>
      <c r="C7141" s="628"/>
      <c r="D7141" s="629"/>
      <c r="E7141" s="629"/>
      <c r="F7141" s="629"/>
    </row>
    <row r="7142" spans="1:6" ht="30">
      <c r="A7142" s="612">
        <v>100858</v>
      </c>
      <c r="B7142" s="613" t="s">
        <v>8231</v>
      </c>
      <c r="C7142" s="614" t="s">
        <v>5390</v>
      </c>
      <c r="D7142" s="615">
        <v>631.54</v>
      </c>
      <c r="E7142" s="615">
        <v>26.16</v>
      </c>
      <c r="F7142" s="615">
        <v>657.7</v>
      </c>
    </row>
    <row r="7143" spans="1:6" ht="30">
      <c r="A7143" s="612">
        <v>100859</v>
      </c>
      <c r="B7143" s="613" t="s">
        <v>10830</v>
      </c>
      <c r="C7143" s="614" t="s">
        <v>5390</v>
      </c>
      <c r="D7143" s="615">
        <v>921.78</v>
      </c>
      <c r="E7143" s="615">
        <v>54.86</v>
      </c>
      <c r="F7143" s="615">
        <v>976.64</v>
      </c>
    </row>
    <row r="7144" spans="1:6" ht="30">
      <c r="A7144" s="617" t="s">
        <v>17585</v>
      </c>
      <c r="B7144" s="618" t="s">
        <v>17586</v>
      </c>
      <c r="C7144" s="619" t="s">
        <v>1</v>
      </c>
      <c r="D7144" s="620">
        <v>637</v>
      </c>
      <c r="E7144" s="620">
        <v>105.07</v>
      </c>
      <c r="F7144" s="620">
        <v>742.07</v>
      </c>
    </row>
    <row r="7145" spans="1:6" ht="30">
      <c r="A7145" s="617" t="s">
        <v>17587</v>
      </c>
      <c r="B7145" s="618" t="s">
        <v>17588</v>
      </c>
      <c r="C7145" s="619" t="s">
        <v>1</v>
      </c>
      <c r="D7145" s="620">
        <v>1467.3</v>
      </c>
      <c r="E7145" s="620">
        <v>26.17</v>
      </c>
      <c r="F7145" s="620">
        <v>1493.47</v>
      </c>
    </row>
    <row r="7146" spans="1:6">
      <c r="A7146" s="621"/>
      <c r="B7146" s="627" t="s">
        <v>11592</v>
      </c>
      <c r="C7146" s="628"/>
      <c r="D7146" s="629"/>
      <c r="E7146" s="629"/>
      <c r="F7146" s="629"/>
    </row>
    <row r="7147" spans="1:6" ht="30">
      <c r="A7147" s="612">
        <v>100855</v>
      </c>
      <c r="B7147" s="613" t="s">
        <v>8232</v>
      </c>
      <c r="C7147" s="614" t="s">
        <v>5390</v>
      </c>
      <c r="D7147" s="615">
        <v>64.55</v>
      </c>
      <c r="E7147" s="615">
        <v>8.19</v>
      </c>
      <c r="F7147" s="615">
        <v>72.739999999999995</v>
      </c>
    </row>
    <row r="7148" spans="1:6">
      <c r="A7148" s="612">
        <v>95545</v>
      </c>
      <c r="B7148" s="613" t="s">
        <v>8233</v>
      </c>
      <c r="C7148" s="614" t="s">
        <v>5390</v>
      </c>
      <c r="D7148" s="615">
        <v>64.55</v>
      </c>
      <c r="E7148" s="615">
        <v>8.19</v>
      </c>
      <c r="F7148" s="615">
        <v>72.739999999999995</v>
      </c>
    </row>
    <row r="7149" spans="1:6" ht="30">
      <c r="A7149" s="612">
        <v>95547</v>
      </c>
      <c r="B7149" s="613" t="s">
        <v>8234</v>
      </c>
      <c r="C7149" s="614" t="s">
        <v>5390</v>
      </c>
      <c r="D7149" s="615">
        <v>44.99</v>
      </c>
      <c r="E7149" s="615">
        <v>8.1999999999999993</v>
      </c>
      <c r="F7149" s="615">
        <v>53.19</v>
      </c>
    </row>
    <row r="7150" spans="1:6">
      <c r="A7150" s="617" t="s">
        <v>17589</v>
      </c>
      <c r="B7150" s="618" t="s">
        <v>17590</v>
      </c>
      <c r="C7150" s="619" t="s">
        <v>1</v>
      </c>
      <c r="D7150" s="620">
        <v>62.19</v>
      </c>
      <c r="E7150" s="620">
        <v>36.159999999999997</v>
      </c>
      <c r="F7150" s="620">
        <v>98.35</v>
      </c>
    </row>
    <row r="7151" spans="1:6">
      <c r="A7151" s="617" t="s">
        <v>17591</v>
      </c>
      <c r="B7151" s="618" t="s">
        <v>17592</v>
      </c>
      <c r="C7151" s="619" t="s">
        <v>1</v>
      </c>
      <c r="D7151" s="620">
        <v>54.45</v>
      </c>
      <c r="E7151" s="620">
        <v>39.93</v>
      </c>
      <c r="F7151" s="620">
        <v>94.38</v>
      </c>
    </row>
    <row r="7152" spans="1:6">
      <c r="A7152" s="617" t="s">
        <v>17593</v>
      </c>
      <c r="B7152" s="618" t="s">
        <v>1385</v>
      </c>
      <c r="C7152" s="619" t="s">
        <v>1</v>
      </c>
      <c r="D7152" s="620">
        <v>47.17</v>
      </c>
      <c r="E7152" s="620">
        <v>10.51</v>
      </c>
      <c r="F7152" s="620">
        <v>57.68</v>
      </c>
    </row>
    <row r="7153" spans="1:6" ht="30">
      <c r="A7153" s="617" t="s">
        <v>17594</v>
      </c>
      <c r="B7153" s="618" t="s">
        <v>17595</v>
      </c>
      <c r="C7153" s="619" t="s">
        <v>1</v>
      </c>
      <c r="D7153" s="620">
        <v>125.41</v>
      </c>
      <c r="E7153" s="620">
        <v>14.9</v>
      </c>
      <c r="F7153" s="620">
        <v>140.31</v>
      </c>
    </row>
    <row r="7154" spans="1:6">
      <c r="A7154" s="612">
        <v>95542</v>
      </c>
      <c r="B7154" s="613" t="s">
        <v>8235</v>
      </c>
      <c r="C7154" s="614" t="s">
        <v>5390</v>
      </c>
      <c r="D7154" s="615">
        <v>51.24</v>
      </c>
      <c r="E7154" s="615">
        <v>8.19</v>
      </c>
      <c r="F7154" s="615">
        <v>59.43</v>
      </c>
    </row>
    <row r="7155" spans="1:6">
      <c r="A7155" s="612">
        <v>95543</v>
      </c>
      <c r="B7155" s="613" t="s">
        <v>8236</v>
      </c>
      <c r="C7155" s="614" t="s">
        <v>5390</v>
      </c>
      <c r="D7155" s="615">
        <v>81.13</v>
      </c>
      <c r="E7155" s="615">
        <v>16.39</v>
      </c>
      <c r="F7155" s="615">
        <v>97.52</v>
      </c>
    </row>
    <row r="7156" spans="1:6">
      <c r="A7156" s="617" t="s">
        <v>17596</v>
      </c>
      <c r="B7156" s="618" t="s">
        <v>17597</v>
      </c>
      <c r="C7156" s="619" t="s">
        <v>1</v>
      </c>
      <c r="D7156" s="620">
        <v>46.42</v>
      </c>
      <c r="E7156" s="620">
        <v>7.45</v>
      </c>
      <c r="F7156" s="620">
        <v>53.87</v>
      </c>
    </row>
    <row r="7157" spans="1:6">
      <c r="A7157" s="612">
        <v>95544</v>
      </c>
      <c r="B7157" s="613" t="s">
        <v>8237</v>
      </c>
      <c r="C7157" s="614" t="s">
        <v>5390</v>
      </c>
      <c r="D7157" s="615">
        <v>66.14</v>
      </c>
      <c r="E7157" s="615">
        <v>8.19</v>
      </c>
      <c r="F7157" s="615">
        <v>74.33</v>
      </c>
    </row>
    <row r="7158" spans="1:6">
      <c r="A7158" s="617" t="s">
        <v>17598</v>
      </c>
      <c r="B7158" s="618" t="s">
        <v>17599</v>
      </c>
      <c r="C7158" s="619" t="s">
        <v>1</v>
      </c>
      <c r="D7158" s="620">
        <v>46.7</v>
      </c>
      <c r="E7158" s="620">
        <v>21.83</v>
      </c>
      <c r="F7158" s="620">
        <v>68.53</v>
      </c>
    </row>
    <row r="7159" spans="1:6">
      <c r="A7159" s="617" t="s">
        <v>17600</v>
      </c>
      <c r="B7159" s="618" t="s">
        <v>17601</v>
      </c>
      <c r="C7159" s="619" t="s">
        <v>1</v>
      </c>
      <c r="D7159" s="620">
        <v>44.83</v>
      </c>
      <c r="E7159" s="620">
        <v>2.25</v>
      </c>
      <c r="F7159" s="620">
        <v>47.08</v>
      </c>
    </row>
    <row r="7160" spans="1:6" ht="30">
      <c r="A7160" s="612">
        <v>95546</v>
      </c>
      <c r="B7160" s="613" t="s">
        <v>8238</v>
      </c>
      <c r="C7160" s="614" t="s">
        <v>5390</v>
      </c>
      <c r="D7160" s="615">
        <v>180.37</v>
      </c>
      <c r="E7160" s="615">
        <v>49.2</v>
      </c>
      <c r="F7160" s="615">
        <v>229.57</v>
      </c>
    </row>
    <row r="7161" spans="1:6">
      <c r="A7161" s="621"/>
      <c r="B7161" s="627" t="s">
        <v>8239</v>
      </c>
      <c r="C7161" s="628"/>
      <c r="D7161" s="629"/>
      <c r="E7161" s="629"/>
      <c r="F7161" s="629"/>
    </row>
    <row r="7162" spans="1:6">
      <c r="A7162" s="621"/>
      <c r="B7162" s="627" t="s">
        <v>11593</v>
      </c>
      <c r="C7162" s="628"/>
      <c r="D7162" s="629"/>
      <c r="E7162" s="629"/>
      <c r="F7162" s="629"/>
    </row>
    <row r="7163" spans="1:6" ht="30">
      <c r="A7163" s="612">
        <v>89969</v>
      </c>
      <c r="B7163" s="613" t="s">
        <v>8240</v>
      </c>
      <c r="C7163" s="614" t="s">
        <v>5390</v>
      </c>
      <c r="D7163" s="615">
        <v>35.700000000000003</v>
      </c>
      <c r="E7163" s="615">
        <v>8.6999999999999993</v>
      </c>
      <c r="F7163" s="615">
        <v>44.4</v>
      </c>
    </row>
    <row r="7164" spans="1:6" ht="30">
      <c r="A7164" s="612">
        <v>89970</v>
      </c>
      <c r="B7164" s="613" t="s">
        <v>8241</v>
      </c>
      <c r="C7164" s="614" t="s">
        <v>5390</v>
      </c>
      <c r="D7164" s="615">
        <v>37.65</v>
      </c>
      <c r="E7164" s="615">
        <v>11.18</v>
      </c>
      <c r="F7164" s="615">
        <v>48.83</v>
      </c>
    </row>
    <row r="7165" spans="1:6" ht="30">
      <c r="A7165" s="612">
        <v>89984</v>
      </c>
      <c r="B7165" s="613" t="s">
        <v>10837</v>
      </c>
      <c r="C7165" s="614" t="s">
        <v>5390</v>
      </c>
      <c r="D7165" s="615">
        <v>81.25</v>
      </c>
      <c r="E7165" s="615">
        <v>6.83</v>
      </c>
      <c r="F7165" s="615">
        <v>88.08</v>
      </c>
    </row>
    <row r="7166" spans="1:6" ht="30">
      <c r="A7166" s="612">
        <v>89985</v>
      </c>
      <c r="B7166" s="613" t="s">
        <v>10838</v>
      </c>
      <c r="C7166" s="614" t="s">
        <v>5390</v>
      </c>
      <c r="D7166" s="615">
        <v>84.49</v>
      </c>
      <c r="E7166" s="615">
        <v>8.26</v>
      </c>
      <c r="F7166" s="615">
        <v>92.75</v>
      </c>
    </row>
    <row r="7167" spans="1:6" ht="30">
      <c r="A7167" s="612">
        <v>89349</v>
      </c>
      <c r="B7167" s="613" t="s">
        <v>10832</v>
      </c>
      <c r="C7167" s="614" t="s">
        <v>5390</v>
      </c>
      <c r="D7167" s="615">
        <v>24.87</v>
      </c>
      <c r="E7167" s="615">
        <v>2.67</v>
      </c>
      <c r="F7167" s="615">
        <v>27.54</v>
      </c>
    </row>
    <row r="7168" spans="1:6" ht="30">
      <c r="A7168" s="612">
        <v>89351</v>
      </c>
      <c r="B7168" s="613" t="s">
        <v>10833</v>
      </c>
      <c r="C7168" s="614" t="s">
        <v>5390</v>
      </c>
      <c r="D7168" s="615">
        <v>30.04</v>
      </c>
      <c r="E7168" s="615">
        <v>4.1100000000000003</v>
      </c>
      <c r="F7168" s="615">
        <v>34.15</v>
      </c>
    </row>
    <row r="7169" spans="1:6" ht="30">
      <c r="A7169" s="612">
        <v>103045</v>
      </c>
      <c r="B7169" s="613" t="s">
        <v>10908</v>
      </c>
      <c r="C7169" s="614" t="s">
        <v>5390</v>
      </c>
      <c r="D7169" s="615">
        <v>7.41</v>
      </c>
      <c r="E7169" s="615">
        <v>2.68</v>
      </c>
      <c r="F7169" s="615">
        <v>10.09</v>
      </c>
    </row>
    <row r="7170" spans="1:6" ht="30">
      <c r="A7170" s="612">
        <v>103046</v>
      </c>
      <c r="B7170" s="613" t="s">
        <v>10909</v>
      </c>
      <c r="C7170" s="614" t="s">
        <v>5390</v>
      </c>
      <c r="D7170" s="615">
        <v>19.53</v>
      </c>
      <c r="E7170" s="615">
        <v>4.12</v>
      </c>
      <c r="F7170" s="615">
        <v>23.65</v>
      </c>
    </row>
    <row r="7171" spans="1:6" ht="30">
      <c r="A7171" s="612">
        <v>103048</v>
      </c>
      <c r="B7171" s="613" t="s">
        <v>10911</v>
      </c>
      <c r="C7171" s="614" t="s">
        <v>5390</v>
      </c>
      <c r="D7171" s="615">
        <v>15.51</v>
      </c>
      <c r="E7171" s="615">
        <v>3.21</v>
      </c>
      <c r="F7171" s="615">
        <v>18.72</v>
      </c>
    </row>
    <row r="7172" spans="1:6" ht="30">
      <c r="A7172" s="612">
        <v>103049</v>
      </c>
      <c r="B7172" s="613" t="s">
        <v>10912</v>
      </c>
      <c r="C7172" s="614" t="s">
        <v>5390</v>
      </c>
      <c r="D7172" s="615">
        <v>17.38</v>
      </c>
      <c r="E7172" s="615">
        <v>2.96</v>
      </c>
      <c r="F7172" s="615">
        <v>20.34</v>
      </c>
    </row>
    <row r="7173" spans="1:6">
      <c r="A7173" s="621"/>
      <c r="B7173" s="627" t="s">
        <v>11594</v>
      </c>
      <c r="C7173" s="628"/>
      <c r="D7173" s="629"/>
      <c r="E7173" s="629"/>
      <c r="F7173" s="629"/>
    </row>
    <row r="7174" spans="1:6" ht="30">
      <c r="A7174" s="612">
        <v>89971</v>
      </c>
      <c r="B7174" s="613" t="s">
        <v>8242</v>
      </c>
      <c r="C7174" s="614" t="s">
        <v>5390</v>
      </c>
      <c r="D7174" s="615">
        <v>40.54</v>
      </c>
      <c r="E7174" s="615">
        <v>8.6999999999999993</v>
      </c>
      <c r="F7174" s="615">
        <v>49.24</v>
      </c>
    </row>
    <row r="7175" spans="1:6" ht="30">
      <c r="A7175" s="612">
        <v>89972</v>
      </c>
      <c r="B7175" s="613" t="s">
        <v>8243</v>
      </c>
      <c r="C7175" s="614" t="s">
        <v>5390</v>
      </c>
      <c r="D7175" s="615">
        <v>43.94</v>
      </c>
      <c r="E7175" s="615">
        <v>11.17</v>
      </c>
      <c r="F7175" s="615">
        <v>55.11</v>
      </c>
    </row>
    <row r="7176" spans="1:6" ht="30">
      <c r="A7176" s="612">
        <v>94792</v>
      </c>
      <c r="B7176" s="613" t="s">
        <v>10854</v>
      </c>
      <c r="C7176" s="614" t="s">
        <v>5390</v>
      </c>
      <c r="D7176" s="615">
        <v>109.23</v>
      </c>
      <c r="E7176" s="615">
        <v>9.6999999999999993</v>
      </c>
      <c r="F7176" s="615">
        <v>118.93</v>
      </c>
    </row>
    <row r="7177" spans="1:6" ht="30">
      <c r="A7177" s="612">
        <v>94793</v>
      </c>
      <c r="B7177" s="613" t="s">
        <v>10855</v>
      </c>
      <c r="C7177" s="614" t="s">
        <v>5390</v>
      </c>
      <c r="D7177" s="615">
        <v>151.18</v>
      </c>
      <c r="E7177" s="615">
        <v>11.7</v>
      </c>
      <c r="F7177" s="615">
        <v>162.88</v>
      </c>
    </row>
    <row r="7178" spans="1:6" ht="30">
      <c r="A7178" s="612">
        <v>94794</v>
      </c>
      <c r="B7178" s="613" t="s">
        <v>10856</v>
      </c>
      <c r="C7178" s="614" t="s">
        <v>5390</v>
      </c>
      <c r="D7178" s="615">
        <v>158.81</v>
      </c>
      <c r="E7178" s="615">
        <v>14</v>
      </c>
      <c r="F7178" s="615">
        <v>172.81</v>
      </c>
    </row>
    <row r="7179" spans="1:6" ht="30">
      <c r="A7179" s="612">
        <v>89986</v>
      </c>
      <c r="B7179" s="613" t="s">
        <v>10839</v>
      </c>
      <c r="C7179" s="614" t="s">
        <v>5390</v>
      </c>
      <c r="D7179" s="615">
        <v>79.010000000000005</v>
      </c>
      <c r="E7179" s="615">
        <v>6.83</v>
      </c>
      <c r="F7179" s="615">
        <v>85.84</v>
      </c>
    </row>
    <row r="7180" spans="1:6" ht="30">
      <c r="A7180" s="612">
        <v>89987</v>
      </c>
      <c r="B7180" s="613" t="s">
        <v>10840</v>
      </c>
      <c r="C7180" s="614" t="s">
        <v>5390</v>
      </c>
      <c r="D7180" s="615">
        <v>89.38</v>
      </c>
      <c r="E7180" s="615">
        <v>8.26</v>
      </c>
      <c r="F7180" s="615">
        <v>97.64</v>
      </c>
    </row>
    <row r="7181" spans="1:6" ht="30">
      <c r="A7181" s="612">
        <v>89352</v>
      </c>
      <c r="B7181" s="613" t="s">
        <v>10834</v>
      </c>
      <c r="C7181" s="614" t="s">
        <v>5390</v>
      </c>
      <c r="D7181" s="615">
        <v>34.61</v>
      </c>
      <c r="E7181" s="615">
        <v>2.67</v>
      </c>
      <c r="F7181" s="615">
        <v>37.28</v>
      </c>
    </row>
    <row r="7182" spans="1:6" ht="30">
      <c r="A7182" s="612">
        <v>89353</v>
      </c>
      <c r="B7182" s="613" t="s">
        <v>10835</v>
      </c>
      <c r="C7182" s="614" t="s">
        <v>5390</v>
      </c>
      <c r="D7182" s="615">
        <v>37.020000000000003</v>
      </c>
      <c r="E7182" s="615">
        <v>4.1100000000000003</v>
      </c>
      <c r="F7182" s="615">
        <v>41.13</v>
      </c>
    </row>
    <row r="7183" spans="1:6" ht="30">
      <c r="A7183" s="612">
        <v>94495</v>
      </c>
      <c r="B7183" s="613" t="s">
        <v>10847</v>
      </c>
      <c r="C7183" s="614" t="s">
        <v>5390</v>
      </c>
      <c r="D7183" s="615">
        <v>58.01</v>
      </c>
      <c r="E7183" s="615">
        <v>5.54</v>
      </c>
      <c r="F7183" s="615">
        <v>63.55</v>
      </c>
    </row>
    <row r="7184" spans="1:6" ht="30">
      <c r="A7184" s="612">
        <v>94496</v>
      </c>
      <c r="B7184" s="613" t="s">
        <v>10848</v>
      </c>
      <c r="C7184" s="614" t="s">
        <v>5390</v>
      </c>
      <c r="D7184" s="615">
        <v>79.040000000000006</v>
      </c>
      <c r="E7184" s="615">
        <v>7.54</v>
      </c>
      <c r="F7184" s="615">
        <v>86.58</v>
      </c>
    </row>
    <row r="7185" spans="1:6" ht="30">
      <c r="A7185" s="612">
        <v>94497</v>
      </c>
      <c r="B7185" s="613" t="s">
        <v>10849</v>
      </c>
      <c r="C7185" s="614" t="s">
        <v>5390</v>
      </c>
      <c r="D7185" s="615">
        <v>99.86</v>
      </c>
      <c r="E7185" s="615">
        <v>9.84</v>
      </c>
      <c r="F7185" s="615">
        <v>109.7</v>
      </c>
    </row>
    <row r="7186" spans="1:6" ht="30">
      <c r="A7186" s="612">
        <v>94498</v>
      </c>
      <c r="B7186" s="613" t="s">
        <v>10850</v>
      </c>
      <c r="C7186" s="614" t="s">
        <v>5390</v>
      </c>
      <c r="D7186" s="615">
        <v>138.66</v>
      </c>
      <c r="E7186" s="615">
        <v>12.71</v>
      </c>
      <c r="F7186" s="615">
        <v>151.37</v>
      </c>
    </row>
    <row r="7187" spans="1:6" ht="30">
      <c r="A7187" s="612">
        <v>94499</v>
      </c>
      <c r="B7187" s="613" t="s">
        <v>10851</v>
      </c>
      <c r="C7187" s="614" t="s">
        <v>5390</v>
      </c>
      <c r="D7187" s="615">
        <v>283.64</v>
      </c>
      <c r="E7187" s="615">
        <v>17</v>
      </c>
      <c r="F7187" s="615">
        <v>300.64</v>
      </c>
    </row>
    <row r="7188" spans="1:6" ht="30">
      <c r="A7188" s="612">
        <v>94500</v>
      </c>
      <c r="B7188" s="613" t="s">
        <v>10852</v>
      </c>
      <c r="C7188" s="614" t="s">
        <v>5390</v>
      </c>
      <c r="D7188" s="615">
        <v>343.64</v>
      </c>
      <c r="E7188" s="615">
        <v>21.31</v>
      </c>
      <c r="F7188" s="615">
        <v>364.95</v>
      </c>
    </row>
    <row r="7189" spans="1:6" ht="30">
      <c r="A7189" s="612">
        <v>94501</v>
      </c>
      <c r="B7189" s="613" t="s">
        <v>10853</v>
      </c>
      <c r="C7189" s="614" t="s">
        <v>5390</v>
      </c>
      <c r="D7189" s="615">
        <v>708.86</v>
      </c>
      <c r="E7189" s="615">
        <v>27.03</v>
      </c>
      <c r="F7189" s="615">
        <v>735.89</v>
      </c>
    </row>
    <row r="7190" spans="1:6">
      <c r="A7190" s="621"/>
      <c r="B7190" s="627" t="s">
        <v>11595</v>
      </c>
      <c r="C7190" s="628"/>
      <c r="D7190" s="629"/>
      <c r="E7190" s="629"/>
      <c r="F7190" s="629"/>
    </row>
    <row r="7191" spans="1:6" ht="30">
      <c r="A7191" s="612">
        <v>103036</v>
      </c>
      <c r="B7191" s="613" t="s">
        <v>10899</v>
      </c>
      <c r="C7191" s="614" t="s">
        <v>5390</v>
      </c>
      <c r="D7191" s="615">
        <v>21.32</v>
      </c>
      <c r="E7191" s="615">
        <v>2.67</v>
      </c>
      <c r="F7191" s="615">
        <v>23.99</v>
      </c>
    </row>
    <row r="7192" spans="1:6" ht="30">
      <c r="A7192" s="612">
        <v>90371</v>
      </c>
      <c r="B7192" s="613" t="s">
        <v>10841</v>
      </c>
      <c r="C7192" s="614" t="s">
        <v>5390</v>
      </c>
      <c r="D7192" s="615">
        <v>25.9</v>
      </c>
      <c r="E7192" s="615">
        <v>4.1100000000000003</v>
      </c>
      <c r="F7192" s="615">
        <v>30.01</v>
      </c>
    </row>
    <row r="7193" spans="1:6" ht="30">
      <c r="A7193" s="612">
        <v>103037</v>
      </c>
      <c r="B7193" s="613" t="s">
        <v>10900</v>
      </c>
      <c r="C7193" s="614" t="s">
        <v>5390</v>
      </c>
      <c r="D7193" s="615">
        <v>41.74</v>
      </c>
      <c r="E7193" s="615">
        <v>5.54</v>
      </c>
      <c r="F7193" s="615">
        <v>47.28</v>
      </c>
    </row>
    <row r="7194" spans="1:6" ht="30">
      <c r="A7194" s="612">
        <v>103038</v>
      </c>
      <c r="B7194" s="613" t="s">
        <v>10901</v>
      </c>
      <c r="C7194" s="614" t="s">
        <v>5390</v>
      </c>
      <c r="D7194" s="615">
        <v>55.77</v>
      </c>
      <c r="E7194" s="615">
        <v>7.54</v>
      </c>
      <c r="F7194" s="615">
        <v>63.31</v>
      </c>
    </row>
    <row r="7195" spans="1:6" ht="30">
      <c r="A7195" s="612">
        <v>103039</v>
      </c>
      <c r="B7195" s="613" t="s">
        <v>10902</v>
      </c>
      <c r="C7195" s="614" t="s">
        <v>5390</v>
      </c>
      <c r="D7195" s="615">
        <v>59.31</v>
      </c>
      <c r="E7195" s="615">
        <v>9.84</v>
      </c>
      <c r="F7195" s="615">
        <v>69.150000000000006</v>
      </c>
    </row>
    <row r="7196" spans="1:6" ht="30">
      <c r="A7196" s="612">
        <v>103040</v>
      </c>
      <c r="B7196" s="613" t="s">
        <v>10903</v>
      </c>
      <c r="C7196" s="614" t="s">
        <v>5390</v>
      </c>
      <c r="D7196" s="615">
        <v>89.78</v>
      </c>
      <c r="E7196" s="615">
        <v>12.71</v>
      </c>
      <c r="F7196" s="615">
        <v>102.49</v>
      </c>
    </row>
    <row r="7197" spans="1:6" ht="30">
      <c r="A7197" s="612">
        <v>103047</v>
      </c>
      <c r="B7197" s="613" t="s">
        <v>10910</v>
      </c>
      <c r="C7197" s="614" t="s">
        <v>5390</v>
      </c>
      <c r="D7197" s="615">
        <v>21.54</v>
      </c>
      <c r="E7197" s="615">
        <v>3.21</v>
      </c>
      <c r="F7197" s="615">
        <v>24.75</v>
      </c>
    </row>
    <row r="7198" spans="1:6" ht="30">
      <c r="A7198" s="612">
        <v>94489</v>
      </c>
      <c r="B7198" s="613" t="s">
        <v>10842</v>
      </c>
      <c r="C7198" s="614" t="s">
        <v>5390</v>
      </c>
      <c r="D7198" s="615">
        <v>27.43</v>
      </c>
      <c r="E7198" s="615">
        <v>2.96</v>
      </c>
      <c r="F7198" s="615">
        <v>30.39</v>
      </c>
    </row>
    <row r="7199" spans="1:6" ht="30">
      <c r="A7199" s="612">
        <v>94490</v>
      </c>
      <c r="B7199" s="613" t="s">
        <v>10843</v>
      </c>
      <c r="C7199" s="614" t="s">
        <v>5390</v>
      </c>
      <c r="D7199" s="615">
        <v>41.8</v>
      </c>
      <c r="E7199" s="615">
        <v>2.96</v>
      </c>
      <c r="F7199" s="615">
        <v>44.76</v>
      </c>
    </row>
    <row r="7200" spans="1:6" ht="30">
      <c r="A7200" s="612">
        <v>94491</v>
      </c>
      <c r="B7200" s="613" t="s">
        <v>10844</v>
      </c>
      <c r="C7200" s="614" t="s">
        <v>5390</v>
      </c>
      <c r="D7200" s="615">
        <v>56.93</v>
      </c>
      <c r="E7200" s="615">
        <v>4.22</v>
      </c>
      <c r="F7200" s="615">
        <v>61.15</v>
      </c>
    </row>
    <row r="7201" spans="1:6" ht="30">
      <c r="A7201" s="612">
        <v>94492</v>
      </c>
      <c r="B7201" s="613" t="s">
        <v>10845</v>
      </c>
      <c r="C7201" s="614" t="s">
        <v>5390</v>
      </c>
      <c r="D7201" s="615">
        <v>58.63</v>
      </c>
      <c r="E7201" s="615">
        <v>4.22</v>
      </c>
      <c r="F7201" s="615">
        <v>62.85</v>
      </c>
    </row>
    <row r="7202" spans="1:6" ht="30">
      <c r="A7202" s="612">
        <v>94493</v>
      </c>
      <c r="B7202" s="613" t="s">
        <v>10846</v>
      </c>
      <c r="C7202" s="614" t="s">
        <v>5390</v>
      </c>
      <c r="D7202" s="615">
        <v>108.3</v>
      </c>
      <c r="E7202" s="615">
        <v>6.86</v>
      </c>
      <c r="F7202" s="615">
        <v>115.16</v>
      </c>
    </row>
    <row r="7203" spans="1:6" ht="30">
      <c r="A7203" s="612">
        <v>103041</v>
      </c>
      <c r="B7203" s="613" t="s">
        <v>10904</v>
      </c>
      <c r="C7203" s="614" t="s">
        <v>5390</v>
      </c>
      <c r="D7203" s="615">
        <v>17.399999999999999</v>
      </c>
      <c r="E7203" s="615">
        <v>2.67</v>
      </c>
      <c r="F7203" s="615">
        <v>20.07</v>
      </c>
    </row>
    <row r="7204" spans="1:6" ht="30">
      <c r="A7204" s="612">
        <v>103042</v>
      </c>
      <c r="B7204" s="613" t="s">
        <v>10905</v>
      </c>
      <c r="C7204" s="614" t="s">
        <v>5390</v>
      </c>
      <c r="D7204" s="615">
        <v>20.81</v>
      </c>
      <c r="E7204" s="615">
        <v>4.12</v>
      </c>
      <c r="F7204" s="615">
        <v>24.93</v>
      </c>
    </row>
    <row r="7205" spans="1:6" ht="30">
      <c r="A7205" s="612">
        <v>103043</v>
      </c>
      <c r="B7205" s="613" t="s">
        <v>10906</v>
      </c>
      <c r="C7205" s="614" t="s">
        <v>5390</v>
      </c>
      <c r="D7205" s="615">
        <v>20.440000000000001</v>
      </c>
      <c r="E7205" s="615">
        <v>2.67</v>
      </c>
      <c r="F7205" s="615">
        <v>23.11</v>
      </c>
    </row>
    <row r="7206" spans="1:6" ht="30">
      <c r="A7206" s="612">
        <v>103044</v>
      </c>
      <c r="B7206" s="613" t="s">
        <v>10907</v>
      </c>
      <c r="C7206" s="614" t="s">
        <v>5390</v>
      </c>
      <c r="D7206" s="615">
        <v>27.14</v>
      </c>
      <c r="E7206" s="615">
        <v>4.1100000000000003</v>
      </c>
      <c r="F7206" s="615">
        <v>31.25</v>
      </c>
    </row>
    <row r="7207" spans="1:6">
      <c r="A7207" s="621"/>
      <c r="B7207" s="627" t="s">
        <v>11596</v>
      </c>
      <c r="C7207" s="628"/>
      <c r="D7207" s="629"/>
      <c r="E7207" s="629"/>
      <c r="F7207" s="629"/>
    </row>
    <row r="7208" spans="1:6" ht="30">
      <c r="A7208" s="612">
        <v>103018</v>
      </c>
      <c r="B7208" s="613" t="s">
        <v>10896</v>
      </c>
      <c r="C7208" s="614" t="s">
        <v>5390</v>
      </c>
      <c r="D7208" s="615">
        <v>230.59</v>
      </c>
      <c r="E7208" s="615">
        <v>30.03</v>
      </c>
      <c r="F7208" s="615">
        <v>260.62</v>
      </c>
    </row>
    <row r="7209" spans="1:6" ht="30">
      <c r="A7209" s="612">
        <v>99635</v>
      </c>
      <c r="B7209" s="613" t="s">
        <v>10885</v>
      </c>
      <c r="C7209" s="614" t="s">
        <v>5390</v>
      </c>
      <c r="D7209" s="615">
        <v>283.68</v>
      </c>
      <c r="E7209" s="615">
        <v>34.61</v>
      </c>
      <c r="F7209" s="615">
        <v>318.29000000000002</v>
      </c>
    </row>
    <row r="7210" spans="1:6">
      <c r="A7210" s="617" t="s">
        <v>17602</v>
      </c>
      <c r="B7210" s="618" t="s">
        <v>17603</v>
      </c>
      <c r="C7210" s="619" t="s">
        <v>1</v>
      </c>
      <c r="D7210" s="620">
        <v>95.38</v>
      </c>
      <c r="E7210" s="620">
        <v>34.630000000000003</v>
      </c>
      <c r="F7210" s="620">
        <v>130.01</v>
      </c>
    </row>
    <row r="7211" spans="1:6">
      <c r="A7211" s="617" t="s">
        <v>17604</v>
      </c>
      <c r="B7211" s="618" t="s">
        <v>17605</v>
      </c>
      <c r="C7211" s="619" t="s">
        <v>5390</v>
      </c>
      <c r="D7211" s="620">
        <v>283.08</v>
      </c>
      <c r="E7211" s="620">
        <v>29.95</v>
      </c>
      <c r="F7211" s="620">
        <v>313.02999999999997</v>
      </c>
    </row>
    <row r="7212" spans="1:6">
      <c r="A7212" s="617" t="s">
        <v>17606</v>
      </c>
      <c r="B7212" s="618" t="s">
        <v>17607</v>
      </c>
      <c r="C7212" s="619" t="s">
        <v>1</v>
      </c>
      <c r="D7212" s="620">
        <v>716.19</v>
      </c>
      <c r="E7212" s="620">
        <v>3.82</v>
      </c>
      <c r="F7212" s="620">
        <v>720.01</v>
      </c>
    </row>
    <row r="7213" spans="1:6">
      <c r="A7213" s="621"/>
      <c r="B7213" s="627" t="s">
        <v>11597</v>
      </c>
      <c r="C7213" s="628"/>
      <c r="D7213" s="629"/>
      <c r="E7213" s="629"/>
      <c r="F7213" s="629"/>
    </row>
    <row r="7214" spans="1:6">
      <c r="A7214" s="617" t="s">
        <v>17608</v>
      </c>
      <c r="B7214" s="618" t="s">
        <v>17609</v>
      </c>
      <c r="C7214" s="619" t="s">
        <v>1</v>
      </c>
      <c r="D7214" s="620">
        <v>69.33</v>
      </c>
      <c r="E7214" s="620">
        <v>1.7</v>
      </c>
      <c r="F7214" s="620">
        <v>71.03</v>
      </c>
    </row>
    <row r="7215" spans="1:6" ht="30">
      <c r="A7215" s="612">
        <v>86877</v>
      </c>
      <c r="B7215" s="613" t="s">
        <v>8244</v>
      </c>
      <c r="C7215" s="614" t="s">
        <v>5390</v>
      </c>
      <c r="D7215" s="615">
        <v>120.14</v>
      </c>
      <c r="E7215" s="615">
        <v>4.49</v>
      </c>
      <c r="F7215" s="615">
        <v>124.63</v>
      </c>
    </row>
    <row r="7216" spans="1:6">
      <c r="A7216" s="612">
        <v>100856</v>
      </c>
      <c r="B7216" s="613" t="s">
        <v>8245</v>
      </c>
      <c r="C7216" s="614" t="s">
        <v>5390</v>
      </c>
      <c r="D7216" s="615">
        <v>28.67</v>
      </c>
      <c r="E7216" s="615">
        <v>2.46</v>
      </c>
      <c r="F7216" s="615">
        <v>31.13</v>
      </c>
    </row>
    <row r="7217" spans="1:6" ht="30">
      <c r="A7217" s="612">
        <v>100857</v>
      </c>
      <c r="B7217" s="613" t="s">
        <v>8246</v>
      </c>
      <c r="C7217" s="614" t="s">
        <v>5390</v>
      </c>
      <c r="D7217" s="615">
        <v>412.19</v>
      </c>
      <c r="E7217" s="615">
        <v>8.92</v>
      </c>
      <c r="F7217" s="615">
        <v>421.11</v>
      </c>
    </row>
    <row r="7218" spans="1:6">
      <c r="A7218" s="621"/>
      <c r="B7218" s="627" t="s">
        <v>11598</v>
      </c>
      <c r="C7218" s="610"/>
      <c r="D7218" s="611"/>
      <c r="E7218" s="611"/>
      <c r="F7218" s="611"/>
    </row>
    <row r="7219" spans="1:6" ht="30">
      <c r="A7219" s="612">
        <v>99627</v>
      </c>
      <c r="B7219" s="613" t="s">
        <v>10877</v>
      </c>
      <c r="C7219" s="614" t="s">
        <v>5390</v>
      </c>
      <c r="D7219" s="615">
        <v>52.78</v>
      </c>
      <c r="E7219" s="615">
        <v>2.67</v>
      </c>
      <c r="F7219" s="615">
        <v>55.45</v>
      </c>
    </row>
    <row r="7220" spans="1:6" ht="30">
      <c r="A7220" s="612">
        <v>99628</v>
      </c>
      <c r="B7220" s="613" t="s">
        <v>10878</v>
      </c>
      <c r="C7220" s="614" t="s">
        <v>5390</v>
      </c>
      <c r="D7220" s="615">
        <v>56.82</v>
      </c>
      <c r="E7220" s="615">
        <v>4.1100000000000003</v>
      </c>
      <c r="F7220" s="615">
        <v>60.93</v>
      </c>
    </row>
    <row r="7221" spans="1:6" ht="30">
      <c r="A7221" s="612">
        <v>99629</v>
      </c>
      <c r="B7221" s="613" t="s">
        <v>10879</v>
      </c>
      <c r="C7221" s="614" t="s">
        <v>5390</v>
      </c>
      <c r="D7221" s="615">
        <v>62.52</v>
      </c>
      <c r="E7221" s="615">
        <v>5.54</v>
      </c>
      <c r="F7221" s="615">
        <v>68.06</v>
      </c>
    </row>
    <row r="7222" spans="1:6" ht="30">
      <c r="A7222" s="612">
        <v>99630</v>
      </c>
      <c r="B7222" s="613" t="s">
        <v>10880</v>
      </c>
      <c r="C7222" s="614" t="s">
        <v>5390</v>
      </c>
      <c r="D7222" s="615">
        <v>93.45</v>
      </c>
      <c r="E7222" s="615">
        <v>7.54</v>
      </c>
      <c r="F7222" s="615">
        <v>100.99</v>
      </c>
    </row>
    <row r="7223" spans="1:6" ht="30">
      <c r="A7223" s="612">
        <v>99631</v>
      </c>
      <c r="B7223" s="613" t="s">
        <v>10881</v>
      </c>
      <c r="C7223" s="614" t="s">
        <v>5390</v>
      </c>
      <c r="D7223" s="615">
        <v>108.08</v>
      </c>
      <c r="E7223" s="615">
        <v>9.84</v>
      </c>
      <c r="F7223" s="615">
        <v>117.92</v>
      </c>
    </row>
    <row r="7224" spans="1:6" ht="30">
      <c r="A7224" s="612">
        <v>99632</v>
      </c>
      <c r="B7224" s="613" t="s">
        <v>10882</v>
      </c>
      <c r="C7224" s="614" t="s">
        <v>5390</v>
      </c>
      <c r="D7224" s="615">
        <v>156.78</v>
      </c>
      <c r="E7224" s="615">
        <v>12.71</v>
      </c>
      <c r="F7224" s="615">
        <v>169.49</v>
      </c>
    </row>
    <row r="7225" spans="1:6" ht="30">
      <c r="A7225" s="612">
        <v>103009</v>
      </c>
      <c r="B7225" s="613" t="s">
        <v>10887</v>
      </c>
      <c r="C7225" s="614" t="s">
        <v>5390</v>
      </c>
      <c r="D7225" s="615">
        <v>249.8</v>
      </c>
      <c r="E7225" s="615">
        <v>17</v>
      </c>
      <c r="F7225" s="615">
        <v>266.8</v>
      </c>
    </row>
    <row r="7226" spans="1:6" ht="30">
      <c r="A7226" s="612">
        <v>99633</v>
      </c>
      <c r="B7226" s="613" t="s">
        <v>10883</v>
      </c>
      <c r="C7226" s="614" t="s">
        <v>5390</v>
      </c>
      <c r="D7226" s="615">
        <v>340.27</v>
      </c>
      <c r="E7226" s="615">
        <v>21.31</v>
      </c>
      <c r="F7226" s="615">
        <v>361.58</v>
      </c>
    </row>
    <row r="7227" spans="1:6" ht="30">
      <c r="A7227" s="612">
        <v>99634</v>
      </c>
      <c r="B7227" s="613" t="s">
        <v>10884</v>
      </c>
      <c r="C7227" s="614" t="s">
        <v>5390</v>
      </c>
      <c r="D7227" s="615">
        <v>586.46</v>
      </c>
      <c r="E7227" s="615">
        <v>27.03</v>
      </c>
      <c r="F7227" s="615">
        <v>613.49</v>
      </c>
    </row>
    <row r="7228" spans="1:6" ht="30">
      <c r="A7228" s="612">
        <v>103008</v>
      </c>
      <c r="B7228" s="613" t="s">
        <v>10886</v>
      </c>
      <c r="C7228" s="614" t="s">
        <v>5390</v>
      </c>
      <c r="D7228" s="615">
        <v>72.05</v>
      </c>
      <c r="E7228" s="615">
        <v>2.67</v>
      </c>
      <c r="F7228" s="615">
        <v>74.72</v>
      </c>
    </row>
    <row r="7229" spans="1:6" ht="30">
      <c r="A7229" s="612">
        <v>99619</v>
      </c>
      <c r="B7229" s="613" t="s">
        <v>10869</v>
      </c>
      <c r="C7229" s="614" t="s">
        <v>5390</v>
      </c>
      <c r="D7229" s="615">
        <v>87.65</v>
      </c>
      <c r="E7229" s="615">
        <v>4.1100000000000003</v>
      </c>
      <c r="F7229" s="615">
        <v>91.76</v>
      </c>
    </row>
    <row r="7230" spans="1:6" ht="30">
      <c r="A7230" s="612">
        <v>99620</v>
      </c>
      <c r="B7230" s="613" t="s">
        <v>10870</v>
      </c>
      <c r="C7230" s="614" t="s">
        <v>5390</v>
      </c>
      <c r="D7230" s="615">
        <v>119.09</v>
      </c>
      <c r="E7230" s="615">
        <v>5.54</v>
      </c>
      <c r="F7230" s="615">
        <v>124.63</v>
      </c>
    </row>
    <row r="7231" spans="1:6" ht="30">
      <c r="A7231" s="612">
        <v>99621</v>
      </c>
      <c r="B7231" s="613" t="s">
        <v>10871</v>
      </c>
      <c r="C7231" s="614" t="s">
        <v>5390</v>
      </c>
      <c r="D7231" s="615">
        <v>177.94</v>
      </c>
      <c r="E7231" s="615">
        <v>7.54</v>
      </c>
      <c r="F7231" s="615">
        <v>185.48</v>
      </c>
    </row>
    <row r="7232" spans="1:6" ht="30">
      <c r="A7232" s="612">
        <v>99622</v>
      </c>
      <c r="B7232" s="613" t="s">
        <v>10872</v>
      </c>
      <c r="C7232" s="614" t="s">
        <v>5390</v>
      </c>
      <c r="D7232" s="615">
        <v>199.4</v>
      </c>
      <c r="E7232" s="615">
        <v>9.84</v>
      </c>
      <c r="F7232" s="615">
        <v>209.24</v>
      </c>
    </row>
    <row r="7233" spans="1:6" ht="30">
      <c r="A7233" s="612">
        <v>99623</v>
      </c>
      <c r="B7233" s="613" t="s">
        <v>10873</v>
      </c>
      <c r="C7233" s="614" t="s">
        <v>5390</v>
      </c>
      <c r="D7233" s="615">
        <v>278.89</v>
      </c>
      <c r="E7233" s="615">
        <v>12.71</v>
      </c>
      <c r="F7233" s="615">
        <v>291.60000000000002</v>
      </c>
    </row>
    <row r="7234" spans="1:6" ht="30">
      <c r="A7234" s="612">
        <v>99624</v>
      </c>
      <c r="B7234" s="613" t="s">
        <v>10874</v>
      </c>
      <c r="C7234" s="614" t="s">
        <v>5390</v>
      </c>
      <c r="D7234" s="615">
        <v>398.32</v>
      </c>
      <c r="E7234" s="615">
        <v>17</v>
      </c>
      <c r="F7234" s="615">
        <v>415.32</v>
      </c>
    </row>
    <row r="7235" spans="1:6" ht="30">
      <c r="A7235" s="612">
        <v>99625</v>
      </c>
      <c r="B7235" s="613" t="s">
        <v>10875</v>
      </c>
      <c r="C7235" s="614" t="s">
        <v>5390</v>
      </c>
      <c r="D7235" s="615">
        <v>549.19000000000005</v>
      </c>
      <c r="E7235" s="615">
        <v>21.31</v>
      </c>
      <c r="F7235" s="615">
        <v>570.5</v>
      </c>
    </row>
    <row r="7236" spans="1:6" ht="30">
      <c r="A7236" s="612">
        <v>99626</v>
      </c>
      <c r="B7236" s="613" t="s">
        <v>10876</v>
      </c>
      <c r="C7236" s="614" t="s">
        <v>5390</v>
      </c>
      <c r="D7236" s="615">
        <v>849.33</v>
      </c>
      <c r="E7236" s="615">
        <v>27.03</v>
      </c>
      <c r="F7236" s="615">
        <v>876.36</v>
      </c>
    </row>
    <row r="7237" spans="1:6">
      <c r="A7237" s="621"/>
      <c r="B7237" s="627" t="s">
        <v>11599</v>
      </c>
      <c r="C7237" s="628"/>
      <c r="D7237" s="629"/>
      <c r="E7237" s="629"/>
      <c r="F7237" s="629"/>
    </row>
    <row r="7238" spans="1:6" ht="30">
      <c r="A7238" s="612">
        <v>103010</v>
      </c>
      <c r="B7238" s="613" t="s">
        <v>10888</v>
      </c>
      <c r="C7238" s="614" t="s">
        <v>5390</v>
      </c>
      <c r="D7238" s="615">
        <v>54.63</v>
      </c>
      <c r="E7238" s="615">
        <v>2.04</v>
      </c>
      <c r="F7238" s="615">
        <v>56.67</v>
      </c>
    </row>
    <row r="7239" spans="1:6" ht="30">
      <c r="A7239" s="612">
        <v>103011</v>
      </c>
      <c r="B7239" s="613" t="s">
        <v>10889</v>
      </c>
      <c r="C7239" s="614" t="s">
        <v>5390</v>
      </c>
      <c r="D7239" s="615">
        <v>60.59</v>
      </c>
      <c r="E7239" s="615">
        <v>2.76</v>
      </c>
      <c r="F7239" s="615">
        <v>63.35</v>
      </c>
    </row>
    <row r="7240" spans="1:6" ht="30">
      <c r="A7240" s="612">
        <v>103012</v>
      </c>
      <c r="B7240" s="613" t="s">
        <v>10890</v>
      </c>
      <c r="C7240" s="614" t="s">
        <v>5390</v>
      </c>
      <c r="D7240" s="615">
        <v>95.91</v>
      </c>
      <c r="E7240" s="615">
        <v>3.76</v>
      </c>
      <c r="F7240" s="615">
        <v>99.67</v>
      </c>
    </row>
    <row r="7241" spans="1:6" ht="30">
      <c r="A7241" s="612">
        <v>103013</v>
      </c>
      <c r="B7241" s="613" t="s">
        <v>10891</v>
      </c>
      <c r="C7241" s="614" t="s">
        <v>5390</v>
      </c>
      <c r="D7241" s="615">
        <v>102.71</v>
      </c>
      <c r="E7241" s="615">
        <v>4.9000000000000004</v>
      </c>
      <c r="F7241" s="615">
        <v>107.61</v>
      </c>
    </row>
    <row r="7242" spans="1:6" ht="30">
      <c r="A7242" s="612">
        <v>103014</v>
      </c>
      <c r="B7242" s="613" t="s">
        <v>10892</v>
      </c>
      <c r="C7242" s="614" t="s">
        <v>5390</v>
      </c>
      <c r="D7242" s="615">
        <v>155.11000000000001</v>
      </c>
      <c r="E7242" s="615">
        <v>6.34</v>
      </c>
      <c r="F7242" s="615">
        <v>161.44999999999999</v>
      </c>
    </row>
    <row r="7243" spans="1:6" ht="30">
      <c r="A7243" s="612">
        <v>103015</v>
      </c>
      <c r="B7243" s="613" t="s">
        <v>10893</v>
      </c>
      <c r="C7243" s="614" t="s">
        <v>5390</v>
      </c>
      <c r="D7243" s="615">
        <v>275.98</v>
      </c>
      <c r="E7243" s="615">
        <v>8.49</v>
      </c>
      <c r="F7243" s="615">
        <v>284.47000000000003</v>
      </c>
    </row>
    <row r="7244" spans="1:6" ht="30">
      <c r="A7244" s="612">
        <v>103016</v>
      </c>
      <c r="B7244" s="613" t="s">
        <v>10894</v>
      </c>
      <c r="C7244" s="614" t="s">
        <v>5390</v>
      </c>
      <c r="D7244" s="615">
        <v>377.9</v>
      </c>
      <c r="E7244" s="615">
        <v>10.64</v>
      </c>
      <c r="F7244" s="615">
        <v>388.54</v>
      </c>
    </row>
    <row r="7245" spans="1:6" ht="30">
      <c r="A7245" s="612">
        <v>103017</v>
      </c>
      <c r="B7245" s="613" t="s">
        <v>10895</v>
      </c>
      <c r="C7245" s="614" t="s">
        <v>5390</v>
      </c>
      <c r="D7245" s="615">
        <v>662.91</v>
      </c>
      <c r="E7245" s="615">
        <v>13.51</v>
      </c>
      <c r="F7245" s="615">
        <v>676.42</v>
      </c>
    </row>
    <row r="7246" spans="1:6">
      <c r="A7246" s="621"/>
      <c r="B7246" s="627" t="s">
        <v>11600</v>
      </c>
      <c r="C7246" s="628"/>
      <c r="D7246" s="629"/>
      <c r="E7246" s="629"/>
      <c r="F7246" s="629"/>
    </row>
    <row r="7247" spans="1:6" ht="30">
      <c r="A7247" s="612">
        <v>95248</v>
      </c>
      <c r="B7247" s="613" t="s">
        <v>10863</v>
      </c>
      <c r="C7247" s="614" t="s">
        <v>5390</v>
      </c>
      <c r="D7247" s="615">
        <v>51.29</v>
      </c>
      <c r="E7247" s="615">
        <v>2.67</v>
      </c>
      <c r="F7247" s="615">
        <v>53.96</v>
      </c>
    </row>
    <row r="7248" spans="1:6" ht="30">
      <c r="A7248" s="612">
        <v>95249</v>
      </c>
      <c r="B7248" s="613" t="s">
        <v>10864</v>
      </c>
      <c r="C7248" s="614" t="s">
        <v>5390</v>
      </c>
      <c r="D7248" s="615">
        <v>59.59</v>
      </c>
      <c r="E7248" s="615">
        <v>4.1100000000000003</v>
      </c>
      <c r="F7248" s="615">
        <v>63.7</v>
      </c>
    </row>
    <row r="7249" spans="1:6" ht="30">
      <c r="A7249" s="612">
        <v>95250</v>
      </c>
      <c r="B7249" s="613" t="s">
        <v>10865</v>
      </c>
      <c r="C7249" s="614" t="s">
        <v>5390</v>
      </c>
      <c r="D7249" s="615">
        <v>80.44</v>
      </c>
      <c r="E7249" s="615">
        <v>5.54</v>
      </c>
      <c r="F7249" s="615">
        <v>85.98</v>
      </c>
    </row>
    <row r="7250" spans="1:6" ht="30">
      <c r="A7250" s="612">
        <v>95251</v>
      </c>
      <c r="B7250" s="613" t="s">
        <v>10866</v>
      </c>
      <c r="C7250" s="614" t="s">
        <v>5390</v>
      </c>
      <c r="D7250" s="615">
        <v>119.57</v>
      </c>
      <c r="E7250" s="615">
        <v>7.54</v>
      </c>
      <c r="F7250" s="615">
        <v>127.11</v>
      </c>
    </row>
    <row r="7251" spans="1:6" ht="30">
      <c r="A7251" s="612">
        <v>95252</v>
      </c>
      <c r="B7251" s="613" t="s">
        <v>10867</v>
      </c>
      <c r="C7251" s="614" t="s">
        <v>5390</v>
      </c>
      <c r="D7251" s="615">
        <v>144.33000000000001</v>
      </c>
      <c r="E7251" s="615">
        <v>9.84</v>
      </c>
      <c r="F7251" s="615">
        <v>154.16999999999999</v>
      </c>
    </row>
    <row r="7252" spans="1:6" ht="30">
      <c r="A7252" s="612">
        <v>95253</v>
      </c>
      <c r="B7252" s="613" t="s">
        <v>10868</v>
      </c>
      <c r="C7252" s="614" t="s">
        <v>5390</v>
      </c>
      <c r="D7252" s="615">
        <v>221.52</v>
      </c>
      <c r="E7252" s="615">
        <v>12.71</v>
      </c>
      <c r="F7252" s="615">
        <v>234.23</v>
      </c>
    </row>
    <row r="7253" spans="1:6" ht="15.75">
      <c r="A7253" s="621"/>
      <c r="B7253" s="622" t="s">
        <v>11601</v>
      </c>
      <c r="C7253" s="628"/>
      <c r="D7253" s="629"/>
      <c r="E7253" s="629"/>
      <c r="F7253" s="629"/>
    </row>
    <row r="7254" spans="1:6">
      <c r="A7254" s="621"/>
      <c r="B7254" s="627" t="s">
        <v>11602</v>
      </c>
      <c r="C7254" s="628"/>
      <c r="D7254" s="629"/>
      <c r="E7254" s="629"/>
      <c r="F7254" s="629"/>
    </row>
    <row r="7255" spans="1:6">
      <c r="A7255" s="617" t="s">
        <v>17610</v>
      </c>
      <c r="B7255" s="618" t="s">
        <v>17611</v>
      </c>
      <c r="C7255" s="619" t="s">
        <v>5390</v>
      </c>
      <c r="D7255" s="620">
        <v>12.6</v>
      </c>
      <c r="E7255" s="620">
        <v>29.76</v>
      </c>
      <c r="F7255" s="620">
        <v>42.36</v>
      </c>
    </row>
    <row r="7256" spans="1:6">
      <c r="A7256" s="617" t="s">
        <v>17612</v>
      </c>
      <c r="B7256" s="618" t="s">
        <v>17613</v>
      </c>
      <c r="C7256" s="619" t="s">
        <v>5390</v>
      </c>
      <c r="D7256" s="620">
        <v>15.74</v>
      </c>
      <c r="E7256" s="620">
        <v>37.19</v>
      </c>
      <c r="F7256" s="620">
        <v>52.93</v>
      </c>
    </row>
    <row r="7257" spans="1:6">
      <c r="A7257" s="617" t="s">
        <v>17614</v>
      </c>
      <c r="B7257" s="618" t="s">
        <v>17615</v>
      </c>
      <c r="C7257" s="619" t="s">
        <v>5390</v>
      </c>
      <c r="D7257" s="620">
        <v>2.36</v>
      </c>
      <c r="E7257" s="620">
        <v>6.49</v>
      </c>
      <c r="F7257" s="620">
        <v>8.85</v>
      </c>
    </row>
    <row r="7258" spans="1:6">
      <c r="A7258" s="617" t="s">
        <v>17616</v>
      </c>
      <c r="B7258" s="618" t="s">
        <v>17617</v>
      </c>
      <c r="C7258" s="619" t="s">
        <v>5421</v>
      </c>
      <c r="D7258" s="620">
        <v>4.72</v>
      </c>
      <c r="E7258" s="620">
        <v>11.16</v>
      </c>
      <c r="F7258" s="620">
        <v>15.88</v>
      </c>
    </row>
    <row r="7259" spans="1:6">
      <c r="A7259" s="617" t="s">
        <v>17618</v>
      </c>
      <c r="B7259" s="618" t="s">
        <v>17619</v>
      </c>
      <c r="C7259" s="619" t="s">
        <v>5390</v>
      </c>
      <c r="D7259" s="620">
        <v>25.35</v>
      </c>
      <c r="E7259" s="620">
        <v>55.79</v>
      </c>
      <c r="F7259" s="620">
        <v>81.14</v>
      </c>
    </row>
    <row r="7260" spans="1:6">
      <c r="A7260" s="617" t="s">
        <v>17620</v>
      </c>
      <c r="B7260" s="618" t="s">
        <v>17621</v>
      </c>
      <c r="C7260" s="619" t="s">
        <v>5390</v>
      </c>
      <c r="D7260" s="620">
        <v>33.21</v>
      </c>
      <c r="E7260" s="620">
        <v>74.38</v>
      </c>
      <c r="F7260" s="620">
        <v>107.59</v>
      </c>
    </row>
    <row r="7261" spans="1:6">
      <c r="A7261" s="617" t="s">
        <v>17622</v>
      </c>
      <c r="B7261" s="618" t="s">
        <v>17623</v>
      </c>
      <c r="C7261" s="619" t="s">
        <v>5390</v>
      </c>
      <c r="D7261" s="620">
        <v>12.75</v>
      </c>
      <c r="E7261" s="620">
        <v>25.5</v>
      </c>
      <c r="F7261" s="620">
        <v>38.25</v>
      </c>
    </row>
    <row r="7262" spans="1:6">
      <c r="A7262" s="617" t="s">
        <v>17624</v>
      </c>
      <c r="B7262" s="618" t="s">
        <v>17625</v>
      </c>
      <c r="C7262" s="619" t="s">
        <v>5421</v>
      </c>
      <c r="D7262" s="620">
        <v>7.17</v>
      </c>
      <c r="E7262" s="620">
        <v>14.88</v>
      </c>
      <c r="F7262" s="620">
        <v>22.05</v>
      </c>
    </row>
    <row r="7263" spans="1:6">
      <c r="A7263" s="621"/>
      <c r="B7263" s="627" t="s">
        <v>8247</v>
      </c>
      <c r="C7263" s="628"/>
      <c r="D7263" s="629"/>
      <c r="E7263" s="629"/>
      <c r="F7263" s="629"/>
    </row>
    <row r="7264" spans="1:6">
      <c r="A7264" s="617" t="s">
        <v>17626</v>
      </c>
      <c r="B7264" s="618" t="s">
        <v>17627</v>
      </c>
      <c r="C7264" s="619" t="s">
        <v>1</v>
      </c>
      <c r="D7264" s="620">
        <v>3282.1</v>
      </c>
      <c r="E7264" s="620">
        <v>74.38</v>
      </c>
      <c r="F7264" s="620">
        <v>3356.48</v>
      </c>
    </row>
    <row r="7265" spans="1:6">
      <c r="A7265" s="617" t="s">
        <v>17628</v>
      </c>
      <c r="B7265" s="618" t="s">
        <v>17629</v>
      </c>
      <c r="C7265" s="619" t="s">
        <v>5390</v>
      </c>
      <c r="D7265" s="620">
        <v>1917.59</v>
      </c>
      <c r="E7265" s="620">
        <v>43.81</v>
      </c>
      <c r="F7265" s="620">
        <v>1961.4</v>
      </c>
    </row>
    <row r="7266" spans="1:6" ht="45">
      <c r="A7266" s="617" t="s">
        <v>17630</v>
      </c>
      <c r="B7266" s="618" t="s">
        <v>17631</v>
      </c>
      <c r="C7266" s="619" t="s">
        <v>5390</v>
      </c>
      <c r="D7266" s="620">
        <v>7563.25</v>
      </c>
      <c r="E7266" s="620">
        <v>46.87</v>
      </c>
      <c r="F7266" s="620">
        <v>7610.12</v>
      </c>
    </row>
    <row r="7267" spans="1:6" ht="45">
      <c r="A7267" s="617" t="s">
        <v>17632</v>
      </c>
      <c r="B7267" s="618" t="s">
        <v>17633</v>
      </c>
      <c r="C7267" s="619" t="s">
        <v>5390</v>
      </c>
      <c r="D7267" s="620">
        <v>1660.55</v>
      </c>
      <c r="E7267" s="620">
        <v>46.87</v>
      </c>
      <c r="F7267" s="620">
        <v>1707.42</v>
      </c>
    </row>
    <row r="7268" spans="1:6" ht="45">
      <c r="A7268" s="617" t="s">
        <v>17634</v>
      </c>
      <c r="B7268" s="618" t="s">
        <v>17635</v>
      </c>
      <c r="C7268" s="619" t="s">
        <v>5390</v>
      </c>
      <c r="D7268" s="620">
        <v>4243.88</v>
      </c>
      <c r="E7268" s="620">
        <v>46.87</v>
      </c>
      <c r="F7268" s="620">
        <v>4290.75</v>
      </c>
    </row>
    <row r="7269" spans="1:6">
      <c r="A7269" s="617" t="s">
        <v>17636</v>
      </c>
      <c r="B7269" s="618" t="s">
        <v>17637</v>
      </c>
      <c r="C7269" s="619" t="s">
        <v>5421</v>
      </c>
      <c r="D7269" s="620">
        <v>314.81</v>
      </c>
      <c r="E7269" s="620">
        <v>14.88</v>
      </c>
      <c r="F7269" s="620">
        <v>329.69</v>
      </c>
    </row>
    <row r="7270" spans="1:6">
      <c r="A7270" s="621"/>
      <c r="B7270" s="627" t="s">
        <v>11603</v>
      </c>
      <c r="C7270" s="628"/>
      <c r="D7270" s="629"/>
      <c r="E7270" s="629"/>
      <c r="F7270" s="629"/>
    </row>
    <row r="7271" spans="1:6" ht="30">
      <c r="A7271" s="617" t="s">
        <v>17638</v>
      </c>
      <c r="B7271" s="618" t="s">
        <v>17639</v>
      </c>
      <c r="C7271" s="619" t="s">
        <v>5390</v>
      </c>
      <c r="D7271" s="620">
        <v>191.71</v>
      </c>
      <c r="E7271" s="620">
        <v>10.54</v>
      </c>
      <c r="F7271" s="620">
        <v>202.25</v>
      </c>
    </row>
    <row r="7272" spans="1:6" ht="15.75">
      <c r="A7272" s="621"/>
      <c r="B7272" s="622" t="s">
        <v>11604</v>
      </c>
      <c r="C7272" s="628"/>
      <c r="D7272" s="629"/>
      <c r="E7272" s="629"/>
      <c r="F7272" s="629"/>
    </row>
    <row r="7273" spans="1:6">
      <c r="A7273" s="621"/>
      <c r="B7273" s="627" t="s">
        <v>8248</v>
      </c>
      <c r="C7273" s="628"/>
      <c r="D7273" s="629"/>
      <c r="E7273" s="629"/>
      <c r="F7273" s="629"/>
    </row>
    <row r="7274" spans="1:6">
      <c r="A7274" s="617" t="s">
        <v>17166</v>
      </c>
      <c r="B7274" s="618" t="s">
        <v>17167</v>
      </c>
      <c r="C7274" s="619" t="s">
        <v>5421</v>
      </c>
      <c r="D7274" s="620">
        <v>3.73</v>
      </c>
      <c r="E7274" s="620">
        <v>9.06</v>
      </c>
      <c r="F7274" s="620">
        <v>12.79</v>
      </c>
    </row>
    <row r="7275" spans="1:6">
      <c r="A7275" s="617" t="s">
        <v>17640</v>
      </c>
      <c r="B7275" s="618" t="s">
        <v>17641</v>
      </c>
      <c r="C7275" s="619" t="s">
        <v>5421</v>
      </c>
      <c r="D7275" s="620">
        <v>13.92</v>
      </c>
      <c r="E7275" s="620">
        <v>29.29</v>
      </c>
      <c r="F7275" s="620">
        <v>43.21</v>
      </c>
    </row>
    <row r="7276" spans="1:6">
      <c r="A7276" s="617" t="s">
        <v>17642</v>
      </c>
      <c r="B7276" s="618" t="s">
        <v>17643</v>
      </c>
      <c r="C7276" s="619" t="s">
        <v>5421</v>
      </c>
      <c r="D7276" s="620">
        <v>17.64</v>
      </c>
      <c r="E7276" s="620">
        <v>37.25</v>
      </c>
      <c r="F7276" s="620">
        <v>54.89</v>
      </c>
    </row>
    <row r="7277" spans="1:6">
      <c r="A7277" s="617" t="s">
        <v>17644</v>
      </c>
      <c r="B7277" s="618" t="s">
        <v>17645</v>
      </c>
      <c r="C7277" s="619" t="s">
        <v>5421</v>
      </c>
      <c r="D7277" s="620">
        <v>23.2</v>
      </c>
      <c r="E7277" s="620">
        <v>48.82</v>
      </c>
      <c r="F7277" s="620">
        <v>72.02</v>
      </c>
    </row>
    <row r="7278" spans="1:6">
      <c r="A7278" s="617" t="s">
        <v>17646</v>
      </c>
      <c r="B7278" s="618" t="s">
        <v>17647</v>
      </c>
      <c r="C7278" s="619" t="s">
        <v>5421</v>
      </c>
      <c r="D7278" s="620">
        <v>29.71</v>
      </c>
      <c r="E7278" s="620">
        <v>62.94</v>
      </c>
      <c r="F7278" s="620">
        <v>92.65</v>
      </c>
    </row>
    <row r="7279" spans="1:6">
      <c r="A7279" s="617" t="s">
        <v>17648</v>
      </c>
      <c r="B7279" s="618" t="s">
        <v>17649</v>
      </c>
      <c r="C7279" s="619" t="s">
        <v>5421</v>
      </c>
      <c r="D7279" s="620">
        <v>42.7</v>
      </c>
      <c r="E7279" s="620">
        <v>90.43</v>
      </c>
      <c r="F7279" s="620">
        <v>133.13</v>
      </c>
    </row>
    <row r="7280" spans="1:6">
      <c r="A7280" s="617" t="s">
        <v>17650</v>
      </c>
      <c r="B7280" s="618" t="s">
        <v>17651</v>
      </c>
      <c r="C7280" s="619" t="s">
        <v>5421</v>
      </c>
      <c r="D7280" s="620">
        <v>73.77</v>
      </c>
      <c r="E7280" s="620">
        <v>154.55000000000001</v>
      </c>
      <c r="F7280" s="620">
        <v>228.32</v>
      </c>
    </row>
    <row r="7281" spans="1:6">
      <c r="A7281" s="617" t="s">
        <v>17652</v>
      </c>
      <c r="B7281" s="618" t="s">
        <v>17653</v>
      </c>
      <c r="C7281" s="619" t="s">
        <v>5421</v>
      </c>
      <c r="D7281" s="620">
        <v>101.79</v>
      </c>
      <c r="E7281" s="620">
        <v>219.9</v>
      </c>
      <c r="F7281" s="620">
        <v>321.69</v>
      </c>
    </row>
    <row r="7282" spans="1:6">
      <c r="A7282" s="617" t="s">
        <v>17654</v>
      </c>
      <c r="B7282" s="618" t="s">
        <v>17655</v>
      </c>
      <c r="C7282" s="619" t="s">
        <v>5421</v>
      </c>
      <c r="D7282" s="620">
        <v>146.72</v>
      </c>
      <c r="E7282" s="620">
        <v>322.49</v>
      </c>
      <c r="F7282" s="620">
        <v>469.21</v>
      </c>
    </row>
    <row r="7283" spans="1:6">
      <c r="A7283" s="617" t="s">
        <v>17656</v>
      </c>
      <c r="B7283" s="618" t="s">
        <v>17657</v>
      </c>
      <c r="C7283" s="619" t="s">
        <v>5421</v>
      </c>
      <c r="D7283" s="620">
        <v>1.1599999999999999</v>
      </c>
      <c r="E7283" s="620">
        <v>2.25</v>
      </c>
      <c r="F7283" s="620">
        <v>3.41</v>
      </c>
    </row>
    <row r="7284" spans="1:6">
      <c r="A7284" s="621"/>
      <c r="B7284" s="627" t="s">
        <v>8249</v>
      </c>
      <c r="C7284" s="628"/>
      <c r="D7284" s="629"/>
      <c r="E7284" s="629"/>
      <c r="F7284" s="629"/>
    </row>
    <row r="7285" spans="1:6" ht="30">
      <c r="A7285" s="612">
        <v>102989</v>
      </c>
      <c r="B7285" s="613" t="s">
        <v>10551</v>
      </c>
      <c r="C7285" s="614" t="s">
        <v>5421</v>
      </c>
      <c r="D7285" s="615">
        <v>16.239999999999998</v>
      </c>
      <c r="E7285" s="615">
        <v>8.86</v>
      </c>
      <c r="F7285" s="615">
        <v>25.1</v>
      </c>
    </row>
    <row r="7286" spans="1:6" ht="30">
      <c r="A7286" s="612">
        <v>102990</v>
      </c>
      <c r="B7286" s="613" t="s">
        <v>10552</v>
      </c>
      <c r="C7286" s="614" t="s">
        <v>5421</v>
      </c>
      <c r="D7286" s="615">
        <v>19.89</v>
      </c>
      <c r="E7286" s="615">
        <v>10.46</v>
      </c>
      <c r="F7286" s="615">
        <v>30.35</v>
      </c>
    </row>
    <row r="7287" spans="1:6" ht="30">
      <c r="A7287" s="612">
        <v>102991</v>
      </c>
      <c r="B7287" s="613" t="s">
        <v>10553</v>
      </c>
      <c r="C7287" s="614" t="s">
        <v>5421</v>
      </c>
      <c r="D7287" s="615">
        <v>25.84</v>
      </c>
      <c r="E7287" s="615">
        <v>13.23</v>
      </c>
      <c r="F7287" s="615">
        <v>39.07</v>
      </c>
    </row>
    <row r="7288" spans="1:6" ht="30">
      <c r="A7288" s="612">
        <v>102992</v>
      </c>
      <c r="B7288" s="613" t="s">
        <v>10554</v>
      </c>
      <c r="C7288" s="614" t="s">
        <v>5421</v>
      </c>
      <c r="D7288" s="615">
        <v>38.799999999999997</v>
      </c>
      <c r="E7288" s="615">
        <v>14.89</v>
      </c>
      <c r="F7288" s="615">
        <v>53.69</v>
      </c>
    </row>
    <row r="7289" spans="1:6" ht="30">
      <c r="A7289" s="612">
        <v>102993</v>
      </c>
      <c r="B7289" s="613" t="s">
        <v>10555</v>
      </c>
      <c r="C7289" s="614" t="s">
        <v>5421</v>
      </c>
      <c r="D7289" s="615">
        <v>50.39</v>
      </c>
      <c r="E7289" s="615">
        <v>19.899999999999999</v>
      </c>
      <c r="F7289" s="615">
        <v>70.290000000000006</v>
      </c>
    </row>
    <row r="7290" spans="1:6" ht="30">
      <c r="A7290" s="612">
        <v>102994</v>
      </c>
      <c r="B7290" s="613" t="s">
        <v>10556</v>
      </c>
      <c r="C7290" s="614" t="s">
        <v>5421</v>
      </c>
      <c r="D7290" s="615">
        <v>87.85</v>
      </c>
      <c r="E7290" s="615">
        <v>23.35</v>
      </c>
      <c r="F7290" s="615">
        <v>111.2</v>
      </c>
    </row>
    <row r="7291" spans="1:6" ht="30">
      <c r="A7291" s="612">
        <v>102995</v>
      </c>
      <c r="B7291" s="613" t="s">
        <v>10557</v>
      </c>
      <c r="C7291" s="614" t="s">
        <v>5421</v>
      </c>
      <c r="D7291" s="615">
        <v>33.5</v>
      </c>
      <c r="E7291" s="615">
        <v>15.53</v>
      </c>
      <c r="F7291" s="615">
        <v>49.03</v>
      </c>
    </row>
    <row r="7292" spans="1:6" ht="30">
      <c r="A7292" s="612">
        <v>102996</v>
      </c>
      <c r="B7292" s="613" t="s">
        <v>10558</v>
      </c>
      <c r="C7292" s="614" t="s">
        <v>5421</v>
      </c>
      <c r="D7292" s="615">
        <v>47.62</v>
      </c>
      <c r="E7292" s="615">
        <v>21.6</v>
      </c>
      <c r="F7292" s="615">
        <v>69.22</v>
      </c>
    </row>
    <row r="7293" spans="1:6" ht="30">
      <c r="A7293" s="612">
        <v>102997</v>
      </c>
      <c r="B7293" s="613" t="s">
        <v>10559</v>
      </c>
      <c r="C7293" s="614" t="s">
        <v>5421</v>
      </c>
      <c r="D7293" s="615">
        <v>65.33</v>
      </c>
      <c r="E7293" s="615">
        <v>26.24</v>
      </c>
      <c r="F7293" s="615">
        <v>91.57</v>
      </c>
    </row>
    <row r="7294" spans="1:6" ht="45">
      <c r="A7294" s="612">
        <v>102998</v>
      </c>
      <c r="B7294" s="613" t="s">
        <v>10560</v>
      </c>
      <c r="C7294" s="614" t="s">
        <v>5421</v>
      </c>
      <c r="D7294" s="615">
        <v>61.86</v>
      </c>
      <c r="E7294" s="615">
        <v>25.9</v>
      </c>
      <c r="F7294" s="615">
        <v>87.76</v>
      </c>
    </row>
    <row r="7295" spans="1:6" ht="30">
      <c r="A7295" s="612">
        <v>102999</v>
      </c>
      <c r="B7295" s="613" t="s">
        <v>10561</v>
      </c>
      <c r="C7295" s="614" t="s">
        <v>5421</v>
      </c>
      <c r="D7295" s="615">
        <v>78.45</v>
      </c>
      <c r="E7295" s="615">
        <v>32.549999999999997</v>
      </c>
      <c r="F7295" s="615">
        <v>111</v>
      </c>
    </row>
    <row r="7296" spans="1:6" ht="45">
      <c r="A7296" s="612">
        <v>103000</v>
      </c>
      <c r="B7296" s="613" t="s">
        <v>10562</v>
      </c>
      <c r="C7296" s="614" t="s">
        <v>5421</v>
      </c>
      <c r="D7296" s="615">
        <v>78.75</v>
      </c>
      <c r="E7296" s="615">
        <v>32.69</v>
      </c>
      <c r="F7296" s="615">
        <v>111.44</v>
      </c>
    </row>
    <row r="7297" spans="1:6" ht="30">
      <c r="A7297" s="617" t="s">
        <v>17658</v>
      </c>
      <c r="B7297" s="618" t="s">
        <v>17659</v>
      </c>
      <c r="C7297" s="619" t="s">
        <v>5421</v>
      </c>
      <c r="D7297" s="620">
        <v>129.76</v>
      </c>
      <c r="E7297" s="620">
        <v>127.62</v>
      </c>
      <c r="F7297" s="620">
        <v>257.38</v>
      </c>
    </row>
    <row r="7298" spans="1:6" ht="30">
      <c r="A7298" s="617" t="s">
        <v>17660</v>
      </c>
      <c r="B7298" s="618" t="s">
        <v>17661</v>
      </c>
      <c r="C7298" s="619" t="s">
        <v>5421</v>
      </c>
      <c r="D7298" s="620">
        <v>327.29000000000002</v>
      </c>
      <c r="E7298" s="620">
        <v>324.94</v>
      </c>
      <c r="F7298" s="620">
        <v>652.23</v>
      </c>
    </row>
    <row r="7299" spans="1:6" ht="45">
      <c r="A7299" s="617" t="s">
        <v>17662</v>
      </c>
      <c r="B7299" s="618" t="s">
        <v>17663</v>
      </c>
      <c r="C7299" s="619" t="s">
        <v>5421</v>
      </c>
      <c r="D7299" s="620">
        <v>269.27999999999997</v>
      </c>
      <c r="E7299" s="620">
        <v>172.81</v>
      </c>
      <c r="F7299" s="620">
        <v>442.09</v>
      </c>
    </row>
    <row r="7300" spans="1:6" ht="30">
      <c r="A7300" s="617" t="s">
        <v>17664</v>
      </c>
      <c r="B7300" s="618" t="s">
        <v>17665</v>
      </c>
      <c r="C7300" s="619" t="s">
        <v>5421</v>
      </c>
      <c r="D7300" s="620">
        <v>289.64999999999998</v>
      </c>
      <c r="E7300" s="620">
        <v>194.42</v>
      </c>
      <c r="F7300" s="620">
        <v>484.07</v>
      </c>
    </row>
    <row r="7301" spans="1:6" ht="30">
      <c r="A7301" s="617" t="s">
        <v>17666</v>
      </c>
      <c r="B7301" s="618" t="s">
        <v>17667</v>
      </c>
      <c r="C7301" s="619" t="s">
        <v>5421</v>
      </c>
      <c r="D7301" s="620">
        <v>239.75</v>
      </c>
      <c r="E7301" s="620">
        <v>214.19</v>
      </c>
      <c r="F7301" s="620">
        <v>453.94</v>
      </c>
    </row>
    <row r="7302" spans="1:6">
      <c r="A7302" s="621"/>
      <c r="B7302" s="627" t="s">
        <v>8250</v>
      </c>
      <c r="C7302" s="628"/>
      <c r="D7302" s="629"/>
      <c r="E7302" s="629"/>
      <c r="F7302" s="629"/>
    </row>
    <row r="7303" spans="1:6">
      <c r="A7303" s="621"/>
      <c r="B7303" s="627" t="s">
        <v>17668</v>
      </c>
      <c r="C7303" s="628"/>
      <c r="D7303" s="629"/>
      <c r="E7303" s="629"/>
      <c r="F7303" s="629"/>
    </row>
    <row r="7304" spans="1:6" ht="30">
      <c r="A7304" s="612">
        <v>104184</v>
      </c>
      <c r="B7304" s="613" t="s">
        <v>11828</v>
      </c>
      <c r="C7304" s="614" t="s">
        <v>5390</v>
      </c>
      <c r="D7304" s="615">
        <v>16.64</v>
      </c>
      <c r="E7304" s="615">
        <v>17.059999999999999</v>
      </c>
      <c r="F7304" s="615">
        <v>33.700000000000003</v>
      </c>
    </row>
    <row r="7305" spans="1:6" ht="45">
      <c r="A7305" s="612">
        <v>104185</v>
      </c>
      <c r="B7305" s="613" t="s">
        <v>11829</v>
      </c>
      <c r="C7305" s="614" t="s">
        <v>5390</v>
      </c>
      <c r="D7305" s="615">
        <v>7.05</v>
      </c>
      <c r="E7305" s="615">
        <v>18.73</v>
      </c>
      <c r="F7305" s="615">
        <v>25.78</v>
      </c>
    </row>
    <row r="7306" spans="1:6" ht="45">
      <c r="A7306" s="612">
        <v>104190</v>
      </c>
      <c r="B7306" s="613" t="s">
        <v>11831</v>
      </c>
      <c r="C7306" s="614" t="s">
        <v>5390</v>
      </c>
      <c r="D7306" s="615">
        <v>204.83</v>
      </c>
      <c r="E7306" s="615">
        <v>488.4</v>
      </c>
      <c r="F7306" s="615">
        <v>693.23</v>
      </c>
    </row>
    <row r="7307" spans="1:6" ht="30">
      <c r="A7307" s="612">
        <v>104189</v>
      </c>
      <c r="B7307" s="613" t="s">
        <v>11830</v>
      </c>
      <c r="C7307" s="614" t="s">
        <v>5435</v>
      </c>
      <c r="D7307" s="615">
        <v>108.34</v>
      </c>
      <c r="E7307" s="615">
        <v>29.47</v>
      </c>
      <c r="F7307" s="615">
        <v>137.81</v>
      </c>
    </row>
    <row r="7308" spans="1:6">
      <c r="A7308" s="621"/>
      <c r="B7308" s="627" t="s">
        <v>8251</v>
      </c>
      <c r="C7308" s="628"/>
      <c r="D7308" s="629"/>
      <c r="E7308" s="629"/>
      <c r="F7308" s="629"/>
    </row>
    <row r="7309" spans="1:6">
      <c r="A7309" s="617" t="s">
        <v>17669</v>
      </c>
      <c r="B7309" s="618" t="s">
        <v>17670</v>
      </c>
      <c r="C7309" s="619" t="s">
        <v>5435</v>
      </c>
      <c r="D7309" s="620">
        <v>73.400000000000006</v>
      </c>
      <c r="E7309" s="620">
        <v>19.53</v>
      </c>
      <c r="F7309" s="620">
        <v>92.93</v>
      </c>
    </row>
    <row r="7310" spans="1:6">
      <c r="A7310" s="612">
        <v>102716</v>
      </c>
      <c r="B7310" s="613" t="s">
        <v>10541</v>
      </c>
      <c r="C7310" s="614" t="s">
        <v>5435</v>
      </c>
      <c r="D7310" s="615">
        <v>111.75</v>
      </c>
      <c r="E7310" s="615">
        <v>9.5500000000000007</v>
      </c>
      <c r="F7310" s="615">
        <v>121.3</v>
      </c>
    </row>
    <row r="7311" spans="1:6">
      <c r="A7311" s="612">
        <v>102717</v>
      </c>
      <c r="B7311" s="613" t="s">
        <v>10542</v>
      </c>
      <c r="C7311" s="614" t="s">
        <v>5435</v>
      </c>
      <c r="D7311" s="615">
        <v>82.56</v>
      </c>
      <c r="E7311" s="615">
        <v>9.5500000000000007</v>
      </c>
      <c r="F7311" s="615">
        <v>92.11</v>
      </c>
    </row>
    <row r="7312" spans="1:6">
      <c r="A7312" s="612">
        <v>102718</v>
      </c>
      <c r="B7312" s="613" t="s">
        <v>10543</v>
      </c>
      <c r="C7312" s="614" t="s">
        <v>5435</v>
      </c>
      <c r="D7312" s="615">
        <v>108.15</v>
      </c>
      <c r="E7312" s="615">
        <v>24.61</v>
      </c>
      <c r="F7312" s="615">
        <v>132.76</v>
      </c>
    </row>
    <row r="7313" spans="1:6">
      <c r="A7313" s="612">
        <v>102719</v>
      </c>
      <c r="B7313" s="613" t="s">
        <v>10544</v>
      </c>
      <c r="C7313" s="614" t="s">
        <v>5435</v>
      </c>
      <c r="D7313" s="615">
        <v>78.959999999999994</v>
      </c>
      <c r="E7313" s="615">
        <v>24.61</v>
      </c>
      <c r="F7313" s="615">
        <v>103.57</v>
      </c>
    </row>
    <row r="7314" spans="1:6">
      <c r="A7314" s="621"/>
      <c r="B7314" s="627" t="s">
        <v>8252</v>
      </c>
      <c r="C7314" s="628"/>
      <c r="D7314" s="629"/>
      <c r="E7314" s="629"/>
      <c r="F7314" s="629"/>
    </row>
    <row r="7315" spans="1:6" ht="30">
      <c r="A7315" s="612">
        <v>102712</v>
      </c>
      <c r="B7315" s="613" t="s">
        <v>10538</v>
      </c>
      <c r="C7315" s="614" t="s">
        <v>99</v>
      </c>
      <c r="D7315" s="615">
        <v>8.76</v>
      </c>
      <c r="E7315" s="615">
        <v>0.31</v>
      </c>
      <c r="F7315" s="615">
        <v>9.07</v>
      </c>
    </row>
    <row r="7316" spans="1:6" ht="30">
      <c r="A7316" s="612">
        <v>102713</v>
      </c>
      <c r="B7316" s="613" t="s">
        <v>10539</v>
      </c>
      <c r="C7316" s="614" t="s">
        <v>99</v>
      </c>
      <c r="D7316" s="615">
        <v>12.14</v>
      </c>
      <c r="E7316" s="615">
        <v>0.31</v>
      </c>
      <c r="F7316" s="615">
        <v>12.45</v>
      </c>
    </row>
    <row r="7317" spans="1:6" ht="30">
      <c r="A7317" s="612">
        <v>102715</v>
      </c>
      <c r="B7317" s="613" t="s">
        <v>10540</v>
      </c>
      <c r="C7317" s="614" t="s">
        <v>99</v>
      </c>
      <c r="D7317" s="615">
        <v>24.3</v>
      </c>
      <c r="E7317" s="615">
        <v>0.31</v>
      </c>
      <c r="F7317" s="615">
        <v>24.61</v>
      </c>
    </row>
    <row r="7318" spans="1:6" ht="30">
      <c r="A7318" s="612">
        <v>103653</v>
      </c>
      <c r="B7318" s="613" t="s">
        <v>10550</v>
      </c>
      <c r="C7318" s="614" t="s">
        <v>99</v>
      </c>
      <c r="D7318" s="615">
        <v>29.09</v>
      </c>
      <c r="E7318" s="615">
        <v>0.31</v>
      </c>
      <c r="F7318" s="615">
        <v>29.4</v>
      </c>
    </row>
    <row r="7319" spans="1:6">
      <c r="A7319" s="617" t="s">
        <v>17671</v>
      </c>
      <c r="B7319" s="618" t="s">
        <v>17672</v>
      </c>
      <c r="C7319" s="619" t="s">
        <v>99</v>
      </c>
      <c r="D7319" s="620">
        <v>26.46</v>
      </c>
      <c r="E7319" s="620">
        <v>0.64</v>
      </c>
      <c r="F7319" s="620">
        <v>27.1</v>
      </c>
    </row>
    <row r="7320" spans="1:6">
      <c r="A7320" s="621"/>
      <c r="B7320" s="627" t="s">
        <v>11605</v>
      </c>
      <c r="C7320" s="628"/>
      <c r="D7320" s="629"/>
      <c r="E7320" s="629"/>
      <c r="F7320" s="629"/>
    </row>
    <row r="7321" spans="1:6" ht="30">
      <c r="A7321" s="612">
        <v>102661</v>
      </c>
      <c r="B7321" s="613" t="s">
        <v>10513</v>
      </c>
      <c r="C7321" s="614" t="s">
        <v>5421</v>
      </c>
      <c r="D7321" s="615">
        <v>28.93</v>
      </c>
      <c r="E7321" s="615">
        <v>4.66</v>
      </c>
      <c r="F7321" s="615">
        <v>33.590000000000003</v>
      </c>
    </row>
    <row r="7322" spans="1:6" ht="30">
      <c r="A7322" s="612">
        <v>102662</v>
      </c>
      <c r="B7322" s="613" t="s">
        <v>11832</v>
      </c>
      <c r="C7322" s="614" t="s">
        <v>5421</v>
      </c>
      <c r="D7322" s="615">
        <v>89.81</v>
      </c>
      <c r="E7322" s="615">
        <v>6.52</v>
      </c>
      <c r="F7322" s="615">
        <v>96.33</v>
      </c>
    </row>
    <row r="7323" spans="1:6" ht="30">
      <c r="A7323" s="612">
        <v>102663</v>
      </c>
      <c r="B7323" s="613" t="s">
        <v>10514</v>
      </c>
      <c r="C7323" s="614" t="s">
        <v>5421</v>
      </c>
      <c r="D7323" s="615">
        <v>35.04</v>
      </c>
      <c r="E7323" s="615">
        <v>7.22</v>
      </c>
      <c r="F7323" s="615">
        <v>42.26</v>
      </c>
    </row>
    <row r="7324" spans="1:6" ht="30">
      <c r="A7324" s="612">
        <v>102664</v>
      </c>
      <c r="B7324" s="613" t="s">
        <v>10515</v>
      </c>
      <c r="C7324" s="614" t="s">
        <v>5421</v>
      </c>
      <c r="D7324" s="615">
        <v>36.4</v>
      </c>
      <c r="E7324" s="615">
        <v>4.5999999999999996</v>
      </c>
      <c r="F7324" s="615">
        <v>41</v>
      </c>
    </row>
    <row r="7325" spans="1:6">
      <c r="A7325" s="612">
        <v>102665</v>
      </c>
      <c r="B7325" s="613" t="s">
        <v>10516</v>
      </c>
      <c r="C7325" s="614" t="s">
        <v>5421</v>
      </c>
      <c r="D7325" s="615">
        <v>13.46</v>
      </c>
      <c r="E7325" s="615">
        <v>4.29</v>
      </c>
      <c r="F7325" s="615">
        <v>17.75</v>
      </c>
    </row>
    <row r="7326" spans="1:6" ht="45">
      <c r="A7326" s="612">
        <v>102666</v>
      </c>
      <c r="B7326" s="613" t="s">
        <v>10517</v>
      </c>
      <c r="C7326" s="614" t="s">
        <v>5421</v>
      </c>
      <c r="D7326" s="615">
        <v>47.4</v>
      </c>
      <c r="E7326" s="615">
        <v>4.99</v>
      </c>
      <c r="F7326" s="615">
        <v>52.39</v>
      </c>
    </row>
    <row r="7327" spans="1:6" ht="45">
      <c r="A7327" s="612">
        <v>102668</v>
      </c>
      <c r="B7327" s="613" t="s">
        <v>11833</v>
      </c>
      <c r="C7327" s="614" t="s">
        <v>5421</v>
      </c>
      <c r="D7327" s="615">
        <v>108.29</v>
      </c>
      <c r="E7327" s="615">
        <v>6.85</v>
      </c>
      <c r="F7327" s="615">
        <v>115.14</v>
      </c>
    </row>
    <row r="7328" spans="1:6" ht="30">
      <c r="A7328" s="612">
        <v>102669</v>
      </c>
      <c r="B7328" s="613" t="s">
        <v>10518</v>
      </c>
      <c r="C7328" s="614" t="s">
        <v>5421</v>
      </c>
      <c r="D7328" s="615">
        <v>54.23</v>
      </c>
      <c r="E7328" s="615">
        <v>7.53</v>
      </c>
      <c r="F7328" s="615">
        <v>61.76</v>
      </c>
    </row>
    <row r="7329" spans="1:6">
      <c r="A7329" s="621"/>
      <c r="B7329" s="627" t="s">
        <v>11606</v>
      </c>
      <c r="C7329" s="628"/>
      <c r="D7329" s="629"/>
      <c r="E7329" s="629"/>
      <c r="F7329" s="629"/>
    </row>
    <row r="7330" spans="1:6" ht="30">
      <c r="A7330" s="612">
        <v>102670</v>
      </c>
      <c r="B7330" s="613" t="s">
        <v>10519</v>
      </c>
      <c r="C7330" s="614" t="s">
        <v>5421</v>
      </c>
      <c r="D7330" s="615">
        <v>87.5</v>
      </c>
      <c r="E7330" s="615">
        <v>10.96</v>
      </c>
      <c r="F7330" s="615">
        <v>98.46</v>
      </c>
    </row>
    <row r="7331" spans="1:6" ht="30">
      <c r="A7331" s="612">
        <v>102672</v>
      </c>
      <c r="B7331" s="613" t="s">
        <v>11834</v>
      </c>
      <c r="C7331" s="614" t="s">
        <v>5421</v>
      </c>
      <c r="D7331" s="615">
        <v>156.57</v>
      </c>
      <c r="E7331" s="615">
        <v>18.670000000000002</v>
      </c>
      <c r="F7331" s="615">
        <v>175.24</v>
      </c>
    </row>
    <row r="7332" spans="1:6" ht="30">
      <c r="A7332" s="612">
        <v>102673</v>
      </c>
      <c r="B7332" s="613" t="s">
        <v>10520</v>
      </c>
      <c r="C7332" s="614" t="s">
        <v>5421</v>
      </c>
      <c r="D7332" s="615">
        <v>109.78</v>
      </c>
      <c r="E7332" s="615">
        <v>24.25</v>
      </c>
      <c r="F7332" s="615">
        <v>134.03</v>
      </c>
    </row>
    <row r="7333" spans="1:6" ht="30">
      <c r="A7333" s="612">
        <v>102674</v>
      </c>
      <c r="B7333" s="613" t="s">
        <v>10521</v>
      </c>
      <c r="C7333" s="614" t="s">
        <v>5421</v>
      </c>
      <c r="D7333" s="615">
        <v>96.47</v>
      </c>
      <c r="E7333" s="615">
        <v>8.11</v>
      </c>
      <c r="F7333" s="615">
        <v>104.58</v>
      </c>
    </row>
    <row r="7334" spans="1:6" ht="30">
      <c r="A7334" s="612">
        <v>102676</v>
      </c>
      <c r="B7334" s="613" t="s">
        <v>11835</v>
      </c>
      <c r="C7334" s="614" t="s">
        <v>5421</v>
      </c>
      <c r="D7334" s="615">
        <v>159.53</v>
      </c>
      <c r="E7334" s="615">
        <v>11.17</v>
      </c>
      <c r="F7334" s="615">
        <v>170.7</v>
      </c>
    </row>
    <row r="7335" spans="1:6" ht="30">
      <c r="A7335" s="612">
        <v>102677</v>
      </c>
      <c r="B7335" s="613" t="s">
        <v>10522</v>
      </c>
      <c r="C7335" s="614" t="s">
        <v>5421</v>
      </c>
      <c r="D7335" s="615">
        <v>106.11</v>
      </c>
      <c r="E7335" s="615">
        <v>13.01</v>
      </c>
      <c r="F7335" s="615">
        <v>119.12</v>
      </c>
    </row>
    <row r="7336" spans="1:6" ht="30">
      <c r="A7336" s="612">
        <v>102678</v>
      </c>
      <c r="B7336" s="613" t="s">
        <v>10523</v>
      </c>
      <c r="C7336" s="614" t="s">
        <v>5421</v>
      </c>
      <c r="D7336" s="615">
        <v>101.65</v>
      </c>
      <c r="E7336" s="615">
        <v>11.31</v>
      </c>
      <c r="F7336" s="615">
        <v>112.96</v>
      </c>
    </row>
    <row r="7337" spans="1:6" ht="30">
      <c r="A7337" s="612">
        <v>102679</v>
      </c>
      <c r="B7337" s="613" t="s">
        <v>10524</v>
      </c>
      <c r="C7337" s="614" t="s">
        <v>5421</v>
      </c>
      <c r="D7337" s="615">
        <v>109.19</v>
      </c>
      <c r="E7337" s="615">
        <v>7.75</v>
      </c>
      <c r="F7337" s="615">
        <v>116.94</v>
      </c>
    </row>
    <row r="7338" spans="1:6" ht="45">
      <c r="A7338" s="612">
        <v>102680</v>
      </c>
      <c r="B7338" s="613" t="s">
        <v>10525</v>
      </c>
      <c r="C7338" s="614" t="s">
        <v>5421</v>
      </c>
      <c r="D7338" s="615">
        <v>113.32</v>
      </c>
      <c r="E7338" s="615">
        <v>12.22</v>
      </c>
      <c r="F7338" s="615">
        <v>125.54</v>
      </c>
    </row>
    <row r="7339" spans="1:6" ht="45">
      <c r="A7339" s="612">
        <v>102681</v>
      </c>
      <c r="B7339" s="613" t="s">
        <v>11836</v>
      </c>
      <c r="C7339" s="614" t="s">
        <v>5421</v>
      </c>
      <c r="D7339" s="615">
        <v>176.39</v>
      </c>
      <c r="E7339" s="615">
        <v>15.28</v>
      </c>
      <c r="F7339" s="615">
        <v>191.67</v>
      </c>
    </row>
    <row r="7340" spans="1:6" ht="30">
      <c r="A7340" s="617" t="s">
        <v>17673</v>
      </c>
      <c r="B7340" s="618" t="s">
        <v>17674</v>
      </c>
      <c r="C7340" s="619" t="s">
        <v>5421</v>
      </c>
      <c r="D7340" s="620">
        <v>149.79</v>
      </c>
      <c r="E7340" s="620">
        <v>8.7200000000000006</v>
      </c>
      <c r="F7340" s="620">
        <v>158.51</v>
      </c>
    </row>
    <row r="7341" spans="1:6" ht="45">
      <c r="A7341" s="612">
        <v>102683</v>
      </c>
      <c r="B7341" s="613" t="s">
        <v>10526</v>
      </c>
      <c r="C7341" s="614" t="s">
        <v>5421</v>
      </c>
      <c r="D7341" s="615">
        <v>127.24</v>
      </c>
      <c r="E7341" s="615">
        <v>18.04</v>
      </c>
      <c r="F7341" s="615">
        <v>145.28</v>
      </c>
    </row>
    <row r="7342" spans="1:6" ht="30">
      <c r="A7342" s="612">
        <v>102684</v>
      </c>
      <c r="B7342" s="613" t="s">
        <v>10527</v>
      </c>
      <c r="C7342" s="614" t="s">
        <v>5421</v>
      </c>
      <c r="D7342" s="615">
        <v>120.88</v>
      </c>
      <c r="E7342" s="615">
        <v>8.65</v>
      </c>
      <c r="F7342" s="615">
        <v>129.53</v>
      </c>
    </row>
    <row r="7343" spans="1:6" ht="45">
      <c r="A7343" s="612">
        <v>102685</v>
      </c>
      <c r="B7343" s="613" t="s">
        <v>11837</v>
      </c>
      <c r="C7343" s="614" t="s">
        <v>5421</v>
      </c>
      <c r="D7343" s="615">
        <v>183.95</v>
      </c>
      <c r="E7343" s="615">
        <v>11.71</v>
      </c>
      <c r="F7343" s="615">
        <v>195.66</v>
      </c>
    </row>
    <row r="7344" spans="1:6" ht="30">
      <c r="A7344" s="612">
        <v>102687</v>
      </c>
      <c r="B7344" s="613" t="s">
        <v>10528</v>
      </c>
      <c r="C7344" s="614" t="s">
        <v>5421</v>
      </c>
      <c r="D7344" s="615">
        <v>131.22</v>
      </c>
      <c r="E7344" s="615">
        <v>13.54</v>
      </c>
      <c r="F7344" s="615">
        <v>144.76</v>
      </c>
    </row>
    <row r="7345" spans="1:6">
      <c r="A7345" s="621"/>
      <c r="B7345" s="627" t="s">
        <v>11607</v>
      </c>
      <c r="C7345" s="628"/>
      <c r="D7345" s="629"/>
      <c r="E7345" s="629"/>
      <c r="F7345" s="629"/>
    </row>
    <row r="7346" spans="1:6" ht="45">
      <c r="A7346" s="612">
        <v>102722</v>
      </c>
      <c r="B7346" s="613" t="s">
        <v>10545</v>
      </c>
      <c r="C7346" s="614" t="s">
        <v>5421</v>
      </c>
      <c r="D7346" s="615">
        <v>43.14</v>
      </c>
      <c r="E7346" s="615">
        <v>8.01</v>
      </c>
      <c r="F7346" s="615">
        <v>51.15</v>
      </c>
    </row>
    <row r="7347" spans="1:6" ht="45">
      <c r="A7347" s="612">
        <v>102723</v>
      </c>
      <c r="B7347" s="613" t="s">
        <v>10546</v>
      </c>
      <c r="C7347" s="614" t="s">
        <v>5421</v>
      </c>
      <c r="D7347" s="615">
        <v>43.67</v>
      </c>
      <c r="E7347" s="615">
        <v>8.01</v>
      </c>
      <c r="F7347" s="615">
        <v>51.68</v>
      </c>
    </row>
    <row r="7348" spans="1:6">
      <c r="A7348" s="621"/>
      <c r="B7348" s="627" t="s">
        <v>11608</v>
      </c>
      <c r="C7348" s="628"/>
      <c r="D7348" s="629"/>
      <c r="E7348" s="629"/>
      <c r="F7348" s="629"/>
    </row>
    <row r="7349" spans="1:6">
      <c r="A7349" s="612">
        <v>102724</v>
      </c>
      <c r="B7349" s="613" t="s">
        <v>10547</v>
      </c>
      <c r="C7349" s="614" t="s">
        <v>5390</v>
      </c>
      <c r="D7349" s="615">
        <v>22.41</v>
      </c>
      <c r="E7349" s="615">
        <v>7.68</v>
      </c>
      <c r="F7349" s="615">
        <v>30.09</v>
      </c>
    </row>
    <row r="7350" spans="1:6">
      <c r="A7350" s="612">
        <v>102725</v>
      </c>
      <c r="B7350" s="613" t="s">
        <v>10548</v>
      </c>
      <c r="C7350" s="614" t="s">
        <v>5390</v>
      </c>
      <c r="D7350" s="615">
        <v>21.67</v>
      </c>
      <c r="E7350" s="615">
        <v>7.68</v>
      </c>
      <c r="F7350" s="615">
        <v>29.35</v>
      </c>
    </row>
    <row r="7351" spans="1:6">
      <c r="A7351" s="612">
        <v>102726</v>
      </c>
      <c r="B7351" s="613" t="s">
        <v>10549</v>
      </c>
      <c r="C7351" s="614" t="s">
        <v>5390</v>
      </c>
      <c r="D7351" s="615">
        <v>19.46</v>
      </c>
      <c r="E7351" s="615">
        <v>7.68</v>
      </c>
      <c r="F7351" s="615">
        <v>27.14</v>
      </c>
    </row>
    <row r="7352" spans="1:6">
      <c r="A7352" s="621"/>
      <c r="B7352" s="627" t="s">
        <v>11609</v>
      </c>
      <c r="C7352" s="628"/>
      <c r="D7352" s="629"/>
      <c r="E7352" s="629"/>
      <c r="F7352" s="629"/>
    </row>
    <row r="7353" spans="1:6" ht="30">
      <c r="A7353" s="612">
        <v>102688</v>
      </c>
      <c r="B7353" s="613" t="s">
        <v>10529</v>
      </c>
      <c r="C7353" s="614" t="s">
        <v>5421</v>
      </c>
      <c r="D7353" s="615">
        <v>33</v>
      </c>
      <c r="E7353" s="615">
        <v>7.14</v>
      </c>
      <c r="F7353" s="615">
        <v>40.14</v>
      </c>
    </row>
    <row r="7354" spans="1:6" ht="30">
      <c r="A7354" s="612">
        <v>102689</v>
      </c>
      <c r="B7354" s="613" t="s">
        <v>11838</v>
      </c>
      <c r="C7354" s="614" t="s">
        <v>5421</v>
      </c>
      <c r="D7354" s="615">
        <v>87.97</v>
      </c>
      <c r="E7354" s="615">
        <v>7.73</v>
      </c>
      <c r="F7354" s="615">
        <v>95.7</v>
      </c>
    </row>
    <row r="7355" spans="1:6" ht="45">
      <c r="A7355" s="612">
        <v>102690</v>
      </c>
      <c r="B7355" s="613" t="s">
        <v>10530</v>
      </c>
      <c r="C7355" s="614" t="s">
        <v>5421</v>
      </c>
      <c r="D7355" s="615">
        <v>51.48</v>
      </c>
      <c r="E7355" s="615">
        <v>7.46</v>
      </c>
      <c r="F7355" s="615">
        <v>58.94</v>
      </c>
    </row>
    <row r="7356" spans="1:6" ht="45">
      <c r="A7356" s="612">
        <v>102693</v>
      </c>
      <c r="B7356" s="613" t="s">
        <v>11839</v>
      </c>
      <c r="C7356" s="614" t="s">
        <v>5421</v>
      </c>
      <c r="D7356" s="615">
        <v>110.89</v>
      </c>
      <c r="E7356" s="615">
        <v>8.06</v>
      </c>
      <c r="F7356" s="615">
        <v>118.95</v>
      </c>
    </row>
    <row r="7357" spans="1:6" ht="30">
      <c r="A7357" s="612">
        <v>102694</v>
      </c>
      <c r="B7357" s="613" t="s">
        <v>10531</v>
      </c>
      <c r="C7357" s="614" t="s">
        <v>5421</v>
      </c>
      <c r="D7357" s="615">
        <v>63.76</v>
      </c>
      <c r="E7357" s="615">
        <v>8.81</v>
      </c>
      <c r="F7357" s="615">
        <v>72.569999999999993</v>
      </c>
    </row>
    <row r="7358" spans="1:6" ht="30">
      <c r="A7358" s="612">
        <v>102696</v>
      </c>
      <c r="B7358" s="613" t="s">
        <v>11840</v>
      </c>
      <c r="C7358" s="614" t="s">
        <v>5421</v>
      </c>
      <c r="D7358" s="615">
        <v>122.55</v>
      </c>
      <c r="E7358" s="615">
        <v>9.7899999999999991</v>
      </c>
      <c r="F7358" s="615">
        <v>132.34</v>
      </c>
    </row>
    <row r="7359" spans="1:6" ht="45">
      <c r="A7359" s="612">
        <v>102697</v>
      </c>
      <c r="B7359" s="613" t="s">
        <v>10532</v>
      </c>
      <c r="C7359" s="614" t="s">
        <v>5421</v>
      </c>
      <c r="D7359" s="615">
        <v>83.63</v>
      </c>
      <c r="E7359" s="615">
        <v>9.34</v>
      </c>
      <c r="F7359" s="615">
        <v>92.97</v>
      </c>
    </row>
    <row r="7360" spans="1:6" ht="45">
      <c r="A7360" s="612">
        <v>102703</v>
      </c>
      <c r="B7360" s="613" t="s">
        <v>11841</v>
      </c>
      <c r="C7360" s="614" t="s">
        <v>5421</v>
      </c>
      <c r="D7360" s="615">
        <v>142.43</v>
      </c>
      <c r="E7360" s="615">
        <v>10.32</v>
      </c>
      <c r="F7360" s="615">
        <v>152.75</v>
      </c>
    </row>
    <row r="7361" spans="1:6">
      <c r="A7361" s="621"/>
      <c r="B7361" s="627" t="s">
        <v>8254</v>
      </c>
      <c r="C7361" s="628"/>
      <c r="D7361" s="629"/>
      <c r="E7361" s="629"/>
      <c r="F7361" s="629"/>
    </row>
    <row r="7362" spans="1:6" ht="30">
      <c r="A7362" s="612">
        <v>102704</v>
      </c>
      <c r="B7362" s="613" t="s">
        <v>10533</v>
      </c>
      <c r="C7362" s="614" t="s">
        <v>5421</v>
      </c>
      <c r="D7362" s="615">
        <v>11.51</v>
      </c>
      <c r="E7362" s="615">
        <v>0.31</v>
      </c>
      <c r="F7362" s="615">
        <v>11.82</v>
      </c>
    </row>
    <row r="7363" spans="1:6" ht="30">
      <c r="A7363" s="612">
        <v>102705</v>
      </c>
      <c r="B7363" s="613" t="s">
        <v>11842</v>
      </c>
      <c r="C7363" s="614" t="s">
        <v>5421</v>
      </c>
      <c r="D7363" s="615">
        <v>70.28</v>
      </c>
      <c r="E7363" s="615">
        <v>0.31</v>
      </c>
      <c r="F7363" s="615">
        <v>70.59</v>
      </c>
    </row>
    <row r="7364" spans="1:6" ht="30">
      <c r="A7364" s="612">
        <v>102708</v>
      </c>
      <c r="B7364" s="613" t="s">
        <v>10535</v>
      </c>
      <c r="C7364" s="614" t="s">
        <v>5390</v>
      </c>
      <c r="D7364" s="615">
        <v>13.42</v>
      </c>
      <c r="E7364" s="615">
        <v>12.68</v>
      </c>
      <c r="F7364" s="615">
        <v>26.1</v>
      </c>
    </row>
    <row r="7365" spans="1:6" ht="30">
      <c r="A7365" s="612">
        <v>102710</v>
      </c>
      <c r="B7365" s="613" t="s">
        <v>10536</v>
      </c>
      <c r="C7365" s="614" t="s">
        <v>5390</v>
      </c>
      <c r="D7365" s="615">
        <v>39.33</v>
      </c>
      <c r="E7365" s="615">
        <v>25.36</v>
      </c>
      <c r="F7365" s="615">
        <v>64.69</v>
      </c>
    </row>
    <row r="7366" spans="1:6" ht="30">
      <c r="A7366" s="612">
        <v>102711</v>
      </c>
      <c r="B7366" s="613" t="s">
        <v>10537</v>
      </c>
      <c r="C7366" s="614" t="s">
        <v>5390</v>
      </c>
      <c r="D7366" s="615">
        <v>59.78</v>
      </c>
      <c r="E7366" s="615">
        <v>25.35</v>
      </c>
      <c r="F7366" s="615">
        <v>85.13</v>
      </c>
    </row>
    <row r="7367" spans="1:6">
      <c r="A7367" s="617" t="s">
        <v>17675</v>
      </c>
      <c r="B7367" s="618" t="s">
        <v>17676</v>
      </c>
      <c r="C7367" s="619" t="s">
        <v>5421</v>
      </c>
      <c r="D7367" s="620">
        <v>62.05</v>
      </c>
      <c r="E7367" s="620">
        <v>8.31</v>
      </c>
      <c r="F7367" s="620">
        <v>70.36</v>
      </c>
    </row>
    <row r="7368" spans="1:6" ht="30">
      <c r="A7368" s="617" t="s">
        <v>17677</v>
      </c>
      <c r="B7368" s="618" t="s">
        <v>17678</v>
      </c>
      <c r="C7368" s="619" t="s">
        <v>5421</v>
      </c>
      <c r="D7368" s="620">
        <v>3.16</v>
      </c>
      <c r="E7368" s="620">
        <v>8.24</v>
      </c>
      <c r="F7368" s="620">
        <v>11.4</v>
      </c>
    </row>
    <row r="7369" spans="1:6">
      <c r="A7369" s="617" t="s">
        <v>17679</v>
      </c>
      <c r="B7369" s="618" t="s">
        <v>17680</v>
      </c>
      <c r="C7369" s="619" t="s">
        <v>5421</v>
      </c>
      <c r="D7369" s="620">
        <v>77.61</v>
      </c>
      <c r="E7369" s="620">
        <v>61.59</v>
      </c>
      <c r="F7369" s="620">
        <v>139.19999999999999</v>
      </c>
    </row>
    <row r="7370" spans="1:6">
      <c r="A7370" s="621"/>
      <c r="B7370" s="627" t="s">
        <v>8255</v>
      </c>
      <c r="C7370" s="628"/>
      <c r="D7370" s="629"/>
      <c r="E7370" s="629"/>
      <c r="F7370" s="629"/>
    </row>
    <row r="7371" spans="1:6" ht="30">
      <c r="A7371" s="612">
        <v>102707</v>
      </c>
      <c r="B7371" s="613" t="s">
        <v>10534</v>
      </c>
      <c r="C7371" s="614" t="s">
        <v>5421</v>
      </c>
      <c r="D7371" s="615">
        <v>20.32</v>
      </c>
      <c r="E7371" s="615">
        <v>3.68</v>
      </c>
      <c r="F7371" s="615">
        <v>24</v>
      </c>
    </row>
    <row r="7372" spans="1:6" ht="30">
      <c r="A7372" s="621"/>
      <c r="B7372" s="627" t="s">
        <v>11610</v>
      </c>
      <c r="C7372" s="628"/>
      <c r="D7372" s="629"/>
      <c r="E7372" s="629"/>
      <c r="F7372" s="629"/>
    </row>
    <row r="7373" spans="1:6" ht="30">
      <c r="A7373" s="617" t="s">
        <v>17681</v>
      </c>
      <c r="B7373" s="618" t="s">
        <v>17682</v>
      </c>
      <c r="C7373" s="619" t="s">
        <v>5421</v>
      </c>
      <c r="D7373" s="620">
        <v>47.57</v>
      </c>
      <c r="E7373" s="620">
        <v>18.84</v>
      </c>
      <c r="F7373" s="620">
        <v>66.41</v>
      </c>
    </row>
    <row r="7374" spans="1:6" ht="45">
      <c r="A7374" s="612">
        <v>95567</v>
      </c>
      <c r="B7374" s="613" t="s">
        <v>8256</v>
      </c>
      <c r="C7374" s="614" t="s">
        <v>5421</v>
      </c>
      <c r="D7374" s="615">
        <v>55.48</v>
      </c>
      <c r="E7374" s="615">
        <v>17.48</v>
      </c>
      <c r="F7374" s="615">
        <v>72.959999999999994</v>
      </c>
    </row>
    <row r="7375" spans="1:6" ht="45">
      <c r="A7375" s="612">
        <v>95568</v>
      </c>
      <c r="B7375" s="613" t="s">
        <v>8257</v>
      </c>
      <c r="C7375" s="614" t="s">
        <v>5421</v>
      </c>
      <c r="D7375" s="615">
        <v>68.319999999999993</v>
      </c>
      <c r="E7375" s="615">
        <v>22.28</v>
      </c>
      <c r="F7375" s="615">
        <v>90.6</v>
      </c>
    </row>
    <row r="7376" spans="1:6" ht="45">
      <c r="A7376" s="612">
        <v>95569</v>
      </c>
      <c r="B7376" s="613" t="s">
        <v>8258</v>
      </c>
      <c r="C7376" s="614" t="s">
        <v>5421</v>
      </c>
      <c r="D7376" s="615">
        <v>92.55</v>
      </c>
      <c r="E7376" s="615">
        <v>27.07</v>
      </c>
      <c r="F7376" s="615">
        <v>119.62</v>
      </c>
    </row>
    <row r="7377" spans="1:6" ht="30">
      <c r="A7377" s="621"/>
      <c r="B7377" s="627" t="s">
        <v>17683</v>
      </c>
      <c r="C7377" s="628"/>
      <c r="D7377" s="629"/>
      <c r="E7377" s="629"/>
      <c r="F7377" s="629"/>
    </row>
    <row r="7378" spans="1:6" ht="45">
      <c r="A7378" s="612">
        <v>95570</v>
      </c>
      <c r="B7378" s="613" t="s">
        <v>8259</v>
      </c>
      <c r="C7378" s="614" t="s">
        <v>5421</v>
      </c>
      <c r="D7378" s="615">
        <v>60.47</v>
      </c>
      <c r="E7378" s="615">
        <v>20.9</v>
      </c>
      <c r="F7378" s="615">
        <v>81.37</v>
      </c>
    </row>
    <row r="7379" spans="1:6" ht="45">
      <c r="A7379" s="612">
        <v>95571</v>
      </c>
      <c r="B7379" s="613" t="s">
        <v>8260</v>
      </c>
      <c r="C7379" s="614" t="s">
        <v>5421</v>
      </c>
      <c r="D7379" s="615">
        <v>74.7</v>
      </c>
      <c r="E7379" s="615">
        <v>26.67</v>
      </c>
      <c r="F7379" s="615">
        <v>101.37</v>
      </c>
    </row>
    <row r="7380" spans="1:6" ht="45">
      <c r="A7380" s="612">
        <v>95572</v>
      </c>
      <c r="B7380" s="613" t="s">
        <v>8261</v>
      </c>
      <c r="C7380" s="614" t="s">
        <v>5421</v>
      </c>
      <c r="D7380" s="615">
        <v>100.52</v>
      </c>
      <c r="E7380" s="615">
        <v>32.44</v>
      </c>
      <c r="F7380" s="615">
        <v>132.96</v>
      </c>
    </row>
    <row r="7381" spans="1:6" ht="30">
      <c r="A7381" s="621"/>
      <c r="B7381" s="627" t="s">
        <v>17684</v>
      </c>
      <c r="C7381" s="628"/>
      <c r="D7381" s="629"/>
      <c r="E7381" s="629"/>
      <c r="F7381" s="629"/>
    </row>
    <row r="7382" spans="1:6" ht="45">
      <c r="A7382" s="612">
        <v>95565</v>
      </c>
      <c r="B7382" s="613" t="s">
        <v>8262</v>
      </c>
      <c r="C7382" s="614" t="s">
        <v>5421</v>
      </c>
      <c r="D7382" s="615">
        <v>101.61</v>
      </c>
      <c r="E7382" s="615">
        <v>17.46</v>
      </c>
      <c r="F7382" s="615">
        <v>119.07</v>
      </c>
    </row>
    <row r="7383" spans="1:6" ht="45">
      <c r="A7383" s="612">
        <v>92210</v>
      </c>
      <c r="B7383" s="613" t="s">
        <v>8263</v>
      </c>
      <c r="C7383" s="614" t="s">
        <v>5421</v>
      </c>
      <c r="D7383" s="615">
        <v>118.81</v>
      </c>
      <c r="E7383" s="615">
        <v>22.26</v>
      </c>
      <c r="F7383" s="615">
        <v>141.07</v>
      </c>
    </row>
    <row r="7384" spans="1:6" ht="45">
      <c r="A7384" s="612">
        <v>92211</v>
      </c>
      <c r="B7384" s="613" t="s">
        <v>8264</v>
      </c>
      <c r="C7384" s="614" t="s">
        <v>5421</v>
      </c>
      <c r="D7384" s="615">
        <v>142.72</v>
      </c>
      <c r="E7384" s="615">
        <v>27.06</v>
      </c>
      <c r="F7384" s="615">
        <v>169.78</v>
      </c>
    </row>
    <row r="7385" spans="1:6" ht="45">
      <c r="A7385" s="612">
        <v>92212</v>
      </c>
      <c r="B7385" s="613" t="s">
        <v>8265</v>
      </c>
      <c r="C7385" s="614" t="s">
        <v>5421</v>
      </c>
      <c r="D7385" s="615">
        <v>213.75</v>
      </c>
      <c r="E7385" s="615">
        <v>31.98</v>
      </c>
      <c r="F7385" s="615">
        <v>245.73</v>
      </c>
    </row>
    <row r="7386" spans="1:6" ht="45">
      <c r="A7386" s="612">
        <v>92213</v>
      </c>
      <c r="B7386" s="613" t="s">
        <v>8266</v>
      </c>
      <c r="C7386" s="614" t="s">
        <v>5421</v>
      </c>
      <c r="D7386" s="615">
        <v>281.35000000000002</v>
      </c>
      <c r="E7386" s="615">
        <v>36.92</v>
      </c>
      <c r="F7386" s="615">
        <v>318.27</v>
      </c>
    </row>
    <row r="7387" spans="1:6" ht="45">
      <c r="A7387" s="612">
        <v>92214</v>
      </c>
      <c r="B7387" s="613" t="s">
        <v>8267</v>
      </c>
      <c r="C7387" s="614" t="s">
        <v>5421</v>
      </c>
      <c r="D7387" s="615">
        <v>340.4</v>
      </c>
      <c r="E7387" s="615">
        <v>42.24</v>
      </c>
      <c r="F7387" s="615">
        <v>382.64</v>
      </c>
    </row>
    <row r="7388" spans="1:6" ht="45">
      <c r="A7388" s="612">
        <v>92215</v>
      </c>
      <c r="B7388" s="613" t="s">
        <v>8268</v>
      </c>
      <c r="C7388" s="614" t="s">
        <v>5421</v>
      </c>
      <c r="D7388" s="615">
        <v>391.27</v>
      </c>
      <c r="E7388" s="615">
        <v>47.69</v>
      </c>
      <c r="F7388" s="615">
        <v>438.96</v>
      </c>
    </row>
    <row r="7389" spans="1:6" ht="45">
      <c r="A7389" s="612">
        <v>92216</v>
      </c>
      <c r="B7389" s="613" t="s">
        <v>8269</v>
      </c>
      <c r="C7389" s="614" t="s">
        <v>5421</v>
      </c>
      <c r="D7389" s="615">
        <v>409.18</v>
      </c>
      <c r="E7389" s="615">
        <v>53.62</v>
      </c>
      <c r="F7389" s="615">
        <v>462.8</v>
      </c>
    </row>
    <row r="7390" spans="1:6" ht="45">
      <c r="A7390" s="612">
        <v>92816</v>
      </c>
      <c r="B7390" s="613" t="s">
        <v>8270</v>
      </c>
      <c r="C7390" s="614" t="s">
        <v>5421</v>
      </c>
      <c r="D7390" s="615">
        <v>589.80999999999995</v>
      </c>
      <c r="E7390" s="615">
        <v>67.12</v>
      </c>
      <c r="F7390" s="615">
        <v>656.93</v>
      </c>
    </row>
    <row r="7391" spans="1:6" ht="45">
      <c r="A7391" s="612">
        <v>92818</v>
      </c>
      <c r="B7391" s="613" t="s">
        <v>8271</v>
      </c>
      <c r="C7391" s="614" t="s">
        <v>5421</v>
      </c>
      <c r="D7391" s="615">
        <v>843.22</v>
      </c>
      <c r="E7391" s="615">
        <v>90.32</v>
      </c>
      <c r="F7391" s="615">
        <v>933.54</v>
      </c>
    </row>
    <row r="7392" spans="1:6" ht="30">
      <c r="A7392" s="621"/>
      <c r="B7392" s="627" t="s">
        <v>17685</v>
      </c>
      <c r="C7392" s="628"/>
      <c r="D7392" s="629"/>
      <c r="E7392" s="629"/>
      <c r="F7392" s="629"/>
    </row>
    <row r="7393" spans="1:6" ht="45">
      <c r="A7393" s="612">
        <v>95566</v>
      </c>
      <c r="B7393" s="613" t="s">
        <v>8272</v>
      </c>
      <c r="C7393" s="614" t="s">
        <v>5421</v>
      </c>
      <c r="D7393" s="615">
        <v>106.6</v>
      </c>
      <c r="E7393" s="615">
        <v>20.88</v>
      </c>
      <c r="F7393" s="615">
        <v>127.48</v>
      </c>
    </row>
    <row r="7394" spans="1:6" ht="45">
      <c r="A7394" s="612">
        <v>92219</v>
      </c>
      <c r="B7394" s="613" t="s">
        <v>8273</v>
      </c>
      <c r="C7394" s="614" t="s">
        <v>5421</v>
      </c>
      <c r="D7394" s="615">
        <v>125.19</v>
      </c>
      <c r="E7394" s="615">
        <v>26.65</v>
      </c>
      <c r="F7394" s="615">
        <v>151.84</v>
      </c>
    </row>
    <row r="7395" spans="1:6" ht="45">
      <c r="A7395" s="612">
        <v>92220</v>
      </c>
      <c r="B7395" s="613" t="s">
        <v>8274</v>
      </c>
      <c r="C7395" s="614" t="s">
        <v>5421</v>
      </c>
      <c r="D7395" s="615">
        <v>150.69999999999999</v>
      </c>
      <c r="E7395" s="615">
        <v>32.42</v>
      </c>
      <c r="F7395" s="615">
        <v>183.12</v>
      </c>
    </row>
    <row r="7396" spans="1:6" ht="45">
      <c r="A7396" s="612">
        <v>92221</v>
      </c>
      <c r="B7396" s="613" t="s">
        <v>8275</v>
      </c>
      <c r="C7396" s="614" t="s">
        <v>5421</v>
      </c>
      <c r="D7396" s="615">
        <v>223.03</v>
      </c>
      <c r="E7396" s="615">
        <v>38.31</v>
      </c>
      <c r="F7396" s="615">
        <v>261.33999999999997</v>
      </c>
    </row>
    <row r="7397" spans="1:6" ht="45">
      <c r="A7397" s="612">
        <v>92222</v>
      </c>
      <c r="B7397" s="613" t="s">
        <v>8276</v>
      </c>
      <c r="C7397" s="614" t="s">
        <v>5421</v>
      </c>
      <c r="D7397" s="615">
        <v>292.25</v>
      </c>
      <c r="E7397" s="615">
        <v>44.19</v>
      </c>
      <c r="F7397" s="615">
        <v>336.44</v>
      </c>
    </row>
    <row r="7398" spans="1:6" ht="45">
      <c r="A7398" s="612">
        <v>92223</v>
      </c>
      <c r="B7398" s="613" t="s">
        <v>8277</v>
      </c>
      <c r="C7398" s="614" t="s">
        <v>5421</v>
      </c>
      <c r="D7398" s="615">
        <v>352.47</v>
      </c>
      <c r="E7398" s="615">
        <v>50.49</v>
      </c>
      <c r="F7398" s="615">
        <v>402.96</v>
      </c>
    </row>
    <row r="7399" spans="1:6" ht="45">
      <c r="A7399" s="612">
        <v>92224</v>
      </c>
      <c r="B7399" s="613" t="s">
        <v>8278</v>
      </c>
      <c r="C7399" s="614" t="s">
        <v>5421</v>
      </c>
      <c r="D7399" s="615">
        <v>404.66</v>
      </c>
      <c r="E7399" s="615">
        <v>56.84</v>
      </c>
      <c r="F7399" s="615">
        <v>461.5</v>
      </c>
    </row>
    <row r="7400" spans="1:6" ht="45">
      <c r="A7400" s="612">
        <v>92226</v>
      </c>
      <c r="B7400" s="613" t="s">
        <v>8279</v>
      </c>
      <c r="C7400" s="614" t="s">
        <v>5421</v>
      </c>
      <c r="D7400" s="615">
        <v>424.23</v>
      </c>
      <c r="E7400" s="615">
        <v>63.8</v>
      </c>
      <c r="F7400" s="615">
        <v>488.03</v>
      </c>
    </row>
    <row r="7401" spans="1:6" ht="45">
      <c r="A7401" s="612">
        <v>92829</v>
      </c>
      <c r="B7401" s="613" t="s">
        <v>8280</v>
      </c>
      <c r="C7401" s="614" t="s">
        <v>5421</v>
      </c>
      <c r="D7401" s="615">
        <v>607.55999999999995</v>
      </c>
      <c r="E7401" s="615">
        <v>79.150000000000006</v>
      </c>
      <c r="F7401" s="615">
        <v>686.71</v>
      </c>
    </row>
    <row r="7402" spans="1:6" ht="45">
      <c r="A7402" s="612">
        <v>92831</v>
      </c>
      <c r="B7402" s="613" t="s">
        <v>8281</v>
      </c>
      <c r="C7402" s="614" t="s">
        <v>5421</v>
      </c>
      <c r="D7402" s="615">
        <v>864.97</v>
      </c>
      <c r="E7402" s="615">
        <v>105.21</v>
      </c>
      <c r="F7402" s="615">
        <v>970.18</v>
      </c>
    </row>
    <row r="7403" spans="1:6">
      <c r="A7403" s="621"/>
      <c r="B7403" s="627" t="s">
        <v>8282</v>
      </c>
      <c r="C7403" s="628"/>
      <c r="D7403" s="629"/>
      <c r="E7403" s="629"/>
      <c r="F7403" s="629"/>
    </row>
    <row r="7404" spans="1:6">
      <c r="A7404" s="621"/>
      <c r="B7404" s="627" t="s">
        <v>8283</v>
      </c>
      <c r="C7404" s="628"/>
      <c r="D7404" s="629"/>
      <c r="E7404" s="629"/>
      <c r="F7404" s="629"/>
    </row>
    <row r="7405" spans="1:6" ht="15.75">
      <c r="A7405" s="621"/>
      <c r="B7405" s="622" t="s">
        <v>8284</v>
      </c>
      <c r="C7405" s="628"/>
      <c r="D7405" s="629"/>
      <c r="E7405" s="629"/>
      <c r="F7405" s="629"/>
    </row>
    <row r="7406" spans="1:6">
      <c r="A7406" s="621"/>
      <c r="B7406" s="627" t="s">
        <v>8285</v>
      </c>
      <c r="C7406" s="628"/>
      <c r="D7406" s="629"/>
      <c r="E7406" s="629"/>
      <c r="F7406" s="629"/>
    </row>
    <row r="7407" spans="1:6">
      <c r="A7407" s="617" t="s">
        <v>17168</v>
      </c>
      <c r="B7407" s="618" t="s">
        <v>17169</v>
      </c>
      <c r="C7407" s="619" t="s">
        <v>5390</v>
      </c>
      <c r="D7407" s="620">
        <v>3.95</v>
      </c>
      <c r="E7407" s="620">
        <v>11.67</v>
      </c>
      <c r="F7407" s="620">
        <v>15.62</v>
      </c>
    </row>
    <row r="7408" spans="1:6">
      <c r="A7408" s="617" t="s">
        <v>17170</v>
      </c>
      <c r="B7408" s="618" t="s">
        <v>17171</v>
      </c>
      <c r="C7408" s="619" t="s">
        <v>5390</v>
      </c>
      <c r="D7408" s="620">
        <v>42.62</v>
      </c>
      <c r="E7408" s="620">
        <v>52.41</v>
      </c>
      <c r="F7408" s="620">
        <v>95.03</v>
      </c>
    </row>
    <row r="7409" spans="1:6">
      <c r="A7409" s="617" t="s">
        <v>17686</v>
      </c>
      <c r="B7409" s="618" t="s">
        <v>17687</v>
      </c>
      <c r="C7409" s="619" t="s">
        <v>5421</v>
      </c>
      <c r="D7409" s="620">
        <v>61.6</v>
      </c>
      <c r="E7409" s="620">
        <v>120.16</v>
      </c>
      <c r="F7409" s="620">
        <v>181.76</v>
      </c>
    </row>
    <row r="7410" spans="1:6">
      <c r="A7410" s="621"/>
      <c r="B7410" s="627" t="s">
        <v>8286</v>
      </c>
      <c r="C7410" s="628"/>
      <c r="D7410" s="629"/>
      <c r="E7410" s="629"/>
      <c r="F7410" s="629"/>
    </row>
    <row r="7411" spans="1:6">
      <c r="A7411" s="617" t="s">
        <v>17688</v>
      </c>
      <c r="B7411" s="618" t="s">
        <v>17689</v>
      </c>
      <c r="C7411" s="619" t="s">
        <v>5421</v>
      </c>
      <c r="D7411" s="620">
        <v>40.74</v>
      </c>
      <c r="E7411" s="620">
        <v>27.03</v>
      </c>
      <c r="F7411" s="620">
        <v>67.77</v>
      </c>
    </row>
    <row r="7412" spans="1:6">
      <c r="A7412" s="617" t="s">
        <v>17690</v>
      </c>
      <c r="B7412" s="618" t="s">
        <v>17691</v>
      </c>
      <c r="C7412" s="619" t="s">
        <v>5421</v>
      </c>
      <c r="D7412" s="620">
        <v>53.45</v>
      </c>
      <c r="E7412" s="620">
        <v>34.85</v>
      </c>
      <c r="F7412" s="620">
        <v>88.3</v>
      </c>
    </row>
    <row r="7413" spans="1:6" ht="30">
      <c r="A7413" s="612">
        <v>98114</v>
      </c>
      <c r="B7413" s="613" t="s">
        <v>8071</v>
      </c>
      <c r="C7413" s="614" t="s">
        <v>5390</v>
      </c>
      <c r="D7413" s="615">
        <v>701.54</v>
      </c>
      <c r="E7413" s="615">
        <v>39.35</v>
      </c>
      <c r="F7413" s="615">
        <v>740.89</v>
      </c>
    </row>
    <row r="7414" spans="1:6" ht="30">
      <c r="A7414" s="612">
        <v>98115</v>
      </c>
      <c r="B7414" s="613" t="s">
        <v>13227</v>
      </c>
      <c r="C7414" s="614" t="s">
        <v>5390</v>
      </c>
      <c r="D7414" s="615">
        <v>51.28</v>
      </c>
      <c r="E7414" s="615">
        <v>46.86</v>
      </c>
      <c r="F7414" s="615">
        <v>98.14</v>
      </c>
    </row>
    <row r="7415" spans="1:6">
      <c r="A7415" s="617" t="s">
        <v>17692</v>
      </c>
      <c r="B7415" s="618" t="s">
        <v>17693</v>
      </c>
      <c r="C7415" s="619" t="s">
        <v>5390</v>
      </c>
      <c r="D7415" s="620">
        <v>263.39999999999998</v>
      </c>
      <c r="E7415" s="620">
        <v>33.61</v>
      </c>
      <c r="F7415" s="620">
        <v>297.01</v>
      </c>
    </row>
    <row r="7416" spans="1:6">
      <c r="A7416" s="621"/>
      <c r="B7416" s="627" t="s">
        <v>8056</v>
      </c>
      <c r="C7416" s="610"/>
      <c r="D7416" s="611"/>
      <c r="E7416" s="611"/>
      <c r="F7416" s="611"/>
    </row>
    <row r="7417" spans="1:6" ht="30">
      <c r="A7417" s="612">
        <v>90724</v>
      </c>
      <c r="B7417" s="613" t="s">
        <v>8057</v>
      </c>
      <c r="C7417" s="614" t="s">
        <v>5390</v>
      </c>
      <c r="D7417" s="615">
        <v>8.1199999999999992</v>
      </c>
      <c r="E7417" s="615">
        <v>17.809999999999999</v>
      </c>
      <c r="F7417" s="615">
        <v>25.93</v>
      </c>
    </row>
    <row r="7418" spans="1:6" ht="30">
      <c r="A7418" s="612">
        <v>90725</v>
      </c>
      <c r="B7418" s="613" t="s">
        <v>8058</v>
      </c>
      <c r="C7418" s="614" t="s">
        <v>5390</v>
      </c>
      <c r="D7418" s="615">
        <v>10.119999999999999</v>
      </c>
      <c r="E7418" s="615">
        <v>21.77</v>
      </c>
      <c r="F7418" s="615">
        <v>31.89</v>
      </c>
    </row>
    <row r="7419" spans="1:6" ht="30">
      <c r="A7419" s="612">
        <v>90726</v>
      </c>
      <c r="B7419" s="613" t="s">
        <v>8059</v>
      </c>
      <c r="C7419" s="614" t="s">
        <v>5390</v>
      </c>
      <c r="D7419" s="615">
        <v>12.15</v>
      </c>
      <c r="E7419" s="615">
        <v>25.76</v>
      </c>
      <c r="F7419" s="615">
        <v>37.909999999999997</v>
      </c>
    </row>
    <row r="7420" spans="1:6" ht="30">
      <c r="A7420" s="612">
        <v>90727</v>
      </c>
      <c r="B7420" s="613" t="s">
        <v>8060</v>
      </c>
      <c r="C7420" s="614" t="s">
        <v>5390</v>
      </c>
      <c r="D7420" s="615">
        <v>14.11</v>
      </c>
      <c r="E7420" s="615">
        <v>29.76</v>
      </c>
      <c r="F7420" s="615">
        <v>43.87</v>
      </c>
    </row>
    <row r="7421" spans="1:6" ht="30">
      <c r="A7421" s="612">
        <v>90728</v>
      </c>
      <c r="B7421" s="613" t="s">
        <v>8061</v>
      </c>
      <c r="C7421" s="614" t="s">
        <v>5390</v>
      </c>
      <c r="D7421" s="615">
        <v>16.100000000000001</v>
      </c>
      <c r="E7421" s="615">
        <v>33.729999999999997</v>
      </c>
      <c r="F7421" s="615">
        <v>49.83</v>
      </c>
    </row>
    <row r="7422" spans="1:6" ht="30">
      <c r="A7422" s="612">
        <v>90729</v>
      </c>
      <c r="B7422" s="613" t="s">
        <v>8062</v>
      </c>
      <c r="C7422" s="614" t="s">
        <v>5390</v>
      </c>
      <c r="D7422" s="615">
        <v>18.079999999999998</v>
      </c>
      <c r="E7422" s="615">
        <v>37.700000000000003</v>
      </c>
      <c r="F7422" s="615">
        <v>55.78</v>
      </c>
    </row>
    <row r="7423" spans="1:6" ht="30">
      <c r="A7423" s="612">
        <v>90730</v>
      </c>
      <c r="B7423" s="613" t="s">
        <v>8063</v>
      </c>
      <c r="C7423" s="614" t="s">
        <v>5390</v>
      </c>
      <c r="D7423" s="615">
        <v>20.059999999999999</v>
      </c>
      <c r="E7423" s="615">
        <v>41.68</v>
      </c>
      <c r="F7423" s="615">
        <v>61.74</v>
      </c>
    </row>
    <row r="7424" spans="1:6" ht="30">
      <c r="A7424" s="612">
        <v>90731</v>
      </c>
      <c r="B7424" s="613" t="s">
        <v>8064</v>
      </c>
      <c r="C7424" s="614" t="s">
        <v>5390</v>
      </c>
      <c r="D7424" s="615">
        <v>22.03</v>
      </c>
      <c r="E7424" s="615">
        <v>45.67</v>
      </c>
      <c r="F7424" s="615">
        <v>67.7</v>
      </c>
    </row>
    <row r="7425" spans="1:6" ht="30">
      <c r="A7425" s="612">
        <v>90732</v>
      </c>
      <c r="B7425" s="613" t="s">
        <v>8065</v>
      </c>
      <c r="C7425" s="614" t="s">
        <v>5390</v>
      </c>
      <c r="D7425" s="615">
        <v>27.94</v>
      </c>
      <c r="E7425" s="615">
        <v>57.63</v>
      </c>
      <c r="F7425" s="615">
        <v>85.57</v>
      </c>
    </row>
    <row r="7426" spans="1:6" ht="30">
      <c r="A7426" s="612">
        <v>102265</v>
      </c>
      <c r="B7426" s="613" t="s">
        <v>8066</v>
      </c>
      <c r="C7426" s="614" t="s">
        <v>5390</v>
      </c>
      <c r="D7426" s="615">
        <v>35.840000000000003</v>
      </c>
      <c r="E7426" s="615">
        <v>73.55</v>
      </c>
      <c r="F7426" s="615">
        <v>109.39</v>
      </c>
    </row>
    <row r="7427" spans="1:6" ht="30">
      <c r="A7427" s="612">
        <v>102266</v>
      </c>
      <c r="B7427" s="613" t="s">
        <v>8067</v>
      </c>
      <c r="C7427" s="614" t="s">
        <v>5390</v>
      </c>
      <c r="D7427" s="615">
        <v>39.799999999999997</v>
      </c>
      <c r="E7427" s="615">
        <v>81.5</v>
      </c>
      <c r="F7427" s="615">
        <v>121.3</v>
      </c>
    </row>
    <row r="7428" spans="1:6" ht="30">
      <c r="A7428" s="612">
        <v>102267</v>
      </c>
      <c r="B7428" s="613" t="s">
        <v>8068</v>
      </c>
      <c r="C7428" s="614" t="s">
        <v>5390</v>
      </c>
      <c r="D7428" s="615">
        <v>45.76</v>
      </c>
      <c r="E7428" s="615">
        <v>93.48</v>
      </c>
      <c r="F7428" s="615">
        <v>139.24</v>
      </c>
    </row>
    <row r="7429" spans="1:6" ht="30">
      <c r="A7429" s="612">
        <v>102268</v>
      </c>
      <c r="B7429" s="613" t="s">
        <v>8069</v>
      </c>
      <c r="C7429" s="614" t="s">
        <v>5390</v>
      </c>
      <c r="D7429" s="615">
        <v>51.68</v>
      </c>
      <c r="E7429" s="615">
        <v>105.43</v>
      </c>
      <c r="F7429" s="615">
        <v>157.11000000000001</v>
      </c>
    </row>
    <row r="7430" spans="1:6" ht="30">
      <c r="A7430" s="612">
        <v>102269</v>
      </c>
      <c r="B7430" s="613" t="s">
        <v>8070</v>
      </c>
      <c r="C7430" s="614" t="s">
        <v>5390</v>
      </c>
      <c r="D7430" s="615">
        <v>63.55</v>
      </c>
      <c r="E7430" s="615">
        <v>129.31</v>
      </c>
      <c r="F7430" s="615">
        <v>192.86</v>
      </c>
    </row>
    <row r="7431" spans="1:6">
      <c r="A7431" s="621"/>
      <c r="B7431" s="627" t="s">
        <v>11611</v>
      </c>
      <c r="C7431" s="610"/>
      <c r="D7431" s="611"/>
      <c r="E7431" s="611"/>
      <c r="F7431" s="611"/>
    </row>
    <row r="7432" spans="1:6" ht="30">
      <c r="A7432" s="612">
        <v>97933</v>
      </c>
      <c r="B7432" s="613" t="s">
        <v>8287</v>
      </c>
      <c r="C7432" s="614" t="s">
        <v>5390</v>
      </c>
      <c r="D7432" s="615">
        <v>749.79</v>
      </c>
      <c r="E7432" s="615">
        <v>26.77</v>
      </c>
      <c r="F7432" s="615">
        <v>776.56</v>
      </c>
    </row>
    <row r="7433" spans="1:6" ht="30">
      <c r="A7433" s="612">
        <v>97947</v>
      </c>
      <c r="B7433" s="613" t="s">
        <v>8288</v>
      </c>
      <c r="C7433" s="614" t="s">
        <v>5390</v>
      </c>
      <c r="D7433" s="615">
        <v>1228.0999999999999</v>
      </c>
      <c r="E7433" s="615">
        <v>448.94</v>
      </c>
      <c r="F7433" s="615">
        <v>1677.04</v>
      </c>
    </row>
    <row r="7434" spans="1:6" ht="30">
      <c r="A7434" s="612">
        <v>97953</v>
      </c>
      <c r="B7434" s="613" t="s">
        <v>8289</v>
      </c>
      <c r="C7434" s="614" t="s">
        <v>5390</v>
      </c>
      <c r="D7434" s="615">
        <v>878.19</v>
      </c>
      <c r="E7434" s="615">
        <v>305.14</v>
      </c>
      <c r="F7434" s="615">
        <v>1183.33</v>
      </c>
    </row>
    <row r="7435" spans="1:6" ht="45">
      <c r="A7435" s="617" t="s">
        <v>17694</v>
      </c>
      <c r="B7435" s="618" t="s">
        <v>17695</v>
      </c>
      <c r="C7435" s="619" t="s">
        <v>5390</v>
      </c>
      <c r="D7435" s="620">
        <v>359.53</v>
      </c>
      <c r="E7435" s="620">
        <v>76.63</v>
      </c>
      <c r="F7435" s="620">
        <v>436.16</v>
      </c>
    </row>
    <row r="7436" spans="1:6" ht="30">
      <c r="A7436" s="617" t="s">
        <v>17696</v>
      </c>
      <c r="B7436" s="618" t="s">
        <v>17697</v>
      </c>
      <c r="C7436" s="619" t="s">
        <v>1</v>
      </c>
      <c r="D7436" s="620">
        <v>259.05</v>
      </c>
      <c r="E7436" s="620">
        <v>110.5</v>
      </c>
      <c r="F7436" s="620">
        <v>369.55</v>
      </c>
    </row>
    <row r="7437" spans="1:6" ht="30">
      <c r="A7437" s="617" t="s">
        <v>17698</v>
      </c>
      <c r="B7437" s="618" t="s">
        <v>17699</v>
      </c>
      <c r="C7437" s="619" t="s">
        <v>5421</v>
      </c>
      <c r="D7437" s="620">
        <v>268.45</v>
      </c>
      <c r="E7437" s="620">
        <v>222.12</v>
      </c>
      <c r="F7437" s="620">
        <v>490.57</v>
      </c>
    </row>
    <row r="7438" spans="1:6" ht="60">
      <c r="A7438" s="617" t="s">
        <v>17700</v>
      </c>
      <c r="B7438" s="618" t="s">
        <v>17701</v>
      </c>
      <c r="C7438" s="619" t="s">
        <v>5390</v>
      </c>
      <c r="D7438" s="620">
        <v>501.2</v>
      </c>
      <c r="E7438" s="620">
        <v>110.51</v>
      </c>
      <c r="F7438" s="620">
        <v>611.71</v>
      </c>
    </row>
    <row r="7439" spans="1:6" ht="60">
      <c r="A7439" s="617" t="s">
        <v>17702</v>
      </c>
      <c r="B7439" s="618" t="s">
        <v>17703</v>
      </c>
      <c r="C7439" s="619" t="s">
        <v>5390</v>
      </c>
      <c r="D7439" s="620">
        <v>524.21</v>
      </c>
      <c r="E7439" s="620">
        <v>131</v>
      </c>
      <c r="F7439" s="620">
        <v>655.21</v>
      </c>
    </row>
    <row r="7440" spans="1:6" ht="60">
      <c r="A7440" s="617" t="s">
        <v>17704</v>
      </c>
      <c r="B7440" s="618" t="s">
        <v>17705</v>
      </c>
      <c r="C7440" s="619" t="s">
        <v>5390</v>
      </c>
      <c r="D7440" s="620">
        <v>547.24</v>
      </c>
      <c r="E7440" s="620">
        <v>151.47999999999999</v>
      </c>
      <c r="F7440" s="620">
        <v>698.72</v>
      </c>
    </row>
    <row r="7441" spans="1:6" ht="60">
      <c r="A7441" s="617" t="s">
        <v>17706</v>
      </c>
      <c r="B7441" s="618" t="s">
        <v>17707</v>
      </c>
      <c r="C7441" s="619" t="s">
        <v>5390</v>
      </c>
      <c r="D7441" s="620">
        <v>570.25</v>
      </c>
      <c r="E7441" s="620">
        <v>171.97</v>
      </c>
      <c r="F7441" s="620">
        <v>742.22</v>
      </c>
    </row>
    <row r="7442" spans="1:6" ht="60">
      <c r="A7442" s="617" t="s">
        <v>17708</v>
      </c>
      <c r="B7442" s="618" t="s">
        <v>17709</v>
      </c>
      <c r="C7442" s="619" t="s">
        <v>5390</v>
      </c>
      <c r="D7442" s="620">
        <v>593.27</v>
      </c>
      <c r="E7442" s="620">
        <v>192.45</v>
      </c>
      <c r="F7442" s="620">
        <v>785.72</v>
      </c>
    </row>
    <row r="7443" spans="1:6" ht="60">
      <c r="A7443" s="617" t="s">
        <v>17710</v>
      </c>
      <c r="B7443" s="618" t="s">
        <v>17711</v>
      </c>
      <c r="C7443" s="619" t="s">
        <v>1</v>
      </c>
      <c r="D7443" s="620">
        <v>608.96</v>
      </c>
      <c r="E7443" s="620">
        <v>211.51</v>
      </c>
      <c r="F7443" s="620">
        <v>820.47</v>
      </c>
    </row>
    <row r="7444" spans="1:6" ht="60">
      <c r="A7444" s="617" t="s">
        <v>17712</v>
      </c>
      <c r="B7444" s="618" t="s">
        <v>17713</v>
      </c>
      <c r="C7444" s="619" t="s">
        <v>1</v>
      </c>
      <c r="D7444" s="620">
        <v>786.62</v>
      </c>
      <c r="E7444" s="620">
        <v>374.12</v>
      </c>
      <c r="F7444" s="620">
        <v>1160.74</v>
      </c>
    </row>
    <row r="7445" spans="1:6" ht="60">
      <c r="A7445" s="617" t="s">
        <v>17714</v>
      </c>
      <c r="B7445" s="618" t="s">
        <v>17715</v>
      </c>
      <c r="C7445" s="619" t="s">
        <v>1</v>
      </c>
      <c r="D7445" s="620">
        <v>1265.82</v>
      </c>
      <c r="E7445" s="620">
        <v>260.52</v>
      </c>
      <c r="F7445" s="620">
        <v>1526.34</v>
      </c>
    </row>
    <row r="7446" spans="1:6">
      <c r="A7446" s="621"/>
      <c r="B7446" s="627" t="s">
        <v>11612</v>
      </c>
      <c r="C7446" s="610"/>
      <c r="D7446" s="611"/>
      <c r="E7446" s="611"/>
      <c r="F7446" s="611"/>
    </row>
    <row r="7447" spans="1:6" ht="30">
      <c r="A7447" s="612">
        <v>97934</v>
      </c>
      <c r="B7447" s="613" t="s">
        <v>11843</v>
      </c>
      <c r="C7447" s="614" t="s">
        <v>5390</v>
      </c>
      <c r="D7447" s="615">
        <v>1631.16</v>
      </c>
      <c r="E7447" s="615">
        <v>424.12</v>
      </c>
      <c r="F7447" s="615">
        <v>2055.2800000000002</v>
      </c>
    </row>
    <row r="7448" spans="1:6" ht="30">
      <c r="A7448" s="612">
        <v>97948</v>
      </c>
      <c r="B7448" s="613" t="s">
        <v>8290</v>
      </c>
      <c r="C7448" s="614" t="s">
        <v>5390</v>
      </c>
      <c r="D7448" s="615">
        <v>2242.23</v>
      </c>
      <c r="E7448" s="615">
        <v>816.02</v>
      </c>
      <c r="F7448" s="615">
        <v>3058.25</v>
      </c>
    </row>
    <row r="7449" spans="1:6" ht="30">
      <c r="A7449" s="612">
        <v>97955</v>
      </c>
      <c r="B7449" s="613" t="s">
        <v>8291</v>
      </c>
      <c r="C7449" s="614" t="s">
        <v>5390</v>
      </c>
      <c r="D7449" s="615">
        <v>1950.52</v>
      </c>
      <c r="E7449" s="615">
        <v>628.72</v>
      </c>
      <c r="F7449" s="615">
        <v>2579.2399999999998</v>
      </c>
    </row>
    <row r="7450" spans="1:6">
      <c r="A7450" s="621"/>
      <c r="B7450" s="627" t="s">
        <v>11613</v>
      </c>
      <c r="C7450" s="610"/>
      <c r="D7450" s="611"/>
      <c r="E7450" s="611"/>
      <c r="F7450" s="611"/>
    </row>
    <row r="7451" spans="1:6" ht="30">
      <c r="A7451" s="612">
        <v>103005</v>
      </c>
      <c r="B7451" s="613" t="s">
        <v>10566</v>
      </c>
      <c r="C7451" s="614" t="s">
        <v>5390</v>
      </c>
      <c r="D7451" s="615">
        <v>482.06</v>
      </c>
      <c r="E7451" s="615">
        <v>140.01</v>
      </c>
      <c r="F7451" s="615">
        <v>622.07000000000005</v>
      </c>
    </row>
    <row r="7452" spans="1:6" ht="30">
      <c r="A7452" s="612">
        <v>103006</v>
      </c>
      <c r="B7452" s="613" t="s">
        <v>10567</v>
      </c>
      <c r="C7452" s="614" t="s">
        <v>5390</v>
      </c>
      <c r="D7452" s="615">
        <v>657.46</v>
      </c>
      <c r="E7452" s="615">
        <v>192.02</v>
      </c>
      <c r="F7452" s="615">
        <v>849.48</v>
      </c>
    </row>
    <row r="7453" spans="1:6" ht="30">
      <c r="A7453" s="612">
        <v>103007</v>
      </c>
      <c r="B7453" s="613" t="s">
        <v>10568</v>
      </c>
      <c r="C7453" s="614" t="s">
        <v>5390</v>
      </c>
      <c r="D7453" s="615">
        <v>881.93</v>
      </c>
      <c r="E7453" s="615">
        <v>244.08</v>
      </c>
      <c r="F7453" s="615">
        <v>1126.01</v>
      </c>
    </row>
    <row r="7454" spans="1:6" ht="30">
      <c r="A7454" s="612">
        <v>101800</v>
      </c>
      <c r="B7454" s="613" t="s">
        <v>8292</v>
      </c>
      <c r="C7454" s="614" t="s">
        <v>5390</v>
      </c>
      <c r="D7454" s="615">
        <v>1179.21</v>
      </c>
      <c r="E7454" s="615">
        <v>377.78</v>
      </c>
      <c r="F7454" s="615">
        <v>1556.99</v>
      </c>
    </row>
    <row r="7455" spans="1:6" ht="30">
      <c r="A7455" s="617" t="s">
        <v>17716</v>
      </c>
      <c r="B7455" s="618" t="s">
        <v>17717</v>
      </c>
      <c r="C7455" s="619" t="s">
        <v>1</v>
      </c>
      <c r="D7455" s="620">
        <v>511.23</v>
      </c>
      <c r="E7455" s="620">
        <v>225.35</v>
      </c>
      <c r="F7455" s="620">
        <v>736.58</v>
      </c>
    </row>
    <row r="7456" spans="1:6" ht="30">
      <c r="A7456" s="612">
        <v>101801</v>
      </c>
      <c r="B7456" s="613" t="s">
        <v>8293</v>
      </c>
      <c r="C7456" s="614" t="s">
        <v>5390</v>
      </c>
      <c r="D7456" s="615">
        <v>834.38</v>
      </c>
      <c r="E7456" s="615">
        <v>234.98</v>
      </c>
      <c r="F7456" s="615">
        <v>1069.3599999999999</v>
      </c>
    </row>
    <row r="7457" spans="1:6">
      <c r="A7457" s="621"/>
      <c r="B7457" s="627" t="s">
        <v>11614</v>
      </c>
      <c r="C7457" s="610"/>
      <c r="D7457" s="611"/>
      <c r="E7457" s="611"/>
      <c r="F7457" s="611"/>
    </row>
    <row r="7458" spans="1:6" ht="30">
      <c r="A7458" s="612">
        <v>99268</v>
      </c>
      <c r="B7458" s="613" t="s">
        <v>11890</v>
      </c>
      <c r="C7458" s="614" t="s">
        <v>5390</v>
      </c>
      <c r="D7458" s="615">
        <v>325.18</v>
      </c>
      <c r="E7458" s="615">
        <v>78.77</v>
      </c>
      <c r="F7458" s="615">
        <v>403.95</v>
      </c>
    </row>
    <row r="7459" spans="1:6" ht="30">
      <c r="A7459" s="612">
        <v>99270</v>
      </c>
      <c r="B7459" s="613" t="s">
        <v>11891</v>
      </c>
      <c r="C7459" s="614" t="s">
        <v>5390</v>
      </c>
      <c r="D7459" s="615">
        <v>425.86</v>
      </c>
      <c r="E7459" s="615">
        <v>87.27</v>
      </c>
      <c r="F7459" s="615">
        <v>513.13</v>
      </c>
    </row>
    <row r="7460" spans="1:6">
      <c r="A7460" s="621"/>
      <c r="B7460" s="627" t="s">
        <v>11615</v>
      </c>
      <c r="C7460" s="610"/>
      <c r="D7460" s="611"/>
      <c r="E7460" s="611"/>
      <c r="F7460" s="611"/>
    </row>
    <row r="7461" spans="1:6" ht="30">
      <c r="A7461" s="612">
        <v>99275</v>
      </c>
      <c r="B7461" s="613" t="s">
        <v>11896</v>
      </c>
      <c r="C7461" s="614" t="s">
        <v>5390</v>
      </c>
      <c r="D7461" s="615">
        <v>623.23</v>
      </c>
      <c r="E7461" s="615">
        <v>200.03</v>
      </c>
      <c r="F7461" s="615">
        <v>823.26</v>
      </c>
    </row>
    <row r="7462" spans="1:6" ht="30">
      <c r="A7462" s="612">
        <v>99285</v>
      </c>
      <c r="B7462" s="613" t="s">
        <v>11900</v>
      </c>
      <c r="C7462" s="614" t="s">
        <v>5390</v>
      </c>
      <c r="D7462" s="615">
        <v>899.58</v>
      </c>
      <c r="E7462" s="615">
        <v>238.73</v>
      </c>
      <c r="F7462" s="615">
        <v>1138.31</v>
      </c>
    </row>
    <row r="7463" spans="1:6" ht="30">
      <c r="A7463" s="612">
        <v>102457</v>
      </c>
      <c r="B7463" s="613" t="s">
        <v>11927</v>
      </c>
      <c r="C7463" s="614" t="s">
        <v>5390</v>
      </c>
      <c r="D7463" s="615">
        <v>1168.08</v>
      </c>
      <c r="E7463" s="615">
        <v>254.4</v>
      </c>
      <c r="F7463" s="615">
        <v>1422.48</v>
      </c>
    </row>
    <row r="7464" spans="1:6" ht="30">
      <c r="A7464" s="612">
        <v>102142</v>
      </c>
      <c r="B7464" s="613" t="s">
        <v>11926</v>
      </c>
      <c r="C7464" s="614" t="s">
        <v>5390</v>
      </c>
      <c r="D7464" s="615">
        <v>1835.74</v>
      </c>
      <c r="E7464" s="615">
        <v>388.11</v>
      </c>
      <c r="F7464" s="615">
        <v>2223.85</v>
      </c>
    </row>
    <row r="7465" spans="1:6">
      <c r="A7465" s="621"/>
      <c r="B7465" s="627" t="s">
        <v>11616</v>
      </c>
      <c r="C7465" s="610"/>
      <c r="D7465" s="611"/>
      <c r="E7465" s="611"/>
      <c r="F7465" s="611"/>
    </row>
    <row r="7466" spans="1:6" ht="45">
      <c r="A7466" s="612">
        <v>101809</v>
      </c>
      <c r="B7466" s="613" t="s">
        <v>11923</v>
      </c>
      <c r="C7466" s="614" t="s">
        <v>5390</v>
      </c>
      <c r="D7466" s="615">
        <v>2035.93</v>
      </c>
      <c r="E7466" s="615">
        <v>855.74</v>
      </c>
      <c r="F7466" s="615">
        <v>2891.67</v>
      </c>
    </row>
    <row r="7467" spans="1:6">
      <c r="A7467" s="621"/>
      <c r="B7467" s="627" t="s">
        <v>11617</v>
      </c>
      <c r="C7467" s="610"/>
      <c r="D7467" s="611"/>
      <c r="E7467" s="611"/>
      <c r="F7467" s="611"/>
    </row>
    <row r="7468" spans="1:6" ht="30">
      <c r="A7468" s="612">
        <v>99250</v>
      </c>
      <c r="B7468" s="613" t="s">
        <v>8294</v>
      </c>
      <c r="C7468" s="614" t="s">
        <v>5390</v>
      </c>
      <c r="D7468" s="615">
        <v>104.37</v>
      </c>
      <c r="E7468" s="615">
        <v>78.540000000000006</v>
      </c>
      <c r="F7468" s="615">
        <v>182.91</v>
      </c>
    </row>
    <row r="7469" spans="1:6" ht="30">
      <c r="A7469" s="612">
        <v>99251</v>
      </c>
      <c r="B7469" s="613" t="s">
        <v>8295</v>
      </c>
      <c r="C7469" s="614" t="s">
        <v>5390</v>
      </c>
      <c r="D7469" s="615">
        <v>162.62</v>
      </c>
      <c r="E7469" s="615">
        <v>123.78</v>
      </c>
      <c r="F7469" s="615">
        <v>286.39999999999998</v>
      </c>
    </row>
    <row r="7470" spans="1:6" ht="30">
      <c r="A7470" s="612">
        <v>99253</v>
      </c>
      <c r="B7470" s="613" t="s">
        <v>8296</v>
      </c>
      <c r="C7470" s="614" t="s">
        <v>5390</v>
      </c>
      <c r="D7470" s="615">
        <v>318.89</v>
      </c>
      <c r="E7470" s="615">
        <v>234.33</v>
      </c>
      <c r="F7470" s="615">
        <v>553.22</v>
      </c>
    </row>
    <row r="7471" spans="1:6" ht="30">
      <c r="A7471" s="612">
        <v>99255</v>
      </c>
      <c r="B7471" s="613" t="s">
        <v>8297</v>
      </c>
      <c r="C7471" s="614" t="s">
        <v>5390</v>
      </c>
      <c r="D7471" s="615">
        <v>441.51</v>
      </c>
      <c r="E7471" s="615">
        <v>326.44</v>
      </c>
      <c r="F7471" s="615">
        <v>767.95</v>
      </c>
    </row>
    <row r="7472" spans="1:6" ht="30">
      <c r="A7472" s="612">
        <v>99257</v>
      </c>
      <c r="B7472" s="613" t="s">
        <v>8298</v>
      </c>
      <c r="C7472" s="614" t="s">
        <v>5390</v>
      </c>
      <c r="D7472" s="615">
        <v>544.79999999999995</v>
      </c>
      <c r="E7472" s="615">
        <v>353.14</v>
      </c>
      <c r="F7472" s="615">
        <v>897.94</v>
      </c>
    </row>
    <row r="7473" spans="1:6" ht="45">
      <c r="A7473" s="617" t="s">
        <v>17718</v>
      </c>
      <c r="B7473" s="618" t="s">
        <v>17719</v>
      </c>
      <c r="C7473" s="619" t="s">
        <v>5390</v>
      </c>
      <c r="D7473" s="620">
        <v>288.79000000000002</v>
      </c>
      <c r="E7473" s="620">
        <v>180.64</v>
      </c>
      <c r="F7473" s="620">
        <v>469.43</v>
      </c>
    </row>
    <row r="7474" spans="1:6" ht="45">
      <c r="A7474" s="617" t="s">
        <v>17720</v>
      </c>
      <c r="B7474" s="618" t="s">
        <v>17721</v>
      </c>
      <c r="C7474" s="619" t="s">
        <v>5390</v>
      </c>
      <c r="D7474" s="620">
        <v>300.61</v>
      </c>
      <c r="E7474" s="620">
        <v>207.1</v>
      </c>
      <c r="F7474" s="620">
        <v>507.71</v>
      </c>
    </row>
    <row r="7475" spans="1:6" ht="45">
      <c r="A7475" s="617" t="s">
        <v>17722</v>
      </c>
      <c r="B7475" s="618" t="s">
        <v>17723</v>
      </c>
      <c r="C7475" s="619" t="s">
        <v>5390</v>
      </c>
      <c r="D7475" s="620">
        <v>337.85</v>
      </c>
      <c r="E7475" s="620">
        <v>261.55</v>
      </c>
      <c r="F7475" s="620">
        <v>599.4</v>
      </c>
    </row>
    <row r="7476" spans="1:6" ht="45">
      <c r="A7476" s="617" t="s">
        <v>17724</v>
      </c>
      <c r="B7476" s="618" t="s">
        <v>17725</v>
      </c>
      <c r="C7476" s="619" t="s">
        <v>5390</v>
      </c>
      <c r="D7476" s="620">
        <v>534.94000000000005</v>
      </c>
      <c r="E7476" s="620">
        <v>401.81</v>
      </c>
      <c r="F7476" s="620">
        <v>936.75</v>
      </c>
    </row>
    <row r="7477" spans="1:6" ht="45">
      <c r="A7477" s="617" t="s">
        <v>17726</v>
      </c>
      <c r="B7477" s="618" t="s">
        <v>17727</v>
      </c>
      <c r="C7477" s="619" t="s">
        <v>5390</v>
      </c>
      <c r="D7477" s="620">
        <v>583.74</v>
      </c>
      <c r="E7477" s="620">
        <v>441.38</v>
      </c>
      <c r="F7477" s="620">
        <v>1025.1199999999999</v>
      </c>
    </row>
    <row r="7478" spans="1:6" ht="45">
      <c r="A7478" s="617" t="s">
        <v>17728</v>
      </c>
      <c r="B7478" s="618" t="s">
        <v>17729</v>
      </c>
      <c r="C7478" s="619" t="s">
        <v>5390</v>
      </c>
      <c r="D7478" s="620">
        <v>631.16999999999996</v>
      </c>
      <c r="E7478" s="620">
        <v>480.18</v>
      </c>
      <c r="F7478" s="620">
        <v>1111.3499999999999</v>
      </c>
    </row>
    <row r="7479" spans="1:6" ht="45">
      <c r="A7479" s="617" t="s">
        <v>17730</v>
      </c>
      <c r="B7479" s="618" t="s">
        <v>17731</v>
      </c>
      <c r="C7479" s="619" t="s">
        <v>5390</v>
      </c>
      <c r="D7479" s="620">
        <v>866.51</v>
      </c>
      <c r="E7479" s="620">
        <v>662.68</v>
      </c>
      <c r="F7479" s="620">
        <v>1529.19</v>
      </c>
    </row>
    <row r="7480" spans="1:6" ht="45">
      <c r="A7480" s="617" t="s">
        <v>17732</v>
      </c>
      <c r="B7480" s="618" t="s">
        <v>17733</v>
      </c>
      <c r="C7480" s="619" t="s">
        <v>5390</v>
      </c>
      <c r="D7480" s="620">
        <v>1340.4</v>
      </c>
      <c r="E7480" s="620">
        <v>1052.18</v>
      </c>
      <c r="F7480" s="620">
        <v>2392.58</v>
      </c>
    </row>
    <row r="7481" spans="1:6">
      <c r="A7481" s="621"/>
      <c r="B7481" s="627" t="s">
        <v>11618</v>
      </c>
      <c r="C7481" s="610"/>
      <c r="D7481" s="611"/>
      <c r="E7481" s="611"/>
      <c r="F7481" s="611"/>
    </row>
    <row r="7482" spans="1:6" ht="30">
      <c r="A7482" s="612">
        <v>99258</v>
      </c>
      <c r="B7482" s="613" t="s">
        <v>8299</v>
      </c>
      <c r="C7482" s="614" t="s">
        <v>5390</v>
      </c>
      <c r="D7482" s="615">
        <v>127.24</v>
      </c>
      <c r="E7482" s="615">
        <v>101.08</v>
      </c>
      <c r="F7482" s="615">
        <v>228.32</v>
      </c>
    </row>
    <row r="7483" spans="1:6" ht="30">
      <c r="A7483" s="612">
        <v>99260</v>
      </c>
      <c r="B7483" s="613" t="s">
        <v>8300</v>
      </c>
      <c r="C7483" s="614" t="s">
        <v>5390</v>
      </c>
      <c r="D7483" s="615">
        <v>238.28</v>
      </c>
      <c r="E7483" s="615">
        <v>181.63</v>
      </c>
      <c r="F7483" s="615">
        <v>419.91</v>
      </c>
    </row>
    <row r="7484" spans="1:6" ht="45">
      <c r="A7484" s="617" t="s">
        <v>17734</v>
      </c>
      <c r="B7484" s="618" t="s">
        <v>17735</v>
      </c>
      <c r="C7484" s="619" t="s">
        <v>5390</v>
      </c>
      <c r="D7484" s="620">
        <v>726.25</v>
      </c>
      <c r="E7484" s="620">
        <v>201.5</v>
      </c>
      <c r="F7484" s="620">
        <v>927.75</v>
      </c>
    </row>
    <row r="7485" spans="1:6" ht="45">
      <c r="A7485" s="617" t="s">
        <v>17736</v>
      </c>
      <c r="B7485" s="618" t="s">
        <v>17737</v>
      </c>
      <c r="C7485" s="619" t="s">
        <v>1</v>
      </c>
      <c r="D7485" s="620">
        <v>211.1</v>
      </c>
      <c r="E7485" s="620">
        <v>160.32</v>
      </c>
      <c r="F7485" s="620">
        <v>371.42</v>
      </c>
    </row>
    <row r="7486" spans="1:6" ht="45">
      <c r="A7486" s="617" t="s">
        <v>17738</v>
      </c>
      <c r="B7486" s="618" t="s">
        <v>17739</v>
      </c>
      <c r="C7486" s="619" t="s">
        <v>1</v>
      </c>
      <c r="D7486" s="620">
        <v>254.92</v>
      </c>
      <c r="E7486" s="620">
        <v>201.26</v>
      </c>
      <c r="F7486" s="620">
        <v>456.18</v>
      </c>
    </row>
    <row r="7487" spans="1:6" ht="45">
      <c r="A7487" s="617" t="s">
        <v>17740</v>
      </c>
      <c r="B7487" s="618" t="s">
        <v>17741</v>
      </c>
      <c r="C7487" s="619" t="s">
        <v>5390</v>
      </c>
      <c r="D7487" s="620">
        <v>813.92</v>
      </c>
      <c r="E7487" s="620">
        <v>283.38</v>
      </c>
      <c r="F7487" s="620">
        <v>1097.3</v>
      </c>
    </row>
    <row r="7488" spans="1:6" ht="45">
      <c r="A7488" s="617" t="s">
        <v>17742</v>
      </c>
      <c r="B7488" s="618" t="s">
        <v>17743</v>
      </c>
      <c r="C7488" s="619" t="s">
        <v>1</v>
      </c>
      <c r="D7488" s="620">
        <v>298.75</v>
      </c>
      <c r="E7488" s="620">
        <v>242.2</v>
      </c>
      <c r="F7488" s="620">
        <v>540.95000000000005</v>
      </c>
    </row>
    <row r="7489" spans="1:6" ht="45">
      <c r="A7489" s="617" t="s">
        <v>17744</v>
      </c>
      <c r="B7489" s="618" t="s">
        <v>17745</v>
      </c>
      <c r="C7489" s="619" t="s">
        <v>5390</v>
      </c>
      <c r="D7489" s="620">
        <v>857.75</v>
      </c>
      <c r="E7489" s="620">
        <v>324.32</v>
      </c>
      <c r="F7489" s="620">
        <v>1182.07</v>
      </c>
    </row>
    <row r="7490" spans="1:6" ht="45">
      <c r="A7490" s="617" t="s">
        <v>17746</v>
      </c>
      <c r="B7490" s="618" t="s">
        <v>17747</v>
      </c>
      <c r="C7490" s="619" t="s">
        <v>1</v>
      </c>
      <c r="D7490" s="620">
        <v>353.64</v>
      </c>
      <c r="E7490" s="620">
        <v>283.86</v>
      </c>
      <c r="F7490" s="620">
        <v>637.5</v>
      </c>
    </row>
    <row r="7491" spans="1:6" ht="45">
      <c r="A7491" s="617" t="s">
        <v>17748</v>
      </c>
      <c r="B7491" s="618" t="s">
        <v>17749</v>
      </c>
      <c r="C7491" s="619" t="s">
        <v>1</v>
      </c>
      <c r="D7491" s="620">
        <v>491.76</v>
      </c>
      <c r="E7491" s="620">
        <v>406.76</v>
      </c>
      <c r="F7491" s="620">
        <v>898.52</v>
      </c>
    </row>
    <row r="7492" spans="1:6" ht="30">
      <c r="A7492" s="612">
        <v>99262</v>
      </c>
      <c r="B7492" s="613" t="s">
        <v>8301</v>
      </c>
      <c r="C7492" s="614" t="s">
        <v>5390</v>
      </c>
      <c r="D7492" s="615">
        <v>338.67</v>
      </c>
      <c r="E7492" s="615">
        <v>259.17</v>
      </c>
      <c r="F7492" s="615">
        <v>597.84</v>
      </c>
    </row>
    <row r="7493" spans="1:6" ht="45">
      <c r="A7493" s="617" t="s">
        <v>17750</v>
      </c>
      <c r="B7493" s="618" t="s">
        <v>17751</v>
      </c>
      <c r="C7493" s="619" t="s">
        <v>5390</v>
      </c>
      <c r="D7493" s="620">
        <v>1277.56</v>
      </c>
      <c r="E7493" s="620">
        <v>514.27</v>
      </c>
      <c r="F7493" s="620">
        <v>1791.83</v>
      </c>
    </row>
    <row r="7494" spans="1:6" ht="45">
      <c r="A7494" s="617" t="s">
        <v>17752</v>
      </c>
      <c r="B7494" s="618" t="s">
        <v>17753</v>
      </c>
      <c r="C7494" s="619" t="s">
        <v>5390</v>
      </c>
      <c r="D7494" s="620">
        <v>1517.62</v>
      </c>
      <c r="E7494" s="620">
        <v>738.53</v>
      </c>
      <c r="F7494" s="620">
        <v>2256.15</v>
      </c>
    </row>
    <row r="7495" spans="1:6" ht="30">
      <c r="A7495" s="612">
        <v>99264</v>
      </c>
      <c r="B7495" s="613" t="s">
        <v>8302</v>
      </c>
      <c r="C7495" s="614" t="s">
        <v>5390</v>
      </c>
      <c r="D7495" s="615">
        <v>423.12</v>
      </c>
      <c r="E7495" s="615">
        <v>273.52999999999997</v>
      </c>
      <c r="F7495" s="615">
        <v>696.65</v>
      </c>
    </row>
    <row r="7496" spans="1:6">
      <c r="A7496" s="621"/>
      <c r="B7496" s="627" t="s">
        <v>8303</v>
      </c>
      <c r="C7496" s="610"/>
      <c r="D7496" s="611"/>
      <c r="E7496" s="611"/>
      <c r="F7496" s="611"/>
    </row>
    <row r="7497" spans="1:6" ht="45">
      <c r="A7497" s="617" t="s">
        <v>17754</v>
      </c>
      <c r="B7497" s="618" t="s">
        <v>17755</v>
      </c>
      <c r="C7497" s="619" t="s">
        <v>5390</v>
      </c>
      <c r="D7497" s="620">
        <v>449.03</v>
      </c>
      <c r="E7497" s="620">
        <v>100.41</v>
      </c>
      <c r="F7497" s="620">
        <v>549.44000000000005</v>
      </c>
    </row>
    <row r="7498" spans="1:6" ht="45">
      <c r="A7498" s="617" t="s">
        <v>17756</v>
      </c>
      <c r="B7498" s="618" t="s">
        <v>17757</v>
      </c>
      <c r="C7498" s="619" t="s">
        <v>5390</v>
      </c>
      <c r="D7498" s="620">
        <v>468</v>
      </c>
      <c r="E7498" s="620">
        <v>121.94</v>
      </c>
      <c r="F7498" s="620">
        <v>589.94000000000005</v>
      </c>
    </row>
    <row r="7499" spans="1:6" ht="45">
      <c r="A7499" s="617" t="s">
        <v>17758</v>
      </c>
      <c r="B7499" s="618" t="s">
        <v>17759</v>
      </c>
      <c r="C7499" s="619" t="s">
        <v>5390</v>
      </c>
      <c r="D7499" s="620">
        <v>473.39</v>
      </c>
      <c r="E7499" s="620">
        <v>136.38</v>
      </c>
      <c r="F7499" s="620">
        <v>609.77</v>
      </c>
    </row>
    <row r="7500" spans="1:6" ht="45">
      <c r="A7500" s="617" t="s">
        <v>17760</v>
      </c>
      <c r="B7500" s="618" t="s">
        <v>17761</v>
      </c>
      <c r="C7500" s="619" t="s">
        <v>5390</v>
      </c>
      <c r="D7500" s="620">
        <v>492.37</v>
      </c>
      <c r="E7500" s="620">
        <v>157.91999999999999</v>
      </c>
      <c r="F7500" s="620">
        <v>650.29</v>
      </c>
    </row>
    <row r="7501" spans="1:6" ht="45">
      <c r="A7501" s="617" t="s">
        <v>17762</v>
      </c>
      <c r="B7501" s="618" t="s">
        <v>17763</v>
      </c>
      <c r="C7501" s="619" t="s">
        <v>5390</v>
      </c>
      <c r="D7501" s="620">
        <v>511.34</v>
      </c>
      <c r="E7501" s="620">
        <v>179.44</v>
      </c>
      <c r="F7501" s="620">
        <v>690.78</v>
      </c>
    </row>
    <row r="7502" spans="1:6" ht="45">
      <c r="A7502" s="617" t="s">
        <v>17764</v>
      </c>
      <c r="B7502" s="618" t="s">
        <v>17765</v>
      </c>
      <c r="C7502" s="619" t="s">
        <v>5390</v>
      </c>
      <c r="D7502" s="620">
        <v>530.29999999999995</v>
      </c>
      <c r="E7502" s="620">
        <v>200.98</v>
      </c>
      <c r="F7502" s="620">
        <v>731.28</v>
      </c>
    </row>
    <row r="7503" spans="1:6" ht="45">
      <c r="A7503" s="617" t="s">
        <v>17766</v>
      </c>
      <c r="B7503" s="618" t="s">
        <v>17767</v>
      </c>
      <c r="C7503" s="619" t="s">
        <v>5390</v>
      </c>
      <c r="D7503" s="620">
        <v>562.85</v>
      </c>
      <c r="E7503" s="620">
        <v>229.6</v>
      </c>
      <c r="F7503" s="620">
        <v>792.45</v>
      </c>
    </row>
    <row r="7504" spans="1:6" ht="45">
      <c r="A7504" s="617" t="s">
        <v>17768</v>
      </c>
      <c r="B7504" s="618" t="s">
        <v>17769</v>
      </c>
      <c r="C7504" s="619" t="s">
        <v>5390</v>
      </c>
      <c r="D7504" s="620">
        <v>581.82000000000005</v>
      </c>
      <c r="E7504" s="620">
        <v>251.11</v>
      </c>
      <c r="F7504" s="620">
        <v>832.93</v>
      </c>
    </row>
    <row r="7505" spans="1:6" ht="45">
      <c r="A7505" s="617" t="s">
        <v>17770</v>
      </c>
      <c r="B7505" s="618" t="s">
        <v>17771</v>
      </c>
      <c r="C7505" s="619" t="s">
        <v>5390</v>
      </c>
      <c r="D7505" s="620">
        <v>600.79</v>
      </c>
      <c r="E7505" s="620">
        <v>272.66000000000003</v>
      </c>
      <c r="F7505" s="620">
        <v>873.45</v>
      </c>
    </row>
    <row r="7506" spans="1:6" ht="45">
      <c r="A7506" s="617" t="s">
        <v>17772</v>
      </c>
      <c r="B7506" s="618" t="s">
        <v>17773</v>
      </c>
      <c r="C7506" s="619" t="s">
        <v>5390</v>
      </c>
      <c r="D7506" s="620">
        <v>606.17999999999995</v>
      </c>
      <c r="E7506" s="620">
        <v>287.08999999999997</v>
      </c>
      <c r="F7506" s="620">
        <v>893.27</v>
      </c>
    </row>
    <row r="7507" spans="1:6" ht="45">
      <c r="A7507" s="617" t="s">
        <v>17774</v>
      </c>
      <c r="B7507" s="618" t="s">
        <v>17775</v>
      </c>
      <c r="C7507" s="619" t="s">
        <v>5390</v>
      </c>
      <c r="D7507" s="620">
        <v>625.16</v>
      </c>
      <c r="E7507" s="620">
        <v>308.62</v>
      </c>
      <c r="F7507" s="620">
        <v>933.78</v>
      </c>
    </row>
    <row r="7508" spans="1:6" ht="45">
      <c r="A7508" s="617" t="s">
        <v>17776</v>
      </c>
      <c r="B7508" s="618" t="s">
        <v>17777</v>
      </c>
      <c r="C7508" s="619" t="s">
        <v>5390</v>
      </c>
      <c r="D7508" s="620">
        <v>663.09</v>
      </c>
      <c r="E7508" s="620">
        <v>351.69</v>
      </c>
      <c r="F7508" s="620">
        <v>1014.78</v>
      </c>
    </row>
    <row r="7509" spans="1:6" ht="45">
      <c r="A7509" s="617" t="s">
        <v>17778</v>
      </c>
      <c r="B7509" s="618" t="s">
        <v>17779</v>
      </c>
      <c r="C7509" s="619" t="s">
        <v>5390</v>
      </c>
      <c r="D7509" s="620">
        <v>682.06</v>
      </c>
      <c r="E7509" s="620">
        <v>373.21</v>
      </c>
      <c r="F7509" s="620">
        <v>1055.27</v>
      </c>
    </row>
    <row r="7510" spans="1:6" ht="45">
      <c r="A7510" s="617" t="s">
        <v>17780</v>
      </c>
      <c r="B7510" s="618" t="s">
        <v>17781</v>
      </c>
      <c r="C7510" s="619" t="s">
        <v>5390</v>
      </c>
      <c r="D7510" s="620">
        <v>720</v>
      </c>
      <c r="E7510" s="620">
        <v>416.28</v>
      </c>
      <c r="F7510" s="620">
        <v>1136.28</v>
      </c>
    </row>
    <row r="7511" spans="1:6" ht="45">
      <c r="A7511" s="617" t="s">
        <v>17782</v>
      </c>
      <c r="B7511" s="618" t="s">
        <v>17783</v>
      </c>
      <c r="C7511" s="619" t="s">
        <v>5390</v>
      </c>
      <c r="D7511" s="620">
        <v>757.94</v>
      </c>
      <c r="E7511" s="620">
        <v>459.33</v>
      </c>
      <c r="F7511" s="620">
        <v>1217.27</v>
      </c>
    </row>
    <row r="7512" spans="1:6" ht="45">
      <c r="A7512" s="617" t="s">
        <v>17784</v>
      </c>
      <c r="B7512" s="618" t="s">
        <v>17785</v>
      </c>
      <c r="C7512" s="619" t="s">
        <v>5390</v>
      </c>
      <c r="D7512" s="620">
        <v>797.43</v>
      </c>
      <c r="E7512" s="620">
        <v>367.5</v>
      </c>
      <c r="F7512" s="620">
        <v>1164.93</v>
      </c>
    </row>
    <row r="7513" spans="1:6" ht="45">
      <c r="A7513" s="617" t="s">
        <v>17786</v>
      </c>
      <c r="B7513" s="618" t="s">
        <v>17787</v>
      </c>
      <c r="C7513" s="619" t="s">
        <v>5390</v>
      </c>
      <c r="D7513" s="620">
        <v>822.56</v>
      </c>
      <c r="E7513" s="620">
        <v>396.46</v>
      </c>
      <c r="F7513" s="620">
        <v>1219.02</v>
      </c>
    </row>
    <row r="7514" spans="1:6" ht="30">
      <c r="A7514" s="612">
        <v>98111</v>
      </c>
      <c r="B7514" s="613" t="s">
        <v>8304</v>
      </c>
      <c r="C7514" s="614" t="s">
        <v>5390</v>
      </c>
      <c r="D7514" s="615">
        <v>47.32</v>
      </c>
      <c r="E7514" s="615">
        <v>5.83</v>
      </c>
      <c r="F7514" s="615">
        <v>53.15</v>
      </c>
    </row>
    <row r="7515" spans="1:6" ht="30">
      <c r="A7515" s="617" t="s">
        <v>17788</v>
      </c>
      <c r="B7515" s="618" t="s">
        <v>17789</v>
      </c>
      <c r="C7515" s="619" t="s">
        <v>5390</v>
      </c>
      <c r="D7515" s="620">
        <v>209.03</v>
      </c>
      <c r="E7515" s="620">
        <v>5.87</v>
      </c>
      <c r="F7515" s="620">
        <v>214.9</v>
      </c>
    </row>
    <row r="7516" spans="1:6" ht="30">
      <c r="A7516" s="617" t="s">
        <v>17790</v>
      </c>
      <c r="B7516" s="618" t="s">
        <v>17791</v>
      </c>
      <c r="C7516" s="619" t="s">
        <v>5390</v>
      </c>
      <c r="D7516" s="620">
        <v>127.17</v>
      </c>
      <c r="E7516" s="620">
        <v>2.5099999999999998</v>
      </c>
      <c r="F7516" s="620">
        <v>129.68</v>
      </c>
    </row>
    <row r="7517" spans="1:6">
      <c r="A7517" s="621"/>
      <c r="B7517" s="627" t="s">
        <v>11619</v>
      </c>
      <c r="C7517" s="628"/>
      <c r="D7517" s="629"/>
      <c r="E7517" s="629"/>
      <c r="F7517" s="629"/>
    </row>
    <row r="7518" spans="1:6" ht="30">
      <c r="A7518" s="612">
        <v>103001</v>
      </c>
      <c r="B7518" s="613" t="s">
        <v>10563</v>
      </c>
      <c r="C7518" s="614" t="s">
        <v>5390</v>
      </c>
      <c r="D7518" s="615">
        <v>238.08</v>
      </c>
      <c r="E7518" s="615">
        <v>17.11</v>
      </c>
      <c r="F7518" s="615">
        <v>255.19</v>
      </c>
    </row>
    <row r="7519" spans="1:6" ht="30">
      <c r="A7519" s="612">
        <v>103002</v>
      </c>
      <c r="B7519" s="613" t="s">
        <v>10564</v>
      </c>
      <c r="C7519" s="614" t="s">
        <v>5390</v>
      </c>
      <c r="D7519" s="615">
        <v>300.32</v>
      </c>
      <c r="E7519" s="615">
        <v>17.84</v>
      </c>
      <c r="F7519" s="615">
        <v>318.16000000000003</v>
      </c>
    </row>
    <row r="7520" spans="1:6" ht="30">
      <c r="A7520" s="612">
        <v>103003</v>
      </c>
      <c r="B7520" s="613" t="s">
        <v>10565</v>
      </c>
      <c r="C7520" s="614" t="s">
        <v>5390</v>
      </c>
      <c r="D7520" s="615">
        <v>424.85</v>
      </c>
      <c r="E7520" s="615">
        <v>19.3</v>
      </c>
      <c r="F7520" s="615">
        <v>444.15</v>
      </c>
    </row>
    <row r="7521" spans="1:6">
      <c r="A7521" s="617" t="s">
        <v>17792</v>
      </c>
      <c r="B7521" s="618" t="s">
        <v>17793</v>
      </c>
      <c r="C7521" s="619" t="s">
        <v>1</v>
      </c>
      <c r="D7521" s="620">
        <v>112.23</v>
      </c>
      <c r="E7521" s="620">
        <v>5.44</v>
      </c>
      <c r="F7521" s="620">
        <v>117.67</v>
      </c>
    </row>
    <row r="7522" spans="1:6">
      <c r="A7522" s="617" t="s">
        <v>14757</v>
      </c>
      <c r="B7522" s="618" t="s">
        <v>14758</v>
      </c>
      <c r="C7522" s="619" t="s">
        <v>5390</v>
      </c>
      <c r="D7522" s="620">
        <v>20.309999999999999</v>
      </c>
      <c r="E7522" s="620">
        <v>2.12</v>
      </c>
      <c r="F7522" s="620">
        <v>22.43</v>
      </c>
    </row>
    <row r="7523" spans="1:6">
      <c r="A7523" s="617" t="s">
        <v>14759</v>
      </c>
      <c r="B7523" s="618" t="s">
        <v>14760</v>
      </c>
      <c r="C7523" s="619" t="s">
        <v>1</v>
      </c>
      <c r="D7523" s="620">
        <v>26.88</v>
      </c>
      <c r="E7523" s="620">
        <v>2.12</v>
      </c>
      <c r="F7523" s="620">
        <v>29</v>
      </c>
    </row>
    <row r="7524" spans="1:6">
      <c r="A7524" s="617" t="s">
        <v>14761</v>
      </c>
      <c r="B7524" s="618" t="s">
        <v>14762</v>
      </c>
      <c r="C7524" s="619" t="s">
        <v>1</v>
      </c>
      <c r="D7524" s="620">
        <v>62.17</v>
      </c>
      <c r="E7524" s="620">
        <v>2.12</v>
      </c>
      <c r="F7524" s="620">
        <v>64.290000000000006</v>
      </c>
    </row>
    <row r="7525" spans="1:6">
      <c r="A7525" s="617" t="s">
        <v>14763</v>
      </c>
      <c r="B7525" s="618" t="s">
        <v>14764</v>
      </c>
      <c r="C7525" s="619" t="s">
        <v>1</v>
      </c>
      <c r="D7525" s="620">
        <v>141.99</v>
      </c>
      <c r="E7525" s="620">
        <v>2.12</v>
      </c>
      <c r="F7525" s="620">
        <v>144.11000000000001</v>
      </c>
    </row>
    <row r="7526" spans="1:6">
      <c r="A7526" s="617" t="s">
        <v>17794</v>
      </c>
      <c r="B7526" s="618" t="s">
        <v>17795</v>
      </c>
      <c r="C7526" s="619" t="s">
        <v>5421</v>
      </c>
      <c r="D7526" s="620">
        <v>197.7</v>
      </c>
      <c r="E7526" s="620">
        <v>7.26</v>
      </c>
      <c r="F7526" s="620">
        <v>204.96</v>
      </c>
    </row>
    <row r="7527" spans="1:6">
      <c r="A7527" s="617" t="s">
        <v>17796</v>
      </c>
      <c r="B7527" s="618" t="s">
        <v>17797</v>
      </c>
      <c r="C7527" s="619" t="s">
        <v>5421</v>
      </c>
      <c r="D7527" s="620">
        <v>717.08</v>
      </c>
      <c r="E7527" s="620">
        <v>7.26</v>
      </c>
      <c r="F7527" s="620">
        <v>724.34</v>
      </c>
    </row>
    <row r="7528" spans="1:6">
      <c r="A7528" s="617" t="s">
        <v>17798</v>
      </c>
      <c r="B7528" s="618" t="s">
        <v>17799</v>
      </c>
      <c r="C7528" s="619" t="s">
        <v>5421</v>
      </c>
      <c r="D7528" s="620">
        <v>816.67</v>
      </c>
      <c r="E7528" s="620">
        <v>7.26</v>
      </c>
      <c r="F7528" s="620">
        <v>823.93</v>
      </c>
    </row>
    <row r="7529" spans="1:6">
      <c r="A7529" s="617" t="s">
        <v>17800</v>
      </c>
      <c r="B7529" s="618" t="s">
        <v>17801</v>
      </c>
      <c r="C7529" s="619" t="s">
        <v>5421</v>
      </c>
      <c r="D7529" s="620">
        <v>87.9</v>
      </c>
      <c r="E7529" s="620">
        <v>7.26</v>
      </c>
      <c r="F7529" s="620">
        <v>95.16</v>
      </c>
    </row>
    <row r="7530" spans="1:6">
      <c r="A7530" s="617" t="s">
        <v>17802</v>
      </c>
      <c r="B7530" s="618" t="s">
        <v>17803</v>
      </c>
      <c r="C7530" s="619" t="s">
        <v>5421</v>
      </c>
      <c r="D7530" s="620">
        <v>90.64</v>
      </c>
      <c r="E7530" s="620">
        <v>7.26</v>
      </c>
      <c r="F7530" s="620">
        <v>97.9</v>
      </c>
    </row>
    <row r="7531" spans="1:6">
      <c r="A7531" s="621"/>
      <c r="B7531" s="627" t="s">
        <v>17804</v>
      </c>
      <c r="C7531" s="628"/>
      <c r="D7531" s="629"/>
      <c r="E7531" s="629"/>
      <c r="F7531" s="629"/>
    </row>
    <row r="7532" spans="1:6" ht="30">
      <c r="A7532" s="612">
        <v>103795</v>
      </c>
      <c r="B7532" s="613" t="s">
        <v>12064</v>
      </c>
      <c r="C7532" s="614" t="s">
        <v>99</v>
      </c>
      <c r="D7532" s="615">
        <v>47.93</v>
      </c>
      <c r="E7532" s="615">
        <v>32.18</v>
      </c>
      <c r="F7532" s="615">
        <v>80.11</v>
      </c>
    </row>
    <row r="7533" spans="1:6" ht="30">
      <c r="A7533" s="612">
        <v>103796</v>
      </c>
      <c r="B7533" s="613" t="s">
        <v>12065</v>
      </c>
      <c r="C7533" s="614" t="s">
        <v>99</v>
      </c>
      <c r="D7533" s="615">
        <v>39.58</v>
      </c>
      <c r="E7533" s="615">
        <v>11.71</v>
      </c>
      <c r="F7533" s="615">
        <v>51.29</v>
      </c>
    </row>
    <row r="7534" spans="1:6" ht="30">
      <c r="A7534" s="612">
        <v>103798</v>
      </c>
      <c r="B7534" s="613" t="s">
        <v>12067</v>
      </c>
      <c r="C7534" s="614" t="s">
        <v>5435</v>
      </c>
      <c r="D7534" s="615">
        <v>505.63</v>
      </c>
      <c r="E7534" s="615">
        <v>45.8</v>
      </c>
      <c r="F7534" s="615">
        <v>551.42999999999995</v>
      </c>
    </row>
    <row r="7535" spans="1:6" ht="45">
      <c r="A7535" s="612">
        <v>103801</v>
      </c>
      <c r="B7535" s="613" t="s">
        <v>12070</v>
      </c>
      <c r="C7535" s="614" t="s">
        <v>5435</v>
      </c>
      <c r="D7535" s="615">
        <v>438.07</v>
      </c>
      <c r="E7535" s="615">
        <v>149.69999999999999</v>
      </c>
      <c r="F7535" s="615">
        <v>587.77</v>
      </c>
    </row>
    <row r="7536" spans="1:6" ht="30">
      <c r="A7536" s="617" t="s">
        <v>17805</v>
      </c>
      <c r="B7536" s="618" t="s">
        <v>17806</v>
      </c>
      <c r="C7536" s="619" t="s">
        <v>1</v>
      </c>
      <c r="D7536" s="620">
        <v>454.08</v>
      </c>
      <c r="E7536" s="620">
        <v>191.89</v>
      </c>
      <c r="F7536" s="620">
        <v>645.97</v>
      </c>
    </row>
    <row r="7537" spans="1:6" ht="30">
      <c r="A7537" s="612">
        <v>103928</v>
      </c>
      <c r="B7537" s="613" t="s">
        <v>12073</v>
      </c>
      <c r="C7537" s="614" t="s">
        <v>5435</v>
      </c>
      <c r="D7537" s="615">
        <v>312.63</v>
      </c>
      <c r="E7537" s="615">
        <v>150.54</v>
      </c>
      <c r="F7537" s="615">
        <v>463.17</v>
      </c>
    </row>
    <row r="7538" spans="1:6" ht="45">
      <c r="A7538" s="612">
        <v>103929</v>
      </c>
      <c r="B7538" s="613" t="s">
        <v>12074</v>
      </c>
      <c r="C7538" s="614" t="s">
        <v>5435</v>
      </c>
      <c r="D7538" s="615">
        <v>833.86</v>
      </c>
      <c r="E7538" s="615">
        <v>266.86</v>
      </c>
      <c r="F7538" s="615">
        <v>1100.72</v>
      </c>
    </row>
    <row r="7539" spans="1:6" ht="45">
      <c r="A7539" s="612">
        <v>103930</v>
      </c>
      <c r="B7539" s="613" t="s">
        <v>12075</v>
      </c>
      <c r="C7539" s="614" t="s">
        <v>5435</v>
      </c>
      <c r="D7539" s="615">
        <v>500.46</v>
      </c>
      <c r="E7539" s="615">
        <v>179.83</v>
      </c>
      <c r="F7539" s="615">
        <v>680.29</v>
      </c>
    </row>
    <row r="7540" spans="1:6" ht="45">
      <c r="A7540" s="612">
        <v>103931</v>
      </c>
      <c r="B7540" s="613" t="s">
        <v>12076</v>
      </c>
      <c r="C7540" s="614" t="s">
        <v>5435</v>
      </c>
      <c r="D7540" s="615">
        <v>361.13</v>
      </c>
      <c r="E7540" s="615">
        <v>141.24</v>
      </c>
      <c r="F7540" s="615">
        <v>502.37</v>
      </c>
    </row>
    <row r="7541" spans="1:6" ht="45">
      <c r="A7541" s="612">
        <v>103932</v>
      </c>
      <c r="B7541" s="613" t="s">
        <v>12077</v>
      </c>
      <c r="C7541" s="614" t="s">
        <v>5435</v>
      </c>
      <c r="D7541" s="615">
        <v>340.71</v>
      </c>
      <c r="E7541" s="615">
        <v>135.57</v>
      </c>
      <c r="F7541" s="615">
        <v>476.28</v>
      </c>
    </row>
    <row r="7542" spans="1:6" ht="45">
      <c r="A7542" s="612">
        <v>103925</v>
      </c>
      <c r="B7542" s="613" t="s">
        <v>12071</v>
      </c>
      <c r="C7542" s="614" t="s">
        <v>5435</v>
      </c>
      <c r="D7542" s="615">
        <v>1155.3800000000001</v>
      </c>
      <c r="E7542" s="615">
        <v>421.43</v>
      </c>
      <c r="F7542" s="615">
        <v>1576.81</v>
      </c>
    </row>
    <row r="7543" spans="1:6" ht="45">
      <c r="A7543" s="612">
        <v>103926</v>
      </c>
      <c r="B7543" s="613" t="s">
        <v>12072</v>
      </c>
      <c r="C7543" s="614" t="s">
        <v>5435</v>
      </c>
      <c r="D7543" s="615">
        <v>954.52</v>
      </c>
      <c r="E7543" s="615">
        <v>303.56</v>
      </c>
      <c r="F7543" s="615">
        <v>1258.08</v>
      </c>
    </row>
    <row r="7544" spans="1:6" ht="30">
      <c r="A7544" s="612">
        <v>103933</v>
      </c>
      <c r="B7544" s="613" t="s">
        <v>12078</v>
      </c>
      <c r="C7544" s="614" t="s">
        <v>5435</v>
      </c>
      <c r="D7544" s="615">
        <v>1119.5899999999999</v>
      </c>
      <c r="E7544" s="615">
        <v>277.89999999999998</v>
      </c>
      <c r="F7544" s="615">
        <v>1397.49</v>
      </c>
    </row>
    <row r="7545" spans="1:6" ht="60">
      <c r="A7545" s="612">
        <v>103799</v>
      </c>
      <c r="B7545" s="613" t="s">
        <v>12068</v>
      </c>
      <c r="C7545" s="614" t="s">
        <v>5435</v>
      </c>
      <c r="D7545" s="615">
        <v>251.11</v>
      </c>
      <c r="E7545" s="615">
        <v>115.84</v>
      </c>
      <c r="F7545" s="615">
        <v>366.95</v>
      </c>
    </row>
    <row r="7546" spans="1:6" ht="30">
      <c r="A7546" s="612">
        <v>103800</v>
      </c>
      <c r="B7546" s="613" t="s">
        <v>12069</v>
      </c>
      <c r="C7546" s="614" t="s">
        <v>5435</v>
      </c>
      <c r="D7546" s="615">
        <v>312.63</v>
      </c>
      <c r="E7546" s="615">
        <v>150.54</v>
      </c>
      <c r="F7546" s="615">
        <v>463.17</v>
      </c>
    </row>
    <row r="7547" spans="1:6">
      <c r="A7547" s="621"/>
      <c r="B7547" s="627" t="s">
        <v>11620</v>
      </c>
      <c r="C7547" s="628"/>
      <c r="D7547" s="629"/>
      <c r="E7547" s="629"/>
      <c r="F7547" s="629"/>
    </row>
    <row r="7548" spans="1:6" ht="30">
      <c r="A7548" s="612">
        <v>97935</v>
      </c>
      <c r="B7548" s="613" t="s">
        <v>8305</v>
      </c>
      <c r="C7548" s="614" t="s">
        <v>5390</v>
      </c>
      <c r="D7548" s="615">
        <v>589.57000000000005</v>
      </c>
      <c r="E7548" s="615">
        <v>125.22</v>
      </c>
      <c r="F7548" s="615">
        <v>714.79</v>
      </c>
    </row>
    <row r="7549" spans="1:6" ht="30">
      <c r="A7549" s="612">
        <v>97936</v>
      </c>
      <c r="B7549" s="613" t="s">
        <v>8306</v>
      </c>
      <c r="C7549" s="614" t="s">
        <v>5390</v>
      </c>
      <c r="D7549" s="615">
        <v>1325.55</v>
      </c>
      <c r="E7549" s="615">
        <v>633.62</v>
      </c>
      <c r="F7549" s="615">
        <v>1959.17</v>
      </c>
    </row>
    <row r="7550" spans="1:6" ht="30">
      <c r="A7550" s="612">
        <v>97949</v>
      </c>
      <c r="B7550" s="613" t="s">
        <v>8307</v>
      </c>
      <c r="C7550" s="614" t="s">
        <v>5390</v>
      </c>
      <c r="D7550" s="615">
        <v>1204.3399999999999</v>
      </c>
      <c r="E7550" s="615">
        <v>610.89</v>
      </c>
      <c r="F7550" s="615">
        <v>1815.23</v>
      </c>
    </row>
    <row r="7551" spans="1:6" ht="30">
      <c r="A7551" s="612">
        <v>97950</v>
      </c>
      <c r="B7551" s="613" t="s">
        <v>8308</v>
      </c>
      <c r="C7551" s="614" t="s">
        <v>5390</v>
      </c>
      <c r="D7551" s="615">
        <v>2092.63</v>
      </c>
      <c r="E7551" s="615">
        <v>1087.79</v>
      </c>
      <c r="F7551" s="615">
        <v>3180.42</v>
      </c>
    </row>
    <row r="7552" spans="1:6" ht="30">
      <c r="A7552" s="612">
        <v>97951</v>
      </c>
      <c r="B7552" s="613" t="s">
        <v>8309</v>
      </c>
      <c r="C7552" s="614" t="s">
        <v>5390</v>
      </c>
      <c r="D7552" s="615">
        <v>1938.56</v>
      </c>
      <c r="E7552" s="615">
        <v>829.53</v>
      </c>
      <c r="F7552" s="615">
        <v>2768.09</v>
      </c>
    </row>
    <row r="7553" spans="1:6" ht="30">
      <c r="A7553" s="612">
        <v>97952</v>
      </c>
      <c r="B7553" s="613" t="s">
        <v>8310</v>
      </c>
      <c r="C7553" s="614" t="s">
        <v>5390</v>
      </c>
      <c r="D7553" s="615">
        <v>3312.17</v>
      </c>
      <c r="E7553" s="615">
        <v>1415.42</v>
      </c>
      <c r="F7553" s="615">
        <v>4727.59</v>
      </c>
    </row>
    <row r="7554" spans="1:6" ht="30">
      <c r="A7554" s="612">
        <v>97956</v>
      </c>
      <c r="B7554" s="613" t="s">
        <v>8311</v>
      </c>
      <c r="C7554" s="614" t="s">
        <v>5390</v>
      </c>
      <c r="D7554" s="615">
        <v>920.7</v>
      </c>
      <c r="E7554" s="615">
        <v>463.89</v>
      </c>
      <c r="F7554" s="615">
        <v>1384.59</v>
      </c>
    </row>
    <row r="7555" spans="1:6" ht="30">
      <c r="A7555" s="612">
        <v>97957</v>
      </c>
      <c r="B7555" s="613" t="s">
        <v>8312</v>
      </c>
      <c r="C7555" s="614" t="s">
        <v>5390</v>
      </c>
      <c r="D7555" s="615">
        <v>1629.94</v>
      </c>
      <c r="E7555" s="615">
        <v>856.02</v>
      </c>
      <c r="F7555" s="615">
        <v>2485.96</v>
      </c>
    </row>
    <row r="7556" spans="1:6" ht="30">
      <c r="A7556" s="612">
        <v>97961</v>
      </c>
      <c r="B7556" s="613" t="s">
        <v>8313</v>
      </c>
      <c r="C7556" s="614" t="s">
        <v>5390</v>
      </c>
      <c r="D7556" s="615">
        <v>1521.28</v>
      </c>
      <c r="E7556" s="615">
        <v>627.79999999999995</v>
      </c>
      <c r="F7556" s="615">
        <v>2149.08</v>
      </c>
    </row>
    <row r="7557" spans="1:6" ht="30">
      <c r="A7557" s="612">
        <v>97973</v>
      </c>
      <c r="B7557" s="613" t="s">
        <v>8314</v>
      </c>
      <c r="C7557" s="614" t="s">
        <v>5390</v>
      </c>
      <c r="D7557" s="615">
        <v>2871.96</v>
      </c>
      <c r="E7557" s="615">
        <v>1144.31</v>
      </c>
      <c r="F7557" s="615">
        <v>4016.27</v>
      </c>
    </row>
    <row r="7558" spans="1:6">
      <c r="A7558" s="621"/>
      <c r="B7558" s="627" t="s">
        <v>8315</v>
      </c>
      <c r="C7558" s="628"/>
      <c r="D7558" s="629"/>
      <c r="E7558" s="629"/>
      <c r="F7558" s="629"/>
    </row>
    <row r="7559" spans="1:6">
      <c r="A7559" s="621"/>
      <c r="B7559" s="627" t="s">
        <v>11621</v>
      </c>
      <c r="C7559" s="628"/>
      <c r="D7559" s="629"/>
      <c r="E7559" s="629"/>
      <c r="F7559" s="629"/>
    </row>
    <row r="7560" spans="1:6" ht="30">
      <c r="A7560" s="612">
        <v>102727</v>
      </c>
      <c r="B7560" s="613" t="s">
        <v>10573</v>
      </c>
      <c r="C7560" s="614" t="s">
        <v>99</v>
      </c>
      <c r="D7560" s="615">
        <v>57.31</v>
      </c>
      <c r="E7560" s="615">
        <v>34.64</v>
      </c>
      <c r="F7560" s="615">
        <v>91.95</v>
      </c>
    </row>
    <row r="7561" spans="1:6">
      <c r="A7561" s="621"/>
      <c r="B7561" s="627" t="s">
        <v>11622</v>
      </c>
      <c r="C7561" s="628"/>
      <c r="D7561" s="629"/>
      <c r="E7561" s="629"/>
      <c r="F7561" s="629"/>
    </row>
    <row r="7562" spans="1:6" ht="30">
      <c r="A7562" s="612">
        <v>102728</v>
      </c>
      <c r="B7562" s="613" t="s">
        <v>10574</v>
      </c>
      <c r="C7562" s="614" t="s">
        <v>5815</v>
      </c>
      <c r="D7562" s="615">
        <v>11.84</v>
      </c>
      <c r="E7562" s="615">
        <v>3.56</v>
      </c>
      <c r="F7562" s="615">
        <v>15.4</v>
      </c>
    </row>
    <row r="7563" spans="1:6" ht="30">
      <c r="A7563" s="612">
        <v>102729</v>
      </c>
      <c r="B7563" s="613" t="s">
        <v>10575</v>
      </c>
      <c r="C7563" s="614" t="s">
        <v>5815</v>
      </c>
      <c r="D7563" s="615">
        <v>11.81</v>
      </c>
      <c r="E7563" s="615">
        <v>2.4700000000000002</v>
      </c>
      <c r="F7563" s="615">
        <v>14.28</v>
      </c>
    </row>
    <row r="7564" spans="1:6" ht="30">
      <c r="A7564" s="612">
        <v>102730</v>
      </c>
      <c r="B7564" s="613" t="s">
        <v>10576</v>
      </c>
      <c r="C7564" s="614" t="s">
        <v>5815</v>
      </c>
      <c r="D7564" s="615">
        <v>10.89</v>
      </c>
      <c r="E7564" s="615">
        <v>1.78</v>
      </c>
      <c r="F7564" s="615">
        <v>12.67</v>
      </c>
    </row>
    <row r="7565" spans="1:6" ht="30">
      <c r="A7565" s="612">
        <v>102731</v>
      </c>
      <c r="B7565" s="613" t="s">
        <v>10577</v>
      </c>
      <c r="C7565" s="614" t="s">
        <v>5815</v>
      </c>
      <c r="D7565" s="615">
        <v>9.41</v>
      </c>
      <c r="E7565" s="615">
        <v>1.25</v>
      </c>
      <c r="F7565" s="615">
        <v>10.66</v>
      </c>
    </row>
    <row r="7566" spans="1:6" ht="30">
      <c r="A7566" s="612">
        <v>102732</v>
      </c>
      <c r="B7566" s="613" t="s">
        <v>10578</v>
      </c>
      <c r="C7566" s="614" t="s">
        <v>5815</v>
      </c>
      <c r="D7566" s="615">
        <v>9.2200000000000006</v>
      </c>
      <c r="E7566" s="615">
        <v>0.81</v>
      </c>
      <c r="F7566" s="615">
        <v>10.029999999999999</v>
      </c>
    </row>
    <row r="7567" spans="1:6" ht="30">
      <c r="A7567" s="612">
        <v>102733</v>
      </c>
      <c r="B7567" s="613" t="s">
        <v>10579</v>
      </c>
      <c r="C7567" s="614" t="s">
        <v>5815</v>
      </c>
      <c r="D7567" s="615">
        <v>10.59</v>
      </c>
      <c r="E7567" s="615">
        <v>0.52</v>
      </c>
      <c r="F7567" s="615">
        <v>11.11</v>
      </c>
    </row>
    <row r="7568" spans="1:6">
      <c r="A7568" s="612">
        <v>102734</v>
      </c>
      <c r="B7568" s="613" t="s">
        <v>10580</v>
      </c>
      <c r="C7568" s="614" t="s">
        <v>5815</v>
      </c>
      <c r="D7568" s="615">
        <v>11.76</v>
      </c>
      <c r="E7568" s="615">
        <v>2.65</v>
      </c>
      <c r="F7568" s="615">
        <v>14.41</v>
      </c>
    </row>
    <row r="7569" spans="1:6">
      <c r="A7569" s="612">
        <v>102735</v>
      </c>
      <c r="B7569" s="613" t="s">
        <v>10581</v>
      </c>
      <c r="C7569" s="614" t="s">
        <v>5815</v>
      </c>
      <c r="D7569" s="615">
        <v>11.65</v>
      </c>
      <c r="E7569" s="615">
        <v>1.77</v>
      </c>
      <c r="F7569" s="615">
        <v>13.42</v>
      </c>
    </row>
    <row r="7570" spans="1:6">
      <c r="A7570" s="621"/>
      <c r="B7570" s="627" t="s">
        <v>11623</v>
      </c>
      <c r="C7570" s="628"/>
      <c r="D7570" s="629"/>
      <c r="E7570" s="629"/>
      <c r="F7570" s="629"/>
    </row>
    <row r="7571" spans="1:6" ht="30">
      <c r="A7571" s="612">
        <v>102736</v>
      </c>
      <c r="B7571" s="613" t="s">
        <v>10582</v>
      </c>
      <c r="C7571" s="614" t="s">
        <v>5435</v>
      </c>
      <c r="D7571" s="615">
        <v>499.44</v>
      </c>
      <c r="E7571" s="615">
        <v>33.81</v>
      </c>
      <c r="F7571" s="615">
        <v>533.25</v>
      </c>
    </row>
    <row r="7572" spans="1:6">
      <c r="A7572" s="621"/>
      <c r="B7572" s="627" t="s">
        <v>11624</v>
      </c>
      <c r="C7572" s="628"/>
      <c r="D7572" s="629"/>
      <c r="E7572" s="629"/>
      <c r="F7572" s="629"/>
    </row>
    <row r="7573" spans="1:6" ht="30">
      <c r="A7573" s="612">
        <v>102737</v>
      </c>
      <c r="B7573" s="613" t="s">
        <v>10583</v>
      </c>
      <c r="C7573" s="614" t="s">
        <v>5390</v>
      </c>
      <c r="D7573" s="615">
        <v>787.2</v>
      </c>
      <c r="E7573" s="615">
        <v>236.29</v>
      </c>
      <c r="F7573" s="615">
        <v>1023.49</v>
      </c>
    </row>
    <row r="7574" spans="1:6" ht="30">
      <c r="A7574" s="612">
        <v>102738</v>
      </c>
      <c r="B7574" s="613" t="s">
        <v>10584</v>
      </c>
      <c r="C7574" s="614" t="s">
        <v>5390</v>
      </c>
      <c r="D7574" s="615">
        <v>1636.25</v>
      </c>
      <c r="E7574" s="615">
        <v>462.24</v>
      </c>
      <c r="F7574" s="615">
        <v>2098.4899999999998</v>
      </c>
    </row>
    <row r="7575" spans="1:6" ht="30">
      <c r="A7575" s="612">
        <v>102739</v>
      </c>
      <c r="B7575" s="613" t="s">
        <v>10585</v>
      </c>
      <c r="C7575" s="614" t="s">
        <v>5390</v>
      </c>
      <c r="D7575" s="615">
        <v>2762.68</v>
      </c>
      <c r="E7575" s="615">
        <v>755.88</v>
      </c>
      <c r="F7575" s="615">
        <v>3518.56</v>
      </c>
    </row>
    <row r="7576" spans="1:6" ht="30">
      <c r="A7576" s="612">
        <v>102740</v>
      </c>
      <c r="B7576" s="613" t="s">
        <v>10586</v>
      </c>
      <c r="C7576" s="614" t="s">
        <v>5390</v>
      </c>
      <c r="D7576" s="615">
        <v>4172.3100000000004</v>
      </c>
      <c r="E7576" s="615">
        <v>1106.21</v>
      </c>
      <c r="F7576" s="615">
        <v>5278.52</v>
      </c>
    </row>
    <row r="7577" spans="1:6" ht="30">
      <c r="A7577" s="612">
        <v>102741</v>
      </c>
      <c r="B7577" s="613" t="s">
        <v>10587</v>
      </c>
      <c r="C7577" s="614" t="s">
        <v>5390</v>
      </c>
      <c r="D7577" s="615">
        <v>5896.92</v>
      </c>
      <c r="E7577" s="615">
        <v>1517.07</v>
      </c>
      <c r="F7577" s="615">
        <v>7413.99</v>
      </c>
    </row>
    <row r="7578" spans="1:6" ht="30">
      <c r="A7578" s="612">
        <v>102742</v>
      </c>
      <c r="B7578" s="613" t="s">
        <v>10588</v>
      </c>
      <c r="C7578" s="614" t="s">
        <v>5390</v>
      </c>
      <c r="D7578" s="615">
        <v>10282.74</v>
      </c>
      <c r="E7578" s="615">
        <v>2562.6999999999998</v>
      </c>
      <c r="F7578" s="615">
        <v>12845.44</v>
      </c>
    </row>
    <row r="7579" spans="1:6" ht="30">
      <c r="A7579" s="612">
        <v>102750</v>
      </c>
      <c r="B7579" s="613" t="s">
        <v>10596</v>
      </c>
      <c r="C7579" s="614" t="s">
        <v>5390</v>
      </c>
      <c r="D7579" s="615">
        <v>2006.01</v>
      </c>
      <c r="E7579" s="615">
        <v>554.20000000000005</v>
      </c>
      <c r="F7579" s="615">
        <v>2560.21</v>
      </c>
    </row>
    <row r="7580" spans="1:6" ht="30">
      <c r="A7580" s="612">
        <v>102751</v>
      </c>
      <c r="B7580" s="613" t="s">
        <v>10597</v>
      </c>
      <c r="C7580" s="614" t="s">
        <v>5390</v>
      </c>
      <c r="D7580" s="615">
        <v>3535.98</v>
      </c>
      <c r="E7580" s="615">
        <v>921.13</v>
      </c>
      <c r="F7580" s="615">
        <v>4457.1099999999997</v>
      </c>
    </row>
    <row r="7581" spans="1:6" ht="30">
      <c r="A7581" s="612">
        <v>102752</v>
      </c>
      <c r="B7581" s="613" t="s">
        <v>10598</v>
      </c>
      <c r="C7581" s="614" t="s">
        <v>5390</v>
      </c>
      <c r="D7581" s="615">
        <v>5692.44</v>
      </c>
      <c r="E7581" s="615">
        <v>1418.69</v>
      </c>
      <c r="F7581" s="615">
        <v>7111.13</v>
      </c>
    </row>
    <row r="7582" spans="1:6" ht="30">
      <c r="A7582" s="612">
        <v>102753</v>
      </c>
      <c r="B7582" s="613" t="s">
        <v>10599</v>
      </c>
      <c r="C7582" s="614" t="s">
        <v>5390</v>
      </c>
      <c r="D7582" s="615">
        <v>8502.2900000000009</v>
      </c>
      <c r="E7582" s="615">
        <v>2037.92</v>
      </c>
      <c r="F7582" s="615">
        <v>10540.21</v>
      </c>
    </row>
    <row r="7583" spans="1:6" ht="30">
      <c r="A7583" s="612">
        <v>102754</v>
      </c>
      <c r="B7583" s="613" t="s">
        <v>10600</v>
      </c>
      <c r="C7583" s="614" t="s">
        <v>5390</v>
      </c>
      <c r="D7583" s="615">
        <v>16293.82</v>
      </c>
      <c r="E7583" s="615">
        <v>3754.65</v>
      </c>
      <c r="F7583" s="615">
        <v>20048.47</v>
      </c>
    </row>
    <row r="7584" spans="1:6" ht="30">
      <c r="A7584" s="612">
        <v>102761</v>
      </c>
      <c r="B7584" s="613" t="s">
        <v>10607</v>
      </c>
      <c r="C7584" s="614" t="s">
        <v>5390</v>
      </c>
      <c r="D7584" s="615">
        <v>9408.52</v>
      </c>
      <c r="E7584" s="615">
        <v>2785.11</v>
      </c>
      <c r="F7584" s="615">
        <v>12193.63</v>
      </c>
    </row>
    <row r="7585" spans="1:6" ht="30">
      <c r="A7585" s="612">
        <v>102762</v>
      </c>
      <c r="B7585" s="613" t="s">
        <v>10608</v>
      </c>
      <c r="C7585" s="614" t="s">
        <v>5390</v>
      </c>
      <c r="D7585" s="615">
        <v>14842.05</v>
      </c>
      <c r="E7585" s="615">
        <v>3977.21</v>
      </c>
      <c r="F7585" s="615">
        <v>18819.259999999998</v>
      </c>
    </row>
    <row r="7586" spans="1:6" ht="30">
      <c r="A7586" s="612">
        <v>102763</v>
      </c>
      <c r="B7586" s="613" t="s">
        <v>10609</v>
      </c>
      <c r="C7586" s="614" t="s">
        <v>5390</v>
      </c>
      <c r="D7586" s="615">
        <v>20829.419999999998</v>
      </c>
      <c r="E7586" s="615">
        <v>5361.67</v>
      </c>
      <c r="F7586" s="615">
        <v>26191.09</v>
      </c>
    </row>
    <row r="7587" spans="1:6" ht="30">
      <c r="A7587" s="612">
        <v>102764</v>
      </c>
      <c r="B7587" s="613" t="s">
        <v>10610</v>
      </c>
      <c r="C7587" s="614" t="s">
        <v>5390</v>
      </c>
      <c r="D7587" s="615">
        <v>29944.01</v>
      </c>
      <c r="E7587" s="615">
        <v>6994.91</v>
      </c>
      <c r="F7587" s="615">
        <v>36938.92</v>
      </c>
    </row>
    <row r="7588" spans="1:6" ht="30">
      <c r="A7588" s="612">
        <v>102773</v>
      </c>
      <c r="B7588" s="613" t="s">
        <v>10619</v>
      </c>
      <c r="C7588" s="614" t="s">
        <v>5390</v>
      </c>
      <c r="D7588" s="615">
        <v>6555.15</v>
      </c>
      <c r="E7588" s="615">
        <v>1329.37</v>
      </c>
      <c r="F7588" s="615">
        <v>7884.52</v>
      </c>
    </row>
    <row r="7589" spans="1:6" ht="30">
      <c r="A7589" s="612">
        <v>102774</v>
      </c>
      <c r="B7589" s="613" t="s">
        <v>10620</v>
      </c>
      <c r="C7589" s="614" t="s">
        <v>5390</v>
      </c>
      <c r="D7589" s="615">
        <v>6555.15</v>
      </c>
      <c r="E7589" s="615">
        <v>1329.37</v>
      </c>
      <c r="F7589" s="615">
        <v>7884.52</v>
      </c>
    </row>
    <row r="7590" spans="1:6" ht="30">
      <c r="A7590" s="612">
        <v>102775</v>
      </c>
      <c r="B7590" s="613" t="s">
        <v>10621</v>
      </c>
      <c r="C7590" s="614" t="s">
        <v>5390</v>
      </c>
      <c r="D7590" s="615">
        <v>9738.39</v>
      </c>
      <c r="E7590" s="615">
        <v>1998.97</v>
      </c>
      <c r="F7590" s="615">
        <v>11737.36</v>
      </c>
    </row>
    <row r="7591" spans="1:6" ht="30">
      <c r="A7591" s="612">
        <v>102776</v>
      </c>
      <c r="B7591" s="613" t="s">
        <v>10622</v>
      </c>
      <c r="C7591" s="614" t="s">
        <v>5390</v>
      </c>
      <c r="D7591" s="615">
        <v>9738.39</v>
      </c>
      <c r="E7591" s="615">
        <v>1998.97</v>
      </c>
      <c r="F7591" s="615">
        <v>11737.36</v>
      </c>
    </row>
    <row r="7592" spans="1:6" ht="30">
      <c r="A7592" s="612">
        <v>102777</v>
      </c>
      <c r="B7592" s="613" t="s">
        <v>10623</v>
      </c>
      <c r="C7592" s="614" t="s">
        <v>5390</v>
      </c>
      <c r="D7592" s="615">
        <v>14710.16</v>
      </c>
      <c r="E7592" s="615">
        <v>3034.87</v>
      </c>
      <c r="F7592" s="615">
        <v>17745.03</v>
      </c>
    </row>
    <row r="7593" spans="1:6" ht="30">
      <c r="A7593" s="612">
        <v>102778</v>
      </c>
      <c r="B7593" s="613" t="s">
        <v>10624</v>
      </c>
      <c r="C7593" s="614" t="s">
        <v>5390</v>
      </c>
      <c r="D7593" s="615">
        <v>23282.01</v>
      </c>
      <c r="E7593" s="615">
        <v>3232.05</v>
      </c>
      <c r="F7593" s="615">
        <v>26514.06</v>
      </c>
    </row>
    <row r="7594" spans="1:6" ht="30">
      <c r="A7594" s="612">
        <v>102791</v>
      </c>
      <c r="B7594" s="613" t="s">
        <v>10637</v>
      </c>
      <c r="C7594" s="614" t="s">
        <v>5390</v>
      </c>
      <c r="D7594" s="615">
        <v>24312.26</v>
      </c>
      <c r="E7594" s="615">
        <v>4376.7</v>
      </c>
      <c r="F7594" s="615">
        <v>28688.959999999999</v>
      </c>
    </row>
    <row r="7595" spans="1:6" ht="30">
      <c r="A7595" s="612">
        <v>102792</v>
      </c>
      <c r="B7595" s="613" t="s">
        <v>10638</v>
      </c>
      <c r="C7595" s="614" t="s">
        <v>5390</v>
      </c>
      <c r="D7595" s="615">
        <v>39981.65</v>
      </c>
      <c r="E7595" s="615">
        <v>6685.46</v>
      </c>
      <c r="F7595" s="615">
        <v>46667.11</v>
      </c>
    </row>
    <row r="7596" spans="1:6" ht="30">
      <c r="A7596" s="612">
        <v>102793</v>
      </c>
      <c r="B7596" s="613" t="s">
        <v>10639</v>
      </c>
      <c r="C7596" s="614" t="s">
        <v>5390</v>
      </c>
      <c r="D7596" s="615">
        <v>54601.26</v>
      </c>
      <c r="E7596" s="615">
        <v>8289.6299999999992</v>
      </c>
      <c r="F7596" s="615">
        <v>62890.89</v>
      </c>
    </row>
    <row r="7597" spans="1:6" ht="30">
      <c r="A7597" s="612">
        <v>102794</v>
      </c>
      <c r="B7597" s="613" t="s">
        <v>10640</v>
      </c>
      <c r="C7597" s="614" t="s">
        <v>5390</v>
      </c>
      <c r="D7597" s="615">
        <v>78405.41</v>
      </c>
      <c r="E7597" s="615">
        <v>11597</v>
      </c>
      <c r="F7597" s="615">
        <v>90002.41</v>
      </c>
    </row>
    <row r="7598" spans="1:6">
      <c r="A7598" s="621"/>
      <c r="B7598" s="627" t="s">
        <v>11625</v>
      </c>
      <c r="C7598" s="628"/>
      <c r="D7598" s="629"/>
      <c r="E7598" s="629"/>
      <c r="F7598" s="629"/>
    </row>
    <row r="7599" spans="1:6" ht="30">
      <c r="A7599" s="612">
        <v>102743</v>
      </c>
      <c r="B7599" s="613" t="s">
        <v>10589</v>
      </c>
      <c r="C7599" s="614" t="s">
        <v>5390</v>
      </c>
      <c r="D7599" s="615">
        <v>3347.3</v>
      </c>
      <c r="E7599" s="615">
        <v>910</v>
      </c>
      <c r="F7599" s="615">
        <v>4257.3</v>
      </c>
    </row>
    <row r="7600" spans="1:6" ht="30">
      <c r="A7600" s="612">
        <v>102744</v>
      </c>
      <c r="B7600" s="613" t="s">
        <v>10590</v>
      </c>
      <c r="C7600" s="614" t="s">
        <v>5390</v>
      </c>
      <c r="D7600" s="615">
        <v>5054.41</v>
      </c>
      <c r="E7600" s="615">
        <v>1329.48</v>
      </c>
      <c r="F7600" s="615">
        <v>6383.89</v>
      </c>
    </row>
    <row r="7601" spans="1:6" ht="30">
      <c r="A7601" s="612">
        <v>102745</v>
      </c>
      <c r="B7601" s="613" t="s">
        <v>10591</v>
      </c>
      <c r="C7601" s="614" t="s">
        <v>5390</v>
      </c>
      <c r="D7601" s="615">
        <v>7155.8</v>
      </c>
      <c r="E7601" s="615">
        <v>1823.94</v>
      </c>
      <c r="F7601" s="615">
        <v>8979.74</v>
      </c>
    </row>
    <row r="7602" spans="1:6" ht="30">
      <c r="A7602" s="612">
        <v>102746</v>
      </c>
      <c r="B7602" s="613" t="s">
        <v>10592</v>
      </c>
      <c r="C7602" s="614" t="s">
        <v>5390</v>
      </c>
      <c r="D7602" s="615">
        <v>12497.87</v>
      </c>
      <c r="E7602" s="615">
        <v>3079.42</v>
      </c>
      <c r="F7602" s="615">
        <v>15577.29</v>
      </c>
    </row>
    <row r="7603" spans="1:6" ht="30">
      <c r="A7603" s="612">
        <v>102755</v>
      </c>
      <c r="B7603" s="613" t="s">
        <v>10601</v>
      </c>
      <c r="C7603" s="614" t="s">
        <v>5390</v>
      </c>
      <c r="D7603" s="615">
        <v>8001.09</v>
      </c>
      <c r="E7603" s="615">
        <v>1931.3</v>
      </c>
      <c r="F7603" s="615">
        <v>9932.39</v>
      </c>
    </row>
    <row r="7604" spans="1:6" ht="30">
      <c r="A7604" s="612">
        <v>102756</v>
      </c>
      <c r="B7604" s="613" t="s">
        <v>10602</v>
      </c>
      <c r="C7604" s="614" t="s">
        <v>5390</v>
      </c>
      <c r="D7604" s="615">
        <v>11988.99</v>
      </c>
      <c r="E7604" s="615">
        <v>2780.5</v>
      </c>
      <c r="F7604" s="615">
        <v>14769.49</v>
      </c>
    </row>
    <row r="7605" spans="1:6" ht="30">
      <c r="A7605" s="612">
        <v>102757</v>
      </c>
      <c r="B7605" s="613" t="s">
        <v>10603</v>
      </c>
      <c r="C7605" s="614" t="s">
        <v>5390</v>
      </c>
      <c r="D7605" s="615">
        <v>22480.22</v>
      </c>
      <c r="E7605" s="615">
        <v>5009.87</v>
      </c>
      <c r="F7605" s="615">
        <v>27490.09</v>
      </c>
    </row>
    <row r="7606" spans="1:6" ht="30">
      <c r="A7606" s="612">
        <v>102765</v>
      </c>
      <c r="B7606" s="613" t="s">
        <v>10611</v>
      </c>
      <c r="C7606" s="614" t="s">
        <v>5390</v>
      </c>
      <c r="D7606" s="615">
        <v>11692.17</v>
      </c>
      <c r="E7606" s="615">
        <v>3446.4</v>
      </c>
      <c r="F7606" s="615">
        <v>15138.57</v>
      </c>
    </row>
    <row r="7607" spans="1:6" ht="30">
      <c r="A7607" s="612">
        <v>102766</v>
      </c>
      <c r="B7607" s="613" t="s">
        <v>10612</v>
      </c>
      <c r="C7607" s="614" t="s">
        <v>5390</v>
      </c>
      <c r="D7607" s="615">
        <v>17998.52</v>
      </c>
      <c r="E7607" s="615">
        <v>4801.8100000000004</v>
      </c>
      <c r="F7607" s="615">
        <v>22800.33</v>
      </c>
    </row>
    <row r="7608" spans="1:6" ht="30">
      <c r="A7608" s="612">
        <v>102767</v>
      </c>
      <c r="B7608" s="613" t="s">
        <v>10613</v>
      </c>
      <c r="C7608" s="614" t="s">
        <v>5390</v>
      </c>
      <c r="D7608" s="615">
        <v>25477.7</v>
      </c>
      <c r="E7608" s="615">
        <v>6492.54</v>
      </c>
      <c r="F7608" s="615">
        <v>31970.240000000002</v>
      </c>
    </row>
    <row r="7609" spans="1:6" ht="30">
      <c r="A7609" s="612">
        <v>102768</v>
      </c>
      <c r="B7609" s="613" t="s">
        <v>10614</v>
      </c>
      <c r="C7609" s="614" t="s">
        <v>5390</v>
      </c>
      <c r="D7609" s="615">
        <v>36313.68</v>
      </c>
      <c r="E7609" s="615">
        <v>8376.75</v>
      </c>
      <c r="F7609" s="615">
        <v>44690.43</v>
      </c>
    </row>
    <row r="7610" spans="1:6" ht="30">
      <c r="A7610" s="612">
        <v>102779</v>
      </c>
      <c r="B7610" s="613" t="s">
        <v>10625</v>
      </c>
      <c r="C7610" s="614" t="s">
        <v>5390</v>
      </c>
      <c r="D7610" s="615">
        <v>6555.15</v>
      </c>
      <c r="E7610" s="615">
        <v>1329.37</v>
      </c>
      <c r="F7610" s="615">
        <v>7884.52</v>
      </c>
    </row>
    <row r="7611" spans="1:6" ht="30">
      <c r="A7611" s="612">
        <v>102780</v>
      </c>
      <c r="B7611" s="613" t="s">
        <v>10626</v>
      </c>
      <c r="C7611" s="614" t="s">
        <v>5390</v>
      </c>
      <c r="D7611" s="615">
        <v>7547.85</v>
      </c>
      <c r="E7611" s="615">
        <v>1528.29</v>
      </c>
      <c r="F7611" s="615">
        <v>9076.14</v>
      </c>
    </row>
    <row r="7612" spans="1:6" ht="30">
      <c r="A7612" s="612">
        <v>102781</v>
      </c>
      <c r="B7612" s="613" t="s">
        <v>10627</v>
      </c>
      <c r="C7612" s="614" t="s">
        <v>5390</v>
      </c>
      <c r="D7612" s="615">
        <v>11129</v>
      </c>
      <c r="E7612" s="615">
        <v>2281.58</v>
      </c>
      <c r="F7612" s="615">
        <v>13410.58</v>
      </c>
    </row>
    <row r="7613" spans="1:6" ht="30">
      <c r="A7613" s="612">
        <v>102782</v>
      </c>
      <c r="B7613" s="613" t="s">
        <v>10628</v>
      </c>
      <c r="C7613" s="614" t="s">
        <v>5390</v>
      </c>
      <c r="D7613" s="615">
        <v>12598.57</v>
      </c>
      <c r="E7613" s="615">
        <v>2333.36</v>
      </c>
      <c r="F7613" s="615">
        <v>14931.93</v>
      </c>
    </row>
    <row r="7614" spans="1:6" ht="30">
      <c r="A7614" s="612">
        <v>102783</v>
      </c>
      <c r="B7614" s="613" t="s">
        <v>10629</v>
      </c>
      <c r="C7614" s="614" t="s">
        <v>5390</v>
      </c>
      <c r="D7614" s="615">
        <v>16577.61</v>
      </c>
      <c r="E7614" s="615">
        <v>3170.37</v>
      </c>
      <c r="F7614" s="615">
        <v>19747.98</v>
      </c>
    </row>
    <row r="7615" spans="1:6" ht="30">
      <c r="A7615" s="612">
        <v>102784</v>
      </c>
      <c r="B7615" s="613" t="s">
        <v>10630</v>
      </c>
      <c r="C7615" s="614" t="s">
        <v>5390</v>
      </c>
      <c r="D7615" s="615">
        <v>27567.96</v>
      </c>
      <c r="E7615" s="615">
        <v>3330.61</v>
      </c>
      <c r="F7615" s="615">
        <v>30898.57</v>
      </c>
    </row>
    <row r="7616" spans="1:6" ht="30">
      <c r="A7616" s="612">
        <v>102795</v>
      </c>
      <c r="B7616" s="613" t="s">
        <v>10641</v>
      </c>
      <c r="C7616" s="614" t="s">
        <v>5390</v>
      </c>
      <c r="D7616" s="615">
        <v>25973.91</v>
      </c>
      <c r="E7616" s="615">
        <v>4665.57</v>
      </c>
      <c r="F7616" s="615">
        <v>30639.48</v>
      </c>
    </row>
    <row r="7617" spans="1:6" ht="30">
      <c r="A7617" s="612">
        <v>102796</v>
      </c>
      <c r="B7617" s="613" t="s">
        <v>10642</v>
      </c>
      <c r="C7617" s="614" t="s">
        <v>5390</v>
      </c>
      <c r="D7617" s="615">
        <v>42410.22</v>
      </c>
      <c r="E7617" s="615">
        <v>7002.02</v>
      </c>
      <c r="F7617" s="615">
        <v>49412.24</v>
      </c>
    </row>
    <row r="7618" spans="1:6" ht="30">
      <c r="A7618" s="612">
        <v>102797</v>
      </c>
      <c r="B7618" s="613" t="s">
        <v>10643</v>
      </c>
      <c r="C7618" s="614" t="s">
        <v>5390</v>
      </c>
      <c r="D7618" s="615">
        <v>60504.05</v>
      </c>
      <c r="E7618" s="615">
        <v>9606.7000000000007</v>
      </c>
      <c r="F7618" s="615">
        <v>70110.75</v>
      </c>
    </row>
    <row r="7619" spans="1:6" ht="30">
      <c r="A7619" s="612">
        <v>102798</v>
      </c>
      <c r="B7619" s="613" t="s">
        <v>10644</v>
      </c>
      <c r="C7619" s="614" t="s">
        <v>5390</v>
      </c>
      <c r="D7619" s="615">
        <v>74182.259999999995</v>
      </c>
      <c r="E7619" s="615">
        <v>11567.17</v>
      </c>
      <c r="F7619" s="615">
        <v>85749.43</v>
      </c>
    </row>
    <row r="7620" spans="1:6">
      <c r="A7620" s="621"/>
      <c r="B7620" s="627" t="s">
        <v>11626</v>
      </c>
      <c r="C7620" s="628"/>
      <c r="D7620" s="629"/>
      <c r="E7620" s="629"/>
      <c r="F7620" s="629"/>
    </row>
    <row r="7621" spans="1:6" ht="30">
      <c r="A7621" s="612">
        <v>102747</v>
      </c>
      <c r="B7621" s="613" t="s">
        <v>10593</v>
      </c>
      <c r="C7621" s="614" t="s">
        <v>5390</v>
      </c>
      <c r="D7621" s="615">
        <v>6294.63</v>
      </c>
      <c r="E7621" s="615">
        <v>1628.11</v>
      </c>
      <c r="F7621" s="615">
        <v>7922.74</v>
      </c>
    </row>
    <row r="7622" spans="1:6" ht="30">
      <c r="A7622" s="612">
        <v>102748</v>
      </c>
      <c r="B7622" s="613" t="s">
        <v>10594</v>
      </c>
      <c r="C7622" s="614" t="s">
        <v>5390</v>
      </c>
      <c r="D7622" s="615">
        <v>8869.9699999999993</v>
      </c>
      <c r="E7622" s="615">
        <v>2225.84</v>
      </c>
      <c r="F7622" s="615">
        <v>11095.81</v>
      </c>
    </row>
    <row r="7623" spans="1:6" ht="30">
      <c r="A7623" s="612">
        <v>102749</v>
      </c>
      <c r="B7623" s="613" t="s">
        <v>10595</v>
      </c>
      <c r="C7623" s="614" t="s">
        <v>5390</v>
      </c>
      <c r="D7623" s="615">
        <v>15340.79</v>
      </c>
      <c r="E7623" s="615">
        <v>3720.97</v>
      </c>
      <c r="F7623" s="615">
        <v>19061.759999999998</v>
      </c>
    </row>
    <row r="7624" spans="1:6" ht="30">
      <c r="A7624" s="612">
        <v>102758</v>
      </c>
      <c r="B7624" s="613" t="s">
        <v>10604</v>
      </c>
      <c r="C7624" s="614" t="s">
        <v>5390</v>
      </c>
      <c r="D7624" s="615">
        <v>10320.549999999999</v>
      </c>
      <c r="E7624" s="615">
        <v>2447.46</v>
      </c>
      <c r="F7624" s="615">
        <v>12768.01</v>
      </c>
    </row>
    <row r="7625" spans="1:6" ht="30">
      <c r="A7625" s="612">
        <v>102759</v>
      </c>
      <c r="B7625" s="613" t="s">
        <v>10605</v>
      </c>
      <c r="C7625" s="614" t="s">
        <v>5390</v>
      </c>
      <c r="D7625" s="615">
        <v>15492.14</v>
      </c>
      <c r="E7625" s="615">
        <v>3528.49</v>
      </c>
      <c r="F7625" s="615">
        <v>19020.63</v>
      </c>
    </row>
    <row r="7626" spans="1:6" ht="30">
      <c r="A7626" s="612">
        <v>102760</v>
      </c>
      <c r="B7626" s="613" t="s">
        <v>10606</v>
      </c>
      <c r="C7626" s="614" t="s">
        <v>5390</v>
      </c>
      <c r="D7626" s="615">
        <v>28777.55</v>
      </c>
      <c r="E7626" s="615">
        <v>6298.57</v>
      </c>
      <c r="F7626" s="615">
        <v>35076.120000000003</v>
      </c>
    </row>
    <row r="7627" spans="1:6" ht="30">
      <c r="A7627" s="612">
        <v>102769</v>
      </c>
      <c r="B7627" s="613" t="s">
        <v>10615</v>
      </c>
      <c r="C7627" s="614" t="s">
        <v>5390</v>
      </c>
      <c r="D7627" s="615">
        <v>13584.31</v>
      </c>
      <c r="E7627" s="615">
        <v>3894.84</v>
      </c>
      <c r="F7627" s="615">
        <v>17479.150000000001</v>
      </c>
    </row>
    <row r="7628" spans="1:6" ht="30">
      <c r="A7628" s="612">
        <v>102770</v>
      </c>
      <c r="B7628" s="613" t="s">
        <v>10616</v>
      </c>
      <c r="C7628" s="614" t="s">
        <v>5390</v>
      </c>
      <c r="D7628" s="615">
        <v>21206.69</v>
      </c>
      <c r="E7628" s="615">
        <v>5629.58</v>
      </c>
      <c r="F7628" s="615">
        <v>26836.27</v>
      </c>
    </row>
    <row r="7629" spans="1:6" ht="30">
      <c r="A7629" s="612">
        <v>102771</v>
      </c>
      <c r="B7629" s="613" t="s">
        <v>10617</v>
      </c>
      <c r="C7629" s="614" t="s">
        <v>5390</v>
      </c>
      <c r="D7629" s="615">
        <v>30001.07</v>
      </c>
      <c r="E7629" s="615">
        <v>7606.5</v>
      </c>
      <c r="F7629" s="615">
        <v>37607.57</v>
      </c>
    </row>
    <row r="7630" spans="1:6" ht="30">
      <c r="A7630" s="612">
        <v>102772</v>
      </c>
      <c r="B7630" s="613" t="s">
        <v>10618</v>
      </c>
      <c r="C7630" s="614" t="s">
        <v>5390</v>
      </c>
      <c r="D7630" s="615">
        <v>43177.03</v>
      </c>
      <c r="E7630" s="615">
        <v>9819.5</v>
      </c>
      <c r="F7630" s="615">
        <v>52996.53</v>
      </c>
    </row>
    <row r="7631" spans="1:6" ht="30">
      <c r="A7631" s="612">
        <v>102785</v>
      </c>
      <c r="B7631" s="613" t="s">
        <v>10631</v>
      </c>
      <c r="C7631" s="614" t="s">
        <v>5390</v>
      </c>
      <c r="D7631" s="615">
        <v>7547.85</v>
      </c>
      <c r="E7631" s="615">
        <v>1528.29</v>
      </c>
      <c r="F7631" s="615">
        <v>9076.14</v>
      </c>
    </row>
    <row r="7632" spans="1:6" ht="30">
      <c r="A7632" s="612">
        <v>102786</v>
      </c>
      <c r="B7632" s="613" t="s">
        <v>10632</v>
      </c>
      <c r="C7632" s="614" t="s">
        <v>5390</v>
      </c>
      <c r="D7632" s="615">
        <v>8619.52</v>
      </c>
      <c r="E7632" s="615">
        <v>1496.36</v>
      </c>
      <c r="F7632" s="615">
        <v>10115.879999999999</v>
      </c>
    </row>
    <row r="7633" spans="1:6" ht="30">
      <c r="A7633" s="612">
        <v>102787</v>
      </c>
      <c r="B7633" s="613" t="s">
        <v>10633</v>
      </c>
      <c r="C7633" s="614" t="s">
        <v>5390</v>
      </c>
      <c r="D7633" s="615">
        <v>12598.57</v>
      </c>
      <c r="E7633" s="615">
        <v>2333.36</v>
      </c>
      <c r="F7633" s="615">
        <v>14931.93</v>
      </c>
    </row>
    <row r="7634" spans="1:6" ht="30">
      <c r="A7634" s="612">
        <v>102788</v>
      </c>
      <c r="B7634" s="613" t="s">
        <v>10634</v>
      </c>
      <c r="C7634" s="614" t="s">
        <v>5390</v>
      </c>
      <c r="D7634" s="615">
        <v>14082.96</v>
      </c>
      <c r="E7634" s="615">
        <v>2341.83</v>
      </c>
      <c r="F7634" s="615">
        <v>16424.79</v>
      </c>
    </row>
    <row r="7635" spans="1:6" ht="30">
      <c r="A7635" s="612">
        <v>102789</v>
      </c>
      <c r="B7635" s="613" t="s">
        <v>10635</v>
      </c>
      <c r="C7635" s="614" t="s">
        <v>5390</v>
      </c>
      <c r="D7635" s="615">
        <v>18533.900000000001</v>
      </c>
      <c r="E7635" s="615">
        <v>3046.16</v>
      </c>
      <c r="F7635" s="615">
        <v>21580.06</v>
      </c>
    </row>
    <row r="7636" spans="1:6" ht="30">
      <c r="A7636" s="612">
        <v>102790</v>
      </c>
      <c r="B7636" s="613" t="s">
        <v>10636</v>
      </c>
      <c r="C7636" s="614" t="s">
        <v>5390</v>
      </c>
      <c r="D7636" s="615">
        <v>31607.15</v>
      </c>
      <c r="E7636" s="615">
        <v>4150.5600000000004</v>
      </c>
      <c r="F7636" s="615">
        <v>35757.71</v>
      </c>
    </row>
    <row r="7637" spans="1:6" ht="30">
      <c r="A7637" s="612">
        <v>102799</v>
      </c>
      <c r="B7637" s="613" t="s">
        <v>10645</v>
      </c>
      <c r="C7637" s="614" t="s">
        <v>5390</v>
      </c>
      <c r="D7637" s="615">
        <v>26504.45</v>
      </c>
      <c r="E7637" s="615">
        <v>4777.17</v>
      </c>
      <c r="F7637" s="615">
        <v>31281.62</v>
      </c>
    </row>
    <row r="7638" spans="1:6" ht="30">
      <c r="A7638" s="612">
        <v>102800</v>
      </c>
      <c r="B7638" s="613" t="s">
        <v>10646</v>
      </c>
      <c r="C7638" s="614" t="s">
        <v>5390</v>
      </c>
      <c r="D7638" s="615">
        <v>46553.16</v>
      </c>
      <c r="E7638" s="615">
        <v>7710.16</v>
      </c>
      <c r="F7638" s="615">
        <v>54263.32</v>
      </c>
    </row>
    <row r="7639" spans="1:6" ht="30">
      <c r="A7639" s="612">
        <v>102801</v>
      </c>
      <c r="B7639" s="613" t="s">
        <v>10647</v>
      </c>
      <c r="C7639" s="614" t="s">
        <v>5390</v>
      </c>
      <c r="D7639" s="615">
        <v>65698.91</v>
      </c>
      <c r="E7639" s="615">
        <v>10340.629999999999</v>
      </c>
      <c r="F7639" s="615">
        <v>76039.539999999994</v>
      </c>
    </row>
    <row r="7640" spans="1:6" ht="30">
      <c r="A7640" s="612">
        <v>102802</v>
      </c>
      <c r="B7640" s="613" t="s">
        <v>10648</v>
      </c>
      <c r="C7640" s="614" t="s">
        <v>5390</v>
      </c>
      <c r="D7640" s="615">
        <v>78867.28</v>
      </c>
      <c r="E7640" s="615">
        <v>12287.83</v>
      </c>
      <c r="F7640" s="615">
        <v>91155.11</v>
      </c>
    </row>
    <row r="7641" spans="1:6">
      <c r="A7641" s="621"/>
      <c r="B7641" s="627" t="s">
        <v>11627</v>
      </c>
      <c r="C7641" s="628"/>
      <c r="D7641" s="629"/>
      <c r="E7641" s="629"/>
      <c r="F7641" s="629"/>
    </row>
    <row r="7642" spans="1:6" ht="45">
      <c r="A7642" s="612">
        <v>99272</v>
      </c>
      <c r="B7642" s="613" t="s">
        <v>11893</v>
      </c>
      <c r="C7642" s="614" t="s">
        <v>5390</v>
      </c>
      <c r="D7642" s="615">
        <v>706.14</v>
      </c>
      <c r="E7642" s="615">
        <v>377.86</v>
      </c>
      <c r="F7642" s="615">
        <v>1084</v>
      </c>
    </row>
    <row r="7643" spans="1:6" ht="45">
      <c r="A7643" s="612">
        <v>99273</v>
      </c>
      <c r="B7643" s="613" t="s">
        <v>11894</v>
      </c>
      <c r="C7643" s="614" t="s">
        <v>5390</v>
      </c>
      <c r="D7643" s="615">
        <v>987.64</v>
      </c>
      <c r="E7643" s="615">
        <v>554.71</v>
      </c>
      <c r="F7643" s="615">
        <v>1542.35</v>
      </c>
    </row>
    <row r="7644" spans="1:6">
      <c r="A7644" s="621"/>
      <c r="B7644" s="627" t="s">
        <v>11628</v>
      </c>
      <c r="C7644" s="628"/>
      <c r="D7644" s="629"/>
      <c r="E7644" s="629"/>
      <c r="F7644" s="629"/>
    </row>
    <row r="7645" spans="1:6" ht="30">
      <c r="A7645" s="612">
        <v>99318</v>
      </c>
      <c r="B7645" s="613" t="s">
        <v>8316</v>
      </c>
      <c r="C7645" s="614" t="s">
        <v>5421</v>
      </c>
      <c r="D7645" s="615">
        <v>196.56</v>
      </c>
      <c r="E7645" s="615">
        <v>15.04</v>
      </c>
      <c r="F7645" s="615">
        <v>211.6</v>
      </c>
    </row>
    <row r="7646" spans="1:6" ht="30">
      <c r="A7646" s="612">
        <v>99319</v>
      </c>
      <c r="B7646" s="613" t="s">
        <v>8317</v>
      </c>
      <c r="C7646" s="614" t="s">
        <v>5421</v>
      </c>
      <c r="D7646" s="615">
        <v>559.48</v>
      </c>
      <c r="E7646" s="615">
        <v>352.54</v>
      </c>
      <c r="F7646" s="615">
        <v>912.02</v>
      </c>
    </row>
    <row r="7647" spans="1:6">
      <c r="A7647" s="621"/>
      <c r="B7647" s="627" t="s">
        <v>11629</v>
      </c>
      <c r="C7647" s="628"/>
      <c r="D7647" s="629"/>
      <c r="E7647" s="629"/>
      <c r="F7647" s="629"/>
    </row>
    <row r="7648" spans="1:6" ht="45">
      <c r="A7648" s="612">
        <v>99242</v>
      </c>
      <c r="B7648" s="613" t="s">
        <v>11882</v>
      </c>
      <c r="C7648" s="614" t="s">
        <v>5390</v>
      </c>
      <c r="D7648" s="615">
        <v>1954.95</v>
      </c>
      <c r="E7648" s="615">
        <v>977.88</v>
      </c>
      <c r="F7648" s="615">
        <v>2932.83</v>
      </c>
    </row>
    <row r="7649" spans="1:6" ht="45">
      <c r="A7649" s="612">
        <v>99248</v>
      </c>
      <c r="B7649" s="613" t="s">
        <v>11884</v>
      </c>
      <c r="C7649" s="614" t="s">
        <v>5390</v>
      </c>
      <c r="D7649" s="615">
        <v>2546.54</v>
      </c>
      <c r="E7649" s="615">
        <v>1210.9100000000001</v>
      </c>
      <c r="F7649" s="615">
        <v>3757.45</v>
      </c>
    </row>
    <row r="7650" spans="1:6" ht="45">
      <c r="A7650" s="612">
        <v>99280</v>
      </c>
      <c r="B7650" s="613" t="s">
        <v>11898</v>
      </c>
      <c r="C7650" s="614" t="s">
        <v>5390</v>
      </c>
      <c r="D7650" s="615">
        <v>1303.2</v>
      </c>
      <c r="E7650" s="615">
        <v>693.78</v>
      </c>
      <c r="F7650" s="615">
        <v>1996.98</v>
      </c>
    </row>
    <row r="7651" spans="1:6" ht="45">
      <c r="A7651" s="612">
        <v>99292</v>
      </c>
      <c r="B7651" s="613" t="s">
        <v>11904</v>
      </c>
      <c r="C7651" s="614" t="s">
        <v>5390</v>
      </c>
      <c r="D7651" s="615">
        <v>1625.32</v>
      </c>
      <c r="E7651" s="615">
        <v>840.27</v>
      </c>
      <c r="F7651" s="615">
        <v>2465.59</v>
      </c>
    </row>
    <row r="7652" spans="1:6">
      <c r="A7652" s="621"/>
      <c r="B7652" s="627" t="s">
        <v>11630</v>
      </c>
      <c r="C7652" s="628"/>
      <c r="D7652" s="629"/>
      <c r="E7652" s="629"/>
      <c r="F7652" s="629"/>
    </row>
    <row r="7653" spans="1:6" ht="45">
      <c r="A7653" s="612">
        <v>99244</v>
      </c>
      <c r="B7653" s="613" t="s">
        <v>11883</v>
      </c>
      <c r="C7653" s="614" t="s">
        <v>5390</v>
      </c>
      <c r="D7653" s="615">
        <v>3144.52</v>
      </c>
      <c r="E7653" s="615">
        <v>1494.07</v>
      </c>
      <c r="F7653" s="615">
        <v>4638.59</v>
      </c>
    </row>
    <row r="7654" spans="1:6" ht="45">
      <c r="A7654" s="612">
        <v>99252</v>
      </c>
      <c r="B7654" s="613" t="s">
        <v>11885</v>
      </c>
      <c r="C7654" s="614" t="s">
        <v>5390</v>
      </c>
      <c r="D7654" s="615">
        <v>1605.1</v>
      </c>
      <c r="E7654" s="615">
        <v>830.28</v>
      </c>
      <c r="F7654" s="615">
        <v>2435.38</v>
      </c>
    </row>
    <row r="7655" spans="1:6" ht="45">
      <c r="A7655" s="612">
        <v>99256</v>
      </c>
      <c r="B7655" s="613" t="s">
        <v>11886</v>
      </c>
      <c r="C7655" s="614" t="s">
        <v>5390</v>
      </c>
      <c r="D7655" s="615">
        <v>3704.43</v>
      </c>
      <c r="E7655" s="615">
        <v>1742.85</v>
      </c>
      <c r="F7655" s="615">
        <v>5447.28</v>
      </c>
    </row>
    <row r="7656" spans="1:6" ht="45">
      <c r="A7656" s="612">
        <v>99259</v>
      </c>
      <c r="B7656" s="613" t="s">
        <v>11887</v>
      </c>
      <c r="C7656" s="614" t="s">
        <v>5390</v>
      </c>
      <c r="D7656" s="615">
        <v>2036.81</v>
      </c>
      <c r="E7656" s="615">
        <v>1040.8900000000001</v>
      </c>
      <c r="F7656" s="615">
        <v>3077.7</v>
      </c>
    </row>
    <row r="7657" spans="1:6" ht="45">
      <c r="A7657" s="612">
        <v>99265</v>
      </c>
      <c r="B7657" s="613" t="s">
        <v>11888</v>
      </c>
      <c r="C7657" s="614" t="s">
        <v>5390</v>
      </c>
      <c r="D7657" s="615">
        <v>2468.4699999999998</v>
      </c>
      <c r="E7657" s="615">
        <v>1251.5</v>
      </c>
      <c r="F7657" s="615">
        <v>3719.97</v>
      </c>
    </row>
    <row r="7658" spans="1:6" ht="45">
      <c r="A7658" s="612">
        <v>99267</v>
      </c>
      <c r="B7658" s="613" t="s">
        <v>11889</v>
      </c>
      <c r="C7658" s="614" t="s">
        <v>5390</v>
      </c>
      <c r="D7658" s="615">
        <v>2900.15</v>
      </c>
      <c r="E7658" s="615">
        <v>1462.16</v>
      </c>
      <c r="F7658" s="615">
        <v>4362.3100000000004</v>
      </c>
    </row>
    <row r="7659" spans="1:6" ht="45">
      <c r="A7659" s="612">
        <v>99271</v>
      </c>
      <c r="B7659" s="613" t="s">
        <v>11892</v>
      </c>
      <c r="C7659" s="614" t="s">
        <v>5390</v>
      </c>
      <c r="D7659" s="615">
        <v>4264.37</v>
      </c>
      <c r="E7659" s="615">
        <v>1991.47</v>
      </c>
      <c r="F7659" s="615">
        <v>6255.84</v>
      </c>
    </row>
    <row r="7660" spans="1:6" ht="45">
      <c r="A7660" s="612">
        <v>99274</v>
      </c>
      <c r="B7660" s="613" t="s">
        <v>11895</v>
      </c>
      <c r="C7660" s="614" t="s">
        <v>5390</v>
      </c>
      <c r="D7660" s="615">
        <v>3368.7</v>
      </c>
      <c r="E7660" s="615">
        <v>1672.71</v>
      </c>
      <c r="F7660" s="615">
        <v>5041.41</v>
      </c>
    </row>
    <row r="7661" spans="1:6" ht="45">
      <c r="A7661" s="612">
        <v>99279</v>
      </c>
      <c r="B7661" s="613" t="s">
        <v>11897</v>
      </c>
      <c r="C7661" s="614" t="s">
        <v>5390</v>
      </c>
      <c r="D7661" s="615">
        <v>3805.04</v>
      </c>
      <c r="E7661" s="615">
        <v>1883.27</v>
      </c>
      <c r="F7661" s="615">
        <v>5688.31</v>
      </c>
    </row>
    <row r="7662" spans="1:6" ht="45">
      <c r="A7662" s="612">
        <v>99284</v>
      </c>
      <c r="B7662" s="613" t="s">
        <v>11899</v>
      </c>
      <c r="C7662" s="614" t="s">
        <v>5390</v>
      </c>
      <c r="D7662" s="615">
        <v>4824.38</v>
      </c>
      <c r="E7662" s="615">
        <v>2240.1799999999998</v>
      </c>
      <c r="F7662" s="615">
        <v>7064.56</v>
      </c>
    </row>
    <row r="7663" spans="1:6" ht="45">
      <c r="A7663" s="612">
        <v>99286</v>
      </c>
      <c r="B7663" s="613" t="s">
        <v>11901</v>
      </c>
      <c r="C7663" s="614" t="s">
        <v>5390</v>
      </c>
      <c r="D7663" s="615">
        <v>4241.3999999999996</v>
      </c>
      <c r="E7663" s="615">
        <v>2093.9299999999998</v>
      </c>
      <c r="F7663" s="615">
        <v>6335.33</v>
      </c>
    </row>
    <row r="7664" spans="1:6" ht="45">
      <c r="A7664" s="612">
        <v>99287</v>
      </c>
      <c r="B7664" s="613" t="s">
        <v>11902</v>
      </c>
      <c r="C7664" s="614" t="s">
        <v>5390</v>
      </c>
      <c r="D7664" s="615">
        <v>6223.37</v>
      </c>
      <c r="E7664" s="615">
        <v>2661.17</v>
      </c>
      <c r="F7664" s="615">
        <v>8884.5400000000009</v>
      </c>
    </row>
    <row r="7665" spans="1:6" ht="45">
      <c r="A7665" s="612">
        <v>99290</v>
      </c>
      <c r="B7665" s="613" t="s">
        <v>11903</v>
      </c>
      <c r="C7665" s="614" t="s">
        <v>5390</v>
      </c>
      <c r="D7665" s="615">
        <v>2555.34</v>
      </c>
      <c r="E7665" s="615">
        <v>1245.43</v>
      </c>
      <c r="F7665" s="615">
        <v>3800.77</v>
      </c>
    </row>
    <row r="7666" spans="1:6" ht="45">
      <c r="A7666" s="612">
        <v>99294</v>
      </c>
      <c r="B7666" s="613" t="s">
        <v>11905</v>
      </c>
      <c r="C7666" s="614" t="s">
        <v>5390</v>
      </c>
      <c r="D7666" s="615">
        <v>5384.27</v>
      </c>
      <c r="E7666" s="615">
        <v>2488.91</v>
      </c>
      <c r="F7666" s="615">
        <v>7873.18</v>
      </c>
    </row>
    <row r="7667" spans="1:6" ht="45">
      <c r="A7667" s="612">
        <v>99298</v>
      </c>
      <c r="B7667" s="613" t="s">
        <v>11906</v>
      </c>
      <c r="C7667" s="614" t="s">
        <v>5390</v>
      </c>
      <c r="D7667" s="615">
        <v>7056.09</v>
      </c>
      <c r="E7667" s="615">
        <v>2986.49</v>
      </c>
      <c r="F7667" s="615">
        <v>10042.58</v>
      </c>
    </row>
    <row r="7668" spans="1:6" ht="45">
      <c r="A7668" s="612">
        <v>99300</v>
      </c>
      <c r="B7668" s="613" t="s">
        <v>11907</v>
      </c>
      <c r="C7668" s="614" t="s">
        <v>5390</v>
      </c>
      <c r="D7668" s="615">
        <v>7888.86</v>
      </c>
      <c r="E7668" s="615">
        <v>3311.8</v>
      </c>
      <c r="F7668" s="615">
        <v>11200.66</v>
      </c>
    </row>
    <row r="7669" spans="1:6" ht="45">
      <c r="A7669" s="612">
        <v>99301</v>
      </c>
      <c r="B7669" s="613" t="s">
        <v>11908</v>
      </c>
      <c r="C7669" s="614" t="s">
        <v>5390</v>
      </c>
      <c r="D7669" s="615">
        <v>3805.75</v>
      </c>
      <c r="E7669" s="615">
        <v>1784.34</v>
      </c>
      <c r="F7669" s="615">
        <v>5590.09</v>
      </c>
    </row>
    <row r="7670" spans="1:6" ht="45">
      <c r="A7670" s="612">
        <v>99303</v>
      </c>
      <c r="B7670" s="613" t="s">
        <v>11909</v>
      </c>
      <c r="C7670" s="614" t="s">
        <v>5390</v>
      </c>
      <c r="D7670" s="615">
        <v>7222.9</v>
      </c>
      <c r="E7670" s="615">
        <v>3025.08</v>
      </c>
      <c r="F7670" s="615">
        <v>10247.98</v>
      </c>
    </row>
    <row r="7671" spans="1:6" ht="45">
      <c r="A7671" s="612">
        <v>99305</v>
      </c>
      <c r="B7671" s="613" t="s">
        <v>11910</v>
      </c>
      <c r="C7671" s="614" t="s">
        <v>5390</v>
      </c>
      <c r="D7671" s="615">
        <v>8188</v>
      </c>
      <c r="E7671" s="615">
        <v>3388.6</v>
      </c>
      <c r="F7671" s="615">
        <v>11576.6</v>
      </c>
    </row>
    <row r="7672" spans="1:6" ht="45">
      <c r="A7672" s="612">
        <v>99308</v>
      </c>
      <c r="B7672" s="613" t="s">
        <v>11911</v>
      </c>
      <c r="C7672" s="614" t="s">
        <v>5390</v>
      </c>
      <c r="D7672" s="615">
        <v>9153.19</v>
      </c>
      <c r="E7672" s="615">
        <v>3752.06</v>
      </c>
      <c r="F7672" s="615">
        <v>12905.25</v>
      </c>
    </row>
    <row r="7673" spans="1:6" ht="45">
      <c r="A7673" s="612">
        <v>99310</v>
      </c>
      <c r="B7673" s="613" t="s">
        <v>11912</v>
      </c>
      <c r="C7673" s="614" t="s">
        <v>5390</v>
      </c>
      <c r="D7673" s="615">
        <v>9319.98</v>
      </c>
      <c r="E7673" s="615">
        <v>3790.74</v>
      </c>
      <c r="F7673" s="615">
        <v>13110.72</v>
      </c>
    </row>
    <row r="7674" spans="1:6" ht="45">
      <c r="A7674" s="612">
        <v>99312</v>
      </c>
      <c r="B7674" s="613" t="s">
        <v>11913</v>
      </c>
      <c r="C7674" s="614" t="s">
        <v>5390</v>
      </c>
      <c r="D7674" s="615">
        <v>4477.3</v>
      </c>
      <c r="E7674" s="615">
        <v>2070.8000000000002</v>
      </c>
      <c r="F7674" s="615">
        <v>6548.1</v>
      </c>
    </row>
    <row r="7675" spans="1:6" ht="45">
      <c r="A7675" s="612">
        <v>99313</v>
      </c>
      <c r="B7675" s="613" t="s">
        <v>11914</v>
      </c>
      <c r="C7675" s="614" t="s">
        <v>5390</v>
      </c>
      <c r="D7675" s="615">
        <v>10417.469999999999</v>
      </c>
      <c r="E7675" s="615">
        <v>4192.28</v>
      </c>
      <c r="F7675" s="615">
        <v>14609.75</v>
      </c>
    </row>
    <row r="7676" spans="1:6" ht="45">
      <c r="A7676" s="612">
        <v>99315</v>
      </c>
      <c r="B7676" s="613" t="s">
        <v>11915</v>
      </c>
      <c r="C7676" s="614" t="s">
        <v>5390</v>
      </c>
      <c r="D7676" s="615">
        <v>11681.76</v>
      </c>
      <c r="E7676" s="615">
        <v>4632.58</v>
      </c>
      <c r="F7676" s="615">
        <v>16314.34</v>
      </c>
    </row>
    <row r="7677" spans="1:6" ht="45">
      <c r="A7677" s="612">
        <v>99320</v>
      </c>
      <c r="B7677" s="613" t="s">
        <v>11916</v>
      </c>
      <c r="C7677" s="614" t="s">
        <v>5390</v>
      </c>
      <c r="D7677" s="615">
        <v>5213.1000000000004</v>
      </c>
      <c r="E7677" s="615">
        <v>2357.5700000000002</v>
      </c>
      <c r="F7677" s="615">
        <v>7570.67</v>
      </c>
    </row>
    <row r="7678" spans="1:6" ht="45">
      <c r="A7678" s="612">
        <v>99322</v>
      </c>
      <c r="B7678" s="613" t="s">
        <v>11917</v>
      </c>
      <c r="C7678" s="614" t="s">
        <v>5390</v>
      </c>
      <c r="D7678" s="615">
        <v>5892.73</v>
      </c>
      <c r="E7678" s="615">
        <v>2644.13</v>
      </c>
      <c r="F7678" s="615">
        <v>8536.86</v>
      </c>
    </row>
    <row r="7679" spans="1:6" ht="45">
      <c r="A7679" s="612">
        <v>99324</v>
      </c>
      <c r="B7679" s="613" t="s">
        <v>11918</v>
      </c>
      <c r="C7679" s="614" t="s">
        <v>5390</v>
      </c>
      <c r="D7679" s="615">
        <v>6572.28</v>
      </c>
      <c r="E7679" s="615">
        <v>2930.78</v>
      </c>
      <c r="F7679" s="615">
        <v>9503.06</v>
      </c>
    </row>
    <row r="7680" spans="1:6" ht="45">
      <c r="A7680" s="612">
        <v>99326</v>
      </c>
      <c r="B7680" s="613" t="s">
        <v>11919</v>
      </c>
      <c r="C7680" s="614" t="s">
        <v>5390</v>
      </c>
      <c r="D7680" s="615">
        <v>5390.59</v>
      </c>
      <c r="E7680" s="615">
        <v>2335.9</v>
      </c>
      <c r="F7680" s="615">
        <v>7726.49</v>
      </c>
    </row>
    <row r="7681" spans="1:6">
      <c r="A7681" s="621"/>
      <c r="B7681" s="627" t="s">
        <v>11631</v>
      </c>
      <c r="C7681" s="628"/>
      <c r="D7681" s="629"/>
      <c r="E7681" s="629"/>
      <c r="F7681" s="629"/>
    </row>
    <row r="7682" spans="1:6" ht="30">
      <c r="A7682" s="612">
        <v>99240</v>
      </c>
      <c r="B7682" s="613" t="s">
        <v>8318</v>
      </c>
      <c r="C7682" s="614" t="s">
        <v>5421</v>
      </c>
      <c r="D7682" s="615">
        <v>473.36</v>
      </c>
      <c r="E7682" s="615">
        <v>34.39</v>
      </c>
      <c r="F7682" s="615">
        <v>507.75</v>
      </c>
    </row>
    <row r="7683" spans="1:6" ht="30">
      <c r="A7683" s="612">
        <v>99243</v>
      </c>
      <c r="B7683" s="613" t="s">
        <v>8319</v>
      </c>
      <c r="C7683" s="614" t="s">
        <v>5421</v>
      </c>
      <c r="D7683" s="615">
        <v>983.75</v>
      </c>
      <c r="E7683" s="615">
        <v>650.41999999999996</v>
      </c>
      <c r="F7683" s="615">
        <v>1634.17</v>
      </c>
    </row>
    <row r="7684" spans="1:6" ht="30">
      <c r="A7684" s="612">
        <v>99246</v>
      </c>
      <c r="B7684" s="613" t="s">
        <v>8320</v>
      </c>
      <c r="C7684" s="614" t="s">
        <v>5421</v>
      </c>
      <c r="D7684" s="615">
        <v>649.75</v>
      </c>
      <c r="E7684" s="615">
        <v>43.85</v>
      </c>
      <c r="F7684" s="615">
        <v>693.6</v>
      </c>
    </row>
    <row r="7685" spans="1:6" ht="30">
      <c r="A7685" s="612">
        <v>99249</v>
      </c>
      <c r="B7685" s="613" t="s">
        <v>8321</v>
      </c>
      <c r="C7685" s="614" t="s">
        <v>5421</v>
      </c>
      <c r="D7685" s="615">
        <v>1199.04</v>
      </c>
      <c r="E7685" s="615">
        <v>800.89</v>
      </c>
      <c r="F7685" s="615">
        <v>1999.93</v>
      </c>
    </row>
    <row r="7686" spans="1:6" ht="30">
      <c r="A7686" s="612">
        <v>99278</v>
      </c>
      <c r="B7686" s="613" t="s">
        <v>8322</v>
      </c>
      <c r="C7686" s="614" t="s">
        <v>5421</v>
      </c>
      <c r="D7686" s="615">
        <v>268.39</v>
      </c>
      <c r="E7686" s="615">
        <v>24.54</v>
      </c>
      <c r="F7686" s="615">
        <v>292.93</v>
      </c>
    </row>
    <row r="7687" spans="1:6" ht="30">
      <c r="A7687" s="612">
        <v>99283</v>
      </c>
      <c r="B7687" s="613" t="s">
        <v>8323</v>
      </c>
      <c r="C7687" s="614" t="s">
        <v>5421</v>
      </c>
      <c r="D7687" s="615">
        <v>696.74</v>
      </c>
      <c r="E7687" s="615">
        <v>449.78</v>
      </c>
      <c r="F7687" s="615">
        <v>1146.52</v>
      </c>
    </row>
    <row r="7688" spans="1:6" ht="30">
      <c r="A7688" s="612">
        <v>99288</v>
      </c>
      <c r="B7688" s="613" t="s">
        <v>8324</v>
      </c>
      <c r="C7688" s="614" t="s">
        <v>5421</v>
      </c>
      <c r="D7688" s="615">
        <v>354.9</v>
      </c>
      <c r="E7688" s="615">
        <v>29.24</v>
      </c>
      <c r="F7688" s="615">
        <v>384.14</v>
      </c>
    </row>
    <row r="7689" spans="1:6" ht="30">
      <c r="A7689" s="612">
        <v>99293</v>
      </c>
      <c r="B7689" s="613" t="s">
        <v>8325</v>
      </c>
      <c r="C7689" s="614" t="s">
        <v>5421</v>
      </c>
      <c r="D7689" s="615">
        <v>840.25</v>
      </c>
      <c r="E7689" s="615">
        <v>550.11</v>
      </c>
      <c r="F7689" s="615">
        <v>1390.36</v>
      </c>
    </row>
    <row r="7690" spans="1:6">
      <c r="A7690" s="621"/>
      <c r="B7690" s="627" t="s">
        <v>11632</v>
      </c>
      <c r="C7690" s="628"/>
      <c r="D7690" s="629"/>
      <c r="E7690" s="629"/>
      <c r="F7690" s="629"/>
    </row>
    <row r="7691" spans="1:6" ht="30">
      <c r="A7691" s="612">
        <v>99241</v>
      </c>
      <c r="B7691" s="613" t="s">
        <v>8326</v>
      </c>
      <c r="C7691" s="614" t="s">
        <v>5421</v>
      </c>
      <c r="D7691" s="615">
        <v>996.8</v>
      </c>
      <c r="E7691" s="615">
        <v>690.26</v>
      </c>
      <c r="F7691" s="615">
        <v>1687.06</v>
      </c>
    </row>
    <row r="7692" spans="1:6" ht="30">
      <c r="A7692" s="612">
        <v>99247</v>
      </c>
      <c r="B7692" s="613" t="s">
        <v>8327</v>
      </c>
      <c r="C7692" s="614" t="s">
        <v>5421</v>
      </c>
      <c r="D7692" s="615">
        <v>1135.1400000000001</v>
      </c>
      <c r="E7692" s="615">
        <v>788.26</v>
      </c>
      <c r="F7692" s="615">
        <v>1923.4</v>
      </c>
    </row>
    <row r="7693" spans="1:6" ht="30">
      <c r="A7693" s="612">
        <v>99254</v>
      </c>
      <c r="B7693" s="613" t="s">
        <v>8328</v>
      </c>
      <c r="C7693" s="614" t="s">
        <v>5421</v>
      </c>
      <c r="D7693" s="615">
        <v>720.03</v>
      </c>
      <c r="E7693" s="615">
        <v>494.29</v>
      </c>
      <c r="F7693" s="615">
        <v>1214.32</v>
      </c>
    </row>
    <row r="7694" spans="1:6" ht="30">
      <c r="A7694" s="612">
        <v>99261</v>
      </c>
      <c r="B7694" s="613" t="s">
        <v>8329</v>
      </c>
      <c r="C7694" s="614" t="s">
        <v>5421</v>
      </c>
      <c r="D7694" s="615">
        <v>858.38</v>
      </c>
      <c r="E7694" s="615">
        <v>592.28</v>
      </c>
      <c r="F7694" s="615">
        <v>1450.66</v>
      </c>
    </row>
    <row r="7695" spans="1:6" ht="30">
      <c r="A7695" s="612">
        <v>99263</v>
      </c>
      <c r="B7695" s="613" t="s">
        <v>8330</v>
      </c>
      <c r="C7695" s="614" t="s">
        <v>5421</v>
      </c>
      <c r="D7695" s="615">
        <v>1273.55</v>
      </c>
      <c r="E7695" s="615">
        <v>886.24</v>
      </c>
      <c r="F7695" s="615">
        <v>2159.79</v>
      </c>
    </row>
    <row r="7696" spans="1:6" ht="30">
      <c r="A7696" s="612">
        <v>99266</v>
      </c>
      <c r="B7696" s="613" t="s">
        <v>8331</v>
      </c>
      <c r="C7696" s="614" t="s">
        <v>5421</v>
      </c>
      <c r="D7696" s="615">
        <v>996.8</v>
      </c>
      <c r="E7696" s="615">
        <v>690.26</v>
      </c>
      <c r="F7696" s="615">
        <v>1687.06</v>
      </c>
    </row>
    <row r="7697" spans="1:6" ht="30">
      <c r="A7697" s="612">
        <v>99269</v>
      </c>
      <c r="B7697" s="613" t="s">
        <v>8332</v>
      </c>
      <c r="C7697" s="614" t="s">
        <v>5421</v>
      </c>
      <c r="D7697" s="615">
        <v>1135.1400000000001</v>
      </c>
      <c r="E7697" s="615">
        <v>788.26</v>
      </c>
      <c r="F7697" s="615">
        <v>1923.4</v>
      </c>
    </row>
    <row r="7698" spans="1:6" ht="30">
      <c r="A7698" s="612">
        <v>99276</v>
      </c>
      <c r="B7698" s="613" t="s">
        <v>8333</v>
      </c>
      <c r="C7698" s="614" t="s">
        <v>5421</v>
      </c>
      <c r="D7698" s="615">
        <v>1411.96</v>
      </c>
      <c r="E7698" s="615">
        <v>984.23</v>
      </c>
      <c r="F7698" s="615">
        <v>2396.19</v>
      </c>
    </row>
    <row r="7699" spans="1:6" ht="30">
      <c r="A7699" s="612">
        <v>99277</v>
      </c>
      <c r="B7699" s="613" t="s">
        <v>8334</v>
      </c>
      <c r="C7699" s="614" t="s">
        <v>5421</v>
      </c>
      <c r="D7699" s="615">
        <v>1273.55</v>
      </c>
      <c r="E7699" s="615">
        <v>886.24</v>
      </c>
      <c r="F7699" s="615">
        <v>2159.79</v>
      </c>
    </row>
    <row r="7700" spans="1:6" ht="30">
      <c r="A7700" s="612">
        <v>99281</v>
      </c>
      <c r="B7700" s="613" t="s">
        <v>8335</v>
      </c>
      <c r="C7700" s="614" t="s">
        <v>5421</v>
      </c>
      <c r="D7700" s="615">
        <v>1411.96</v>
      </c>
      <c r="E7700" s="615">
        <v>984.23</v>
      </c>
      <c r="F7700" s="615">
        <v>2396.19</v>
      </c>
    </row>
    <row r="7701" spans="1:6" ht="30">
      <c r="A7701" s="612">
        <v>99282</v>
      </c>
      <c r="B7701" s="613" t="s">
        <v>8336</v>
      </c>
      <c r="C7701" s="614" t="s">
        <v>5421</v>
      </c>
      <c r="D7701" s="615">
        <v>1565.24</v>
      </c>
      <c r="E7701" s="615">
        <v>1091.3900000000001</v>
      </c>
      <c r="F7701" s="615">
        <v>2656.63</v>
      </c>
    </row>
    <row r="7702" spans="1:6" ht="30">
      <c r="A7702" s="612">
        <v>99289</v>
      </c>
      <c r="B7702" s="613" t="s">
        <v>8337</v>
      </c>
      <c r="C7702" s="614" t="s">
        <v>5421</v>
      </c>
      <c r="D7702" s="615">
        <v>1550.31</v>
      </c>
      <c r="E7702" s="615">
        <v>1082.23</v>
      </c>
      <c r="F7702" s="615">
        <v>2632.54</v>
      </c>
    </row>
    <row r="7703" spans="1:6" ht="30">
      <c r="A7703" s="612">
        <v>99291</v>
      </c>
      <c r="B7703" s="613" t="s">
        <v>8338</v>
      </c>
      <c r="C7703" s="614" t="s">
        <v>5421</v>
      </c>
      <c r="D7703" s="615">
        <v>1550.31</v>
      </c>
      <c r="E7703" s="615">
        <v>1082.23</v>
      </c>
      <c r="F7703" s="615">
        <v>2632.54</v>
      </c>
    </row>
    <row r="7704" spans="1:6" ht="30">
      <c r="A7704" s="612">
        <v>99296</v>
      </c>
      <c r="B7704" s="613" t="s">
        <v>8339</v>
      </c>
      <c r="C7704" s="614" t="s">
        <v>5421</v>
      </c>
      <c r="D7704" s="615">
        <v>1703.61</v>
      </c>
      <c r="E7704" s="615">
        <v>1189.3599999999999</v>
      </c>
      <c r="F7704" s="615">
        <v>2892.97</v>
      </c>
    </row>
    <row r="7705" spans="1:6" ht="30">
      <c r="A7705" s="612">
        <v>99297</v>
      </c>
      <c r="B7705" s="613" t="s">
        <v>8340</v>
      </c>
      <c r="C7705" s="614" t="s">
        <v>5421</v>
      </c>
      <c r="D7705" s="615">
        <v>1701.03</v>
      </c>
      <c r="E7705" s="615">
        <v>1187.78</v>
      </c>
      <c r="F7705" s="615">
        <v>2888.81</v>
      </c>
    </row>
    <row r="7706" spans="1:6" ht="30">
      <c r="A7706" s="612">
        <v>99299</v>
      </c>
      <c r="B7706" s="613" t="s">
        <v>8341</v>
      </c>
      <c r="C7706" s="614" t="s">
        <v>5421</v>
      </c>
      <c r="D7706" s="615">
        <v>1841.93</v>
      </c>
      <c r="E7706" s="615">
        <v>1287.33</v>
      </c>
      <c r="F7706" s="615">
        <v>3129.26</v>
      </c>
    </row>
    <row r="7707" spans="1:6" ht="30">
      <c r="A7707" s="612">
        <v>99302</v>
      </c>
      <c r="B7707" s="613" t="s">
        <v>8342</v>
      </c>
      <c r="C7707" s="614" t="s">
        <v>5421</v>
      </c>
      <c r="D7707" s="615">
        <v>1982.87</v>
      </c>
      <c r="E7707" s="615">
        <v>1386.9</v>
      </c>
      <c r="F7707" s="615">
        <v>3369.77</v>
      </c>
    </row>
    <row r="7708" spans="1:6" ht="30">
      <c r="A7708" s="612">
        <v>99304</v>
      </c>
      <c r="B7708" s="613" t="s">
        <v>8343</v>
      </c>
      <c r="C7708" s="614" t="s">
        <v>5421</v>
      </c>
      <c r="D7708" s="615">
        <v>1844.51</v>
      </c>
      <c r="E7708" s="615">
        <v>1288.9100000000001</v>
      </c>
      <c r="F7708" s="615">
        <v>3133.42</v>
      </c>
    </row>
    <row r="7709" spans="1:6" ht="30">
      <c r="A7709" s="612">
        <v>99306</v>
      </c>
      <c r="B7709" s="613" t="s">
        <v>8344</v>
      </c>
      <c r="C7709" s="614" t="s">
        <v>5421</v>
      </c>
      <c r="D7709" s="615">
        <v>1982.87</v>
      </c>
      <c r="E7709" s="615">
        <v>1386.9</v>
      </c>
      <c r="F7709" s="615">
        <v>3369.77</v>
      </c>
    </row>
    <row r="7710" spans="1:6" ht="30">
      <c r="A7710" s="612">
        <v>99307</v>
      </c>
      <c r="B7710" s="613" t="s">
        <v>8345</v>
      </c>
      <c r="C7710" s="614" t="s">
        <v>5421</v>
      </c>
      <c r="D7710" s="615">
        <v>1285.9100000000001</v>
      </c>
      <c r="E7710" s="615">
        <v>893.82</v>
      </c>
      <c r="F7710" s="615">
        <v>2179.73</v>
      </c>
    </row>
    <row r="7711" spans="1:6" ht="30">
      <c r="A7711" s="612">
        <v>99309</v>
      </c>
      <c r="B7711" s="613" t="s">
        <v>8346</v>
      </c>
      <c r="C7711" s="614" t="s">
        <v>5421</v>
      </c>
      <c r="D7711" s="615">
        <v>2123.86</v>
      </c>
      <c r="E7711" s="615">
        <v>1486.45</v>
      </c>
      <c r="F7711" s="615">
        <v>3610.31</v>
      </c>
    </row>
    <row r="7712" spans="1:6" ht="30">
      <c r="A7712" s="612">
        <v>99311</v>
      </c>
      <c r="B7712" s="613" t="s">
        <v>8347</v>
      </c>
      <c r="C7712" s="614" t="s">
        <v>5421</v>
      </c>
      <c r="D7712" s="615">
        <v>2123.86</v>
      </c>
      <c r="E7712" s="615">
        <v>1486.45</v>
      </c>
      <c r="F7712" s="615">
        <v>3610.31</v>
      </c>
    </row>
    <row r="7713" spans="1:6" ht="30">
      <c r="A7713" s="612">
        <v>99314</v>
      </c>
      <c r="B7713" s="613" t="s">
        <v>8348</v>
      </c>
      <c r="C7713" s="614" t="s">
        <v>5421</v>
      </c>
      <c r="D7713" s="615">
        <v>2264.79</v>
      </c>
      <c r="E7713" s="615">
        <v>1586.01</v>
      </c>
      <c r="F7713" s="615">
        <v>3850.8</v>
      </c>
    </row>
    <row r="7714" spans="1:6" ht="30">
      <c r="A7714" s="612">
        <v>99317</v>
      </c>
      <c r="B7714" s="613" t="s">
        <v>8349</v>
      </c>
      <c r="C7714" s="614" t="s">
        <v>5421</v>
      </c>
      <c r="D7714" s="615">
        <v>1424.27</v>
      </c>
      <c r="E7714" s="615">
        <v>991.8</v>
      </c>
      <c r="F7714" s="615">
        <v>2416.0700000000002</v>
      </c>
    </row>
    <row r="7715" spans="1:6" ht="30">
      <c r="A7715" s="612">
        <v>99321</v>
      </c>
      <c r="B7715" s="613" t="s">
        <v>8350</v>
      </c>
      <c r="C7715" s="614" t="s">
        <v>5421</v>
      </c>
      <c r="D7715" s="615">
        <v>1562.66</v>
      </c>
      <c r="E7715" s="615">
        <v>1089.82</v>
      </c>
      <c r="F7715" s="615">
        <v>2652.48</v>
      </c>
    </row>
    <row r="7716" spans="1:6" ht="30">
      <c r="A7716" s="612">
        <v>99323</v>
      </c>
      <c r="B7716" s="613" t="s">
        <v>8351</v>
      </c>
      <c r="C7716" s="614" t="s">
        <v>5421</v>
      </c>
      <c r="D7716" s="615">
        <v>1701.03</v>
      </c>
      <c r="E7716" s="615">
        <v>1187.78</v>
      </c>
      <c r="F7716" s="615">
        <v>2888.81</v>
      </c>
    </row>
    <row r="7717" spans="1:6" ht="30">
      <c r="A7717" s="612">
        <v>99325</v>
      </c>
      <c r="B7717" s="613" t="s">
        <v>8352</v>
      </c>
      <c r="C7717" s="614" t="s">
        <v>5421</v>
      </c>
      <c r="D7717" s="615">
        <v>1841.93</v>
      </c>
      <c r="E7717" s="615">
        <v>1287.33</v>
      </c>
      <c r="F7717" s="615">
        <v>3129.26</v>
      </c>
    </row>
    <row r="7718" spans="1:6" ht="30">
      <c r="A7718" s="612">
        <v>99327</v>
      </c>
      <c r="B7718" s="613" t="s">
        <v>8353</v>
      </c>
      <c r="C7718" s="614" t="s">
        <v>5421</v>
      </c>
      <c r="D7718" s="615">
        <v>2380.56</v>
      </c>
      <c r="E7718" s="615">
        <v>1670.14</v>
      </c>
      <c r="F7718" s="615">
        <v>4050.7</v>
      </c>
    </row>
    <row r="7719" spans="1:6">
      <c r="A7719" s="621"/>
      <c r="B7719" s="627" t="s">
        <v>8354</v>
      </c>
      <c r="C7719" s="628"/>
      <c r="D7719" s="629"/>
      <c r="E7719" s="629"/>
      <c r="F7719" s="629"/>
    </row>
    <row r="7720" spans="1:6" ht="15.75">
      <c r="A7720" s="621"/>
      <c r="B7720" s="622" t="s">
        <v>8355</v>
      </c>
      <c r="C7720" s="628"/>
      <c r="D7720" s="629"/>
      <c r="E7720" s="629"/>
      <c r="F7720" s="629"/>
    </row>
    <row r="7721" spans="1:6">
      <c r="A7721" s="621"/>
      <c r="B7721" s="627" t="s">
        <v>8356</v>
      </c>
      <c r="C7721" s="628"/>
      <c r="D7721" s="629"/>
      <c r="E7721" s="629"/>
      <c r="F7721" s="629"/>
    </row>
    <row r="7722" spans="1:6">
      <c r="A7722" s="617" t="s">
        <v>17807</v>
      </c>
      <c r="B7722" s="618" t="s">
        <v>17808</v>
      </c>
      <c r="C7722" s="619" t="s">
        <v>99</v>
      </c>
      <c r="D7722" s="620">
        <v>3.85</v>
      </c>
      <c r="E7722" s="620">
        <v>7.51</v>
      </c>
      <c r="F7722" s="620">
        <v>11.36</v>
      </c>
    </row>
    <row r="7723" spans="1:6">
      <c r="A7723" s="617" t="s">
        <v>17809</v>
      </c>
      <c r="B7723" s="618" t="s">
        <v>17810</v>
      </c>
      <c r="C7723" s="619" t="s">
        <v>99</v>
      </c>
      <c r="D7723" s="620">
        <v>1.54</v>
      </c>
      <c r="E7723" s="620">
        <v>3</v>
      </c>
      <c r="F7723" s="620">
        <v>4.54</v>
      </c>
    </row>
    <row r="7724" spans="1:6">
      <c r="A7724" s="617" t="s">
        <v>17811</v>
      </c>
      <c r="B7724" s="618" t="s">
        <v>17812</v>
      </c>
      <c r="C7724" s="619" t="s">
        <v>99</v>
      </c>
      <c r="D7724" s="620">
        <v>0.77</v>
      </c>
      <c r="E7724" s="620">
        <v>1.5</v>
      </c>
      <c r="F7724" s="620">
        <v>2.27</v>
      </c>
    </row>
    <row r="7725" spans="1:6" ht="30">
      <c r="A7725" s="617" t="s">
        <v>17813</v>
      </c>
      <c r="B7725" s="618" t="s">
        <v>17814</v>
      </c>
      <c r="C7725" s="619" t="s">
        <v>99</v>
      </c>
      <c r="D7725" s="620">
        <v>2.31</v>
      </c>
      <c r="E7725" s="620">
        <v>4.51</v>
      </c>
      <c r="F7725" s="620">
        <v>6.82</v>
      </c>
    </row>
    <row r="7726" spans="1:6">
      <c r="A7726" s="617" t="s">
        <v>17815</v>
      </c>
      <c r="B7726" s="618" t="s">
        <v>17816</v>
      </c>
      <c r="C7726" s="619" t="s">
        <v>99</v>
      </c>
      <c r="D7726" s="620">
        <v>4.62</v>
      </c>
      <c r="E7726" s="620">
        <v>9.01</v>
      </c>
      <c r="F7726" s="620">
        <v>13.63</v>
      </c>
    </row>
    <row r="7727" spans="1:6">
      <c r="A7727" s="617" t="s">
        <v>17817</v>
      </c>
      <c r="B7727" s="618" t="s">
        <v>17818</v>
      </c>
      <c r="C7727" s="619" t="s">
        <v>99</v>
      </c>
      <c r="D7727" s="620">
        <v>3.85</v>
      </c>
      <c r="E7727" s="620">
        <v>7.51</v>
      </c>
      <c r="F7727" s="620">
        <v>11.36</v>
      </c>
    </row>
    <row r="7728" spans="1:6">
      <c r="A7728" s="621"/>
      <c r="B7728" s="627" t="s">
        <v>8357</v>
      </c>
      <c r="C7728" s="628"/>
      <c r="D7728" s="629"/>
      <c r="E7728" s="629"/>
      <c r="F7728" s="629"/>
    </row>
    <row r="7729" spans="1:6" ht="30">
      <c r="A7729" s="612">
        <v>98560</v>
      </c>
      <c r="B7729" s="613" t="s">
        <v>8358</v>
      </c>
      <c r="C7729" s="614" t="s">
        <v>99</v>
      </c>
      <c r="D7729" s="615">
        <v>24.53</v>
      </c>
      <c r="E7729" s="615">
        <v>25.45</v>
      </c>
      <c r="F7729" s="615">
        <v>49.98</v>
      </c>
    </row>
    <row r="7730" spans="1:6" ht="30">
      <c r="A7730" s="612">
        <v>98561</v>
      </c>
      <c r="B7730" s="613" t="s">
        <v>8359</v>
      </c>
      <c r="C7730" s="614" t="s">
        <v>99</v>
      </c>
      <c r="D7730" s="615">
        <v>20.76</v>
      </c>
      <c r="E7730" s="615">
        <v>23.11</v>
      </c>
      <c r="F7730" s="615">
        <v>43.87</v>
      </c>
    </row>
    <row r="7731" spans="1:6" ht="30">
      <c r="A7731" s="612">
        <v>98562</v>
      </c>
      <c r="B7731" s="613" t="s">
        <v>8360</v>
      </c>
      <c r="C7731" s="614" t="s">
        <v>99</v>
      </c>
      <c r="D7731" s="615">
        <v>24.06</v>
      </c>
      <c r="E7731" s="615">
        <v>19.47</v>
      </c>
      <c r="F7731" s="615">
        <v>43.53</v>
      </c>
    </row>
    <row r="7732" spans="1:6">
      <c r="A7732" s="621"/>
      <c r="B7732" s="627" t="s">
        <v>11633</v>
      </c>
      <c r="C7732" s="628"/>
      <c r="D7732" s="629"/>
      <c r="E7732" s="629"/>
      <c r="F7732" s="629"/>
    </row>
    <row r="7733" spans="1:6" ht="30">
      <c r="A7733" s="612">
        <v>98555</v>
      </c>
      <c r="B7733" s="613" t="s">
        <v>8361</v>
      </c>
      <c r="C7733" s="614" t="s">
        <v>99</v>
      </c>
      <c r="D7733" s="615">
        <v>14.49</v>
      </c>
      <c r="E7733" s="615">
        <v>13.08</v>
      </c>
      <c r="F7733" s="615">
        <v>27.57</v>
      </c>
    </row>
    <row r="7734" spans="1:6" ht="30">
      <c r="A7734" s="612">
        <v>98556</v>
      </c>
      <c r="B7734" s="613" t="s">
        <v>8362</v>
      </c>
      <c r="C7734" s="614" t="s">
        <v>99</v>
      </c>
      <c r="D7734" s="615">
        <v>30.71</v>
      </c>
      <c r="E7734" s="615">
        <v>21.62</v>
      </c>
      <c r="F7734" s="615">
        <v>52.33</v>
      </c>
    </row>
    <row r="7735" spans="1:6" ht="30">
      <c r="A7735" s="612">
        <v>98558</v>
      </c>
      <c r="B7735" s="613" t="s">
        <v>8363</v>
      </c>
      <c r="C7735" s="614" t="s">
        <v>5390</v>
      </c>
      <c r="D7735" s="615">
        <v>5.0599999999999996</v>
      </c>
      <c r="E7735" s="615">
        <v>2.93</v>
      </c>
      <c r="F7735" s="615">
        <v>7.99</v>
      </c>
    </row>
    <row r="7736" spans="1:6">
      <c r="A7736" s="621"/>
      <c r="B7736" s="627" t="s">
        <v>8364</v>
      </c>
      <c r="C7736" s="628"/>
      <c r="D7736" s="629"/>
      <c r="E7736" s="629"/>
      <c r="F7736" s="629"/>
    </row>
    <row r="7737" spans="1:6" ht="30">
      <c r="A7737" s="612">
        <v>97087</v>
      </c>
      <c r="B7737" s="613" t="s">
        <v>10666</v>
      </c>
      <c r="C7737" s="614" t="s">
        <v>99</v>
      </c>
      <c r="D7737" s="615">
        <v>2.79</v>
      </c>
      <c r="E7737" s="615">
        <v>0.36</v>
      </c>
      <c r="F7737" s="615">
        <v>3.15</v>
      </c>
    </row>
    <row r="7738" spans="1:6">
      <c r="A7738" s="617" t="s">
        <v>17819</v>
      </c>
      <c r="B7738" s="618" t="s">
        <v>17820</v>
      </c>
      <c r="C7738" s="619" t="s">
        <v>99</v>
      </c>
      <c r="D7738" s="620">
        <v>2.15</v>
      </c>
      <c r="E7738" s="620">
        <v>0.19</v>
      </c>
      <c r="F7738" s="620">
        <v>2.34</v>
      </c>
    </row>
    <row r="7739" spans="1:6">
      <c r="A7739" s="612">
        <v>97113</v>
      </c>
      <c r="B7739" s="613" t="s">
        <v>13345</v>
      </c>
      <c r="C7739" s="614" t="s">
        <v>99</v>
      </c>
      <c r="D7739" s="615">
        <v>2.95</v>
      </c>
      <c r="E7739" s="615">
        <v>0.18</v>
      </c>
      <c r="F7739" s="615">
        <v>3.13</v>
      </c>
    </row>
    <row r="7740" spans="1:6">
      <c r="A7740" s="621"/>
      <c r="B7740" s="627" t="s">
        <v>8365</v>
      </c>
      <c r="C7740" s="628"/>
      <c r="D7740" s="629"/>
      <c r="E7740" s="629"/>
      <c r="F7740" s="629"/>
    </row>
    <row r="7741" spans="1:6" ht="30">
      <c r="A7741" s="612">
        <v>98546</v>
      </c>
      <c r="B7741" s="613" t="s">
        <v>8366</v>
      </c>
      <c r="C7741" s="614" t="s">
        <v>99</v>
      </c>
      <c r="D7741" s="615">
        <v>84.06</v>
      </c>
      <c r="E7741" s="615">
        <v>23.25</v>
      </c>
      <c r="F7741" s="615">
        <v>107.31</v>
      </c>
    </row>
    <row r="7742" spans="1:6" ht="30">
      <c r="A7742" s="612">
        <v>98547</v>
      </c>
      <c r="B7742" s="613" t="s">
        <v>8367</v>
      </c>
      <c r="C7742" s="614" t="s">
        <v>99</v>
      </c>
      <c r="D7742" s="615">
        <v>167.81</v>
      </c>
      <c r="E7742" s="615">
        <v>33.729999999999997</v>
      </c>
      <c r="F7742" s="615">
        <v>201.54</v>
      </c>
    </row>
    <row r="7743" spans="1:6">
      <c r="A7743" s="621"/>
      <c r="B7743" s="627" t="s">
        <v>8368</v>
      </c>
      <c r="C7743" s="628"/>
      <c r="D7743" s="629"/>
      <c r="E7743" s="629"/>
      <c r="F7743" s="629"/>
    </row>
    <row r="7744" spans="1:6">
      <c r="A7744" s="621"/>
      <c r="B7744" s="609" t="s">
        <v>8369</v>
      </c>
      <c r="C7744" s="610"/>
      <c r="D7744" s="611"/>
      <c r="E7744" s="611"/>
      <c r="F7744" s="611"/>
    </row>
    <row r="7745" spans="1:6">
      <c r="A7745" s="612">
        <v>98557</v>
      </c>
      <c r="B7745" s="613" t="s">
        <v>8370</v>
      </c>
      <c r="C7745" s="614" t="s">
        <v>99</v>
      </c>
      <c r="D7745" s="615">
        <v>39.799999999999997</v>
      </c>
      <c r="E7745" s="615">
        <v>10.34</v>
      </c>
      <c r="F7745" s="615">
        <v>50.14</v>
      </c>
    </row>
    <row r="7746" spans="1:6" ht="30">
      <c r="A7746" s="612">
        <v>98553</v>
      </c>
      <c r="B7746" s="613" t="s">
        <v>8371</v>
      </c>
      <c r="C7746" s="614" t="s">
        <v>99</v>
      </c>
      <c r="D7746" s="615">
        <v>112.3</v>
      </c>
      <c r="E7746" s="615">
        <v>11.65</v>
      </c>
      <c r="F7746" s="615">
        <v>123.95</v>
      </c>
    </row>
    <row r="7747" spans="1:6" ht="30">
      <c r="A7747" s="612">
        <v>98554</v>
      </c>
      <c r="B7747" s="613" t="s">
        <v>8372</v>
      </c>
      <c r="C7747" s="614" t="s">
        <v>99</v>
      </c>
      <c r="D7747" s="615">
        <v>30.48</v>
      </c>
      <c r="E7747" s="615">
        <v>14.18</v>
      </c>
      <c r="F7747" s="615">
        <v>44.66</v>
      </c>
    </row>
    <row r="7748" spans="1:6" ht="30">
      <c r="A7748" s="617" t="s">
        <v>17821</v>
      </c>
      <c r="B7748" s="618" t="s">
        <v>17822</v>
      </c>
      <c r="C7748" s="619" t="s">
        <v>99</v>
      </c>
      <c r="D7748" s="620">
        <v>18.52</v>
      </c>
      <c r="E7748" s="620">
        <v>11.46</v>
      </c>
      <c r="F7748" s="620">
        <v>29.98</v>
      </c>
    </row>
    <row r="7749" spans="1:6">
      <c r="A7749" s="621"/>
      <c r="B7749" s="609" t="s">
        <v>17823</v>
      </c>
      <c r="C7749" s="610"/>
      <c r="D7749" s="611"/>
      <c r="E7749" s="611"/>
      <c r="F7749" s="611"/>
    </row>
    <row r="7750" spans="1:6">
      <c r="A7750" s="617" t="s">
        <v>17824</v>
      </c>
      <c r="B7750" s="618" t="s">
        <v>17825</v>
      </c>
      <c r="C7750" s="619" t="s">
        <v>99</v>
      </c>
      <c r="D7750" s="620">
        <v>23.25</v>
      </c>
      <c r="E7750" s="620">
        <v>22.66</v>
      </c>
      <c r="F7750" s="620">
        <v>45.91</v>
      </c>
    </row>
    <row r="7751" spans="1:6">
      <c r="A7751" s="621"/>
      <c r="B7751" s="627" t="s">
        <v>11634</v>
      </c>
      <c r="C7751" s="628"/>
      <c r="D7751" s="629"/>
      <c r="E7751" s="629"/>
      <c r="F7751" s="629"/>
    </row>
    <row r="7752" spans="1:6">
      <c r="A7752" s="612">
        <v>98559</v>
      </c>
      <c r="B7752" s="613" t="s">
        <v>8373</v>
      </c>
      <c r="C7752" s="614" t="s">
        <v>5421</v>
      </c>
      <c r="D7752" s="615">
        <v>3.51</v>
      </c>
      <c r="E7752" s="615">
        <v>1.41</v>
      </c>
      <c r="F7752" s="615">
        <v>4.92</v>
      </c>
    </row>
    <row r="7753" spans="1:6">
      <c r="A7753" s="621"/>
      <c r="B7753" s="609" t="s">
        <v>8374</v>
      </c>
      <c r="C7753" s="610"/>
      <c r="D7753" s="611"/>
      <c r="E7753" s="611"/>
      <c r="F7753" s="611"/>
    </row>
    <row r="7754" spans="1:6">
      <c r="A7754" s="617" t="s">
        <v>17826</v>
      </c>
      <c r="B7754" s="618" t="s">
        <v>17827</v>
      </c>
      <c r="C7754" s="619" t="s">
        <v>17828</v>
      </c>
      <c r="D7754" s="620">
        <v>102.83</v>
      </c>
      <c r="E7754" s="620">
        <v>7.02</v>
      </c>
      <c r="F7754" s="620">
        <v>109.85</v>
      </c>
    </row>
    <row r="7755" spans="1:6">
      <c r="A7755" s="621"/>
      <c r="B7755" s="627" t="s">
        <v>8375</v>
      </c>
      <c r="C7755" s="628"/>
      <c r="D7755" s="629"/>
      <c r="E7755" s="629"/>
      <c r="F7755" s="629"/>
    </row>
    <row r="7756" spans="1:6">
      <c r="A7756" s="617" t="s">
        <v>17829</v>
      </c>
      <c r="B7756" s="618" t="s">
        <v>17830</v>
      </c>
      <c r="C7756" s="619" t="s">
        <v>5421</v>
      </c>
      <c r="D7756" s="620">
        <v>183.81</v>
      </c>
      <c r="E7756" s="620">
        <v>5.32</v>
      </c>
      <c r="F7756" s="620">
        <v>189.13</v>
      </c>
    </row>
    <row r="7757" spans="1:6" ht="30">
      <c r="A7757" s="612">
        <v>98575</v>
      </c>
      <c r="B7757" s="613" t="s">
        <v>10751</v>
      </c>
      <c r="C7757" s="614" t="s">
        <v>5421</v>
      </c>
      <c r="D7757" s="615">
        <v>59.63</v>
      </c>
      <c r="E7757" s="615">
        <v>44.99</v>
      </c>
      <c r="F7757" s="615">
        <v>104.62</v>
      </c>
    </row>
    <row r="7758" spans="1:6" ht="30">
      <c r="A7758" s="612">
        <v>98576</v>
      </c>
      <c r="B7758" s="613" t="s">
        <v>8376</v>
      </c>
      <c r="C7758" s="614" t="s">
        <v>5421</v>
      </c>
      <c r="D7758" s="615">
        <v>21.63</v>
      </c>
      <c r="E7758" s="615">
        <v>0.64</v>
      </c>
      <c r="F7758" s="615">
        <v>22.27</v>
      </c>
    </row>
    <row r="7759" spans="1:6" ht="30">
      <c r="A7759" s="612">
        <v>98577</v>
      </c>
      <c r="B7759" s="613" t="s">
        <v>10752</v>
      </c>
      <c r="C7759" s="614" t="s">
        <v>5421</v>
      </c>
      <c r="D7759" s="615">
        <v>20.78</v>
      </c>
      <c r="E7759" s="615">
        <v>28.36</v>
      </c>
      <c r="F7759" s="615">
        <v>49.14</v>
      </c>
    </row>
    <row r="7760" spans="1:6">
      <c r="A7760" s="621"/>
      <c r="B7760" s="627" t="s">
        <v>8377</v>
      </c>
      <c r="C7760" s="628"/>
      <c r="D7760" s="629"/>
      <c r="E7760" s="629"/>
      <c r="F7760" s="629"/>
    </row>
    <row r="7761" spans="1:6" ht="30">
      <c r="A7761" s="617" t="s">
        <v>17831</v>
      </c>
      <c r="B7761" s="618" t="s">
        <v>17832</v>
      </c>
      <c r="C7761" s="619" t="s">
        <v>99</v>
      </c>
      <c r="D7761" s="620">
        <v>20.93</v>
      </c>
      <c r="E7761" s="620">
        <v>22.25</v>
      </c>
      <c r="F7761" s="620">
        <v>43.18</v>
      </c>
    </row>
    <row r="7762" spans="1:6">
      <c r="A7762" s="621"/>
      <c r="B7762" s="627" t="s">
        <v>8378</v>
      </c>
      <c r="C7762" s="628"/>
      <c r="D7762" s="629"/>
      <c r="E7762" s="629"/>
      <c r="F7762" s="629"/>
    </row>
    <row r="7763" spans="1:6" ht="30">
      <c r="A7763" s="612">
        <v>98563</v>
      </c>
      <c r="B7763" s="613" t="s">
        <v>8379</v>
      </c>
      <c r="C7763" s="614" t="s">
        <v>99</v>
      </c>
      <c r="D7763" s="615">
        <v>21.02</v>
      </c>
      <c r="E7763" s="615">
        <v>14.57</v>
      </c>
      <c r="F7763" s="615">
        <v>35.590000000000003</v>
      </c>
    </row>
    <row r="7764" spans="1:6" ht="30">
      <c r="A7764" s="612">
        <v>98564</v>
      </c>
      <c r="B7764" s="613" t="s">
        <v>8380</v>
      </c>
      <c r="C7764" s="614" t="s">
        <v>99</v>
      </c>
      <c r="D7764" s="615">
        <v>32.67</v>
      </c>
      <c r="E7764" s="615">
        <v>15.73</v>
      </c>
      <c r="F7764" s="615">
        <v>48.4</v>
      </c>
    </row>
    <row r="7765" spans="1:6" ht="30">
      <c r="A7765" s="612">
        <v>98565</v>
      </c>
      <c r="B7765" s="613" t="s">
        <v>8381</v>
      </c>
      <c r="C7765" s="614" t="s">
        <v>99</v>
      </c>
      <c r="D7765" s="615">
        <v>29.17</v>
      </c>
      <c r="E7765" s="615">
        <v>22.17</v>
      </c>
      <c r="F7765" s="615">
        <v>51.34</v>
      </c>
    </row>
    <row r="7766" spans="1:6" ht="30">
      <c r="A7766" s="612">
        <v>98566</v>
      </c>
      <c r="B7766" s="613" t="s">
        <v>8382</v>
      </c>
      <c r="C7766" s="614" t="s">
        <v>99</v>
      </c>
      <c r="D7766" s="615">
        <v>40.840000000000003</v>
      </c>
      <c r="E7766" s="615">
        <v>23.3</v>
      </c>
      <c r="F7766" s="615">
        <v>64.14</v>
      </c>
    </row>
    <row r="7767" spans="1:6" ht="30">
      <c r="A7767" s="612">
        <v>98567</v>
      </c>
      <c r="B7767" s="613" t="s">
        <v>8383</v>
      </c>
      <c r="C7767" s="614" t="s">
        <v>99</v>
      </c>
      <c r="D7767" s="615">
        <v>36.79</v>
      </c>
      <c r="E7767" s="615">
        <v>29.57</v>
      </c>
      <c r="F7767" s="615">
        <v>66.36</v>
      </c>
    </row>
    <row r="7768" spans="1:6" ht="30">
      <c r="A7768" s="612">
        <v>98568</v>
      </c>
      <c r="B7768" s="613" t="s">
        <v>8384</v>
      </c>
      <c r="C7768" s="614" t="s">
        <v>99</v>
      </c>
      <c r="D7768" s="615">
        <v>48.44</v>
      </c>
      <c r="E7768" s="615">
        <v>30.7</v>
      </c>
      <c r="F7768" s="615">
        <v>79.14</v>
      </c>
    </row>
    <row r="7769" spans="1:6" ht="30">
      <c r="A7769" s="612">
        <v>98569</v>
      </c>
      <c r="B7769" s="616" t="s">
        <v>8385</v>
      </c>
      <c r="C7769" s="614" t="s">
        <v>99</v>
      </c>
      <c r="D7769" s="615">
        <v>44.96</v>
      </c>
      <c r="E7769" s="615">
        <v>37.14</v>
      </c>
      <c r="F7769" s="615">
        <v>82.1</v>
      </c>
    </row>
    <row r="7770" spans="1:6" ht="30">
      <c r="A7770" s="612">
        <v>98570</v>
      </c>
      <c r="B7770" s="613" t="s">
        <v>8386</v>
      </c>
      <c r="C7770" s="614" t="s">
        <v>99</v>
      </c>
      <c r="D7770" s="615">
        <v>56.64</v>
      </c>
      <c r="E7770" s="615">
        <v>38.299999999999997</v>
      </c>
      <c r="F7770" s="615">
        <v>94.94</v>
      </c>
    </row>
    <row r="7771" spans="1:6" ht="30">
      <c r="A7771" s="612">
        <v>98571</v>
      </c>
      <c r="B7771" s="613" t="s">
        <v>8387</v>
      </c>
      <c r="C7771" s="614" t="s">
        <v>99</v>
      </c>
      <c r="D7771" s="615">
        <v>25.43</v>
      </c>
      <c r="E7771" s="615">
        <v>15.5</v>
      </c>
      <c r="F7771" s="615">
        <v>40.93</v>
      </c>
    </row>
    <row r="7772" spans="1:6" ht="30">
      <c r="A7772" s="612">
        <v>98572</v>
      </c>
      <c r="B7772" s="613" t="s">
        <v>8388</v>
      </c>
      <c r="C7772" s="614" t="s">
        <v>99</v>
      </c>
      <c r="D7772" s="615">
        <v>30.93</v>
      </c>
      <c r="E7772" s="615">
        <v>19.579999999999998</v>
      </c>
      <c r="F7772" s="615">
        <v>50.51</v>
      </c>
    </row>
    <row r="7773" spans="1:6">
      <c r="A7773" s="612">
        <v>98573</v>
      </c>
      <c r="B7773" s="613" t="s">
        <v>8389</v>
      </c>
      <c r="C7773" s="614" t="s">
        <v>99</v>
      </c>
      <c r="D7773" s="615">
        <v>42.47</v>
      </c>
      <c r="E7773" s="615">
        <v>20.399999999999999</v>
      </c>
      <c r="F7773" s="615">
        <v>62.87</v>
      </c>
    </row>
    <row r="7774" spans="1:6" ht="30">
      <c r="A7774" s="617" t="s">
        <v>17833</v>
      </c>
      <c r="B7774" s="618" t="s">
        <v>17834</v>
      </c>
      <c r="C7774" s="619" t="s">
        <v>99</v>
      </c>
      <c r="D7774" s="620">
        <v>17.420000000000002</v>
      </c>
      <c r="E7774" s="620">
        <v>20.37</v>
      </c>
      <c r="F7774" s="620">
        <v>37.79</v>
      </c>
    </row>
    <row r="7775" spans="1:6">
      <c r="A7775" s="621"/>
      <c r="B7775" s="627" t="s">
        <v>8390</v>
      </c>
      <c r="C7775" s="628"/>
      <c r="D7775" s="629"/>
      <c r="E7775" s="629"/>
      <c r="F7775" s="629"/>
    </row>
    <row r="7776" spans="1:6" ht="30">
      <c r="A7776" s="612">
        <v>101965</v>
      </c>
      <c r="B7776" s="613" t="s">
        <v>8391</v>
      </c>
      <c r="C7776" s="614" t="s">
        <v>5421</v>
      </c>
      <c r="D7776" s="615">
        <v>132.59</v>
      </c>
      <c r="E7776" s="615">
        <v>22.42</v>
      </c>
      <c r="F7776" s="615">
        <v>155.01</v>
      </c>
    </row>
    <row r="7777" spans="1:6">
      <c r="A7777" s="617" t="s">
        <v>17835</v>
      </c>
      <c r="B7777" s="618" t="s">
        <v>17836</v>
      </c>
      <c r="C7777" s="619" t="s">
        <v>99</v>
      </c>
      <c r="D7777" s="620">
        <v>331.32</v>
      </c>
      <c r="E7777" s="620">
        <v>15</v>
      </c>
      <c r="F7777" s="620">
        <v>346.32</v>
      </c>
    </row>
    <row r="7778" spans="1:6" ht="30">
      <c r="A7778" s="617" t="s">
        <v>17837</v>
      </c>
      <c r="B7778" s="618" t="s">
        <v>17838</v>
      </c>
      <c r="C7778" s="619" t="s">
        <v>5421</v>
      </c>
      <c r="D7778" s="620">
        <v>87.2</v>
      </c>
      <c r="E7778" s="620">
        <v>16.03</v>
      </c>
      <c r="F7778" s="620">
        <v>103.23</v>
      </c>
    </row>
    <row r="7779" spans="1:6">
      <c r="A7779" s="617" t="s">
        <v>17839</v>
      </c>
      <c r="B7779" s="618" t="s">
        <v>17840</v>
      </c>
      <c r="C7779" s="619" t="s">
        <v>5421</v>
      </c>
      <c r="D7779" s="620">
        <v>28.82</v>
      </c>
      <c r="E7779" s="620">
        <v>34.4</v>
      </c>
      <c r="F7779" s="620">
        <v>63.22</v>
      </c>
    </row>
    <row r="7780" spans="1:6" ht="30">
      <c r="A7780" s="617" t="s">
        <v>17841</v>
      </c>
      <c r="B7780" s="618" t="s">
        <v>17842</v>
      </c>
      <c r="C7780" s="619" t="s">
        <v>5421</v>
      </c>
      <c r="D7780" s="620">
        <v>51.28</v>
      </c>
      <c r="E7780" s="620">
        <v>36.58</v>
      </c>
      <c r="F7780" s="620">
        <v>87.86</v>
      </c>
    </row>
    <row r="7781" spans="1:6">
      <c r="A7781" s="617" t="s">
        <v>17843</v>
      </c>
      <c r="B7781" s="618" t="s">
        <v>17844</v>
      </c>
      <c r="C7781" s="619" t="s">
        <v>1</v>
      </c>
      <c r="D7781" s="620">
        <v>19.95</v>
      </c>
      <c r="E7781" s="620">
        <v>23.82</v>
      </c>
      <c r="F7781" s="620">
        <v>43.77</v>
      </c>
    </row>
    <row r="7782" spans="1:6">
      <c r="A7782" s="617" t="s">
        <v>17845</v>
      </c>
      <c r="B7782" s="618" t="s">
        <v>17846</v>
      </c>
      <c r="C7782" s="619" t="s">
        <v>1</v>
      </c>
      <c r="D7782" s="620">
        <v>131.21</v>
      </c>
      <c r="E7782" s="620">
        <v>154.78</v>
      </c>
      <c r="F7782" s="620">
        <v>285.99</v>
      </c>
    </row>
    <row r="7783" spans="1:6" ht="30">
      <c r="A7783" s="612">
        <v>101966</v>
      </c>
      <c r="B7783" s="613" t="s">
        <v>8392</v>
      </c>
      <c r="C7783" s="614" t="s">
        <v>5421</v>
      </c>
      <c r="D7783" s="615">
        <v>188.3</v>
      </c>
      <c r="E7783" s="615">
        <v>10.27</v>
      </c>
      <c r="F7783" s="615">
        <v>198.57</v>
      </c>
    </row>
    <row r="7784" spans="1:6">
      <c r="A7784" s="612">
        <v>101979</v>
      </c>
      <c r="B7784" s="613" t="s">
        <v>8393</v>
      </c>
      <c r="C7784" s="614" t="s">
        <v>5421</v>
      </c>
      <c r="D7784" s="615">
        <v>50.86</v>
      </c>
      <c r="E7784" s="615">
        <v>5.14</v>
      </c>
      <c r="F7784" s="615">
        <v>56</v>
      </c>
    </row>
    <row r="7785" spans="1:6" ht="15.75">
      <c r="A7785" s="621"/>
      <c r="B7785" s="622" t="s">
        <v>8394</v>
      </c>
      <c r="C7785" s="628"/>
      <c r="D7785" s="629"/>
      <c r="E7785" s="629"/>
      <c r="F7785" s="629"/>
    </row>
    <row r="7786" spans="1:6">
      <c r="A7786" s="621"/>
      <c r="B7786" s="627" t="s">
        <v>8395</v>
      </c>
      <c r="C7786" s="628"/>
      <c r="D7786" s="629"/>
      <c r="E7786" s="629"/>
      <c r="F7786" s="629"/>
    </row>
    <row r="7787" spans="1:6">
      <c r="A7787" s="617" t="s">
        <v>17847</v>
      </c>
      <c r="B7787" s="618" t="s">
        <v>17848</v>
      </c>
      <c r="C7787" s="619" t="s">
        <v>99</v>
      </c>
      <c r="D7787" s="620">
        <v>4.62</v>
      </c>
      <c r="E7787" s="620">
        <v>9.01</v>
      </c>
      <c r="F7787" s="620">
        <v>13.63</v>
      </c>
    </row>
    <row r="7788" spans="1:6">
      <c r="A7788" s="617" t="s">
        <v>17849</v>
      </c>
      <c r="B7788" s="618" t="s">
        <v>17850</v>
      </c>
      <c r="C7788" s="619" t="s">
        <v>99</v>
      </c>
      <c r="D7788" s="620">
        <v>9.67</v>
      </c>
      <c r="E7788" s="620">
        <v>10.89</v>
      </c>
      <c r="F7788" s="620">
        <v>20.56</v>
      </c>
    </row>
    <row r="7789" spans="1:6">
      <c r="A7789" s="612">
        <v>97631</v>
      </c>
      <c r="B7789" s="613" t="s">
        <v>8396</v>
      </c>
      <c r="C7789" s="614" t="s">
        <v>99</v>
      </c>
      <c r="D7789" s="615">
        <v>1.08</v>
      </c>
      <c r="E7789" s="615">
        <v>2.4</v>
      </c>
      <c r="F7789" s="615">
        <v>3.48</v>
      </c>
    </row>
    <row r="7790" spans="1:6" ht="30">
      <c r="A7790" s="612">
        <v>97633</v>
      </c>
      <c r="B7790" s="613" t="s">
        <v>8397</v>
      </c>
      <c r="C7790" s="614" t="s">
        <v>99</v>
      </c>
      <c r="D7790" s="615">
        <v>7.5</v>
      </c>
      <c r="E7790" s="615">
        <v>16.239999999999998</v>
      </c>
      <c r="F7790" s="615">
        <v>23.74</v>
      </c>
    </row>
    <row r="7791" spans="1:6" ht="30">
      <c r="A7791" s="612">
        <v>97634</v>
      </c>
      <c r="B7791" s="613" t="s">
        <v>8398</v>
      </c>
      <c r="C7791" s="614" t="s">
        <v>99</v>
      </c>
      <c r="D7791" s="615">
        <v>4.12</v>
      </c>
      <c r="E7791" s="615">
        <v>8.76</v>
      </c>
      <c r="F7791" s="615">
        <v>12.88</v>
      </c>
    </row>
    <row r="7792" spans="1:6">
      <c r="A7792" s="617" t="s">
        <v>17851</v>
      </c>
      <c r="B7792" s="618" t="s">
        <v>17852</v>
      </c>
      <c r="C7792" s="619" t="s">
        <v>99</v>
      </c>
      <c r="D7792" s="620">
        <v>11.88</v>
      </c>
      <c r="E7792" s="620">
        <v>24.01</v>
      </c>
      <c r="F7792" s="620">
        <v>35.89</v>
      </c>
    </row>
    <row r="7793" spans="1:6">
      <c r="A7793" s="617" t="s">
        <v>17853</v>
      </c>
      <c r="B7793" s="618" t="s">
        <v>17854</v>
      </c>
      <c r="C7793" s="619" t="s">
        <v>99</v>
      </c>
      <c r="D7793" s="620">
        <v>11.88</v>
      </c>
      <c r="E7793" s="620">
        <v>24.01</v>
      </c>
      <c r="F7793" s="620">
        <v>35.89</v>
      </c>
    </row>
    <row r="7794" spans="1:6">
      <c r="A7794" s="617" t="s">
        <v>17855</v>
      </c>
      <c r="B7794" s="618" t="s">
        <v>17856</v>
      </c>
      <c r="C7794" s="619" t="s">
        <v>99</v>
      </c>
      <c r="D7794" s="620">
        <v>13.33</v>
      </c>
      <c r="E7794" s="620">
        <v>7.06</v>
      </c>
      <c r="F7794" s="620">
        <v>20.39</v>
      </c>
    </row>
    <row r="7795" spans="1:6">
      <c r="A7795" s="617" t="s">
        <v>17857</v>
      </c>
      <c r="B7795" s="618" t="s">
        <v>17858</v>
      </c>
      <c r="C7795" s="619" t="s">
        <v>5421</v>
      </c>
      <c r="D7795" s="620">
        <v>17.670000000000002</v>
      </c>
      <c r="E7795" s="620">
        <v>29.87</v>
      </c>
      <c r="F7795" s="620">
        <v>47.54</v>
      </c>
    </row>
    <row r="7796" spans="1:6">
      <c r="A7796" s="617" t="s">
        <v>17859</v>
      </c>
      <c r="B7796" s="618" t="s">
        <v>17860</v>
      </c>
      <c r="C7796" s="619" t="s">
        <v>99</v>
      </c>
      <c r="D7796" s="620">
        <v>23.53</v>
      </c>
      <c r="E7796" s="620">
        <v>37.17</v>
      </c>
      <c r="F7796" s="620">
        <v>60.7</v>
      </c>
    </row>
    <row r="7797" spans="1:6">
      <c r="A7797" s="617" t="s">
        <v>17861</v>
      </c>
      <c r="B7797" s="618" t="s">
        <v>17862</v>
      </c>
      <c r="C7797" s="619" t="s">
        <v>99</v>
      </c>
      <c r="D7797" s="620">
        <v>10.84</v>
      </c>
      <c r="E7797" s="620">
        <v>21.05</v>
      </c>
      <c r="F7797" s="620">
        <v>31.89</v>
      </c>
    </row>
    <row r="7798" spans="1:6">
      <c r="A7798" s="617" t="s">
        <v>17863</v>
      </c>
      <c r="B7798" s="618" t="s">
        <v>17864</v>
      </c>
      <c r="C7798" s="619" t="s">
        <v>99</v>
      </c>
      <c r="D7798" s="620">
        <v>2.31</v>
      </c>
      <c r="E7798" s="620">
        <v>4.51</v>
      </c>
      <c r="F7798" s="620">
        <v>6.82</v>
      </c>
    </row>
    <row r="7799" spans="1:6">
      <c r="A7799" s="617" t="s">
        <v>17865</v>
      </c>
      <c r="B7799" s="618" t="s">
        <v>17866</v>
      </c>
      <c r="C7799" s="619" t="s">
        <v>99</v>
      </c>
      <c r="D7799" s="620">
        <v>1.1599999999999999</v>
      </c>
      <c r="E7799" s="620">
        <v>2.25</v>
      </c>
      <c r="F7799" s="620">
        <v>3.41</v>
      </c>
    </row>
    <row r="7800" spans="1:6">
      <c r="A7800" s="617" t="s">
        <v>17867</v>
      </c>
      <c r="B7800" s="618" t="s">
        <v>17868</v>
      </c>
      <c r="C7800" s="619" t="s">
        <v>99</v>
      </c>
      <c r="D7800" s="620">
        <v>1.7</v>
      </c>
      <c r="E7800" s="620">
        <v>3.43</v>
      </c>
      <c r="F7800" s="620">
        <v>5.13</v>
      </c>
    </row>
    <row r="7801" spans="1:6">
      <c r="A7801" s="617" t="s">
        <v>17869</v>
      </c>
      <c r="B7801" s="618" t="s">
        <v>17870</v>
      </c>
      <c r="C7801" s="619" t="s">
        <v>99</v>
      </c>
      <c r="D7801" s="620">
        <v>3.39</v>
      </c>
      <c r="E7801" s="620">
        <v>6.86</v>
      </c>
      <c r="F7801" s="620">
        <v>10.25</v>
      </c>
    </row>
    <row r="7802" spans="1:6">
      <c r="A7802" s="617" t="s">
        <v>17871</v>
      </c>
      <c r="B7802" s="618" t="s">
        <v>17872</v>
      </c>
      <c r="C7802" s="619" t="s">
        <v>99</v>
      </c>
      <c r="D7802" s="620">
        <v>4.24</v>
      </c>
      <c r="E7802" s="620">
        <v>8.57</v>
      </c>
      <c r="F7802" s="620">
        <v>12.81</v>
      </c>
    </row>
    <row r="7803" spans="1:6">
      <c r="A7803" s="617" t="s">
        <v>17873</v>
      </c>
      <c r="B7803" s="618" t="s">
        <v>17874</v>
      </c>
      <c r="C7803" s="619" t="s">
        <v>99</v>
      </c>
      <c r="D7803" s="620">
        <v>21.22</v>
      </c>
      <c r="E7803" s="620">
        <v>42.87</v>
      </c>
      <c r="F7803" s="620">
        <v>64.09</v>
      </c>
    </row>
    <row r="7804" spans="1:6">
      <c r="A7804" s="617" t="s">
        <v>17875</v>
      </c>
      <c r="B7804" s="618" t="s">
        <v>17876</v>
      </c>
      <c r="C7804" s="619" t="s">
        <v>99</v>
      </c>
      <c r="D7804" s="620">
        <v>21.22</v>
      </c>
      <c r="E7804" s="620">
        <v>42.87</v>
      </c>
      <c r="F7804" s="620">
        <v>64.09</v>
      </c>
    </row>
    <row r="7805" spans="1:6">
      <c r="A7805" s="617" t="s">
        <v>17877</v>
      </c>
      <c r="B7805" s="618" t="s">
        <v>17878</v>
      </c>
      <c r="C7805" s="619" t="s">
        <v>99</v>
      </c>
      <c r="D7805" s="620">
        <v>24.25</v>
      </c>
      <c r="E7805" s="620">
        <v>49.61</v>
      </c>
      <c r="F7805" s="620">
        <v>73.86</v>
      </c>
    </row>
    <row r="7806" spans="1:6">
      <c r="A7806" s="617" t="s">
        <v>17879</v>
      </c>
      <c r="B7806" s="618" t="s">
        <v>17880</v>
      </c>
      <c r="C7806" s="619" t="s">
        <v>99</v>
      </c>
      <c r="D7806" s="620">
        <v>4.63</v>
      </c>
      <c r="E7806" s="620">
        <v>5.08</v>
      </c>
      <c r="F7806" s="620">
        <v>9.7100000000000009</v>
      </c>
    </row>
    <row r="7807" spans="1:6">
      <c r="A7807" s="617" t="s">
        <v>17881</v>
      </c>
      <c r="B7807" s="618" t="s">
        <v>17882</v>
      </c>
      <c r="C7807" s="619" t="s">
        <v>99</v>
      </c>
      <c r="D7807" s="620">
        <v>4.5199999999999996</v>
      </c>
      <c r="E7807" s="620">
        <v>6.53</v>
      </c>
      <c r="F7807" s="620">
        <v>11.05</v>
      </c>
    </row>
    <row r="7808" spans="1:6">
      <c r="A7808" s="621"/>
      <c r="B7808" s="627" t="s">
        <v>17883</v>
      </c>
      <c r="C7808" s="628"/>
      <c r="D7808" s="629"/>
      <c r="E7808" s="629"/>
      <c r="F7808" s="629"/>
    </row>
    <row r="7809" spans="1:6" ht="30">
      <c r="A7809" s="612">
        <v>87878</v>
      </c>
      <c r="B7809" s="613" t="s">
        <v>13400</v>
      </c>
      <c r="C7809" s="614" t="s">
        <v>99</v>
      </c>
      <c r="D7809" s="615">
        <v>2.39</v>
      </c>
      <c r="E7809" s="615">
        <v>2.48</v>
      </c>
      <c r="F7809" s="615">
        <v>4.87</v>
      </c>
    </row>
    <row r="7810" spans="1:6" ht="30">
      <c r="A7810" s="612">
        <v>87879</v>
      </c>
      <c r="B7810" s="613" t="s">
        <v>13401</v>
      </c>
      <c r="C7810" s="614" t="s">
        <v>99</v>
      </c>
      <c r="D7810" s="615">
        <v>2.2200000000000002</v>
      </c>
      <c r="E7810" s="615">
        <v>2.1</v>
      </c>
      <c r="F7810" s="615">
        <v>4.32</v>
      </c>
    </row>
    <row r="7811" spans="1:6" ht="45">
      <c r="A7811" s="612">
        <v>87910</v>
      </c>
      <c r="B7811" s="613" t="s">
        <v>13424</v>
      </c>
      <c r="C7811" s="614" t="s">
        <v>99</v>
      </c>
      <c r="D7811" s="615">
        <v>13.52</v>
      </c>
      <c r="E7811" s="615">
        <v>8.42</v>
      </c>
      <c r="F7811" s="615">
        <v>21.94</v>
      </c>
    </row>
    <row r="7812" spans="1:6" ht="45">
      <c r="A7812" s="612">
        <v>87911</v>
      </c>
      <c r="B7812" s="613" t="s">
        <v>13425</v>
      </c>
      <c r="C7812" s="614" t="s">
        <v>99</v>
      </c>
      <c r="D7812" s="615">
        <v>13.16</v>
      </c>
      <c r="E7812" s="615">
        <v>7.87</v>
      </c>
      <c r="F7812" s="615">
        <v>21.03</v>
      </c>
    </row>
    <row r="7813" spans="1:6" ht="30">
      <c r="A7813" s="612">
        <v>104410</v>
      </c>
      <c r="B7813" s="613" t="s">
        <v>13426</v>
      </c>
      <c r="C7813" s="614" t="s">
        <v>99</v>
      </c>
      <c r="D7813" s="615">
        <v>2.88</v>
      </c>
      <c r="E7813" s="615">
        <v>2.11</v>
      </c>
      <c r="F7813" s="615">
        <v>4.99</v>
      </c>
    </row>
    <row r="7814" spans="1:6" ht="45">
      <c r="A7814" s="612">
        <v>104411</v>
      </c>
      <c r="B7814" s="613" t="s">
        <v>13427</v>
      </c>
      <c r="C7814" s="614" t="s">
        <v>99</v>
      </c>
      <c r="D7814" s="615">
        <v>2.88</v>
      </c>
      <c r="E7814" s="615">
        <v>2.11</v>
      </c>
      <c r="F7814" s="615">
        <v>4.99</v>
      </c>
    </row>
    <row r="7815" spans="1:6">
      <c r="A7815" s="621"/>
      <c r="B7815" s="627" t="s">
        <v>11635</v>
      </c>
      <c r="C7815" s="628"/>
      <c r="D7815" s="629"/>
      <c r="E7815" s="629"/>
      <c r="F7815" s="629"/>
    </row>
    <row r="7816" spans="1:6" ht="45">
      <c r="A7816" s="612">
        <v>87888</v>
      </c>
      <c r="B7816" s="613" t="s">
        <v>13408</v>
      </c>
      <c r="C7816" s="614" t="s">
        <v>99</v>
      </c>
      <c r="D7816" s="615">
        <v>6.88</v>
      </c>
      <c r="E7816" s="615">
        <v>2.52</v>
      </c>
      <c r="F7816" s="615">
        <v>9.4</v>
      </c>
    </row>
    <row r="7817" spans="1:6" ht="45">
      <c r="A7817" s="612">
        <v>87889</v>
      </c>
      <c r="B7817" s="613" t="s">
        <v>13409</v>
      </c>
      <c r="C7817" s="614" t="s">
        <v>99</v>
      </c>
      <c r="D7817" s="615">
        <v>6.83</v>
      </c>
      <c r="E7817" s="615">
        <v>2.38</v>
      </c>
      <c r="F7817" s="615">
        <v>9.2100000000000009</v>
      </c>
    </row>
    <row r="7818" spans="1:6" ht="45">
      <c r="A7818" s="612">
        <v>87891</v>
      </c>
      <c r="B7818" s="613" t="s">
        <v>13410</v>
      </c>
      <c r="C7818" s="614" t="s">
        <v>99</v>
      </c>
      <c r="D7818" s="615">
        <v>8.24</v>
      </c>
      <c r="E7818" s="615">
        <v>2.62</v>
      </c>
      <c r="F7818" s="615">
        <v>10.86</v>
      </c>
    </row>
    <row r="7819" spans="1:6" ht="45">
      <c r="A7819" s="612">
        <v>87892</v>
      </c>
      <c r="B7819" s="613" t="s">
        <v>13411</v>
      </c>
      <c r="C7819" s="614" t="s">
        <v>99</v>
      </c>
      <c r="D7819" s="615">
        <v>8.07</v>
      </c>
      <c r="E7819" s="615">
        <v>2.37</v>
      </c>
      <c r="F7819" s="615">
        <v>10.44</v>
      </c>
    </row>
    <row r="7820" spans="1:6" ht="45">
      <c r="A7820" s="612">
        <v>87893</v>
      </c>
      <c r="B7820" s="613" t="s">
        <v>13412</v>
      </c>
      <c r="C7820" s="614" t="s">
        <v>99</v>
      </c>
      <c r="D7820" s="615">
        <v>3.1</v>
      </c>
      <c r="E7820" s="615">
        <v>4.33</v>
      </c>
      <c r="F7820" s="615">
        <v>7.43</v>
      </c>
    </row>
    <row r="7821" spans="1:6" ht="45">
      <c r="A7821" s="612">
        <v>87894</v>
      </c>
      <c r="B7821" s="613" t="s">
        <v>13413</v>
      </c>
      <c r="C7821" s="614" t="s">
        <v>99</v>
      </c>
      <c r="D7821" s="615">
        <v>2.91</v>
      </c>
      <c r="E7821" s="615">
        <v>3.97</v>
      </c>
      <c r="F7821" s="615">
        <v>6.88</v>
      </c>
    </row>
    <row r="7822" spans="1:6" ht="45">
      <c r="A7822" s="612">
        <v>87896</v>
      </c>
      <c r="B7822" s="613" t="s">
        <v>13414</v>
      </c>
      <c r="C7822" s="614" t="s">
        <v>99</v>
      </c>
      <c r="D7822" s="615">
        <v>2.97</v>
      </c>
      <c r="E7822" s="615">
        <v>2.4900000000000002</v>
      </c>
      <c r="F7822" s="615">
        <v>5.46</v>
      </c>
    </row>
    <row r="7823" spans="1:6" ht="45">
      <c r="A7823" s="612">
        <v>87897</v>
      </c>
      <c r="B7823" s="613" t="s">
        <v>13415</v>
      </c>
      <c r="C7823" s="614" t="s">
        <v>99</v>
      </c>
      <c r="D7823" s="615">
        <v>2.79</v>
      </c>
      <c r="E7823" s="615">
        <v>2.12</v>
      </c>
      <c r="F7823" s="615">
        <v>4.91</v>
      </c>
    </row>
    <row r="7824" spans="1:6" ht="45">
      <c r="A7824" s="617" t="s">
        <v>17884</v>
      </c>
      <c r="B7824" s="618" t="s">
        <v>17885</v>
      </c>
      <c r="C7824" s="619" t="s">
        <v>99</v>
      </c>
      <c r="D7824" s="620">
        <v>4.49</v>
      </c>
      <c r="E7824" s="620">
        <v>5.55</v>
      </c>
      <c r="F7824" s="620">
        <v>10.039999999999999</v>
      </c>
    </row>
    <row r="7825" spans="1:6">
      <c r="A7825" s="621"/>
      <c r="B7825" s="627" t="s">
        <v>11636</v>
      </c>
      <c r="C7825" s="628"/>
      <c r="D7825" s="629"/>
      <c r="E7825" s="629"/>
      <c r="F7825" s="629"/>
    </row>
    <row r="7826" spans="1:6" ht="45">
      <c r="A7826" s="612">
        <v>87899</v>
      </c>
      <c r="B7826" s="613" t="s">
        <v>13416</v>
      </c>
      <c r="C7826" s="614" t="s">
        <v>99</v>
      </c>
      <c r="D7826" s="615">
        <v>7.1</v>
      </c>
      <c r="E7826" s="615">
        <v>3.06</v>
      </c>
      <c r="F7826" s="615">
        <v>10.16</v>
      </c>
    </row>
    <row r="7827" spans="1:6" ht="45">
      <c r="A7827" s="612">
        <v>87900</v>
      </c>
      <c r="B7827" s="613" t="s">
        <v>13417</v>
      </c>
      <c r="C7827" s="614" t="s">
        <v>99</v>
      </c>
      <c r="D7827" s="615">
        <v>7.04</v>
      </c>
      <c r="E7827" s="615">
        <v>2.93</v>
      </c>
      <c r="F7827" s="615">
        <v>9.9700000000000006</v>
      </c>
    </row>
    <row r="7828" spans="1:6" ht="45">
      <c r="A7828" s="612">
        <v>87902</v>
      </c>
      <c r="B7828" s="613" t="s">
        <v>13418</v>
      </c>
      <c r="C7828" s="614" t="s">
        <v>99</v>
      </c>
      <c r="D7828" s="615">
        <v>8.4600000000000009</v>
      </c>
      <c r="E7828" s="615">
        <v>3.16</v>
      </c>
      <c r="F7828" s="615">
        <v>11.62</v>
      </c>
    </row>
    <row r="7829" spans="1:6" ht="45">
      <c r="A7829" s="612">
        <v>87903</v>
      </c>
      <c r="B7829" s="613" t="s">
        <v>13419</v>
      </c>
      <c r="C7829" s="614" t="s">
        <v>99</v>
      </c>
      <c r="D7829" s="615">
        <v>8.2799999999999994</v>
      </c>
      <c r="E7829" s="615">
        <v>2.92</v>
      </c>
      <c r="F7829" s="615">
        <v>11.2</v>
      </c>
    </row>
    <row r="7830" spans="1:6" ht="45">
      <c r="A7830" s="612">
        <v>87904</v>
      </c>
      <c r="B7830" s="613" t="s">
        <v>13420</v>
      </c>
      <c r="C7830" s="614" t="s">
        <v>99</v>
      </c>
      <c r="D7830" s="615">
        <v>3.46</v>
      </c>
      <c r="E7830" s="615">
        <v>5.18</v>
      </c>
      <c r="F7830" s="615">
        <v>8.64</v>
      </c>
    </row>
    <row r="7831" spans="1:6" ht="45">
      <c r="A7831" s="612">
        <v>87905</v>
      </c>
      <c r="B7831" s="613" t="s">
        <v>13421</v>
      </c>
      <c r="C7831" s="614" t="s">
        <v>99</v>
      </c>
      <c r="D7831" s="615">
        <v>3.27</v>
      </c>
      <c r="E7831" s="615">
        <v>4.82</v>
      </c>
      <c r="F7831" s="615">
        <v>8.09</v>
      </c>
    </row>
    <row r="7832" spans="1:6" ht="45">
      <c r="A7832" s="612">
        <v>87907</v>
      </c>
      <c r="B7832" s="613" t="s">
        <v>13422</v>
      </c>
      <c r="C7832" s="614" t="s">
        <v>99</v>
      </c>
      <c r="D7832" s="615">
        <v>3.42</v>
      </c>
      <c r="E7832" s="615">
        <v>3.16</v>
      </c>
      <c r="F7832" s="615">
        <v>6.58</v>
      </c>
    </row>
    <row r="7833" spans="1:6" ht="45">
      <c r="A7833" s="612">
        <v>87908</v>
      </c>
      <c r="B7833" s="613" t="s">
        <v>13423</v>
      </c>
      <c r="C7833" s="614" t="s">
        <v>99</v>
      </c>
      <c r="D7833" s="615">
        <v>3.23</v>
      </c>
      <c r="E7833" s="615">
        <v>2.8</v>
      </c>
      <c r="F7833" s="615">
        <v>6.03</v>
      </c>
    </row>
    <row r="7834" spans="1:6">
      <c r="A7834" s="621"/>
      <c r="B7834" s="627" t="s">
        <v>8399</v>
      </c>
      <c r="C7834" s="628"/>
      <c r="D7834" s="629"/>
      <c r="E7834" s="629"/>
      <c r="F7834" s="629"/>
    </row>
    <row r="7835" spans="1:6" ht="60">
      <c r="A7835" s="612">
        <v>89173</v>
      </c>
      <c r="B7835" s="613" t="s">
        <v>8400</v>
      </c>
      <c r="C7835" s="614" t="s">
        <v>99</v>
      </c>
      <c r="D7835" s="615">
        <v>19.71</v>
      </c>
      <c r="E7835" s="615">
        <v>15.43</v>
      </c>
      <c r="F7835" s="615">
        <v>35.14</v>
      </c>
    </row>
    <row r="7836" spans="1:6" ht="60">
      <c r="A7836" s="612">
        <v>89048</v>
      </c>
      <c r="B7836" s="613" t="s">
        <v>8401</v>
      </c>
      <c r="C7836" s="614" t="s">
        <v>99</v>
      </c>
      <c r="D7836" s="615">
        <v>19.89</v>
      </c>
      <c r="E7836" s="615">
        <v>15.91</v>
      </c>
      <c r="F7836" s="615">
        <v>35.799999999999997</v>
      </c>
    </row>
    <row r="7837" spans="1:6">
      <c r="A7837" s="612">
        <v>94224</v>
      </c>
      <c r="B7837" s="613" t="s">
        <v>8402</v>
      </c>
      <c r="C7837" s="614" t="s">
        <v>5421</v>
      </c>
      <c r="D7837" s="615">
        <v>10.119999999999999</v>
      </c>
      <c r="E7837" s="615">
        <v>16.27</v>
      </c>
      <c r="F7837" s="615">
        <v>26.39</v>
      </c>
    </row>
    <row r="7838" spans="1:6">
      <c r="A7838" s="621"/>
      <c r="B7838" s="627" t="s">
        <v>11637</v>
      </c>
      <c r="C7838" s="628"/>
      <c r="D7838" s="629"/>
      <c r="E7838" s="629"/>
      <c r="F7838" s="629"/>
    </row>
    <row r="7839" spans="1:6" ht="45">
      <c r="A7839" s="612">
        <v>87775</v>
      </c>
      <c r="B7839" s="613" t="s">
        <v>13428</v>
      </c>
      <c r="C7839" s="614" t="s">
        <v>99</v>
      </c>
      <c r="D7839" s="615">
        <v>25.98</v>
      </c>
      <c r="E7839" s="615">
        <v>26.86</v>
      </c>
      <c r="F7839" s="615">
        <v>52.84</v>
      </c>
    </row>
    <row r="7840" spans="1:6" ht="45">
      <c r="A7840" s="612">
        <v>104217</v>
      </c>
      <c r="B7840" s="613" t="s">
        <v>13483</v>
      </c>
      <c r="C7840" s="614" t="s">
        <v>99</v>
      </c>
      <c r="D7840" s="615">
        <v>24.78</v>
      </c>
      <c r="E7840" s="615">
        <v>24.01</v>
      </c>
      <c r="F7840" s="615">
        <v>48.79</v>
      </c>
    </row>
    <row r="7841" spans="1:6" ht="45">
      <c r="A7841" s="612">
        <v>87777</v>
      </c>
      <c r="B7841" s="613" t="s">
        <v>13429</v>
      </c>
      <c r="C7841" s="614" t="s">
        <v>99</v>
      </c>
      <c r="D7841" s="615">
        <v>27.45</v>
      </c>
      <c r="E7841" s="615">
        <v>29.92</v>
      </c>
      <c r="F7841" s="615">
        <v>57.37</v>
      </c>
    </row>
    <row r="7842" spans="1:6" ht="45">
      <c r="A7842" s="612">
        <v>104218</v>
      </c>
      <c r="B7842" s="613" t="s">
        <v>13484</v>
      </c>
      <c r="C7842" s="614" t="s">
        <v>99</v>
      </c>
      <c r="D7842" s="615">
        <v>26.23</v>
      </c>
      <c r="E7842" s="615">
        <v>27.09</v>
      </c>
      <c r="F7842" s="615">
        <v>53.32</v>
      </c>
    </row>
    <row r="7843" spans="1:6" ht="45">
      <c r="A7843" s="612">
        <v>87778</v>
      </c>
      <c r="B7843" s="613" t="s">
        <v>13430</v>
      </c>
      <c r="C7843" s="614" t="s">
        <v>99</v>
      </c>
      <c r="D7843" s="615">
        <v>60.59</v>
      </c>
      <c r="E7843" s="615">
        <v>24.43</v>
      </c>
      <c r="F7843" s="615">
        <v>85.02</v>
      </c>
    </row>
    <row r="7844" spans="1:6" ht="60">
      <c r="A7844" s="612">
        <v>104219</v>
      </c>
      <c r="B7844" s="613" t="s">
        <v>13485</v>
      </c>
      <c r="C7844" s="614" t="s">
        <v>99</v>
      </c>
      <c r="D7844" s="615">
        <v>59.49</v>
      </c>
      <c r="E7844" s="615">
        <v>21.9</v>
      </c>
      <c r="F7844" s="615">
        <v>81.39</v>
      </c>
    </row>
    <row r="7845" spans="1:6" ht="45">
      <c r="A7845" s="612">
        <v>104203</v>
      </c>
      <c r="B7845" s="613" t="s">
        <v>13469</v>
      </c>
      <c r="C7845" s="614" t="s">
        <v>99</v>
      </c>
      <c r="D7845" s="615">
        <v>31.38</v>
      </c>
      <c r="E7845" s="615">
        <v>24.59</v>
      </c>
      <c r="F7845" s="615">
        <v>55.97</v>
      </c>
    </row>
    <row r="7846" spans="1:6" ht="45">
      <c r="A7846" s="612">
        <v>104220</v>
      </c>
      <c r="B7846" s="613" t="s">
        <v>13486</v>
      </c>
      <c r="C7846" s="614" t="s">
        <v>99</v>
      </c>
      <c r="D7846" s="615">
        <v>29.76</v>
      </c>
      <c r="E7846" s="615">
        <v>22.05</v>
      </c>
      <c r="F7846" s="615">
        <v>51.81</v>
      </c>
    </row>
    <row r="7847" spans="1:6" ht="45">
      <c r="A7847" s="612">
        <v>87779</v>
      </c>
      <c r="B7847" s="613" t="s">
        <v>13431</v>
      </c>
      <c r="C7847" s="614" t="s">
        <v>99</v>
      </c>
      <c r="D7847" s="615">
        <v>33.15</v>
      </c>
      <c r="E7847" s="615">
        <v>34.49</v>
      </c>
      <c r="F7847" s="615">
        <v>67.64</v>
      </c>
    </row>
    <row r="7848" spans="1:6" ht="45">
      <c r="A7848" s="612">
        <v>104221</v>
      </c>
      <c r="B7848" s="613" t="s">
        <v>13487</v>
      </c>
      <c r="C7848" s="614" t="s">
        <v>99</v>
      </c>
      <c r="D7848" s="615">
        <v>31.6</v>
      </c>
      <c r="E7848" s="615">
        <v>30.85</v>
      </c>
      <c r="F7848" s="615">
        <v>62.45</v>
      </c>
    </row>
    <row r="7849" spans="1:6" ht="45">
      <c r="A7849" s="612">
        <v>87781</v>
      </c>
      <c r="B7849" s="613" t="s">
        <v>13432</v>
      </c>
      <c r="C7849" s="614" t="s">
        <v>99</v>
      </c>
      <c r="D7849" s="615">
        <v>35.130000000000003</v>
      </c>
      <c r="E7849" s="615">
        <v>38.58</v>
      </c>
      <c r="F7849" s="615">
        <v>73.709999999999994</v>
      </c>
    </row>
    <row r="7850" spans="1:6" ht="45">
      <c r="A7850" s="612">
        <v>104222</v>
      </c>
      <c r="B7850" s="613" t="s">
        <v>13488</v>
      </c>
      <c r="C7850" s="614" t="s">
        <v>99</v>
      </c>
      <c r="D7850" s="615">
        <v>33.56</v>
      </c>
      <c r="E7850" s="615">
        <v>34.96</v>
      </c>
      <c r="F7850" s="615">
        <v>68.52</v>
      </c>
    </row>
    <row r="7851" spans="1:6" ht="45">
      <c r="A7851" s="612">
        <v>87783</v>
      </c>
      <c r="B7851" s="613" t="s">
        <v>13433</v>
      </c>
      <c r="C7851" s="614" t="s">
        <v>99</v>
      </c>
      <c r="D7851" s="615">
        <v>79.599999999999994</v>
      </c>
      <c r="E7851" s="615">
        <v>31.45</v>
      </c>
      <c r="F7851" s="615">
        <v>111.05</v>
      </c>
    </row>
    <row r="7852" spans="1:6" ht="60">
      <c r="A7852" s="612">
        <v>104223</v>
      </c>
      <c r="B7852" s="613" t="s">
        <v>13489</v>
      </c>
      <c r="C7852" s="614" t="s">
        <v>99</v>
      </c>
      <c r="D7852" s="615">
        <v>78.17</v>
      </c>
      <c r="E7852" s="615">
        <v>28.16</v>
      </c>
      <c r="F7852" s="615">
        <v>106.33</v>
      </c>
    </row>
    <row r="7853" spans="1:6" ht="45">
      <c r="A7853" s="612">
        <v>104204</v>
      </c>
      <c r="B7853" s="613" t="s">
        <v>13470</v>
      </c>
      <c r="C7853" s="614" t="s">
        <v>99</v>
      </c>
      <c r="D7853" s="615">
        <v>40.29</v>
      </c>
      <c r="E7853" s="615">
        <v>31.65</v>
      </c>
      <c r="F7853" s="615">
        <v>71.94</v>
      </c>
    </row>
    <row r="7854" spans="1:6" ht="45">
      <c r="A7854" s="612">
        <v>104224</v>
      </c>
      <c r="B7854" s="613" t="s">
        <v>13490</v>
      </c>
      <c r="C7854" s="614" t="s">
        <v>99</v>
      </c>
      <c r="D7854" s="615">
        <v>38.18</v>
      </c>
      <c r="E7854" s="615">
        <v>28.35</v>
      </c>
      <c r="F7854" s="615">
        <v>66.53</v>
      </c>
    </row>
    <row r="7855" spans="1:6" ht="45">
      <c r="A7855" s="612">
        <v>87784</v>
      </c>
      <c r="B7855" s="613" t="s">
        <v>13434</v>
      </c>
      <c r="C7855" s="614" t="s">
        <v>99</v>
      </c>
      <c r="D7855" s="615">
        <v>37.36</v>
      </c>
      <c r="E7855" s="615">
        <v>35.21</v>
      </c>
      <c r="F7855" s="615">
        <v>72.569999999999993</v>
      </c>
    </row>
    <row r="7856" spans="1:6" ht="45">
      <c r="A7856" s="612">
        <v>104225</v>
      </c>
      <c r="B7856" s="613" t="s">
        <v>13491</v>
      </c>
      <c r="C7856" s="614" t="s">
        <v>99</v>
      </c>
      <c r="D7856" s="615">
        <v>35.79</v>
      </c>
      <c r="E7856" s="615">
        <v>31.59</v>
      </c>
      <c r="F7856" s="615">
        <v>67.38</v>
      </c>
    </row>
    <row r="7857" spans="1:6" ht="45">
      <c r="A7857" s="612">
        <v>87786</v>
      </c>
      <c r="B7857" s="613" t="s">
        <v>13435</v>
      </c>
      <c r="C7857" s="614" t="s">
        <v>99</v>
      </c>
      <c r="D7857" s="615">
        <v>39.82</v>
      </c>
      <c r="E7857" s="615">
        <v>40.369999999999997</v>
      </c>
      <c r="F7857" s="615">
        <v>80.19</v>
      </c>
    </row>
    <row r="7858" spans="1:6" ht="45">
      <c r="A7858" s="612">
        <v>104226</v>
      </c>
      <c r="B7858" s="613" t="s">
        <v>13492</v>
      </c>
      <c r="C7858" s="614" t="s">
        <v>99</v>
      </c>
      <c r="D7858" s="615">
        <v>38.270000000000003</v>
      </c>
      <c r="E7858" s="615">
        <v>36.729999999999997</v>
      </c>
      <c r="F7858" s="615">
        <v>75</v>
      </c>
    </row>
    <row r="7859" spans="1:6" ht="45">
      <c r="A7859" s="612">
        <v>87787</v>
      </c>
      <c r="B7859" s="613" t="s">
        <v>13436</v>
      </c>
      <c r="C7859" s="614" t="s">
        <v>99</v>
      </c>
      <c r="D7859" s="615">
        <v>95.91</v>
      </c>
      <c r="E7859" s="615">
        <v>32.14</v>
      </c>
      <c r="F7859" s="615">
        <v>128.05000000000001</v>
      </c>
    </row>
    <row r="7860" spans="1:6" ht="60">
      <c r="A7860" s="612">
        <v>104227</v>
      </c>
      <c r="B7860" s="613" t="s">
        <v>13493</v>
      </c>
      <c r="C7860" s="614" t="s">
        <v>99</v>
      </c>
      <c r="D7860" s="615">
        <v>94.49</v>
      </c>
      <c r="E7860" s="615">
        <v>28.84</v>
      </c>
      <c r="F7860" s="615">
        <v>123.33</v>
      </c>
    </row>
    <row r="7861" spans="1:6" ht="45">
      <c r="A7861" s="612">
        <v>104205</v>
      </c>
      <c r="B7861" s="613" t="s">
        <v>13471</v>
      </c>
      <c r="C7861" s="614" t="s">
        <v>99</v>
      </c>
      <c r="D7861" s="615">
        <v>45.17</v>
      </c>
      <c r="E7861" s="615">
        <v>32.39</v>
      </c>
      <c r="F7861" s="615">
        <v>77.56</v>
      </c>
    </row>
    <row r="7862" spans="1:6" ht="45">
      <c r="A7862" s="612">
        <v>104228</v>
      </c>
      <c r="B7862" s="613" t="s">
        <v>13494</v>
      </c>
      <c r="C7862" s="614" t="s">
        <v>99</v>
      </c>
      <c r="D7862" s="615">
        <v>43.06</v>
      </c>
      <c r="E7862" s="615">
        <v>29.1</v>
      </c>
      <c r="F7862" s="615">
        <v>72.16</v>
      </c>
    </row>
    <row r="7863" spans="1:6" ht="45">
      <c r="A7863" s="612">
        <v>87788</v>
      </c>
      <c r="B7863" s="613" t="s">
        <v>13437</v>
      </c>
      <c r="C7863" s="614" t="s">
        <v>99</v>
      </c>
      <c r="D7863" s="615">
        <v>42.78</v>
      </c>
      <c r="E7863" s="615">
        <v>43.44</v>
      </c>
      <c r="F7863" s="615">
        <v>86.22</v>
      </c>
    </row>
    <row r="7864" spans="1:6" ht="45">
      <c r="A7864" s="612">
        <v>104229</v>
      </c>
      <c r="B7864" s="613" t="s">
        <v>13495</v>
      </c>
      <c r="C7864" s="614" t="s">
        <v>99</v>
      </c>
      <c r="D7864" s="615">
        <v>40.85</v>
      </c>
      <c r="E7864" s="615">
        <v>38.94</v>
      </c>
      <c r="F7864" s="615">
        <v>79.790000000000006</v>
      </c>
    </row>
    <row r="7865" spans="1:6" ht="45">
      <c r="A7865" s="612">
        <v>87790</v>
      </c>
      <c r="B7865" s="613" t="s">
        <v>8403</v>
      </c>
      <c r="C7865" s="614" t="s">
        <v>99</v>
      </c>
      <c r="D7865" s="615">
        <v>45.49</v>
      </c>
      <c r="E7865" s="615">
        <v>49.11</v>
      </c>
      <c r="F7865" s="615">
        <v>94.6</v>
      </c>
    </row>
    <row r="7866" spans="1:6" ht="45">
      <c r="A7866" s="612">
        <v>104230</v>
      </c>
      <c r="B7866" s="613" t="s">
        <v>13496</v>
      </c>
      <c r="C7866" s="614" t="s">
        <v>99</v>
      </c>
      <c r="D7866" s="615">
        <v>43.55</v>
      </c>
      <c r="E7866" s="615">
        <v>44.62</v>
      </c>
      <c r="F7866" s="615">
        <v>88.17</v>
      </c>
    </row>
    <row r="7867" spans="1:6" ht="60">
      <c r="A7867" s="612">
        <v>87791</v>
      </c>
      <c r="B7867" s="613" t="s">
        <v>13438</v>
      </c>
      <c r="C7867" s="614" t="s">
        <v>99</v>
      </c>
      <c r="D7867" s="615">
        <v>105.36</v>
      </c>
      <c r="E7867" s="615">
        <v>35.729999999999997</v>
      </c>
      <c r="F7867" s="615">
        <v>141.09</v>
      </c>
    </row>
    <row r="7868" spans="1:6" ht="60">
      <c r="A7868" s="612">
        <v>104231</v>
      </c>
      <c r="B7868" s="613" t="s">
        <v>13497</v>
      </c>
      <c r="C7868" s="614" t="s">
        <v>99</v>
      </c>
      <c r="D7868" s="615">
        <v>103.82</v>
      </c>
      <c r="E7868" s="615">
        <v>32.08</v>
      </c>
      <c r="F7868" s="615">
        <v>135.9</v>
      </c>
    </row>
    <row r="7869" spans="1:6" ht="45">
      <c r="A7869" s="612">
        <v>104206</v>
      </c>
      <c r="B7869" s="613" t="s">
        <v>13472</v>
      </c>
      <c r="C7869" s="614" t="s">
        <v>99</v>
      </c>
      <c r="D7869" s="615">
        <v>49.63</v>
      </c>
      <c r="E7869" s="615">
        <v>36.01</v>
      </c>
      <c r="F7869" s="615">
        <v>85.64</v>
      </c>
    </row>
    <row r="7870" spans="1:6" ht="45">
      <c r="A7870" s="612">
        <v>104232</v>
      </c>
      <c r="B7870" s="613" t="s">
        <v>13498</v>
      </c>
      <c r="C7870" s="614" t="s">
        <v>99</v>
      </c>
      <c r="D7870" s="615">
        <v>47.34</v>
      </c>
      <c r="E7870" s="615">
        <v>32.36</v>
      </c>
      <c r="F7870" s="615">
        <v>79.7</v>
      </c>
    </row>
    <row r="7871" spans="1:6">
      <c r="A7871" s="621"/>
      <c r="B7871" s="627" t="s">
        <v>11638</v>
      </c>
      <c r="C7871" s="628"/>
      <c r="D7871" s="629"/>
      <c r="E7871" s="629"/>
      <c r="F7871" s="629"/>
    </row>
    <row r="7872" spans="1:6" ht="45">
      <c r="A7872" s="612">
        <v>87792</v>
      </c>
      <c r="B7872" s="613" t="s">
        <v>13439</v>
      </c>
      <c r="C7872" s="614" t="s">
        <v>99</v>
      </c>
      <c r="D7872" s="615">
        <v>21.4</v>
      </c>
      <c r="E7872" s="615">
        <v>16.899999999999999</v>
      </c>
      <c r="F7872" s="615">
        <v>38.299999999999997</v>
      </c>
    </row>
    <row r="7873" spans="1:6" ht="45">
      <c r="A7873" s="612">
        <v>104233</v>
      </c>
      <c r="B7873" s="613" t="s">
        <v>13499</v>
      </c>
      <c r="C7873" s="614" t="s">
        <v>99</v>
      </c>
      <c r="D7873" s="615">
        <v>20.69</v>
      </c>
      <c r="E7873" s="615">
        <v>15.22</v>
      </c>
      <c r="F7873" s="615">
        <v>35.909999999999997</v>
      </c>
    </row>
    <row r="7874" spans="1:6" ht="45">
      <c r="A7874" s="612">
        <v>87794</v>
      </c>
      <c r="B7874" s="613" t="s">
        <v>13440</v>
      </c>
      <c r="C7874" s="614" t="s">
        <v>99</v>
      </c>
      <c r="D7874" s="615">
        <v>22.77</v>
      </c>
      <c r="E7874" s="615">
        <v>19.760000000000002</v>
      </c>
      <c r="F7874" s="615">
        <v>42.53</v>
      </c>
    </row>
    <row r="7875" spans="1:6" ht="45">
      <c r="A7875" s="612">
        <v>104234</v>
      </c>
      <c r="B7875" s="613" t="s">
        <v>13500</v>
      </c>
      <c r="C7875" s="614" t="s">
        <v>99</v>
      </c>
      <c r="D7875" s="615">
        <v>22.06</v>
      </c>
      <c r="E7875" s="615">
        <v>18.079999999999998</v>
      </c>
      <c r="F7875" s="615">
        <v>40.14</v>
      </c>
    </row>
    <row r="7876" spans="1:6" ht="45">
      <c r="A7876" s="612">
        <v>87795</v>
      </c>
      <c r="B7876" s="613" t="s">
        <v>13441</v>
      </c>
      <c r="C7876" s="614" t="s">
        <v>99</v>
      </c>
      <c r="D7876" s="615">
        <v>54.01</v>
      </c>
      <c r="E7876" s="615">
        <v>15.4</v>
      </c>
      <c r="F7876" s="615">
        <v>69.41</v>
      </c>
    </row>
    <row r="7877" spans="1:6" ht="60">
      <c r="A7877" s="612">
        <v>104235</v>
      </c>
      <c r="B7877" s="613" t="s">
        <v>13501</v>
      </c>
      <c r="C7877" s="614" t="s">
        <v>99</v>
      </c>
      <c r="D7877" s="615">
        <v>53.35</v>
      </c>
      <c r="E7877" s="615">
        <v>13.83</v>
      </c>
      <c r="F7877" s="615">
        <v>67.180000000000007</v>
      </c>
    </row>
    <row r="7878" spans="1:6" ht="45">
      <c r="A7878" s="612">
        <v>104207</v>
      </c>
      <c r="B7878" s="613" t="s">
        <v>13473</v>
      </c>
      <c r="C7878" s="614" t="s">
        <v>99</v>
      </c>
      <c r="D7878" s="615">
        <v>25.33</v>
      </c>
      <c r="E7878" s="615">
        <v>15.56</v>
      </c>
      <c r="F7878" s="615">
        <v>40.89</v>
      </c>
    </row>
    <row r="7879" spans="1:6" ht="45">
      <c r="A7879" s="612">
        <v>104236</v>
      </c>
      <c r="B7879" s="613" t="s">
        <v>13502</v>
      </c>
      <c r="C7879" s="614" t="s">
        <v>99</v>
      </c>
      <c r="D7879" s="615">
        <v>24.35</v>
      </c>
      <c r="E7879" s="615">
        <v>13.98</v>
      </c>
      <c r="F7879" s="615">
        <v>38.33</v>
      </c>
    </row>
    <row r="7880" spans="1:6" ht="45">
      <c r="A7880" s="612">
        <v>87797</v>
      </c>
      <c r="B7880" s="613" t="s">
        <v>13442</v>
      </c>
      <c r="C7880" s="614" t="s">
        <v>99</v>
      </c>
      <c r="D7880" s="615">
        <v>28.31</v>
      </c>
      <c r="E7880" s="615">
        <v>24.51</v>
      </c>
      <c r="F7880" s="615">
        <v>52.82</v>
      </c>
    </row>
    <row r="7881" spans="1:6" ht="45">
      <c r="A7881" s="612">
        <v>104237</v>
      </c>
      <c r="B7881" s="613" t="s">
        <v>13503</v>
      </c>
      <c r="C7881" s="614" t="s">
        <v>99</v>
      </c>
      <c r="D7881" s="615">
        <v>27.23</v>
      </c>
      <c r="E7881" s="615">
        <v>22.05</v>
      </c>
      <c r="F7881" s="615">
        <v>49.28</v>
      </c>
    </row>
    <row r="7882" spans="1:6" ht="45">
      <c r="A7882" s="612">
        <v>87799</v>
      </c>
      <c r="B7882" s="613" t="s">
        <v>13443</v>
      </c>
      <c r="C7882" s="614" t="s">
        <v>99</v>
      </c>
      <c r="D7882" s="615">
        <v>30.14</v>
      </c>
      <c r="E7882" s="615">
        <v>28.36</v>
      </c>
      <c r="F7882" s="615">
        <v>58.5</v>
      </c>
    </row>
    <row r="7883" spans="1:6" ht="45">
      <c r="A7883" s="612">
        <v>104238</v>
      </c>
      <c r="B7883" s="613" t="s">
        <v>13504</v>
      </c>
      <c r="C7883" s="614" t="s">
        <v>99</v>
      </c>
      <c r="D7883" s="615">
        <v>29.06</v>
      </c>
      <c r="E7883" s="615">
        <v>25.9</v>
      </c>
      <c r="F7883" s="615">
        <v>54.96</v>
      </c>
    </row>
    <row r="7884" spans="1:6" ht="45">
      <c r="A7884" s="612">
        <v>87800</v>
      </c>
      <c r="B7884" s="613" t="s">
        <v>13444</v>
      </c>
      <c r="C7884" s="614" t="s">
        <v>99</v>
      </c>
      <c r="D7884" s="615">
        <v>71.92</v>
      </c>
      <c r="E7884" s="615">
        <v>22.35</v>
      </c>
      <c r="F7884" s="615">
        <v>94.27</v>
      </c>
    </row>
    <row r="7885" spans="1:6" ht="60">
      <c r="A7885" s="612">
        <v>104239</v>
      </c>
      <c r="B7885" s="613" t="s">
        <v>13505</v>
      </c>
      <c r="C7885" s="614" t="s">
        <v>99</v>
      </c>
      <c r="D7885" s="615">
        <v>70.959999999999994</v>
      </c>
      <c r="E7885" s="615">
        <v>20.09</v>
      </c>
      <c r="F7885" s="615">
        <v>91.05</v>
      </c>
    </row>
    <row r="7886" spans="1:6" ht="45">
      <c r="A7886" s="612">
        <v>104208</v>
      </c>
      <c r="B7886" s="613" t="s">
        <v>13474</v>
      </c>
      <c r="C7886" s="614" t="s">
        <v>99</v>
      </c>
      <c r="D7886" s="615">
        <v>33.94</v>
      </c>
      <c r="E7886" s="615">
        <v>22.52</v>
      </c>
      <c r="F7886" s="615">
        <v>56.46</v>
      </c>
    </row>
    <row r="7887" spans="1:6" ht="45">
      <c r="A7887" s="612">
        <v>104240</v>
      </c>
      <c r="B7887" s="613" t="s">
        <v>13506</v>
      </c>
      <c r="C7887" s="614" t="s">
        <v>99</v>
      </c>
      <c r="D7887" s="615">
        <v>32.51</v>
      </c>
      <c r="E7887" s="615">
        <v>20.260000000000002</v>
      </c>
      <c r="F7887" s="615">
        <v>52.77</v>
      </c>
    </row>
    <row r="7888" spans="1:6" ht="45">
      <c r="A7888" s="612">
        <v>87801</v>
      </c>
      <c r="B7888" s="613" t="s">
        <v>13445</v>
      </c>
      <c r="C7888" s="614" t="s">
        <v>99</v>
      </c>
      <c r="D7888" s="615">
        <v>32.24</v>
      </c>
      <c r="E7888" s="615">
        <v>25.2</v>
      </c>
      <c r="F7888" s="615">
        <v>57.44</v>
      </c>
    </row>
    <row r="7889" spans="1:6" ht="45">
      <c r="A7889" s="612">
        <v>104241</v>
      </c>
      <c r="B7889" s="613" t="s">
        <v>13507</v>
      </c>
      <c r="C7889" s="614" t="s">
        <v>99</v>
      </c>
      <c r="D7889" s="615">
        <v>31.17</v>
      </c>
      <c r="E7889" s="615">
        <v>22.73</v>
      </c>
      <c r="F7889" s="615">
        <v>53.9</v>
      </c>
    </row>
    <row r="7890" spans="1:6" ht="45">
      <c r="A7890" s="612">
        <v>87803</v>
      </c>
      <c r="B7890" s="613" t="s">
        <v>13446</v>
      </c>
      <c r="C7890" s="614" t="s">
        <v>99</v>
      </c>
      <c r="D7890" s="615">
        <v>34.53</v>
      </c>
      <c r="E7890" s="615">
        <v>30.02</v>
      </c>
      <c r="F7890" s="615">
        <v>64.55</v>
      </c>
    </row>
    <row r="7891" spans="1:6" ht="45">
      <c r="A7891" s="612">
        <v>104242</v>
      </c>
      <c r="B7891" s="613" t="s">
        <v>13508</v>
      </c>
      <c r="C7891" s="614" t="s">
        <v>99</v>
      </c>
      <c r="D7891" s="615">
        <v>33.46</v>
      </c>
      <c r="E7891" s="615">
        <v>27.55</v>
      </c>
      <c r="F7891" s="615">
        <v>61.01</v>
      </c>
    </row>
    <row r="7892" spans="1:6" ht="45">
      <c r="A7892" s="612">
        <v>87804</v>
      </c>
      <c r="B7892" s="613" t="s">
        <v>13447</v>
      </c>
      <c r="C7892" s="614" t="s">
        <v>99</v>
      </c>
      <c r="D7892" s="615">
        <v>87.17</v>
      </c>
      <c r="E7892" s="615">
        <v>22.99</v>
      </c>
      <c r="F7892" s="615">
        <v>110.16</v>
      </c>
    </row>
    <row r="7893" spans="1:6" ht="60">
      <c r="A7893" s="612">
        <v>104243</v>
      </c>
      <c r="B7893" s="613" t="s">
        <v>13509</v>
      </c>
      <c r="C7893" s="614" t="s">
        <v>99</v>
      </c>
      <c r="D7893" s="615">
        <v>86.21</v>
      </c>
      <c r="E7893" s="615">
        <v>20.73</v>
      </c>
      <c r="F7893" s="615">
        <v>106.94</v>
      </c>
    </row>
    <row r="7894" spans="1:6" ht="45">
      <c r="A7894" s="612">
        <v>104209</v>
      </c>
      <c r="B7894" s="613" t="s">
        <v>13475</v>
      </c>
      <c r="C7894" s="614" t="s">
        <v>99</v>
      </c>
      <c r="D7894" s="615">
        <v>38.56</v>
      </c>
      <c r="E7894" s="615">
        <v>23.21</v>
      </c>
      <c r="F7894" s="615">
        <v>61.77</v>
      </c>
    </row>
    <row r="7895" spans="1:6" ht="45">
      <c r="A7895" s="612">
        <v>104244</v>
      </c>
      <c r="B7895" s="613" t="s">
        <v>13510</v>
      </c>
      <c r="C7895" s="614" t="s">
        <v>99</v>
      </c>
      <c r="D7895" s="615">
        <v>37.14</v>
      </c>
      <c r="E7895" s="615">
        <v>20.95</v>
      </c>
      <c r="F7895" s="615">
        <v>58.09</v>
      </c>
    </row>
    <row r="7896" spans="1:6" ht="45">
      <c r="A7896" s="612">
        <v>87805</v>
      </c>
      <c r="B7896" s="613" t="s">
        <v>13448</v>
      </c>
      <c r="C7896" s="614" t="s">
        <v>99</v>
      </c>
      <c r="D7896" s="615">
        <v>35.04</v>
      </c>
      <c r="E7896" s="615">
        <v>27.55</v>
      </c>
      <c r="F7896" s="615">
        <v>62.59</v>
      </c>
    </row>
    <row r="7897" spans="1:6" ht="45">
      <c r="A7897" s="612">
        <v>104245</v>
      </c>
      <c r="B7897" s="613" t="s">
        <v>13511</v>
      </c>
      <c r="C7897" s="614" t="s">
        <v>99</v>
      </c>
      <c r="D7897" s="615">
        <v>33.869999999999997</v>
      </c>
      <c r="E7897" s="615">
        <v>24.82</v>
      </c>
      <c r="F7897" s="615">
        <v>58.69</v>
      </c>
    </row>
    <row r="7898" spans="1:6" ht="45">
      <c r="A7898" s="612">
        <v>87807</v>
      </c>
      <c r="B7898" s="613" t="s">
        <v>13449</v>
      </c>
      <c r="C7898" s="614" t="s">
        <v>99</v>
      </c>
      <c r="D7898" s="615">
        <v>37.57</v>
      </c>
      <c r="E7898" s="615">
        <v>32.86</v>
      </c>
      <c r="F7898" s="615">
        <v>70.430000000000007</v>
      </c>
    </row>
    <row r="7899" spans="1:6" ht="45">
      <c r="A7899" s="612">
        <v>104246</v>
      </c>
      <c r="B7899" s="613" t="s">
        <v>13512</v>
      </c>
      <c r="C7899" s="614" t="s">
        <v>99</v>
      </c>
      <c r="D7899" s="615">
        <v>36.4</v>
      </c>
      <c r="E7899" s="615">
        <v>30.13</v>
      </c>
      <c r="F7899" s="615">
        <v>66.53</v>
      </c>
    </row>
    <row r="7900" spans="1:6" ht="60">
      <c r="A7900" s="612">
        <v>87808</v>
      </c>
      <c r="B7900" s="613" t="s">
        <v>13450</v>
      </c>
      <c r="C7900" s="614" t="s">
        <v>99</v>
      </c>
      <c r="D7900" s="615">
        <v>94.59</v>
      </c>
      <c r="E7900" s="615">
        <v>22.78</v>
      </c>
      <c r="F7900" s="615">
        <v>117.37</v>
      </c>
    </row>
    <row r="7901" spans="1:6" ht="60">
      <c r="A7901" s="612">
        <v>104247</v>
      </c>
      <c r="B7901" s="613" t="s">
        <v>13513</v>
      </c>
      <c r="C7901" s="614" t="s">
        <v>99</v>
      </c>
      <c r="D7901" s="615">
        <v>93.65</v>
      </c>
      <c r="E7901" s="615">
        <v>20.61</v>
      </c>
      <c r="F7901" s="615">
        <v>114.26</v>
      </c>
    </row>
    <row r="7902" spans="1:6" ht="45">
      <c r="A7902" s="612">
        <v>104210</v>
      </c>
      <c r="B7902" s="613" t="s">
        <v>13476</v>
      </c>
      <c r="C7902" s="614" t="s">
        <v>99</v>
      </c>
      <c r="D7902" s="615">
        <v>40.53</v>
      </c>
      <c r="E7902" s="615">
        <v>23.05</v>
      </c>
      <c r="F7902" s="615">
        <v>63.58</v>
      </c>
    </row>
    <row r="7903" spans="1:6" ht="45">
      <c r="A7903" s="612">
        <v>104248</v>
      </c>
      <c r="B7903" s="613" t="s">
        <v>13514</v>
      </c>
      <c r="C7903" s="614" t="s">
        <v>99</v>
      </c>
      <c r="D7903" s="615">
        <v>39.15</v>
      </c>
      <c r="E7903" s="615">
        <v>20.87</v>
      </c>
      <c r="F7903" s="615">
        <v>60.02</v>
      </c>
    </row>
    <row r="7904" spans="1:6">
      <c r="A7904" s="621"/>
      <c r="B7904" s="627" t="s">
        <v>11639</v>
      </c>
      <c r="C7904" s="628"/>
      <c r="D7904" s="629"/>
      <c r="E7904" s="629"/>
      <c r="F7904" s="629"/>
    </row>
    <row r="7905" spans="1:6" ht="60">
      <c r="A7905" s="612">
        <v>87809</v>
      </c>
      <c r="B7905" s="613" t="s">
        <v>13451</v>
      </c>
      <c r="C7905" s="614" t="s">
        <v>99</v>
      </c>
      <c r="D7905" s="615">
        <v>30.35</v>
      </c>
      <c r="E7905" s="615">
        <v>46.22</v>
      </c>
      <c r="F7905" s="615">
        <v>76.569999999999993</v>
      </c>
    </row>
    <row r="7906" spans="1:6" ht="45">
      <c r="A7906" s="612">
        <v>104249</v>
      </c>
      <c r="B7906" s="613" t="s">
        <v>13515</v>
      </c>
      <c r="C7906" s="614" t="s">
        <v>99</v>
      </c>
      <c r="D7906" s="615">
        <v>28.16</v>
      </c>
      <c r="E7906" s="615">
        <v>41.15</v>
      </c>
      <c r="F7906" s="615">
        <v>69.31</v>
      </c>
    </row>
    <row r="7907" spans="1:6" ht="45">
      <c r="A7907" s="612">
        <v>87811</v>
      </c>
      <c r="B7907" s="613" t="s">
        <v>13452</v>
      </c>
      <c r="C7907" s="614" t="s">
        <v>99</v>
      </c>
      <c r="D7907" s="615">
        <v>31.73</v>
      </c>
      <c r="E7907" s="615">
        <v>49.07</v>
      </c>
      <c r="F7907" s="615">
        <v>80.8</v>
      </c>
    </row>
    <row r="7908" spans="1:6" ht="45">
      <c r="A7908" s="612">
        <v>104250</v>
      </c>
      <c r="B7908" s="613" t="s">
        <v>13516</v>
      </c>
      <c r="C7908" s="614" t="s">
        <v>99</v>
      </c>
      <c r="D7908" s="615">
        <v>29.54</v>
      </c>
      <c r="E7908" s="615">
        <v>44</v>
      </c>
      <c r="F7908" s="615">
        <v>73.540000000000006</v>
      </c>
    </row>
    <row r="7909" spans="1:6" ht="45">
      <c r="A7909" s="612">
        <v>87812</v>
      </c>
      <c r="B7909" s="613" t="s">
        <v>13453</v>
      </c>
      <c r="C7909" s="614" t="s">
        <v>99</v>
      </c>
      <c r="D7909" s="615">
        <v>61.82</v>
      </c>
      <c r="E7909" s="615">
        <v>42.03</v>
      </c>
      <c r="F7909" s="615">
        <v>103.85</v>
      </c>
    </row>
    <row r="7910" spans="1:6" ht="60">
      <c r="A7910" s="612">
        <v>104251</v>
      </c>
      <c r="B7910" s="613" t="s">
        <v>13517</v>
      </c>
      <c r="C7910" s="614" t="s">
        <v>99</v>
      </c>
      <c r="D7910" s="615">
        <v>59.86</v>
      </c>
      <c r="E7910" s="615">
        <v>37.450000000000003</v>
      </c>
      <c r="F7910" s="615">
        <v>97.31</v>
      </c>
    </row>
    <row r="7911" spans="1:6" ht="60">
      <c r="A7911" s="612">
        <v>104211</v>
      </c>
      <c r="B7911" s="613" t="s">
        <v>13477</v>
      </c>
      <c r="C7911" s="614" t="s">
        <v>99</v>
      </c>
      <c r="D7911" s="615">
        <v>38.619999999999997</v>
      </c>
      <c r="E7911" s="615">
        <v>42.21</v>
      </c>
      <c r="F7911" s="615">
        <v>80.83</v>
      </c>
    </row>
    <row r="7912" spans="1:6" ht="60">
      <c r="A7912" s="612">
        <v>104252</v>
      </c>
      <c r="B7912" s="613" t="s">
        <v>13518</v>
      </c>
      <c r="C7912" s="614" t="s">
        <v>99</v>
      </c>
      <c r="D7912" s="615">
        <v>35.72</v>
      </c>
      <c r="E7912" s="615">
        <v>37.630000000000003</v>
      </c>
      <c r="F7912" s="615">
        <v>73.349999999999994</v>
      </c>
    </row>
    <row r="7913" spans="1:6" ht="60">
      <c r="A7913" s="612">
        <v>87813</v>
      </c>
      <c r="B7913" s="613" t="s">
        <v>13454</v>
      </c>
      <c r="C7913" s="614" t="s">
        <v>99</v>
      </c>
      <c r="D7913" s="615">
        <v>37.270000000000003</v>
      </c>
      <c r="E7913" s="615">
        <v>53.82</v>
      </c>
      <c r="F7913" s="615">
        <v>91.09</v>
      </c>
    </row>
    <row r="7914" spans="1:6" ht="45">
      <c r="A7914" s="612">
        <v>104253</v>
      </c>
      <c r="B7914" s="613" t="s">
        <v>13519</v>
      </c>
      <c r="C7914" s="614" t="s">
        <v>99</v>
      </c>
      <c r="D7914" s="615">
        <v>34.729999999999997</v>
      </c>
      <c r="E7914" s="615">
        <v>47.96</v>
      </c>
      <c r="F7914" s="615">
        <v>82.69</v>
      </c>
    </row>
    <row r="7915" spans="1:6" ht="45">
      <c r="A7915" s="612">
        <v>87815</v>
      </c>
      <c r="B7915" s="613" t="s">
        <v>13455</v>
      </c>
      <c r="C7915" s="614" t="s">
        <v>99</v>
      </c>
      <c r="D7915" s="615">
        <v>39.1</v>
      </c>
      <c r="E7915" s="615">
        <v>57.67</v>
      </c>
      <c r="F7915" s="615">
        <v>96.77</v>
      </c>
    </row>
    <row r="7916" spans="1:6" ht="45">
      <c r="A7916" s="612">
        <v>104254</v>
      </c>
      <c r="B7916" s="613" t="s">
        <v>13520</v>
      </c>
      <c r="C7916" s="614" t="s">
        <v>99</v>
      </c>
      <c r="D7916" s="615">
        <v>36.56</v>
      </c>
      <c r="E7916" s="615">
        <v>51.81</v>
      </c>
      <c r="F7916" s="615">
        <v>88.37</v>
      </c>
    </row>
    <row r="7917" spans="1:6" ht="45">
      <c r="A7917" s="612">
        <v>87816</v>
      </c>
      <c r="B7917" s="613" t="s">
        <v>13456</v>
      </c>
      <c r="C7917" s="614" t="s">
        <v>99</v>
      </c>
      <c r="D7917" s="615">
        <v>79.75</v>
      </c>
      <c r="E7917" s="615">
        <v>49.01</v>
      </c>
      <c r="F7917" s="615">
        <v>128.76</v>
      </c>
    </row>
    <row r="7918" spans="1:6" ht="60">
      <c r="A7918" s="612">
        <v>104255</v>
      </c>
      <c r="B7918" s="613" t="s">
        <v>13521</v>
      </c>
      <c r="C7918" s="614" t="s">
        <v>99</v>
      </c>
      <c r="D7918" s="615">
        <v>77.489999999999995</v>
      </c>
      <c r="E7918" s="615">
        <v>43.7</v>
      </c>
      <c r="F7918" s="615">
        <v>121.19</v>
      </c>
    </row>
    <row r="7919" spans="1:6" ht="60">
      <c r="A7919" s="612">
        <v>104212</v>
      </c>
      <c r="B7919" s="613" t="s">
        <v>13478</v>
      </c>
      <c r="C7919" s="614" t="s">
        <v>99</v>
      </c>
      <c r="D7919" s="615">
        <v>47.26</v>
      </c>
      <c r="E7919" s="615">
        <v>49.2</v>
      </c>
      <c r="F7919" s="615">
        <v>96.46</v>
      </c>
    </row>
    <row r="7920" spans="1:6" ht="60">
      <c r="A7920" s="612">
        <v>104256</v>
      </c>
      <c r="B7920" s="613" t="s">
        <v>13522</v>
      </c>
      <c r="C7920" s="614" t="s">
        <v>99</v>
      </c>
      <c r="D7920" s="615">
        <v>43.9</v>
      </c>
      <c r="E7920" s="615">
        <v>43.9</v>
      </c>
      <c r="F7920" s="615">
        <v>87.8</v>
      </c>
    </row>
    <row r="7921" spans="1:6" ht="60">
      <c r="A7921" s="612">
        <v>87817</v>
      </c>
      <c r="B7921" s="613" t="s">
        <v>13457</v>
      </c>
      <c r="C7921" s="614" t="s">
        <v>99</v>
      </c>
      <c r="D7921" s="615">
        <v>41.2</v>
      </c>
      <c r="E7921" s="615">
        <v>54.51</v>
      </c>
      <c r="F7921" s="615">
        <v>95.71</v>
      </c>
    </row>
    <row r="7922" spans="1:6" ht="45">
      <c r="A7922" s="612">
        <v>104257</v>
      </c>
      <c r="B7922" s="613" t="s">
        <v>13523</v>
      </c>
      <c r="C7922" s="614" t="s">
        <v>99</v>
      </c>
      <c r="D7922" s="615">
        <v>38.659999999999997</v>
      </c>
      <c r="E7922" s="615">
        <v>48.65</v>
      </c>
      <c r="F7922" s="615">
        <v>87.31</v>
      </c>
    </row>
    <row r="7923" spans="1:6" ht="45">
      <c r="A7923" s="612">
        <v>87819</v>
      </c>
      <c r="B7923" s="613" t="s">
        <v>13458</v>
      </c>
      <c r="C7923" s="614" t="s">
        <v>99</v>
      </c>
      <c r="D7923" s="615">
        <v>43.49</v>
      </c>
      <c r="E7923" s="615">
        <v>59.33</v>
      </c>
      <c r="F7923" s="615">
        <v>102.82</v>
      </c>
    </row>
    <row r="7924" spans="1:6" ht="45">
      <c r="A7924" s="612">
        <v>104258</v>
      </c>
      <c r="B7924" s="613" t="s">
        <v>13524</v>
      </c>
      <c r="C7924" s="614" t="s">
        <v>99</v>
      </c>
      <c r="D7924" s="615">
        <v>40.96</v>
      </c>
      <c r="E7924" s="615">
        <v>53.46</v>
      </c>
      <c r="F7924" s="615">
        <v>94.42</v>
      </c>
    </row>
    <row r="7925" spans="1:6" ht="45">
      <c r="A7925" s="612">
        <v>87820</v>
      </c>
      <c r="B7925" s="613" t="s">
        <v>13459</v>
      </c>
      <c r="C7925" s="614" t="s">
        <v>99</v>
      </c>
      <c r="D7925" s="615">
        <v>95</v>
      </c>
      <c r="E7925" s="615">
        <v>49.65</v>
      </c>
      <c r="F7925" s="615">
        <v>144.65</v>
      </c>
    </row>
    <row r="7926" spans="1:6" ht="60">
      <c r="A7926" s="612">
        <v>104259</v>
      </c>
      <c r="B7926" s="613" t="s">
        <v>13525</v>
      </c>
      <c r="C7926" s="614" t="s">
        <v>99</v>
      </c>
      <c r="D7926" s="615">
        <v>92.74</v>
      </c>
      <c r="E7926" s="615">
        <v>44.34</v>
      </c>
      <c r="F7926" s="615">
        <v>137.08000000000001</v>
      </c>
    </row>
    <row r="7927" spans="1:6" ht="60">
      <c r="A7927" s="612">
        <v>104213</v>
      </c>
      <c r="B7927" s="613" t="s">
        <v>13479</v>
      </c>
      <c r="C7927" s="614" t="s">
        <v>99</v>
      </c>
      <c r="D7927" s="615">
        <v>51.88</v>
      </c>
      <c r="E7927" s="615">
        <v>49.9</v>
      </c>
      <c r="F7927" s="615">
        <v>101.78</v>
      </c>
    </row>
    <row r="7928" spans="1:6" ht="60">
      <c r="A7928" s="612">
        <v>104260</v>
      </c>
      <c r="B7928" s="613" t="s">
        <v>13526</v>
      </c>
      <c r="C7928" s="614" t="s">
        <v>99</v>
      </c>
      <c r="D7928" s="615">
        <v>48.53</v>
      </c>
      <c r="E7928" s="615">
        <v>44.58</v>
      </c>
      <c r="F7928" s="615">
        <v>93.11</v>
      </c>
    </row>
    <row r="7929" spans="1:6" ht="60">
      <c r="A7929" s="612">
        <v>87821</v>
      </c>
      <c r="B7929" s="613" t="s">
        <v>13460</v>
      </c>
      <c r="C7929" s="614" t="s">
        <v>99</v>
      </c>
      <c r="D7929" s="615">
        <v>51.49</v>
      </c>
      <c r="E7929" s="615">
        <v>74.37</v>
      </c>
      <c r="F7929" s="615">
        <v>125.86</v>
      </c>
    </row>
    <row r="7930" spans="1:6" ht="45">
      <c r="A7930" s="612">
        <v>104261</v>
      </c>
      <c r="B7930" s="613" t="s">
        <v>13527</v>
      </c>
      <c r="C7930" s="614" t="s">
        <v>99</v>
      </c>
      <c r="D7930" s="615">
        <v>48.06</v>
      </c>
      <c r="E7930" s="615">
        <v>66.34</v>
      </c>
      <c r="F7930" s="615">
        <v>114.4</v>
      </c>
    </row>
    <row r="7931" spans="1:6" ht="45">
      <c r="A7931" s="612">
        <v>87823</v>
      </c>
      <c r="B7931" s="613" t="s">
        <v>13461</v>
      </c>
      <c r="C7931" s="614" t="s">
        <v>99</v>
      </c>
      <c r="D7931" s="615">
        <v>54.03</v>
      </c>
      <c r="E7931" s="615">
        <v>79.67</v>
      </c>
      <c r="F7931" s="615">
        <v>133.69999999999999</v>
      </c>
    </row>
    <row r="7932" spans="1:6" ht="45">
      <c r="A7932" s="612">
        <v>104262</v>
      </c>
      <c r="B7932" s="613" t="s">
        <v>13528</v>
      </c>
      <c r="C7932" s="614" t="s">
        <v>99</v>
      </c>
      <c r="D7932" s="615">
        <v>50.6</v>
      </c>
      <c r="E7932" s="615">
        <v>71.64</v>
      </c>
      <c r="F7932" s="615">
        <v>122.24</v>
      </c>
    </row>
    <row r="7933" spans="1:6" ht="60">
      <c r="A7933" s="612">
        <v>87824</v>
      </c>
      <c r="B7933" s="613" t="s">
        <v>13462</v>
      </c>
      <c r="C7933" s="614" t="s">
        <v>99</v>
      </c>
      <c r="D7933" s="615">
        <v>107.26</v>
      </c>
      <c r="E7933" s="615">
        <v>60.78</v>
      </c>
      <c r="F7933" s="615">
        <v>168.04</v>
      </c>
    </row>
    <row r="7934" spans="1:6" ht="60">
      <c r="A7934" s="612">
        <v>104263</v>
      </c>
      <c r="B7934" s="613" t="s">
        <v>13529</v>
      </c>
      <c r="C7934" s="614" t="s">
        <v>99</v>
      </c>
      <c r="D7934" s="615">
        <v>104.47</v>
      </c>
      <c r="E7934" s="615">
        <v>54.24</v>
      </c>
      <c r="F7934" s="615">
        <v>158.71</v>
      </c>
    </row>
    <row r="7935" spans="1:6" ht="60">
      <c r="A7935" s="612">
        <v>104214</v>
      </c>
      <c r="B7935" s="613" t="s">
        <v>13480</v>
      </c>
      <c r="C7935" s="614" t="s">
        <v>99</v>
      </c>
      <c r="D7935" s="615">
        <v>61.05</v>
      </c>
      <c r="E7935" s="615">
        <v>61.06</v>
      </c>
      <c r="F7935" s="615">
        <v>122.11</v>
      </c>
    </row>
    <row r="7936" spans="1:6" ht="60">
      <c r="A7936" s="612">
        <v>104264</v>
      </c>
      <c r="B7936" s="613" t="s">
        <v>13530</v>
      </c>
      <c r="C7936" s="614" t="s">
        <v>99</v>
      </c>
      <c r="D7936" s="615">
        <v>56.91</v>
      </c>
      <c r="E7936" s="615">
        <v>54.51</v>
      </c>
      <c r="F7936" s="615">
        <v>111.42</v>
      </c>
    </row>
    <row r="7937" spans="1:6" ht="60">
      <c r="A7937" s="612">
        <v>87825</v>
      </c>
      <c r="B7937" s="613" t="s">
        <v>13463</v>
      </c>
      <c r="C7937" s="614" t="s">
        <v>99</v>
      </c>
      <c r="D7937" s="615">
        <v>30.19</v>
      </c>
      <c r="E7937" s="615">
        <v>40.15</v>
      </c>
      <c r="F7937" s="615">
        <v>70.34</v>
      </c>
    </row>
    <row r="7938" spans="1:6" ht="45">
      <c r="A7938" s="612">
        <v>87827</v>
      </c>
      <c r="B7938" s="613" t="s">
        <v>13464</v>
      </c>
      <c r="C7938" s="614" t="s">
        <v>99</v>
      </c>
      <c r="D7938" s="615">
        <v>31.86</v>
      </c>
      <c r="E7938" s="615">
        <v>43.66</v>
      </c>
      <c r="F7938" s="615">
        <v>75.52</v>
      </c>
    </row>
    <row r="7939" spans="1:6" ht="45">
      <c r="A7939" s="612">
        <v>87828</v>
      </c>
      <c r="B7939" s="613" t="s">
        <v>13465</v>
      </c>
      <c r="C7939" s="614" t="s">
        <v>99</v>
      </c>
      <c r="D7939" s="615">
        <v>69.37</v>
      </c>
      <c r="E7939" s="615">
        <v>36.61</v>
      </c>
      <c r="F7939" s="615">
        <v>105.98</v>
      </c>
    </row>
    <row r="7940" spans="1:6" ht="45">
      <c r="A7940" s="612">
        <v>104215</v>
      </c>
      <c r="B7940" s="613" t="s">
        <v>13481</v>
      </c>
      <c r="C7940" s="614" t="s">
        <v>99</v>
      </c>
      <c r="D7940" s="615">
        <v>37.520000000000003</v>
      </c>
      <c r="E7940" s="615">
        <v>36.79</v>
      </c>
      <c r="F7940" s="615">
        <v>74.31</v>
      </c>
    </row>
    <row r="7941" spans="1:6" ht="60">
      <c r="A7941" s="612">
        <v>87829</v>
      </c>
      <c r="B7941" s="613" t="s">
        <v>13466</v>
      </c>
      <c r="C7941" s="614" t="s">
        <v>99</v>
      </c>
      <c r="D7941" s="615">
        <v>37.49</v>
      </c>
      <c r="E7941" s="615">
        <v>46.93</v>
      </c>
      <c r="F7941" s="615">
        <v>84.42</v>
      </c>
    </row>
    <row r="7942" spans="1:6" ht="45">
      <c r="A7942" s="612">
        <v>87831</v>
      </c>
      <c r="B7942" s="613" t="s">
        <v>13467</v>
      </c>
      <c r="C7942" s="614" t="s">
        <v>99</v>
      </c>
      <c r="D7942" s="615">
        <v>39.729999999999997</v>
      </c>
      <c r="E7942" s="615">
        <v>51.64</v>
      </c>
      <c r="F7942" s="615">
        <v>91.37</v>
      </c>
    </row>
    <row r="7943" spans="1:6" ht="45">
      <c r="A7943" s="612">
        <v>87832</v>
      </c>
      <c r="B7943" s="613" t="s">
        <v>13468</v>
      </c>
      <c r="C7943" s="614" t="s">
        <v>99</v>
      </c>
      <c r="D7943" s="615">
        <v>90.27</v>
      </c>
      <c r="E7943" s="615">
        <v>42.78</v>
      </c>
      <c r="F7943" s="615">
        <v>133.05000000000001</v>
      </c>
    </row>
    <row r="7944" spans="1:6" ht="45">
      <c r="A7944" s="612">
        <v>104216</v>
      </c>
      <c r="B7944" s="613" t="s">
        <v>13482</v>
      </c>
      <c r="C7944" s="614" t="s">
        <v>99</v>
      </c>
      <c r="D7944" s="615">
        <v>46.41</v>
      </c>
      <c r="E7944" s="615">
        <v>43.02</v>
      </c>
      <c r="F7944" s="615">
        <v>89.43</v>
      </c>
    </row>
    <row r="7945" spans="1:6">
      <c r="A7945" s="621"/>
      <c r="B7945" s="609" t="s">
        <v>11640</v>
      </c>
      <c r="C7945" s="610"/>
      <c r="D7945" s="611"/>
      <c r="E7945" s="611"/>
      <c r="F7945" s="611"/>
    </row>
    <row r="7946" spans="1:6" ht="60">
      <c r="A7946" s="612">
        <v>87527</v>
      </c>
      <c r="B7946" s="613" t="s">
        <v>8404</v>
      </c>
      <c r="C7946" s="614" t="s">
        <v>99</v>
      </c>
      <c r="D7946" s="615">
        <v>20.9</v>
      </c>
      <c r="E7946" s="615">
        <v>18.13</v>
      </c>
      <c r="F7946" s="615">
        <v>39.03</v>
      </c>
    </row>
    <row r="7947" spans="1:6" ht="45">
      <c r="A7947" s="612">
        <v>87528</v>
      </c>
      <c r="B7947" s="613" t="s">
        <v>8405</v>
      </c>
      <c r="C7947" s="614" t="s">
        <v>99</v>
      </c>
      <c r="D7947" s="615">
        <v>22.65</v>
      </c>
      <c r="E7947" s="615">
        <v>21.81</v>
      </c>
      <c r="F7947" s="615">
        <v>44.46</v>
      </c>
    </row>
    <row r="7948" spans="1:6" ht="60">
      <c r="A7948" s="612">
        <v>87531</v>
      </c>
      <c r="B7948" s="613" t="s">
        <v>8406</v>
      </c>
      <c r="C7948" s="614" t="s">
        <v>99</v>
      </c>
      <c r="D7948" s="615">
        <v>19.32</v>
      </c>
      <c r="E7948" s="615">
        <v>14.13</v>
      </c>
      <c r="F7948" s="615">
        <v>33.450000000000003</v>
      </c>
    </row>
    <row r="7949" spans="1:6" ht="45">
      <c r="A7949" s="612">
        <v>87532</v>
      </c>
      <c r="B7949" s="613" t="s">
        <v>8407</v>
      </c>
      <c r="C7949" s="614" t="s">
        <v>99</v>
      </c>
      <c r="D7949" s="615">
        <v>21.06</v>
      </c>
      <c r="E7949" s="615">
        <v>17.82</v>
      </c>
      <c r="F7949" s="615">
        <v>38.880000000000003</v>
      </c>
    </row>
    <row r="7950" spans="1:6" ht="60">
      <c r="A7950" s="612">
        <v>87535</v>
      </c>
      <c r="B7950" s="613" t="s">
        <v>8408</v>
      </c>
      <c r="C7950" s="614" t="s">
        <v>99</v>
      </c>
      <c r="D7950" s="615">
        <v>18.149999999999999</v>
      </c>
      <c r="E7950" s="615">
        <v>11.19</v>
      </c>
      <c r="F7950" s="615">
        <v>29.34</v>
      </c>
    </row>
    <row r="7951" spans="1:6" ht="45">
      <c r="A7951" s="612">
        <v>87536</v>
      </c>
      <c r="B7951" s="613" t="s">
        <v>8409</v>
      </c>
      <c r="C7951" s="614" t="s">
        <v>99</v>
      </c>
      <c r="D7951" s="615">
        <v>19.899999999999999</v>
      </c>
      <c r="E7951" s="615">
        <v>14.87</v>
      </c>
      <c r="F7951" s="615">
        <v>34.770000000000003</v>
      </c>
    </row>
    <row r="7952" spans="1:6" ht="60">
      <c r="A7952" s="612">
        <v>87537</v>
      </c>
      <c r="B7952" s="613" t="s">
        <v>8410</v>
      </c>
      <c r="C7952" s="614" t="s">
        <v>99</v>
      </c>
      <c r="D7952" s="615">
        <v>62.05</v>
      </c>
      <c r="E7952" s="615">
        <v>14.94</v>
      </c>
      <c r="F7952" s="615">
        <v>76.989999999999995</v>
      </c>
    </row>
    <row r="7953" spans="1:6" ht="60">
      <c r="A7953" s="612">
        <v>87539</v>
      </c>
      <c r="B7953" s="613" t="s">
        <v>8411</v>
      </c>
      <c r="C7953" s="614" t="s">
        <v>99</v>
      </c>
      <c r="D7953" s="615">
        <v>60.73</v>
      </c>
      <c r="E7953" s="615">
        <v>11.47</v>
      </c>
      <c r="F7953" s="615">
        <v>72.2</v>
      </c>
    </row>
    <row r="7954" spans="1:6" ht="60">
      <c r="A7954" s="612">
        <v>87541</v>
      </c>
      <c r="B7954" s="613" t="s">
        <v>8412</v>
      </c>
      <c r="C7954" s="614" t="s">
        <v>99</v>
      </c>
      <c r="D7954" s="615">
        <v>59.77</v>
      </c>
      <c r="E7954" s="615">
        <v>8.91</v>
      </c>
      <c r="F7954" s="615">
        <v>68.680000000000007</v>
      </c>
    </row>
    <row r="7955" spans="1:6" ht="60">
      <c r="A7955" s="612">
        <v>87545</v>
      </c>
      <c r="B7955" s="613" t="s">
        <v>8413</v>
      </c>
      <c r="C7955" s="614" t="s">
        <v>99</v>
      </c>
      <c r="D7955" s="615">
        <v>13.2</v>
      </c>
      <c r="E7955" s="615">
        <v>13.81</v>
      </c>
      <c r="F7955" s="615">
        <v>27.01</v>
      </c>
    </row>
    <row r="7956" spans="1:6" ht="45">
      <c r="A7956" s="612">
        <v>87546</v>
      </c>
      <c r="B7956" s="613" t="s">
        <v>8414</v>
      </c>
      <c r="C7956" s="614" t="s">
        <v>99</v>
      </c>
      <c r="D7956" s="615">
        <v>14.2</v>
      </c>
      <c r="E7956" s="615">
        <v>15.88</v>
      </c>
      <c r="F7956" s="615">
        <v>30.08</v>
      </c>
    </row>
    <row r="7957" spans="1:6" ht="60">
      <c r="A7957" s="612">
        <v>87549</v>
      </c>
      <c r="B7957" s="613" t="s">
        <v>8415</v>
      </c>
      <c r="C7957" s="614" t="s">
        <v>99</v>
      </c>
      <c r="D7957" s="615">
        <v>11.63</v>
      </c>
      <c r="E7957" s="615">
        <v>9.81</v>
      </c>
      <c r="F7957" s="615">
        <v>21.44</v>
      </c>
    </row>
    <row r="7958" spans="1:6" ht="45">
      <c r="A7958" s="612">
        <v>87550</v>
      </c>
      <c r="B7958" s="613" t="s">
        <v>8416</v>
      </c>
      <c r="C7958" s="614" t="s">
        <v>99</v>
      </c>
      <c r="D7958" s="615">
        <v>12.63</v>
      </c>
      <c r="E7958" s="615">
        <v>11.88</v>
      </c>
      <c r="F7958" s="615">
        <v>24.51</v>
      </c>
    </row>
    <row r="7959" spans="1:6" ht="60">
      <c r="A7959" s="612">
        <v>87553</v>
      </c>
      <c r="B7959" s="613" t="s">
        <v>8417</v>
      </c>
      <c r="C7959" s="614" t="s">
        <v>99</v>
      </c>
      <c r="D7959" s="615">
        <v>10.47</v>
      </c>
      <c r="E7959" s="615">
        <v>6.86</v>
      </c>
      <c r="F7959" s="615">
        <v>17.329999999999998</v>
      </c>
    </row>
    <row r="7960" spans="1:6" ht="45">
      <c r="A7960" s="612">
        <v>87554</v>
      </c>
      <c r="B7960" s="613" t="s">
        <v>8418</v>
      </c>
      <c r="C7960" s="614" t="s">
        <v>99</v>
      </c>
      <c r="D7960" s="615">
        <v>11.46</v>
      </c>
      <c r="E7960" s="615">
        <v>8.94</v>
      </c>
      <c r="F7960" s="615">
        <v>20.399999999999999</v>
      </c>
    </row>
    <row r="7961" spans="1:6" ht="60">
      <c r="A7961" s="612">
        <v>87555</v>
      </c>
      <c r="B7961" s="613" t="s">
        <v>8419</v>
      </c>
      <c r="C7961" s="614" t="s">
        <v>99</v>
      </c>
      <c r="D7961" s="615">
        <v>36.14</v>
      </c>
      <c r="E7961" s="615">
        <v>11.11</v>
      </c>
      <c r="F7961" s="615">
        <v>47.25</v>
      </c>
    </row>
    <row r="7962" spans="1:6" ht="60">
      <c r="A7962" s="612">
        <v>87557</v>
      </c>
      <c r="B7962" s="613" t="s">
        <v>8420</v>
      </c>
      <c r="C7962" s="614" t="s">
        <v>99</v>
      </c>
      <c r="D7962" s="615">
        <v>34.83</v>
      </c>
      <c r="E7962" s="615">
        <v>7.64</v>
      </c>
      <c r="F7962" s="615">
        <v>42.47</v>
      </c>
    </row>
    <row r="7963" spans="1:6" ht="60">
      <c r="A7963" s="612">
        <v>87559</v>
      </c>
      <c r="B7963" s="613" t="s">
        <v>8421</v>
      </c>
      <c r="C7963" s="614" t="s">
        <v>99</v>
      </c>
      <c r="D7963" s="615">
        <v>33.86</v>
      </c>
      <c r="E7963" s="615">
        <v>5.08</v>
      </c>
      <c r="F7963" s="615">
        <v>38.94</v>
      </c>
    </row>
    <row r="7964" spans="1:6">
      <c r="A7964" s="621"/>
      <c r="B7964" s="627" t="s">
        <v>11641</v>
      </c>
      <c r="C7964" s="628"/>
      <c r="D7964" s="629"/>
      <c r="E7964" s="629"/>
      <c r="F7964" s="629"/>
    </row>
    <row r="7965" spans="1:6" ht="60">
      <c r="A7965" s="612">
        <v>87561</v>
      </c>
      <c r="B7965" s="613" t="s">
        <v>8422</v>
      </c>
      <c r="C7965" s="614" t="s">
        <v>99</v>
      </c>
      <c r="D7965" s="615">
        <v>34.92</v>
      </c>
      <c r="E7965" s="615">
        <v>7.86</v>
      </c>
      <c r="F7965" s="615">
        <v>42.78</v>
      </c>
    </row>
    <row r="7966" spans="1:6" ht="60">
      <c r="A7966" s="612">
        <v>87543</v>
      </c>
      <c r="B7966" s="613" t="s">
        <v>8423</v>
      </c>
      <c r="C7966" s="614" t="s">
        <v>99</v>
      </c>
      <c r="D7966" s="615">
        <v>18.98</v>
      </c>
      <c r="E7966" s="615">
        <v>5.36</v>
      </c>
      <c r="F7966" s="615">
        <v>24.34</v>
      </c>
    </row>
    <row r="7967" spans="1:6">
      <c r="A7967" s="621"/>
      <c r="B7967" s="627" t="s">
        <v>11642</v>
      </c>
      <c r="C7967" s="628"/>
      <c r="D7967" s="629"/>
      <c r="E7967" s="629"/>
      <c r="F7967" s="629"/>
    </row>
    <row r="7968" spans="1:6" ht="45">
      <c r="A7968" s="612">
        <v>87529</v>
      </c>
      <c r="B7968" s="613" t="s">
        <v>8424</v>
      </c>
      <c r="C7968" s="614" t="s">
        <v>99</v>
      </c>
      <c r="D7968" s="615">
        <v>19.739999999999998</v>
      </c>
      <c r="E7968" s="615">
        <v>15.18</v>
      </c>
      <c r="F7968" s="615">
        <v>34.92</v>
      </c>
    </row>
    <row r="7969" spans="1:6" ht="45">
      <c r="A7969" s="612">
        <v>87530</v>
      </c>
      <c r="B7969" s="613" t="s">
        <v>8425</v>
      </c>
      <c r="C7969" s="614" t="s">
        <v>99</v>
      </c>
      <c r="D7969" s="615">
        <v>21.48</v>
      </c>
      <c r="E7969" s="615">
        <v>18.87</v>
      </c>
      <c r="F7969" s="615">
        <v>40.35</v>
      </c>
    </row>
    <row r="7970" spans="1:6" ht="60">
      <c r="A7970" s="612">
        <v>87538</v>
      </c>
      <c r="B7970" s="613" t="s">
        <v>8426</v>
      </c>
      <c r="C7970" s="614" t="s">
        <v>99</v>
      </c>
      <c r="D7970" s="615">
        <v>61.08</v>
      </c>
      <c r="E7970" s="615">
        <v>12.38</v>
      </c>
      <c r="F7970" s="615">
        <v>73.459999999999994</v>
      </c>
    </row>
    <row r="7971" spans="1:6" ht="45">
      <c r="A7971" s="612">
        <v>87547</v>
      </c>
      <c r="B7971" s="613" t="s">
        <v>8427</v>
      </c>
      <c r="C7971" s="614" t="s">
        <v>99</v>
      </c>
      <c r="D7971" s="615">
        <v>12.04</v>
      </c>
      <c r="E7971" s="615">
        <v>10.88</v>
      </c>
      <c r="F7971" s="615">
        <v>22.92</v>
      </c>
    </row>
    <row r="7972" spans="1:6" ht="45">
      <c r="A7972" s="612">
        <v>87548</v>
      </c>
      <c r="B7972" s="613" t="s">
        <v>8428</v>
      </c>
      <c r="C7972" s="614" t="s">
        <v>99</v>
      </c>
      <c r="D7972" s="615">
        <v>13.04</v>
      </c>
      <c r="E7972" s="615">
        <v>12.95</v>
      </c>
      <c r="F7972" s="615">
        <v>25.99</v>
      </c>
    </row>
    <row r="7973" spans="1:6" ht="60">
      <c r="A7973" s="612">
        <v>87556</v>
      </c>
      <c r="B7973" s="613" t="s">
        <v>8429</v>
      </c>
      <c r="C7973" s="614" t="s">
        <v>99</v>
      </c>
      <c r="D7973" s="615">
        <v>35.17</v>
      </c>
      <c r="E7973" s="615">
        <v>8.57</v>
      </c>
      <c r="F7973" s="615">
        <v>43.74</v>
      </c>
    </row>
    <row r="7974" spans="1:6">
      <c r="A7974" s="621"/>
      <c r="B7974" s="627" t="s">
        <v>8430</v>
      </c>
      <c r="C7974" s="628"/>
      <c r="D7974" s="629"/>
      <c r="E7974" s="629"/>
      <c r="F7974" s="629"/>
    </row>
    <row r="7975" spans="1:6">
      <c r="A7975" s="617" t="s">
        <v>17886</v>
      </c>
      <c r="B7975" s="618" t="s">
        <v>17887</v>
      </c>
      <c r="C7975" s="619" t="s">
        <v>99</v>
      </c>
      <c r="D7975" s="620">
        <v>10.33</v>
      </c>
      <c r="E7975" s="620">
        <v>20.399999999999999</v>
      </c>
      <c r="F7975" s="620">
        <v>30.73</v>
      </c>
    </row>
    <row r="7976" spans="1:6" ht="30">
      <c r="A7976" s="617" t="s">
        <v>17888</v>
      </c>
      <c r="B7976" s="618" t="s">
        <v>17889</v>
      </c>
      <c r="C7976" s="619" t="s">
        <v>99</v>
      </c>
      <c r="D7976" s="620">
        <v>11.25</v>
      </c>
      <c r="E7976" s="620">
        <v>22.08</v>
      </c>
      <c r="F7976" s="620">
        <v>33.33</v>
      </c>
    </row>
    <row r="7977" spans="1:6">
      <c r="A7977" s="617" t="s">
        <v>17890</v>
      </c>
      <c r="B7977" s="618" t="s">
        <v>17891</v>
      </c>
      <c r="C7977" s="619" t="s">
        <v>5435</v>
      </c>
      <c r="D7977" s="620">
        <v>381.73</v>
      </c>
      <c r="E7977" s="620">
        <v>60.08</v>
      </c>
      <c r="F7977" s="620">
        <v>441.81</v>
      </c>
    </row>
    <row r="7978" spans="1:6">
      <c r="A7978" s="621"/>
      <c r="B7978" s="627" t="s">
        <v>8431</v>
      </c>
      <c r="C7978" s="628"/>
      <c r="D7978" s="629"/>
      <c r="E7978" s="629"/>
      <c r="F7978" s="629"/>
    </row>
    <row r="7979" spans="1:6">
      <c r="A7979" s="621"/>
      <c r="B7979" s="627" t="s">
        <v>8432</v>
      </c>
      <c r="C7979" s="628"/>
      <c r="D7979" s="629"/>
      <c r="E7979" s="629"/>
      <c r="F7979" s="629"/>
    </row>
    <row r="7980" spans="1:6" ht="30">
      <c r="A7980" s="612">
        <v>87242</v>
      </c>
      <c r="B7980" s="613" t="s">
        <v>8433</v>
      </c>
      <c r="C7980" s="614" t="s">
        <v>99</v>
      </c>
      <c r="D7980" s="615">
        <v>185.94</v>
      </c>
      <c r="E7980" s="615">
        <v>37.020000000000003</v>
      </c>
      <c r="F7980" s="615">
        <v>222.96</v>
      </c>
    </row>
    <row r="7981" spans="1:6" ht="30">
      <c r="A7981" s="612">
        <v>87243</v>
      </c>
      <c r="B7981" s="613" t="s">
        <v>8434</v>
      </c>
      <c r="C7981" s="614" t="s">
        <v>99</v>
      </c>
      <c r="D7981" s="615">
        <v>173.7</v>
      </c>
      <c r="E7981" s="615">
        <v>29.42</v>
      </c>
      <c r="F7981" s="615">
        <v>203.12</v>
      </c>
    </row>
    <row r="7982" spans="1:6" ht="45">
      <c r="A7982" s="612">
        <v>87244</v>
      </c>
      <c r="B7982" s="613" t="s">
        <v>8435</v>
      </c>
      <c r="C7982" s="614" t="s">
        <v>99</v>
      </c>
      <c r="D7982" s="615">
        <v>177.82</v>
      </c>
      <c r="E7982" s="615">
        <v>39.54</v>
      </c>
      <c r="F7982" s="615">
        <v>217.36</v>
      </c>
    </row>
    <row r="7983" spans="1:6" ht="45">
      <c r="A7983" s="612">
        <v>87245</v>
      </c>
      <c r="B7983" s="613" t="s">
        <v>8436</v>
      </c>
      <c r="C7983" s="614" t="s">
        <v>99</v>
      </c>
      <c r="D7983" s="615">
        <v>212.83</v>
      </c>
      <c r="E7983" s="615">
        <v>48.7</v>
      </c>
      <c r="F7983" s="615">
        <v>261.52999999999997</v>
      </c>
    </row>
    <row r="7984" spans="1:6" ht="45">
      <c r="A7984" s="617" t="s">
        <v>17892</v>
      </c>
      <c r="B7984" s="618" t="s">
        <v>17893</v>
      </c>
      <c r="C7984" s="619" t="s">
        <v>99</v>
      </c>
      <c r="D7984" s="620">
        <v>161.72999999999999</v>
      </c>
      <c r="E7984" s="620">
        <v>27.64</v>
      </c>
      <c r="F7984" s="620">
        <v>189.37</v>
      </c>
    </row>
    <row r="7985" spans="1:6" ht="45">
      <c r="A7985" s="612">
        <v>88786</v>
      </c>
      <c r="B7985" s="613" t="s">
        <v>8437</v>
      </c>
      <c r="C7985" s="614" t="s">
        <v>99</v>
      </c>
      <c r="D7985" s="615">
        <v>274.94</v>
      </c>
      <c r="E7985" s="615">
        <v>37.01</v>
      </c>
      <c r="F7985" s="615">
        <v>311.95</v>
      </c>
    </row>
    <row r="7986" spans="1:6" ht="45">
      <c r="A7986" s="612">
        <v>88787</v>
      </c>
      <c r="B7986" s="613" t="s">
        <v>8438</v>
      </c>
      <c r="C7986" s="614" t="s">
        <v>99</v>
      </c>
      <c r="D7986" s="615">
        <v>257.67</v>
      </c>
      <c r="E7986" s="615">
        <v>29.41</v>
      </c>
      <c r="F7986" s="615">
        <v>287.08</v>
      </c>
    </row>
    <row r="7987" spans="1:6" ht="45">
      <c r="A7987" s="612">
        <v>88788</v>
      </c>
      <c r="B7987" s="613" t="s">
        <v>8439</v>
      </c>
      <c r="C7987" s="614" t="s">
        <v>99</v>
      </c>
      <c r="D7987" s="615">
        <v>261.79000000000002</v>
      </c>
      <c r="E7987" s="615">
        <v>39.53</v>
      </c>
      <c r="F7987" s="615">
        <v>301.32</v>
      </c>
    </row>
    <row r="7988" spans="1:6" ht="45">
      <c r="A7988" s="612">
        <v>88789</v>
      </c>
      <c r="B7988" s="613" t="s">
        <v>8440</v>
      </c>
      <c r="C7988" s="614" t="s">
        <v>99</v>
      </c>
      <c r="D7988" s="615">
        <v>314.06</v>
      </c>
      <c r="E7988" s="615">
        <v>48.69</v>
      </c>
      <c r="F7988" s="615">
        <v>362.75</v>
      </c>
    </row>
    <row r="7989" spans="1:6" ht="30">
      <c r="A7989" s="617" t="s">
        <v>17894</v>
      </c>
      <c r="B7989" s="618" t="s">
        <v>17895</v>
      </c>
      <c r="C7989" s="619" t="s">
        <v>99</v>
      </c>
      <c r="D7989" s="620">
        <v>333.66</v>
      </c>
      <c r="E7989" s="620">
        <v>29.43</v>
      </c>
      <c r="F7989" s="620">
        <v>363.09</v>
      </c>
    </row>
    <row r="7990" spans="1:6">
      <c r="A7990" s="621"/>
      <c r="B7990" s="627" t="s">
        <v>11643</v>
      </c>
      <c r="C7990" s="610"/>
      <c r="D7990" s="611"/>
      <c r="E7990" s="611"/>
      <c r="F7990" s="611"/>
    </row>
    <row r="7991" spans="1:6" ht="60">
      <c r="A7991" s="612">
        <v>89170</v>
      </c>
      <c r="B7991" s="613" t="s">
        <v>11177</v>
      </c>
      <c r="C7991" s="614" t="s">
        <v>99</v>
      </c>
      <c r="D7991" s="615">
        <v>47.99</v>
      </c>
      <c r="E7991" s="615">
        <v>19.23</v>
      </c>
      <c r="F7991" s="615">
        <v>67.22</v>
      </c>
    </row>
    <row r="7992" spans="1:6" ht="60">
      <c r="A7992" s="612">
        <v>89045</v>
      </c>
      <c r="B7992" s="613" t="s">
        <v>8441</v>
      </c>
      <c r="C7992" s="614" t="s">
        <v>99</v>
      </c>
      <c r="D7992" s="615">
        <v>48.65</v>
      </c>
      <c r="E7992" s="615">
        <v>20.84</v>
      </c>
      <c r="F7992" s="615">
        <v>69.489999999999995</v>
      </c>
    </row>
    <row r="7993" spans="1:6" ht="30">
      <c r="A7993" s="617" t="s">
        <v>17896</v>
      </c>
      <c r="B7993" s="618" t="s">
        <v>17897</v>
      </c>
      <c r="C7993" s="619" t="s">
        <v>99</v>
      </c>
      <c r="D7993" s="620">
        <v>90.94</v>
      </c>
      <c r="E7993" s="620">
        <v>76.400000000000006</v>
      </c>
      <c r="F7993" s="620">
        <v>167.34</v>
      </c>
    </row>
    <row r="7994" spans="1:6" ht="30">
      <c r="A7994" s="617" t="s">
        <v>17898</v>
      </c>
      <c r="B7994" s="618" t="s">
        <v>17899</v>
      </c>
      <c r="C7994" s="619" t="s">
        <v>99</v>
      </c>
      <c r="D7994" s="620">
        <v>60.04</v>
      </c>
      <c r="E7994" s="620">
        <v>10.61</v>
      </c>
      <c r="F7994" s="620">
        <v>70.650000000000006</v>
      </c>
    </row>
    <row r="7995" spans="1:6" ht="30">
      <c r="A7995" s="617" t="s">
        <v>17900</v>
      </c>
      <c r="B7995" s="618" t="s">
        <v>17901</v>
      </c>
      <c r="C7995" s="619" t="s">
        <v>99</v>
      </c>
      <c r="D7995" s="620">
        <v>139.43</v>
      </c>
      <c r="E7995" s="620">
        <v>76.400000000000006</v>
      </c>
      <c r="F7995" s="620">
        <v>215.83</v>
      </c>
    </row>
    <row r="7996" spans="1:6" ht="30">
      <c r="A7996" s="617" t="s">
        <v>17902</v>
      </c>
      <c r="B7996" s="618" t="s">
        <v>17903</v>
      </c>
      <c r="C7996" s="619" t="s">
        <v>99</v>
      </c>
      <c r="D7996" s="620">
        <v>108.53</v>
      </c>
      <c r="E7996" s="620">
        <v>10.61</v>
      </c>
      <c r="F7996" s="620">
        <v>119.14</v>
      </c>
    </row>
    <row r="7997" spans="1:6" ht="30">
      <c r="A7997" s="617" t="s">
        <v>17904</v>
      </c>
      <c r="B7997" s="618" t="s">
        <v>17905</v>
      </c>
      <c r="C7997" s="619" t="s">
        <v>99</v>
      </c>
      <c r="D7997" s="620">
        <v>143.04</v>
      </c>
      <c r="E7997" s="620">
        <v>62.65</v>
      </c>
      <c r="F7997" s="620">
        <v>205.69</v>
      </c>
    </row>
    <row r="7998" spans="1:6">
      <c r="A7998" s="621"/>
      <c r="B7998" s="627" t="s">
        <v>11644</v>
      </c>
      <c r="C7998" s="610"/>
      <c r="D7998" s="611"/>
      <c r="E7998" s="611"/>
      <c r="F7998" s="611"/>
    </row>
    <row r="7999" spans="1:6" ht="45">
      <c r="A7999" s="612">
        <v>104454</v>
      </c>
      <c r="B7999" s="613" t="s">
        <v>8443</v>
      </c>
      <c r="C7999" s="614" t="s">
        <v>99</v>
      </c>
      <c r="D7999" s="615">
        <v>49.72</v>
      </c>
      <c r="E7999" s="615">
        <v>23.22</v>
      </c>
      <c r="F7999" s="615">
        <v>72.94</v>
      </c>
    </row>
    <row r="8000" spans="1:6" ht="45">
      <c r="A8000" s="612">
        <v>87267</v>
      </c>
      <c r="B8000" s="613" t="s">
        <v>8442</v>
      </c>
      <c r="C8000" s="614" t="s">
        <v>99</v>
      </c>
      <c r="D8000" s="615">
        <v>48.55</v>
      </c>
      <c r="E8000" s="615">
        <v>20.350000000000001</v>
      </c>
      <c r="F8000" s="615">
        <v>68.900000000000006</v>
      </c>
    </row>
    <row r="8001" spans="1:6" ht="45">
      <c r="A8001" s="612">
        <v>104456</v>
      </c>
      <c r="B8001" s="613" t="s">
        <v>8445</v>
      </c>
      <c r="C8001" s="614" t="s">
        <v>99</v>
      </c>
      <c r="D8001" s="615">
        <v>51.23</v>
      </c>
      <c r="E8001" s="615">
        <v>26.72</v>
      </c>
      <c r="F8001" s="615">
        <v>77.95</v>
      </c>
    </row>
    <row r="8002" spans="1:6" ht="45">
      <c r="A8002" s="612">
        <v>87271</v>
      </c>
      <c r="B8002" s="613" t="s">
        <v>8444</v>
      </c>
      <c r="C8002" s="614" t="s">
        <v>99</v>
      </c>
      <c r="D8002" s="615">
        <v>49.65</v>
      </c>
      <c r="E8002" s="615">
        <v>23.65</v>
      </c>
      <c r="F8002" s="615">
        <v>73.3</v>
      </c>
    </row>
    <row r="8003" spans="1:6" ht="45">
      <c r="A8003" s="612">
        <v>104458</v>
      </c>
      <c r="B8003" s="613" t="s">
        <v>8446</v>
      </c>
      <c r="C8003" s="614" t="s">
        <v>99</v>
      </c>
      <c r="D8003" s="615">
        <v>53.15</v>
      </c>
      <c r="E8003" s="615">
        <v>29.08</v>
      </c>
      <c r="F8003" s="615">
        <v>82.23</v>
      </c>
    </row>
    <row r="8004" spans="1:6" ht="45">
      <c r="A8004" s="612">
        <v>87275</v>
      </c>
      <c r="B8004" s="613" t="s">
        <v>8447</v>
      </c>
      <c r="C8004" s="614" t="s">
        <v>99</v>
      </c>
      <c r="D8004" s="615">
        <v>51.97</v>
      </c>
      <c r="E8004" s="615">
        <v>26.15</v>
      </c>
      <c r="F8004" s="615">
        <v>78.12</v>
      </c>
    </row>
    <row r="8005" spans="1:6" ht="45">
      <c r="A8005" s="612">
        <v>104460</v>
      </c>
      <c r="B8005" s="613" t="s">
        <v>8448</v>
      </c>
      <c r="C8005" s="614" t="s">
        <v>99</v>
      </c>
      <c r="D8005" s="615">
        <v>40.39</v>
      </c>
      <c r="E8005" s="615">
        <v>23.22</v>
      </c>
      <c r="F8005" s="615">
        <v>63.61</v>
      </c>
    </row>
    <row r="8006" spans="1:6" ht="45">
      <c r="A8006" s="612">
        <v>93395</v>
      </c>
      <c r="B8006" s="613" t="s">
        <v>8449</v>
      </c>
      <c r="C8006" s="614" t="s">
        <v>99</v>
      </c>
      <c r="D8006" s="615">
        <v>39.22</v>
      </c>
      <c r="E8006" s="615">
        <v>20.350000000000001</v>
      </c>
      <c r="F8006" s="615">
        <v>59.57</v>
      </c>
    </row>
    <row r="8007" spans="1:6" ht="45">
      <c r="A8007" s="612">
        <v>104462</v>
      </c>
      <c r="B8007" s="613" t="s">
        <v>8450</v>
      </c>
      <c r="C8007" s="614" t="s">
        <v>99</v>
      </c>
      <c r="D8007" s="615">
        <v>47.73</v>
      </c>
      <c r="E8007" s="615">
        <v>23.22</v>
      </c>
      <c r="F8007" s="615">
        <v>70.95</v>
      </c>
    </row>
    <row r="8008" spans="1:6" ht="45">
      <c r="A8008" s="612">
        <v>99198</v>
      </c>
      <c r="B8008" s="613" t="s">
        <v>8451</v>
      </c>
      <c r="C8008" s="614" t="s">
        <v>99</v>
      </c>
      <c r="D8008" s="615">
        <v>46.56</v>
      </c>
      <c r="E8008" s="615">
        <v>20.350000000000001</v>
      </c>
      <c r="F8008" s="615">
        <v>66.91</v>
      </c>
    </row>
    <row r="8009" spans="1:6">
      <c r="A8009" s="621"/>
      <c r="B8009" s="627" t="s">
        <v>11645</v>
      </c>
      <c r="C8009" s="628"/>
      <c r="D8009" s="629"/>
      <c r="E8009" s="629"/>
      <c r="F8009" s="629"/>
    </row>
    <row r="8010" spans="1:6" ht="45">
      <c r="A8010" s="612">
        <v>104453</v>
      </c>
      <c r="B8010" s="613" t="s">
        <v>8453</v>
      </c>
      <c r="C8010" s="614" t="s">
        <v>99</v>
      </c>
      <c r="D8010" s="615">
        <v>48.78</v>
      </c>
      <c r="E8010" s="615">
        <v>20.93</v>
      </c>
      <c r="F8010" s="615">
        <v>69.709999999999994</v>
      </c>
    </row>
    <row r="8011" spans="1:6" ht="45">
      <c r="A8011" s="612">
        <v>87265</v>
      </c>
      <c r="B8011" s="613" t="s">
        <v>8452</v>
      </c>
      <c r="C8011" s="614" t="s">
        <v>99</v>
      </c>
      <c r="D8011" s="615">
        <v>45.95</v>
      </c>
      <c r="E8011" s="615">
        <v>14.71</v>
      </c>
      <c r="F8011" s="615">
        <v>60.66</v>
      </c>
    </row>
    <row r="8012" spans="1:6" ht="45">
      <c r="A8012" s="612">
        <v>104455</v>
      </c>
      <c r="B8012" s="613" t="s">
        <v>8455</v>
      </c>
      <c r="C8012" s="614" t="s">
        <v>99</v>
      </c>
      <c r="D8012" s="615">
        <v>50.46</v>
      </c>
      <c r="E8012" s="615">
        <v>24.78</v>
      </c>
      <c r="F8012" s="615">
        <v>75.239999999999995</v>
      </c>
    </row>
    <row r="8013" spans="1:6" ht="45">
      <c r="A8013" s="612">
        <v>87269</v>
      </c>
      <c r="B8013" s="613" t="s">
        <v>8454</v>
      </c>
      <c r="C8013" s="614" t="s">
        <v>99</v>
      </c>
      <c r="D8013" s="615">
        <v>47.4</v>
      </c>
      <c r="E8013" s="615">
        <v>17.989999999999998</v>
      </c>
      <c r="F8013" s="615">
        <v>65.39</v>
      </c>
    </row>
    <row r="8014" spans="1:6" ht="45">
      <c r="A8014" s="612">
        <v>104457</v>
      </c>
      <c r="B8014" s="613" t="s">
        <v>8457</v>
      </c>
      <c r="C8014" s="614" t="s">
        <v>99</v>
      </c>
      <c r="D8014" s="615">
        <v>52.59</v>
      </c>
      <c r="E8014" s="615">
        <v>27.72</v>
      </c>
      <c r="F8014" s="615">
        <v>80.31</v>
      </c>
    </row>
    <row r="8015" spans="1:6" ht="45">
      <c r="A8015" s="612">
        <v>87273</v>
      </c>
      <c r="B8015" s="613" t="s">
        <v>8456</v>
      </c>
      <c r="C8015" s="614" t="s">
        <v>99</v>
      </c>
      <c r="D8015" s="615">
        <v>48.9</v>
      </c>
      <c r="E8015" s="615">
        <v>19.36</v>
      </c>
      <c r="F8015" s="615">
        <v>68.260000000000005</v>
      </c>
    </row>
    <row r="8016" spans="1:6" ht="45">
      <c r="A8016" s="612">
        <v>104459</v>
      </c>
      <c r="B8016" s="613" t="s">
        <v>8458</v>
      </c>
      <c r="C8016" s="614" t="s">
        <v>99</v>
      </c>
      <c r="D8016" s="615">
        <v>39.450000000000003</v>
      </c>
      <c r="E8016" s="615">
        <v>20.93</v>
      </c>
      <c r="F8016" s="615">
        <v>60.38</v>
      </c>
    </row>
    <row r="8017" spans="1:6" ht="45">
      <c r="A8017" s="612">
        <v>93393</v>
      </c>
      <c r="B8017" s="613" t="s">
        <v>8459</v>
      </c>
      <c r="C8017" s="614" t="s">
        <v>99</v>
      </c>
      <c r="D8017" s="615">
        <v>36.71</v>
      </c>
      <c r="E8017" s="615">
        <v>14.71</v>
      </c>
      <c r="F8017" s="615">
        <v>51.42</v>
      </c>
    </row>
    <row r="8018" spans="1:6" ht="45">
      <c r="A8018" s="612">
        <v>104461</v>
      </c>
      <c r="B8018" s="613" t="s">
        <v>8460</v>
      </c>
      <c r="C8018" s="614" t="s">
        <v>99</v>
      </c>
      <c r="D8018" s="615">
        <v>46.79</v>
      </c>
      <c r="E8018" s="615">
        <v>20.93</v>
      </c>
      <c r="F8018" s="615">
        <v>67.72</v>
      </c>
    </row>
    <row r="8019" spans="1:6" ht="45">
      <c r="A8019" s="612">
        <v>99195</v>
      </c>
      <c r="B8019" s="613" t="s">
        <v>8461</v>
      </c>
      <c r="C8019" s="614" t="s">
        <v>99</v>
      </c>
      <c r="D8019" s="615">
        <v>44.05</v>
      </c>
      <c r="E8019" s="615">
        <v>14.71</v>
      </c>
      <c r="F8019" s="615">
        <v>58.76</v>
      </c>
    </row>
    <row r="8020" spans="1:6" ht="30">
      <c r="A8020" s="617" t="s">
        <v>17906</v>
      </c>
      <c r="B8020" s="618" t="s">
        <v>17907</v>
      </c>
      <c r="C8020" s="619" t="s">
        <v>99</v>
      </c>
      <c r="D8020" s="620">
        <v>88.34</v>
      </c>
      <c r="E8020" s="620">
        <v>18.46</v>
      </c>
      <c r="F8020" s="620">
        <v>106.8</v>
      </c>
    </row>
    <row r="8021" spans="1:6">
      <c r="A8021" s="621"/>
      <c r="B8021" s="627" t="s">
        <v>8462</v>
      </c>
      <c r="C8021" s="628"/>
      <c r="D8021" s="629"/>
      <c r="E8021" s="629"/>
      <c r="F8021" s="629"/>
    </row>
    <row r="8022" spans="1:6" ht="45">
      <c r="A8022" s="612">
        <v>87834</v>
      </c>
      <c r="B8022" s="613" t="s">
        <v>8463</v>
      </c>
      <c r="C8022" s="614" t="s">
        <v>99</v>
      </c>
      <c r="D8022" s="615">
        <v>162.05000000000001</v>
      </c>
      <c r="E8022" s="615">
        <v>17.27</v>
      </c>
      <c r="F8022" s="615">
        <v>179.32</v>
      </c>
    </row>
    <row r="8023" spans="1:6" ht="45">
      <c r="A8023" s="612">
        <v>87835</v>
      </c>
      <c r="B8023" s="613" t="s">
        <v>8464</v>
      </c>
      <c r="C8023" s="614" t="s">
        <v>99</v>
      </c>
      <c r="D8023" s="615">
        <v>111.04</v>
      </c>
      <c r="E8023" s="615">
        <v>14.13</v>
      </c>
      <c r="F8023" s="615">
        <v>125.17</v>
      </c>
    </row>
    <row r="8024" spans="1:6" ht="45">
      <c r="A8024" s="612">
        <v>87836</v>
      </c>
      <c r="B8024" s="613" t="s">
        <v>8465</v>
      </c>
      <c r="C8024" s="614" t="s">
        <v>99</v>
      </c>
      <c r="D8024" s="615">
        <v>158.86000000000001</v>
      </c>
      <c r="E8024" s="615">
        <v>11.58</v>
      </c>
      <c r="F8024" s="615">
        <v>170.44</v>
      </c>
    </row>
    <row r="8025" spans="1:6" ht="45">
      <c r="A8025" s="612">
        <v>87837</v>
      </c>
      <c r="B8025" s="613" t="s">
        <v>8466</v>
      </c>
      <c r="C8025" s="614" t="s">
        <v>99</v>
      </c>
      <c r="D8025" s="615">
        <v>108.4</v>
      </c>
      <c r="E8025" s="615">
        <v>8.89</v>
      </c>
      <c r="F8025" s="615">
        <v>117.29</v>
      </c>
    </row>
    <row r="8026" spans="1:6" ht="45">
      <c r="A8026" s="612">
        <v>87838</v>
      </c>
      <c r="B8026" s="613" t="s">
        <v>8467</v>
      </c>
      <c r="C8026" s="614" t="s">
        <v>99</v>
      </c>
      <c r="D8026" s="615">
        <v>165.68</v>
      </c>
      <c r="E8026" s="615">
        <v>21.32</v>
      </c>
      <c r="F8026" s="615">
        <v>187</v>
      </c>
    </row>
    <row r="8027" spans="1:6" ht="45">
      <c r="A8027" s="612">
        <v>87839</v>
      </c>
      <c r="B8027" s="613" t="s">
        <v>8468</v>
      </c>
      <c r="C8027" s="614" t="s">
        <v>99</v>
      </c>
      <c r="D8027" s="615">
        <v>113.15</v>
      </c>
      <c r="E8027" s="615">
        <v>18.18</v>
      </c>
      <c r="F8027" s="615">
        <v>131.33000000000001</v>
      </c>
    </row>
    <row r="8028" spans="1:6" ht="45">
      <c r="A8028" s="612">
        <v>87840</v>
      </c>
      <c r="B8028" s="613" t="s">
        <v>8469</v>
      </c>
      <c r="C8028" s="614" t="s">
        <v>99</v>
      </c>
      <c r="D8028" s="615">
        <v>161.80000000000001</v>
      </c>
      <c r="E8028" s="615">
        <v>14.23</v>
      </c>
      <c r="F8028" s="615">
        <v>176.03</v>
      </c>
    </row>
    <row r="8029" spans="1:6" ht="45">
      <c r="A8029" s="612">
        <v>87841</v>
      </c>
      <c r="B8029" s="613" t="s">
        <v>8470</v>
      </c>
      <c r="C8029" s="614" t="s">
        <v>99</v>
      </c>
      <c r="D8029" s="615">
        <v>109.79</v>
      </c>
      <c r="E8029" s="615">
        <v>11.55</v>
      </c>
      <c r="F8029" s="615">
        <v>121.34</v>
      </c>
    </row>
    <row r="8030" spans="1:6" ht="45">
      <c r="A8030" s="612">
        <v>87842</v>
      </c>
      <c r="B8030" s="613" t="s">
        <v>8471</v>
      </c>
      <c r="C8030" s="614" t="s">
        <v>99</v>
      </c>
      <c r="D8030" s="615">
        <v>161.30000000000001</v>
      </c>
      <c r="E8030" s="615">
        <v>31.81</v>
      </c>
      <c r="F8030" s="615">
        <v>193.11</v>
      </c>
    </row>
    <row r="8031" spans="1:6" ht="45">
      <c r="A8031" s="612">
        <v>87843</v>
      </c>
      <c r="B8031" s="613" t="s">
        <v>8472</v>
      </c>
      <c r="C8031" s="614" t="s">
        <v>99</v>
      </c>
      <c r="D8031" s="615">
        <v>115.2</v>
      </c>
      <c r="E8031" s="615">
        <v>28.65</v>
      </c>
      <c r="F8031" s="615">
        <v>143.85</v>
      </c>
    </row>
    <row r="8032" spans="1:6" ht="45">
      <c r="A8032" s="612">
        <v>87844</v>
      </c>
      <c r="B8032" s="613" t="s">
        <v>8473</v>
      </c>
      <c r="C8032" s="614" t="s">
        <v>99</v>
      </c>
      <c r="D8032" s="615">
        <v>155.56</v>
      </c>
      <c r="E8032" s="615">
        <v>21.06</v>
      </c>
      <c r="F8032" s="615">
        <v>176.62</v>
      </c>
    </row>
    <row r="8033" spans="1:6" ht="45">
      <c r="A8033" s="612">
        <v>87845</v>
      </c>
      <c r="B8033" s="613" t="s">
        <v>8474</v>
      </c>
      <c r="C8033" s="614" t="s">
        <v>99</v>
      </c>
      <c r="D8033" s="615">
        <v>109.98</v>
      </c>
      <c r="E8033" s="615">
        <v>18.41</v>
      </c>
      <c r="F8033" s="615">
        <v>128.38999999999999</v>
      </c>
    </row>
    <row r="8034" spans="1:6" ht="45">
      <c r="A8034" s="612">
        <v>87846</v>
      </c>
      <c r="B8034" s="613" t="s">
        <v>8475</v>
      </c>
      <c r="C8034" s="614" t="s">
        <v>99</v>
      </c>
      <c r="D8034" s="615">
        <v>173.92</v>
      </c>
      <c r="E8034" s="615">
        <v>21.22</v>
      </c>
      <c r="F8034" s="615">
        <v>195.14</v>
      </c>
    </row>
    <row r="8035" spans="1:6" ht="45">
      <c r="A8035" s="612">
        <v>87847</v>
      </c>
      <c r="B8035" s="613" t="s">
        <v>8476</v>
      </c>
      <c r="C8035" s="614" t="s">
        <v>99</v>
      </c>
      <c r="D8035" s="615">
        <v>122.94</v>
      </c>
      <c r="E8035" s="615">
        <v>18.059999999999999</v>
      </c>
      <c r="F8035" s="615">
        <v>141</v>
      </c>
    </row>
    <row r="8036" spans="1:6" ht="45">
      <c r="A8036" s="612">
        <v>87848</v>
      </c>
      <c r="B8036" s="613" t="s">
        <v>8477</v>
      </c>
      <c r="C8036" s="614" t="s">
        <v>99</v>
      </c>
      <c r="D8036" s="615">
        <v>170.38</v>
      </c>
      <c r="E8036" s="615">
        <v>14.31</v>
      </c>
      <c r="F8036" s="615">
        <v>184.69</v>
      </c>
    </row>
    <row r="8037" spans="1:6" ht="45">
      <c r="A8037" s="612">
        <v>87849</v>
      </c>
      <c r="B8037" s="613" t="s">
        <v>8478</v>
      </c>
      <c r="C8037" s="614" t="s">
        <v>99</v>
      </c>
      <c r="D8037" s="615">
        <v>119.9</v>
      </c>
      <c r="E8037" s="615">
        <v>11.64</v>
      </c>
      <c r="F8037" s="615">
        <v>131.54</v>
      </c>
    </row>
    <row r="8038" spans="1:6" ht="45">
      <c r="A8038" s="612">
        <v>87850</v>
      </c>
      <c r="B8038" s="613" t="s">
        <v>8479</v>
      </c>
      <c r="C8038" s="614" t="s">
        <v>99</v>
      </c>
      <c r="D8038" s="615">
        <v>177.58</v>
      </c>
      <c r="E8038" s="615">
        <v>25.27</v>
      </c>
      <c r="F8038" s="615">
        <v>202.85</v>
      </c>
    </row>
    <row r="8039" spans="1:6" ht="45">
      <c r="A8039" s="612">
        <v>87851</v>
      </c>
      <c r="B8039" s="613" t="s">
        <v>8480</v>
      </c>
      <c r="C8039" s="614" t="s">
        <v>99</v>
      </c>
      <c r="D8039" s="615">
        <v>125.04</v>
      </c>
      <c r="E8039" s="615">
        <v>22.15</v>
      </c>
      <c r="F8039" s="615">
        <v>147.19</v>
      </c>
    </row>
    <row r="8040" spans="1:6" ht="45">
      <c r="A8040" s="612">
        <v>87852</v>
      </c>
      <c r="B8040" s="613" t="s">
        <v>8481</v>
      </c>
      <c r="C8040" s="614" t="s">
        <v>99</v>
      </c>
      <c r="D8040" s="615">
        <v>173.3</v>
      </c>
      <c r="E8040" s="615">
        <v>16.95</v>
      </c>
      <c r="F8040" s="615">
        <v>190.25</v>
      </c>
    </row>
    <row r="8041" spans="1:6" ht="45">
      <c r="A8041" s="612">
        <v>87853</v>
      </c>
      <c r="B8041" s="613" t="s">
        <v>8482</v>
      </c>
      <c r="C8041" s="614" t="s">
        <v>99</v>
      </c>
      <c r="D8041" s="615">
        <v>121.27</v>
      </c>
      <c r="E8041" s="615">
        <v>14.29</v>
      </c>
      <c r="F8041" s="615">
        <v>135.56</v>
      </c>
    </row>
    <row r="8042" spans="1:6" ht="45">
      <c r="A8042" s="612">
        <v>87854</v>
      </c>
      <c r="B8042" s="613" t="s">
        <v>8483</v>
      </c>
      <c r="C8042" s="614" t="s">
        <v>99</v>
      </c>
      <c r="D8042" s="615">
        <v>173.18</v>
      </c>
      <c r="E8042" s="615">
        <v>35.75</v>
      </c>
      <c r="F8042" s="615">
        <v>208.93</v>
      </c>
    </row>
    <row r="8043" spans="1:6" ht="45">
      <c r="A8043" s="612">
        <v>87855</v>
      </c>
      <c r="B8043" s="613" t="s">
        <v>8484</v>
      </c>
      <c r="C8043" s="614" t="s">
        <v>99</v>
      </c>
      <c r="D8043" s="615">
        <v>127.08</v>
      </c>
      <c r="E8043" s="615">
        <v>32.630000000000003</v>
      </c>
      <c r="F8043" s="615">
        <v>159.71</v>
      </c>
    </row>
    <row r="8044" spans="1:6" ht="45">
      <c r="A8044" s="612">
        <v>87856</v>
      </c>
      <c r="B8044" s="613" t="s">
        <v>8485</v>
      </c>
      <c r="C8044" s="614" t="s">
        <v>99</v>
      </c>
      <c r="D8044" s="615">
        <v>167.06</v>
      </c>
      <c r="E8044" s="615">
        <v>23.81</v>
      </c>
      <c r="F8044" s="615">
        <v>190.87</v>
      </c>
    </row>
    <row r="8045" spans="1:6" ht="45">
      <c r="A8045" s="612">
        <v>87857</v>
      </c>
      <c r="B8045" s="613" t="s">
        <v>8486</v>
      </c>
      <c r="C8045" s="614" t="s">
        <v>99</v>
      </c>
      <c r="D8045" s="615">
        <v>121.47</v>
      </c>
      <c r="E8045" s="615">
        <v>21.14</v>
      </c>
      <c r="F8045" s="615">
        <v>142.61000000000001</v>
      </c>
    </row>
    <row r="8046" spans="1:6" ht="30">
      <c r="A8046" s="612">
        <v>87858</v>
      </c>
      <c r="B8046" s="613" t="s">
        <v>8487</v>
      </c>
      <c r="C8046" s="614" t="s">
        <v>99</v>
      </c>
      <c r="D8046" s="615">
        <v>113.88</v>
      </c>
      <c r="E8046" s="615">
        <v>23.36</v>
      </c>
      <c r="F8046" s="615">
        <v>137.24</v>
      </c>
    </row>
    <row r="8047" spans="1:6" ht="30">
      <c r="A8047" s="612">
        <v>87859</v>
      </c>
      <c r="B8047" s="613" t="s">
        <v>8488</v>
      </c>
      <c r="C8047" s="614" t="s">
        <v>99</v>
      </c>
      <c r="D8047" s="615">
        <v>127.77</v>
      </c>
      <c r="E8047" s="615">
        <v>32.08</v>
      </c>
      <c r="F8047" s="615">
        <v>159.85</v>
      </c>
    </row>
    <row r="8048" spans="1:6">
      <c r="A8048" s="621"/>
      <c r="B8048" s="627" t="s">
        <v>11646</v>
      </c>
      <c r="C8048" s="628"/>
      <c r="D8048" s="629"/>
      <c r="E8048" s="629"/>
      <c r="F8048" s="629"/>
    </row>
    <row r="8049" spans="1:6" ht="45">
      <c r="A8049" s="612">
        <v>91069</v>
      </c>
      <c r="B8049" s="613" t="s">
        <v>8489</v>
      </c>
      <c r="C8049" s="614" t="s">
        <v>99</v>
      </c>
      <c r="D8049" s="615">
        <v>96.87</v>
      </c>
      <c r="E8049" s="615">
        <v>21.51</v>
      </c>
      <c r="F8049" s="615">
        <v>118.38</v>
      </c>
    </row>
    <row r="8050" spans="1:6" ht="45">
      <c r="A8050" s="612">
        <v>91070</v>
      </c>
      <c r="B8050" s="613" t="s">
        <v>8490</v>
      </c>
      <c r="C8050" s="614" t="s">
        <v>99</v>
      </c>
      <c r="D8050" s="615">
        <v>107.6</v>
      </c>
      <c r="E8050" s="615">
        <v>22.8</v>
      </c>
      <c r="F8050" s="615">
        <v>130.4</v>
      </c>
    </row>
    <row r="8051" spans="1:6" ht="45">
      <c r="A8051" s="612">
        <v>91071</v>
      </c>
      <c r="B8051" s="613" t="s">
        <v>8491</v>
      </c>
      <c r="C8051" s="614" t="s">
        <v>99</v>
      </c>
      <c r="D8051" s="615">
        <v>114.67</v>
      </c>
      <c r="E8051" s="615">
        <v>51.35</v>
      </c>
      <c r="F8051" s="615">
        <v>166.02</v>
      </c>
    </row>
    <row r="8052" spans="1:6" ht="45">
      <c r="A8052" s="612">
        <v>91072</v>
      </c>
      <c r="B8052" s="613" t="s">
        <v>8492</v>
      </c>
      <c r="C8052" s="614" t="s">
        <v>99</v>
      </c>
      <c r="D8052" s="615">
        <v>125.25</v>
      </c>
      <c r="E8052" s="615">
        <v>52.74</v>
      </c>
      <c r="F8052" s="615">
        <v>177.99</v>
      </c>
    </row>
    <row r="8053" spans="1:6" ht="45">
      <c r="A8053" s="612">
        <v>91073</v>
      </c>
      <c r="B8053" s="613" t="s">
        <v>8493</v>
      </c>
      <c r="C8053" s="614" t="s">
        <v>99</v>
      </c>
      <c r="D8053" s="615">
        <v>101.4</v>
      </c>
      <c r="E8053" s="615">
        <v>32.86</v>
      </c>
      <c r="F8053" s="615">
        <v>134.26</v>
      </c>
    </row>
    <row r="8054" spans="1:6" ht="45">
      <c r="A8054" s="612">
        <v>91074</v>
      </c>
      <c r="B8054" s="613" t="s">
        <v>8494</v>
      </c>
      <c r="C8054" s="614" t="s">
        <v>99</v>
      </c>
      <c r="D8054" s="615">
        <v>112.66</v>
      </c>
      <c r="E8054" s="615">
        <v>35.28</v>
      </c>
      <c r="F8054" s="615">
        <v>147.94</v>
      </c>
    </row>
    <row r="8055" spans="1:6" ht="45">
      <c r="A8055" s="612">
        <v>91075</v>
      </c>
      <c r="B8055" s="613" t="s">
        <v>8495</v>
      </c>
      <c r="C8055" s="614" t="s">
        <v>99</v>
      </c>
      <c r="D8055" s="615">
        <v>118.48</v>
      </c>
      <c r="E8055" s="615">
        <v>66.040000000000006</v>
      </c>
      <c r="F8055" s="615">
        <v>184.52</v>
      </c>
    </row>
    <row r="8056" spans="1:6" ht="45">
      <c r="A8056" s="612">
        <v>91076</v>
      </c>
      <c r="B8056" s="613" t="s">
        <v>8496</v>
      </c>
      <c r="C8056" s="614" t="s">
        <v>99</v>
      </c>
      <c r="D8056" s="615">
        <v>129.59</v>
      </c>
      <c r="E8056" s="615">
        <v>68.63</v>
      </c>
      <c r="F8056" s="615">
        <v>198.22</v>
      </c>
    </row>
    <row r="8057" spans="1:6" ht="45">
      <c r="A8057" s="612">
        <v>91077</v>
      </c>
      <c r="B8057" s="613" t="s">
        <v>8497</v>
      </c>
      <c r="C8057" s="614" t="s">
        <v>99</v>
      </c>
      <c r="D8057" s="615">
        <v>109.91</v>
      </c>
      <c r="E8057" s="615">
        <v>14.81</v>
      </c>
      <c r="F8057" s="615">
        <v>124.72</v>
      </c>
    </row>
    <row r="8058" spans="1:6" ht="45">
      <c r="A8058" s="612">
        <v>91078</v>
      </c>
      <c r="B8058" s="613" t="s">
        <v>8498</v>
      </c>
      <c r="C8058" s="614" t="s">
        <v>99</v>
      </c>
      <c r="D8058" s="615">
        <v>129.91999999999999</v>
      </c>
      <c r="E8058" s="615">
        <v>15.94</v>
      </c>
      <c r="F8058" s="615">
        <v>145.86000000000001</v>
      </c>
    </row>
    <row r="8059" spans="1:6" ht="45">
      <c r="A8059" s="612">
        <v>91079</v>
      </c>
      <c r="B8059" s="613" t="s">
        <v>8499</v>
      </c>
      <c r="C8059" s="614" t="s">
        <v>99</v>
      </c>
      <c r="D8059" s="615">
        <v>112.54</v>
      </c>
      <c r="E8059" s="615">
        <v>19.02</v>
      </c>
      <c r="F8059" s="615">
        <v>131.56</v>
      </c>
    </row>
    <row r="8060" spans="1:6" ht="45">
      <c r="A8060" s="612">
        <v>91080</v>
      </c>
      <c r="B8060" s="613" t="s">
        <v>8500</v>
      </c>
      <c r="C8060" s="614" t="s">
        <v>99</v>
      </c>
      <c r="D8060" s="615">
        <v>132.32</v>
      </c>
      <c r="E8060" s="615">
        <v>20.14</v>
      </c>
      <c r="F8060" s="615">
        <v>152.46</v>
      </c>
    </row>
    <row r="8061" spans="1:6" ht="45">
      <c r="A8061" s="612">
        <v>91081</v>
      </c>
      <c r="B8061" s="613" t="s">
        <v>8501</v>
      </c>
      <c r="C8061" s="614" t="s">
        <v>99</v>
      </c>
      <c r="D8061" s="615">
        <v>115.64</v>
      </c>
      <c r="E8061" s="615">
        <v>27</v>
      </c>
      <c r="F8061" s="615">
        <v>142.63999999999999</v>
      </c>
    </row>
    <row r="8062" spans="1:6" ht="45">
      <c r="A8062" s="612">
        <v>91082</v>
      </c>
      <c r="B8062" s="613" t="s">
        <v>8502</v>
      </c>
      <c r="C8062" s="614" t="s">
        <v>99</v>
      </c>
      <c r="D8062" s="615">
        <v>136.11000000000001</v>
      </c>
      <c r="E8062" s="615">
        <v>29.11</v>
      </c>
      <c r="F8062" s="615">
        <v>165.22</v>
      </c>
    </row>
    <row r="8063" spans="1:6" ht="45">
      <c r="A8063" s="612">
        <v>91083</v>
      </c>
      <c r="B8063" s="613" t="s">
        <v>8503</v>
      </c>
      <c r="C8063" s="614" t="s">
        <v>99</v>
      </c>
      <c r="D8063" s="615">
        <v>119.67</v>
      </c>
      <c r="E8063" s="615">
        <v>34.869999999999997</v>
      </c>
      <c r="F8063" s="615">
        <v>154.54</v>
      </c>
    </row>
    <row r="8064" spans="1:6" ht="45">
      <c r="A8064" s="612">
        <v>91084</v>
      </c>
      <c r="B8064" s="613" t="s">
        <v>8504</v>
      </c>
      <c r="C8064" s="614" t="s">
        <v>99</v>
      </c>
      <c r="D8064" s="615">
        <v>139.93</v>
      </c>
      <c r="E8064" s="615">
        <v>36.950000000000003</v>
      </c>
      <c r="F8064" s="615">
        <v>176.88</v>
      </c>
    </row>
    <row r="8065" spans="1:6" ht="45">
      <c r="A8065" s="612">
        <v>91086</v>
      </c>
      <c r="B8065" s="613" t="s">
        <v>8505</v>
      </c>
      <c r="C8065" s="614" t="s">
        <v>99</v>
      </c>
      <c r="D8065" s="615">
        <v>101.77</v>
      </c>
      <c r="E8065" s="615">
        <v>28.98</v>
      </c>
      <c r="F8065" s="615">
        <v>130.75</v>
      </c>
    </row>
    <row r="8066" spans="1:6" ht="45">
      <c r="A8066" s="612">
        <v>91087</v>
      </c>
      <c r="B8066" s="613" t="s">
        <v>8506</v>
      </c>
      <c r="C8066" s="614" t="s">
        <v>99</v>
      </c>
      <c r="D8066" s="615">
        <v>112.73</v>
      </c>
      <c r="E8066" s="615">
        <v>30.42</v>
      </c>
      <c r="F8066" s="615">
        <v>143.15</v>
      </c>
    </row>
    <row r="8067" spans="1:6" ht="45">
      <c r="A8067" s="612">
        <v>91088</v>
      </c>
      <c r="B8067" s="613" t="s">
        <v>8507</v>
      </c>
      <c r="C8067" s="614" t="s">
        <v>99</v>
      </c>
      <c r="D8067" s="615">
        <v>119.96</v>
      </c>
      <c r="E8067" s="615">
        <v>60.13</v>
      </c>
      <c r="F8067" s="615">
        <v>180.09</v>
      </c>
    </row>
    <row r="8068" spans="1:6" ht="45">
      <c r="A8068" s="612">
        <v>91089</v>
      </c>
      <c r="B8068" s="613" t="s">
        <v>8508</v>
      </c>
      <c r="C8068" s="614" t="s">
        <v>99</v>
      </c>
      <c r="D8068" s="615">
        <v>130.84</v>
      </c>
      <c r="E8068" s="615">
        <v>61.81</v>
      </c>
      <c r="F8068" s="615">
        <v>192.65</v>
      </c>
    </row>
    <row r="8069" spans="1:6" ht="45">
      <c r="A8069" s="612">
        <v>91090</v>
      </c>
      <c r="B8069" s="613" t="s">
        <v>8509</v>
      </c>
      <c r="C8069" s="614" t="s">
        <v>99</v>
      </c>
      <c r="D8069" s="615">
        <v>104.99</v>
      </c>
      <c r="E8069" s="615">
        <v>39.29</v>
      </c>
      <c r="F8069" s="615">
        <v>144.28</v>
      </c>
    </row>
    <row r="8070" spans="1:6" ht="45">
      <c r="A8070" s="612">
        <v>91091</v>
      </c>
      <c r="B8070" s="613" t="s">
        <v>8510</v>
      </c>
      <c r="C8070" s="614" t="s">
        <v>99</v>
      </c>
      <c r="D8070" s="615">
        <v>116.5</v>
      </c>
      <c r="E8070" s="615">
        <v>42.03</v>
      </c>
      <c r="F8070" s="615">
        <v>158.53</v>
      </c>
    </row>
    <row r="8071" spans="1:6" ht="45">
      <c r="A8071" s="612">
        <v>91092</v>
      </c>
      <c r="B8071" s="613" t="s">
        <v>8511</v>
      </c>
      <c r="C8071" s="614" t="s">
        <v>99</v>
      </c>
      <c r="D8071" s="615">
        <v>122.21</v>
      </c>
      <c r="E8071" s="615">
        <v>73.42</v>
      </c>
      <c r="F8071" s="615">
        <v>195.63</v>
      </c>
    </row>
    <row r="8072" spans="1:6" ht="45">
      <c r="A8072" s="612">
        <v>91093</v>
      </c>
      <c r="B8072" s="613" t="s">
        <v>8512</v>
      </c>
      <c r="C8072" s="614" t="s">
        <v>99</v>
      </c>
      <c r="D8072" s="615">
        <v>133.81</v>
      </c>
      <c r="E8072" s="615">
        <v>76.489999999999995</v>
      </c>
      <c r="F8072" s="615">
        <v>210.3</v>
      </c>
    </row>
    <row r="8073" spans="1:6" ht="45">
      <c r="A8073" s="612">
        <v>91094</v>
      </c>
      <c r="B8073" s="613" t="s">
        <v>8513</v>
      </c>
      <c r="C8073" s="614" t="s">
        <v>99</v>
      </c>
      <c r="D8073" s="615">
        <v>112.29</v>
      </c>
      <c r="E8073" s="615">
        <v>19.86</v>
      </c>
      <c r="F8073" s="615">
        <v>132.15</v>
      </c>
    </row>
    <row r="8074" spans="1:6" ht="45">
      <c r="A8074" s="612">
        <v>91095</v>
      </c>
      <c r="B8074" s="613" t="s">
        <v>8514</v>
      </c>
      <c r="C8074" s="614" t="s">
        <v>99</v>
      </c>
      <c r="D8074" s="615">
        <v>132.58000000000001</v>
      </c>
      <c r="E8074" s="615">
        <v>21.2</v>
      </c>
      <c r="F8074" s="615">
        <v>153.78</v>
      </c>
    </row>
    <row r="8075" spans="1:6" ht="45">
      <c r="A8075" s="612">
        <v>91096</v>
      </c>
      <c r="B8075" s="613" t="s">
        <v>8515</v>
      </c>
      <c r="C8075" s="614" t="s">
        <v>99</v>
      </c>
      <c r="D8075" s="615">
        <v>113.37</v>
      </c>
      <c r="E8075" s="615">
        <v>22.19</v>
      </c>
      <c r="F8075" s="615">
        <v>135.56</v>
      </c>
    </row>
    <row r="8076" spans="1:6" ht="45">
      <c r="A8076" s="612">
        <v>91097</v>
      </c>
      <c r="B8076" s="613" t="s">
        <v>8516</v>
      </c>
      <c r="C8076" s="614" t="s">
        <v>99</v>
      </c>
      <c r="D8076" s="615">
        <v>133.47</v>
      </c>
      <c r="E8076" s="615">
        <v>23.52</v>
      </c>
      <c r="F8076" s="615">
        <v>156.99</v>
      </c>
    </row>
    <row r="8077" spans="1:6" ht="45">
      <c r="A8077" s="612">
        <v>91098</v>
      </c>
      <c r="B8077" s="613" t="s">
        <v>8517</v>
      </c>
      <c r="C8077" s="614" t="s">
        <v>99</v>
      </c>
      <c r="D8077" s="615">
        <v>117.57</v>
      </c>
      <c r="E8077" s="615">
        <v>32.25</v>
      </c>
      <c r="F8077" s="615">
        <v>149.82</v>
      </c>
    </row>
    <row r="8078" spans="1:6" ht="45">
      <c r="A8078" s="612">
        <v>91099</v>
      </c>
      <c r="B8078" s="613" t="s">
        <v>8518</v>
      </c>
      <c r="C8078" s="614" t="s">
        <v>99</v>
      </c>
      <c r="D8078" s="615">
        <v>138.38</v>
      </c>
      <c r="E8078" s="615">
        <v>34.65</v>
      </c>
      <c r="F8078" s="615">
        <v>173.03</v>
      </c>
    </row>
    <row r="8079" spans="1:6" ht="45">
      <c r="A8079" s="612">
        <v>91100</v>
      </c>
      <c r="B8079" s="613" t="s">
        <v>8519</v>
      </c>
      <c r="C8079" s="614" t="s">
        <v>99</v>
      </c>
      <c r="D8079" s="615">
        <v>120.59</v>
      </c>
      <c r="E8079" s="615">
        <v>38.72</v>
      </c>
      <c r="F8079" s="615">
        <v>159.31</v>
      </c>
    </row>
    <row r="8080" spans="1:6" ht="45">
      <c r="A8080" s="612">
        <v>91101</v>
      </c>
      <c r="B8080" s="613" t="s">
        <v>8520</v>
      </c>
      <c r="C8080" s="614" t="s">
        <v>99</v>
      </c>
      <c r="D8080" s="615">
        <v>141.21</v>
      </c>
      <c r="E8080" s="615">
        <v>41.15</v>
      </c>
      <c r="F8080" s="615">
        <v>182.36</v>
      </c>
    </row>
    <row r="8081" spans="1:6">
      <c r="A8081" s="621"/>
      <c r="B8081" s="627" t="s">
        <v>8521</v>
      </c>
      <c r="C8081" s="628"/>
      <c r="D8081" s="629"/>
      <c r="E8081" s="629"/>
      <c r="F8081" s="629"/>
    </row>
    <row r="8082" spans="1:6" ht="30">
      <c r="A8082" s="617" t="s">
        <v>17908</v>
      </c>
      <c r="B8082" s="618" t="s">
        <v>17909</v>
      </c>
      <c r="C8082" s="619" t="s">
        <v>99</v>
      </c>
      <c r="D8082" s="620">
        <v>103.58</v>
      </c>
      <c r="E8082" s="620">
        <v>62.65</v>
      </c>
      <c r="F8082" s="620">
        <v>166.23</v>
      </c>
    </row>
    <row r="8083" spans="1:6" ht="30">
      <c r="A8083" s="617" t="s">
        <v>17910</v>
      </c>
      <c r="B8083" s="618" t="s">
        <v>17911</v>
      </c>
      <c r="C8083" s="619" t="s">
        <v>99</v>
      </c>
      <c r="D8083" s="620">
        <v>308.63</v>
      </c>
      <c r="E8083" s="620">
        <v>22.25</v>
      </c>
      <c r="F8083" s="620">
        <v>330.88</v>
      </c>
    </row>
    <row r="8084" spans="1:6" ht="30">
      <c r="A8084" s="617" t="s">
        <v>17912</v>
      </c>
      <c r="B8084" s="618" t="s">
        <v>17913</v>
      </c>
      <c r="C8084" s="619" t="s">
        <v>99</v>
      </c>
      <c r="D8084" s="620">
        <v>63.07</v>
      </c>
      <c r="E8084" s="620">
        <v>13.08</v>
      </c>
      <c r="F8084" s="620">
        <v>76.150000000000006</v>
      </c>
    </row>
    <row r="8085" spans="1:6">
      <c r="A8085" s="621"/>
      <c r="B8085" s="627" t="s">
        <v>17914</v>
      </c>
      <c r="C8085" s="628"/>
      <c r="D8085" s="629"/>
      <c r="E8085" s="629"/>
      <c r="F8085" s="629"/>
    </row>
    <row r="8086" spans="1:6">
      <c r="A8086" s="617" t="s">
        <v>17915</v>
      </c>
      <c r="B8086" s="618" t="s">
        <v>17916</v>
      </c>
      <c r="C8086" s="619" t="s">
        <v>99</v>
      </c>
      <c r="D8086" s="620">
        <v>199.77</v>
      </c>
      <c r="E8086" s="620">
        <v>21.65</v>
      </c>
      <c r="F8086" s="620">
        <v>221.42</v>
      </c>
    </row>
    <row r="8087" spans="1:6">
      <c r="A8087" s="621"/>
      <c r="B8087" s="627" t="s">
        <v>8522</v>
      </c>
      <c r="C8087" s="628"/>
      <c r="D8087" s="629"/>
      <c r="E8087" s="629"/>
      <c r="F8087" s="629"/>
    </row>
    <row r="8088" spans="1:6" ht="45">
      <c r="A8088" s="612">
        <v>104413</v>
      </c>
      <c r="B8088" s="613" t="s">
        <v>13547</v>
      </c>
      <c r="C8088" s="614" t="s">
        <v>99</v>
      </c>
      <c r="D8088" s="615">
        <v>1.56</v>
      </c>
      <c r="E8088" s="615">
        <v>3.82</v>
      </c>
      <c r="F8088" s="615">
        <v>5.38</v>
      </c>
    </row>
    <row r="8089" spans="1:6" ht="45">
      <c r="A8089" s="612">
        <v>91522</v>
      </c>
      <c r="B8089" s="613" t="s">
        <v>13544</v>
      </c>
      <c r="C8089" s="614" t="s">
        <v>99</v>
      </c>
      <c r="D8089" s="615">
        <v>1</v>
      </c>
      <c r="E8089" s="615">
        <v>2.41</v>
      </c>
      <c r="F8089" s="615">
        <v>3.41</v>
      </c>
    </row>
    <row r="8090" spans="1:6" ht="45">
      <c r="A8090" s="612">
        <v>104412</v>
      </c>
      <c r="B8090" s="613" t="s">
        <v>13546</v>
      </c>
      <c r="C8090" s="614" t="s">
        <v>99</v>
      </c>
      <c r="D8090" s="615">
        <v>0.9</v>
      </c>
      <c r="E8090" s="615">
        <v>2.14</v>
      </c>
      <c r="F8090" s="615">
        <v>3.04</v>
      </c>
    </row>
    <row r="8091" spans="1:6" ht="45">
      <c r="A8091" s="612">
        <v>91515</v>
      </c>
      <c r="B8091" s="613" t="s">
        <v>13541</v>
      </c>
      <c r="C8091" s="614" t="s">
        <v>99</v>
      </c>
      <c r="D8091" s="615">
        <v>1.88</v>
      </c>
      <c r="E8091" s="615">
        <v>4.6399999999999997</v>
      </c>
      <c r="F8091" s="615">
        <v>6.52</v>
      </c>
    </row>
    <row r="8092" spans="1:6" ht="45">
      <c r="A8092" s="612">
        <v>104418</v>
      </c>
      <c r="B8092" s="613" t="s">
        <v>13552</v>
      </c>
      <c r="C8092" s="614" t="s">
        <v>99</v>
      </c>
      <c r="D8092" s="615">
        <v>0.9</v>
      </c>
      <c r="E8092" s="615">
        <v>1.95</v>
      </c>
      <c r="F8092" s="615">
        <v>2.85</v>
      </c>
    </row>
    <row r="8093" spans="1:6" ht="45">
      <c r="A8093" s="612">
        <v>91519</v>
      </c>
      <c r="B8093" s="613" t="s">
        <v>13542</v>
      </c>
      <c r="C8093" s="614" t="s">
        <v>99</v>
      </c>
      <c r="D8093" s="615">
        <v>2.5099999999999998</v>
      </c>
      <c r="E8093" s="615">
        <v>6.29</v>
      </c>
      <c r="F8093" s="615">
        <v>8.8000000000000007</v>
      </c>
    </row>
    <row r="8094" spans="1:6" ht="45">
      <c r="A8094" s="612">
        <v>104419</v>
      </c>
      <c r="B8094" s="613" t="s">
        <v>13553</v>
      </c>
      <c r="C8094" s="614" t="s">
        <v>99</v>
      </c>
      <c r="D8094" s="615">
        <v>3.44</v>
      </c>
      <c r="E8094" s="615">
        <v>8.44</v>
      </c>
      <c r="F8094" s="615">
        <v>11.88</v>
      </c>
    </row>
    <row r="8095" spans="1:6" ht="45">
      <c r="A8095" s="612">
        <v>104420</v>
      </c>
      <c r="B8095" s="613" t="s">
        <v>13554</v>
      </c>
      <c r="C8095" s="614" t="s">
        <v>99</v>
      </c>
      <c r="D8095" s="615">
        <v>3.12</v>
      </c>
      <c r="E8095" s="615">
        <v>7.59</v>
      </c>
      <c r="F8095" s="615">
        <v>10.71</v>
      </c>
    </row>
    <row r="8096" spans="1:6" ht="45">
      <c r="A8096" s="612">
        <v>104417</v>
      </c>
      <c r="B8096" s="613" t="s">
        <v>13551</v>
      </c>
      <c r="C8096" s="614" t="s">
        <v>99</v>
      </c>
      <c r="D8096" s="615">
        <v>1.28</v>
      </c>
      <c r="E8096" s="615">
        <v>3.15</v>
      </c>
      <c r="F8096" s="615">
        <v>4.43</v>
      </c>
    </row>
    <row r="8097" spans="1:6" ht="45">
      <c r="A8097" s="612">
        <v>91520</v>
      </c>
      <c r="B8097" s="613" t="s">
        <v>13543</v>
      </c>
      <c r="C8097" s="614" t="s">
        <v>99</v>
      </c>
      <c r="D8097" s="615">
        <v>0.73</v>
      </c>
      <c r="E8097" s="615">
        <v>1.73</v>
      </c>
      <c r="F8097" s="615">
        <v>2.46</v>
      </c>
    </row>
    <row r="8098" spans="1:6" ht="45">
      <c r="A8098" s="612">
        <v>104416</v>
      </c>
      <c r="B8098" s="613" t="s">
        <v>13550</v>
      </c>
      <c r="C8098" s="614" t="s">
        <v>99</v>
      </c>
      <c r="D8098" s="615">
        <v>0.62</v>
      </c>
      <c r="E8098" s="615">
        <v>1.49</v>
      </c>
      <c r="F8098" s="615">
        <v>2.11</v>
      </c>
    </row>
    <row r="8099" spans="1:6" ht="45">
      <c r="A8099" s="612">
        <v>104421</v>
      </c>
      <c r="B8099" s="613" t="s">
        <v>13555</v>
      </c>
      <c r="C8099" s="614" t="s">
        <v>99</v>
      </c>
      <c r="D8099" s="615">
        <v>6.89</v>
      </c>
      <c r="E8099" s="615">
        <v>7.79</v>
      </c>
      <c r="F8099" s="615">
        <v>14.68</v>
      </c>
    </row>
    <row r="8100" spans="1:6" ht="45">
      <c r="A8100" s="612">
        <v>104422</v>
      </c>
      <c r="B8100" s="613" t="s">
        <v>13556</v>
      </c>
      <c r="C8100" s="614" t="s">
        <v>99</v>
      </c>
      <c r="D8100" s="615">
        <v>5.15</v>
      </c>
      <c r="E8100" s="615">
        <v>3.26</v>
      </c>
      <c r="F8100" s="615">
        <v>8.41</v>
      </c>
    </row>
    <row r="8101" spans="1:6" ht="45">
      <c r="A8101" s="612">
        <v>104423</v>
      </c>
      <c r="B8101" s="613" t="s">
        <v>13557</v>
      </c>
      <c r="C8101" s="614" t="s">
        <v>99</v>
      </c>
      <c r="D8101" s="615">
        <v>9.4</v>
      </c>
      <c r="E8101" s="615">
        <v>14.18</v>
      </c>
      <c r="F8101" s="615">
        <v>23.58</v>
      </c>
    </row>
    <row r="8102" spans="1:6" ht="45">
      <c r="A8102" s="612">
        <v>104424</v>
      </c>
      <c r="B8102" s="613" t="s">
        <v>13558</v>
      </c>
      <c r="C8102" s="614" t="s">
        <v>99</v>
      </c>
      <c r="D8102" s="615">
        <v>8.85</v>
      </c>
      <c r="E8102" s="615">
        <v>12.83</v>
      </c>
      <c r="F8102" s="615">
        <v>21.68</v>
      </c>
    </row>
    <row r="8103" spans="1:6" ht="45">
      <c r="A8103" s="612">
        <v>104425</v>
      </c>
      <c r="B8103" s="613" t="s">
        <v>13559</v>
      </c>
      <c r="C8103" s="614" t="s">
        <v>99</v>
      </c>
      <c r="D8103" s="615">
        <v>7.98</v>
      </c>
      <c r="E8103" s="615">
        <v>10.57</v>
      </c>
      <c r="F8103" s="615">
        <v>18.55</v>
      </c>
    </row>
    <row r="8104" spans="1:6" ht="45">
      <c r="A8104" s="612">
        <v>104415</v>
      </c>
      <c r="B8104" s="613" t="s">
        <v>13549</v>
      </c>
      <c r="C8104" s="614" t="s">
        <v>99</v>
      </c>
      <c r="D8104" s="615">
        <v>5.05</v>
      </c>
      <c r="E8104" s="615">
        <v>7.01</v>
      </c>
      <c r="F8104" s="615">
        <v>12.06</v>
      </c>
    </row>
    <row r="8105" spans="1:6" ht="45">
      <c r="A8105" s="612">
        <v>91525</v>
      </c>
      <c r="B8105" s="613" t="s">
        <v>13545</v>
      </c>
      <c r="C8105" s="614" t="s">
        <v>99</v>
      </c>
      <c r="D8105" s="615">
        <v>3.82</v>
      </c>
      <c r="E8105" s="615">
        <v>3.82</v>
      </c>
      <c r="F8105" s="615">
        <v>7.64</v>
      </c>
    </row>
    <row r="8106" spans="1:6" ht="45">
      <c r="A8106" s="612">
        <v>104414</v>
      </c>
      <c r="B8106" s="613" t="s">
        <v>13548</v>
      </c>
      <c r="C8106" s="614" t="s">
        <v>99</v>
      </c>
      <c r="D8106" s="615">
        <v>3.59</v>
      </c>
      <c r="E8106" s="615">
        <v>3.25</v>
      </c>
      <c r="F8106" s="615">
        <v>6.84</v>
      </c>
    </row>
    <row r="8107" spans="1:6">
      <c r="A8107" s="621"/>
      <c r="B8107" s="627" t="s">
        <v>8523</v>
      </c>
      <c r="C8107" s="628"/>
      <c r="D8107" s="629"/>
      <c r="E8107" s="629"/>
      <c r="F8107" s="629"/>
    </row>
    <row r="8108" spans="1:6" ht="45">
      <c r="A8108" s="612">
        <v>89049</v>
      </c>
      <c r="B8108" s="613" t="s">
        <v>8524</v>
      </c>
      <c r="C8108" s="614" t="s">
        <v>99</v>
      </c>
      <c r="D8108" s="615">
        <v>12.38</v>
      </c>
      <c r="E8108" s="615">
        <v>11.9</v>
      </c>
      <c r="F8108" s="615">
        <v>24.28</v>
      </c>
    </row>
    <row r="8109" spans="1:6" ht="30">
      <c r="A8109" s="612">
        <v>87418</v>
      </c>
      <c r="B8109" s="613" t="s">
        <v>8525</v>
      </c>
      <c r="C8109" s="614" t="s">
        <v>99</v>
      </c>
      <c r="D8109" s="615">
        <v>10.9</v>
      </c>
      <c r="E8109" s="615">
        <v>8.09</v>
      </c>
      <c r="F8109" s="615">
        <v>18.989999999999998</v>
      </c>
    </row>
    <row r="8110" spans="1:6" ht="30">
      <c r="A8110" s="612">
        <v>87421</v>
      </c>
      <c r="B8110" s="613" t="s">
        <v>8526</v>
      </c>
      <c r="C8110" s="614" t="s">
        <v>99</v>
      </c>
      <c r="D8110" s="615">
        <v>17.760000000000002</v>
      </c>
      <c r="E8110" s="615">
        <v>10.38</v>
      </c>
      <c r="F8110" s="615">
        <v>28.14</v>
      </c>
    </row>
    <row r="8111" spans="1:6" ht="30">
      <c r="A8111" s="612">
        <v>87417</v>
      </c>
      <c r="B8111" s="613" t="s">
        <v>8527</v>
      </c>
      <c r="C8111" s="614" t="s">
        <v>99</v>
      </c>
      <c r="D8111" s="615">
        <v>10.75</v>
      </c>
      <c r="E8111" s="615">
        <v>7.68</v>
      </c>
      <c r="F8111" s="615">
        <v>18.43</v>
      </c>
    </row>
    <row r="8112" spans="1:6" ht="30">
      <c r="A8112" s="612">
        <v>87420</v>
      </c>
      <c r="B8112" s="613" t="s">
        <v>8528</v>
      </c>
      <c r="C8112" s="614" t="s">
        <v>99</v>
      </c>
      <c r="D8112" s="615">
        <v>17.600000000000001</v>
      </c>
      <c r="E8112" s="615">
        <v>9.98</v>
      </c>
      <c r="F8112" s="615">
        <v>27.58</v>
      </c>
    </row>
    <row r="8113" spans="1:6" ht="30">
      <c r="A8113" s="612">
        <v>87419</v>
      </c>
      <c r="B8113" s="613" t="s">
        <v>8529</v>
      </c>
      <c r="C8113" s="614" t="s">
        <v>99</v>
      </c>
      <c r="D8113" s="615">
        <v>11.37</v>
      </c>
      <c r="E8113" s="615">
        <v>9.24</v>
      </c>
      <c r="F8113" s="615">
        <v>20.61</v>
      </c>
    </row>
    <row r="8114" spans="1:6" ht="30">
      <c r="A8114" s="612">
        <v>87422</v>
      </c>
      <c r="B8114" s="613" t="s">
        <v>8530</v>
      </c>
      <c r="C8114" s="614" t="s">
        <v>99</v>
      </c>
      <c r="D8114" s="615">
        <v>18.22</v>
      </c>
      <c r="E8114" s="615">
        <v>11.55</v>
      </c>
      <c r="F8114" s="615">
        <v>29.77</v>
      </c>
    </row>
    <row r="8115" spans="1:6" ht="30">
      <c r="A8115" s="612">
        <v>87412</v>
      </c>
      <c r="B8115" s="613" t="s">
        <v>8531</v>
      </c>
      <c r="C8115" s="614" t="s">
        <v>99</v>
      </c>
      <c r="D8115" s="615">
        <v>12.62</v>
      </c>
      <c r="E8115" s="615">
        <v>12.3</v>
      </c>
      <c r="F8115" s="615">
        <v>24.92</v>
      </c>
    </row>
    <row r="8116" spans="1:6" ht="30">
      <c r="A8116" s="612">
        <v>87415</v>
      </c>
      <c r="B8116" s="613" t="s">
        <v>8532</v>
      </c>
      <c r="C8116" s="614" t="s">
        <v>99</v>
      </c>
      <c r="D8116" s="615">
        <v>19.170000000000002</v>
      </c>
      <c r="E8116" s="615">
        <v>13.85</v>
      </c>
      <c r="F8116" s="615">
        <v>33.020000000000003</v>
      </c>
    </row>
    <row r="8117" spans="1:6" ht="30">
      <c r="A8117" s="612">
        <v>87411</v>
      </c>
      <c r="B8117" s="613" t="s">
        <v>8533</v>
      </c>
      <c r="C8117" s="614" t="s">
        <v>99</v>
      </c>
      <c r="D8117" s="615">
        <v>10.43</v>
      </c>
      <c r="E8117" s="615">
        <v>6.93</v>
      </c>
      <c r="F8117" s="615">
        <v>17.36</v>
      </c>
    </row>
    <row r="8118" spans="1:6" ht="30">
      <c r="A8118" s="612">
        <v>87414</v>
      </c>
      <c r="B8118" s="613" t="s">
        <v>8534</v>
      </c>
      <c r="C8118" s="614" t="s">
        <v>99</v>
      </c>
      <c r="D8118" s="615">
        <v>17.05</v>
      </c>
      <c r="E8118" s="615">
        <v>8.6300000000000008</v>
      </c>
      <c r="F8118" s="615">
        <v>25.68</v>
      </c>
    </row>
    <row r="8119" spans="1:6" ht="30">
      <c r="A8119" s="612">
        <v>87413</v>
      </c>
      <c r="B8119" s="613" t="s">
        <v>8535</v>
      </c>
      <c r="C8119" s="614" t="s">
        <v>99</v>
      </c>
      <c r="D8119" s="615">
        <v>13.87</v>
      </c>
      <c r="E8119" s="615">
        <v>15.37</v>
      </c>
      <c r="F8119" s="615">
        <v>29.24</v>
      </c>
    </row>
    <row r="8120" spans="1:6" ht="30">
      <c r="A8120" s="612">
        <v>87416</v>
      </c>
      <c r="B8120" s="613" t="s">
        <v>8536</v>
      </c>
      <c r="C8120" s="614" t="s">
        <v>99</v>
      </c>
      <c r="D8120" s="615">
        <v>20.49</v>
      </c>
      <c r="E8120" s="615">
        <v>17.12</v>
      </c>
      <c r="F8120" s="615">
        <v>37.61</v>
      </c>
    </row>
    <row r="8121" spans="1:6" ht="30">
      <c r="A8121" s="612">
        <v>87424</v>
      </c>
      <c r="B8121" s="613" t="s">
        <v>8537</v>
      </c>
      <c r="C8121" s="614" t="s">
        <v>99</v>
      </c>
      <c r="D8121" s="615">
        <v>20.49</v>
      </c>
      <c r="E8121" s="615">
        <v>17.12</v>
      </c>
      <c r="F8121" s="615">
        <v>37.61</v>
      </c>
    </row>
    <row r="8122" spans="1:6" ht="30">
      <c r="A8122" s="612">
        <v>87427</v>
      </c>
      <c r="B8122" s="613" t="s">
        <v>8538</v>
      </c>
      <c r="C8122" s="614" t="s">
        <v>99</v>
      </c>
      <c r="D8122" s="615">
        <v>25.29</v>
      </c>
      <c r="E8122" s="615">
        <v>18.68</v>
      </c>
      <c r="F8122" s="615">
        <v>43.97</v>
      </c>
    </row>
    <row r="8123" spans="1:6" ht="30">
      <c r="A8123" s="612">
        <v>87423</v>
      </c>
      <c r="B8123" s="613" t="s">
        <v>8539</v>
      </c>
      <c r="C8123" s="614" t="s">
        <v>99</v>
      </c>
      <c r="D8123" s="615">
        <v>20.25</v>
      </c>
      <c r="E8123" s="615">
        <v>16.52</v>
      </c>
      <c r="F8123" s="615">
        <v>36.770000000000003</v>
      </c>
    </row>
    <row r="8124" spans="1:6" ht="30">
      <c r="A8124" s="612">
        <v>87426</v>
      </c>
      <c r="B8124" s="613" t="s">
        <v>8540</v>
      </c>
      <c r="C8124" s="614" t="s">
        <v>99</v>
      </c>
      <c r="D8124" s="615">
        <v>25.07</v>
      </c>
      <c r="E8124" s="615">
        <v>18.07</v>
      </c>
      <c r="F8124" s="615">
        <v>43.14</v>
      </c>
    </row>
    <row r="8125" spans="1:6" ht="30">
      <c r="A8125" s="612">
        <v>87425</v>
      </c>
      <c r="B8125" s="613" t="s">
        <v>8541</v>
      </c>
      <c r="C8125" s="614" t="s">
        <v>99</v>
      </c>
      <c r="D8125" s="615">
        <v>20.89</v>
      </c>
      <c r="E8125" s="615">
        <v>18.07</v>
      </c>
      <c r="F8125" s="615">
        <v>38.96</v>
      </c>
    </row>
    <row r="8126" spans="1:6" ht="30">
      <c r="A8126" s="612">
        <v>87428</v>
      </c>
      <c r="B8126" s="613" t="s">
        <v>8542</v>
      </c>
      <c r="C8126" s="614" t="s">
        <v>99</v>
      </c>
      <c r="D8126" s="615">
        <v>25.7</v>
      </c>
      <c r="E8126" s="615">
        <v>19.62</v>
      </c>
      <c r="F8126" s="615">
        <v>45.32</v>
      </c>
    </row>
    <row r="8127" spans="1:6" ht="45">
      <c r="A8127" s="612">
        <v>87429</v>
      </c>
      <c r="B8127" s="613" t="s">
        <v>8543</v>
      </c>
      <c r="C8127" s="614" t="s">
        <v>99</v>
      </c>
      <c r="D8127" s="615">
        <v>10.33</v>
      </c>
      <c r="E8127" s="615">
        <v>8.58</v>
      </c>
      <c r="F8127" s="615">
        <v>18.91</v>
      </c>
    </row>
    <row r="8128" spans="1:6" ht="45">
      <c r="A8128" s="612">
        <v>87430</v>
      </c>
      <c r="B8128" s="613" t="s">
        <v>8544</v>
      </c>
      <c r="C8128" s="614" t="s">
        <v>99</v>
      </c>
      <c r="D8128" s="615">
        <v>10.48</v>
      </c>
      <c r="E8128" s="615">
        <v>8.99</v>
      </c>
      <c r="F8128" s="615">
        <v>19.47</v>
      </c>
    </row>
    <row r="8129" spans="1:6" ht="45">
      <c r="A8129" s="612">
        <v>87431</v>
      </c>
      <c r="B8129" s="613" t="s">
        <v>8545</v>
      </c>
      <c r="C8129" s="614" t="s">
        <v>99</v>
      </c>
      <c r="D8129" s="615">
        <v>10.56</v>
      </c>
      <c r="E8129" s="615">
        <v>9.19</v>
      </c>
      <c r="F8129" s="615">
        <v>19.75</v>
      </c>
    </row>
    <row r="8130" spans="1:6" ht="45">
      <c r="A8130" s="612">
        <v>87432</v>
      </c>
      <c r="B8130" s="613" t="s">
        <v>8546</v>
      </c>
      <c r="C8130" s="614" t="s">
        <v>99</v>
      </c>
      <c r="D8130" s="615">
        <v>16.3</v>
      </c>
      <c r="E8130" s="615">
        <v>10.210000000000001</v>
      </c>
      <c r="F8130" s="615">
        <v>26.51</v>
      </c>
    </row>
    <row r="8131" spans="1:6" ht="45">
      <c r="A8131" s="612">
        <v>87433</v>
      </c>
      <c r="B8131" s="613" t="s">
        <v>8547</v>
      </c>
      <c r="C8131" s="614" t="s">
        <v>99</v>
      </c>
      <c r="D8131" s="615">
        <v>16.61</v>
      </c>
      <c r="E8131" s="615">
        <v>11.01</v>
      </c>
      <c r="F8131" s="615">
        <v>27.62</v>
      </c>
    </row>
    <row r="8132" spans="1:6" ht="45">
      <c r="A8132" s="612">
        <v>87434</v>
      </c>
      <c r="B8132" s="613" t="s">
        <v>8548</v>
      </c>
      <c r="C8132" s="614" t="s">
        <v>99</v>
      </c>
      <c r="D8132" s="615">
        <v>16.850000000000001</v>
      </c>
      <c r="E8132" s="615">
        <v>11.56</v>
      </c>
      <c r="F8132" s="615">
        <v>28.41</v>
      </c>
    </row>
    <row r="8133" spans="1:6" ht="45">
      <c r="A8133" s="612">
        <v>87435</v>
      </c>
      <c r="B8133" s="613" t="s">
        <v>8549</v>
      </c>
      <c r="C8133" s="614" t="s">
        <v>99</v>
      </c>
      <c r="D8133" s="615">
        <v>17.309999999999999</v>
      </c>
      <c r="E8133" s="615">
        <v>12.73</v>
      </c>
      <c r="F8133" s="615">
        <v>30.04</v>
      </c>
    </row>
    <row r="8134" spans="1:6" ht="45">
      <c r="A8134" s="612">
        <v>87436</v>
      </c>
      <c r="B8134" s="613" t="s">
        <v>8550</v>
      </c>
      <c r="C8134" s="614" t="s">
        <v>99</v>
      </c>
      <c r="D8134" s="615">
        <v>17.86</v>
      </c>
      <c r="E8134" s="615">
        <v>14.08</v>
      </c>
      <c r="F8134" s="615">
        <v>31.94</v>
      </c>
    </row>
    <row r="8135" spans="1:6" ht="45">
      <c r="A8135" s="612">
        <v>87437</v>
      </c>
      <c r="B8135" s="613" t="s">
        <v>8551</v>
      </c>
      <c r="C8135" s="614" t="s">
        <v>99</v>
      </c>
      <c r="D8135" s="615">
        <v>18.260000000000002</v>
      </c>
      <c r="E8135" s="615">
        <v>15.03</v>
      </c>
      <c r="F8135" s="615">
        <v>33.29</v>
      </c>
    </row>
    <row r="8136" spans="1:6" ht="45">
      <c r="A8136" s="612">
        <v>87438</v>
      </c>
      <c r="B8136" s="613" t="s">
        <v>8552</v>
      </c>
      <c r="C8136" s="614" t="s">
        <v>99</v>
      </c>
      <c r="D8136" s="615">
        <v>21.96</v>
      </c>
      <c r="E8136" s="615">
        <v>14.77</v>
      </c>
      <c r="F8136" s="615">
        <v>36.729999999999997</v>
      </c>
    </row>
    <row r="8137" spans="1:6" ht="45">
      <c r="A8137" s="612">
        <v>87439</v>
      </c>
      <c r="B8137" s="613" t="s">
        <v>8553</v>
      </c>
      <c r="C8137" s="614" t="s">
        <v>99</v>
      </c>
      <c r="D8137" s="615">
        <v>22.67</v>
      </c>
      <c r="E8137" s="615">
        <v>16.47</v>
      </c>
      <c r="F8137" s="615">
        <v>39.14</v>
      </c>
    </row>
    <row r="8138" spans="1:6" ht="45">
      <c r="A8138" s="612">
        <v>87440</v>
      </c>
      <c r="B8138" s="613" t="s">
        <v>8554</v>
      </c>
      <c r="C8138" s="614" t="s">
        <v>99</v>
      </c>
      <c r="D8138" s="615">
        <v>22.98</v>
      </c>
      <c r="E8138" s="615">
        <v>17.28</v>
      </c>
      <c r="F8138" s="615">
        <v>40.26</v>
      </c>
    </row>
    <row r="8139" spans="1:6">
      <c r="A8139" s="621"/>
      <c r="B8139" s="627" t="s">
        <v>11647</v>
      </c>
      <c r="C8139" s="628"/>
      <c r="D8139" s="629"/>
      <c r="E8139" s="629"/>
      <c r="F8139" s="629"/>
    </row>
    <row r="8140" spans="1:6">
      <c r="A8140" s="612">
        <v>95305</v>
      </c>
      <c r="B8140" s="613" t="s">
        <v>8555</v>
      </c>
      <c r="C8140" s="614" t="s">
        <v>99</v>
      </c>
      <c r="D8140" s="615">
        <v>9.52</v>
      </c>
      <c r="E8140" s="615">
        <v>5.01</v>
      </c>
      <c r="F8140" s="615">
        <v>14.53</v>
      </c>
    </row>
    <row r="8141" spans="1:6">
      <c r="A8141" s="612">
        <v>95306</v>
      </c>
      <c r="B8141" s="613" t="s">
        <v>8556</v>
      </c>
      <c r="C8141" s="614" t="s">
        <v>99</v>
      </c>
      <c r="D8141" s="615">
        <v>10.38</v>
      </c>
      <c r="E8141" s="615">
        <v>6.93</v>
      </c>
      <c r="F8141" s="615">
        <v>17.309999999999999</v>
      </c>
    </row>
    <row r="8142" spans="1:6" ht="15.75">
      <c r="A8142" s="621"/>
      <c r="B8142" s="622" t="s">
        <v>11648</v>
      </c>
      <c r="C8142" s="628"/>
      <c r="D8142" s="629"/>
      <c r="E8142" s="629"/>
      <c r="F8142" s="629"/>
    </row>
    <row r="8143" spans="1:6">
      <c r="A8143" s="621"/>
      <c r="B8143" s="627" t="s">
        <v>11649</v>
      </c>
      <c r="C8143" s="628"/>
      <c r="D8143" s="629"/>
      <c r="E8143" s="629"/>
      <c r="F8143" s="629"/>
    </row>
    <row r="8144" spans="1:6">
      <c r="A8144" s="621"/>
      <c r="B8144" s="627" t="s">
        <v>11650</v>
      </c>
      <c r="C8144" s="628"/>
      <c r="D8144" s="629"/>
      <c r="E8144" s="629"/>
      <c r="F8144" s="629"/>
    </row>
    <row r="8145" spans="1:6" ht="45">
      <c r="A8145" s="612">
        <v>87881</v>
      </c>
      <c r="B8145" s="613" t="s">
        <v>13402</v>
      </c>
      <c r="C8145" s="614" t="s">
        <v>99</v>
      </c>
      <c r="D8145" s="615">
        <v>6.41</v>
      </c>
      <c r="E8145" s="615">
        <v>1.27</v>
      </c>
      <c r="F8145" s="615">
        <v>7.68</v>
      </c>
    </row>
    <row r="8146" spans="1:6" ht="45">
      <c r="A8146" s="612">
        <v>87882</v>
      </c>
      <c r="B8146" s="613" t="s">
        <v>13403</v>
      </c>
      <c r="C8146" s="614" t="s">
        <v>99</v>
      </c>
      <c r="D8146" s="615">
        <v>6.36</v>
      </c>
      <c r="E8146" s="615">
        <v>1.1299999999999999</v>
      </c>
      <c r="F8146" s="615">
        <v>7.49</v>
      </c>
    </row>
    <row r="8147" spans="1:6" ht="30">
      <c r="A8147" s="612">
        <v>87884</v>
      </c>
      <c r="B8147" s="613" t="s">
        <v>13404</v>
      </c>
      <c r="C8147" s="614" t="s">
        <v>99</v>
      </c>
      <c r="D8147" s="615">
        <v>7.77</v>
      </c>
      <c r="E8147" s="615">
        <v>1.37</v>
      </c>
      <c r="F8147" s="615">
        <v>9.14</v>
      </c>
    </row>
    <row r="8148" spans="1:6" ht="45">
      <c r="A8148" s="612">
        <v>87885</v>
      </c>
      <c r="B8148" s="613" t="s">
        <v>13405</v>
      </c>
      <c r="C8148" s="614" t="s">
        <v>99</v>
      </c>
      <c r="D8148" s="615">
        <v>7.59</v>
      </c>
      <c r="E8148" s="615">
        <v>1.1299999999999999</v>
      </c>
      <c r="F8148" s="615">
        <v>8.7200000000000006</v>
      </c>
    </row>
    <row r="8149" spans="1:6" ht="30">
      <c r="A8149" s="612">
        <v>87886</v>
      </c>
      <c r="B8149" s="613" t="s">
        <v>13406</v>
      </c>
      <c r="C8149" s="614" t="s">
        <v>99</v>
      </c>
      <c r="D8149" s="615">
        <v>11.92</v>
      </c>
      <c r="E8149" s="615">
        <v>4.2699999999999996</v>
      </c>
      <c r="F8149" s="615">
        <v>16.190000000000001</v>
      </c>
    </row>
    <row r="8150" spans="1:6" ht="30">
      <c r="A8150" s="612">
        <v>87887</v>
      </c>
      <c r="B8150" s="613" t="s">
        <v>13407</v>
      </c>
      <c r="C8150" s="614" t="s">
        <v>99</v>
      </c>
      <c r="D8150" s="615">
        <v>11.56</v>
      </c>
      <c r="E8150" s="615">
        <v>3.72</v>
      </c>
      <c r="F8150" s="615">
        <v>15.28</v>
      </c>
    </row>
    <row r="8151" spans="1:6">
      <c r="A8151" s="621"/>
      <c r="B8151" s="627" t="s">
        <v>11651</v>
      </c>
      <c r="C8151" s="628"/>
      <c r="D8151" s="629"/>
      <c r="E8151" s="629"/>
      <c r="F8151" s="629"/>
    </row>
    <row r="8152" spans="1:6" ht="45">
      <c r="A8152" s="612">
        <v>90406</v>
      </c>
      <c r="B8152" s="613" t="s">
        <v>8557</v>
      </c>
      <c r="C8152" s="614" t="s">
        <v>99</v>
      </c>
      <c r="D8152" s="615">
        <v>23.14</v>
      </c>
      <c r="E8152" s="615">
        <v>23.78</v>
      </c>
      <c r="F8152" s="615">
        <v>46.92</v>
      </c>
    </row>
    <row r="8153" spans="1:6" ht="45">
      <c r="A8153" s="612">
        <v>90407</v>
      </c>
      <c r="B8153" s="613" t="s">
        <v>8558</v>
      </c>
      <c r="C8153" s="614" t="s">
        <v>99</v>
      </c>
      <c r="D8153" s="615">
        <v>24.89</v>
      </c>
      <c r="E8153" s="615">
        <v>27.46</v>
      </c>
      <c r="F8153" s="615">
        <v>52.35</v>
      </c>
    </row>
    <row r="8154" spans="1:6" ht="45">
      <c r="A8154" s="612">
        <v>90408</v>
      </c>
      <c r="B8154" s="613" t="s">
        <v>8559</v>
      </c>
      <c r="C8154" s="614" t="s">
        <v>99</v>
      </c>
      <c r="D8154" s="615">
        <v>15.35</v>
      </c>
      <c r="E8154" s="615">
        <v>19.22</v>
      </c>
      <c r="F8154" s="615">
        <v>34.57</v>
      </c>
    </row>
    <row r="8155" spans="1:6" ht="45">
      <c r="A8155" s="612">
        <v>90409</v>
      </c>
      <c r="B8155" s="613" t="s">
        <v>8560</v>
      </c>
      <c r="C8155" s="614" t="s">
        <v>99</v>
      </c>
      <c r="D8155" s="615">
        <v>16.350000000000001</v>
      </c>
      <c r="E8155" s="615">
        <v>21.29</v>
      </c>
      <c r="F8155" s="615">
        <v>37.64</v>
      </c>
    </row>
    <row r="8156" spans="1:6" ht="15.75">
      <c r="A8156" s="621"/>
      <c r="B8156" s="622" t="s">
        <v>11652</v>
      </c>
      <c r="C8156" s="628"/>
      <c r="D8156" s="629"/>
      <c r="E8156" s="629"/>
      <c r="F8156" s="629"/>
    </row>
    <row r="8157" spans="1:6">
      <c r="A8157" s="621"/>
      <c r="B8157" s="627" t="s">
        <v>11653</v>
      </c>
      <c r="C8157" s="628"/>
      <c r="D8157" s="629"/>
      <c r="E8157" s="629"/>
      <c r="F8157" s="629"/>
    </row>
    <row r="8158" spans="1:6">
      <c r="A8158" s="617" t="s">
        <v>17917</v>
      </c>
      <c r="B8158" s="618" t="s">
        <v>17918</v>
      </c>
      <c r="C8158" s="619" t="s">
        <v>99</v>
      </c>
      <c r="D8158" s="620">
        <v>10.61</v>
      </c>
      <c r="E8158" s="620">
        <v>21.44</v>
      </c>
      <c r="F8158" s="620">
        <v>32.049999999999997</v>
      </c>
    </row>
    <row r="8159" spans="1:6">
      <c r="A8159" s="617" t="s">
        <v>17919</v>
      </c>
      <c r="B8159" s="618" t="s">
        <v>17920</v>
      </c>
      <c r="C8159" s="619" t="s">
        <v>99</v>
      </c>
      <c r="D8159" s="620">
        <v>21.22</v>
      </c>
      <c r="E8159" s="620">
        <v>42.87</v>
      </c>
      <c r="F8159" s="620">
        <v>64.09</v>
      </c>
    </row>
    <row r="8160" spans="1:6">
      <c r="A8160" s="617" t="s">
        <v>17921</v>
      </c>
      <c r="B8160" s="618" t="s">
        <v>17922</v>
      </c>
      <c r="C8160" s="619" t="s">
        <v>99</v>
      </c>
      <c r="D8160" s="620">
        <v>3.08</v>
      </c>
      <c r="E8160" s="620">
        <v>6.01</v>
      </c>
      <c r="F8160" s="620">
        <v>9.09</v>
      </c>
    </row>
    <row r="8161" spans="1:6">
      <c r="A8161" s="617" t="s">
        <v>17923</v>
      </c>
      <c r="B8161" s="618" t="s">
        <v>17924</v>
      </c>
      <c r="C8161" s="619" t="s">
        <v>99</v>
      </c>
      <c r="D8161" s="620">
        <v>3.08</v>
      </c>
      <c r="E8161" s="620">
        <v>6.01</v>
      </c>
      <c r="F8161" s="620">
        <v>9.09</v>
      </c>
    </row>
    <row r="8162" spans="1:6">
      <c r="A8162" s="617" t="s">
        <v>17925</v>
      </c>
      <c r="B8162" s="618" t="s">
        <v>17926</v>
      </c>
      <c r="C8162" s="619" t="s">
        <v>99</v>
      </c>
      <c r="D8162" s="620">
        <v>6.28</v>
      </c>
      <c r="E8162" s="620">
        <v>12.74</v>
      </c>
      <c r="F8162" s="620">
        <v>19.02</v>
      </c>
    </row>
    <row r="8163" spans="1:6">
      <c r="A8163" s="617" t="s">
        <v>17927</v>
      </c>
      <c r="B8163" s="618" t="s">
        <v>17928</v>
      </c>
      <c r="C8163" s="619" t="s">
        <v>99</v>
      </c>
      <c r="D8163" s="620">
        <v>1.41</v>
      </c>
      <c r="E8163" s="620">
        <v>3.21</v>
      </c>
      <c r="F8163" s="620">
        <v>4.62</v>
      </c>
    </row>
    <row r="8164" spans="1:6">
      <c r="A8164" s="617" t="s">
        <v>17929</v>
      </c>
      <c r="B8164" s="618" t="s">
        <v>17930</v>
      </c>
      <c r="C8164" s="619" t="s">
        <v>99</v>
      </c>
      <c r="D8164" s="620">
        <v>2.54</v>
      </c>
      <c r="E8164" s="620">
        <v>5.48</v>
      </c>
      <c r="F8164" s="620">
        <v>8.02</v>
      </c>
    </row>
    <row r="8165" spans="1:6">
      <c r="A8165" s="617" t="s">
        <v>17931</v>
      </c>
      <c r="B8165" s="618" t="s">
        <v>17932</v>
      </c>
      <c r="C8165" s="619" t="s">
        <v>99</v>
      </c>
      <c r="D8165" s="620">
        <v>4.18</v>
      </c>
      <c r="E8165" s="620">
        <v>8.49</v>
      </c>
      <c r="F8165" s="620">
        <v>12.67</v>
      </c>
    </row>
    <row r="8166" spans="1:6">
      <c r="A8166" s="617" t="s">
        <v>17933</v>
      </c>
      <c r="B8166" s="618" t="s">
        <v>17934</v>
      </c>
      <c r="C8166" s="619" t="s">
        <v>99</v>
      </c>
      <c r="D8166" s="620">
        <v>2.54</v>
      </c>
      <c r="E8166" s="620">
        <v>5.48</v>
      </c>
      <c r="F8166" s="620">
        <v>8.02</v>
      </c>
    </row>
    <row r="8167" spans="1:6">
      <c r="A8167" s="617" t="s">
        <v>17935</v>
      </c>
      <c r="B8167" s="618" t="s">
        <v>17936</v>
      </c>
      <c r="C8167" s="619" t="s">
        <v>99</v>
      </c>
      <c r="D8167" s="620">
        <v>3.08</v>
      </c>
      <c r="E8167" s="620">
        <v>6.01</v>
      </c>
      <c r="F8167" s="620">
        <v>9.09</v>
      </c>
    </row>
    <row r="8168" spans="1:6" ht="30">
      <c r="A8168" s="612">
        <v>97640</v>
      </c>
      <c r="B8168" s="613" t="s">
        <v>8561</v>
      </c>
      <c r="C8168" s="614" t="s">
        <v>99</v>
      </c>
      <c r="D8168" s="615">
        <v>0.52</v>
      </c>
      <c r="E8168" s="615">
        <v>1.3</v>
      </c>
      <c r="F8168" s="615">
        <v>1.82</v>
      </c>
    </row>
    <row r="8169" spans="1:6">
      <c r="A8169" s="612">
        <v>97641</v>
      </c>
      <c r="B8169" s="613" t="s">
        <v>8562</v>
      </c>
      <c r="C8169" s="614" t="s">
        <v>99</v>
      </c>
      <c r="D8169" s="615">
        <v>1.61</v>
      </c>
      <c r="E8169" s="615">
        <v>3.56</v>
      </c>
      <c r="F8169" s="615">
        <v>5.17</v>
      </c>
    </row>
    <row r="8170" spans="1:6" ht="30">
      <c r="A8170" s="612">
        <v>97642</v>
      </c>
      <c r="B8170" s="613" t="s">
        <v>8563</v>
      </c>
      <c r="C8170" s="614" t="s">
        <v>99</v>
      </c>
      <c r="D8170" s="615">
        <v>0.96</v>
      </c>
      <c r="E8170" s="615">
        <v>2.2999999999999998</v>
      </c>
      <c r="F8170" s="615">
        <v>3.26</v>
      </c>
    </row>
    <row r="8171" spans="1:6">
      <c r="A8171" s="617" t="s">
        <v>17937</v>
      </c>
      <c r="B8171" s="618" t="s">
        <v>17938</v>
      </c>
      <c r="C8171" s="619" t="s">
        <v>99</v>
      </c>
      <c r="D8171" s="620">
        <v>2.31</v>
      </c>
      <c r="E8171" s="620">
        <v>6.32</v>
      </c>
      <c r="F8171" s="620">
        <v>8.6300000000000008</v>
      </c>
    </row>
    <row r="8172" spans="1:6">
      <c r="A8172" s="617" t="s">
        <v>17939</v>
      </c>
      <c r="B8172" s="618" t="s">
        <v>17940</v>
      </c>
      <c r="C8172" s="619" t="s">
        <v>99</v>
      </c>
      <c r="D8172" s="620">
        <v>6.92</v>
      </c>
      <c r="E8172" s="620">
        <v>18.96</v>
      </c>
      <c r="F8172" s="620">
        <v>25.88</v>
      </c>
    </row>
    <row r="8173" spans="1:6">
      <c r="A8173" s="617" t="s">
        <v>17941</v>
      </c>
      <c r="B8173" s="618" t="s">
        <v>17942</v>
      </c>
      <c r="C8173" s="619" t="s">
        <v>99</v>
      </c>
      <c r="D8173" s="620">
        <v>5.39</v>
      </c>
      <c r="E8173" s="620">
        <v>12.3</v>
      </c>
      <c r="F8173" s="620">
        <v>17.690000000000001</v>
      </c>
    </row>
    <row r="8174" spans="1:6">
      <c r="A8174" s="617" t="s">
        <v>17943</v>
      </c>
      <c r="B8174" s="618" t="s">
        <v>17944</v>
      </c>
      <c r="C8174" s="619" t="s">
        <v>99</v>
      </c>
      <c r="D8174" s="620">
        <v>2.31</v>
      </c>
      <c r="E8174" s="620">
        <v>5.34</v>
      </c>
      <c r="F8174" s="620">
        <v>7.65</v>
      </c>
    </row>
    <row r="8175" spans="1:6">
      <c r="A8175" s="617" t="s">
        <v>17945</v>
      </c>
      <c r="B8175" s="618" t="s">
        <v>17946</v>
      </c>
      <c r="C8175" s="619" t="s">
        <v>99</v>
      </c>
      <c r="D8175" s="620">
        <v>4.7699999999999996</v>
      </c>
      <c r="E8175" s="620">
        <v>10.32</v>
      </c>
      <c r="F8175" s="620">
        <v>15.09</v>
      </c>
    </row>
    <row r="8176" spans="1:6">
      <c r="A8176" s="617" t="s">
        <v>17947</v>
      </c>
      <c r="B8176" s="618" t="s">
        <v>17948</v>
      </c>
      <c r="C8176" s="619" t="s">
        <v>99</v>
      </c>
      <c r="D8176" s="620">
        <v>6.77</v>
      </c>
      <c r="E8176" s="620">
        <v>14.63</v>
      </c>
      <c r="F8176" s="620">
        <v>21.4</v>
      </c>
    </row>
    <row r="8177" spans="1:6">
      <c r="A8177" s="617" t="s">
        <v>17949</v>
      </c>
      <c r="B8177" s="618" t="s">
        <v>17950</v>
      </c>
      <c r="C8177" s="619" t="s">
        <v>5421</v>
      </c>
      <c r="D8177" s="620">
        <v>1.54</v>
      </c>
      <c r="E8177" s="620">
        <v>3.73</v>
      </c>
      <c r="F8177" s="620">
        <v>5.27</v>
      </c>
    </row>
    <row r="8178" spans="1:6">
      <c r="A8178" s="617" t="s">
        <v>17951</v>
      </c>
      <c r="B8178" s="618" t="s">
        <v>17928</v>
      </c>
      <c r="C8178" s="619" t="s">
        <v>99</v>
      </c>
      <c r="D8178" s="620">
        <v>2.31</v>
      </c>
      <c r="E8178" s="620">
        <v>4.51</v>
      </c>
      <c r="F8178" s="620">
        <v>6.82</v>
      </c>
    </row>
    <row r="8179" spans="1:6">
      <c r="A8179" s="617" t="s">
        <v>17952</v>
      </c>
      <c r="B8179" s="618" t="s">
        <v>17953</v>
      </c>
      <c r="C8179" s="619" t="s">
        <v>99</v>
      </c>
      <c r="D8179" s="620">
        <v>6.16</v>
      </c>
      <c r="E8179" s="620">
        <v>14.9</v>
      </c>
      <c r="F8179" s="620">
        <v>21.06</v>
      </c>
    </row>
    <row r="8180" spans="1:6">
      <c r="A8180" s="617" t="s">
        <v>17954</v>
      </c>
      <c r="B8180" s="618" t="s">
        <v>17955</v>
      </c>
      <c r="C8180" s="619" t="s">
        <v>99</v>
      </c>
      <c r="D8180" s="620">
        <v>3.08</v>
      </c>
      <c r="E8180" s="620">
        <v>7.44</v>
      </c>
      <c r="F8180" s="620">
        <v>10.52</v>
      </c>
    </row>
    <row r="8181" spans="1:6">
      <c r="A8181" s="617" t="s">
        <v>17956</v>
      </c>
      <c r="B8181" s="618" t="s">
        <v>17957</v>
      </c>
      <c r="C8181" s="619" t="s">
        <v>99</v>
      </c>
      <c r="D8181" s="620">
        <v>4.62</v>
      </c>
      <c r="E8181" s="620">
        <v>11.17</v>
      </c>
      <c r="F8181" s="620">
        <v>15.79</v>
      </c>
    </row>
    <row r="8182" spans="1:6">
      <c r="A8182" s="621"/>
      <c r="B8182" s="627" t="s">
        <v>8564</v>
      </c>
      <c r="C8182" s="628"/>
      <c r="D8182" s="629"/>
      <c r="E8182" s="629"/>
      <c r="F8182" s="629"/>
    </row>
    <row r="8183" spans="1:6" ht="30">
      <c r="A8183" s="612">
        <v>96112</v>
      </c>
      <c r="B8183" s="613" t="s">
        <v>8565</v>
      </c>
      <c r="C8183" s="614" t="s">
        <v>99</v>
      </c>
      <c r="D8183" s="615">
        <v>112.14</v>
      </c>
      <c r="E8183" s="615">
        <v>53.66</v>
      </c>
      <c r="F8183" s="615">
        <v>165.8</v>
      </c>
    </row>
    <row r="8184" spans="1:6" ht="30">
      <c r="A8184" s="612">
        <v>96117</v>
      </c>
      <c r="B8184" s="613" t="s">
        <v>8566</v>
      </c>
      <c r="C8184" s="614" t="s">
        <v>99</v>
      </c>
      <c r="D8184" s="615">
        <v>174.47</v>
      </c>
      <c r="E8184" s="615">
        <v>42.46</v>
      </c>
      <c r="F8184" s="615">
        <v>216.93</v>
      </c>
    </row>
    <row r="8185" spans="1:6" ht="30">
      <c r="A8185" s="617" t="s">
        <v>17958</v>
      </c>
      <c r="B8185" s="618" t="s">
        <v>17959</v>
      </c>
      <c r="C8185" s="619" t="s">
        <v>99</v>
      </c>
      <c r="D8185" s="620">
        <v>254.67</v>
      </c>
      <c r="E8185" s="620">
        <v>42.48</v>
      </c>
      <c r="F8185" s="620">
        <v>297.14999999999998</v>
      </c>
    </row>
    <row r="8186" spans="1:6">
      <c r="A8186" s="612">
        <v>96122</v>
      </c>
      <c r="B8186" s="613" t="s">
        <v>8567</v>
      </c>
      <c r="C8186" s="614" t="s">
        <v>5421</v>
      </c>
      <c r="D8186" s="615">
        <v>43.62</v>
      </c>
      <c r="E8186" s="615">
        <v>9.2899999999999991</v>
      </c>
      <c r="F8186" s="615">
        <v>52.91</v>
      </c>
    </row>
    <row r="8187" spans="1:6">
      <c r="A8187" s="617" t="s">
        <v>17960</v>
      </c>
      <c r="B8187" s="618" t="s">
        <v>17961</v>
      </c>
      <c r="C8187" s="619" t="s">
        <v>5421</v>
      </c>
      <c r="D8187" s="620">
        <v>47.24</v>
      </c>
      <c r="E8187" s="620">
        <v>9.31</v>
      </c>
      <c r="F8187" s="620">
        <v>56.55</v>
      </c>
    </row>
    <row r="8188" spans="1:6">
      <c r="A8188" s="617" t="s">
        <v>17962</v>
      </c>
      <c r="B8188" s="618" t="s">
        <v>17963</v>
      </c>
      <c r="C8188" s="619" t="s">
        <v>5421</v>
      </c>
      <c r="D8188" s="620">
        <v>15.3</v>
      </c>
      <c r="E8188" s="620">
        <v>9.17</v>
      </c>
      <c r="F8188" s="620">
        <v>24.47</v>
      </c>
    </row>
    <row r="8189" spans="1:6">
      <c r="A8189" s="617" t="s">
        <v>17964</v>
      </c>
      <c r="B8189" s="618" t="s">
        <v>17965</v>
      </c>
      <c r="C8189" s="619" t="s">
        <v>5421</v>
      </c>
      <c r="D8189" s="620">
        <v>29.26</v>
      </c>
      <c r="E8189" s="620">
        <v>9.17</v>
      </c>
      <c r="F8189" s="620">
        <v>38.43</v>
      </c>
    </row>
    <row r="8190" spans="1:6">
      <c r="A8190" s="617" t="s">
        <v>17966</v>
      </c>
      <c r="B8190" s="618" t="s">
        <v>17967</v>
      </c>
      <c r="C8190" s="619" t="s">
        <v>5421</v>
      </c>
      <c r="D8190" s="620">
        <v>45.7</v>
      </c>
      <c r="E8190" s="620">
        <v>9.6300000000000008</v>
      </c>
      <c r="F8190" s="620">
        <v>55.33</v>
      </c>
    </row>
    <row r="8191" spans="1:6">
      <c r="A8191" s="621"/>
      <c r="B8191" s="627" t="s">
        <v>8568</v>
      </c>
      <c r="C8191" s="628"/>
      <c r="D8191" s="629"/>
      <c r="E8191" s="629"/>
      <c r="F8191" s="629"/>
    </row>
    <row r="8192" spans="1:6">
      <c r="A8192" s="612">
        <v>96109</v>
      </c>
      <c r="B8192" s="613" t="s">
        <v>13531</v>
      </c>
      <c r="C8192" s="614" t="s">
        <v>99</v>
      </c>
      <c r="D8192" s="615">
        <v>23.31</v>
      </c>
      <c r="E8192" s="615">
        <v>22.01</v>
      </c>
      <c r="F8192" s="615">
        <v>45.32</v>
      </c>
    </row>
    <row r="8193" spans="1:6" ht="30">
      <c r="A8193" s="612">
        <v>96110</v>
      </c>
      <c r="B8193" s="613" t="s">
        <v>13532</v>
      </c>
      <c r="C8193" s="614" t="s">
        <v>99</v>
      </c>
      <c r="D8193" s="615">
        <v>60.6</v>
      </c>
      <c r="E8193" s="615">
        <v>15.82</v>
      </c>
      <c r="F8193" s="615">
        <v>76.42</v>
      </c>
    </row>
    <row r="8194" spans="1:6">
      <c r="A8194" s="612">
        <v>96113</v>
      </c>
      <c r="B8194" s="613" t="s">
        <v>13533</v>
      </c>
      <c r="C8194" s="614" t="s">
        <v>99</v>
      </c>
      <c r="D8194" s="615">
        <v>21.86</v>
      </c>
      <c r="E8194" s="615">
        <v>17.43</v>
      </c>
      <c r="F8194" s="615">
        <v>39.29</v>
      </c>
    </row>
    <row r="8195" spans="1:6" ht="30">
      <c r="A8195" s="612">
        <v>96114</v>
      </c>
      <c r="B8195" s="613" t="s">
        <v>13534</v>
      </c>
      <c r="C8195" s="614" t="s">
        <v>99</v>
      </c>
      <c r="D8195" s="615">
        <v>67.39</v>
      </c>
      <c r="E8195" s="615">
        <v>12.56</v>
      </c>
      <c r="F8195" s="615">
        <v>79.95</v>
      </c>
    </row>
    <row r="8196" spans="1:6">
      <c r="A8196" s="612">
        <v>96120</v>
      </c>
      <c r="B8196" s="613" t="s">
        <v>8569</v>
      </c>
      <c r="C8196" s="614" t="s">
        <v>5421</v>
      </c>
      <c r="D8196" s="615">
        <v>1.84</v>
      </c>
      <c r="E8196" s="615">
        <v>1.23</v>
      </c>
      <c r="F8196" s="615">
        <v>3.07</v>
      </c>
    </row>
    <row r="8197" spans="1:6" ht="30">
      <c r="A8197" s="612">
        <v>96123</v>
      </c>
      <c r="B8197" s="613" t="s">
        <v>13535</v>
      </c>
      <c r="C8197" s="614" t="s">
        <v>5421</v>
      </c>
      <c r="D8197" s="615">
        <v>30.05</v>
      </c>
      <c r="E8197" s="615">
        <v>7.01</v>
      </c>
      <c r="F8197" s="615">
        <v>37.06</v>
      </c>
    </row>
    <row r="8198" spans="1:6">
      <c r="A8198" s="612">
        <v>99054</v>
      </c>
      <c r="B8198" s="613" t="s">
        <v>13536</v>
      </c>
      <c r="C8198" s="614" t="s">
        <v>99</v>
      </c>
      <c r="D8198" s="615">
        <v>27.13</v>
      </c>
      <c r="E8198" s="615">
        <v>29.66</v>
      </c>
      <c r="F8198" s="615">
        <v>56.79</v>
      </c>
    </row>
    <row r="8199" spans="1:6">
      <c r="A8199" s="617" t="s">
        <v>17968</v>
      </c>
      <c r="B8199" s="618" t="s">
        <v>17969</v>
      </c>
      <c r="C8199" s="619" t="s">
        <v>99</v>
      </c>
      <c r="D8199" s="620">
        <v>92.77</v>
      </c>
      <c r="E8199" s="620">
        <v>0</v>
      </c>
      <c r="F8199" s="620">
        <v>92.77</v>
      </c>
    </row>
    <row r="8200" spans="1:6">
      <c r="A8200" s="617" t="s">
        <v>17970</v>
      </c>
      <c r="B8200" s="618" t="s">
        <v>17971</v>
      </c>
      <c r="C8200" s="619" t="s">
        <v>99</v>
      </c>
      <c r="D8200" s="620">
        <v>99.17</v>
      </c>
      <c r="E8200" s="620">
        <v>0</v>
      </c>
      <c r="F8200" s="620">
        <v>99.17</v>
      </c>
    </row>
    <row r="8201" spans="1:6">
      <c r="A8201" s="621"/>
      <c r="B8201" s="627" t="s">
        <v>8570</v>
      </c>
      <c r="C8201" s="610"/>
      <c r="D8201" s="611"/>
      <c r="E8201" s="611"/>
      <c r="F8201" s="611"/>
    </row>
    <row r="8202" spans="1:6" ht="30">
      <c r="A8202" s="612">
        <v>96111</v>
      </c>
      <c r="B8202" s="613" t="s">
        <v>13537</v>
      </c>
      <c r="C8202" s="614" t="s">
        <v>99</v>
      </c>
      <c r="D8202" s="615">
        <v>57.73</v>
      </c>
      <c r="E8202" s="615">
        <v>11.15</v>
      </c>
      <c r="F8202" s="615">
        <v>68.88</v>
      </c>
    </row>
    <row r="8203" spans="1:6" ht="30">
      <c r="A8203" s="612">
        <v>96116</v>
      </c>
      <c r="B8203" s="613" t="s">
        <v>13538</v>
      </c>
      <c r="C8203" s="614" t="s">
        <v>99</v>
      </c>
      <c r="D8203" s="615">
        <v>66.400000000000006</v>
      </c>
      <c r="E8203" s="615">
        <v>9.81</v>
      </c>
      <c r="F8203" s="615">
        <v>76.209999999999994</v>
      </c>
    </row>
    <row r="8204" spans="1:6" ht="30">
      <c r="A8204" s="612">
        <v>96485</v>
      </c>
      <c r="B8204" s="613" t="s">
        <v>13539</v>
      </c>
      <c r="C8204" s="614" t="s">
        <v>99</v>
      </c>
      <c r="D8204" s="615">
        <v>68.040000000000006</v>
      </c>
      <c r="E8204" s="615">
        <v>11.15</v>
      </c>
      <c r="F8204" s="615">
        <v>79.19</v>
      </c>
    </row>
    <row r="8205" spans="1:6" ht="30">
      <c r="A8205" s="612">
        <v>96486</v>
      </c>
      <c r="B8205" s="613" t="s">
        <v>13540</v>
      </c>
      <c r="C8205" s="614" t="s">
        <v>99</v>
      </c>
      <c r="D8205" s="615">
        <v>77.34</v>
      </c>
      <c r="E8205" s="615">
        <v>9.81</v>
      </c>
      <c r="F8205" s="615">
        <v>87.15</v>
      </c>
    </row>
    <row r="8206" spans="1:6">
      <c r="A8206" s="617" t="s">
        <v>17972</v>
      </c>
      <c r="B8206" s="618" t="s">
        <v>17973</v>
      </c>
      <c r="C8206" s="619" t="s">
        <v>99</v>
      </c>
      <c r="D8206" s="620">
        <v>68.19</v>
      </c>
      <c r="E8206" s="620">
        <v>11.15</v>
      </c>
      <c r="F8206" s="620">
        <v>79.34</v>
      </c>
    </row>
    <row r="8207" spans="1:6">
      <c r="A8207" s="612">
        <v>96121</v>
      </c>
      <c r="B8207" s="613" t="s">
        <v>8571</v>
      </c>
      <c r="C8207" s="614" t="s">
        <v>5421</v>
      </c>
      <c r="D8207" s="615">
        <v>9.24</v>
      </c>
      <c r="E8207" s="615">
        <v>2.88</v>
      </c>
      <c r="F8207" s="615">
        <v>12.12</v>
      </c>
    </row>
    <row r="8208" spans="1:6">
      <c r="A8208" s="621"/>
      <c r="B8208" s="627" t="s">
        <v>8572</v>
      </c>
      <c r="C8208" s="628"/>
      <c r="D8208" s="629"/>
      <c r="E8208" s="629"/>
      <c r="F8208" s="629"/>
    </row>
    <row r="8209" spans="1:6" ht="30">
      <c r="A8209" s="617" t="s">
        <v>17974</v>
      </c>
      <c r="B8209" s="618" t="s">
        <v>17975</v>
      </c>
      <c r="C8209" s="619" t="s">
        <v>99</v>
      </c>
      <c r="D8209" s="620">
        <v>123.11</v>
      </c>
      <c r="E8209" s="620">
        <v>0</v>
      </c>
      <c r="F8209" s="620">
        <v>123.11</v>
      </c>
    </row>
    <row r="8210" spans="1:6" ht="45">
      <c r="A8210" s="617" t="s">
        <v>17976</v>
      </c>
      <c r="B8210" s="618" t="s">
        <v>17977</v>
      </c>
      <c r="C8210" s="619" t="s">
        <v>99</v>
      </c>
      <c r="D8210" s="620">
        <v>93.3</v>
      </c>
      <c r="E8210" s="620">
        <v>0</v>
      </c>
      <c r="F8210" s="620">
        <v>93.3</v>
      </c>
    </row>
    <row r="8211" spans="1:6" ht="30">
      <c r="A8211" s="617" t="s">
        <v>17978</v>
      </c>
      <c r="B8211" s="618" t="s">
        <v>17979</v>
      </c>
      <c r="C8211" s="619" t="s">
        <v>99</v>
      </c>
      <c r="D8211" s="620">
        <v>101.88</v>
      </c>
      <c r="E8211" s="620">
        <v>0</v>
      </c>
      <c r="F8211" s="620">
        <v>101.88</v>
      </c>
    </row>
    <row r="8212" spans="1:6" ht="30">
      <c r="A8212" s="617" t="s">
        <v>17980</v>
      </c>
      <c r="B8212" s="618" t="s">
        <v>17981</v>
      </c>
      <c r="C8212" s="619" t="s">
        <v>99</v>
      </c>
      <c r="D8212" s="620">
        <v>107.81</v>
      </c>
      <c r="E8212" s="620">
        <v>39.049999999999997</v>
      </c>
      <c r="F8212" s="620">
        <v>146.86000000000001</v>
      </c>
    </row>
    <row r="8213" spans="1:6">
      <c r="A8213" s="617" t="s">
        <v>17982</v>
      </c>
      <c r="B8213" s="618" t="s">
        <v>17983</v>
      </c>
      <c r="C8213" s="619" t="s">
        <v>99</v>
      </c>
      <c r="D8213" s="620">
        <v>67.849999999999994</v>
      </c>
      <c r="E8213" s="620">
        <v>24.27</v>
      </c>
      <c r="F8213" s="620">
        <v>92.12</v>
      </c>
    </row>
    <row r="8214" spans="1:6" ht="15.75">
      <c r="A8214" s="621"/>
      <c r="B8214" s="622" t="s">
        <v>8573</v>
      </c>
      <c r="C8214" s="628"/>
      <c r="D8214" s="629"/>
      <c r="E8214" s="629"/>
      <c r="F8214" s="629"/>
    </row>
    <row r="8215" spans="1:6">
      <c r="A8215" s="621"/>
      <c r="B8215" s="627" t="s">
        <v>8574</v>
      </c>
      <c r="C8215" s="610"/>
      <c r="D8215" s="611"/>
      <c r="E8215" s="611"/>
      <c r="F8215" s="611"/>
    </row>
    <row r="8216" spans="1:6">
      <c r="A8216" s="617" t="s">
        <v>17984</v>
      </c>
      <c r="B8216" s="618" t="s">
        <v>17985</v>
      </c>
      <c r="C8216" s="619" t="s">
        <v>5421</v>
      </c>
      <c r="D8216" s="620">
        <v>14.21</v>
      </c>
      <c r="E8216" s="620">
        <v>2.12</v>
      </c>
      <c r="F8216" s="620">
        <v>16.329999999999998</v>
      </c>
    </row>
    <row r="8217" spans="1:6" ht="30">
      <c r="A8217" s="612">
        <v>97632</v>
      </c>
      <c r="B8217" s="613" t="s">
        <v>8575</v>
      </c>
      <c r="C8217" s="614" t="s">
        <v>5421</v>
      </c>
      <c r="D8217" s="615">
        <v>0.83</v>
      </c>
      <c r="E8217" s="615">
        <v>1.88</v>
      </c>
      <c r="F8217" s="615">
        <v>2.71</v>
      </c>
    </row>
    <row r="8218" spans="1:6" ht="30">
      <c r="A8218" s="612">
        <v>97633</v>
      </c>
      <c r="B8218" s="613" t="s">
        <v>8397</v>
      </c>
      <c r="C8218" s="614" t="s">
        <v>99</v>
      </c>
      <c r="D8218" s="615">
        <v>7.5</v>
      </c>
      <c r="E8218" s="615">
        <v>16.239999999999998</v>
      </c>
      <c r="F8218" s="615">
        <v>23.74</v>
      </c>
    </row>
    <row r="8219" spans="1:6" ht="30">
      <c r="A8219" s="612">
        <v>97634</v>
      </c>
      <c r="B8219" s="613" t="s">
        <v>8398</v>
      </c>
      <c r="C8219" s="614" t="s">
        <v>99</v>
      </c>
      <c r="D8219" s="615">
        <v>4.12</v>
      </c>
      <c r="E8219" s="615">
        <v>8.76</v>
      </c>
      <c r="F8219" s="615">
        <v>12.88</v>
      </c>
    </row>
    <row r="8220" spans="1:6">
      <c r="A8220" s="617" t="s">
        <v>17986</v>
      </c>
      <c r="B8220" s="618" t="s">
        <v>17987</v>
      </c>
      <c r="C8220" s="619" t="s">
        <v>99</v>
      </c>
      <c r="D8220" s="620">
        <v>4.6399999999999997</v>
      </c>
      <c r="E8220" s="620">
        <v>9.64</v>
      </c>
      <c r="F8220" s="620">
        <v>14.28</v>
      </c>
    </row>
    <row r="8221" spans="1:6">
      <c r="A8221" s="617" t="s">
        <v>17988</v>
      </c>
      <c r="B8221" s="618" t="s">
        <v>17989</v>
      </c>
      <c r="C8221" s="619" t="s">
        <v>99</v>
      </c>
      <c r="D8221" s="620">
        <v>11.03</v>
      </c>
      <c r="E8221" s="620">
        <v>22.3</v>
      </c>
      <c r="F8221" s="620">
        <v>33.33</v>
      </c>
    </row>
    <row r="8222" spans="1:6">
      <c r="A8222" s="617" t="s">
        <v>17990</v>
      </c>
      <c r="B8222" s="618" t="s">
        <v>17991</v>
      </c>
      <c r="C8222" s="619" t="s">
        <v>99</v>
      </c>
      <c r="D8222" s="620">
        <v>2.3199999999999998</v>
      </c>
      <c r="E8222" s="620">
        <v>4.82</v>
      </c>
      <c r="F8222" s="620">
        <v>7.14</v>
      </c>
    </row>
    <row r="8223" spans="1:6">
      <c r="A8223" s="617" t="s">
        <v>17992</v>
      </c>
      <c r="B8223" s="618" t="s">
        <v>17993</v>
      </c>
      <c r="C8223" s="619" t="s">
        <v>99</v>
      </c>
      <c r="D8223" s="620">
        <v>2.31</v>
      </c>
      <c r="E8223" s="620">
        <v>4.51</v>
      </c>
      <c r="F8223" s="620">
        <v>6.82</v>
      </c>
    </row>
    <row r="8224" spans="1:6" ht="30">
      <c r="A8224" s="617" t="s">
        <v>17994</v>
      </c>
      <c r="B8224" s="618" t="s">
        <v>17995</v>
      </c>
      <c r="C8224" s="619" t="s">
        <v>99</v>
      </c>
      <c r="D8224" s="620">
        <v>7.64</v>
      </c>
      <c r="E8224" s="620">
        <v>15.44</v>
      </c>
      <c r="F8224" s="620">
        <v>23.08</v>
      </c>
    </row>
    <row r="8225" spans="1:6">
      <c r="A8225" s="617" t="s">
        <v>17996</v>
      </c>
      <c r="B8225" s="618" t="s">
        <v>17997</v>
      </c>
      <c r="C8225" s="619" t="s">
        <v>99</v>
      </c>
      <c r="D8225" s="620">
        <v>2.31</v>
      </c>
      <c r="E8225" s="620">
        <v>4.51</v>
      </c>
      <c r="F8225" s="620">
        <v>6.82</v>
      </c>
    </row>
    <row r="8226" spans="1:6">
      <c r="A8226" s="617" t="s">
        <v>17998</v>
      </c>
      <c r="B8226" s="618" t="s">
        <v>17999</v>
      </c>
      <c r="C8226" s="619" t="s">
        <v>99</v>
      </c>
      <c r="D8226" s="620">
        <v>11.97</v>
      </c>
      <c r="E8226" s="620">
        <v>24.54</v>
      </c>
      <c r="F8226" s="620">
        <v>36.51</v>
      </c>
    </row>
    <row r="8227" spans="1:6">
      <c r="A8227" s="617" t="s">
        <v>18000</v>
      </c>
      <c r="B8227" s="618" t="s">
        <v>18001</v>
      </c>
      <c r="C8227" s="619" t="s">
        <v>99</v>
      </c>
      <c r="D8227" s="620">
        <v>10.27</v>
      </c>
      <c r="E8227" s="620">
        <v>6.17</v>
      </c>
      <c r="F8227" s="620">
        <v>16.440000000000001</v>
      </c>
    </row>
    <row r="8228" spans="1:6">
      <c r="A8228" s="617" t="s">
        <v>18002</v>
      </c>
      <c r="B8228" s="618" t="s">
        <v>18003</v>
      </c>
      <c r="C8228" s="619" t="s">
        <v>99</v>
      </c>
      <c r="D8228" s="620">
        <v>4.6399999999999997</v>
      </c>
      <c r="E8228" s="620">
        <v>9.64</v>
      </c>
      <c r="F8228" s="620">
        <v>14.28</v>
      </c>
    </row>
    <row r="8229" spans="1:6">
      <c r="A8229" s="617" t="s">
        <v>18004</v>
      </c>
      <c r="B8229" s="618" t="s">
        <v>18005</v>
      </c>
      <c r="C8229" s="619" t="s">
        <v>99</v>
      </c>
      <c r="D8229" s="620">
        <v>1.93</v>
      </c>
      <c r="E8229" s="620">
        <v>3.76</v>
      </c>
      <c r="F8229" s="620">
        <v>5.69</v>
      </c>
    </row>
    <row r="8230" spans="1:6">
      <c r="A8230" s="617" t="s">
        <v>18006</v>
      </c>
      <c r="B8230" s="618" t="s">
        <v>18007</v>
      </c>
      <c r="C8230" s="619" t="s">
        <v>99</v>
      </c>
      <c r="D8230" s="620">
        <v>1.1599999999999999</v>
      </c>
      <c r="E8230" s="620">
        <v>2.25</v>
      </c>
      <c r="F8230" s="620">
        <v>3.41</v>
      </c>
    </row>
    <row r="8231" spans="1:6">
      <c r="A8231" s="617" t="s">
        <v>18008</v>
      </c>
      <c r="B8231" s="618" t="s">
        <v>18009</v>
      </c>
      <c r="C8231" s="619" t="s">
        <v>5421</v>
      </c>
      <c r="D8231" s="620">
        <v>1.1000000000000001</v>
      </c>
      <c r="E8231" s="620">
        <v>2.23</v>
      </c>
      <c r="F8231" s="620">
        <v>3.33</v>
      </c>
    </row>
    <row r="8232" spans="1:6">
      <c r="A8232" s="617" t="s">
        <v>18010</v>
      </c>
      <c r="B8232" s="618" t="s">
        <v>18011</v>
      </c>
      <c r="C8232" s="619" t="s">
        <v>5421</v>
      </c>
      <c r="D8232" s="620">
        <v>3.39</v>
      </c>
      <c r="E8232" s="620">
        <v>6.86</v>
      </c>
      <c r="F8232" s="620">
        <v>10.25</v>
      </c>
    </row>
    <row r="8233" spans="1:6" ht="30">
      <c r="A8233" s="617" t="s">
        <v>18012</v>
      </c>
      <c r="B8233" s="618" t="s">
        <v>18013</v>
      </c>
      <c r="C8233" s="619" t="s">
        <v>99</v>
      </c>
      <c r="D8233" s="620">
        <v>12.73</v>
      </c>
      <c r="E8233" s="620">
        <v>25.72</v>
      </c>
      <c r="F8233" s="620">
        <v>38.450000000000003</v>
      </c>
    </row>
    <row r="8234" spans="1:6">
      <c r="A8234" s="612">
        <v>102499</v>
      </c>
      <c r="B8234" s="613" t="s">
        <v>11105</v>
      </c>
      <c r="C8234" s="614" t="s">
        <v>99</v>
      </c>
      <c r="D8234" s="615">
        <v>2.19</v>
      </c>
      <c r="E8234" s="615">
        <v>1.05</v>
      </c>
      <c r="F8234" s="615">
        <v>3.24</v>
      </c>
    </row>
    <row r="8235" spans="1:6">
      <c r="A8235" s="617" t="s">
        <v>18014</v>
      </c>
      <c r="B8235" s="618" t="s">
        <v>18015</v>
      </c>
      <c r="C8235" s="619" t="s">
        <v>99</v>
      </c>
      <c r="D8235" s="620">
        <v>8.3000000000000007</v>
      </c>
      <c r="E8235" s="620">
        <v>1.05</v>
      </c>
      <c r="F8235" s="620">
        <v>9.35</v>
      </c>
    </row>
    <row r="8236" spans="1:6">
      <c r="A8236" s="617" t="s">
        <v>18016</v>
      </c>
      <c r="B8236" s="618" t="s">
        <v>18017</v>
      </c>
      <c r="C8236" s="619" t="s">
        <v>18018</v>
      </c>
      <c r="D8236" s="620">
        <v>52.13</v>
      </c>
      <c r="E8236" s="620">
        <v>0</v>
      </c>
      <c r="F8236" s="620">
        <v>52.13</v>
      </c>
    </row>
    <row r="8237" spans="1:6" ht="30">
      <c r="A8237" s="612">
        <v>97643</v>
      </c>
      <c r="B8237" s="613" t="s">
        <v>8576</v>
      </c>
      <c r="C8237" s="614" t="s">
        <v>99</v>
      </c>
      <c r="D8237" s="615">
        <v>7.94</v>
      </c>
      <c r="E8237" s="615">
        <v>17.75</v>
      </c>
      <c r="F8237" s="615">
        <v>25.69</v>
      </c>
    </row>
    <row r="8238" spans="1:6">
      <c r="A8238" s="617" t="s">
        <v>18019</v>
      </c>
      <c r="B8238" s="618" t="s">
        <v>18020</v>
      </c>
      <c r="C8238" s="619" t="s">
        <v>99</v>
      </c>
      <c r="D8238" s="620">
        <v>7.61</v>
      </c>
      <c r="E8238" s="620">
        <v>16.45</v>
      </c>
      <c r="F8238" s="620">
        <v>24.06</v>
      </c>
    </row>
    <row r="8239" spans="1:6">
      <c r="A8239" s="617" t="s">
        <v>18021</v>
      </c>
      <c r="B8239" s="618" t="s">
        <v>18022</v>
      </c>
      <c r="C8239" s="619" t="s">
        <v>99</v>
      </c>
      <c r="D8239" s="620">
        <v>10.15</v>
      </c>
      <c r="E8239" s="620">
        <v>21.93</v>
      </c>
      <c r="F8239" s="620">
        <v>32.08</v>
      </c>
    </row>
    <row r="8240" spans="1:6">
      <c r="A8240" s="617" t="s">
        <v>18023</v>
      </c>
      <c r="B8240" s="618" t="s">
        <v>18024</v>
      </c>
      <c r="C8240" s="619" t="s">
        <v>99</v>
      </c>
      <c r="D8240" s="620">
        <v>8.49</v>
      </c>
      <c r="E8240" s="620">
        <v>17.149999999999999</v>
      </c>
      <c r="F8240" s="620">
        <v>25.64</v>
      </c>
    </row>
    <row r="8241" spans="1:6">
      <c r="A8241" s="617" t="s">
        <v>18025</v>
      </c>
      <c r="B8241" s="618" t="s">
        <v>18026</v>
      </c>
      <c r="C8241" s="619" t="s">
        <v>99</v>
      </c>
      <c r="D8241" s="620">
        <v>8.49</v>
      </c>
      <c r="E8241" s="620">
        <v>17.149999999999999</v>
      </c>
      <c r="F8241" s="620">
        <v>25.64</v>
      </c>
    </row>
    <row r="8242" spans="1:6">
      <c r="A8242" s="617" t="s">
        <v>18027</v>
      </c>
      <c r="B8242" s="618" t="s">
        <v>18028</v>
      </c>
      <c r="C8242" s="619" t="s">
        <v>99</v>
      </c>
      <c r="D8242" s="620">
        <v>10.18</v>
      </c>
      <c r="E8242" s="620">
        <v>20.57</v>
      </c>
      <c r="F8242" s="620">
        <v>30.75</v>
      </c>
    </row>
    <row r="8243" spans="1:6">
      <c r="A8243" s="617" t="s">
        <v>18029</v>
      </c>
      <c r="B8243" s="618" t="s">
        <v>18030</v>
      </c>
      <c r="C8243" s="619" t="s">
        <v>99</v>
      </c>
      <c r="D8243" s="620">
        <v>7.62</v>
      </c>
      <c r="E8243" s="620">
        <v>15.42</v>
      </c>
      <c r="F8243" s="620">
        <v>23.04</v>
      </c>
    </row>
    <row r="8244" spans="1:6">
      <c r="A8244" s="617" t="s">
        <v>18031</v>
      </c>
      <c r="B8244" s="618" t="s">
        <v>18032</v>
      </c>
      <c r="C8244" s="619" t="s">
        <v>99</v>
      </c>
      <c r="D8244" s="620">
        <v>12.73</v>
      </c>
      <c r="E8244" s="620">
        <v>25.72</v>
      </c>
      <c r="F8244" s="620">
        <v>38.450000000000003</v>
      </c>
    </row>
    <row r="8245" spans="1:6">
      <c r="A8245" s="617" t="s">
        <v>18033</v>
      </c>
      <c r="B8245" s="618" t="s">
        <v>18034</v>
      </c>
      <c r="C8245" s="619" t="s">
        <v>99</v>
      </c>
      <c r="D8245" s="620">
        <v>11.54</v>
      </c>
      <c r="E8245" s="620">
        <v>26.71</v>
      </c>
      <c r="F8245" s="620">
        <v>38.25</v>
      </c>
    </row>
    <row r="8246" spans="1:6">
      <c r="A8246" s="617" t="s">
        <v>18035</v>
      </c>
      <c r="B8246" s="618" t="s">
        <v>18036</v>
      </c>
      <c r="C8246" s="619" t="s">
        <v>99</v>
      </c>
      <c r="D8246" s="620">
        <v>13.84</v>
      </c>
      <c r="E8246" s="620">
        <v>32.04</v>
      </c>
      <c r="F8246" s="620">
        <v>45.88</v>
      </c>
    </row>
    <row r="8247" spans="1:6">
      <c r="A8247" s="617" t="s">
        <v>18037</v>
      </c>
      <c r="B8247" s="618" t="s">
        <v>18038</v>
      </c>
      <c r="C8247" s="619" t="s">
        <v>5421</v>
      </c>
      <c r="D8247" s="620">
        <v>1.1599999999999999</v>
      </c>
      <c r="E8247" s="620">
        <v>2.25</v>
      </c>
      <c r="F8247" s="620">
        <v>3.41</v>
      </c>
    </row>
    <row r="8248" spans="1:6">
      <c r="A8248" s="617" t="s">
        <v>18039</v>
      </c>
      <c r="B8248" s="618" t="s">
        <v>18040</v>
      </c>
      <c r="C8248" s="619" t="s">
        <v>5421</v>
      </c>
      <c r="D8248" s="620">
        <v>2.12</v>
      </c>
      <c r="E8248" s="620">
        <v>4.57</v>
      </c>
      <c r="F8248" s="620">
        <v>6.69</v>
      </c>
    </row>
    <row r="8249" spans="1:6">
      <c r="A8249" s="617" t="s">
        <v>18041</v>
      </c>
      <c r="B8249" s="618" t="s">
        <v>18042</v>
      </c>
      <c r="C8249" s="619" t="s">
        <v>5421</v>
      </c>
      <c r="D8249" s="620">
        <v>7.15</v>
      </c>
      <c r="E8249" s="620">
        <v>17.010000000000002</v>
      </c>
      <c r="F8249" s="620">
        <v>24.16</v>
      </c>
    </row>
    <row r="8250" spans="1:6">
      <c r="A8250" s="617" t="s">
        <v>18043</v>
      </c>
      <c r="B8250" s="618" t="s">
        <v>18044</v>
      </c>
      <c r="C8250" s="619" t="s">
        <v>99</v>
      </c>
      <c r="D8250" s="620">
        <v>43.81</v>
      </c>
      <c r="E8250" s="620">
        <v>65.900000000000006</v>
      </c>
      <c r="F8250" s="620">
        <v>109.71</v>
      </c>
    </row>
    <row r="8251" spans="1:6">
      <c r="A8251" s="617" t="s">
        <v>18045</v>
      </c>
      <c r="B8251" s="618" t="s">
        <v>18046</v>
      </c>
      <c r="C8251" s="619" t="s">
        <v>99</v>
      </c>
      <c r="D8251" s="620">
        <v>12.86</v>
      </c>
      <c r="E8251" s="620">
        <v>18.63</v>
      </c>
      <c r="F8251" s="620">
        <v>31.49</v>
      </c>
    </row>
    <row r="8252" spans="1:6">
      <c r="A8252" s="617" t="s">
        <v>18047</v>
      </c>
      <c r="B8252" s="618" t="s">
        <v>18048</v>
      </c>
      <c r="C8252" s="619" t="s">
        <v>99</v>
      </c>
      <c r="D8252" s="620">
        <v>28.24</v>
      </c>
      <c r="E8252" s="620">
        <v>55.87</v>
      </c>
      <c r="F8252" s="620">
        <v>84.11</v>
      </c>
    </row>
    <row r="8253" spans="1:6">
      <c r="A8253" s="617" t="s">
        <v>18049</v>
      </c>
      <c r="B8253" s="618" t="s">
        <v>18050</v>
      </c>
      <c r="C8253" s="619" t="s">
        <v>99</v>
      </c>
      <c r="D8253" s="620">
        <v>155.94</v>
      </c>
      <c r="E8253" s="620">
        <v>14.96</v>
      </c>
      <c r="F8253" s="620">
        <v>170.9</v>
      </c>
    </row>
    <row r="8254" spans="1:6">
      <c r="A8254" s="617" t="s">
        <v>18051</v>
      </c>
      <c r="B8254" s="618" t="s">
        <v>18052</v>
      </c>
      <c r="C8254" s="619" t="s">
        <v>99</v>
      </c>
      <c r="D8254" s="620">
        <v>18.82</v>
      </c>
      <c r="E8254" s="620">
        <v>14.96</v>
      </c>
      <c r="F8254" s="620">
        <v>33.78</v>
      </c>
    </row>
    <row r="8255" spans="1:6">
      <c r="A8255" s="617" t="s">
        <v>18053</v>
      </c>
      <c r="B8255" s="618" t="s">
        <v>18054</v>
      </c>
      <c r="C8255" s="619" t="s">
        <v>99</v>
      </c>
      <c r="D8255" s="620">
        <v>3.91</v>
      </c>
      <c r="E8255" s="620">
        <v>5.27</v>
      </c>
      <c r="F8255" s="620">
        <v>9.18</v>
      </c>
    </row>
    <row r="8256" spans="1:6" ht="30">
      <c r="A8256" s="617" t="s">
        <v>18055</v>
      </c>
      <c r="B8256" s="618" t="s">
        <v>18056</v>
      </c>
      <c r="C8256" s="619" t="s">
        <v>99</v>
      </c>
      <c r="D8256" s="620">
        <v>29.37</v>
      </c>
      <c r="E8256" s="620">
        <v>0</v>
      </c>
      <c r="F8256" s="620">
        <v>29.37</v>
      </c>
    </row>
    <row r="8257" spans="1:6">
      <c r="A8257" s="621"/>
      <c r="B8257" s="627" t="s">
        <v>8577</v>
      </c>
      <c r="C8257" s="628"/>
      <c r="D8257" s="629"/>
      <c r="E8257" s="629"/>
      <c r="F8257" s="629"/>
    </row>
    <row r="8258" spans="1:6" ht="60">
      <c r="A8258" s="612">
        <v>94438</v>
      </c>
      <c r="B8258" s="613" t="s">
        <v>8578</v>
      </c>
      <c r="C8258" s="614" t="s">
        <v>99</v>
      </c>
      <c r="D8258" s="615">
        <v>28.4</v>
      </c>
      <c r="E8258" s="615">
        <v>13.75</v>
      </c>
      <c r="F8258" s="615">
        <v>42.15</v>
      </c>
    </row>
    <row r="8259" spans="1:6" ht="60">
      <c r="A8259" s="612">
        <v>94439</v>
      </c>
      <c r="B8259" s="613" t="s">
        <v>11174</v>
      </c>
      <c r="C8259" s="614" t="s">
        <v>99</v>
      </c>
      <c r="D8259" s="615">
        <v>32.42</v>
      </c>
      <c r="E8259" s="615">
        <v>14.93</v>
      </c>
      <c r="F8259" s="615">
        <v>47.35</v>
      </c>
    </row>
    <row r="8260" spans="1:6" ht="60">
      <c r="A8260" s="612">
        <v>94782</v>
      </c>
      <c r="B8260" s="613" t="s">
        <v>11175</v>
      </c>
      <c r="C8260" s="614" t="s">
        <v>99</v>
      </c>
      <c r="D8260" s="615">
        <v>32.54</v>
      </c>
      <c r="E8260" s="615">
        <v>13.78</v>
      </c>
      <c r="F8260" s="615">
        <v>46.32</v>
      </c>
    </row>
    <row r="8261" spans="1:6" ht="45">
      <c r="A8261" s="612">
        <v>94779</v>
      </c>
      <c r="B8261" s="613" t="s">
        <v>8579</v>
      </c>
      <c r="C8261" s="614" t="s">
        <v>99</v>
      </c>
      <c r="D8261" s="615">
        <v>28.09</v>
      </c>
      <c r="E8261" s="615">
        <v>12.47</v>
      </c>
      <c r="F8261" s="615">
        <v>40.56</v>
      </c>
    </row>
    <row r="8262" spans="1:6" ht="45">
      <c r="A8262" s="612">
        <v>87620</v>
      </c>
      <c r="B8262" s="613" t="s">
        <v>11117</v>
      </c>
      <c r="C8262" s="614" t="s">
        <v>99</v>
      </c>
      <c r="D8262" s="615">
        <v>21.64</v>
      </c>
      <c r="E8262" s="615">
        <v>8.4600000000000009</v>
      </c>
      <c r="F8262" s="615">
        <v>30.1</v>
      </c>
    </row>
    <row r="8263" spans="1:6" ht="45">
      <c r="A8263" s="612">
        <v>87622</v>
      </c>
      <c r="B8263" s="613" t="s">
        <v>11118</v>
      </c>
      <c r="C8263" s="614" t="s">
        <v>99</v>
      </c>
      <c r="D8263" s="615">
        <v>23.03</v>
      </c>
      <c r="E8263" s="615">
        <v>11.29</v>
      </c>
      <c r="F8263" s="615">
        <v>34.32</v>
      </c>
    </row>
    <row r="8264" spans="1:6" ht="45">
      <c r="A8264" s="612">
        <v>87630</v>
      </c>
      <c r="B8264" s="613" t="s">
        <v>11120</v>
      </c>
      <c r="C8264" s="614" t="s">
        <v>99</v>
      </c>
      <c r="D8264" s="615">
        <v>27.75</v>
      </c>
      <c r="E8264" s="615">
        <v>10.27</v>
      </c>
      <c r="F8264" s="615">
        <v>38.020000000000003</v>
      </c>
    </row>
    <row r="8265" spans="1:6" ht="45">
      <c r="A8265" s="612">
        <v>87632</v>
      </c>
      <c r="B8265" s="613" t="s">
        <v>11121</v>
      </c>
      <c r="C8265" s="614" t="s">
        <v>99</v>
      </c>
      <c r="D8265" s="615">
        <v>29.69</v>
      </c>
      <c r="E8265" s="615">
        <v>14.2</v>
      </c>
      <c r="F8265" s="615">
        <v>43.89</v>
      </c>
    </row>
    <row r="8266" spans="1:6" ht="45">
      <c r="A8266" s="612">
        <v>87640</v>
      </c>
      <c r="B8266" s="613" t="s">
        <v>11124</v>
      </c>
      <c r="C8266" s="614" t="s">
        <v>99</v>
      </c>
      <c r="D8266" s="615">
        <v>32.75</v>
      </c>
      <c r="E8266" s="615">
        <v>11.75</v>
      </c>
      <c r="F8266" s="615">
        <v>44.5</v>
      </c>
    </row>
    <row r="8267" spans="1:6" ht="45">
      <c r="A8267" s="612">
        <v>87642</v>
      </c>
      <c r="B8267" s="613" t="s">
        <v>11125</v>
      </c>
      <c r="C8267" s="614" t="s">
        <v>99</v>
      </c>
      <c r="D8267" s="615">
        <v>35.14</v>
      </c>
      <c r="E8267" s="615">
        <v>16.579999999999998</v>
      </c>
      <c r="F8267" s="615">
        <v>51.72</v>
      </c>
    </row>
    <row r="8268" spans="1:6" ht="45">
      <c r="A8268" s="612">
        <v>87680</v>
      </c>
      <c r="B8268" s="613" t="s">
        <v>11128</v>
      </c>
      <c r="C8268" s="614" t="s">
        <v>99</v>
      </c>
      <c r="D8268" s="615">
        <v>28.07</v>
      </c>
      <c r="E8268" s="615">
        <v>11.08</v>
      </c>
      <c r="F8268" s="615">
        <v>39.15</v>
      </c>
    </row>
    <row r="8269" spans="1:6" ht="45">
      <c r="A8269" s="612">
        <v>87682</v>
      </c>
      <c r="B8269" s="613" t="s">
        <v>11129</v>
      </c>
      <c r="C8269" s="614" t="s">
        <v>99</v>
      </c>
      <c r="D8269" s="615">
        <v>30.45</v>
      </c>
      <c r="E8269" s="615">
        <v>15.92</v>
      </c>
      <c r="F8269" s="615">
        <v>46.37</v>
      </c>
    </row>
    <row r="8270" spans="1:6" ht="45">
      <c r="A8270" s="612">
        <v>87690</v>
      </c>
      <c r="B8270" s="613" t="s">
        <v>11132</v>
      </c>
      <c r="C8270" s="614" t="s">
        <v>99</v>
      </c>
      <c r="D8270" s="615">
        <v>32.159999999999997</v>
      </c>
      <c r="E8270" s="615">
        <v>12.71</v>
      </c>
      <c r="F8270" s="615">
        <v>44.87</v>
      </c>
    </row>
    <row r="8271" spans="1:6" ht="45">
      <c r="A8271" s="612">
        <v>87692</v>
      </c>
      <c r="B8271" s="613" t="s">
        <v>11133</v>
      </c>
      <c r="C8271" s="614" t="s">
        <v>99</v>
      </c>
      <c r="D8271" s="615">
        <v>34.880000000000003</v>
      </c>
      <c r="E8271" s="615">
        <v>18.260000000000002</v>
      </c>
      <c r="F8271" s="615">
        <v>53.14</v>
      </c>
    </row>
    <row r="8272" spans="1:6" ht="45">
      <c r="A8272" s="612">
        <v>87700</v>
      </c>
      <c r="B8272" s="613" t="s">
        <v>11136</v>
      </c>
      <c r="C8272" s="614" t="s">
        <v>99</v>
      </c>
      <c r="D8272" s="615">
        <v>34.9</v>
      </c>
      <c r="E8272" s="615">
        <v>13.51</v>
      </c>
      <c r="F8272" s="615">
        <v>48.41</v>
      </c>
    </row>
    <row r="8273" spans="1:6" ht="45">
      <c r="A8273" s="612">
        <v>87702</v>
      </c>
      <c r="B8273" s="613" t="s">
        <v>11137</v>
      </c>
      <c r="C8273" s="614" t="s">
        <v>99</v>
      </c>
      <c r="D8273" s="615">
        <v>37.869999999999997</v>
      </c>
      <c r="E8273" s="615">
        <v>19.54</v>
      </c>
      <c r="F8273" s="615">
        <v>57.41</v>
      </c>
    </row>
    <row r="8274" spans="1:6" ht="45">
      <c r="A8274" s="612">
        <v>87735</v>
      </c>
      <c r="B8274" s="613" t="s">
        <v>11140</v>
      </c>
      <c r="C8274" s="614" t="s">
        <v>99</v>
      </c>
      <c r="D8274" s="615">
        <v>25.31</v>
      </c>
      <c r="E8274" s="615">
        <v>17.57</v>
      </c>
      <c r="F8274" s="615">
        <v>42.88</v>
      </c>
    </row>
    <row r="8275" spans="1:6" ht="45">
      <c r="A8275" s="612">
        <v>87737</v>
      </c>
      <c r="B8275" s="613" t="s">
        <v>11141</v>
      </c>
      <c r="C8275" s="614" t="s">
        <v>99</v>
      </c>
      <c r="D8275" s="615">
        <v>26.71</v>
      </c>
      <c r="E8275" s="615">
        <v>20.39</v>
      </c>
      <c r="F8275" s="615">
        <v>47.1</v>
      </c>
    </row>
    <row r="8276" spans="1:6" ht="45">
      <c r="A8276" s="612">
        <v>87745</v>
      </c>
      <c r="B8276" s="613" t="s">
        <v>11144</v>
      </c>
      <c r="C8276" s="614" t="s">
        <v>99</v>
      </c>
      <c r="D8276" s="615">
        <v>31.43</v>
      </c>
      <c r="E8276" s="615">
        <v>19.37</v>
      </c>
      <c r="F8276" s="615">
        <v>50.8</v>
      </c>
    </row>
    <row r="8277" spans="1:6" ht="45">
      <c r="A8277" s="612">
        <v>87747</v>
      </c>
      <c r="B8277" s="613" t="s">
        <v>11145</v>
      </c>
      <c r="C8277" s="614" t="s">
        <v>99</v>
      </c>
      <c r="D8277" s="615">
        <v>33.380000000000003</v>
      </c>
      <c r="E8277" s="615">
        <v>23.29</v>
      </c>
      <c r="F8277" s="615">
        <v>56.67</v>
      </c>
    </row>
    <row r="8278" spans="1:6" ht="45">
      <c r="A8278" s="612">
        <v>87755</v>
      </c>
      <c r="B8278" s="613" t="s">
        <v>11148</v>
      </c>
      <c r="C8278" s="614" t="s">
        <v>99</v>
      </c>
      <c r="D8278" s="615">
        <v>27.68</v>
      </c>
      <c r="E8278" s="615">
        <v>20.18</v>
      </c>
      <c r="F8278" s="615">
        <v>47.86</v>
      </c>
    </row>
    <row r="8279" spans="1:6" ht="45">
      <c r="A8279" s="612">
        <v>87757</v>
      </c>
      <c r="B8279" s="613" t="s">
        <v>11149</v>
      </c>
      <c r="C8279" s="614" t="s">
        <v>99</v>
      </c>
      <c r="D8279" s="615">
        <v>29.63</v>
      </c>
      <c r="E8279" s="615">
        <v>24.1</v>
      </c>
      <c r="F8279" s="615">
        <v>53.73</v>
      </c>
    </row>
    <row r="8280" spans="1:6" ht="45">
      <c r="A8280" s="612">
        <v>87765</v>
      </c>
      <c r="B8280" s="613" t="s">
        <v>11152</v>
      </c>
      <c r="C8280" s="614" t="s">
        <v>99</v>
      </c>
      <c r="D8280" s="615">
        <v>32.72</v>
      </c>
      <c r="E8280" s="615">
        <v>21.69</v>
      </c>
      <c r="F8280" s="615">
        <v>54.41</v>
      </c>
    </row>
    <row r="8281" spans="1:6" ht="45">
      <c r="A8281" s="612">
        <v>87767</v>
      </c>
      <c r="B8281" s="613" t="s">
        <v>11153</v>
      </c>
      <c r="C8281" s="614" t="s">
        <v>99</v>
      </c>
      <c r="D8281" s="615">
        <v>35.119999999999997</v>
      </c>
      <c r="E8281" s="615">
        <v>26.51</v>
      </c>
      <c r="F8281" s="615">
        <v>61.63</v>
      </c>
    </row>
    <row r="8282" spans="1:6">
      <c r="A8282" s="621"/>
      <c r="B8282" s="627" t="s">
        <v>8580</v>
      </c>
      <c r="C8282" s="628"/>
      <c r="D8282" s="629"/>
      <c r="E8282" s="629"/>
      <c r="F8282" s="629"/>
    </row>
    <row r="8283" spans="1:6" ht="45">
      <c r="A8283" s="612">
        <v>87623</v>
      </c>
      <c r="B8283" s="613" t="s">
        <v>11119</v>
      </c>
      <c r="C8283" s="614" t="s">
        <v>99</v>
      </c>
      <c r="D8283" s="615">
        <v>60.87</v>
      </c>
      <c r="E8283" s="615">
        <v>8.0500000000000007</v>
      </c>
      <c r="F8283" s="615">
        <v>68.92</v>
      </c>
    </row>
    <row r="8284" spans="1:6" ht="45">
      <c r="A8284" s="612">
        <v>87624</v>
      </c>
      <c r="B8284" s="613" t="s">
        <v>11119</v>
      </c>
      <c r="C8284" s="614" t="s">
        <v>99</v>
      </c>
      <c r="D8284" s="615">
        <v>63.86</v>
      </c>
      <c r="E8284" s="615">
        <v>12.44</v>
      </c>
      <c r="F8284" s="615">
        <v>76.3</v>
      </c>
    </row>
    <row r="8285" spans="1:6" ht="45">
      <c r="A8285" s="612">
        <v>87633</v>
      </c>
      <c r="B8285" s="613" t="s">
        <v>11122</v>
      </c>
      <c r="C8285" s="614" t="s">
        <v>99</v>
      </c>
      <c r="D8285" s="615">
        <v>82.29</v>
      </c>
      <c r="E8285" s="615">
        <v>9.6999999999999993</v>
      </c>
      <c r="F8285" s="615">
        <v>91.99</v>
      </c>
    </row>
    <row r="8286" spans="1:6" ht="30">
      <c r="A8286" s="612">
        <v>87634</v>
      </c>
      <c r="B8286" s="613" t="s">
        <v>11123</v>
      </c>
      <c r="C8286" s="614" t="s">
        <v>99</v>
      </c>
      <c r="D8286" s="615">
        <v>86.45</v>
      </c>
      <c r="E8286" s="615">
        <v>15.8</v>
      </c>
      <c r="F8286" s="615">
        <v>102.25</v>
      </c>
    </row>
    <row r="8287" spans="1:6" ht="45">
      <c r="A8287" s="612">
        <v>87643</v>
      </c>
      <c r="B8287" s="613" t="s">
        <v>11126</v>
      </c>
      <c r="C8287" s="614" t="s">
        <v>99</v>
      </c>
      <c r="D8287" s="615">
        <v>99.82</v>
      </c>
      <c r="E8287" s="615">
        <v>11.05</v>
      </c>
      <c r="F8287" s="615">
        <v>110.87</v>
      </c>
    </row>
    <row r="8288" spans="1:6" ht="30">
      <c r="A8288" s="612">
        <v>87644</v>
      </c>
      <c r="B8288" s="613" t="s">
        <v>11127</v>
      </c>
      <c r="C8288" s="614" t="s">
        <v>99</v>
      </c>
      <c r="D8288" s="615">
        <v>104.93</v>
      </c>
      <c r="E8288" s="615">
        <v>18.559999999999999</v>
      </c>
      <c r="F8288" s="615">
        <v>123.49</v>
      </c>
    </row>
    <row r="8289" spans="1:6" ht="45">
      <c r="A8289" s="612">
        <v>87683</v>
      </c>
      <c r="B8289" s="613" t="s">
        <v>11130</v>
      </c>
      <c r="C8289" s="614" t="s">
        <v>99</v>
      </c>
      <c r="D8289" s="615">
        <v>95.14</v>
      </c>
      <c r="E8289" s="615">
        <v>10.38</v>
      </c>
      <c r="F8289" s="615">
        <v>105.52</v>
      </c>
    </row>
    <row r="8290" spans="1:6" ht="30">
      <c r="A8290" s="612">
        <v>87684</v>
      </c>
      <c r="B8290" s="613" t="s">
        <v>11131</v>
      </c>
      <c r="C8290" s="614" t="s">
        <v>99</v>
      </c>
      <c r="D8290" s="615">
        <v>100.25</v>
      </c>
      <c r="E8290" s="615">
        <v>17.89</v>
      </c>
      <c r="F8290" s="615">
        <v>118.14</v>
      </c>
    </row>
    <row r="8291" spans="1:6" ht="30">
      <c r="A8291" s="612">
        <v>87693</v>
      </c>
      <c r="B8291" s="613" t="s">
        <v>11134</v>
      </c>
      <c r="C8291" s="614" t="s">
        <v>99</v>
      </c>
      <c r="D8291" s="615">
        <v>108.97</v>
      </c>
      <c r="E8291" s="615">
        <v>11.92</v>
      </c>
      <c r="F8291" s="615">
        <v>120.89</v>
      </c>
    </row>
    <row r="8292" spans="1:6" ht="30">
      <c r="A8292" s="612">
        <v>87694</v>
      </c>
      <c r="B8292" s="613" t="s">
        <v>11135</v>
      </c>
      <c r="C8292" s="614" t="s">
        <v>99</v>
      </c>
      <c r="D8292" s="615">
        <v>114.82</v>
      </c>
      <c r="E8292" s="615">
        <v>20.52</v>
      </c>
      <c r="F8292" s="615">
        <v>135.34</v>
      </c>
    </row>
    <row r="8293" spans="1:6" ht="45">
      <c r="A8293" s="612">
        <v>87703</v>
      </c>
      <c r="B8293" s="613" t="s">
        <v>11138</v>
      </c>
      <c r="C8293" s="614" t="s">
        <v>99</v>
      </c>
      <c r="D8293" s="615">
        <v>118.54</v>
      </c>
      <c r="E8293" s="615">
        <v>12.65</v>
      </c>
      <c r="F8293" s="615">
        <v>131.19</v>
      </c>
    </row>
    <row r="8294" spans="1:6" ht="30">
      <c r="A8294" s="612">
        <v>87704</v>
      </c>
      <c r="B8294" s="613" t="s">
        <v>11139</v>
      </c>
      <c r="C8294" s="614" t="s">
        <v>99</v>
      </c>
      <c r="D8294" s="615">
        <v>124.91</v>
      </c>
      <c r="E8294" s="615">
        <v>22.01</v>
      </c>
      <c r="F8294" s="615">
        <v>146.91999999999999</v>
      </c>
    </row>
    <row r="8295" spans="1:6" ht="45">
      <c r="A8295" s="612">
        <v>87738</v>
      </c>
      <c r="B8295" s="613" t="s">
        <v>11142</v>
      </c>
      <c r="C8295" s="614" t="s">
        <v>99</v>
      </c>
      <c r="D8295" s="615">
        <v>64.55</v>
      </c>
      <c r="E8295" s="615">
        <v>17.149999999999999</v>
      </c>
      <c r="F8295" s="615">
        <v>81.7</v>
      </c>
    </row>
    <row r="8296" spans="1:6" ht="30">
      <c r="A8296" s="612">
        <v>87739</v>
      </c>
      <c r="B8296" s="613" t="s">
        <v>11143</v>
      </c>
      <c r="C8296" s="614" t="s">
        <v>99</v>
      </c>
      <c r="D8296" s="615">
        <v>67.540000000000006</v>
      </c>
      <c r="E8296" s="615">
        <v>21.54</v>
      </c>
      <c r="F8296" s="615">
        <v>89.08</v>
      </c>
    </row>
    <row r="8297" spans="1:6" ht="45">
      <c r="A8297" s="612">
        <v>87748</v>
      </c>
      <c r="B8297" s="613" t="s">
        <v>11146</v>
      </c>
      <c r="C8297" s="614" t="s">
        <v>99</v>
      </c>
      <c r="D8297" s="615">
        <v>85.98</v>
      </c>
      <c r="E8297" s="615">
        <v>18.79</v>
      </c>
      <c r="F8297" s="615">
        <v>104.77</v>
      </c>
    </row>
    <row r="8298" spans="1:6" ht="30">
      <c r="A8298" s="612">
        <v>87749</v>
      </c>
      <c r="B8298" s="613" t="s">
        <v>11147</v>
      </c>
      <c r="C8298" s="614" t="s">
        <v>99</v>
      </c>
      <c r="D8298" s="615">
        <v>90.14</v>
      </c>
      <c r="E8298" s="615">
        <v>24.89</v>
      </c>
      <c r="F8298" s="615">
        <v>115.03</v>
      </c>
    </row>
    <row r="8299" spans="1:6" ht="45">
      <c r="A8299" s="612">
        <v>87758</v>
      </c>
      <c r="B8299" s="613" t="s">
        <v>11150</v>
      </c>
      <c r="C8299" s="614" t="s">
        <v>99</v>
      </c>
      <c r="D8299" s="615">
        <v>82.23</v>
      </c>
      <c r="E8299" s="615">
        <v>19.600000000000001</v>
      </c>
      <c r="F8299" s="615">
        <v>101.83</v>
      </c>
    </row>
    <row r="8300" spans="1:6" ht="30">
      <c r="A8300" s="612">
        <v>87759</v>
      </c>
      <c r="B8300" s="613" t="s">
        <v>11151</v>
      </c>
      <c r="C8300" s="614" t="s">
        <v>99</v>
      </c>
      <c r="D8300" s="615">
        <v>86.39</v>
      </c>
      <c r="E8300" s="615">
        <v>25.7</v>
      </c>
      <c r="F8300" s="615">
        <v>112.09</v>
      </c>
    </row>
    <row r="8301" spans="1:6" ht="45">
      <c r="A8301" s="612">
        <v>87768</v>
      </c>
      <c r="B8301" s="613" t="s">
        <v>11154</v>
      </c>
      <c r="C8301" s="614" t="s">
        <v>99</v>
      </c>
      <c r="D8301" s="615">
        <v>99.81</v>
      </c>
      <c r="E8301" s="615">
        <v>20.97</v>
      </c>
      <c r="F8301" s="615">
        <v>120.78</v>
      </c>
    </row>
    <row r="8302" spans="1:6" ht="30">
      <c r="A8302" s="612">
        <v>87769</v>
      </c>
      <c r="B8302" s="613" t="s">
        <v>11155</v>
      </c>
      <c r="C8302" s="614" t="s">
        <v>99</v>
      </c>
      <c r="D8302" s="615">
        <v>104.91</v>
      </c>
      <c r="E8302" s="615">
        <v>28.49</v>
      </c>
      <c r="F8302" s="615">
        <v>133.4</v>
      </c>
    </row>
    <row r="8303" spans="1:6">
      <c r="A8303" s="621"/>
      <c r="B8303" s="627" t="s">
        <v>8581</v>
      </c>
      <c r="C8303" s="628"/>
      <c r="D8303" s="629"/>
      <c r="E8303" s="629"/>
      <c r="F8303" s="629"/>
    </row>
    <row r="8304" spans="1:6" ht="30">
      <c r="A8304" s="612">
        <v>88470</v>
      </c>
      <c r="B8304" s="613" t="s">
        <v>11156</v>
      </c>
      <c r="C8304" s="614" t="s">
        <v>99</v>
      </c>
      <c r="D8304" s="615">
        <v>20.079999999999998</v>
      </c>
      <c r="E8304" s="615">
        <v>2.37</v>
      </c>
      <c r="F8304" s="615">
        <v>22.45</v>
      </c>
    </row>
    <row r="8305" spans="1:6" ht="30">
      <c r="A8305" s="612">
        <v>88471</v>
      </c>
      <c r="B8305" s="613" t="s">
        <v>11157</v>
      </c>
      <c r="C8305" s="614" t="s">
        <v>99</v>
      </c>
      <c r="D8305" s="615">
        <v>24.89</v>
      </c>
      <c r="E8305" s="615">
        <v>3.3</v>
      </c>
      <c r="F8305" s="615">
        <v>28.19</v>
      </c>
    </row>
    <row r="8306" spans="1:6" ht="30">
      <c r="A8306" s="612">
        <v>88472</v>
      </c>
      <c r="B8306" s="613" t="s">
        <v>11158</v>
      </c>
      <c r="C8306" s="614" t="s">
        <v>99</v>
      </c>
      <c r="D8306" s="615">
        <v>28.74</v>
      </c>
      <c r="E8306" s="615">
        <v>4.01</v>
      </c>
      <c r="F8306" s="615">
        <v>32.75</v>
      </c>
    </row>
    <row r="8307" spans="1:6" ht="30">
      <c r="A8307" s="612">
        <v>88476</v>
      </c>
      <c r="B8307" s="613" t="s">
        <v>11159</v>
      </c>
      <c r="C8307" s="614" t="s">
        <v>99</v>
      </c>
      <c r="D8307" s="615">
        <v>18.45</v>
      </c>
      <c r="E8307" s="615">
        <v>1.5</v>
      </c>
      <c r="F8307" s="615">
        <v>19.95</v>
      </c>
    </row>
    <row r="8308" spans="1:6" ht="30">
      <c r="A8308" s="612">
        <v>88477</v>
      </c>
      <c r="B8308" s="613" t="s">
        <v>11160</v>
      </c>
      <c r="C8308" s="614" t="s">
        <v>99</v>
      </c>
      <c r="D8308" s="615">
        <v>24.33</v>
      </c>
      <c r="E8308" s="615">
        <v>2.86</v>
      </c>
      <c r="F8308" s="615">
        <v>27.19</v>
      </c>
    </row>
    <row r="8309" spans="1:6" ht="30">
      <c r="A8309" s="612">
        <v>88478</v>
      </c>
      <c r="B8309" s="613" t="s">
        <v>11161</v>
      </c>
      <c r="C8309" s="614" t="s">
        <v>99</v>
      </c>
      <c r="D8309" s="615">
        <v>29.21</v>
      </c>
      <c r="E8309" s="615">
        <v>3.96</v>
      </c>
      <c r="F8309" s="615">
        <v>33.17</v>
      </c>
    </row>
    <row r="8310" spans="1:6">
      <c r="A8310" s="621"/>
      <c r="B8310" s="627" t="s">
        <v>8582</v>
      </c>
      <c r="C8310" s="628"/>
      <c r="D8310" s="629"/>
      <c r="E8310" s="629"/>
      <c r="F8310" s="629"/>
    </row>
    <row r="8311" spans="1:6" ht="45">
      <c r="A8311" s="612">
        <v>90930</v>
      </c>
      <c r="B8311" s="613" t="s">
        <v>11162</v>
      </c>
      <c r="C8311" s="614" t="s">
        <v>99</v>
      </c>
      <c r="D8311" s="615">
        <v>58.2</v>
      </c>
      <c r="E8311" s="615">
        <v>17.57</v>
      </c>
      <c r="F8311" s="615">
        <v>75.77</v>
      </c>
    </row>
    <row r="8312" spans="1:6" ht="30">
      <c r="A8312" s="612">
        <v>90932</v>
      </c>
      <c r="B8312" s="613" t="s">
        <v>11163</v>
      </c>
      <c r="C8312" s="614" t="s">
        <v>99</v>
      </c>
      <c r="D8312" s="615">
        <v>60.93</v>
      </c>
      <c r="E8312" s="615">
        <v>23.11</v>
      </c>
      <c r="F8312" s="615">
        <v>84.04</v>
      </c>
    </row>
    <row r="8313" spans="1:6" ht="45">
      <c r="A8313" s="612">
        <v>90933</v>
      </c>
      <c r="B8313" s="613" t="s">
        <v>11164</v>
      </c>
      <c r="C8313" s="614" t="s">
        <v>99</v>
      </c>
      <c r="D8313" s="615">
        <v>135</v>
      </c>
      <c r="E8313" s="615">
        <v>16.79</v>
      </c>
      <c r="F8313" s="615">
        <v>151.79</v>
      </c>
    </row>
    <row r="8314" spans="1:6" ht="30">
      <c r="A8314" s="612">
        <v>90934</v>
      </c>
      <c r="B8314" s="613" t="s">
        <v>11165</v>
      </c>
      <c r="C8314" s="614" t="s">
        <v>99</v>
      </c>
      <c r="D8314" s="615">
        <v>140.85</v>
      </c>
      <c r="E8314" s="615">
        <v>25.39</v>
      </c>
      <c r="F8314" s="615">
        <v>166.24</v>
      </c>
    </row>
    <row r="8315" spans="1:6" ht="45">
      <c r="A8315" s="612">
        <v>90940</v>
      </c>
      <c r="B8315" s="613" t="s">
        <v>11166</v>
      </c>
      <c r="C8315" s="614" t="s">
        <v>99</v>
      </c>
      <c r="D8315" s="615">
        <v>61.32</v>
      </c>
      <c r="E8315" s="615">
        <v>19.37</v>
      </c>
      <c r="F8315" s="615">
        <v>80.69</v>
      </c>
    </row>
    <row r="8316" spans="1:6" ht="30">
      <c r="A8316" s="612">
        <v>90942</v>
      </c>
      <c r="B8316" s="613" t="s">
        <v>11167</v>
      </c>
      <c r="C8316" s="614" t="s">
        <v>99</v>
      </c>
      <c r="D8316" s="615">
        <v>64.3</v>
      </c>
      <c r="E8316" s="615">
        <v>25.39</v>
      </c>
      <c r="F8316" s="615">
        <v>89.69</v>
      </c>
    </row>
    <row r="8317" spans="1:6" ht="45">
      <c r="A8317" s="612">
        <v>90943</v>
      </c>
      <c r="B8317" s="613" t="s">
        <v>11168</v>
      </c>
      <c r="C8317" s="614" t="s">
        <v>99</v>
      </c>
      <c r="D8317" s="615">
        <v>144.96</v>
      </c>
      <c r="E8317" s="615">
        <v>18.510000000000002</v>
      </c>
      <c r="F8317" s="615">
        <v>163.47</v>
      </c>
    </row>
    <row r="8318" spans="1:6" ht="30">
      <c r="A8318" s="612">
        <v>90944</v>
      </c>
      <c r="B8318" s="613" t="s">
        <v>11169</v>
      </c>
      <c r="C8318" s="614" t="s">
        <v>99</v>
      </c>
      <c r="D8318" s="615">
        <v>151.33000000000001</v>
      </c>
      <c r="E8318" s="615">
        <v>27.87</v>
      </c>
      <c r="F8318" s="615">
        <v>179.2</v>
      </c>
    </row>
    <row r="8319" spans="1:6" ht="45">
      <c r="A8319" s="612">
        <v>90950</v>
      </c>
      <c r="B8319" s="613" t="s">
        <v>11170</v>
      </c>
      <c r="C8319" s="614" t="s">
        <v>99</v>
      </c>
      <c r="D8319" s="615">
        <v>67.040000000000006</v>
      </c>
      <c r="E8319" s="615">
        <v>22.62</v>
      </c>
      <c r="F8319" s="615">
        <v>89.66</v>
      </c>
    </row>
    <row r="8320" spans="1:6" ht="30">
      <c r="A8320" s="612">
        <v>90952</v>
      </c>
      <c r="B8320" s="613" t="s">
        <v>11171</v>
      </c>
      <c r="C8320" s="614" t="s">
        <v>99</v>
      </c>
      <c r="D8320" s="615">
        <v>70.459999999999994</v>
      </c>
      <c r="E8320" s="615">
        <v>29.55</v>
      </c>
      <c r="F8320" s="615">
        <v>100.01</v>
      </c>
    </row>
    <row r="8321" spans="1:6" ht="45">
      <c r="A8321" s="612">
        <v>90953</v>
      </c>
      <c r="B8321" s="613" t="s">
        <v>11172</v>
      </c>
      <c r="C8321" s="614" t="s">
        <v>99</v>
      </c>
      <c r="D8321" s="615">
        <v>163.19999999999999</v>
      </c>
      <c r="E8321" s="615">
        <v>21.63</v>
      </c>
      <c r="F8321" s="615">
        <v>184.83</v>
      </c>
    </row>
    <row r="8322" spans="1:6" ht="30">
      <c r="A8322" s="612">
        <v>90954</v>
      </c>
      <c r="B8322" s="613" t="s">
        <v>11173</v>
      </c>
      <c r="C8322" s="614" t="s">
        <v>99</v>
      </c>
      <c r="D8322" s="615">
        <v>170.54</v>
      </c>
      <c r="E8322" s="615">
        <v>32.39</v>
      </c>
      <c r="F8322" s="615">
        <v>202.93</v>
      </c>
    </row>
    <row r="8323" spans="1:6">
      <c r="A8323" s="621"/>
      <c r="B8323" s="627" t="s">
        <v>11654</v>
      </c>
      <c r="C8323" s="628"/>
      <c r="D8323" s="629"/>
      <c r="E8323" s="629"/>
      <c r="F8323" s="629"/>
    </row>
    <row r="8324" spans="1:6">
      <c r="A8324" s="612">
        <v>101748</v>
      </c>
      <c r="B8324" s="613" t="s">
        <v>8583</v>
      </c>
      <c r="C8324" s="614" t="s">
        <v>99</v>
      </c>
      <c r="D8324" s="615">
        <v>1.1200000000000001</v>
      </c>
      <c r="E8324" s="615">
        <v>2.64</v>
      </c>
      <c r="F8324" s="615">
        <v>3.76</v>
      </c>
    </row>
    <row r="8325" spans="1:6">
      <c r="A8325" s="621"/>
      <c r="B8325" s="627" t="s">
        <v>11223</v>
      </c>
      <c r="C8325" s="628"/>
      <c r="D8325" s="629"/>
      <c r="E8325" s="629"/>
      <c r="F8325" s="629"/>
    </row>
    <row r="8326" spans="1:6" ht="30">
      <c r="A8326" s="612">
        <v>98678</v>
      </c>
      <c r="B8326" s="613" t="s">
        <v>8584</v>
      </c>
      <c r="C8326" s="614" t="s">
        <v>99</v>
      </c>
      <c r="D8326" s="615">
        <v>413.18</v>
      </c>
      <c r="E8326" s="615">
        <v>11.74</v>
      </c>
      <c r="F8326" s="615">
        <v>424.92</v>
      </c>
    </row>
    <row r="8327" spans="1:6">
      <c r="A8327" s="621"/>
      <c r="B8327" s="627" t="s">
        <v>8585</v>
      </c>
      <c r="C8327" s="628"/>
      <c r="D8327" s="629"/>
      <c r="E8327" s="629"/>
      <c r="F8327" s="629"/>
    </row>
    <row r="8328" spans="1:6">
      <c r="A8328" s="612">
        <v>101729</v>
      </c>
      <c r="B8328" s="613" t="s">
        <v>8586</v>
      </c>
      <c r="C8328" s="614" t="s">
        <v>99</v>
      </c>
      <c r="D8328" s="615">
        <v>164.22</v>
      </c>
      <c r="E8328" s="615">
        <v>10.82</v>
      </c>
      <c r="F8328" s="615">
        <v>175.04</v>
      </c>
    </row>
    <row r="8329" spans="1:6">
      <c r="A8329" s="612">
        <v>101751</v>
      </c>
      <c r="B8329" s="613" t="s">
        <v>8587</v>
      </c>
      <c r="C8329" s="614" t="s">
        <v>99</v>
      </c>
      <c r="D8329" s="615">
        <v>166.17</v>
      </c>
      <c r="E8329" s="615">
        <v>15.72</v>
      </c>
      <c r="F8329" s="615">
        <v>181.89</v>
      </c>
    </row>
    <row r="8330" spans="1:6">
      <c r="A8330" s="612">
        <v>101746</v>
      </c>
      <c r="B8330" s="613" t="s">
        <v>8588</v>
      </c>
      <c r="C8330" s="614" t="s">
        <v>99</v>
      </c>
      <c r="D8330" s="615">
        <v>252.22</v>
      </c>
      <c r="E8330" s="615">
        <v>12.62</v>
      </c>
      <c r="F8330" s="615">
        <v>264.83999999999997</v>
      </c>
    </row>
    <row r="8331" spans="1:6">
      <c r="A8331" s="612">
        <v>101738</v>
      </c>
      <c r="B8331" s="613" t="s">
        <v>8589</v>
      </c>
      <c r="C8331" s="614" t="s">
        <v>5421</v>
      </c>
      <c r="D8331" s="615">
        <v>18.47</v>
      </c>
      <c r="E8331" s="615">
        <v>9.93</v>
      </c>
      <c r="F8331" s="615">
        <v>28.4</v>
      </c>
    </row>
    <row r="8332" spans="1:6">
      <c r="A8332" s="612">
        <v>101739</v>
      </c>
      <c r="B8332" s="613" t="s">
        <v>8590</v>
      </c>
      <c r="C8332" s="614" t="s">
        <v>5421</v>
      </c>
      <c r="D8332" s="615">
        <v>20.329999999999998</v>
      </c>
      <c r="E8332" s="615">
        <v>11.57</v>
      </c>
      <c r="F8332" s="615">
        <v>31.9</v>
      </c>
    </row>
    <row r="8333" spans="1:6">
      <c r="A8333" s="617" t="s">
        <v>18057</v>
      </c>
      <c r="B8333" s="618" t="s">
        <v>18058</v>
      </c>
      <c r="C8333" s="619" t="s">
        <v>99</v>
      </c>
      <c r="D8333" s="620">
        <v>184.72</v>
      </c>
      <c r="E8333" s="620">
        <v>72.180000000000007</v>
      </c>
      <c r="F8333" s="620">
        <v>256.89999999999998</v>
      </c>
    </row>
    <row r="8334" spans="1:6">
      <c r="A8334" s="617" t="s">
        <v>18059</v>
      </c>
      <c r="B8334" s="618" t="s">
        <v>18060</v>
      </c>
      <c r="C8334" s="619" t="s">
        <v>99</v>
      </c>
      <c r="D8334" s="620">
        <v>285.02999999999997</v>
      </c>
      <c r="E8334" s="620">
        <v>23.33</v>
      </c>
      <c r="F8334" s="620">
        <v>308.36</v>
      </c>
    </row>
    <row r="8335" spans="1:6">
      <c r="A8335" s="621"/>
      <c r="B8335" s="627" t="s">
        <v>11655</v>
      </c>
      <c r="C8335" s="628"/>
      <c r="D8335" s="629"/>
      <c r="E8335" s="629"/>
      <c r="F8335" s="629"/>
    </row>
    <row r="8336" spans="1:6">
      <c r="A8336" s="612">
        <v>101091</v>
      </c>
      <c r="B8336" s="613" t="s">
        <v>8592</v>
      </c>
      <c r="C8336" s="614" t="s">
        <v>99</v>
      </c>
      <c r="D8336" s="615">
        <v>89.42</v>
      </c>
      <c r="E8336" s="615">
        <v>35.4</v>
      </c>
      <c r="F8336" s="615">
        <v>124.82</v>
      </c>
    </row>
    <row r="8337" spans="1:6" ht="30">
      <c r="A8337" s="612">
        <v>101725</v>
      </c>
      <c r="B8337" s="613" t="s">
        <v>8593</v>
      </c>
      <c r="C8337" s="614" t="s">
        <v>99</v>
      </c>
      <c r="D8337" s="615">
        <v>133.16999999999999</v>
      </c>
      <c r="E8337" s="615">
        <v>131.62</v>
      </c>
      <c r="F8337" s="615">
        <v>264.79000000000002</v>
      </c>
    </row>
    <row r="8338" spans="1:6" ht="30">
      <c r="A8338" s="612">
        <v>101726</v>
      </c>
      <c r="B8338" s="613" t="s">
        <v>8594</v>
      </c>
      <c r="C8338" s="614" t="s">
        <v>99</v>
      </c>
      <c r="D8338" s="615">
        <v>105.1</v>
      </c>
      <c r="E8338" s="615">
        <v>63.02</v>
      </c>
      <c r="F8338" s="615">
        <v>168.12</v>
      </c>
    </row>
    <row r="8339" spans="1:6">
      <c r="A8339" s="612">
        <v>98686</v>
      </c>
      <c r="B8339" s="613" t="s">
        <v>8595</v>
      </c>
      <c r="C8339" s="614" t="s">
        <v>5421</v>
      </c>
      <c r="D8339" s="615">
        <v>18.149999999999999</v>
      </c>
      <c r="E8339" s="615">
        <v>23.54</v>
      </c>
      <c r="F8339" s="615">
        <v>41.69</v>
      </c>
    </row>
    <row r="8340" spans="1:6">
      <c r="A8340" s="621"/>
      <c r="B8340" s="627" t="s">
        <v>8591</v>
      </c>
      <c r="C8340" s="628"/>
      <c r="D8340" s="629"/>
      <c r="E8340" s="629"/>
      <c r="F8340" s="629"/>
    </row>
    <row r="8341" spans="1:6" ht="45">
      <c r="A8341" s="612">
        <v>89171</v>
      </c>
      <c r="B8341" s="613" t="s">
        <v>8596</v>
      </c>
      <c r="C8341" s="614" t="s">
        <v>99</v>
      </c>
      <c r="D8341" s="615">
        <v>38.75</v>
      </c>
      <c r="E8341" s="615">
        <v>9.4600000000000009</v>
      </c>
      <c r="F8341" s="615">
        <v>48.21</v>
      </c>
    </row>
    <row r="8342" spans="1:6" ht="45">
      <c r="A8342" s="612">
        <v>89046</v>
      </c>
      <c r="B8342" s="613" t="s">
        <v>8597</v>
      </c>
      <c r="C8342" s="614" t="s">
        <v>99</v>
      </c>
      <c r="D8342" s="615">
        <v>39.71</v>
      </c>
      <c r="E8342" s="615">
        <v>11.73</v>
      </c>
      <c r="F8342" s="615">
        <v>51.44</v>
      </c>
    </row>
    <row r="8343" spans="1:6" ht="30">
      <c r="A8343" s="612">
        <v>87246</v>
      </c>
      <c r="B8343" s="613" t="s">
        <v>8598</v>
      </c>
      <c r="C8343" s="614" t="s">
        <v>99</v>
      </c>
      <c r="D8343" s="615">
        <v>42.41</v>
      </c>
      <c r="E8343" s="615">
        <v>17.440000000000001</v>
      </c>
      <c r="F8343" s="615">
        <v>59.85</v>
      </c>
    </row>
    <row r="8344" spans="1:6" ht="30">
      <c r="A8344" s="612">
        <v>87247</v>
      </c>
      <c r="B8344" s="613" t="s">
        <v>8599</v>
      </c>
      <c r="C8344" s="614" t="s">
        <v>99</v>
      </c>
      <c r="D8344" s="615">
        <v>39.74</v>
      </c>
      <c r="E8344" s="615">
        <v>12.09</v>
      </c>
      <c r="F8344" s="615">
        <v>51.83</v>
      </c>
    </row>
    <row r="8345" spans="1:6" ht="30">
      <c r="A8345" s="612">
        <v>87248</v>
      </c>
      <c r="B8345" s="613" t="s">
        <v>8600</v>
      </c>
      <c r="C8345" s="614" t="s">
        <v>99</v>
      </c>
      <c r="D8345" s="615">
        <v>37.869999999999997</v>
      </c>
      <c r="E8345" s="615">
        <v>7.31</v>
      </c>
      <c r="F8345" s="615">
        <v>45.18</v>
      </c>
    </row>
    <row r="8346" spans="1:6" ht="30">
      <c r="A8346" s="612">
        <v>87249</v>
      </c>
      <c r="B8346" s="613" t="s">
        <v>8601</v>
      </c>
      <c r="C8346" s="614" t="s">
        <v>99</v>
      </c>
      <c r="D8346" s="615">
        <v>45.52</v>
      </c>
      <c r="E8346" s="615">
        <v>21.99</v>
      </c>
      <c r="F8346" s="615">
        <v>67.510000000000005</v>
      </c>
    </row>
    <row r="8347" spans="1:6" ht="30">
      <c r="A8347" s="612">
        <v>87250</v>
      </c>
      <c r="B8347" s="613" t="s">
        <v>8602</v>
      </c>
      <c r="C8347" s="614" t="s">
        <v>99</v>
      </c>
      <c r="D8347" s="615">
        <v>41.31</v>
      </c>
      <c r="E8347" s="615">
        <v>13.5</v>
      </c>
      <c r="F8347" s="615">
        <v>54.81</v>
      </c>
    </row>
    <row r="8348" spans="1:6" ht="30">
      <c r="A8348" s="612">
        <v>87251</v>
      </c>
      <c r="B8348" s="613" t="s">
        <v>8603</v>
      </c>
      <c r="C8348" s="614" t="s">
        <v>99</v>
      </c>
      <c r="D8348" s="615">
        <v>38.75</v>
      </c>
      <c r="E8348" s="615">
        <v>7.74</v>
      </c>
      <c r="F8348" s="615">
        <v>46.49</v>
      </c>
    </row>
    <row r="8349" spans="1:6" ht="30">
      <c r="A8349" s="612">
        <v>87255</v>
      </c>
      <c r="B8349" s="613" t="s">
        <v>8604</v>
      </c>
      <c r="C8349" s="614" t="s">
        <v>99</v>
      </c>
      <c r="D8349" s="615">
        <v>82</v>
      </c>
      <c r="E8349" s="615">
        <v>24.75</v>
      </c>
      <c r="F8349" s="615">
        <v>106.75</v>
      </c>
    </row>
    <row r="8350" spans="1:6" ht="30">
      <c r="A8350" s="612">
        <v>87256</v>
      </c>
      <c r="B8350" s="613" t="s">
        <v>8605</v>
      </c>
      <c r="C8350" s="614" t="s">
        <v>99</v>
      </c>
      <c r="D8350" s="615">
        <v>76.069999999999993</v>
      </c>
      <c r="E8350" s="615">
        <v>15.64</v>
      </c>
      <c r="F8350" s="615">
        <v>91.71</v>
      </c>
    </row>
    <row r="8351" spans="1:6" ht="30">
      <c r="A8351" s="612">
        <v>87257</v>
      </c>
      <c r="B8351" s="613" t="s">
        <v>8606</v>
      </c>
      <c r="C8351" s="614" t="s">
        <v>99</v>
      </c>
      <c r="D8351" s="615">
        <v>72.92</v>
      </c>
      <c r="E8351" s="615">
        <v>9.08</v>
      </c>
      <c r="F8351" s="615">
        <v>82</v>
      </c>
    </row>
    <row r="8352" spans="1:6" ht="30">
      <c r="A8352" s="612">
        <v>93389</v>
      </c>
      <c r="B8352" s="613" t="s">
        <v>8607</v>
      </c>
      <c r="C8352" s="614" t="s">
        <v>99</v>
      </c>
      <c r="D8352" s="615">
        <v>37.15</v>
      </c>
      <c r="E8352" s="615">
        <v>17.440000000000001</v>
      </c>
      <c r="F8352" s="615">
        <v>54.59</v>
      </c>
    </row>
    <row r="8353" spans="1:6" ht="30">
      <c r="A8353" s="612">
        <v>93390</v>
      </c>
      <c r="B8353" s="613" t="s">
        <v>8608</v>
      </c>
      <c r="C8353" s="614" t="s">
        <v>99</v>
      </c>
      <c r="D8353" s="615">
        <v>34.58</v>
      </c>
      <c r="E8353" s="615">
        <v>12.09</v>
      </c>
      <c r="F8353" s="615">
        <v>46.67</v>
      </c>
    </row>
    <row r="8354" spans="1:6" ht="30">
      <c r="A8354" s="612">
        <v>93391</v>
      </c>
      <c r="B8354" s="613" t="s">
        <v>8609</v>
      </c>
      <c r="C8354" s="614" t="s">
        <v>99</v>
      </c>
      <c r="D8354" s="615">
        <v>32.71</v>
      </c>
      <c r="E8354" s="615">
        <v>7.31</v>
      </c>
      <c r="F8354" s="615">
        <v>40.020000000000003</v>
      </c>
    </row>
    <row r="8355" spans="1:6" ht="30">
      <c r="A8355" s="612">
        <v>87258</v>
      </c>
      <c r="B8355" s="613" t="s">
        <v>8610</v>
      </c>
      <c r="C8355" s="614" t="s">
        <v>99</v>
      </c>
      <c r="D8355" s="615">
        <v>115.74</v>
      </c>
      <c r="E8355" s="615">
        <v>25.17</v>
      </c>
      <c r="F8355" s="615">
        <v>140.91</v>
      </c>
    </row>
    <row r="8356" spans="1:6" ht="30">
      <c r="A8356" s="612">
        <v>87259</v>
      </c>
      <c r="B8356" s="613" t="s">
        <v>8611</v>
      </c>
      <c r="C8356" s="614" t="s">
        <v>99</v>
      </c>
      <c r="D8356" s="615">
        <v>110.04</v>
      </c>
      <c r="E8356" s="615">
        <v>16.64</v>
      </c>
      <c r="F8356" s="615">
        <v>126.68</v>
      </c>
    </row>
    <row r="8357" spans="1:6" ht="30">
      <c r="A8357" s="612">
        <v>87260</v>
      </c>
      <c r="B8357" s="613" t="s">
        <v>8612</v>
      </c>
      <c r="C8357" s="614" t="s">
        <v>99</v>
      </c>
      <c r="D8357" s="615">
        <v>107.08</v>
      </c>
      <c r="E8357" s="615">
        <v>11.08</v>
      </c>
      <c r="F8357" s="615">
        <v>118.16</v>
      </c>
    </row>
    <row r="8358" spans="1:6" ht="30">
      <c r="A8358" s="612">
        <v>87261</v>
      </c>
      <c r="B8358" s="613" t="s">
        <v>8613</v>
      </c>
      <c r="C8358" s="614" t="s">
        <v>99</v>
      </c>
      <c r="D8358" s="615">
        <v>133.69999999999999</v>
      </c>
      <c r="E8358" s="615">
        <v>27.94</v>
      </c>
      <c r="F8358" s="615">
        <v>161.63999999999999</v>
      </c>
    </row>
    <row r="8359" spans="1:6" ht="30">
      <c r="A8359" s="612">
        <v>87262</v>
      </c>
      <c r="B8359" s="613" t="s">
        <v>8614</v>
      </c>
      <c r="C8359" s="614" t="s">
        <v>99</v>
      </c>
      <c r="D8359" s="615">
        <v>126.41</v>
      </c>
      <c r="E8359" s="615">
        <v>18.84</v>
      </c>
      <c r="F8359" s="615">
        <v>145.25</v>
      </c>
    </row>
    <row r="8360" spans="1:6" ht="30">
      <c r="A8360" s="612">
        <v>87263</v>
      </c>
      <c r="B8360" s="613" t="s">
        <v>8615</v>
      </c>
      <c r="C8360" s="614" t="s">
        <v>99</v>
      </c>
      <c r="D8360" s="615">
        <v>122.91</v>
      </c>
      <c r="E8360" s="615">
        <v>12.3</v>
      </c>
      <c r="F8360" s="615">
        <v>135.21</v>
      </c>
    </row>
    <row r="8361" spans="1:6" ht="30">
      <c r="A8361" s="612">
        <v>96467</v>
      </c>
      <c r="B8361" s="613" t="s">
        <v>8616</v>
      </c>
      <c r="C8361" s="614" t="s">
        <v>5421</v>
      </c>
      <c r="D8361" s="615">
        <v>4.5</v>
      </c>
      <c r="E8361" s="615">
        <v>1.94</v>
      </c>
      <c r="F8361" s="615">
        <v>6.44</v>
      </c>
    </row>
    <row r="8362" spans="1:6" ht="30">
      <c r="A8362" s="612">
        <v>88648</v>
      </c>
      <c r="B8362" s="613" t="s">
        <v>8617</v>
      </c>
      <c r="C8362" s="614" t="s">
        <v>5421</v>
      </c>
      <c r="D8362" s="615">
        <v>5.0999999999999996</v>
      </c>
      <c r="E8362" s="615">
        <v>1.94</v>
      </c>
      <c r="F8362" s="615">
        <v>7.04</v>
      </c>
    </row>
    <row r="8363" spans="1:6" ht="30">
      <c r="A8363" s="612">
        <v>88649</v>
      </c>
      <c r="B8363" s="613" t="s">
        <v>8618</v>
      </c>
      <c r="C8363" s="614" t="s">
        <v>5421</v>
      </c>
      <c r="D8363" s="615">
        <v>5.89</v>
      </c>
      <c r="E8363" s="615">
        <v>2.02</v>
      </c>
      <c r="F8363" s="615">
        <v>7.91</v>
      </c>
    </row>
    <row r="8364" spans="1:6" ht="30">
      <c r="A8364" s="612">
        <v>88650</v>
      </c>
      <c r="B8364" s="613" t="s">
        <v>8619</v>
      </c>
      <c r="C8364" s="614" t="s">
        <v>5421</v>
      </c>
      <c r="D8364" s="615">
        <v>12.65</v>
      </c>
      <c r="E8364" s="615">
        <v>2.2400000000000002</v>
      </c>
      <c r="F8364" s="615">
        <v>14.89</v>
      </c>
    </row>
    <row r="8365" spans="1:6" ht="30">
      <c r="A8365" s="617" t="s">
        <v>18061</v>
      </c>
      <c r="B8365" s="618" t="s">
        <v>18062</v>
      </c>
      <c r="C8365" s="619" t="s">
        <v>5421</v>
      </c>
      <c r="D8365" s="620">
        <v>13.26</v>
      </c>
      <c r="E8365" s="620">
        <v>2.0299999999999998</v>
      </c>
      <c r="F8365" s="620">
        <v>15.29</v>
      </c>
    </row>
    <row r="8366" spans="1:6" ht="30">
      <c r="A8366" s="617" t="s">
        <v>18063</v>
      </c>
      <c r="B8366" s="618" t="s">
        <v>18064</v>
      </c>
      <c r="C8366" s="619" t="s">
        <v>5421</v>
      </c>
      <c r="D8366" s="620">
        <v>19.84</v>
      </c>
      <c r="E8366" s="620">
        <v>2.27</v>
      </c>
      <c r="F8366" s="620">
        <v>22.11</v>
      </c>
    </row>
    <row r="8367" spans="1:6" ht="30">
      <c r="A8367" s="617" t="s">
        <v>18065</v>
      </c>
      <c r="B8367" s="618" t="s">
        <v>18066</v>
      </c>
      <c r="C8367" s="619" t="s">
        <v>5421</v>
      </c>
      <c r="D8367" s="620">
        <v>26.91</v>
      </c>
      <c r="E8367" s="620">
        <v>2.9</v>
      </c>
      <c r="F8367" s="620">
        <v>29.81</v>
      </c>
    </row>
    <row r="8368" spans="1:6">
      <c r="A8368" s="621"/>
      <c r="B8368" s="627" t="s">
        <v>8620</v>
      </c>
      <c r="C8368" s="628"/>
      <c r="D8368" s="629"/>
      <c r="E8368" s="629"/>
      <c r="F8368" s="629"/>
    </row>
    <row r="8369" spans="1:6" ht="30">
      <c r="A8369" s="612">
        <v>101727</v>
      </c>
      <c r="B8369" s="613" t="s">
        <v>8621</v>
      </c>
      <c r="C8369" s="614" t="s">
        <v>99</v>
      </c>
      <c r="D8369" s="615">
        <v>209.07</v>
      </c>
      <c r="E8369" s="615">
        <v>4.8899999999999997</v>
      </c>
      <c r="F8369" s="615">
        <v>213.96</v>
      </c>
    </row>
    <row r="8370" spans="1:6">
      <c r="A8370" s="617" t="s">
        <v>18067</v>
      </c>
      <c r="B8370" s="618" t="s">
        <v>18068</v>
      </c>
      <c r="C8370" s="619" t="s">
        <v>99</v>
      </c>
      <c r="D8370" s="620">
        <v>213.36</v>
      </c>
      <c r="E8370" s="620">
        <v>4.92</v>
      </c>
      <c r="F8370" s="620">
        <v>218.28</v>
      </c>
    </row>
    <row r="8371" spans="1:6" ht="30">
      <c r="A8371" s="612">
        <v>101733</v>
      </c>
      <c r="B8371" s="613" t="s">
        <v>8622</v>
      </c>
      <c r="C8371" s="614" t="s">
        <v>99</v>
      </c>
      <c r="D8371" s="615">
        <v>270.26</v>
      </c>
      <c r="E8371" s="615">
        <v>20.73</v>
      </c>
      <c r="F8371" s="615">
        <v>290.99</v>
      </c>
    </row>
    <row r="8372" spans="1:6" ht="30">
      <c r="A8372" s="612">
        <v>101734</v>
      </c>
      <c r="B8372" s="613" t="s">
        <v>8623</v>
      </c>
      <c r="C8372" s="614" t="s">
        <v>99</v>
      </c>
      <c r="D8372" s="615">
        <v>421.35</v>
      </c>
      <c r="E8372" s="615">
        <v>20.73</v>
      </c>
      <c r="F8372" s="615">
        <v>442.08</v>
      </c>
    </row>
    <row r="8373" spans="1:6" ht="30">
      <c r="A8373" s="612">
        <v>101735</v>
      </c>
      <c r="B8373" s="613" t="s">
        <v>8624</v>
      </c>
      <c r="C8373" s="614" t="s">
        <v>99</v>
      </c>
      <c r="D8373" s="615">
        <v>432.31</v>
      </c>
      <c r="E8373" s="615">
        <v>20.73</v>
      </c>
      <c r="F8373" s="615">
        <v>453.04</v>
      </c>
    </row>
    <row r="8374" spans="1:6" ht="30">
      <c r="A8374" s="612">
        <v>101736</v>
      </c>
      <c r="B8374" s="613" t="s">
        <v>8625</v>
      </c>
      <c r="C8374" s="614" t="s">
        <v>99</v>
      </c>
      <c r="D8374" s="615">
        <v>98.99</v>
      </c>
      <c r="E8374" s="615">
        <v>13.3</v>
      </c>
      <c r="F8374" s="615">
        <v>112.29</v>
      </c>
    </row>
    <row r="8375" spans="1:6" ht="30">
      <c r="A8375" s="612">
        <v>101737</v>
      </c>
      <c r="B8375" s="613" t="s">
        <v>8626</v>
      </c>
      <c r="C8375" s="614" t="s">
        <v>99</v>
      </c>
      <c r="D8375" s="615">
        <v>120.66</v>
      </c>
      <c r="E8375" s="615">
        <v>13.3</v>
      </c>
      <c r="F8375" s="615">
        <v>133.96</v>
      </c>
    </row>
    <row r="8376" spans="1:6">
      <c r="A8376" s="612">
        <v>101742</v>
      </c>
      <c r="B8376" s="613" t="s">
        <v>8627</v>
      </c>
      <c r="C8376" s="614" t="s">
        <v>5421</v>
      </c>
      <c r="D8376" s="615">
        <v>44.95</v>
      </c>
      <c r="E8376" s="615">
        <v>19</v>
      </c>
      <c r="F8376" s="615">
        <v>63.95</v>
      </c>
    </row>
    <row r="8377" spans="1:6">
      <c r="A8377" s="621"/>
      <c r="B8377" s="627" t="s">
        <v>11656</v>
      </c>
      <c r="C8377" s="628"/>
      <c r="D8377" s="629"/>
      <c r="E8377" s="629"/>
      <c r="F8377" s="629"/>
    </row>
    <row r="8378" spans="1:6">
      <c r="A8378" s="621"/>
      <c r="B8378" s="627" t="s">
        <v>11657</v>
      </c>
      <c r="C8378" s="628"/>
      <c r="D8378" s="629"/>
      <c r="E8378" s="629"/>
      <c r="F8378" s="629"/>
    </row>
    <row r="8379" spans="1:6">
      <c r="A8379" s="612">
        <v>98688</v>
      </c>
      <c r="B8379" s="613" t="s">
        <v>8628</v>
      </c>
      <c r="C8379" s="614" t="s">
        <v>5421</v>
      </c>
      <c r="D8379" s="615">
        <v>57.72</v>
      </c>
      <c r="E8379" s="615">
        <v>2.95</v>
      </c>
      <c r="F8379" s="615">
        <v>60.67</v>
      </c>
    </row>
    <row r="8380" spans="1:6">
      <c r="A8380" s="621"/>
      <c r="B8380" s="627" t="s">
        <v>8629</v>
      </c>
      <c r="C8380" s="628"/>
      <c r="D8380" s="629"/>
      <c r="E8380" s="629"/>
      <c r="F8380" s="629"/>
    </row>
    <row r="8381" spans="1:6">
      <c r="A8381" s="612">
        <v>97114</v>
      </c>
      <c r="B8381" s="613" t="s">
        <v>13346</v>
      </c>
      <c r="C8381" s="614" t="s">
        <v>5421</v>
      </c>
      <c r="D8381" s="615">
        <v>0.06</v>
      </c>
      <c r="E8381" s="615">
        <v>0.33</v>
      </c>
      <c r="F8381" s="615">
        <v>0.39</v>
      </c>
    </row>
    <row r="8382" spans="1:6" ht="30">
      <c r="A8382" s="612">
        <v>97115</v>
      </c>
      <c r="B8382" s="613" t="s">
        <v>13347</v>
      </c>
      <c r="C8382" s="614" t="s">
        <v>5815</v>
      </c>
      <c r="D8382" s="615">
        <v>35.94</v>
      </c>
      <c r="E8382" s="615">
        <v>9.69</v>
      </c>
      <c r="F8382" s="615">
        <v>45.63</v>
      </c>
    </row>
    <row r="8383" spans="1:6" ht="30">
      <c r="A8383" s="612">
        <v>97120</v>
      </c>
      <c r="B8383" s="613" t="s">
        <v>13352</v>
      </c>
      <c r="C8383" s="614" t="s">
        <v>5815</v>
      </c>
      <c r="D8383" s="615">
        <v>9.0500000000000007</v>
      </c>
      <c r="E8383" s="615">
        <v>1.1399999999999999</v>
      </c>
      <c r="F8383" s="615">
        <v>10.19</v>
      </c>
    </row>
    <row r="8384" spans="1:6">
      <c r="A8384" s="617" t="s">
        <v>18069</v>
      </c>
      <c r="B8384" s="618" t="s">
        <v>18070</v>
      </c>
      <c r="C8384" s="619" t="s">
        <v>5421</v>
      </c>
      <c r="D8384" s="620">
        <v>14.21</v>
      </c>
      <c r="E8384" s="620">
        <v>2.12</v>
      </c>
      <c r="F8384" s="620">
        <v>16.329999999999998</v>
      </c>
    </row>
    <row r="8385" spans="1:6">
      <c r="A8385" s="617" t="s">
        <v>18071</v>
      </c>
      <c r="B8385" s="618" t="s">
        <v>18072</v>
      </c>
      <c r="C8385" s="619" t="s">
        <v>5421</v>
      </c>
      <c r="D8385" s="620">
        <v>8.74</v>
      </c>
      <c r="E8385" s="620">
        <v>10.82</v>
      </c>
      <c r="F8385" s="620">
        <v>19.559999999999999</v>
      </c>
    </row>
    <row r="8386" spans="1:6">
      <c r="A8386" s="617" t="s">
        <v>18073</v>
      </c>
      <c r="B8386" s="618" t="s">
        <v>18074</v>
      </c>
      <c r="C8386" s="619" t="s">
        <v>5421</v>
      </c>
      <c r="D8386" s="620">
        <v>4.84</v>
      </c>
      <c r="E8386" s="620">
        <v>5.32</v>
      </c>
      <c r="F8386" s="620">
        <v>10.16</v>
      </c>
    </row>
    <row r="8387" spans="1:6">
      <c r="A8387" s="617" t="s">
        <v>18075</v>
      </c>
      <c r="B8387" s="618" t="s">
        <v>18076</v>
      </c>
      <c r="C8387" s="619" t="s">
        <v>5421</v>
      </c>
      <c r="D8387" s="620">
        <v>8.74</v>
      </c>
      <c r="E8387" s="620">
        <v>10.82</v>
      </c>
      <c r="F8387" s="620">
        <v>19.559999999999999</v>
      </c>
    </row>
    <row r="8388" spans="1:6">
      <c r="A8388" s="621"/>
      <c r="B8388" s="627" t="s">
        <v>8630</v>
      </c>
      <c r="C8388" s="628"/>
      <c r="D8388" s="629"/>
      <c r="E8388" s="629"/>
      <c r="F8388" s="629"/>
    </row>
    <row r="8389" spans="1:6" ht="30">
      <c r="A8389" s="617" t="s">
        <v>18077</v>
      </c>
      <c r="B8389" s="618" t="s">
        <v>1685</v>
      </c>
      <c r="C8389" s="619" t="s">
        <v>99</v>
      </c>
      <c r="D8389" s="620">
        <v>170.61</v>
      </c>
      <c r="E8389" s="620">
        <v>0</v>
      </c>
      <c r="F8389" s="620">
        <v>170.61</v>
      </c>
    </row>
    <row r="8390" spans="1:6">
      <c r="A8390" s="621"/>
      <c r="B8390" s="627" t="s">
        <v>11658</v>
      </c>
      <c r="C8390" s="628"/>
      <c r="D8390" s="629"/>
      <c r="E8390" s="629"/>
      <c r="F8390" s="629"/>
    </row>
    <row r="8391" spans="1:6">
      <c r="A8391" s="617" t="s">
        <v>18078</v>
      </c>
      <c r="B8391" s="618" t="s">
        <v>18079</v>
      </c>
      <c r="C8391" s="619" t="s">
        <v>5435</v>
      </c>
      <c r="D8391" s="620">
        <v>478.02</v>
      </c>
      <c r="E8391" s="620">
        <v>10.27</v>
      </c>
      <c r="F8391" s="620">
        <v>488.29</v>
      </c>
    </row>
    <row r="8392" spans="1:6">
      <c r="A8392" s="617" t="s">
        <v>18080</v>
      </c>
      <c r="B8392" s="618" t="s">
        <v>18081</v>
      </c>
      <c r="C8392" s="619" t="s">
        <v>99</v>
      </c>
      <c r="D8392" s="620">
        <v>9.4</v>
      </c>
      <c r="E8392" s="620">
        <v>1.88</v>
      </c>
      <c r="F8392" s="620">
        <v>11.28</v>
      </c>
    </row>
    <row r="8393" spans="1:6" ht="15.75">
      <c r="A8393" s="621"/>
      <c r="B8393" s="622" t="s">
        <v>18082</v>
      </c>
      <c r="C8393" s="628"/>
      <c r="D8393" s="629"/>
      <c r="E8393" s="629"/>
      <c r="F8393" s="629"/>
    </row>
    <row r="8394" spans="1:6">
      <c r="A8394" s="621"/>
      <c r="B8394" s="627" t="s">
        <v>18083</v>
      </c>
      <c r="C8394" s="628"/>
      <c r="D8394" s="629"/>
      <c r="E8394" s="629"/>
      <c r="F8394" s="629"/>
    </row>
    <row r="8395" spans="1:6" ht="30">
      <c r="A8395" s="612">
        <v>103694</v>
      </c>
      <c r="B8395" s="613" t="s">
        <v>13369</v>
      </c>
      <c r="C8395" s="614" t="s">
        <v>5390</v>
      </c>
      <c r="D8395" s="615">
        <v>76.819999999999993</v>
      </c>
      <c r="E8395" s="615">
        <v>30.08</v>
      </c>
      <c r="F8395" s="615">
        <v>106.9</v>
      </c>
    </row>
    <row r="8396" spans="1:6" ht="30">
      <c r="A8396" s="612">
        <v>103695</v>
      </c>
      <c r="B8396" s="613" t="s">
        <v>13370</v>
      </c>
      <c r="C8396" s="614" t="s">
        <v>5390</v>
      </c>
      <c r="D8396" s="615">
        <v>67.650000000000006</v>
      </c>
      <c r="E8396" s="615">
        <v>27.99</v>
      </c>
      <c r="F8396" s="615">
        <v>95.64</v>
      </c>
    </row>
    <row r="8397" spans="1:6" ht="30">
      <c r="A8397" s="612">
        <v>103696</v>
      </c>
      <c r="B8397" s="613" t="s">
        <v>13371</v>
      </c>
      <c r="C8397" s="614" t="s">
        <v>5390</v>
      </c>
      <c r="D8397" s="615">
        <v>86.07</v>
      </c>
      <c r="E8397" s="615">
        <v>50.04</v>
      </c>
      <c r="F8397" s="615">
        <v>136.11000000000001</v>
      </c>
    </row>
    <row r="8398" spans="1:6" ht="30">
      <c r="A8398" s="612">
        <v>103697</v>
      </c>
      <c r="B8398" s="613" t="s">
        <v>13372</v>
      </c>
      <c r="C8398" s="614" t="s">
        <v>5390</v>
      </c>
      <c r="D8398" s="615">
        <v>76.91</v>
      </c>
      <c r="E8398" s="615">
        <v>47.94</v>
      </c>
      <c r="F8398" s="615">
        <v>124.85</v>
      </c>
    </row>
    <row r="8399" spans="1:6" ht="15.75">
      <c r="A8399" s="621"/>
      <c r="B8399" s="622" t="s">
        <v>11659</v>
      </c>
      <c r="C8399" s="628"/>
      <c r="D8399" s="629"/>
      <c r="E8399" s="629"/>
      <c r="F8399" s="629"/>
    </row>
    <row r="8400" spans="1:6">
      <c r="A8400" s="621"/>
      <c r="B8400" s="627" t="s">
        <v>11660</v>
      </c>
      <c r="C8400" s="628"/>
      <c r="D8400" s="629"/>
      <c r="E8400" s="629"/>
      <c r="F8400" s="629"/>
    </row>
    <row r="8401" spans="1:6" ht="45">
      <c r="A8401" s="612">
        <v>101822</v>
      </c>
      <c r="B8401" s="613" t="s">
        <v>11047</v>
      </c>
      <c r="C8401" s="614" t="s">
        <v>5435</v>
      </c>
      <c r="D8401" s="615">
        <v>41.46</v>
      </c>
      <c r="E8401" s="615">
        <v>85.33</v>
      </c>
      <c r="F8401" s="615">
        <v>126.79</v>
      </c>
    </row>
    <row r="8402" spans="1:6" ht="30">
      <c r="A8402" s="612">
        <v>101823</v>
      </c>
      <c r="B8402" s="613" t="s">
        <v>11048</v>
      </c>
      <c r="C8402" s="614" t="s">
        <v>5435</v>
      </c>
      <c r="D8402" s="615">
        <v>75.2</v>
      </c>
      <c r="E8402" s="615">
        <v>85.31</v>
      </c>
      <c r="F8402" s="615">
        <v>160.51</v>
      </c>
    </row>
    <row r="8403" spans="1:6" ht="30">
      <c r="A8403" s="612">
        <v>101824</v>
      </c>
      <c r="B8403" s="613" t="s">
        <v>11049</v>
      </c>
      <c r="C8403" s="614" t="s">
        <v>5435</v>
      </c>
      <c r="D8403" s="615">
        <v>106.61</v>
      </c>
      <c r="E8403" s="615">
        <v>85.29</v>
      </c>
      <c r="F8403" s="615">
        <v>191.9</v>
      </c>
    </row>
    <row r="8404" spans="1:6" ht="30">
      <c r="A8404" s="612">
        <v>101825</v>
      </c>
      <c r="B8404" s="613" t="s">
        <v>11050</v>
      </c>
      <c r="C8404" s="614" t="s">
        <v>5435</v>
      </c>
      <c r="D8404" s="615">
        <v>137.16999999999999</v>
      </c>
      <c r="E8404" s="615">
        <v>85.28</v>
      </c>
      <c r="F8404" s="615">
        <v>222.45</v>
      </c>
    </row>
    <row r="8405" spans="1:6" ht="30">
      <c r="A8405" s="612">
        <v>101826</v>
      </c>
      <c r="B8405" s="613" t="s">
        <v>11051</v>
      </c>
      <c r="C8405" s="614" t="s">
        <v>5435</v>
      </c>
      <c r="D8405" s="615">
        <v>167.32</v>
      </c>
      <c r="E8405" s="615">
        <v>85.28</v>
      </c>
      <c r="F8405" s="615">
        <v>252.6</v>
      </c>
    </row>
    <row r="8406" spans="1:6" ht="30">
      <c r="A8406" s="612">
        <v>101827</v>
      </c>
      <c r="B8406" s="613" t="s">
        <v>11052</v>
      </c>
      <c r="C8406" s="614" t="s">
        <v>5435</v>
      </c>
      <c r="D8406" s="615">
        <v>91.84</v>
      </c>
      <c r="E8406" s="615">
        <v>85.29</v>
      </c>
      <c r="F8406" s="615">
        <v>177.13</v>
      </c>
    </row>
    <row r="8407" spans="1:6" ht="30">
      <c r="A8407" s="612">
        <v>101828</v>
      </c>
      <c r="B8407" s="613" t="s">
        <v>11053</v>
      </c>
      <c r="C8407" s="614" t="s">
        <v>5435</v>
      </c>
      <c r="D8407" s="615">
        <v>83.43</v>
      </c>
      <c r="E8407" s="615">
        <v>85.31</v>
      </c>
      <c r="F8407" s="615">
        <v>168.74</v>
      </c>
    </row>
    <row r="8408" spans="1:6" ht="30">
      <c r="A8408" s="612">
        <v>101829</v>
      </c>
      <c r="B8408" s="613" t="s">
        <v>11054</v>
      </c>
      <c r="C8408" s="614" t="s">
        <v>5435</v>
      </c>
      <c r="D8408" s="615">
        <v>154.94999999999999</v>
      </c>
      <c r="E8408" s="615">
        <v>85.28</v>
      </c>
      <c r="F8408" s="615">
        <v>240.23</v>
      </c>
    </row>
    <row r="8409" spans="1:6" ht="30">
      <c r="A8409" s="612">
        <v>101830</v>
      </c>
      <c r="B8409" s="613" t="s">
        <v>11055</v>
      </c>
      <c r="C8409" s="614" t="s">
        <v>5435</v>
      </c>
      <c r="D8409" s="615">
        <v>184.5</v>
      </c>
      <c r="E8409" s="615">
        <v>85.27</v>
      </c>
      <c r="F8409" s="615">
        <v>269.77</v>
      </c>
    </row>
    <row r="8410" spans="1:6" ht="30">
      <c r="A8410" s="612">
        <v>101831</v>
      </c>
      <c r="B8410" s="613" t="s">
        <v>11056</v>
      </c>
      <c r="C8410" s="614" t="s">
        <v>5435</v>
      </c>
      <c r="D8410" s="615">
        <v>213.64</v>
      </c>
      <c r="E8410" s="615">
        <v>85.27</v>
      </c>
      <c r="F8410" s="615">
        <v>298.91000000000003</v>
      </c>
    </row>
    <row r="8411" spans="1:6" ht="30">
      <c r="A8411" s="612">
        <v>101832</v>
      </c>
      <c r="B8411" s="613" t="s">
        <v>11057</v>
      </c>
      <c r="C8411" s="614" t="s">
        <v>5435</v>
      </c>
      <c r="D8411" s="615">
        <v>146.88999999999999</v>
      </c>
      <c r="E8411" s="615">
        <v>85.28</v>
      </c>
      <c r="F8411" s="615">
        <v>232.17</v>
      </c>
    </row>
    <row r="8412" spans="1:6" ht="30">
      <c r="A8412" s="612">
        <v>101833</v>
      </c>
      <c r="B8412" s="613" t="s">
        <v>11058</v>
      </c>
      <c r="C8412" s="614" t="s">
        <v>5435</v>
      </c>
      <c r="D8412" s="615">
        <v>176.61</v>
      </c>
      <c r="E8412" s="615">
        <v>85.27</v>
      </c>
      <c r="F8412" s="615">
        <v>261.88</v>
      </c>
    </row>
    <row r="8413" spans="1:6" ht="30">
      <c r="A8413" s="612">
        <v>101834</v>
      </c>
      <c r="B8413" s="613" t="s">
        <v>11059</v>
      </c>
      <c r="C8413" s="614" t="s">
        <v>5435</v>
      </c>
      <c r="D8413" s="615">
        <v>205.93</v>
      </c>
      <c r="E8413" s="615">
        <v>85.27</v>
      </c>
      <c r="F8413" s="615">
        <v>291.2</v>
      </c>
    </row>
    <row r="8414" spans="1:6" ht="30">
      <c r="A8414" s="612">
        <v>101835</v>
      </c>
      <c r="B8414" s="613" t="s">
        <v>11060</v>
      </c>
      <c r="C8414" s="614" t="s">
        <v>5435</v>
      </c>
      <c r="D8414" s="615">
        <v>139.29</v>
      </c>
      <c r="E8414" s="615">
        <v>86.78</v>
      </c>
      <c r="F8414" s="615">
        <v>226.07</v>
      </c>
    </row>
    <row r="8415" spans="1:6" ht="45">
      <c r="A8415" s="612">
        <v>101836</v>
      </c>
      <c r="B8415" s="613" t="s">
        <v>11061</v>
      </c>
      <c r="C8415" s="614" t="s">
        <v>5435</v>
      </c>
      <c r="D8415" s="615">
        <v>19.13</v>
      </c>
      <c r="E8415" s="615">
        <v>7.26</v>
      </c>
      <c r="F8415" s="615">
        <v>26.39</v>
      </c>
    </row>
    <row r="8416" spans="1:6" ht="30">
      <c r="A8416" s="612">
        <v>101837</v>
      </c>
      <c r="B8416" s="613" t="s">
        <v>11062</v>
      </c>
      <c r="C8416" s="614" t="s">
        <v>5435</v>
      </c>
      <c r="D8416" s="615">
        <v>52.88</v>
      </c>
      <c r="E8416" s="615">
        <v>7.23</v>
      </c>
      <c r="F8416" s="615">
        <v>60.11</v>
      </c>
    </row>
    <row r="8417" spans="1:6" ht="30">
      <c r="A8417" s="612">
        <v>101838</v>
      </c>
      <c r="B8417" s="613" t="s">
        <v>11063</v>
      </c>
      <c r="C8417" s="614" t="s">
        <v>5435</v>
      </c>
      <c r="D8417" s="615">
        <v>84.28</v>
      </c>
      <c r="E8417" s="615">
        <v>7.22</v>
      </c>
      <c r="F8417" s="615">
        <v>91.5</v>
      </c>
    </row>
    <row r="8418" spans="1:6" ht="30">
      <c r="A8418" s="612">
        <v>101839</v>
      </c>
      <c r="B8418" s="613" t="s">
        <v>11064</v>
      </c>
      <c r="C8418" s="614" t="s">
        <v>5435</v>
      </c>
      <c r="D8418" s="615">
        <v>114.83</v>
      </c>
      <c r="E8418" s="615">
        <v>7.22</v>
      </c>
      <c r="F8418" s="615">
        <v>122.05</v>
      </c>
    </row>
    <row r="8419" spans="1:6" ht="30">
      <c r="A8419" s="612">
        <v>101840</v>
      </c>
      <c r="B8419" s="613" t="s">
        <v>11065</v>
      </c>
      <c r="C8419" s="614" t="s">
        <v>5435</v>
      </c>
      <c r="D8419" s="615">
        <v>174.75</v>
      </c>
      <c r="E8419" s="615">
        <v>23.71</v>
      </c>
      <c r="F8419" s="615">
        <v>198.46</v>
      </c>
    </row>
    <row r="8420" spans="1:6" ht="30">
      <c r="A8420" s="612">
        <v>101841</v>
      </c>
      <c r="B8420" s="613" t="s">
        <v>11066</v>
      </c>
      <c r="C8420" s="614" t="s">
        <v>5435</v>
      </c>
      <c r="D8420" s="615">
        <v>69.510000000000005</v>
      </c>
      <c r="E8420" s="615">
        <v>7.22</v>
      </c>
      <c r="F8420" s="615">
        <v>76.73</v>
      </c>
    </row>
    <row r="8421" spans="1:6" ht="30">
      <c r="A8421" s="612">
        <v>101842</v>
      </c>
      <c r="B8421" s="613" t="s">
        <v>11067</v>
      </c>
      <c r="C8421" s="614" t="s">
        <v>5435</v>
      </c>
      <c r="D8421" s="615">
        <v>61.11</v>
      </c>
      <c r="E8421" s="615">
        <v>7.23</v>
      </c>
      <c r="F8421" s="615">
        <v>68.34</v>
      </c>
    </row>
    <row r="8422" spans="1:6" ht="45">
      <c r="A8422" s="612">
        <v>101843</v>
      </c>
      <c r="B8422" s="613" t="s">
        <v>11068</v>
      </c>
      <c r="C8422" s="614" t="s">
        <v>5435</v>
      </c>
      <c r="D8422" s="615">
        <v>132.61000000000001</v>
      </c>
      <c r="E8422" s="615">
        <v>7.22</v>
      </c>
      <c r="F8422" s="615">
        <v>139.83000000000001</v>
      </c>
    </row>
    <row r="8423" spans="1:6" ht="45">
      <c r="A8423" s="612">
        <v>101844</v>
      </c>
      <c r="B8423" s="613" t="s">
        <v>11069</v>
      </c>
      <c r="C8423" s="614" t="s">
        <v>5435</v>
      </c>
      <c r="D8423" s="615">
        <v>162.16</v>
      </c>
      <c r="E8423" s="615">
        <v>7.21</v>
      </c>
      <c r="F8423" s="615">
        <v>169.37</v>
      </c>
    </row>
    <row r="8424" spans="1:6" ht="45">
      <c r="A8424" s="612">
        <v>101845</v>
      </c>
      <c r="B8424" s="613" t="s">
        <v>11070</v>
      </c>
      <c r="C8424" s="614" t="s">
        <v>5435</v>
      </c>
      <c r="D8424" s="615">
        <v>191.3</v>
      </c>
      <c r="E8424" s="615">
        <v>7.21</v>
      </c>
      <c r="F8424" s="615">
        <v>198.51</v>
      </c>
    </row>
    <row r="8425" spans="1:6" ht="45">
      <c r="A8425" s="612">
        <v>101846</v>
      </c>
      <c r="B8425" s="613" t="s">
        <v>11071</v>
      </c>
      <c r="C8425" s="614" t="s">
        <v>5435</v>
      </c>
      <c r="D8425" s="615">
        <v>124.55</v>
      </c>
      <c r="E8425" s="615">
        <v>7.22</v>
      </c>
      <c r="F8425" s="615">
        <v>131.77000000000001</v>
      </c>
    </row>
    <row r="8426" spans="1:6" ht="45">
      <c r="A8426" s="612">
        <v>101847</v>
      </c>
      <c r="B8426" s="613" t="s">
        <v>11072</v>
      </c>
      <c r="C8426" s="614" t="s">
        <v>5435</v>
      </c>
      <c r="D8426" s="615">
        <v>154.27000000000001</v>
      </c>
      <c r="E8426" s="615">
        <v>7.21</v>
      </c>
      <c r="F8426" s="615">
        <v>161.47999999999999</v>
      </c>
    </row>
    <row r="8427" spans="1:6" ht="45">
      <c r="A8427" s="612">
        <v>101848</v>
      </c>
      <c r="B8427" s="613" t="s">
        <v>11073</v>
      </c>
      <c r="C8427" s="614" t="s">
        <v>5435</v>
      </c>
      <c r="D8427" s="615">
        <v>183.59</v>
      </c>
      <c r="E8427" s="615">
        <v>7.21</v>
      </c>
      <c r="F8427" s="615">
        <v>190.8</v>
      </c>
    </row>
    <row r="8428" spans="1:6" ht="30">
      <c r="A8428" s="612">
        <v>101849</v>
      </c>
      <c r="B8428" s="613" t="s">
        <v>11074</v>
      </c>
      <c r="C8428" s="614" t="s">
        <v>5435</v>
      </c>
      <c r="D8428" s="615">
        <v>117.03</v>
      </c>
      <c r="E8428" s="615">
        <v>8.64</v>
      </c>
      <c r="F8428" s="615">
        <v>125.67</v>
      </c>
    </row>
    <row r="8429" spans="1:6">
      <c r="A8429" s="621"/>
      <c r="B8429" s="627" t="s">
        <v>11661</v>
      </c>
      <c r="C8429" s="628"/>
      <c r="D8429" s="629"/>
      <c r="E8429" s="629"/>
      <c r="F8429" s="629"/>
    </row>
    <row r="8430" spans="1:6">
      <c r="A8430" s="612">
        <v>100574</v>
      </c>
      <c r="B8430" s="613" t="s">
        <v>5669</v>
      </c>
      <c r="C8430" s="614" t="s">
        <v>5435</v>
      </c>
      <c r="D8430" s="615">
        <v>1.1200000000000001</v>
      </c>
      <c r="E8430" s="615">
        <v>0.34</v>
      </c>
      <c r="F8430" s="615">
        <v>1.46</v>
      </c>
    </row>
    <row r="8431" spans="1:6">
      <c r="A8431" s="612">
        <v>100575</v>
      </c>
      <c r="B8431" s="613" t="s">
        <v>5680</v>
      </c>
      <c r="C8431" s="614" t="s">
        <v>99</v>
      </c>
      <c r="D8431" s="615">
        <v>0.09</v>
      </c>
      <c r="E8431" s="615">
        <v>0.04</v>
      </c>
      <c r="F8431" s="615">
        <v>0.13</v>
      </c>
    </row>
    <row r="8432" spans="1:6">
      <c r="A8432" s="621"/>
      <c r="B8432" s="627" t="s">
        <v>8377</v>
      </c>
      <c r="C8432" s="628"/>
      <c r="D8432" s="629"/>
      <c r="E8432" s="629"/>
      <c r="F8432" s="629"/>
    </row>
    <row r="8433" spans="1:6" ht="30">
      <c r="A8433" s="612">
        <v>100576</v>
      </c>
      <c r="B8433" s="613" t="s">
        <v>8631</v>
      </c>
      <c r="C8433" s="614" t="s">
        <v>99</v>
      </c>
      <c r="D8433" s="615">
        <v>1.79</v>
      </c>
      <c r="E8433" s="615">
        <v>0.69</v>
      </c>
      <c r="F8433" s="615">
        <v>2.48</v>
      </c>
    </row>
    <row r="8434" spans="1:6" ht="30">
      <c r="A8434" s="612">
        <v>100577</v>
      </c>
      <c r="B8434" s="613" t="s">
        <v>8632</v>
      </c>
      <c r="C8434" s="614" t="s">
        <v>99</v>
      </c>
      <c r="D8434" s="615">
        <v>0.95</v>
      </c>
      <c r="E8434" s="615">
        <v>0.22</v>
      </c>
      <c r="F8434" s="615">
        <v>1.17</v>
      </c>
    </row>
    <row r="8435" spans="1:6">
      <c r="A8435" s="621"/>
      <c r="B8435" s="627" t="s">
        <v>11662</v>
      </c>
      <c r="C8435" s="628"/>
      <c r="D8435" s="629"/>
      <c r="E8435" s="629"/>
      <c r="F8435" s="629"/>
    </row>
    <row r="8436" spans="1:6" ht="45">
      <c r="A8436" s="612">
        <v>96388</v>
      </c>
      <c r="B8436" s="613" t="s">
        <v>8633</v>
      </c>
      <c r="C8436" s="614" t="s">
        <v>5435</v>
      </c>
      <c r="D8436" s="615">
        <v>9.39</v>
      </c>
      <c r="E8436" s="615">
        <v>2.44</v>
      </c>
      <c r="F8436" s="615">
        <v>11.83</v>
      </c>
    </row>
    <row r="8437" spans="1:6" ht="45">
      <c r="A8437" s="612">
        <v>96389</v>
      </c>
      <c r="B8437" s="613" t="s">
        <v>8634</v>
      </c>
      <c r="C8437" s="614" t="s">
        <v>5435</v>
      </c>
      <c r="D8437" s="615">
        <v>46.79</v>
      </c>
      <c r="E8437" s="615">
        <v>3.96</v>
      </c>
      <c r="F8437" s="615">
        <v>50.75</v>
      </c>
    </row>
    <row r="8438" spans="1:6" ht="45">
      <c r="A8438" s="612">
        <v>96390</v>
      </c>
      <c r="B8438" s="613" t="s">
        <v>8635</v>
      </c>
      <c r="C8438" s="614" t="s">
        <v>5435</v>
      </c>
      <c r="D8438" s="615">
        <v>76.37</v>
      </c>
      <c r="E8438" s="615">
        <v>3.79</v>
      </c>
      <c r="F8438" s="615">
        <v>80.16</v>
      </c>
    </row>
    <row r="8439" spans="1:6" ht="45">
      <c r="A8439" s="612">
        <v>96391</v>
      </c>
      <c r="B8439" s="613" t="s">
        <v>8636</v>
      </c>
      <c r="C8439" s="614" t="s">
        <v>5435</v>
      </c>
      <c r="D8439" s="615">
        <v>107.4</v>
      </c>
      <c r="E8439" s="615">
        <v>4.13</v>
      </c>
      <c r="F8439" s="615">
        <v>111.53</v>
      </c>
    </row>
    <row r="8440" spans="1:6" ht="45">
      <c r="A8440" s="612">
        <v>96392</v>
      </c>
      <c r="B8440" s="613" t="s">
        <v>8637</v>
      </c>
      <c r="C8440" s="614" t="s">
        <v>5435</v>
      </c>
      <c r="D8440" s="615">
        <v>137.55000000000001</v>
      </c>
      <c r="E8440" s="615">
        <v>4.13</v>
      </c>
      <c r="F8440" s="615">
        <v>141.68</v>
      </c>
    </row>
    <row r="8441" spans="1:6" ht="30">
      <c r="A8441" s="612">
        <v>96396</v>
      </c>
      <c r="B8441" s="613" t="s">
        <v>8638</v>
      </c>
      <c r="C8441" s="614" t="s">
        <v>5435</v>
      </c>
      <c r="D8441" s="615">
        <v>108.3</v>
      </c>
      <c r="E8441" s="615">
        <v>4.1399999999999997</v>
      </c>
      <c r="F8441" s="615">
        <v>112.44</v>
      </c>
    </row>
    <row r="8442" spans="1:6" ht="30">
      <c r="A8442" s="612">
        <v>96397</v>
      </c>
      <c r="B8442" s="613" t="s">
        <v>8639</v>
      </c>
      <c r="C8442" s="614" t="s">
        <v>5435</v>
      </c>
      <c r="D8442" s="615">
        <v>169.2</v>
      </c>
      <c r="E8442" s="615">
        <v>4.59</v>
      </c>
      <c r="F8442" s="615">
        <v>173.79</v>
      </c>
    </row>
    <row r="8443" spans="1:6" ht="30">
      <c r="A8443" s="612">
        <v>96398</v>
      </c>
      <c r="B8443" s="613" t="s">
        <v>8640</v>
      </c>
      <c r="C8443" s="614" t="s">
        <v>5435</v>
      </c>
      <c r="D8443" s="615">
        <v>248.85</v>
      </c>
      <c r="E8443" s="615">
        <v>5.08</v>
      </c>
      <c r="F8443" s="615">
        <v>253.93</v>
      </c>
    </row>
    <row r="8444" spans="1:6" ht="30">
      <c r="A8444" s="612">
        <v>96399</v>
      </c>
      <c r="B8444" s="613" t="s">
        <v>8641</v>
      </c>
      <c r="C8444" s="614" t="s">
        <v>5435</v>
      </c>
      <c r="D8444" s="615">
        <v>74.349999999999994</v>
      </c>
      <c r="E8444" s="615">
        <v>3.77</v>
      </c>
      <c r="F8444" s="615">
        <v>78.12</v>
      </c>
    </row>
    <row r="8445" spans="1:6" ht="30">
      <c r="A8445" s="612">
        <v>96400</v>
      </c>
      <c r="B8445" s="613" t="s">
        <v>8642</v>
      </c>
      <c r="C8445" s="614" t="s">
        <v>5435</v>
      </c>
      <c r="D8445" s="615">
        <v>97.67</v>
      </c>
      <c r="E8445" s="615">
        <v>5</v>
      </c>
      <c r="F8445" s="615">
        <v>102.67</v>
      </c>
    </row>
    <row r="8446" spans="1:6" ht="45">
      <c r="A8446" s="612">
        <v>100564</v>
      </c>
      <c r="B8446" s="613" t="s">
        <v>8643</v>
      </c>
      <c r="C8446" s="614" t="s">
        <v>5435</v>
      </c>
      <c r="D8446" s="615">
        <v>66.77</v>
      </c>
      <c r="E8446" s="615">
        <v>6.36</v>
      </c>
      <c r="F8446" s="615">
        <v>73.13</v>
      </c>
    </row>
    <row r="8447" spans="1:6" ht="45">
      <c r="A8447" s="612">
        <v>100565</v>
      </c>
      <c r="B8447" s="613" t="s">
        <v>8644</v>
      </c>
      <c r="C8447" s="614" t="s">
        <v>5435</v>
      </c>
      <c r="D8447" s="615">
        <v>58.41</v>
      </c>
      <c r="E8447" s="615">
        <v>6.36</v>
      </c>
      <c r="F8447" s="615">
        <v>64.77</v>
      </c>
    </row>
    <row r="8448" spans="1:6" ht="45">
      <c r="A8448" s="612">
        <v>100566</v>
      </c>
      <c r="B8448" s="613" t="s">
        <v>8645</v>
      </c>
      <c r="C8448" s="614" t="s">
        <v>5435</v>
      </c>
      <c r="D8448" s="615">
        <v>129.88</v>
      </c>
      <c r="E8448" s="615">
        <v>6.34</v>
      </c>
      <c r="F8448" s="615">
        <v>136.22</v>
      </c>
    </row>
    <row r="8449" spans="1:6" ht="45">
      <c r="A8449" s="612">
        <v>100567</v>
      </c>
      <c r="B8449" s="613" t="s">
        <v>8646</v>
      </c>
      <c r="C8449" s="614" t="s">
        <v>5435</v>
      </c>
      <c r="D8449" s="615">
        <v>159.47</v>
      </c>
      <c r="E8449" s="615">
        <v>6.33</v>
      </c>
      <c r="F8449" s="615">
        <v>165.8</v>
      </c>
    </row>
    <row r="8450" spans="1:6" ht="45">
      <c r="A8450" s="612">
        <v>100568</v>
      </c>
      <c r="B8450" s="613" t="s">
        <v>8647</v>
      </c>
      <c r="C8450" s="614" t="s">
        <v>5435</v>
      </c>
      <c r="D8450" s="615">
        <v>188.58</v>
      </c>
      <c r="E8450" s="615">
        <v>6.33</v>
      </c>
      <c r="F8450" s="615">
        <v>194.91</v>
      </c>
    </row>
    <row r="8451" spans="1:6" ht="45">
      <c r="A8451" s="612">
        <v>100569</v>
      </c>
      <c r="B8451" s="613" t="s">
        <v>8648</v>
      </c>
      <c r="C8451" s="614" t="s">
        <v>5435</v>
      </c>
      <c r="D8451" s="615">
        <v>121.83</v>
      </c>
      <c r="E8451" s="615">
        <v>6.34</v>
      </c>
      <c r="F8451" s="615">
        <v>128.16999999999999</v>
      </c>
    </row>
    <row r="8452" spans="1:6" ht="45">
      <c r="A8452" s="612">
        <v>100570</v>
      </c>
      <c r="B8452" s="613" t="s">
        <v>8649</v>
      </c>
      <c r="C8452" s="614" t="s">
        <v>5435</v>
      </c>
      <c r="D8452" s="615">
        <v>153.72999999999999</v>
      </c>
      <c r="E8452" s="615">
        <v>6.54</v>
      </c>
      <c r="F8452" s="615">
        <v>160.27000000000001</v>
      </c>
    </row>
    <row r="8453" spans="1:6" ht="45">
      <c r="A8453" s="612">
        <v>100571</v>
      </c>
      <c r="B8453" s="613" t="s">
        <v>8650</v>
      </c>
      <c r="C8453" s="614" t="s">
        <v>5435</v>
      </c>
      <c r="D8453" s="615">
        <v>180.89</v>
      </c>
      <c r="E8453" s="615">
        <v>6.33</v>
      </c>
      <c r="F8453" s="615">
        <v>187.22</v>
      </c>
    </row>
    <row r="8454" spans="1:6" ht="45">
      <c r="A8454" s="612">
        <v>100572</v>
      </c>
      <c r="B8454" s="613" t="s">
        <v>8651</v>
      </c>
      <c r="C8454" s="614" t="s">
        <v>5435</v>
      </c>
      <c r="D8454" s="615">
        <v>70.08</v>
      </c>
      <c r="E8454" s="615">
        <v>8.52</v>
      </c>
      <c r="F8454" s="615">
        <v>78.599999999999994</v>
      </c>
    </row>
    <row r="8455" spans="1:6" ht="45">
      <c r="A8455" s="612">
        <v>100573</v>
      </c>
      <c r="B8455" s="613" t="s">
        <v>8652</v>
      </c>
      <c r="C8455" s="614" t="s">
        <v>5435</v>
      </c>
      <c r="D8455" s="615">
        <v>61.71</v>
      </c>
      <c r="E8455" s="615">
        <v>8.5299999999999994</v>
      </c>
      <c r="F8455" s="615">
        <v>70.239999999999995</v>
      </c>
    </row>
    <row r="8456" spans="1:6" ht="45">
      <c r="A8456" s="612">
        <v>101767</v>
      </c>
      <c r="B8456" s="613" t="s">
        <v>8653</v>
      </c>
      <c r="C8456" s="614" t="s">
        <v>5435</v>
      </c>
      <c r="D8456" s="615">
        <v>19.600000000000001</v>
      </c>
      <c r="E8456" s="615">
        <v>8.6</v>
      </c>
      <c r="F8456" s="615">
        <v>28.2</v>
      </c>
    </row>
    <row r="8457" spans="1:6" ht="45">
      <c r="A8457" s="612">
        <v>101768</v>
      </c>
      <c r="B8457" s="613" t="s">
        <v>8654</v>
      </c>
      <c r="C8457" s="614" t="s">
        <v>5435</v>
      </c>
      <c r="D8457" s="615">
        <v>35.68</v>
      </c>
      <c r="E8457" s="615">
        <v>8.1</v>
      </c>
      <c r="F8457" s="615">
        <v>43.78</v>
      </c>
    </row>
    <row r="8458" spans="1:6">
      <c r="A8458" s="621"/>
      <c r="B8458" s="627" t="s">
        <v>8655</v>
      </c>
      <c r="C8458" s="628"/>
      <c r="D8458" s="629"/>
      <c r="E8458" s="629"/>
      <c r="F8458" s="629"/>
    </row>
    <row r="8459" spans="1:6" ht="15.75">
      <c r="A8459" s="621"/>
      <c r="B8459" s="622" t="s">
        <v>11663</v>
      </c>
      <c r="C8459" s="628"/>
      <c r="D8459" s="629"/>
      <c r="E8459" s="629"/>
      <c r="F8459" s="629"/>
    </row>
    <row r="8460" spans="1:6">
      <c r="A8460" s="621"/>
      <c r="B8460" s="627" t="s">
        <v>11664</v>
      </c>
      <c r="C8460" s="628"/>
      <c r="D8460" s="629"/>
      <c r="E8460" s="629"/>
      <c r="F8460" s="629"/>
    </row>
    <row r="8461" spans="1:6">
      <c r="A8461" s="617" t="s">
        <v>18084</v>
      </c>
      <c r="B8461" s="618" t="s">
        <v>18085</v>
      </c>
      <c r="C8461" s="619" t="s">
        <v>5421</v>
      </c>
      <c r="D8461" s="620">
        <v>3.08</v>
      </c>
      <c r="E8461" s="620">
        <v>6.01</v>
      </c>
      <c r="F8461" s="620">
        <v>9.09</v>
      </c>
    </row>
    <row r="8462" spans="1:6">
      <c r="A8462" s="617" t="s">
        <v>18086</v>
      </c>
      <c r="B8462" s="618" t="s">
        <v>18087</v>
      </c>
      <c r="C8462" s="619" t="s">
        <v>5421</v>
      </c>
      <c r="D8462" s="620">
        <v>4.62</v>
      </c>
      <c r="E8462" s="620">
        <v>9.01</v>
      </c>
      <c r="F8462" s="620">
        <v>13.63</v>
      </c>
    </row>
    <row r="8463" spans="1:6">
      <c r="A8463" s="617" t="s">
        <v>18088</v>
      </c>
      <c r="B8463" s="618" t="s">
        <v>18089</v>
      </c>
      <c r="C8463" s="619" t="s">
        <v>99</v>
      </c>
      <c r="D8463" s="620">
        <v>6.79</v>
      </c>
      <c r="E8463" s="620">
        <v>13.72</v>
      </c>
      <c r="F8463" s="620">
        <v>20.51</v>
      </c>
    </row>
    <row r="8464" spans="1:6">
      <c r="A8464" s="617" t="s">
        <v>18090</v>
      </c>
      <c r="B8464" s="618" t="s">
        <v>18091</v>
      </c>
      <c r="C8464" s="619" t="s">
        <v>5421</v>
      </c>
      <c r="D8464" s="620">
        <v>3.85</v>
      </c>
      <c r="E8464" s="620">
        <v>7.51</v>
      </c>
      <c r="F8464" s="620">
        <v>11.36</v>
      </c>
    </row>
    <row r="8465" spans="1:6">
      <c r="A8465" s="617" t="s">
        <v>18092</v>
      </c>
      <c r="B8465" s="618" t="s">
        <v>18093</v>
      </c>
      <c r="C8465" s="619" t="s">
        <v>5421</v>
      </c>
      <c r="D8465" s="620">
        <v>22.46</v>
      </c>
      <c r="E8465" s="620">
        <v>41.05</v>
      </c>
      <c r="F8465" s="620">
        <v>63.51</v>
      </c>
    </row>
    <row r="8466" spans="1:6">
      <c r="A8466" s="617" t="s">
        <v>18094</v>
      </c>
      <c r="B8466" s="618" t="s">
        <v>18095</v>
      </c>
      <c r="C8466" s="619" t="s">
        <v>5421</v>
      </c>
      <c r="D8466" s="620">
        <v>8.23</v>
      </c>
      <c r="E8466" s="620">
        <v>9.92</v>
      </c>
      <c r="F8466" s="620">
        <v>18.149999999999999</v>
      </c>
    </row>
    <row r="8467" spans="1:6">
      <c r="A8467" s="617" t="s">
        <v>18096</v>
      </c>
      <c r="B8467" s="618" t="s">
        <v>18097</v>
      </c>
      <c r="C8467" s="619" t="s">
        <v>5421</v>
      </c>
      <c r="D8467" s="620">
        <v>4.24</v>
      </c>
      <c r="E8467" s="620">
        <v>8.57</v>
      </c>
      <c r="F8467" s="620">
        <v>12.81</v>
      </c>
    </row>
    <row r="8468" spans="1:6">
      <c r="A8468" s="621"/>
      <c r="B8468" s="627" t="s">
        <v>8656</v>
      </c>
      <c r="C8468" s="628"/>
      <c r="D8468" s="629"/>
      <c r="E8468" s="629"/>
      <c r="F8468" s="629"/>
    </row>
    <row r="8469" spans="1:6" ht="45">
      <c r="A8469" s="612">
        <v>94273</v>
      </c>
      <c r="B8469" s="613" t="s">
        <v>8657</v>
      </c>
      <c r="C8469" s="614" t="s">
        <v>5421</v>
      </c>
      <c r="D8469" s="615">
        <v>39.14</v>
      </c>
      <c r="E8469" s="615">
        <v>14.56</v>
      </c>
      <c r="F8469" s="615">
        <v>53.7</v>
      </c>
    </row>
    <row r="8470" spans="1:6" ht="45">
      <c r="A8470" s="612">
        <v>94274</v>
      </c>
      <c r="B8470" s="613" t="s">
        <v>8658</v>
      </c>
      <c r="C8470" s="614" t="s">
        <v>5421</v>
      </c>
      <c r="D8470" s="615">
        <v>40.520000000000003</v>
      </c>
      <c r="E8470" s="615">
        <v>17.79</v>
      </c>
      <c r="F8470" s="615">
        <v>58.31</v>
      </c>
    </row>
    <row r="8471" spans="1:6" ht="45">
      <c r="A8471" s="612">
        <v>94275</v>
      </c>
      <c r="B8471" s="613" t="s">
        <v>11929</v>
      </c>
      <c r="C8471" s="614" t="s">
        <v>5421</v>
      </c>
      <c r="D8471" s="615">
        <v>35.15</v>
      </c>
      <c r="E8471" s="615">
        <v>13.19</v>
      </c>
      <c r="F8471" s="615">
        <v>48.34</v>
      </c>
    </row>
    <row r="8472" spans="1:6" ht="45">
      <c r="A8472" s="612">
        <v>94276</v>
      </c>
      <c r="B8472" s="613" t="s">
        <v>11930</v>
      </c>
      <c r="C8472" s="614" t="s">
        <v>5421</v>
      </c>
      <c r="D8472" s="615">
        <v>36.54</v>
      </c>
      <c r="E8472" s="615">
        <v>16.420000000000002</v>
      </c>
      <c r="F8472" s="615">
        <v>52.96</v>
      </c>
    </row>
    <row r="8473" spans="1:6" ht="45">
      <c r="A8473" s="612">
        <v>94277</v>
      </c>
      <c r="B8473" s="613" t="s">
        <v>10569</v>
      </c>
      <c r="C8473" s="614" t="s">
        <v>5421</v>
      </c>
      <c r="D8473" s="615">
        <v>30.58</v>
      </c>
      <c r="E8473" s="615">
        <v>12.19</v>
      </c>
      <c r="F8473" s="615">
        <v>42.77</v>
      </c>
    </row>
    <row r="8474" spans="1:6" ht="45">
      <c r="A8474" s="612">
        <v>94278</v>
      </c>
      <c r="B8474" s="613" t="s">
        <v>10570</v>
      </c>
      <c r="C8474" s="614" t="s">
        <v>5421</v>
      </c>
      <c r="D8474" s="615">
        <v>31.97</v>
      </c>
      <c r="E8474" s="615">
        <v>15.42</v>
      </c>
      <c r="F8474" s="615">
        <v>47.39</v>
      </c>
    </row>
    <row r="8475" spans="1:6" ht="45">
      <c r="A8475" s="612">
        <v>94279</v>
      </c>
      <c r="B8475" s="613" t="s">
        <v>10571</v>
      </c>
      <c r="C8475" s="614" t="s">
        <v>5421</v>
      </c>
      <c r="D8475" s="615">
        <v>37.75</v>
      </c>
      <c r="E8475" s="615">
        <v>11.2</v>
      </c>
      <c r="F8475" s="615">
        <v>48.95</v>
      </c>
    </row>
    <row r="8476" spans="1:6" ht="45">
      <c r="A8476" s="612">
        <v>94280</v>
      </c>
      <c r="B8476" s="613" t="s">
        <v>10572</v>
      </c>
      <c r="C8476" s="614" t="s">
        <v>5421</v>
      </c>
      <c r="D8476" s="615">
        <v>39.14</v>
      </c>
      <c r="E8476" s="615">
        <v>14.43</v>
      </c>
      <c r="F8476" s="615">
        <v>53.57</v>
      </c>
    </row>
    <row r="8477" spans="1:6" ht="30">
      <c r="A8477" s="612">
        <v>94263</v>
      </c>
      <c r="B8477" s="613" t="s">
        <v>8659</v>
      </c>
      <c r="C8477" s="614" t="s">
        <v>5421</v>
      </c>
      <c r="D8477" s="615">
        <v>20.07</v>
      </c>
      <c r="E8477" s="615">
        <v>13.02</v>
      </c>
      <c r="F8477" s="615">
        <v>33.090000000000003</v>
      </c>
    </row>
    <row r="8478" spans="1:6" ht="30">
      <c r="A8478" s="612">
        <v>94264</v>
      </c>
      <c r="B8478" s="613" t="s">
        <v>8660</v>
      </c>
      <c r="C8478" s="614" t="s">
        <v>5421</v>
      </c>
      <c r="D8478" s="615">
        <v>21.5</v>
      </c>
      <c r="E8478" s="615">
        <v>15.52</v>
      </c>
      <c r="F8478" s="615">
        <v>37.020000000000003</v>
      </c>
    </row>
    <row r="8479" spans="1:6" ht="30">
      <c r="A8479" s="612">
        <v>94265</v>
      </c>
      <c r="B8479" s="613" t="s">
        <v>8661</v>
      </c>
      <c r="C8479" s="614" t="s">
        <v>5421</v>
      </c>
      <c r="D8479" s="615">
        <v>28.73</v>
      </c>
      <c r="E8479" s="615">
        <v>13.84</v>
      </c>
      <c r="F8479" s="615">
        <v>42.57</v>
      </c>
    </row>
    <row r="8480" spans="1:6" ht="30">
      <c r="A8480" s="612">
        <v>94266</v>
      </c>
      <c r="B8480" s="613" t="s">
        <v>8662</v>
      </c>
      <c r="C8480" s="614" t="s">
        <v>5421</v>
      </c>
      <c r="D8480" s="615">
        <v>30.34</v>
      </c>
      <c r="E8480" s="615">
        <v>16.72</v>
      </c>
      <c r="F8480" s="615">
        <v>47.06</v>
      </c>
    </row>
    <row r="8481" spans="1:6" ht="30">
      <c r="A8481" s="612">
        <v>94281</v>
      </c>
      <c r="B8481" s="613" t="s">
        <v>8663</v>
      </c>
      <c r="C8481" s="614" t="s">
        <v>5421</v>
      </c>
      <c r="D8481" s="615">
        <v>36.33</v>
      </c>
      <c r="E8481" s="615">
        <v>18.07</v>
      </c>
      <c r="F8481" s="615">
        <v>54.4</v>
      </c>
    </row>
    <row r="8482" spans="1:6" ht="30">
      <c r="A8482" s="612">
        <v>94282</v>
      </c>
      <c r="B8482" s="613" t="s">
        <v>8664</v>
      </c>
      <c r="C8482" s="614" t="s">
        <v>5421</v>
      </c>
      <c r="D8482" s="615">
        <v>40.54</v>
      </c>
      <c r="E8482" s="615">
        <v>27.92</v>
      </c>
      <c r="F8482" s="615">
        <v>68.459999999999994</v>
      </c>
    </row>
    <row r="8483" spans="1:6" ht="30">
      <c r="A8483" s="612">
        <v>94283</v>
      </c>
      <c r="B8483" s="613" t="s">
        <v>8665</v>
      </c>
      <c r="C8483" s="614" t="s">
        <v>5421</v>
      </c>
      <c r="D8483" s="615">
        <v>48.85</v>
      </c>
      <c r="E8483" s="615">
        <v>19.71</v>
      </c>
      <c r="F8483" s="615">
        <v>68.56</v>
      </c>
    </row>
    <row r="8484" spans="1:6" ht="30">
      <c r="A8484" s="612">
        <v>94284</v>
      </c>
      <c r="B8484" s="613" t="s">
        <v>8666</v>
      </c>
      <c r="C8484" s="614" t="s">
        <v>5421</v>
      </c>
      <c r="D8484" s="615">
        <v>53.07</v>
      </c>
      <c r="E8484" s="615">
        <v>29.55</v>
      </c>
      <c r="F8484" s="615">
        <v>82.62</v>
      </c>
    </row>
    <row r="8485" spans="1:6" ht="30">
      <c r="A8485" s="612">
        <v>94285</v>
      </c>
      <c r="B8485" s="613" t="s">
        <v>8667</v>
      </c>
      <c r="C8485" s="614" t="s">
        <v>5421</v>
      </c>
      <c r="D8485" s="615">
        <v>61.19</v>
      </c>
      <c r="E8485" s="615">
        <v>20.87</v>
      </c>
      <c r="F8485" s="615">
        <v>82.06</v>
      </c>
    </row>
    <row r="8486" spans="1:6" ht="30">
      <c r="A8486" s="612">
        <v>94286</v>
      </c>
      <c r="B8486" s="613" t="s">
        <v>8668</v>
      </c>
      <c r="C8486" s="614" t="s">
        <v>5421</v>
      </c>
      <c r="D8486" s="615">
        <v>65.400000000000006</v>
      </c>
      <c r="E8486" s="615">
        <v>30.72</v>
      </c>
      <c r="F8486" s="615">
        <v>96.12</v>
      </c>
    </row>
    <row r="8487" spans="1:6" ht="30">
      <c r="A8487" s="612">
        <v>94287</v>
      </c>
      <c r="B8487" s="613" t="s">
        <v>8669</v>
      </c>
      <c r="C8487" s="614" t="s">
        <v>5421</v>
      </c>
      <c r="D8487" s="615">
        <v>26.41</v>
      </c>
      <c r="E8487" s="615">
        <v>16.47</v>
      </c>
      <c r="F8487" s="615">
        <v>42.88</v>
      </c>
    </row>
    <row r="8488" spans="1:6" ht="30">
      <c r="A8488" s="612">
        <v>94288</v>
      </c>
      <c r="B8488" s="613" t="s">
        <v>8670</v>
      </c>
      <c r="C8488" s="614" t="s">
        <v>5421</v>
      </c>
      <c r="D8488" s="615">
        <v>30.07</v>
      </c>
      <c r="E8488" s="615">
        <v>25.1</v>
      </c>
      <c r="F8488" s="615">
        <v>55.17</v>
      </c>
    </row>
    <row r="8489" spans="1:6" ht="30">
      <c r="A8489" s="612">
        <v>94289</v>
      </c>
      <c r="B8489" s="613" t="s">
        <v>8671</v>
      </c>
      <c r="C8489" s="614" t="s">
        <v>5421</v>
      </c>
      <c r="D8489" s="615">
        <v>35.21</v>
      </c>
      <c r="E8489" s="615">
        <v>17.93</v>
      </c>
      <c r="F8489" s="615">
        <v>53.14</v>
      </c>
    </row>
    <row r="8490" spans="1:6" ht="30">
      <c r="A8490" s="612">
        <v>94290</v>
      </c>
      <c r="B8490" s="613" t="s">
        <v>8672</v>
      </c>
      <c r="C8490" s="614" t="s">
        <v>5421</v>
      </c>
      <c r="D8490" s="615">
        <v>38.89</v>
      </c>
      <c r="E8490" s="615">
        <v>26.53</v>
      </c>
      <c r="F8490" s="615">
        <v>65.42</v>
      </c>
    </row>
    <row r="8491" spans="1:6" ht="30">
      <c r="A8491" s="612">
        <v>94291</v>
      </c>
      <c r="B8491" s="613" t="s">
        <v>8673</v>
      </c>
      <c r="C8491" s="614" t="s">
        <v>5421</v>
      </c>
      <c r="D8491" s="615">
        <v>43.79</v>
      </c>
      <c r="E8491" s="615">
        <v>18.95</v>
      </c>
      <c r="F8491" s="615">
        <v>62.74</v>
      </c>
    </row>
    <row r="8492" spans="1:6" ht="30">
      <c r="A8492" s="612">
        <v>94292</v>
      </c>
      <c r="B8492" s="613" t="s">
        <v>8674</v>
      </c>
      <c r="C8492" s="614" t="s">
        <v>5421</v>
      </c>
      <c r="D8492" s="615">
        <v>47.49</v>
      </c>
      <c r="E8492" s="615">
        <v>27.55</v>
      </c>
      <c r="F8492" s="615">
        <v>75.040000000000006</v>
      </c>
    </row>
    <row r="8493" spans="1:6" ht="30">
      <c r="A8493" s="612">
        <v>94293</v>
      </c>
      <c r="B8493" s="613" t="s">
        <v>8675</v>
      </c>
      <c r="C8493" s="614" t="s">
        <v>5421</v>
      </c>
      <c r="D8493" s="615">
        <v>131.06</v>
      </c>
      <c r="E8493" s="615">
        <v>30.2</v>
      </c>
      <c r="F8493" s="615">
        <v>161.26</v>
      </c>
    </row>
    <row r="8494" spans="1:6" ht="45">
      <c r="A8494" s="612">
        <v>94267</v>
      </c>
      <c r="B8494" s="613" t="s">
        <v>8676</v>
      </c>
      <c r="C8494" s="614" t="s">
        <v>5421</v>
      </c>
      <c r="D8494" s="615">
        <v>35.51</v>
      </c>
      <c r="E8494" s="615">
        <v>14.65</v>
      </c>
      <c r="F8494" s="615">
        <v>50.16</v>
      </c>
    </row>
    <row r="8495" spans="1:6" ht="45">
      <c r="A8495" s="612">
        <v>94268</v>
      </c>
      <c r="B8495" s="613" t="s">
        <v>8677</v>
      </c>
      <c r="C8495" s="614" t="s">
        <v>5421</v>
      </c>
      <c r="D8495" s="615">
        <v>37.32</v>
      </c>
      <c r="E8495" s="615">
        <v>17.79</v>
      </c>
      <c r="F8495" s="615">
        <v>55.11</v>
      </c>
    </row>
    <row r="8496" spans="1:6" ht="45">
      <c r="A8496" s="612">
        <v>94269</v>
      </c>
      <c r="B8496" s="613" t="s">
        <v>8678</v>
      </c>
      <c r="C8496" s="614" t="s">
        <v>5421</v>
      </c>
      <c r="D8496" s="615">
        <v>53.08</v>
      </c>
      <c r="E8496" s="615">
        <v>17.64</v>
      </c>
      <c r="F8496" s="615">
        <v>70.72</v>
      </c>
    </row>
    <row r="8497" spans="1:6" ht="45">
      <c r="A8497" s="612">
        <v>94270</v>
      </c>
      <c r="B8497" s="613" t="s">
        <v>8679</v>
      </c>
      <c r="C8497" s="614" t="s">
        <v>5421</v>
      </c>
      <c r="D8497" s="615">
        <v>55.57</v>
      </c>
      <c r="E8497" s="615">
        <v>22.05</v>
      </c>
      <c r="F8497" s="615">
        <v>77.62</v>
      </c>
    </row>
    <row r="8498" spans="1:6" ht="45">
      <c r="A8498" s="612">
        <v>94271</v>
      </c>
      <c r="B8498" s="613" t="s">
        <v>11928</v>
      </c>
      <c r="C8498" s="614" t="s">
        <v>5421</v>
      </c>
      <c r="D8498" s="615">
        <v>64.930000000000007</v>
      </c>
      <c r="E8498" s="615">
        <v>21.2</v>
      </c>
      <c r="F8498" s="615">
        <v>86.13</v>
      </c>
    </row>
    <row r="8499" spans="1:6" ht="45">
      <c r="A8499" s="612">
        <v>94272</v>
      </c>
      <c r="B8499" s="613" t="s">
        <v>8680</v>
      </c>
      <c r="C8499" s="614" t="s">
        <v>5421</v>
      </c>
      <c r="D8499" s="615">
        <v>68.23</v>
      </c>
      <c r="E8499" s="615">
        <v>27.07</v>
      </c>
      <c r="F8499" s="615">
        <v>95.3</v>
      </c>
    </row>
    <row r="8500" spans="1:6">
      <c r="A8500" s="621"/>
      <c r="B8500" s="627" t="s">
        <v>18098</v>
      </c>
      <c r="C8500" s="628"/>
      <c r="D8500" s="629"/>
      <c r="E8500" s="629"/>
      <c r="F8500" s="629"/>
    </row>
    <row r="8501" spans="1:6" ht="45">
      <c r="A8501" s="612">
        <v>104491</v>
      </c>
      <c r="B8501" s="613" t="s">
        <v>14024</v>
      </c>
      <c r="C8501" s="614" t="s">
        <v>5421</v>
      </c>
      <c r="D8501" s="615">
        <v>2736.16</v>
      </c>
      <c r="E8501" s="615">
        <v>51.14</v>
      </c>
      <c r="F8501" s="615">
        <v>2787.3</v>
      </c>
    </row>
    <row r="8502" spans="1:6" ht="45">
      <c r="A8502" s="612">
        <v>104492</v>
      </c>
      <c r="B8502" s="613" t="s">
        <v>14025</v>
      </c>
      <c r="C8502" s="614" t="s">
        <v>5421</v>
      </c>
      <c r="D8502" s="615">
        <v>3419.28</v>
      </c>
      <c r="E8502" s="615">
        <v>62.9</v>
      </c>
      <c r="F8502" s="615">
        <v>3482.18</v>
      </c>
    </row>
    <row r="8503" spans="1:6" ht="45">
      <c r="A8503" s="612">
        <v>104494</v>
      </c>
      <c r="B8503" s="613" t="s">
        <v>14026</v>
      </c>
      <c r="C8503" s="614" t="s">
        <v>5421</v>
      </c>
      <c r="D8503" s="615">
        <v>4621.96</v>
      </c>
      <c r="E8503" s="615">
        <v>74.09</v>
      </c>
      <c r="F8503" s="615">
        <v>4696.05</v>
      </c>
    </row>
    <row r="8504" spans="1:6" ht="45">
      <c r="A8504" s="612">
        <v>104497</v>
      </c>
      <c r="B8504" s="613" t="s">
        <v>14027</v>
      </c>
      <c r="C8504" s="614" t="s">
        <v>5421</v>
      </c>
      <c r="D8504" s="615">
        <v>5544.33</v>
      </c>
      <c r="E8504" s="615">
        <v>113.18</v>
      </c>
      <c r="F8504" s="615">
        <v>5657.51</v>
      </c>
    </row>
    <row r="8505" spans="1:6" ht="30">
      <c r="A8505" s="612">
        <v>104515</v>
      </c>
      <c r="B8505" s="613" t="s">
        <v>14028</v>
      </c>
      <c r="C8505" s="614" t="s">
        <v>99</v>
      </c>
      <c r="D8505" s="615">
        <v>25.12</v>
      </c>
      <c r="E8505" s="615">
        <v>0.28999999999999998</v>
      </c>
      <c r="F8505" s="615">
        <v>25.41</v>
      </c>
    </row>
    <row r="8506" spans="1:6" ht="15.75">
      <c r="A8506" s="621"/>
      <c r="B8506" s="622" t="s">
        <v>11665</v>
      </c>
      <c r="C8506" s="628"/>
      <c r="D8506" s="629"/>
      <c r="E8506" s="629"/>
      <c r="F8506" s="629"/>
    </row>
    <row r="8507" spans="1:6">
      <c r="A8507" s="621"/>
      <c r="B8507" s="627" t="s">
        <v>11666</v>
      </c>
      <c r="C8507" s="628"/>
      <c r="D8507" s="629"/>
      <c r="E8507" s="629"/>
      <c r="F8507" s="629"/>
    </row>
    <row r="8508" spans="1:6">
      <c r="A8508" s="612">
        <v>97631</v>
      </c>
      <c r="B8508" s="613" t="s">
        <v>8396</v>
      </c>
      <c r="C8508" s="614" t="s">
        <v>99</v>
      </c>
      <c r="D8508" s="615">
        <v>1.08</v>
      </c>
      <c r="E8508" s="615">
        <v>2.4</v>
      </c>
      <c r="F8508" s="615">
        <v>3.48</v>
      </c>
    </row>
    <row r="8509" spans="1:6">
      <c r="A8509" s="617" t="s">
        <v>18099</v>
      </c>
      <c r="B8509" s="618" t="s">
        <v>18100</v>
      </c>
      <c r="C8509" s="619" t="s">
        <v>99</v>
      </c>
      <c r="D8509" s="620">
        <v>7.7</v>
      </c>
      <c r="E8509" s="620">
        <v>15.02</v>
      </c>
      <c r="F8509" s="620">
        <v>22.72</v>
      </c>
    </row>
    <row r="8510" spans="1:6">
      <c r="A8510" s="617" t="s">
        <v>18101</v>
      </c>
      <c r="B8510" s="618" t="s">
        <v>18102</v>
      </c>
      <c r="C8510" s="619" t="s">
        <v>5421</v>
      </c>
      <c r="D8510" s="620">
        <v>11.03</v>
      </c>
      <c r="E8510" s="620">
        <v>22.3</v>
      </c>
      <c r="F8510" s="620">
        <v>33.33</v>
      </c>
    </row>
    <row r="8511" spans="1:6">
      <c r="A8511" s="617" t="s">
        <v>18103</v>
      </c>
      <c r="B8511" s="618" t="s">
        <v>18104</v>
      </c>
      <c r="C8511" s="619" t="s">
        <v>99</v>
      </c>
      <c r="D8511" s="620">
        <v>15.84</v>
      </c>
      <c r="E8511" s="620">
        <v>0</v>
      </c>
      <c r="F8511" s="620">
        <v>15.84</v>
      </c>
    </row>
    <row r="8512" spans="1:6">
      <c r="A8512" s="617" t="s">
        <v>18105</v>
      </c>
      <c r="B8512" s="618" t="s">
        <v>18106</v>
      </c>
      <c r="C8512" s="619" t="s">
        <v>99</v>
      </c>
      <c r="D8512" s="620">
        <v>43.53</v>
      </c>
      <c r="E8512" s="620">
        <v>38.75</v>
      </c>
      <c r="F8512" s="620">
        <v>82.28</v>
      </c>
    </row>
    <row r="8513" spans="1:6">
      <c r="A8513" s="617" t="s">
        <v>18107</v>
      </c>
      <c r="B8513" s="618" t="s">
        <v>18108</v>
      </c>
      <c r="C8513" s="619" t="s">
        <v>99</v>
      </c>
      <c r="D8513" s="620">
        <v>39.840000000000003</v>
      </c>
      <c r="E8513" s="620">
        <v>42.35</v>
      </c>
      <c r="F8513" s="620">
        <v>82.19</v>
      </c>
    </row>
    <row r="8514" spans="1:6">
      <c r="A8514" s="617" t="s">
        <v>18109</v>
      </c>
      <c r="B8514" s="618" t="s">
        <v>18110</v>
      </c>
      <c r="C8514" s="619" t="s">
        <v>99</v>
      </c>
      <c r="D8514" s="620">
        <v>3.74</v>
      </c>
      <c r="E8514" s="620">
        <v>3</v>
      </c>
      <c r="F8514" s="620">
        <v>6.74</v>
      </c>
    </row>
    <row r="8515" spans="1:6">
      <c r="A8515" s="617" t="s">
        <v>18111</v>
      </c>
      <c r="B8515" s="618" t="s">
        <v>18112</v>
      </c>
      <c r="C8515" s="619" t="s">
        <v>99</v>
      </c>
      <c r="D8515" s="620">
        <v>21.35</v>
      </c>
      <c r="E8515" s="620">
        <v>0</v>
      </c>
      <c r="F8515" s="620">
        <v>21.35</v>
      </c>
    </row>
    <row r="8516" spans="1:6" ht="30">
      <c r="A8516" s="612">
        <v>97097</v>
      </c>
      <c r="B8516" s="613" t="s">
        <v>10674</v>
      </c>
      <c r="C8516" s="614" t="s">
        <v>99</v>
      </c>
      <c r="D8516" s="615">
        <v>32.630000000000003</v>
      </c>
      <c r="E8516" s="615">
        <v>1.87</v>
      </c>
      <c r="F8516" s="615">
        <v>34.5</v>
      </c>
    </row>
    <row r="8517" spans="1:6">
      <c r="A8517" s="617" t="s">
        <v>18113</v>
      </c>
      <c r="B8517" s="618" t="s">
        <v>18114</v>
      </c>
      <c r="C8517" s="619" t="s">
        <v>99</v>
      </c>
      <c r="D8517" s="620">
        <v>6.23</v>
      </c>
      <c r="E8517" s="620">
        <v>14.52</v>
      </c>
      <c r="F8517" s="620">
        <v>20.75</v>
      </c>
    </row>
    <row r="8518" spans="1:6">
      <c r="A8518" s="617" t="s">
        <v>18115</v>
      </c>
      <c r="B8518" s="618" t="s">
        <v>18116</v>
      </c>
      <c r="C8518" s="619" t="s">
        <v>99</v>
      </c>
      <c r="D8518" s="620">
        <v>8.64</v>
      </c>
      <c r="E8518" s="620">
        <v>19.96</v>
      </c>
      <c r="F8518" s="620">
        <v>28.6</v>
      </c>
    </row>
    <row r="8519" spans="1:6">
      <c r="A8519" s="621"/>
      <c r="B8519" s="627" t="s">
        <v>11661</v>
      </c>
      <c r="C8519" s="628"/>
      <c r="D8519" s="629"/>
      <c r="E8519" s="629"/>
      <c r="F8519" s="629"/>
    </row>
    <row r="8520" spans="1:6">
      <c r="A8520" s="612">
        <v>100574</v>
      </c>
      <c r="B8520" s="613" t="s">
        <v>5669</v>
      </c>
      <c r="C8520" s="614" t="s">
        <v>5435</v>
      </c>
      <c r="D8520" s="615">
        <v>1.1200000000000001</v>
      </c>
      <c r="E8520" s="615">
        <v>0.34</v>
      </c>
      <c r="F8520" s="615">
        <v>1.46</v>
      </c>
    </row>
    <row r="8521" spans="1:6">
      <c r="A8521" s="612">
        <v>100575</v>
      </c>
      <c r="B8521" s="613" t="s">
        <v>5680</v>
      </c>
      <c r="C8521" s="614" t="s">
        <v>99</v>
      </c>
      <c r="D8521" s="615">
        <v>0.09</v>
      </c>
      <c r="E8521" s="615">
        <v>0.04</v>
      </c>
      <c r="F8521" s="615">
        <v>0.13</v>
      </c>
    </row>
    <row r="8522" spans="1:6">
      <c r="A8522" s="612">
        <v>97113</v>
      </c>
      <c r="B8522" s="613" t="s">
        <v>13345</v>
      </c>
      <c r="C8522" s="614" t="s">
        <v>99</v>
      </c>
      <c r="D8522" s="615">
        <v>2.95</v>
      </c>
      <c r="E8522" s="615">
        <v>0.18</v>
      </c>
      <c r="F8522" s="615">
        <v>3.13</v>
      </c>
    </row>
    <row r="8523" spans="1:6">
      <c r="A8523" s="621"/>
      <c r="B8523" s="627" t="s">
        <v>8681</v>
      </c>
      <c r="C8523" s="628"/>
      <c r="D8523" s="629"/>
      <c r="E8523" s="629"/>
      <c r="F8523" s="629"/>
    </row>
    <row r="8524" spans="1:6" ht="30">
      <c r="A8524" s="612">
        <v>98679</v>
      </c>
      <c r="B8524" s="613" t="s">
        <v>8682</v>
      </c>
      <c r="C8524" s="614" t="s">
        <v>99</v>
      </c>
      <c r="D8524" s="615">
        <v>25.85</v>
      </c>
      <c r="E8524" s="615">
        <v>12.3</v>
      </c>
      <c r="F8524" s="615">
        <v>38.15</v>
      </c>
    </row>
    <row r="8525" spans="1:6" ht="30">
      <c r="A8525" s="612">
        <v>98680</v>
      </c>
      <c r="B8525" s="613" t="s">
        <v>8683</v>
      </c>
      <c r="C8525" s="614" t="s">
        <v>99</v>
      </c>
      <c r="D8525" s="615">
        <v>32.85</v>
      </c>
      <c r="E8525" s="615">
        <v>14.13</v>
      </c>
      <c r="F8525" s="615">
        <v>46.98</v>
      </c>
    </row>
    <row r="8526" spans="1:6" ht="30">
      <c r="A8526" s="612">
        <v>101749</v>
      </c>
      <c r="B8526" s="613" t="s">
        <v>8684</v>
      </c>
      <c r="C8526" s="614" t="s">
        <v>99</v>
      </c>
      <c r="D8526" s="615">
        <v>38.56</v>
      </c>
      <c r="E8526" s="615">
        <v>15.64</v>
      </c>
      <c r="F8526" s="615">
        <v>54.2</v>
      </c>
    </row>
    <row r="8527" spans="1:6" ht="30">
      <c r="A8527" s="612">
        <v>98681</v>
      </c>
      <c r="B8527" s="613" t="s">
        <v>8685</v>
      </c>
      <c r="C8527" s="614" t="s">
        <v>99</v>
      </c>
      <c r="D8527" s="615">
        <v>24.84</v>
      </c>
      <c r="E8527" s="615">
        <v>10.69</v>
      </c>
      <c r="F8527" s="615">
        <v>35.53</v>
      </c>
    </row>
    <row r="8528" spans="1:6" ht="30">
      <c r="A8528" s="612">
        <v>98682</v>
      </c>
      <c r="B8528" s="613" t="s">
        <v>8686</v>
      </c>
      <c r="C8528" s="614" t="s">
        <v>99</v>
      </c>
      <c r="D8528" s="615">
        <v>31.84</v>
      </c>
      <c r="E8528" s="615">
        <v>12.52</v>
      </c>
      <c r="F8528" s="615">
        <v>44.36</v>
      </c>
    </row>
    <row r="8529" spans="1:6" ht="30">
      <c r="A8529" s="612">
        <v>101750</v>
      </c>
      <c r="B8529" s="613" t="s">
        <v>8687</v>
      </c>
      <c r="C8529" s="614" t="s">
        <v>99</v>
      </c>
      <c r="D8529" s="615">
        <v>37.58</v>
      </c>
      <c r="E8529" s="615">
        <v>14.01</v>
      </c>
      <c r="F8529" s="615">
        <v>51.59</v>
      </c>
    </row>
    <row r="8530" spans="1:6">
      <c r="A8530" s="617" t="s">
        <v>18117</v>
      </c>
      <c r="B8530" s="618" t="s">
        <v>18118</v>
      </c>
      <c r="C8530" s="619" t="s">
        <v>99</v>
      </c>
      <c r="D8530" s="620">
        <v>50.59</v>
      </c>
      <c r="E8530" s="620">
        <v>18.89</v>
      </c>
      <c r="F8530" s="620">
        <v>69.48</v>
      </c>
    </row>
    <row r="8531" spans="1:6">
      <c r="A8531" s="621"/>
      <c r="B8531" s="627" t="s">
        <v>8688</v>
      </c>
      <c r="C8531" s="628"/>
      <c r="D8531" s="629"/>
      <c r="E8531" s="629"/>
      <c r="F8531" s="629"/>
    </row>
    <row r="8532" spans="1:6" ht="30">
      <c r="A8532" s="617" t="s">
        <v>18119</v>
      </c>
      <c r="B8532" s="618" t="s">
        <v>18120</v>
      </c>
      <c r="C8532" s="619" t="s">
        <v>99</v>
      </c>
      <c r="D8532" s="620">
        <v>36.72</v>
      </c>
      <c r="E8532" s="620">
        <v>0</v>
      </c>
      <c r="F8532" s="620">
        <v>36.72</v>
      </c>
    </row>
    <row r="8533" spans="1:6">
      <c r="A8533" s="621"/>
      <c r="B8533" s="627" t="s">
        <v>18121</v>
      </c>
      <c r="C8533" s="628"/>
      <c r="D8533" s="629"/>
      <c r="E8533" s="629"/>
      <c r="F8533" s="629"/>
    </row>
    <row r="8534" spans="1:6" ht="30">
      <c r="A8534" s="612">
        <v>103913</v>
      </c>
      <c r="B8534" s="613" t="s">
        <v>13361</v>
      </c>
      <c r="C8534" s="614" t="s">
        <v>99</v>
      </c>
      <c r="D8534" s="615">
        <v>111.13</v>
      </c>
      <c r="E8534" s="615">
        <v>9.48</v>
      </c>
      <c r="F8534" s="615">
        <v>120.61</v>
      </c>
    </row>
    <row r="8535" spans="1:6" ht="30">
      <c r="A8535" s="612">
        <v>103914</v>
      </c>
      <c r="B8535" s="613" t="s">
        <v>13362</v>
      </c>
      <c r="C8535" s="614" t="s">
        <v>99</v>
      </c>
      <c r="D8535" s="615">
        <v>129.46</v>
      </c>
      <c r="E8535" s="615">
        <v>10.63</v>
      </c>
      <c r="F8535" s="615">
        <v>140.09</v>
      </c>
    </row>
    <row r="8536" spans="1:6" ht="30">
      <c r="A8536" s="612">
        <v>103915</v>
      </c>
      <c r="B8536" s="613" t="s">
        <v>13363</v>
      </c>
      <c r="C8536" s="614" t="s">
        <v>99</v>
      </c>
      <c r="D8536" s="615">
        <v>142.77000000000001</v>
      </c>
      <c r="E8536" s="615">
        <v>11.15</v>
      </c>
      <c r="F8536" s="615">
        <v>153.91999999999999</v>
      </c>
    </row>
    <row r="8537" spans="1:6" ht="30">
      <c r="A8537" s="612">
        <v>103916</v>
      </c>
      <c r="B8537" s="613" t="s">
        <v>13364</v>
      </c>
      <c r="C8537" s="614" t="s">
        <v>99</v>
      </c>
      <c r="D8537" s="615">
        <v>161.91999999999999</v>
      </c>
      <c r="E8537" s="615">
        <v>12.41</v>
      </c>
      <c r="F8537" s="615">
        <v>174.33</v>
      </c>
    </row>
    <row r="8538" spans="1:6" ht="30">
      <c r="A8538" s="612">
        <v>103917</v>
      </c>
      <c r="B8538" s="613" t="s">
        <v>13365</v>
      </c>
      <c r="C8538" s="614" t="s">
        <v>99</v>
      </c>
      <c r="D8538" s="615">
        <v>189.66</v>
      </c>
      <c r="E8538" s="615">
        <v>13.34</v>
      </c>
      <c r="F8538" s="615">
        <v>203</v>
      </c>
    </row>
    <row r="8539" spans="1:6" ht="30">
      <c r="A8539" s="612">
        <v>103918</v>
      </c>
      <c r="B8539" s="613" t="s">
        <v>13366</v>
      </c>
      <c r="C8539" s="614" t="s">
        <v>99</v>
      </c>
      <c r="D8539" s="615">
        <v>199.27</v>
      </c>
      <c r="E8539" s="615">
        <v>14</v>
      </c>
      <c r="F8539" s="615">
        <v>213.27</v>
      </c>
    </row>
    <row r="8540" spans="1:6">
      <c r="A8540" s="621"/>
      <c r="B8540" s="627" t="s">
        <v>8689</v>
      </c>
      <c r="C8540" s="628"/>
      <c r="D8540" s="629"/>
      <c r="E8540" s="629"/>
      <c r="F8540" s="629"/>
    </row>
    <row r="8541" spans="1:6">
      <c r="A8541" s="612">
        <v>101747</v>
      </c>
      <c r="B8541" s="613" t="s">
        <v>8690</v>
      </c>
      <c r="C8541" s="614" t="s">
        <v>99</v>
      </c>
      <c r="D8541" s="615">
        <v>66.31</v>
      </c>
      <c r="E8541" s="615">
        <v>3.06</v>
      </c>
      <c r="F8541" s="615">
        <v>69.37</v>
      </c>
    </row>
    <row r="8542" spans="1:6" ht="30">
      <c r="A8542" s="612">
        <v>103074</v>
      </c>
      <c r="B8542" s="613" t="s">
        <v>10680</v>
      </c>
      <c r="C8542" s="614" t="s">
        <v>99</v>
      </c>
      <c r="D8542" s="615">
        <v>146.58000000000001</v>
      </c>
      <c r="E8542" s="615">
        <v>16.73</v>
      </c>
      <c r="F8542" s="615">
        <v>163.31</v>
      </c>
    </row>
    <row r="8543" spans="1:6" ht="30">
      <c r="A8543" s="612">
        <v>103075</v>
      </c>
      <c r="B8543" s="613" t="s">
        <v>10681</v>
      </c>
      <c r="C8543" s="614" t="s">
        <v>99</v>
      </c>
      <c r="D8543" s="615">
        <v>179.21</v>
      </c>
      <c r="E8543" s="615">
        <v>18.600000000000001</v>
      </c>
      <c r="F8543" s="615">
        <v>197.81</v>
      </c>
    </row>
    <row r="8544" spans="1:6" ht="30">
      <c r="A8544" s="612">
        <v>94990</v>
      </c>
      <c r="B8544" s="613" t="s">
        <v>13394</v>
      </c>
      <c r="C8544" s="614" t="s">
        <v>5435</v>
      </c>
      <c r="D8544" s="615">
        <v>512.16999999999996</v>
      </c>
      <c r="E8544" s="615">
        <v>187.21</v>
      </c>
      <c r="F8544" s="615">
        <v>699.38</v>
      </c>
    </row>
    <row r="8545" spans="1:6" ht="30">
      <c r="A8545" s="612">
        <v>94991</v>
      </c>
      <c r="B8545" s="613" t="s">
        <v>13395</v>
      </c>
      <c r="C8545" s="614" t="s">
        <v>5435</v>
      </c>
      <c r="D8545" s="615">
        <v>551.53</v>
      </c>
      <c r="E8545" s="615">
        <v>64.349999999999994</v>
      </c>
      <c r="F8545" s="615">
        <v>615.88</v>
      </c>
    </row>
    <row r="8546" spans="1:6" ht="45">
      <c r="A8546" s="612">
        <v>94992</v>
      </c>
      <c r="B8546" s="613" t="s">
        <v>13396</v>
      </c>
      <c r="C8546" s="614" t="s">
        <v>99</v>
      </c>
      <c r="D8546" s="615">
        <v>69.77</v>
      </c>
      <c r="E8546" s="615">
        <v>13.51</v>
      </c>
      <c r="F8546" s="615">
        <v>83.28</v>
      </c>
    </row>
    <row r="8547" spans="1:6" ht="30">
      <c r="A8547" s="612">
        <v>94993</v>
      </c>
      <c r="B8547" s="613" t="s">
        <v>13397</v>
      </c>
      <c r="C8547" s="614" t="s">
        <v>99</v>
      </c>
      <c r="D8547" s="615">
        <v>72.13</v>
      </c>
      <c r="E8547" s="615">
        <v>6.14</v>
      </c>
      <c r="F8547" s="615">
        <v>78.27</v>
      </c>
    </row>
    <row r="8548" spans="1:6" ht="45">
      <c r="A8548" s="612">
        <v>94994</v>
      </c>
      <c r="B8548" s="613" t="s">
        <v>13398</v>
      </c>
      <c r="C8548" s="614" t="s">
        <v>99</v>
      </c>
      <c r="D8548" s="615">
        <v>80.02</v>
      </c>
      <c r="E8548" s="615">
        <v>17.670000000000002</v>
      </c>
      <c r="F8548" s="615">
        <v>97.69</v>
      </c>
    </row>
    <row r="8549" spans="1:6" ht="30">
      <c r="A8549" s="612">
        <v>94995</v>
      </c>
      <c r="B8549" s="613" t="s">
        <v>13399</v>
      </c>
      <c r="C8549" s="614" t="s">
        <v>99</v>
      </c>
      <c r="D8549" s="615">
        <v>83.16</v>
      </c>
      <c r="E8549" s="615">
        <v>7.84</v>
      </c>
      <c r="F8549" s="615">
        <v>91</v>
      </c>
    </row>
    <row r="8550" spans="1:6" ht="30">
      <c r="A8550" s="612">
        <v>103904</v>
      </c>
      <c r="B8550" s="613" t="s">
        <v>13353</v>
      </c>
      <c r="C8550" s="614" t="s">
        <v>99</v>
      </c>
      <c r="D8550" s="615">
        <v>103.36</v>
      </c>
      <c r="E8550" s="615">
        <v>12.26</v>
      </c>
      <c r="F8550" s="615">
        <v>115.62</v>
      </c>
    </row>
    <row r="8551" spans="1:6" ht="30">
      <c r="A8551" s="612">
        <v>103905</v>
      </c>
      <c r="B8551" s="613" t="s">
        <v>13354</v>
      </c>
      <c r="C8551" s="614" t="s">
        <v>99</v>
      </c>
      <c r="D8551" s="615">
        <v>109.31</v>
      </c>
      <c r="E8551" s="615">
        <v>12.65</v>
      </c>
      <c r="F8551" s="615">
        <v>121.96</v>
      </c>
    </row>
    <row r="8552" spans="1:6" ht="30">
      <c r="A8552" s="612">
        <v>103907</v>
      </c>
      <c r="B8552" s="613" t="s">
        <v>13356</v>
      </c>
      <c r="C8552" s="614" t="s">
        <v>99</v>
      </c>
      <c r="D8552" s="615">
        <v>114.1</v>
      </c>
      <c r="E8552" s="615">
        <v>13</v>
      </c>
      <c r="F8552" s="615">
        <v>127.1</v>
      </c>
    </row>
    <row r="8553" spans="1:6" ht="30">
      <c r="A8553" s="612">
        <v>103908</v>
      </c>
      <c r="B8553" s="613" t="s">
        <v>13357</v>
      </c>
      <c r="C8553" s="614" t="s">
        <v>99</v>
      </c>
      <c r="D8553" s="615">
        <v>129.55000000000001</v>
      </c>
      <c r="E8553" s="615">
        <v>13.97</v>
      </c>
      <c r="F8553" s="615">
        <v>143.52000000000001</v>
      </c>
    </row>
    <row r="8554" spans="1:6" ht="30">
      <c r="A8554" s="612">
        <v>103909</v>
      </c>
      <c r="B8554" s="613" t="s">
        <v>13358</v>
      </c>
      <c r="C8554" s="614" t="s">
        <v>99</v>
      </c>
      <c r="D8554" s="615">
        <v>149.30000000000001</v>
      </c>
      <c r="E8554" s="615">
        <v>14.79</v>
      </c>
      <c r="F8554" s="615">
        <v>164.09</v>
      </c>
    </row>
    <row r="8555" spans="1:6" ht="30">
      <c r="A8555" s="612">
        <v>103911</v>
      </c>
      <c r="B8555" s="613" t="s">
        <v>13359</v>
      </c>
      <c r="C8555" s="614" t="s">
        <v>99</v>
      </c>
      <c r="D8555" s="615">
        <v>172.19</v>
      </c>
      <c r="E8555" s="615">
        <v>15.58</v>
      </c>
      <c r="F8555" s="615">
        <v>187.77</v>
      </c>
    </row>
    <row r="8556" spans="1:6" ht="30">
      <c r="A8556" s="612">
        <v>103912</v>
      </c>
      <c r="B8556" s="613" t="s">
        <v>13360</v>
      </c>
      <c r="C8556" s="614" t="s">
        <v>99</v>
      </c>
      <c r="D8556" s="615">
        <v>73.459999999999994</v>
      </c>
      <c r="E8556" s="615">
        <v>17.04</v>
      </c>
      <c r="F8556" s="615">
        <v>90.5</v>
      </c>
    </row>
    <row r="8557" spans="1:6" ht="30">
      <c r="A8557" s="612">
        <v>103906</v>
      </c>
      <c r="B8557" s="613" t="s">
        <v>13355</v>
      </c>
      <c r="C8557" s="614" t="s">
        <v>99</v>
      </c>
      <c r="D8557" s="615">
        <v>127.97</v>
      </c>
      <c r="E8557" s="615">
        <v>16.8</v>
      </c>
      <c r="F8557" s="615">
        <v>144.77000000000001</v>
      </c>
    </row>
    <row r="8558" spans="1:6">
      <c r="A8558" s="621"/>
      <c r="B8558" s="627" t="s">
        <v>11667</v>
      </c>
      <c r="C8558" s="628"/>
      <c r="D8558" s="629"/>
      <c r="E8558" s="629"/>
      <c r="F8558" s="629"/>
    </row>
    <row r="8559" spans="1:6" ht="30">
      <c r="A8559" s="612">
        <v>97104</v>
      </c>
      <c r="B8559" s="613" t="s">
        <v>13337</v>
      </c>
      <c r="C8559" s="614" t="s">
        <v>99</v>
      </c>
      <c r="D8559" s="615">
        <v>106.42</v>
      </c>
      <c r="E8559" s="615">
        <v>12.27</v>
      </c>
      <c r="F8559" s="615">
        <v>118.69</v>
      </c>
    </row>
    <row r="8560" spans="1:6" ht="30">
      <c r="A8560" s="612">
        <v>97105</v>
      </c>
      <c r="B8560" s="613" t="s">
        <v>13338</v>
      </c>
      <c r="C8560" s="614" t="s">
        <v>99</v>
      </c>
      <c r="D8560" s="615">
        <v>120.48</v>
      </c>
      <c r="E8560" s="615">
        <v>13.18</v>
      </c>
      <c r="F8560" s="615">
        <v>133.66</v>
      </c>
    </row>
    <row r="8561" spans="1:6" ht="30">
      <c r="A8561" s="612">
        <v>97106</v>
      </c>
      <c r="B8561" s="613" t="s">
        <v>13339</v>
      </c>
      <c r="C8561" s="614" t="s">
        <v>99</v>
      </c>
      <c r="D8561" s="615">
        <v>133.63999999999999</v>
      </c>
      <c r="E8561" s="615">
        <v>13.97</v>
      </c>
      <c r="F8561" s="615">
        <v>147.61000000000001</v>
      </c>
    </row>
    <row r="8562" spans="1:6" ht="30">
      <c r="A8562" s="612">
        <v>97107</v>
      </c>
      <c r="B8562" s="613" t="s">
        <v>13340</v>
      </c>
      <c r="C8562" s="614" t="s">
        <v>99</v>
      </c>
      <c r="D8562" s="615">
        <v>153.88999999999999</v>
      </c>
      <c r="E8562" s="615">
        <v>14.79</v>
      </c>
      <c r="F8562" s="615">
        <v>168.68</v>
      </c>
    </row>
    <row r="8563" spans="1:6" ht="30">
      <c r="A8563" s="612">
        <v>97108</v>
      </c>
      <c r="B8563" s="613" t="s">
        <v>13341</v>
      </c>
      <c r="C8563" s="614" t="s">
        <v>99</v>
      </c>
      <c r="D8563" s="615">
        <v>177.31</v>
      </c>
      <c r="E8563" s="615">
        <v>15.57</v>
      </c>
      <c r="F8563" s="615">
        <v>192.88</v>
      </c>
    </row>
    <row r="8564" spans="1:6" ht="30">
      <c r="A8564" s="612">
        <v>97109</v>
      </c>
      <c r="B8564" s="613" t="s">
        <v>13342</v>
      </c>
      <c r="C8564" s="614" t="s">
        <v>99</v>
      </c>
      <c r="D8564" s="615">
        <v>196.21</v>
      </c>
      <c r="E8564" s="615">
        <v>16.97</v>
      </c>
      <c r="F8564" s="615">
        <v>213.18</v>
      </c>
    </row>
    <row r="8565" spans="1:6" ht="30">
      <c r="A8565" s="612">
        <v>97111</v>
      </c>
      <c r="B8565" s="613" t="s">
        <v>13343</v>
      </c>
      <c r="C8565" s="614" t="s">
        <v>99</v>
      </c>
      <c r="D8565" s="615">
        <v>255.27</v>
      </c>
      <c r="E8565" s="615">
        <v>16.149999999999999</v>
      </c>
      <c r="F8565" s="615">
        <v>271.42</v>
      </c>
    </row>
    <row r="8566" spans="1:6" ht="30">
      <c r="A8566" s="612">
        <v>97112</v>
      </c>
      <c r="B8566" s="613" t="s">
        <v>13344</v>
      </c>
      <c r="C8566" s="614" t="s">
        <v>99</v>
      </c>
      <c r="D8566" s="615">
        <v>212.61</v>
      </c>
      <c r="E8566" s="615">
        <v>15.11</v>
      </c>
      <c r="F8566" s="615">
        <v>227.72</v>
      </c>
    </row>
    <row r="8567" spans="1:6">
      <c r="A8567" s="621"/>
      <c r="B8567" s="627" t="s">
        <v>11667</v>
      </c>
      <c r="C8567" s="628"/>
      <c r="D8567" s="629"/>
      <c r="E8567" s="629"/>
      <c r="F8567" s="629"/>
    </row>
    <row r="8568" spans="1:6" ht="30">
      <c r="A8568" s="612">
        <v>97116</v>
      </c>
      <c r="B8568" s="613" t="s">
        <v>13348</v>
      </c>
      <c r="C8568" s="614" t="s">
        <v>5815</v>
      </c>
      <c r="D8568" s="615">
        <v>17.600000000000001</v>
      </c>
      <c r="E8568" s="615">
        <v>7.35</v>
      </c>
      <c r="F8568" s="615">
        <v>24.95</v>
      </c>
    </row>
    <row r="8569" spans="1:6" ht="30">
      <c r="A8569" s="612">
        <v>97117</v>
      </c>
      <c r="B8569" s="613" t="s">
        <v>13349</v>
      </c>
      <c r="C8569" s="614" t="s">
        <v>5815</v>
      </c>
      <c r="D8569" s="615">
        <v>16.87</v>
      </c>
      <c r="E8569" s="615">
        <v>4.71</v>
      </c>
      <c r="F8569" s="615">
        <v>21.58</v>
      </c>
    </row>
    <row r="8570" spans="1:6" ht="30">
      <c r="A8570" s="612">
        <v>97118</v>
      </c>
      <c r="B8570" s="613" t="s">
        <v>13350</v>
      </c>
      <c r="C8570" s="614" t="s">
        <v>5815</v>
      </c>
      <c r="D8570" s="615">
        <v>14.77</v>
      </c>
      <c r="E8570" s="615">
        <v>3.01</v>
      </c>
      <c r="F8570" s="615">
        <v>17.78</v>
      </c>
    </row>
    <row r="8571" spans="1:6" ht="30">
      <c r="A8571" s="612">
        <v>97119</v>
      </c>
      <c r="B8571" s="613" t="s">
        <v>13351</v>
      </c>
      <c r="C8571" s="614" t="s">
        <v>5815</v>
      </c>
      <c r="D8571" s="615">
        <v>14.11</v>
      </c>
      <c r="E8571" s="615">
        <v>1.82</v>
      </c>
      <c r="F8571" s="615">
        <v>15.93</v>
      </c>
    </row>
    <row r="8572" spans="1:6">
      <c r="A8572" s="612">
        <v>97113</v>
      </c>
      <c r="B8572" s="613" t="s">
        <v>13345</v>
      </c>
      <c r="C8572" s="614" t="s">
        <v>99</v>
      </c>
      <c r="D8572" s="615">
        <v>2.95</v>
      </c>
      <c r="E8572" s="615">
        <v>0.18</v>
      </c>
      <c r="F8572" s="615">
        <v>3.13</v>
      </c>
    </row>
    <row r="8573" spans="1:6">
      <c r="A8573" s="612">
        <v>97114</v>
      </c>
      <c r="B8573" s="613" t="s">
        <v>13346</v>
      </c>
      <c r="C8573" s="614" t="s">
        <v>5421</v>
      </c>
      <c r="D8573" s="615">
        <v>0.06</v>
      </c>
      <c r="E8573" s="615">
        <v>0.33</v>
      </c>
      <c r="F8573" s="615">
        <v>0.39</v>
      </c>
    </row>
    <row r="8574" spans="1:6" ht="30">
      <c r="A8574" s="612">
        <v>97115</v>
      </c>
      <c r="B8574" s="613" t="s">
        <v>13347</v>
      </c>
      <c r="C8574" s="614" t="s">
        <v>5815</v>
      </c>
      <c r="D8574" s="615">
        <v>35.94</v>
      </c>
      <c r="E8574" s="615">
        <v>9.69</v>
      </c>
      <c r="F8574" s="615">
        <v>45.63</v>
      </c>
    </row>
    <row r="8575" spans="1:6" ht="30">
      <c r="A8575" s="612">
        <v>97120</v>
      </c>
      <c r="B8575" s="613" t="s">
        <v>13352</v>
      </c>
      <c r="C8575" s="614" t="s">
        <v>5815</v>
      </c>
      <c r="D8575" s="615">
        <v>9.0500000000000007</v>
      </c>
      <c r="E8575" s="615">
        <v>1.1399999999999999</v>
      </c>
      <c r="F8575" s="615">
        <v>10.19</v>
      </c>
    </row>
    <row r="8576" spans="1:6" ht="15.75">
      <c r="A8576" s="621"/>
      <c r="B8576" s="622" t="s">
        <v>11668</v>
      </c>
      <c r="C8576" s="628"/>
      <c r="D8576" s="629"/>
      <c r="E8576" s="629"/>
      <c r="F8576" s="629"/>
    </row>
    <row r="8577" spans="1:6">
      <c r="A8577" s="621"/>
      <c r="B8577" s="627" t="s">
        <v>11669</v>
      </c>
      <c r="C8577" s="628"/>
      <c r="D8577" s="629"/>
      <c r="E8577" s="629"/>
      <c r="F8577" s="629"/>
    </row>
    <row r="8578" spans="1:6" ht="45">
      <c r="A8578" s="612">
        <v>101814</v>
      </c>
      <c r="B8578" s="613" t="s">
        <v>11042</v>
      </c>
      <c r="C8578" s="614" t="s">
        <v>99</v>
      </c>
      <c r="D8578" s="615">
        <v>23.55</v>
      </c>
      <c r="E8578" s="615">
        <v>20.96</v>
      </c>
      <c r="F8578" s="615">
        <v>44.51</v>
      </c>
    </row>
    <row r="8579" spans="1:6" ht="45">
      <c r="A8579" s="612">
        <v>101816</v>
      </c>
      <c r="B8579" s="613" t="s">
        <v>11043</v>
      </c>
      <c r="C8579" s="614" t="s">
        <v>99</v>
      </c>
      <c r="D8579" s="615">
        <v>42.69</v>
      </c>
      <c r="E8579" s="615">
        <v>26.33</v>
      </c>
      <c r="F8579" s="615">
        <v>69.02</v>
      </c>
    </row>
    <row r="8580" spans="1:6" ht="45">
      <c r="A8580" s="612">
        <v>101817</v>
      </c>
      <c r="B8580" s="613" t="s">
        <v>11044</v>
      </c>
      <c r="C8580" s="614" t="s">
        <v>99</v>
      </c>
      <c r="D8580" s="615">
        <v>24.55</v>
      </c>
      <c r="E8580" s="615">
        <v>25.52</v>
      </c>
      <c r="F8580" s="615">
        <v>50.07</v>
      </c>
    </row>
    <row r="8581" spans="1:6" ht="45">
      <c r="A8581" s="612">
        <v>101819</v>
      </c>
      <c r="B8581" s="613" t="s">
        <v>11045</v>
      </c>
      <c r="C8581" s="614" t="s">
        <v>99</v>
      </c>
      <c r="D8581" s="615">
        <v>34.270000000000003</v>
      </c>
      <c r="E8581" s="615">
        <v>29.65</v>
      </c>
      <c r="F8581" s="615">
        <v>63.92</v>
      </c>
    </row>
    <row r="8582" spans="1:6" ht="45">
      <c r="A8582" s="612">
        <v>101850</v>
      </c>
      <c r="B8582" s="613" t="s">
        <v>11075</v>
      </c>
      <c r="C8582" s="614" t="s">
        <v>99</v>
      </c>
      <c r="D8582" s="615">
        <v>32.119999999999997</v>
      </c>
      <c r="E8582" s="615">
        <v>26.25</v>
      </c>
      <c r="F8582" s="615">
        <v>58.37</v>
      </c>
    </row>
    <row r="8583" spans="1:6" ht="45">
      <c r="A8583" s="612">
        <v>101852</v>
      </c>
      <c r="B8583" s="613" t="s">
        <v>11076</v>
      </c>
      <c r="C8583" s="614" t="s">
        <v>99</v>
      </c>
      <c r="D8583" s="615">
        <v>42.45</v>
      </c>
      <c r="E8583" s="615">
        <v>30.07</v>
      </c>
      <c r="F8583" s="615">
        <v>72.52</v>
      </c>
    </row>
    <row r="8584" spans="1:6" ht="45">
      <c r="A8584" s="612">
        <v>101853</v>
      </c>
      <c r="B8584" s="613" t="s">
        <v>11077</v>
      </c>
      <c r="C8584" s="614" t="s">
        <v>99</v>
      </c>
      <c r="D8584" s="615">
        <v>29.7</v>
      </c>
      <c r="E8584" s="615">
        <v>21.39</v>
      </c>
      <c r="F8584" s="615">
        <v>51.09</v>
      </c>
    </row>
    <row r="8585" spans="1:6" ht="45">
      <c r="A8585" s="612">
        <v>101855</v>
      </c>
      <c r="B8585" s="613" t="s">
        <v>11078</v>
      </c>
      <c r="C8585" s="614" t="s">
        <v>99</v>
      </c>
      <c r="D8585" s="615">
        <v>49.32</v>
      </c>
      <c r="E8585" s="615">
        <v>26.46</v>
      </c>
      <c r="F8585" s="615">
        <v>75.78</v>
      </c>
    </row>
    <row r="8586" spans="1:6" ht="45">
      <c r="A8586" s="612">
        <v>101856</v>
      </c>
      <c r="B8586" s="613" t="s">
        <v>11079</v>
      </c>
      <c r="C8586" s="614" t="s">
        <v>99</v>
      </c>
      <c r="D8586" s="615">
        <v>11.51</v>
      </c>
      <c r="E8586" s="615">
        <v>13.6</v>
      </c>
      <c r="F8586" s="615">
        <v>25.11</v>
      </c>
    </row>
    <row r="8587" spans="1:6" ht="45">
      <c r="A8587" s="612">
        <v>101857</v>
      </c>
      <c r="B8587" s="613" t="s">
        <v>11080</v>
      </c>
      <c r="C8587" s="614" t="s">
        <v>99</v>
      </c>
      <c r="D8587" s="615">
        <v>13.69</v>
      </c>
      <c r="E8587" s="615">
        <v>18.2</v>
      </c>
      <c r="F8587" s="615">
        <v>31.89</v>
      </c>
    </row>
    <row r="8588" spans="1:6" ht="45">
      <c r="A8588" s="612">
        <v>101858</v>
      </c>
      <c r="B8588" s="613" t="s">
        <v>11081</v>
      </c>
      <c r="C8588" s="614" t="s">
        <v>99</v>
      </c>
      <c r="D8588" s="615">
        <v>11.68</v>
      </c>
      <c r="E8588" s="615">
        <v>14.01</v>
      </c>
      <c r="F8588" s="615">
        <v>25.69</v>
      </c>
    </row>
    <row r="8589" spans="1:6" ht="45">
      <c r="A8589" s="612">
        <v>101859</v>
      </c>
      <c r="B8589" s="613" t="s">
        <v>11082</v>
      </c>
      <c r="C8589" s="614" t="s">
        <v>99</v>
      </c>
      <c r="D8589" s="615">
        <v>12.64</v>
      </c>
      <c r="E8589" s="615">
        <v>15.96</v>
      </c>
      <c r="F8589" s="615">
        <v>28.6</v>
      </c>
    </row>
    <row r="8590" spans="1:6" ht="45">
      <c r="A8590" s="612">
        <v>101860</v>
      </c>
      <c r="B8590" s="613" t="s">
        <v>11083</v>
      </c>
      <c r="C8590" s="614" t="s">
        <v>99</v>
      </c>
      <c r="D8590" s="615">
        <v>14.12</v>
      </c>
      <c r="E8590" s="615">
        <v>19.05</v>
      </c>
      <c r="F8590" s="615">
        <v>33.17</v>
      </c>
    </row>
    <row r="8591" spans="1:6" ht="45">
      <c r="A8591" s="612">
        <v>101861</v>
      </c>
      <c r="B8591" s="613" t="s">
        <v>11084</v>
      </c>
      <c r="C8591" s="614" t="s">
        <v>99</v>
      </c>
      <c r="D8591" s="615">
        <v>13.38</v>
      </c>
      <c r="E8591" s="615">
        <v>17.52</v>
      </c>
      <c r="F8591" s="615">
        <v>30.9</v>
      </c>
    </row>
    <row r="8592" spans="1:6" ht="45">
      <c r="A8592" s="612">
        <v>101862</v>
      </c>
      <c r="B8592" s="613" t="s">
        <v>11085</v>
      </c>
      <c r="C8592" s="614" t="s">
        <v>99</v>
      </c>
      <c r="D8592" s="615">
        <v>14.34</v>
      </c>
      <c r="E8592" s="615">
        <v>19.52</v>
      </c>
      <c r="F8592" s="615">
        <v>33.86</v>
      </c>
    </row>
    <row r="8593" spans="1:6" ht="45">
      <c r="A8593" s="612">
        <v>101863</v>
      </c>
      <c r="B8593" s="613" t="s">
        <v>11086</v>
      </c>
      <c r="C8593" s="614" t="s">
        <v>99</v>
      </c>
      <c r="D8593" s="615">
        <v>11.81</v>
      </c>
      <c r="E8593" s="615">
        <v>14.28</v>
      </c>
      <c r="F8593" s="615">
        <v>26.09</v>
      </c>
    </row>
    <row r="8594" spans="1:6" ht="45">
      <c r="A8594" s="612">
        <v>101864</v>
      </c>
      <c r="B8594" s="613" t="s">
        <v>11087</v>
      </c>
      <c r="C8594" s="614" t="s">
        <v>99</v>
      </c>
      <c r="D8594" s="615">
        <v>13.31</v>
      </c>
      <c r="E8594" s="615">
        <v>17.350000000000001</v>
      </c>
      <c r="F8594" s="615">
        <v>30.66</v>
      </c>
    </row>
    <row r="8595" spans="1:6" ht="45">
      <c r="A8595" s="612">
        <v>101865</v>
      </c>
      <c r="B8595" s="613" t="s">
        <v>11088</v>
      </c>
      <c r="C8595" s="614" t="s">
        <v>99</v>
      </c>
      <c r="D8595" s="615">
        <v>14.8</v>
      </c>
      <c r="E8595" s="615">
        <v>20.440000000000001</v>
      </c>
      <c r="F8595" s="615">
        <v>35.24</v>
      </c>
    </row>
    <row r="8596" spans="1:6" ht="45">
      <c r="A8596" s="612">
        <v>101866</v>
      </c>
      <c r="B8596" s="613" t="s">
        <v>11089</v>
      </c>
      <c r="C8596" s="614" t="s">
        <v>99</v>
      </c>
      <c r="D8596" s="615">
        <v>13.46</v>
      </c>
      <c r="E8596" s="615">
        <v>17.68</v>
      </c>
      <c r="F8596" s="615">
        <v>31.14</v>
      </c>
    </row>
    <row r="8597" spans="1:6" ht="45">
      <c r="A8597" s="612">
        <v>101867</v>
      </c>
      <c r="B8597" s="613" t="s">
        <v>11090</v>
      </c>
      <c r="C8597" s="614" t="s">
        <v>99</v>
      </c>
      <c r="D8597" s="615">
        <v>14.95</v>
      </c>
      <c r="E8597" s="615">
        <v>20.75</v>
      </c>
      <c r="F8597" s="615">
        <v>35.700000000000003</v>
      </c>
    </row>
    <row r="8598" spans="1:6" ht="45">
      <c r="A8598" s="612">
        <v>101868</v>
      </c>
      <c r="B8598" s="613" t="s">
        <v>11091</v>
      </c>
      <c r="C8598" s="614" t="s">
        <v>99</v>
      </c>
      <c r="D8598" s="615">
        <v>12.42</v>
      </c>
      <c r="E8598" s="615">
        <v>15.51</v>
      </c>
      <c r="F8598" s="615">
        <v>27.93</v>
      </c>
    </row>
    <row r="8599" spans="1:6" ht="45">
      <c r="A8599" s="612">
        <v>101869</v>
      </c>
      <c r="B8599" s="613" t="s">
        <v>11092</v>
      </c>
      <c r="C8599" s="614" t="s">
        <v>99</v>
      </c>
      <c r="D8599" s="615">
        <v>13.9</v>
      </c>
      <c r="E8599" s="615">
        <v>18.600000000000001</v>
      </c>
      <c r="F8599" s="615">
        <v>32.5</v>
      </c>
    </row>
    <row r="8600" spans="1:6" ht="45">
      <c r="A8600" s="612">
        <v>101870</v>
      </c>
      <c r="B8600" s="613" t="s">
        <v>11093</v>
      </c>
      <c r="C8600" s="614" t="s">
        <v>99</v>
      </c>
      <c r="D8600" s="615">
        <v>15.41</v>
      </c>
      <c r="E8600" s="615">
        <v>21.66</v>
      </c>
      <c r="F8600" s="615">
        <v>37.07</v>
      </c>
    </row>
    <row r="8601" spans="1:6">
      <c r="A8601" s="617" t="s">
        <v>18122</v>
      </c>
      <c r="B8601" s="618" t="s">
        <v>18123</v>
      </c>
      <c r="C8601" s="619" t="s">
        <v>99</v>
      </c>
      <c r="D8601" s="620">
        <v>3.85</v>
      </c>
      <c r="E8601" s="620">
        <v>7.51</v>
      </c>
      <c r="F8601" s="620">
        <v>11.36</v>
      </c>
    </row>
    <row r="8602" spans="1:6">
      <c r="A8602" s="617" t="s">
        <v>18124</v>
      </c>
      <c r="B8602" s="618" t="s">
        <v>18125</v>
      </c>
      <c r="C8602" s="619" t="s">
        <v>5421</v>
      </c>
      <c r="D8602" s="620">
        <v>13.58</v>
      </c>
      <c r="E8602" s="620">
        <v>27.43</v>
      </c>
      <c r="F8602" s="620">
        <v>41.01</v>
      </c>
    </row>
    <row r="8603" spans="1:6">
      <c r="A8603" s="617" t="s">
        <v>18126</v>
      </c>
      <c r="B8603" s="618" t="s">
        <v>18127</v>
      </c>
      <c r="C8603" s="619" t="s">
        <v>99</v>
      </c>
      <c r="D8603" s="620">
        <v>11.03</v>
      </c>
      <c r="E8603" s="620">
        <v>22.3</v>
      </c>
      <c r="F8603" s="620">
        <v>33.33</v>
      </c>
    </row>
    <row r="8604" spans="1:6">
      <c r="A8604" s="617" t="s">
        <v>18128</v>
      </c>
      <c r="B8604" s="618" t="s">
        <v>18129</v>
      </c>
      <c r="C8604" s="619" t="s">
        <v>99</v>
      </c>
      <c r="D8604" s="620">
        <v>6.79</v>
      </c>
      <c r="E8604" s="620">
        <v>13.72</v>
      </c>
      <c r="F8604" s="620">
        <v>20.51</v>
      </c>
    </row>
    <row r="8605" spans="1:6">
      <c r="A8605" s="617" t="s">
        <v>18130</v>
      </c>
      <c r="B8605" s="618" t="s">
        <v>18131</v>
      </c>
      <c r="C8605" s="619" t="s">
        <v>99</v>
      </c>
      <c r="D8605" s="620">
        <v>4.6399999999999997</v>
      </c>
      <c r="E8605" s="620">
        <v>9.64</v>
      </c>
      <c r="F8605" s="620">
        <v>14.28</v>
      </c>
    </row>
    <row r="8606" spans="1:6">
      <c r="A8606" s="617" t="s">
        <v>18132</v>
      </c>
      <c r="B8606" s="618" t="s">
        <v>18133</v>
      </c>
      <c r="C8606" s="619" t="s">
        <v>5421</v>
      </c>
      <c r="D8606" s="620">
        <v>2.3199999999999998</v>
      </c>
      <c r="E8606" s="620">
        <v>4.82</v>
      </c>
      <c r="F8606" s="620">
        <v>7.14</v>
      </c>
    </row>
    <row r="8607" spans="1:6">
      <c r="A8607" s="617" t="s">
        <v>18134</v>
      </c>
      <c r="B8607" s="618" t="s">
        <v>18135</v>
      </c>
      <c r="C8607" s="619" t="s">
        <v>99</v>
      </c>
      <c r="D8607" s="620">
        <v>19.670000000000002</v>
      </c>
      <c r="E8607" s="620">
        <v>17.04</v>
      </c>
      <c r="F8607" s="620">
        <v>36.71</v>
      </c>
    </row>
    <row r="8608" spans="1:6">
      <c r="A8608" s="617" t="s">
        <v>18136</v>
      </c>
      <c r="B8608" s="618" t="s">
        <v>18137</v>
      </c>
      <c r="C8608" s="619" t="s">
        <v>99</v>
      </c>
      <c r="D8608" s="620">
        <v>33.85</v>
      </c>
      <c r="E8608" s="620">
        <v>17.04</v>
      </c>
      <c r="F8608" s="620">
        <v>50.89</v>
      </c>
    </row>
    <row r="8609" spans="1:6">
      <c r="A8609" s="617" t="s">
        <v>18138</v>
      </c>
      <c r="B8609" s="618" t="s">
        <v>18139</v>
      </c>
      <c r="C8609" s="619" t="s">
        <v>99</v>
      </c>
      <c r="D8609" s="620">
        <v>40.9</v>
      </c>
      <c r="E8609" s="620">
        <v>17.04</v>
      </c>
      <c r="F8609" s="620">
        <v>57.94</v>
      </c>
    </row>
    <row r="8610" spans="1:6">
      <c r="A8610" s="617" t="s">
        <v>18140</v>
      </c>
      <c r="B8610" s="618" t="s">
        <v>17854</v>
      </c>
      <c r="C8610" s="619" t="s">
        <v>99</v>
      </c>
      <c r="D8610" s="620">
        <v>11.88</v>
      </c>
      <c r="E8610" s="620">
        <v>24.01</v>
      </c>
      <c r="F8610" s="620">
        <v>35.89</v>
      </c>
    </row>
    <row r="8611" spans="1:6" ht="30">
      <c r="A8611" s="617" t="s">
        <v>18141</v>
      </c>
      <c r="B8611" s="618" t="s">
        <v>18142</v>
      </c>
      <c r="C8611" s="619" t="s">
        <v>99</v>
      </c>
      <c r="D8611" s="620">
        <v>33.25</v>
      </c>
      <c r="E8611" s="620">
        <v>26.27</v>
      </c>
      <c r="F8611" s="620">
        <v>59.52</v>
      </c>
    </row>
    <row r="8612" spans="1:6">
      <c r="A8612" s="617" t="s">
        <v>18143</v>
      </c>
      <c r="B8612" s="618" t="s">
        <v>18144</v>
      </c>
      <c r="C8612" s="619" t="s">
        <v>99</v>
      </c>
      <c r="D8612" s="620">
        <v>55.59</v>
      </c>
      <c r="E8612" s="620">
        <v>63.72</v>
      </c>
      <c r="F8612" s="620">
        <v>119.31</v>
      </c>
    </row>
    <row r="8613" spans="1:6">
      <c r="A8613" s="617" t="s">
        <v>18145</v>
      </c>
      <c r="B8613" s="618" t="s">
        <v>18146</v>
      </c>
      <c r="C8613" s="619" t="s">
        <v>99</v>
      </c>
      <c r="D8613" s="620">
        <v>22.47</v>
      </c>
      <c r="E8613" s="620">
        <v>16.16</v>
      </c>
      <c r="F8613" s="620">
        <v>38.630000000000003</v>
      </c>
    </row>
    <row r="8614" spans="1:6">
      <c r="A8614" s="617" t="s">
        <v>18147</v>
      </c>
      <c r="B8614" s="618" t="s">
        <v>18148</v>
      </c>
      <c r="C8614" s="619" t="s">
        <v>99</v>
      </c>
      <c r="D8614" s="620">
        <v>14</v>
      </c>
      <c r="E8614" s="620">
        <v>16.16</v>
      </c>
      <c r="F8614" s="620">
        <v>30.16</v>
      </c>
    </row>
    <row r="8615" spans="1:6">
      <c r="A8615" s="617" t="s">
        <v>18149</v>
      </c>
      <c r="B8615" s="618" t="s">
        <v>18150</v>
      </c>
      <c r="C8615" s="619" t="s">
        <v>99</v>
      </c>
      <c r="D8615" s="620">
        <v>38.57</v>
      </c>
      <c r="E8615" s="620">
        <v>38.32</v>
      </c>
      <c r="F8615" s="620">
        <v>76.89</v>
      </c>
    </row>
    <row r="8616" spans="1:6">
      <c r="A8616" s="617" t="s">
        <v>18151</v>
      </c>
      <c r="B8616" s="618" t="s">
        <v>18152</v>
      </c>
      <c r="C8616" s="619" t="s">
        <v>99</v>
      </c>
      <c r="D8616" s="620">
        <v>27.16</v>
      </c>
      <c r="E8616" s="620">
        <v>30.04</v>
      </c>
      <c r="F8616" s="620">
        <v>57.2</v>
      </c>
    </row>
    <row r="8617" spans="1:6" ht="30">
      <c r="A8617" s="617" t="s">
        <v>18153</v>
      </c>
      <c r="B8617" s="618" t="s">
        <v>18154</v>
      </c>
      <c r="C8617" s="619" t="s">
        <v>99</v>
      </c>
      <c r="D8617" s="620">
        <v>38.24</v>
      </c>
      <c r="E8617" s="620">
        <v>37.549999999999997</v>
      </c>
      <c r="F8617" s="620">
        <v>75.790000000000006</v>
      </c>
    </row>
    <row r="8618" spans="1:6">
      <c r="A8618" s="617" t="s">
        <v>18155</v>
      </c>
      <c r="B8618" s="618" t="s">
        <v>18156</v>
      </c>
      <c r="C8618" s="619" t="s">
        <v>99</v>
      </c>
      <c r="D8618" s="620">
        <v>20.38</v>
      </c>
      <c r="E8618" s="620">
        <v>30.04</v>
      </c>
      <c r="F8618" s="620">
        <v>50.42</v>
      </c>
    </row>
    <row r="8619" spans="1:6">
      <c r="A8619" s="617" t="s">
        <v>18157</v>
      </c>
      <c r="B8619" s="618" t="s">
        <v>18158</v>
      </c>
      <c r="C8619" s="619" t="s">
        <v>99</v>
      </c>
      <c r="D8619" s="620">
        <v>10.01</v>
      </c>
      <c r="E8619" s="620">
        <v>19.53</v>
      </c>
      <c r="F8619" s="620">
        <v>29.54</v>
      </c>
    </row>
    <row r="8620" spans="1:6">
      <c r="A8620" s="617" t="s">
        <v>18159</v>
      </c>
      <c r="B8620" s="618" t="s">
        <v>18160</v>
      </c>
      <c r="C8620" s="619" t="s">
        <v>99</v>
      </c>
      <c r="D8620" s="620">
        <v>4.62</v>
      </c>
      <c r="E8620" s="620">
        <v>9.01</v>
      </c>
      <c r="F8620" s="620">
        <v>13.63</v>
      </c>
    </row>
    <row r="8621" spans="1:6">
      <c r="A8621" s="617" t="s">
        <v>18161</v>
      </c>
      <c r="B8621" s="618" t="s">
        <v>18162</v>
      </c>
      <c r="C8621" s="619" t="s">
        <v>99</v>
      </c>
      <c r="D8621" s="620">
        <v>4.62</v>
      </c>
      <c r="E8621" s="620">
        <v>9.01</v>
      </c>
      <c r="F8621" s="620">
        <v>13.63</v>
      </c>
    </row>
    <row r="8622" spans="1:6">
      <c r="A8622" s="617" t="s">
        <v>18163</v>
      </c>
      <c r="B8622" s="618" t="s">
        <v>18164</v>
      </c>
      <c r="C8622" s="619" t="s">
        <v>99</v>
      </c>
      <c r="D8622" s="620">
        <v>4.62</v>
      </c>
      <c r="E8622" s="620">
        <v>9.01</v>
      </c>
      <c r="F8622" s="620">
        <v>13.63</v>
      </c>
    </row>
    <row r="8623" spans="1:6">
      <c r="A8623" s="621"/>
      <c r="B8623" s="627" t="s">
        <v>11661</v>
      </c>
      <c r="C8623" s="628"/>
      <c r="D8623" s="629"/>
      <c r="E8623" s="629"/>
      <c r="F8623" s="629"/>
    </row>
    <row r="8624" spans="1:6">
      <c r="A8624" s="612">
        <v>100574</v>
      </c>
      <c r="B8624" s="613" t="s">
        <v>5669</v>
      </c>
      <c r="C8624" s="614" t="s">
        <v>5435</v>
      </c>
      <c r="D8624" s="615">
        <v>1.1200000000000001</v>
      </c>
      <c r="E8624" s="615">
        <v>0.34</v>
      </c>
      <c r="F8624" s="615">
        <v>1.46</v>
      </c>
    </row>
    <row r="8625" spans="1:6">
      <c r="A8625" s="612">
        <v>100575</v>
      </c>
      <c r="B8625" s="613" t="s">
        <v>5680</v>
      </c>
      <c r="C8625" s="614" t="s">
        <v>99</v>
      </c>
      <c r="D8625" s="615">
        <v>0.09</v>
      </c>
      <c r="E8625" s="615">
        <v>0.04</v>
      </c>
      <c r="F8625" s="615">
        <v>0.13</v>
      </c>
    </row>
    <row r="8626" spans="1:6">
      <c r="A8626" s="612">
        <v>97113</v>
      </c>
      <c r="B8626" s="613" t="s">
        <v>13345</v>
      </c>
      <c r="C8626" s="614" t="s">
        <v>99</v>
      </c>
      <c r="D8626" s="615">
        <v>2.95</v>
      </c>
      <c r="E8626" s="615">
        <v>0.18</v>
      </c>
      <c r="F8626" s="615">
        <v>3.13</v>
      </c>
    </row>
    <row r="8627" spans="1:6">
      <c r="A8627" s="612">
        <v>97113</v>
      </c>
      <c r="B8627" s="613" t="s">
        <v>13345</v>
      </c>
      <c r="C8627" s="614" t="s">
        <v>99</v>
      </c>
      <c r="D8627" s="615">
        <v>2.95</v>
      </c>
      <c r="E8627" s="615">
        <v>0.18</v>
      </c>
      <c r="F8627" s="615">
        <v>3.13</v>
      </c>
    </row>
    <row r="8628" spans="1:6">
      <c r="A8628" s="621"/>
      <c r="B8628" s="627" t="s">
        <v>11670</v>
      </c>
      <c r="C8628" s="628"/>
      <c r="D8628" s="629"/>
      <c r="E8628" s="629"/>
      <c r="F8628" s="629"/>
    </row>
    <row r="8629" spans="1:6">
      <c r="A8629" s="612">
        <v>98671</v>
      </c>
      <c r="B8629" s="613" t="s">
        <v>8691</v>
      </c>
      <c r="C8629" s="614" t="s">
        <v>99</v>
      </c>
      <c r="D8629" s="615">
        <v>392.75</v>
      </c>
      <c r="E8629" s="615">
        <v>37.42</v>
      </c>
      <c r="F8629" s="615">
        <v>430.17</v>
      </c>
    </row>
    <row r="8630" spans="1:6">
      <c r="A8630" s="612">
        <v>98672</v>
      </c>
      <c r="B8630" s="613" t="s">
        <v>8692</v>
      </c>
      <c r="C8630" s="614" t="s">
        <v>99</v>
      </c>
      <c r="D8630" s="615">
        <v>613.76</v>
      </c>
      <c r="E8630" s="615">
        <v>37.42</v>
      </c>
      <c r="F8630" s="615">
        <v>651.17999999999995</v>
      </c>
    </row>
    <row r="8631" spans="1:6" ht="30">
      <c r="A8631" s="612">
        <v>101090</v>
      </c>
      <c r="B8631" s="613" t="s">
        <v>8693</v>
      </c>
      <c r="C8631" s="614" t="s">
        <v>99</v>
      </c>
      <c r="D8631" s="615">
        <v>225.02</v>
      </c>
      <c r="E8631" s="615">
        <v>21.35</v>
      </c>
      <c r="F8631" s="615">
        <v>246.37</v>
      </c>
    </row>
    <row r="8632" spans="1:6">
      <c r="A8632" s="612">
        <v>101731</v>
      </c>
      <c r="B8632" s="613" t="s">
        <v>8694</v>
      </c>
      <c r="C8632" s="614" t="s">
        <v>99</v>
      </c>
      <c r="D8632" s="615">
        <v>337.82</v>
      </c>
      <c r="E8632" s="615">
        <v>38.369999999999997</v>
      </c>
      <c r="F8632" s="615">
        <v>376.19</v>
      </c>
    </row>
    <row r="8633" spans="1:6" ht="30">
      <c r="A8633" s="612">
        <v>101732</v>
      </c>
      <c r="B8633" s="613" t="s">
        <v>8695</v>
      </c>
      <c r="C8633" s="614" t="s">
        <v>99</v>
      </c>
      <c r="D8633" s="615">
        <v>81.45</v>
      </c>
      <c r="E8633" s="615">
        <v>26.04</v>
      </c>
      <c r="F8633" s="615">
        <v>107.49</v>
      </c>
    </row>
    <row r="8634" spans="1:6" ht="45">
      <c r="A8634" s="612">
        <v>104162</v>
      </c>
      <c r="B8634" s="613" t="s">
        <v>13393</v>
      </c>
      <c r="C8634" s="614" t="s">
        <v>99</v>
      </c>
      <c r="D8634" s="615">
        <v>69.260000000000005</v>
      </c>
      <c r="E8634" s="615">
        <v>33.76</v>
      </c>
      <c r="F8634" s="615">
        <v>103.02</v>
      </c>
    </row>
    <row r="8635" spans="1:6">
      <c r="A8635" s="617" t="s">
        <v>18165</v>
      </c>
      <c r="B8635" s="618" t="s">
        <v>18166</v>
      </c>
      <c r="C8635" s="619" t="s">
        <v>99</v>
      </c>
      <c r="D8635" s="620">
        <v>174.75</v>
      </c>
      <c r="E8635" s="620">
        <v>4.26</v>
      </c>
      <c r="F8635" s="620">
        <v>179.01</v>
      </c>
    </row>
    <row r="8636" spans="1:6">
      <c r="A8636" s="612">
        <v>101092</v>
      </c>
      <c r="B8636" s="613" t="s">
        <v>8696</v>
      </c>
      <c r="C8636" s="614" t="s">
        <v>99</v>
      </c>
      <c r="D8636" s="615">
        <v>396.12</v>
      </c>
      <c r="E8636" s="615">
        <v>46.46</v>
      </c>
      <c r="F8636" s="615">
        <v>442.58</v>
      </c>
    </row>
    <row r="8637" spans="1:6">
      <c r="A8637" s="612">
        <v>101093</v>
      </c>
      <c r="B8637" s="613" t="s">
        <v>8697</v>
      </c>
      <c r="C8637" s="614" t="s">
        <v>99</v>
      </c>
      <c r="D8637" s="615">
        <v>617.13</v>
      </c>
      <c r="E8637" s="615">
        <v>46.46</v>
      </c>
      <c r="F8637" s="615">
        <v>663.59</v>
      </c>
    </row>
    <row r="8638" spans="1:6" ht="30">
      <c r="A8638" s="617" t="s">
        <v>18167</v>
      </c>
      <c r="B8638" s="618" t="s">
        <v>18168</v>
      </c>
      <c r="C8638" s="619" t="s">
        <v>99</v>
      </c>
      <c r="D8638" s="620">
        <v>120.41</v>
      </c>
      <c r="E8638" s="620">
        <v>26.89</v>
      </c>
      <c r="F8638" s="620">
        <v>147.30000000000001</v>
      </c>
    </row>
    <row r="8639" spans="1:6" ht="30">
      <c r="A8639" s="612">
        <v>101167</v>
      </c>
      <c r="B8639" s="613" t="s">
        <v>8698</v>
      </c>
      <c r="C8639" s="614" t="s">
        <v>99</v>
      </c>
      <c r="D8639" s="615">
        <v>76.84</v>
      </c>
      <c r="E8639" s="615">
        <v>12.81</v>
      </c>
      <c r="F8639" s="615">
        <v>89.65</v>
      </c>
    </row>
    <row r="8640" spans="1:6" ht="30">
      <c r="A8640" s="612">
        <v>101169</v>
      </c>
      <c r="B8640" s="613" t="s">
        <v>8699</v>
      </c>
      <c r="C8640" s="614" t="s">
        <v>99</v>
      </c>
      <c r="D8640" s="615">
        <v>87.16</v>
      </c>
      <c r="E8640" s="615">
        <v>16.670000000000002</v>
      </c>
      <c r="F8640" s="615">
        <v>103.83</v>
      </c>
    </row>
    <row r="8641" spans="1:6" ht="30">
      <c r="A8641" s="612">
        <v>101170</v>
      </c>
      <c r="B8641" s="613" t="s">
        <v>8700</v>
      </c>
      <c r="C8641" s="614" t="s">
        <v>99</v>
      </c>
      <c r="D8641" s="615">
        <v>28.71</v>
      </c>
      <c r="E8641" s="615">
        <v>10.15</v>
      </c>
      <c r="F8641" s="615">
        <v>38.86</v>
      </c>
    </row>
    <row r="8642" spans="1:6" ht="30">
      <c r="A8642" s="612">
        <v>101172</v>
      </c>
      <c r="B8642" s="613" t="s">
        <v>8701</v>
      </c>
      <c r="C8642" s="614" t="s">
        <v>99</v>
      </c>
      <c r="D8642" s="615">
        <v>48.48</v>
      </c>
      <c r="E8642" s="615">
        <v>15.21</v>
      </c>
      <c r="F8642" s="615">
        <v>63.69</v>
      </c>
    </row>
    <row r="8643" spans="1:6">
      <c r="A8643" s="621"/>
      <c r="B8643" s="627" t="s">
        <v>11671</v>
      </c>
      <c r="C8643" s="628"/>
      <c r="D8643" s="629"/>
      <c r="E8643" s="629"/>
      <c r="F8643" s="629"/>
    </row>
    <row r="8644" spans="1:6">
      <c r="A8644" s="612">
        <v>101740</v>
      </c>
      <c r="B8644" s="613" t="s">
        <v>8702</v>
      </c>
      <c r="C8644" s="614" t="s">
        <v>5421</v>
      </c>
      <c r="D8644" s="615">
        <v>31.02</v>
      </c>
      <c r="E8644" s="615">
        <v>23.52</v>
      </c>
      <c r="F8644" s="615">
        <v>54.54</v>
      </c>
    </row>
    <row r="8645" spans="1:6">
      <c r="A8645" s="612">
        <v>101741</v>
      </c>
      <c r="B8645" s="613" t="s">
        <v>8703</v>
      </c>
      <c r="C8645" s="614" t="s">
        <v>5421</v>
      </c>
      <c r="D8645" s="615">
        <v>8.9700000000000006</v>
      </c>
      <c r="E8645" s="615">
        <v>16.23</v>
      </c>
      <c r="F8645" s="615">
        <v>25.2</v>
      </c>
    </row>
    <row r="8646" spans="1:6">
      <c r="A8646" s="617" t="s">
        <v>18169</v>
      </c>
      <c r="B8646" s="618" t="s">
        <v>18170</v>
      </c>
      <c r="C8646" s="619" t="s">
        <v>5421</v>
      </c>
      <c r="D8646" s="620">
        <v>9.0299999999999994</v>
      </c>
      <c r="E8646" s="620">
        <v>16.18</v>
      </c>
      <c r="F8646" s="620">
        <v>25.21</v>
      </c>
    </row>
    <row r="8647" spans="1:6">
      <c r="A8647" s="612">
        <v>98685</v>
      </c>
      <c r="B8647" s="613" t="s">
        <v>8704</v>
      </c>
      <c r="C8647" s="614" t="s">
        <v>5421</v>
      </c>
      <c r="D8647" s="615">
        <v>69.41</v>
      </c>
      <c r="E8647" s="615">
        <v>9.4</v>
      </c>
      <c r="F8647" s="615">
        <v>78.81</v>
      </c>
    </row>
    <row r="8648" spans="1:6">
      <c r="A8648" s="612">
        <v>98697</v>
      </c>
      <c r="B8648" s="613" t="s">
        <v>8705</v>
      </c>
      <c r="C8648" s="614" t="s">
        <v>5421</v>
      </c>
      <c r="D8648" s="615">
        <v>67.12</v>
      </c>
      <c r="E8648" s="615">
        <v>9.4</v>
      </c>
      <c r="F8648" s="615">
        <v>76.52</v>
      </c>
    </row>
    <row r="8649" spans="1:6">
      <c r="A8649" s="621"/>
      <c r="B8649" s="627" t="s">
        <v>11672</v>
      </c>
      <c r="C8649" s="628"/>
      <c r="D8649" s="629"/>
      <c r="E8649" s="629"/>
      <c r="F8649" s="629"/>
    </row>
    <row r="8650" spans="1:6">
      <c r="A8650" s="612">
        <v>98689</v>
      </c>
      <c r="B8650" s="613" t="s">
        <v>8706</v>
      </c>
      <c r="C8650" s="614" t="s">
        <v>5421</v>
      </c>
      <c r="D8650" s="615">
        <v>95.67</v>
      </c>
      <c r="E8650" s="615">
        <v>17.22</v>
      </c>
      <c r="F8650" s="615">
        <v>112.89</v>
      </c>
    </row>
    <row r="8651" spans="1:6">
      <c r="A8651" s="612">
        <v>98695</v>
      </c>
      <c r="B8651" s="613" t="s">
        <v>8707</v>
      </c>
      <c r="C8651" s="614" t="s">
        <v>5421</v>
      </c>
      <c r="D8651" s="615">
        <v>98.13</v>
      </c>
      <c r="E8651" s="615">
        <v>17.22</v>
      </c>
      <c r="F8651" s="615">
        <v>115.35</v>
      </c>
    </row>
    <row r="8652" spans="1:6">
      <c r="A8652" s="617" t="s">
        <v>18171</v>
      </c>
      <c r="B8652" s="618" t="s">
        <v>18172</v>
      </c>
      <c r="C8652" s="619" t="s">
        <v>5421</v>
      </c>
      <c r="D8652" s="620">
        <v>76.33</v>
      </c>
      <c r="E8652" s="620">
        <v>17.23</v>
      </c>
      <c r="F8652" s="620">
        <v>93.56</v>
      </c>
    </row>
    <row r="8653" spans="1:6" ht="15.75">
      <c r="A8653" s="621"/>
      <c r="B8653" s="622" t="s">
        <v>11673</v>
      </c>
      <c r="C8653" s="628"/>
      <c r="D8653" s="629"/>
      <c r="E8653" s="629"/>
      <c r="F8653" s="629"/>
    </row>
    <row r="8654" spans="1:6">
      <c r="A8654" s="621"/>
      <c r="B8654" s="627" t="s">
        <v>11674</v>
      </c>
      <c r="C8654" s="628"/>
      <c r="D8654" s="629"/>
      <c r="E8654" s="629"/>
      <c r="F8654" s="629"/>
    </row>
    <row r="8655" spans="1:6" ht="30">
      <c r="A8655" s="612">
        <v>97635</v>
      </c>
      <c r="B8655" s="613" t="s">
        <v>8708</v>
      </c>
      <c r="C8655" s="614" t="s">
        <v>99</v>
      </c>
      <c r="D8655" s="615">
        <v>4.79</v>
      </c>
      <c r="E8655" s="615">
        <v>10.62</v>
      </c>
      <c r="F8655" s="615">
        <v>15.41</v>
      </c>
    </row>
    <row r="8656" spans="1:6" ht="45">
      <c r="A8656" s="617" t="s">
        <v>18173</v>
      </c>
      <c r="B8656" s="618" t="s">
        <v>18174</v>
      </c>
      <c r="C8656" s="619" t="s">
        <v>99</v>
      </c>
      <c r="D8656" s="620">
        <v>12.01</v>
      </c>
      <c r="E8656" s="620">
        <v>12.25</v>
      </c>
      <c r="F8656" s="620">
        <v>24.26</v>
      </c>
    </row>
    <row r="8657" spans="1:6" ht="45">
      <c r="A8657" s="612">
        <v>101820</v>
      </c>
      <c r="B8657" s="613" t="s">
        <v>11046</v>
      </c>
      <c r="C8657" s="614" t="s">
        <v>99</v>
      </c>
      <c r="D8657" s="615">
        <v>17.23</v>
      </c>
      <c r="E8657" s="615">
        <v>24.22</v>
      </c>
      <c r="F8657" s="615">
        <v>41.45</v>
      </c>
    </row>
    <row r="8658" spans="1:6" ht="45">
      <c r="A8658" s="612">
        <v>102988</v>
      </c>
      <c r="B8658" s="613" t="s">
        <v>11095</v>
      </c>
      <c r="C8658" s="614" t="s">
        <v>99</v>
      </c>
      <c r="D8658" s="615">
        <v>22.23</v>
      </c>
      <c r="E8658" s="615">
        <v>33.83</v>
      </c>
      <c r="F8658" s="615">
        <v>56.06</v>
      </c>
    </row>
    <row r="8659" spans="1:6">
      <c r="A8659" s="617" t="s">
        <v>18175</v>
      </c>
      <c r="B8659" s="618" t="s">
        <v>18176</v>
      </c>
      <c r="C8659" s="619" t="s">
        <v>99</v>
      </c>
      <c r="D8659" s="620">
        <v>3.85</v>
      </c>
      <c r="E8659" s="620">
        <v>7.51</v>
      </c>
      <c r="F8659" s="620">
        <v>11.36</v>
      </c>
    </row>
    <row r="8660" spans="1:6">
      <c r="A8660" s="617" t="s">
        <v>18177</v>
      </c>
      <c r="B8660" s="618" t="s">
        <v>18178</v>
      </c>
      <c r="C8660" s="619" t="s">
        <v>99</v>
      </c>
      <c r="D8660" s="620">
        <v>5.39</v>
      </c>
      <c r="E8660" s="620">
        <v>10.51</v>
      </c>
      <c r="F8660" s="620">
        <v>15.9</v>
      </c>
    </row>
    <row r="8661" spans="1:6">
      <c r="A8661" s="617" t="s">
        <v>18179</v>
      </c>
      <c r="B8661" s="618" t="s">
        <v>18180</v>
      </c>
      <c r="C8661" s="619" t="s">
        <v>99</v>
      </c>
      <c r="D8661" s="620">
        <v>5.01</v>
      </c>
      <c r="E8661" s="620">
        <v>9.76</v>
      </c>
      <c r="F8661" s="620">
        <v>14.77</v>
      </c>
    </row>
    <row r="8662" spans="1:6">
      <c r="A8662" s="617" t="s">
        <v>18181</v>
      </c>
      <c r="B8662" s="618" t="s">
        <v>18182</v>
      </c>
      <c r="C8662" s="619" t="s">
        <v>99</v>
      </c>
      <c r="D8662" s="620">
        <v>5.09</v>
      </c>
      <c r="E8662" s="620">
        <v>10.29</v>
      </c>
      <c r="F8662" s="620">
        <v>15.38</v>
      </c>
    </row>
    <row r="8663" spans="1:6">
      <c r="A8663" s="621"/>
      <c r="B8663" s="627" t="s">
        <v>11661</v>
      </c>
      <c r="C8663" s="628"/>
      <c r="D8663" s="629"/>
      <c r="E8663" s="629"/>
      <c r="F8663" s="629"/>
    </row>
    <row r="8664" spans="1:6">
      <c r="A8664" s="612">
        <v>100574</v>
      </c>
      <c r="B8664" s="613" t="s">
        <v>5669</v>
      </c>
      <c r="C8664" s="614" t="s">
        <v>5435</v>
      </c>
      <c r="D8664" s="615">
        <v>1.1200000000000001</v>
      </c>
      <c r="E8664" s="615">
        <v>0.34</v>
      </c>
      <c r="F8664" s="615">
        <v>1.46</v>
      </c>
    </row>
    <row r="8665" spans="1:6">
      <c r="A8665" s="612">
        <v>100575</v>
      </c>
      <c r="B8665" s="613" t="s">
        <v>5680</v>
      </c>
      <c r="C8665" s="614" t="s">
        <v>99</v>
      </c>
      <c r="D8665" s="615">
        <v>0.09</v>
      </c>
      <c r="E8665" s="615">
        <v>0.04</v>
      </c>
      <c r="F8665" s="615">
        <v>0.13</v>
      </c>
    </row>
    <row r="8666" spans="1:6">
      <c r="A8666" s="612">
        <v>97113</v>
      </c>
      <c r="B8666" s="613" t="s">
        <v>13345</v>
      </c>
      <c r="C8666" s="614" t="s">
        <v>99</v>
      </c>
      <c r="D8666" s="615">
        <v>2.95</v>
      </c>
      <c r="E8666" s="615">
        <v>0.18</v>
      </c>
      <c r="F8666" s="615">
        <v>3.13</v>
      </c>
    </row>
    <row r="8667" spans="1:6">
      <c r="A8667" s="621"/>
      <c r="B8667" s="627" t="s">
        <v>11675</v>
      </c>
      <c r="C8667" s="628"/>
      <c r="D8667" s="629"/>
      <c r="E8667" s="629"/>
      <c r="F8667" s="629"/>
    </row>
    <row r="8668" spans="1:6" ht="30">
      <c r="A8668" s="612">
        <v>92391</v>
      </c>
      <c r="B8668" s="613" t="s">
        <v>13321</v>
      </c>
      <c r="C8668" s="614" t="s">
        <v>99</v>
      </c>
      <c r="D8668" s="615">
        <v>43.63</v>
      </c>
      <c r="E8668" s="615">
        <v>3.16</v>
      </c>
      <c r="F8668" s="615">
        <v>46.79</v>
      </c>
    </row>
    <row r="8669" spans="1:6" ht="30">
      <c r="A8669" s="612">
        <v>92392</v>
      </c>
      <c r="B8669" s="613" t="s">
        <v>13322</v>
      </c>
      <c r="C8669" s="614" t="s">
        <v>99</v>
      </c>
      <c r="D8669" s="615">
        <v>90.17</v>
      </c>
      <c r="E8669" s="615">
        <v>3.54</v>
      </c>
      <c r="F8669" s="615">
        <v>93.71</v>
      </c>
    </row>
    <row r="8670" spans="1:6">
      <c r="A8670" s="621"/>
      <c r="B8670" s="627" t="s">
        <v>11676</v>
      </c>
      <c r="C8670" s="628"/>
      <c r="D8670" s="629"/>
      <c r="E8670" s="629"/>
      <c r="F8670" s="629"/>
    </row>
    <row r="8671" spans="1:6" ht="30">
      <c r="A8671" s="612">
        <v>92393</v>
      </c>
      <c r="B8671" s="613" t="s">
        <v>13323</v>
      </c>
      <c r="C8671" s="614" t="s">
        <v>99</v>
      </c>
      <c r="D8671" s="615">
        <v>42.59</v>
      </c>
      <c r="E8671" s="615">
        <v>4.05</v>
      </c>
      <c r="F8671" s="615">
        <v>46.64</v>
      </c>
    </row>
    <row r="8672" spans="1:6" ht="30">
      <c r="A8672" s="612">
        <v>92394</v>
      </c>
      <c r="B8672" s="613" t="s">
        <v>13324</v>
      </c>
      <c r="C8672" s="614" t="s">
        <v>99</v>
      </c>
      <c r="D8672" s="615">
        <v>52.45</v>
      </c>
      <c r="E8672" s="615">
        <v>5.52</v>
      </c>
      <c r="F8672" s="615">
        <v>57.97</v>
      </c>
    </row>
    <row r="8673" spans="1:6" ht="30">
      <c r="A8673" s="612">
        <v>92395</v>
      </c>
      <c r="B8673" s="613" t="s">
        <v>13325</v>
      </c>
      <c r="C8673" s="614" t="s">
        <v>99</v>
      </c>
      <c r="D8673" s="615">
        <v>62.34</v>
      </c>
      <c r="E8673" s="615">
        <v>7.56</v>
      </c>
      <c r="F8673" s="615">
        <v>69.900000000000006</v>
      </c>
    </row>
    <row r="8674" spans="1:6">
      <c r="A8674" s="621"/>
      <c r="B8674" s="627" t="s">
        <v>11677</v>
      </c>
      <c r="C8674" s="628"/>
      <c r="D8674" s="629"/>
      <c r="E8674" s="629"/>
      <c r="F8674" s="629"/>
    </row>
    <row r="8675" spans="1:6" ht="30">
      <c r="A8675" s="612">
        <v>92396</v>
      </c>
      <c r="B8675" s="613" t="s">
        <v>13326</v>
      </c>
      <c r="C8675" s="614" t="s">
        <v>99</v>
      </c>
      <c r="D8675" s="615">
        <v>47.85</v>
      </c>
      <c r="E8675" s="615">
        <v>12.24</v>
      </c>
      <c r="F8675" s="615">
        <v>60.09</v>
      </c>
    </row>
    <row r="8676" spans="1:6" ht="30">
      <c r="A8676" s="612">
        <v>92397</v>
      </c>
      <c r="B8676" s="613" t="s">
        <v>13327</v>
      </c>
      <c r="C8676" s="614" t="s">
        <v>99</v>
      </c>
      <c r="D8676" s="615">
        <v>43.75</v>
      </c>
      <c r="E8676" s="615">
        <v>6.63</v>
      </c>
      <c r="F8676" s="615">
        <v>50.38</v>
      </c>
    </row>
    <row r="8677" spans="1:6" ht="30">
      <c r="A8677" s="612">
        <v>92398</v>
      </c>
      <c r="B8677" s="613" t="s">
        <v>13328</v>
      </c>
      <c r="C8677" s="614" t="s">
        <v>99</v>
      </c>
      <c r="D8677" s="615">
        <v>53.99</v>
      </c>
      <c r="E8677" s="615">
        <v>8.65</v>
      </c>
      <c r="F8677" s="615">
        <v>62.64</v>
      </c>
    </row>
    <row r="8678" spans="1:6" ht="30">
      <c r="A8678" s="612">
        <v>92400</v>
      </c>
      <c r="B8678" s="613" t="s">
        <v>13329</v>
      </c>
      <c r="C8678" s="614" t="s">
        <v>99</v>
      </c>
      <c r="D8678" s="615">
        <v>62.92</v>
      </c>
      <c r="E8678" s="615">
        <v>10.68</v>
      </c>
      <c r="F8678" s="615">
        <v>73.599999999999994</v>
      </c>
    </row>
    <row r="8679" spans="1:6" ht="30">
      <c r="A8679" s="612">
        <v>93679</v>
      </c>
      <c r="B8679" s="613" t="s">
        <v>13334</v>
      </c>
      <c r="C8679" s="614" t="s">
        <v>99</v>
      </c>
      <c r="D8679" s="615">
        <v>53.54</v>
      </c>
      <c r="E8679" s="615">
        <v>12.24</v>
      </c>
      <c r="F8679" s="615">
        <v>65.78</v>
      </c>
    </row>
    <row r="8680" spans="1:6" ht="30">
      <c r="A8680" s="612">
        <v>93680</v>
      </c>
      <c r="B8680" s="613" t="s">
        <v>13335</v>
      </c>
      <c r="C8680" s="614" t="s">
        <v>99</v>
      </c>
      <c r="D8680" s="615">
        <v>49.29</v>
      </c>
      <c r="E8680" s="615">
        <v>6.63</v>
      </c>
      <c r="F8680" s="615">
        <v>55.92</v>
      </c>
    </row>
    <row r="8681" spans="1:6" ht="30">
      <c r="A8681" s="612">
        <v>93681</v>
      </c>
      <c r="B8681" s="613" t="s">
        <v>13336</v>
      </c>
      <c r="C8681" s="614" t="s">
        <v>99</v>
      </c>
      <c r="D8681" s="615">
        <v>58.42</v>
      </c>
      <c r="E8681" s="615">
        <v>8.65</v>
      </c>
      <c r="F8681" s="615">
        <v>67.069999999999993</v>
      </c>
    </row>
    <row r="8682" spans="1:6">
      <c r="A8682" s="617" t="s">
        <v>18183</v>
      </c>
      <c r="B8682" s="618" t="s">
        <v>18184</v>
      </c>
      <c r="C8682" s="619" t="s">
        <v>99</v>
      </c>
      <c r="D8682" s="620">
        <v>106.3</v>
      </c>
      <c r="E8682" s="620">
        <v>13.54</v>
      </c>
      <c r="F8682" s="620">
        <v>119.84</v>
      </c>
    </row>
    <row r="8683" spans="1:6">
      <c r="A8683" s="621"/>
      <c r="B8683" s="627" t="s">
        <v>11678</v>
      </c>
      <c r="C8683" s="628"/>
      <c r="D8683" s="629"/>
      <c r="E8683" s="629"/>
      <c r="F8683" s="629"/>
    </row>
    <row r="8684" spans="1:6" ht="30">
      <c r="A8684" s="612">
        <v>92402</v>
      </c>
      <c r="B8684" s="613" t="s">
        <v>13330</v>
      </c>
      <c r="C8684" s="614" t="s">
        <v>99</v>
      </c>
      <c r="D8684" s="615">
        <v>47.24</v>
      </c>
      <c r="E8684" s="615">
        <v>10.59</v>
      </c>
      <c r="F8684" s="615">
        <v>57.83</v>
      </c>
    </row>
    <row r="8685" spans="1:6" ht="30">
      <c r="A8685" s="612">
        <v>92403</v>
      </c>
      <c r="B8685" s="613" t="s">
        <v>13331</v>
      </c>
      <c r="C8685" s="614" t="s">
        <v>99</v>
      </c>
      <c r="D8685" s="615">
        <v>42.95</v>
      </c>
      <c r="E8685" s="615">
        <v>4.96</v>
      </c>
      <c r="F8685" s="615">
        <v>47.91</v>
      </c>
    </row>
    <row r="8686" spans="1:6" ht="30">
      <c r="A8686" s="612">
        <v>92404</v>
      </c>
      <c r="B8686" s="613" t="s">
        <v>13332</v>
      </c>
      <c r="C8686" s="614" t="s">
        <v>99</v>
      </c>
      <c r="D8686" s="615">
        <v>53.17</v>
      </c>
      <c r="E8686" s="615">
        <v>6.99</v>
      </c>
      <c r="F8686" s="615">
        <v>60.16</v>
      </c>
    </row>
    <row r="8687" spans="1:6" ht="30">
      <c r="A8687" s="612">
        <v>92406</v>
      </c>
      <c r="B8687" s="613" t="s">
        <v>13333</v>
      </c>
      <c r="C8687" s="614" t="s">
        <v>99</v>
      </c>
      <c r="D8687" s="615">
        <v>63.26</v>
      </c>
      <c r="E8687" s="615">
        <v>9.01</v>
      </c>
      <c r="F8687" s="615">
        <v>72.27</v>
      </c>
    </row>
    <row r="8688" spans="1:6">
      <c r="A8688" s="621"/>
      <c r="B8688" s="627" t="s">
        <v>13564</v>
      </c>
      <c r="C8688" s="628"/>
      <c r="D8688" s="629"/>
      <c r="E8688" s="629"/>
      <c r="F8688" s="629"/>
    </row>
    <row r="8689" spans="1:6" ht="30">
      <c r="A8689" s="612">
        <v>104432</v>
      </c>
      <c r="B8689" s="613" t="s">
        <v>13367</v>
      </c>
      <c r="C8689" s="614" t="s">
        <v>99</v>
      </c>
      <c r="D8689" s="615">
        <v>49.69</v>
      </c>
      <c r="E8689" s="615">
        <v>14.33</v>
      </c>
      <c r="F8689" s="615">
        <v>64.02</v>
      </c>
    </row>
    <row r="8690" spans="1:6" ht="30">
      <c r="A8690" s="612">
        <v>104433</v>
      </c>
      <c r="B8690" s="613" t="s">
        <v>13368</v>
      </c>
      <c r="C8690" s="614" t="s">
        <v>99</v>
      </c>
      <c r="D8690" s="615">
        <v>45.17</v>
      </c>
      <c r="E8690" s="615">
        <v>8.02</v>
      </c>
      <c r="F8690" s="615">
        <v>53.19</v>
      </c>
    </row>
    <row r="8691" spans="1:6">
      <c r="A8691" s="621"/>
      <c r="B8691" s="627" t="s">
        <v>11679</v>
      </c>
      <c r="C8691" s="628"/>
      <c r="D8691" s="629"/>
      <c r="E8691" s="629"/>
      <c r="F8691" s="629"/>
    </row>
    <row r="8692" spans="1:6" ht="30">
      <c r="A8692" s="612">
        <v>94294</v>
      </c>
      <c r="B8692" s="613" t="s">
        <v>8709</v>
      </c>
      <c r="C8692" s="614" t="s">
        <v>5421</v>
      </c>
      <c r="D8692" s="615">
        <v>5.93</v>
      </c>
      <c r="E8692" s="615">
        <v>2.5499999999999998</v>
      </c>
      <c r="F8692" s="615">
        <v>8.48</v>
      </c>
    </row>
    <row r="8693" spans="1:6">
      <c r="A8693" s="617" t="s">
        <v>18185</v>
      </c>
      <c r="B8693" s="618" t="s">
        <v>18186</v>
      </c>
      <c r="C8693" s="619" t="s">
        <v>5421</v>
      </c>
      <c r="D8693" s="620">
        <v>25.04</v>
      </c>
      <c r="E8693" s="620">
        <v>11.98</v>
      </c>
      <c r="F8693" s="620">
        <v>37.020000000000003</v>
      </c>
    </row>
    <row r="8694" spans="1:6">
      <c r="A8694" s="621"/>
      <c r="B8694" s="627" t="s">
        <v>18187</v>
      </c>
      <c r="C8694" s="628"/>
      <c r="D8694" s="629"/>
      <c r="E8694" s="629"/>
      <c r="F8694" s="629"/>
    </row>
    <row r="8695" spans="1:6" ht="30">
      <c r="A8695" s="612">
        <v>101094</v>
      </c>
      <c r="B8695" s="613" t="s">
        <v>13392</v>
      </c>
      <c r="C8695" s="614" t="s">
        <v>5421</v>
      </c>
      <c r="D8695" s="615">
        <v>168.91</v>
      </c>
      <c r="E8695" s="615">
        <v>12.55</v>
      </c>
      <c r="F8695" s="615">
        <v>181.46</v>
      </c>
    </row>
    <row r="8696" spans="1:6">
      <c r="A8696" s="617" t="s">
        <v>18188</v>
      </c>
      <c r="B8696" s="618" t="s">
        <v>18189</v>
      </c>
      <c r="C8696" s="619" t="s">
        <v>99</v>
      </c>
      <c r="D8696" s="620">
        <v>201.64</v>
      </c>
      <c r="E8696" s="620">
        <v>11.56</v>
      </c>
      <c r="F8696" s="620">
        <v>213.2</v>
      </c>
    </row>
    <row r="8697" spans="1:6" ht="30">
      <c r="A8697" s="617" t="s">
        <v>18190</v>
      </c>
      <c r="B8697" s="618" t="s">
        <v>18191</v>
      </c>
      <c r="C8697" s="619" t="s">
        <v>99</v>
      </c>
      <c r="D8697" s="620">
        <v>307.81</v>
      </c>
      <c r="E8697" s="620">
        <v>11.56</v>
      </c>
      <c r="F8697" s="620">
        <v>319.37</v>
      </c>
    </row>
    <row r="8698" spans="1:6" ht="30">
      <c r="A8698" s="617" t="s">
        <v>18192</v>
      </c>
      <c r="B8698" s="618" t="s">
        <v>18193</v>
      </c>
      <c r="C8698" s="619" t="s">
        <v>99</v>
      </c>
      <c r="D8698" s="620">
        <v>383.42</v>
      </c>
      <c r="E8698" s="620">
        <v>19.510000000000002</v>
      </c>
      <c r="F8698" s="620">
        <v>402.93</v>
      </c>
    </row>
    <row r="8699" spans="1:6">
      <c r="A8699" s="617" t="s">
        <v>18194</v>
      </c>
      <c r="B8699" s="618" t="s">
        <v>18195</v>
      </c>
      <c r="C8699" s="619" t="s">
        <v>99</v>
      </c>
      <c r="D8699" s="620">
        <v>99.84</v>
      </c>
      <c r="E8699" s="620">
        <v>13.24</v>
      </c>
      <c r="F8699" s="620">
        <v>113.08</v>
      </c>
    </row>
    <row r="8700" spans="1:6" ht="30">
      <c r="A8700" s="617" t="s">
        <v>18196</v>
      </c>
      <c r="B8700" s="618" t="s">
        <v>18197</v>
      </c>
      <c r="C8700" s="619" t="s">
        <v>99</v>
      </c>
      <c r="D8700" s="620">
        <v>95.33</v>
      </c>
      <c r="E8700" s="620">
        <v>48.03</v>
      </c>
      <c r="F8700" s="620">
        <v>143.36000000000001</v>
      </c>
    </row>
    <row r="8701" spans="1:6" ht="30">
      <c r="A8701" s="617" t="s">
        <v>18198</v>
      </c>
      <c r="B8701" s="618" t="s">
        <v>18199</v>
      </c>
      <c r="C8701" s="619" t="s">
        <v>99</v>
      </c>
      <c r="D8701" s="620">
        <v>103.12</v>
      </c>
      <c r="E8701" s="620">
        <v>48.08</v>
      </c>
      <c r="F8701" s="620">
        <v>151.19999999999999</v>
      </c>
    </row>
    <row r="8702" spans="1:6" ht="30">
      <c r="A8702" s="617" t="s">
        <v>18200</v>
      </c>
      <c r="B8702" s="618" t="s">
        <v>18201</v>
      </c>
      <c r="C8702" s="619" t="s">
        <v>99</v>
      </c>
      <c r="D8702" s="620">
        <v>98.29</v>
      </c>
      <c r="E8702" s="620">
        <v>51.31</v>
      </c>
      <c r="F8702" s="620">
        <v>149.6</v>
      </c>
    </row>
    <row r="8703" spans="1:6" ht="30">
      <c r="A8703" s="617" t="s">
        <v>18202</v>
      </c>
      <c r="B8703" s="618" t="s">
        <v>18203</v>
      </c>
      <c r="C8703" s="619" t="s">
        <v>99</v>
      </c>
      <c r="D8703" s="620">
        <v>91.48</v>
      </c>
      <c r="E8703" s="620">
        <v>48.08</v>
      </c>
      <c r="F8703" s="620">
        <v>139.56</v>
      </c>
    </row>
    <row r="8704" spans="1:6">
      <c r="A8704" s="617" t="s">
        <v>18204</v>
      </c>
      <c r="B8704" s="618" t="s">
        <v>18205</v>
      </c>
      <c r="C8704" s="619" t="s">
        <v>5421</v>
      </c>
      <c r="D8704" s="620">
        <v>138.71</v>
      </c>
      <c r="E8704" s="620">
        <v>19.649999999999999</v>
      </c>
      <c r="F8704" s="620">
        <v>158.36000000000001</v>
      </c>
    </row>
    <row r="8705" spans="1:6">
      <c r="A8705" s="617" t="s">
        <v>18206</v>
      </c>
      <c r="B8705" s="618" t="s">
        <v>18207</v>
      </c>
      <c r="C8705" s="619" t="s">
        <v>5421</v>
      </c>
      <c r="D8705" s="620">
        <v>151.63</v>
      </c>
      <c r="E8705" s="620">
        <v>19.649999999999999</v>
      </c>
      <c r="F8705" s="620">
        <v>171.28</v>
      </c>
    </row>
    <row r="8706" spans="1:6">
      <c r="A8706" s="617" t="s">
        <v>18208</v>
      </c>
      <c r="B8706" s="618" t="s">
        <v>18209</v>
      </c>
      <c r="C8706" s="619" t="s">
        <v>5421</v>
      </c>
      <c r="D8706" s="620">
        <v>151.22999999999999</v>
      </c>
      <c r="E8706" s="620">
        <v>19.649999999999999</v>
      </c>
      <c r="F8706" s="620">
        <v>170.88</v>
      </c>
    </row>
    <row r="8707" spans="1:6">
      <c r="A8707" s="617" t="s">
        <v>18210</v>
      </c>
      <c r="B8707" s="618" t="s">
        <v>18211</v>
      </c>
      <c r="C8707" s="619" t="s">
        <v>5421</v>
      </c>
      <c r="D8707" s="620">
        <v>153.22999999999999</v>
      </c>
      <c r="E8707" s="620">
        <v>19.649999999999999</v>
      </c>
      <c r="F8707" s="620">
        <v>172.88</v>
      </c>
    </row>
    <row r="8708" spans="1:6" ht="30">
      <c r="A8708" s="617" t="s">
        <v>18212</v>
      </c>
      <c r="B8708" s="618" t="s">
        <v>18213</v>
      </c>
      <c r="C8708" s="619" t="s">
        <v>1</v>
      </c>
      <c r="D8708" s="620">
        <v>569.71</v>
      </c>
      <c r="E8708" s="620">
        <v>298.33999999999997</v>
      </c>
      <c r="F8708" s="620">
        <v>868.05</v>
      </c>
    </row>
    <row r="8709" spans="1:6" ht="30">
      <c r="A8709" s="617" t="s">
        <v>18214</v>
      </c>
      <c r="B8709" s="618" t="s">
        <v>18215</v>
      </c>
      <c r="C8709" s="619" t="s">
        <v>1</v>
      </c>
      <c r="D8709" s="620">
        <v>391.41</v>
      </c>
      <c r="E8709" s="620">
        <v>191.35</v>
      </c>
      <c r="F8709" s="620">
        <v>582.76</v>
      </c>
    </row>
    <row r="8710" spans="1:6" ht="15.75">
      <c r="A8710" s="621"/>
      <c r="B8710" s="622" t="s">
        <v>11680</v>
      </c>
      <c r="C8710" s="628"/>
      <c r="D8710" s="629"/>
      <c r="E8710" s="629"/>
      <c r="F8710" s="629"/>
    </row>
    <row r="8711" spans="1:6">
      <c r="A8711" s="621"/>
      <c r="B8711" s="627" t="s">
        <v>11681</v>
      </c>
      <c r="C8711" s="628"/>
      <c r="D8711" s="629"/>
      <c r="E8711" s="629"/>
      <c r="F8711" s="629"/>
    </row>
    <row r="8712" spans="1:6" ht="30">
      <c r="A8712" s="612">
        <v>97636</v>
      </c>
      <c r="B8712" s="613" t="s">
        <v>8710</v>
      </c>
      <c r="C8712" s="614" t="s">
        <v>99</v>
      </c>
      <c r="D8712" s="615">
        <v>13.86</v>
      </c>
      <c r="E8712" s="615">
        <v>5.51</v>
      </c>
      <c r="F8712" s="615">
        <v>19.37</v>
      </c>
    </row>
    <row r="8713" spans="1:6" ht="30">
      <c r="A8713" s="612">
        <v>96001</v>
      </c>
      <c r="B8713" s="613" t="s">
        <v>8711</v>
      </c>
      <c r="C8713" s="614" t="s">
        <v>99</v>
      </c>
      <c r="D8713" s="615">
        <v>6.99</v>
      </c>
      <c r="E8713" s="615">
        <v>0.77</v>
      </c>
      <c r="F8713" s="615">
        <v>7.76</v>
      </c>
    </row>
    <row r="8714" spans="1:6" ht="30">
      <c r="A8714" s="612">
        <v>102098</v>
      </c>
      <c r="B8714" s="613" t="s">
        <v>11094</v>
      </c>
      <c r="C8714" s="614" t="s">
        <v>5435</v>
      </c>
      <c r="D8714" s="615">
        <v>1581.68</v>
      </c>
      <c r="E8714" s="615">
        <v>171.25</v>
      </c>
      <c r="F8714" s="615">
        <v>1752.93</v>
      </c>
    </row>
    <row r="8715" spans="1:6">
      <c r="A8715" s="617" t="s">
        <v>18216</v>
      </c>
      <c r="B8715" s="618" t="s">
        <v>18217</v>
      </c>
      <c r="C8715" s="619" t="s">
        <v>99</v>
      </c>
      <c r="D8715" s="620">
        <v>11.55</v>
      </c>
      <c r="E8715" s="620">
        <v>22.53</v>
      </c>
      <c r="F8715" s="620">
        <v>34.08</v>
      </c>
    </row>
    <row r="8716" spans="1:6">
      <c r="A8716" s="617" t="s">
        <v>18218</v>
      </c>
      <c r="B8716" s="618" t="s">
        <v>18219</v>
      </c>
      <c r="C8716" s="619" t="s">
        <v>99</v>
      </c>
      <c r="D8716" s="620">
        <v>14.47</v>
      </c>
      <c r="E8716" s="620">
        <v>15.59</v>
      </c>
      <c r="F8716" s="620">
        <v>30.06</v>
      </c>
    </row>
    <row r="8717" spans="1:6">
      <c r="A8717" s="621"/>
      <c r="B8717" s="627" t="s">
        <v>8712</v>
      </c>
      <c r="C8717" s="628"/>
      <c r="D8717" s="629"/>
      <c r="E8717" s="629"/>
      <c r="F8717" s="629"/>
    </row>
    <row r="8718" spans="1:6">
      <c r="A8718" s="621"/>
      <c r="B8718" s="627" t="s">
        <v>11682</v>
      </c>
      <c r="C8718" s="628"/>
      <c r="D8718" s="629"/>
      <c r="E8718" s="629"/>
      <c r="F8718" s="629"/>
    </row>
    <row r="8719" spans="1:6">
      <c r="A8719" s="621"/>
      <c r="B8719" s="627" t="s">
        <v>11683</v>
      </c>
      <c r="C8719" s="628"/>
      <c r="D8719" s="629"/>
      <c r="E8719" s="629"/>
      <c r="F8719" s="629"/>
    </row>
    <row r="8720" spans="1:6">
      <c r="A8720" s="621"/>
      <c r="B8720" s="627" t="s">
        <v>11684</v>
      </c>
      <c r="C8720" s="628"/>
      <c r="D8720" s="629"/>
      <c r="E8720" s="629"/>
      <c r="F8720" s="629"/>
    </row>
    <row r="8721" spans="1:6">
      <c r="A8721" s="621"/>
      <c r="B8721" s="627" t="s">
        <v>11685</v>
      </c>
      <c r="C8721" s="628"/>
      <c r="D8721" s="629"/>
      <c r="E8721" s="629"/>
      <c r="F8721" s="629"/>
    </row>
    <row r="8722" spans="1:6" ht="30">
      <c r="A8722" s="612">
        <v>95995</v>
      </c>
      <c r="B8722" s="613" t="s">
        <v>8713</v>
      </c>
      <c r="C8722" s="614" t="s">
        <v>5435</v>
      </c>
      <c r="D8722" s="615">
        <v>1319.14</v>
      </c>
      <c r="E8722" s="615">
        <v>27.41</v>
      </c>
      <c r="F8722" s="615">
        <v>1346.55</v>
      </c>
    </row>
    <row r="8723" spans="1:6" ht="30">
      <c r="A8723" s="612">
        <v>95996</v>
      </c>
      <c r="B8723" s="613" t="s">
        <v>8714</v>
      </c>
      <c r="C8723" s="614" t="s">
        <v>5435</v>
      </c>
      <c r="D8723" s="615">
        <v>1142.49</v>
      </c>
      <c r="E8723" s="615">
        <v>19.55</v>
      </c>
      <c r="F8723" s="615">
        <v>1162.04</v>
      </c>
    </row>
    <row r="8724" spans="1:6" ht="15.75">
      <c r="A8724" s="621"/>
      <c r="B8724" s="622" t="s">
        <v>11686</v>
      </c>
      <c r="C8724" s="628"/>
      <c r="D8724" s="629"/>
      <c r="E8724" s="629"/>
      <c r="F8724" s="629"/>
    </row>
    <row r="8725" spans="1:6">
      <c r="A8725" s="621"/>
      <c r="B8725" s="627" t="s">
        <v>11687</v>
      </c>
      <c r="C8725" s="628"/>
      <c r="D8725" s="629"/>
      <c r="E8725" s="629"/>
      <c r="F8725" s="629"/>
    </row>
    <row r="8726" spans="1:6">
      <c r="A8726" s="617" t="s">
        <v>18220</v>
      </c>
      <c r="B8726" s="618" t="s">
        <v>18221</v>
      </c>
      <c r="C8726" s="619" t="s">
        <v>99</v>
      </c>
      <c r="D8726" s="620">
        <v>0.92</v>
      </c>
      <c r="E8726" s="620">
        <v>2.11</v>
      </c>
      <c r="F8726" s="620">
        <v>3.03</v>
      </c>
    </row>
    <row r="8727" spans="1:6">
      <c r="A8727" s="617" t="s">
        <v>18222</v>
      </c>
      <c r="B8727" s="618" t="s">
        <v>18223</v>
      </c>
      <c r="C8727" s="619" t="s">
        <v>99</v>
      </c>
      <c r="D8727" s="620">
        <v>2.84</v>
      </c>
      <c r="E8727" s="620">
        <v>4.2300000000000004</v>
      </c>
      <c r="F8727" s="620">
        <v>7.07</v>
      </c>
    </row>
    <row r="8728" spans="1:6">
      <c r="A8728" s="617" t="s">
        <v>18224</v>
      </c>
      <c r="B8728" s="618" t="s">
        <v>18225</v>
      </c>
      <c r="C8728" s="619" t="s">
        <v>99</v>
      </c>
      <c r="D8728" s="620">
        <v>6.57</v>
      </c>
      <c r="E8728" s="620">
        <v>6.34</v>
      </c>
      <c r="F8728" s="620">
        <v>12.91</v>
      </c>
    </row>
    <row r="8729" spans="1:6">
      <c r="A8729" s="617" t="s">
        <v>18226</v>
      </c>
      <c r="B8729" s="618" t="s">
        <v>18227</v>
      </c>
      <c r="C8729" s="619" t="s">
        <v>99</v>
      </c>
      <c r="D8729" s="620">
        <v>1.54</v>
      </c>
      <c r="E8729" s="620">
        <v>3</v>
      </c>
      <c r="F8729" s="620">
        <v>4.54</v>
      </c>
    </row>
    <row r="8730" spans="1:6">
      <c r="A8730" s="617" t="s">
        <v>18228</v>
      </c>
      <c r="B8730" s="618" t="s">
        <v>18229</v>
      </c>
      <c r="C8730" s="619" t="s">
        <v>99</v>
      </c>
      <c r="D8730" s="620">
        <v>2.31</v>
      </c>
      <c r="E8730" s="620">
        <v>4.51</v>
      </c>
      <c r="F8730" s="620">
        <v>6.82</v>
      </c>
    </row>
    <row r="8731" spans="1:6">
      <c r="A8731" s="617" t="s">
        <v>18230</v>
      </c>
      <c r="B8731" s="618" t="s">
        <v>18231</v>
      </c>
      <c r="C8731" s="619" t="s">
        <v>99</v>
      </c>
      <c r="D8731" s="620">
        <v>8.4700000000000006</v>
      </c>
      <c r="E8731" s="620">
        <v>7.51</v>
      </c>
      <c r="F8731" s="620">
        <v>15.98</v>
      </c>
    </row>
    <row r="8732" spans="1:6">
      <c r="A8732" s="617" t="s">
        <v>18232</v>
      </c>
      <c r="B8732" s="618" t="s">
        <v>18233</v>
      </c>
      <c r="C8732" s="619" t="s">
        <v>99</v>
      </c>
      <c r="D8732" s="620">
        <v>3.08</v>
      </c>
      <c r="E8732" s="620">
        <v>6.01</v>
      </c>
      <c r="F8732" s="620">
        <v>9.09</v>
      </c>
    </row>
    <row r="8733" spans="1:6">
      <c r="A8733" s="617" t="s">
        <v>18234</v>
      </c>
      <c r="B8733" s="618" t="s">
        <v>18235</v>
      </c>
      <c r="C8733" s="619" t="s">
        <v>5421</v>
      </c>
      <c r="D8733" s="620">
        <v>4.49</v>
      </c>
      <c r="E8733" s="620">
        <v>3.25</v>
      </c>
      <c r="F8733" s="620">
        <v>7.74</v>
      </c>
    </row>
    <row r="8734" spans="1:6">
      <c r="A8734" s="617" t="s">
        <v>18236</v>
      </c>
      <c r="B8734" s="618" t="s">
        <v>18237</v>
      </c>
      <c r="C8734" s="619" t="s">
        <v>5421</v>
      </c>
      <c r="D8734" s="620">
        <v>4.07</v>
      </c>
      <c r="E8734" s="620">
        <v>3.98</v>
      </c>
      <c r="F8734" s="620">
        <v>8.0500000000000007</v>
      </c>
    </row>
    <row r="8735" spans="1:6">
      <c r="A8735" s="617" t="s">
        <v>18238</v>
      </c>
      <c r="B8735" s="618" t="s">
        <v>18239</v>
      </c>
      <c r="C8735" s="619" t="s">
        <v>99</v>
      </c>
      <c r="D8735" s="620">
        <v>104.28</v>
      </c>
      <c r="E8735" s="620">
        <v>14.77</v>
      </c>
      <c r="F8735" s="620">
        <v>119.05</v>
      </c>
    </row>
    <row r="8736" spans="1:6">
      <c r="A8736" s="617" t="s">
        <v>18240</v>
      </c>
      <c r="B8736" s="618" t="s">
        <v>18241</v>
      </c>
      <c r="C8736" s="619" t="s">
        <v>99</v>
      </c>
      <c r="D8736" s="620">
        <v>11.27</v>
      </c>
      <c r="E8736" s="620">
        <v>11.18</v>
      </c>
      <c r="F8736" s="620">
        <v>22.45</v>
      </c>
    </row>
    <row r="8737" spans="1:6">
      <c r="A8737" s="612">
        <v>100718</v>
      </c>
      <c r="B8737" s="613" t="s">
        <v>8715</v>
      </c>
      <c r="C8737" s="614" t="s">
        <v>5421</v>
      </c>
      <c r="D8737" s="615">
        <v>0.51</v>
      </c>
      <c r="E8737" s="615">
        <v>0.9</v>
      </c>
      <c r="F8737" s="615">
        <v>1.41</v>
      </c>
    </row>
    <row r="8738" spans="1:6">
      <c r="A8738" s="621"/>
      <c r="B8738" s="627" t="s">
        <v>8716</v>
      </c>
      <c r="C8738" s="628"/>
      <c r="D8738" s="629"/>
      <c r="E8738" s="629"/>
      <c r="F8738" s="629"/>
    </row>
    <row r="8739" spans="1:6">
      <c r="A8739" s="612">
        <v>88497</v>
      </c>
      <c r="B8739" s="613" t="s">
        <v>8717</v>
      </c>
      <c r="C8739" s="614" t="s">
        <v>99</v>
      </c>
      <c r="D8739" s="615">
        <v>11.54</v>
      </c>
      <c r="E8739" s="615">
        <v>8.31</v>
      </c>
      <c r="F8739" s="615">
        <v>19.850000000000001</v>
      </c>
    </row>
    <row r="8740" spans="1:6">
      <c r="A8740" s="612">
        <v>88495</v>
      </c>
      <c r="B8740" s="613" t="s">
        <v>8718</v>
      </c>
      <c r="C8740" s="614" t="s">
        <v>99</v>
      </c>
      <c r="D8740" s="615">
        <v>8.01</v>
      </c>
      <c r="E8740" s="615">
        <v>6.25</v>
      </c>
      <c r="F8740" s="615">
        <v>14.26</v>
      </c>
    </row>
    <row r="8741" spans="1:6">
      <c r="A8741" s="612">
        <v>88496</v>
      </c>
      <c r="B8741" s="613" t="s">
        <v>8719</v>
      </c>
      <c r="C8741" s="614" t="s">
        <v>99</v>
      </c>
      <c r="D8741" s="615">
        <v>15.85</v>
      </c>
      <c r="E8741" s="615">
        <v>17.95</v>
      </c>
      <c r="F8741" s="615">
        <v>33.799999999999997</v>
      </c>
    </row>
    <row r="8742" spans="1:6">
      <c r="A8742" s="612">
        <v>88494</v>
      </c>
      <c r="B8742" s="613" t="s">
        <v>8720</v>
      </c>
      <c r="C8742" s="614" t="s">
        <v>99</v>
      </c>
      <c r="D8742" s="615">
        <v>11.26</v>
      </c>
      <c r="E8742" s="615">
        <v>13.45</v>
      </c>
      <c r="F8742" s="615">
        <v>24.71</v>
      </c>
    </row>
    <row r="8743" spans="1:6">
      <c r="A8743" s="617" t="s">
        <v>18242</v>
      </c>
      <c r="B8743" s="618" t="s">
        <v>18243</v>
      </c>
      <c r="C8743" s="619" t="s">
        <v>99</v>
      </c>
      <c r="D8743" s="620">
        <v>15.38</v>
      </c>
      <c r="E8743" s="620">
        <v>13.43</v>
      </c>
      <c r="F8743" s="620">
        <v>28.81</v>
      </c>
    </row>
    <row r="8744" spans="1:6" ht="30">
      <c r="A8744" s="612">
        <v>96126</v>
      </c>
      <c r="B8744" s="613" t="s">
        <v>8721</v>
      </c>
      <c r="C8744" s="614" t="s">
        <v>99</v>
      </c>
      <c r="D8744" s="615">
        <v>13.59</v>
      </c>
      <c r="E8744" s="615">
        <v>9.6199999999999992</v>
      </c>
      <c r="F8744" s="615">
        <v>23.21</v>
      </c>
    </row>
    <row r="8745" spans="1:6" ht="30">
      <c r="A8745" s="612">
        <v>96127</v>
      </c>
      <c r="B8745" s="613" t="s">
        <v>8722</v>
      </c>
      <c r="C8745" s="614" t="s">
        <v>99</v>
      </c>
      <c r="D8745" s="615">
        <v>12.09</v>
      </c>
      <c r="E8745" s="615">
        <v>6.26</v>
      </c>
      <c r="F8745" s="615">
        <v>18.350000000000001</v>
      </c>
    </row>
    <row r="8746" spans="1:6" ht="30">
      <c r="A8746" s="612">
        <v>96128</v>
      </c>
      <c r="B8746" s="613" t="s">
        <v>8723</v>
      </c>
      <c r="C8746" s="614" t="s">
        <v>99</v>
      </c>
      <c r="D8746" s="615">
        <v>16.63</v>
      </c>
      <c r="E8746" s="615">
        <v>16.440000000000001</v>
      </c>
      <c r="F8746" s="615">
        <v>33.07</v>
      </c>
    </row>
    <row r="8747" spans="1:6" ht="30">
      <c r="A8747" s="612">
        <v>96129</v>
      </c>
      <c r="B8747" s="613" t="s">
        <v>8724</v>
      </c>
      <c r="C8747" s="614" t="s">
        <v>99</v>
      </c>
      <c r="D8747" s="615">
        <v>17.61</v>
      </c>
      <c r="E8747" s="615">
        <v>18.600000000000001</v>
      </c>
      <c r="F8747" s="615">
        <v>36.21</v>
      </c>
    </row>
    <row r="8748" spans="1:6" ht="30">
      <c r="A8748" s="612">
        <v>96130</v>
      </c>
      <c r="B8748" s="613" t="s">
        <v>8725</v>
      </c>
      <c r="C8748" s="614" t="s">
        <v>99</v>
      </c>
      <c r="D8748" s="615">
        <v>14.07</v>
      </c>
      <c r="E8748" s="615">
        <v>10.68</v>
      </c>
      <c r="F8748" s="615">
        <v>24.75</v>
      </c>
    </row>
    <row r="8749" spans="1:6" ht="30">
      <c r="A8749" s="612">
        <v>96131</v>
      </c>
      <c r="B8749" s="613" t="s">
        <v>8726</v>
      </c>
      <c r="C8749" s="614" t="s">
        <v>99</v>
      </c>
      <c r="D8749" s="615">
        <v>19.57</v>
      </c>
      <c r="E8749" s="615">
        <v>12.79</v>
      </c>
      <c r="F8749" s="615">
        <v>32.36</v>
      </c>
    </row>
    <row r="8750" spans="1:6" ht="30">
      <c r="A8750" s="612">
        <v>96132</v>
      </c>
      <c r="B8750" s="613" t="s">
        <v>8727</v>
      </c>
      <c r="C8750" s="614" t="s">
        <v>99</v>
      </c>
      <c r="D8750" s="615">
        <v>17.579999999999998</v>
      </c>
      <c r="E8750" s="615">
        <v>8.3000000000000007</v>
      </c>
      <c r="F8750" s="615">
        <v>25.88</v>
      </c>
    </row>
    <row r="8751" spans="1:6" ht="30">
      <c r="A8751" s="612">
        <v>96133</v>
      </c>
      <c r="B8751" s="613" t="s">
        <v>8728</v>
      </c>
      <c r="C8751" s="614" t="s">
        <v>99</v>
      </c>
      <c r="D8751" s="615">
        <v>23.62</v>
      </c>
      <c r="E8751" s="615">
        <v>21.86</v>
      </c>
      <c r="F8751" s="615">
        <v>45.48</v>
      </c>
    </row>
    <row r="8752" spans="1:6" ht="30">
      <c r="A8752" s="612">
        <v>96134</v>
      </c>
      <c r="B8752" s="613" t="s">
        <v>8729</v>
      </c>
      <c r="C8752" s="614" t="s">
        <v>99</v>
      </c>
      <c r="D8752" s="615">
        <v>24.91</v>
      </c>
      <c r="E8752" s="615">
        <v>24.75</v>
      </c>
      <c r="F8752" s="615">
        <v>49.66</v>
      </c>
    </row>
    <row r="8753" spans="1:6" ht="30">
      <c r="A8753" s="612">
        <v>96135</v>
      </c>
      <c r="B8753" s="613" t="s">
        <v>8730</v>
      </c>
      <c r="C8753" s="614" t="s">
        <v>99</v>
      </c>
      <c r="D8753" s="615">
        <v>20.21</v>
      </c>
      <c r="E8753" s="615">
        <v>14.22</v>
      </c>
      <c r="F8753" s="615">
        <v>34.43</v>
      </c>
    </row>
    <row r="8754" spans="1:6">
      <c r="A8754" s="617" t="s">
        <v>18244</v>
      </c>
      <c r="B8754" s="618" t="s">
        <v>18245</v>
      </c>
      <c r="C8754" s="619" t="s">
        <v>99</v>
      </c>
      <c r="D8754" s="620">
        <v>12.13</v>
      </c>
      <c r="E8754" s="620">
        <v>6.24</v>
      </c>
      <c r="F8754" s="620">
        <v>18.37</v>
      </c>
    </row>
    <row r="8755" spans="1:6">
      <c r="A8755" s="621"/>
      <c r="B8755" s="627" t="s">
        <v>11688</v>
      </c>
      <c r="C8755" s="628"/>
      <c r="D8755" s="629"/>
      <c r="E8755" s="629"/>
      <c r="F8755" s="629"/>
    </row>
    <row r="8756" spans="1:6">
      <c r="A8756" s="612">
        <v>88485</v>
      </c>
      <c r="B8756" s="613" t="s">
        <v>8731</v>
      </c>
      <c r="C8756" s="614" t="s">
        <v>99</v>
      </c>
      <c r="D8756" s="615">
        <v>2.0699999999999998</v>
      </c>
      <c r="E8756" s="615">
        <v>1.04</v>
      </c>
      <c r="F8756" s="615">
        <v>3.11</v>
      </c>
    </row>
    <row r="8757" spans="1:6">
      <c r="A8757" s="612">
        <v>88484</v>
      </c>
      <c r="B8757" s="613" t="s">
        <v>8732</v>
      </c>
      <c r="C8757" s="614" t="s">
        <v>99</v>
      </c>
      <c r="D8757" s="615">
        <v>2.23</v>
      </c>
      <c r="E8757" s="615">
        <v>1.36</v>
      </c>
      <c r="F8757" s="615">
        <v>3.59</v>
      </c>
    </row>
    <row r="8758" spans="1:6" ht="30">
      <c r="A8758" s="612">
        <v>88412</v>
      </c>
      <c r="B8758" s="613" t="s">
        <v>8733</v>
      </c>
      <c r="C8758" s="614" t="s">
        <v>99</v>
      </c>
      <c r="D8758" s="615">
        <v>1.89</v>
      </c>
      <c r="E8758" s="615">
        <v>0.61</v>
      </c>
      <c r="F8758" s="615">
        <v>2.5</v>
      </c>
    </row>
    <row r="8759" spans="1:6" ht="30">
      <c r="A8759" s="612">
        <v>88411</v>
      </c>
      <c r="B8759" s="613" t="s">
        <v>8734</v>
      </c>
      <c r="C8759" s="614" t="s">
        <v>99</v>
      </c>
      <c r="D8759" s="615">
        <v>2.14</v>
      </c>
      <c r="E8759" s="615">
        <v>1.17</v>
      </c>
      <c r="F8759" s="615">
        <v>3.31</v>
      </c>
    </row>
    <row r="8760" spans="1:6" ht="30">
      <c r="A8760" s="612">
        <v>88415</v>
      </c>
      <c r="B8760" s="613" t="s">
        <v>8735</v>
      </c>
      <c r="C8760" s="614" t="s">
        <v>99</v>
      </c>
      <c r="D8760" s="615">
        <v>2.2200000000000002</v>
      </c>
      <c r="E8760" s="615">
        <v>1.34</v>
      </c>
      <c r="F8760" s="615">
        <v>3.56</v>
      </c>
    </row>
    <row r="8761" spans="1:6" ht="30">
      <c r="A8761" s="612">
        <v>88413</v>
      </c>
      <c r="B8761" s="613" t="s">
        <v>8736</v>
      </c>
      <c r="C8761" s="614" t="s">
        <v>99</v>
      </c>
      <c r="D8761" s="615">
        <v>2.63</v>
      </c>
      <c r="E8761" s="615">
        <v>2.2999999999999998</v>
      </c>
      <c r="F8761" s="615">
        <v>4.93</v>
      </c>
    </row>
    <row r="8762" spans="1:6" ht="30">
      <c r="A8762" s="612">
        <v>88414</v>
      </c>
      <c r="B8762" s="613" t="s">
        <v>8737</v>
      </c>
      <c r="C8762" s="614" t="s">
        <v>99</v>
      </c>
      <c r="D8762" s="615">
        <v>2.8</v>
      </c>
      <c r="E8762" s="615">
        <v>2.64</v>
      </c>
      <c r="F8762" s="615">
        <v>5.44</v>
      </c>
    </row>
    <row r="8763" spans="1:6">
      <c r="A8763" s="621"/>
      <c r="B8763" s="627" t="s">
        <v>11689</v>
      </c>
      <c r="C8763" s="628"/>
      <c r="D8763" s="629"/>
      <c r="E8763" s="629"/>
      <c r="F8763" s="629"/>
    </row>
    <row r="8764" spans="1:6">
      <c r="A8764" s="621"/>
      <c r="B8764" s="627" t="s">
        <v>8738</v>
      </c>
      <c r="C8764" s="628"/>
      <c r="D8764" s="629"/>
      <c r="E8764" s="629"/>
      <c r="F8764" s="629"/>
    </row>
    <row r="8765" spans="1:6">
      <c r="A8765" s="612">
        <v>102498</v>
      </c>
      <c r="B8765" s="613" t="s">
        <v>11104</v>
      </c>
      <c r="C8765" s="614" t="s">
        <v>5421</v>
      </c>
      <c r="D8765" s="615">
        <v>0.56000000000000005</v>
      </c>
      <c r="E8765" s="615">
        <v>1.04</v>
      </c>
      <c r="F8765" s="615">
        <v>1.6</v>
      </c>
    </row>
    <row r="8766" spans="1:6">
      <c r="A8766" s="617" t="s">
        <v>18246</v>
      </c>
      <c r="B8766" s="618" t="s">
        <v>18247</v>
      </c>
      <c r="C8766" s="619" t="s">
        <v>99</v>
      </c>
      <c r="D8766" s="620">
        <v>3.3</v>
      </c>
      <c r="E8766" s="620">
        <v>6.34</v>
      </c>
      <c r="F8766" s="620">
        <v>9.64</v>
      </c>
    </row>
    <row r="8767" spans="1:6">
      <c r="A8767" s="617" t="s">
        <v>18248</v>
      </c>
      <c r="B8767" s="618" t="s">
        <v>18249</v>
      </c>
      <c r="C8767" s="619" t="s">
        <v>99</v>
      </c>
      <c r="D8767" s="620">
        <v>9.52</v>
      </c>
      <c r="E8767" s="620">
        <v>6.91</v>
      </c>
      <c r="F8767" s="620">
        <v>16.43</v>
      </c>
    </row>
    <row r="8768" spans="1:6">
      <c r="A8768" s="617" t="s">
        <v>18250</v>
      </c>
      <c r="B8768" s="618" t="s">
        <v>18251</v>
      </c>
      <c r="C8768" s="619" t="s">
        <v>99</v>
      </c>
      <c r="D8768" s="620">
        <v>17.55</v>
      </c>
      <c r="E8768" s="620">
        <v>10.52</v>
      </c>
      <c r="F8768" s="620">
        <v>28.07</v>
      </c>
    </row>
    <row r="8769" spans="1:6">
      <c r="A8769" s="617" t="s">
        <v>18252</v>
      </c>
      <c r="B8769" s="618" t="s">
        <v>18253</v>
      </c>
      <c r="C8769" s="619" t="s">
        <v>99</v>
      </c>
      <c r="D8769" s="620">
        <v>13.07</v>
      </c>
      <c r="E8769" s="620">
        <v>7.59</v>
      </c>
      <c r="F8769" s="620">
        <v>20.66</v>
      </c>
    </row>
    <row r="8770" spans="1:6" ht="45">
      <c r="A8770" s="617" t="s">
        <v>18254</v>
      </c>
      <c r="B8770" s="618" t="s">
        <v>18255</v>
      </c>
      <c r="C8770" s="619" t="s">
        <v>99</v>
      </c>
      <c r="D8770" s="620">
        <v>14.37</v>
      </c>
      <c r="E8770" s="620">
        <v>5.85</v>
      </c>
      <c r="F8770" s="620">
        <v>20.22</v>
      </c>
    </row>
    <row r="8771" spans="1:6">
      <c r="A8771" s="617" t="s">
        <v>18256</v>
      </c>
      <c r="B8771" s="618" t="s">
        <v>18257</v>
      </c>
      <c r="C8771" s="619" t="s">
        <v>99</v>
      </c>
      <c r="D8771" s="620">
        <v>4.2300000000000004</v>
      </c>
      <c r="E8771" s="620">
        <v>5.85</v>
      </c>
      <c r="F8771" s="620">
        <v>10.08</v>
      </c>
    </row>
    <row r="8772" spans="1:6" ht="30">
      <c r="A8772" s="612">
        <v>95622</v>
      </c>
      <c r="B8772" s="613" t="s">
        <v>8739</v>
      </c>
      <c r="C8772" s="614" t="s">
        <v>99</v>
      </c>
      <c r="D8772" s="615">
        <v>8.77</v>
      </c>
      <c r="E8772" s="615">
        <v>7.7</v>
      </c>
      <c r="F8772" s="615">
        <v>16.47</v>
      </c>
    </row>
    <row r="8773" spans="1:6" ht="30">
      <c r="A8773" s="612">
        <v>95623</v>
      </c>
      <c r="B8773" s="613" t="s">
        <v>8740</v>
      </c>
      <c r="C8773" s="614" t="s">
        <v>99</v>
      </c>
      <c r="D8773" s="615">
        <v>7.57</v>
      </c>
      <c r="E8773" s="615">
        <v>5.01</v>
      </c>
      <c r="F8773" s="615">
        <v>12.58</v>
      </c>
    </row>
    <row r="8774" spans="1:6" ht="30">
      <c r="A8774" s="612">
        <v>95625</v>
      </c>
      <c r="B8774" s="613" t="s">
        <v>8741</v>
      </c>
      <c r="C8774" s="614" t="s">
        <v>99</v>
      </c>
      <c r="D8774" s="615">
        <v>11.98</v>
      </c>
      <c r="E8774" s="615">
        <v>14.92</v>
      </c>
      <c r="F8774" s="615">
        <v>26.9</v>
      </c>
    </row>
    <row r="8775" spans="1:6" ht="30">
      <c r="A8775" s="612">
        <v>88489</v>
      </c>
      <c r="B8775" s="613" t="s">
        <v>8742</v>
      </c>
      <c r="C8775" s="614" t="s">
        <v>99</v>
      </c>
      <c r="D8775" s="615">
        <v>11.07</v>
      </c>
      <c r="E8775" s="615">
        <v>4.9800000000000004</v>
      </c>
      <c r="F8775" s="615">
        <v>16.05</v>
      </c>
    </row>
    <row r="8776" spans="1:6" ht="30">
      <c r="A8776" s="617" t="s">
        <v>18258</v>
      </c>
      <c r="B8776" s="618" t="s">
        <v>18259</v>
      </c>
      <c r="C8776" s="619" t="s">
        <v>99</v>
      </c>
      <c r="D8776" s="620">
        <v>9.26</v>
      </c>
      <c r="E8776" s="620">
        <v>4.99</v>
      </c>
      <c r="F8776" s="620">
        <v>14.25</v>
      </c>
    </row>
    <row r="8777" spans="1:6" ht="30">
      <c r="A8777" s="612">
        <v>88431</v>
      </c>
      <c r="B8777" s="613" t="s">
        <v>8743</v>
      </c>
      <c r="C8777" s="614" t="s">
        <v>99</v>
      </c>
      <c r="D8777" s="615">
        <v>15.73</v>
      </c>
      <c r="E8777" s="615">
        <v>7.54</v>
      </c>
      <c r="F8777" s="615">
        <v>23.27</v>
      </c>
    </row>
    <row r="8778" spans="1:6" ht="30">
      <c r="A8778" s="612">
        <v>88423</v>
      </c>
      <c r="B8778" s="613" t="s">
        <v>8744</v>
      </c>
      <c r="C8778" s="614" t="s">
        <v>99</v>
      </c>
      <c r="D8778" s="615">
        <v>14.32</v>
      </c>
      <c r="E8778" s="615">
        <v>4.37</v>
      </c>
      <c r="F8778" s="615">
        <v>18.690000000000001</v>
      </c>
    </row>
    <row r="8779" spans="1:6" ht="30">
      <c r="A8779" s="612">
        <v>88428</v>
      </c>
      <c r="B8779" s="613" t="s">
        <v>8745</v>
      </c>
      <c r="C8779" s="614" t="s">
        <v>99</v>
      </c>
      <c r="D8779" s="615">
        <v>18.3</v>
      </c>
      <c r="E8779" s="615">
        <v>13.34</v>
      </c>
      <c r="F8779" s="615">
        <v>31.64</v>
      </c>
    </row>
    <row r="8780" spans="1:6" ht="30">
      <c r="A8780" s="612">
        <v>88420</v>
      </c>
      <c r="B8780" s="613" t="s">
        <v>8746</v>
      </c>
      <c r="C8780" s="614" t="s">
        <v>99</v>
      </c>
      <c r="D8780" s="615">
        <v>15.83</v>
      </c>
      <c r="E8780" s="615">
        <v>7.74</v>
      </c>
      <c r="F8780" s="615">
        <v>23.57</v>
      </c>
    </row>
    <row r="8781" spans="1:6" ht="30">
      <c r="A8781" s="612">
        <v>88429</v>
      </c>
      <c r="B8781" s="613" t="s">
        <v>8747</v>
      </c>
      <c r="C8781" s="614" t="s">
        <v>99</v>
      </c>
      <c r="D8781" s="615">
        <v>19.3</v>
      </c>
      <c r="E8781" s="615">
        <v>15.51</v>
      </c>
      <c r="F8781" s="615">
        <v>34.81</v>
      </c>
    </row>
    <row r="8782" spans="1:6" ht="30">
      <c r="A8782" s="612">
        <v>88421</v>
      </c>
      <c r="B8782" s="613" t="s">
        <v>8748</v>
      </c>
      <c r="C8782" s="614" t="s">
        <v>99</v>
      </c>
      <c r="D8782" s="615">
        <v>16.39</v>
      </c>
      <c r="E8782" s="615">
        <v>9</v>
      </c>
      <c r="F8782" s="615">
        <v>25.39</v>
      </c>
    </row>
    <row r="8783" spans="1:6" ht="30">
      <c r="A8783" s="612">
        <v>95626</v>
      </c>
      <c r="B8783" s="613" t="s">
        <v>8749</v>
      </c>
      <c r="C8783" s="614" t="s">
        <v>99</v>
      </c>
      <c r="D8783" s="615">
        <v>9.16</v>
      </c>
      <c r="E8783" s="615">
        <v>8.58</v>
      </c>
      <c r="F8783" s="615">
        <v>17.739999999999998</v>
      </c>
    </row>
    <row r="8784" spans="1:6" ht="30">
      <c r="A8784" s="612">
        <v>95624</v>
      </c>
      <c r="B8784" s="613" t="s">
        <v>8750</v>
      </c>
      <c r="C8784" s="614" t="s">
        <v>99</v>
      </c>
      <c r="D8784" s="615">
        <v>11.21</v>
      </c>
      <c r="E8784" s="615">
        <v>13.19</v>
      </c>
      <c r="F8784" s="615">
        <v>24.4</v>
      </c>
    </row>
    <row r="8785" spans="1:6" ht="45">
      <c r="A8785" s="612">
        <v>88426</v>
      </c>
      <c r="B8785" s="613" t="s">
        <v>8751</v>
      </c>
      <c r="C8785" s="614" t="s">
        <v>99</v>
      </c>
      <c r="D8785" s="615">
        <v>13.74</v>
      </c>
      <c r="E8785" s="615">
        <v>3.05</v>
      </c>
      <c r="F8785" s="615">
        <v>16.79</v>
      </c>
    </row>
    <row r="8786" spans="1:6" ht="45">
      <c r="A8786" s="612">
        <v>88417</v>
      </c>
      <c r="B8786" s="613" t="s">
        <v>8752</v>
      </c>
      <c r="C8786" s="614" t="s">
        <v>99</v>
      </c>
      <c r="D8786" s="615">
        <v>13.17</v>
      </c>
      <c r="E8786" s="615">
        <v>1.77</v>
      </c>
      <c r="F8786" s="615">
        <v>14.94</v>
      </c>
    </row>
    <row r="8787" spans="1:6" ht="30">
      <c r="A8787" s="612">
        <v>88424</v>
      </c>
      <c r="B8787" s="613" t="s">
        <v>8753</v>
      </c>
      <c r="C8787" s="614" t="s">
        <v>99</v>
      </c>
      <c r="D8787" s="615">
        <v>15.24</v>
      </c>
      <c r="E8787" s="615">
        <v>6.48</v>
      </c>
      <c r="F8787" s="615">
        <v>21.72</v>
      </c>
    </row>
    <row r="8788" spans="1:6" ht="30">
      <c r="A8788" s="612">
        <v>88416</v>
      </c>
      <c r="B8788" s="613" t="s">
        <v>8754</v>
      </c>
      <c r="C8788" s="614" t="s">
        <v>99</v>
      </c>
      <c r="D8788" s="615">
        <v>14.05</v>
      </c>
      <c r="E8788" s="615">
        <v>3.75</v>
      </c>
      <c r="F8788" s="615">
        <v>17.8</v>
      </c>
    </row>
    <row r="8789" spans="1:6" ht="30">
      <c r="A8789" s="617" t="s">
        <v>18260</v>
      </c>
      <c r="B8789" s="618" t="s">
        <v>18261</v>
      </c>
      <c r="C8789" s="619" t="s">
        <v>99</v>
      </c>
      <c r="D8789" s="620">
        <v>62.06</v>
      </c>
      <c r="E8789" s="620">
        <v>12.48</v>
      </c>
      <c r="F8789" s="620">
        <v>74.540000000000006</v>
      </c>
    </row>
    <row r="8790" spans="1:6">
      <c r="A8790" s="617" t="s">
        <v>18262</v>
      </c>
      <c r="B8790" s="618" t="s">
        <v>18263</v>
      </c>
      <c r="C8790" s="619" t="s">
        <v>99</v>
      </c>
      <c r="D8790" s="620">
        <v>38.380000000000003</v>
      </c>
      <c r="E8790" s="620">
        <v>21.76</v>
      </c>
      <c r="F8790" s="620">
        <v>60.14</v>
      </c>
    </row>
    <row r="8791" spans="1:6">
      <c r="A8791" s="621"/>
      <c r="B8791" s="627" t="s">
        <v>8755</v>
      </c>
      <c r="C8791" s="628"/>
      <c r="D8791" s="629"/>
      <c r="E8791" s="629"/>
      <c r="F8791" s="629"/>
    </row>
    <row r="8792" spans="1:6" ht="30">
      <c r="A8792" s="612">
        <v>88488</v>
      </c>
      <c r="B8792" s="613" t="s">
        <v>8756</v>
      </c>
      <c r="C8792" s="614" t="s">
        <v>99</v>
      </c>
      <c r="D8792" s="615">
        <v>11.74</v>
      </c>
      <c r="E8792" s="615">
        <v>6.5</v>
      </c>
      <c r="F8792" s="615">
        <v>18.239999999999998</v>
      </c>
    </row>
    <row r="8793" spans="1:6">
      <c r="A8793" s="621"/>
      <c r="B8793" s="627" t="s">
        <v>8757</v>
      </c>
      <c r="C8793" s="628"/>
      <c r="D8793" s="629"/>
      <c r="E8793" s="629"/>
      <c r="F8793" s="629"/>
    </row>
    <row r="8794" spans="1:6" ht="30">
      <c r="A8794" s="612">
        <v>88432</v>
      </c>
      <c r="B8794" s="613" t="s">
        <v>8758</v>
      </c>
      <c r="C8794" s="614" t="s">
        <v>99</v>
      </c>
      <c r="D8794" s="615">
        <v>9.11</v>
      </c>
      <c r="E8794" s="615">
        <v>9.33</v>
      </c>
      <c r="F8794" s="615">
        <v>18.440000000000001</v>
      </c>
    </row>
    <row r="8795" spans="1:6">
      <c r="A8795" s="621"/>
      <c r="B8795" s="627" t="s">
        <v>8759</v>
      </c>
      <c r="C8795" s="628"/>
      <c r="D8795" s="629"/>
      <c r="E8795" s="629"/>
      <c r="F8795" s="629"/>
    </row>
    <row r="8796" spans="1:6">
      <c r="A8796" s="621"/>
      <c r="B8796" s="627" t="s">
        <v>8760</v>
      </c>
      <c r="C8796" s="628"/>
      <c r="D8796" s="629"/>
      <c r="E8796" s="629"/>
      <c r="F8796" s="629"/>
    </row>
    <row r="8797" spans="1:6">
      <c r="A8797" s="612">
        <v>102488</v>
      </c>
      <c r="B8797" s="613" t="s">
        <v>11097</v>
      </c>
      <c r="C8797" s="614" t="s">
        <v>99</v>
      </c>
      <c r="D8797" s="615">
        <v>1.08</v>
      </c>
      <c r="E8797" s="615">
        <v>2.68</v>
      </c>
      <c r="F8797" s="615">
        <v>3.76</v>
      </c>
    </row>
    <row r="8798" spans="1:6">
      <c r="A8798" s="612">
        <v>102489</v>
      </c>
      <c r="B8798" s="613" t="s">
        <v>11098</v>
      </c>
      <c r="C8798" s="614" t="s">
        <v>99</v>
      </c>
      <c r="D8798" s="615">
        <v>17.14</v>
      </c>
      <c r="E8798" s="615">
        <v>9.86</v>
      </c>
      <c r="F8798" s="615">
        <v>27</v>
      </c>
    </row>
    <row r="8799" spans="1:6" ht="30">
      <c r="A8799" s="612">
        <v>102491</v>
      </c>
      <c r="B8799" s="613" t="s">
        <v>11099</v>
      </c>
      <c r="C8799" s="614" t="s">
        <v>99</v>
      </c>
      <c r="D8799" s="615">
        <v>12.77</v>
      </c>
      <c r="E8799" s="615">
        <v>7.54</v>
      </c>
      <c r="F8799" s="615">
        <v>20.309999999999999</v>
      </c>
    </row>
    <row r="8800" spans="1:6" ht="30">
      <c r="A8800" s="612">
        <v>102492</v>
      </c>
      <c r="B8800" s="613" t="s">
        <v>11100</v>
      </c>
      <c r="C8800" s="614" t="s">
        <v>99</v>
      </c>
      <c r="D8800" s="615">
        <v>15.81</v>
      </c>
      <c r="E8800" s="615">
        <v>9.99</v>
      </c>
      <c r="F8800" s="615">
        <v>25.8</v>
      </c>
    </row>
    <row r="8801" spans="1:6" ht="30">
      <c r="A8801" s="612">
        <v>102494</v>
      </c>
      <c r="B8801" s="613" t="s">
        <v>11101</v>
      </c>
      <c r="C8801" s="614" t="s">
        <v>99</v>
      </c>
      <c r="D8801" s="615">
        <v>52.54</v>
      </c>
      <c r="E8801" s="615">
        <v>7.52</v>
      </c>
      <c r="F8801" s="615">
        <v>60.06</v>
      </c>
    </row>
    <row r="8802" spans="1:6">
      <c r="A8802" s="621"/>
      <c r="B8802" s="627" t="s">
        <v>11690</v>
      </c>
      <c r="C8802" s="628"/>
      <c r="D8802" s="629"/>
      <c r="E8802" s="629"/>
      <c r="F8802" s="629"/>
    </row>
    <row r="8803" spans="1:6" ht="30">
      <c r="A8803" s="612">
        <v>102504</v>
      </c>
      <c r="B8803" s="613" t="s">
        <v>11108</v>
      </c>
      <c r="C8803" s="614" t="s">
        <v>5421</v>
      </c>
      <c r="D8803" s="615">
        <v>3.62</v>
      </c>
      <c r="E8803" s="615">
        <v>6.59</v>
      </c>
      <c r="F8803" s="615">
        <v>10.210000000000001</v>
      </c>
    </row>
    <row r="8804" spans="1:6" ht="30">
      <c r="A8804" s="612">
        <v>102505</v>
      </c>
      <c r="B8804" s="613" t="s">
        <v>11109</v>
      </c>
      <c r="C8804" s="614" t="s">
        <v>5421</v>
      </c>
      <c r="D8804" s="615">
        <v>4.1399999999999997</v>
      </c>
      <c r="E8804" s="615">
        <v>6.59</v>
      </c>
      <c r="F8804" s="615">
        <v>10.73</v>
      </c>
    </row>
    <row r="8805" spans="1:6">
      <c r="A8805" s="617" t="s">
        <v>18264</v>
      </c>
      <c r="B8805" s="618" t="s">
        <v>18265</v>
      </c>
      <c r="C8805" s="619" t="s">
        <v>5421</v>
      </c>
      <c r="D8805" s="620">
        <v>4.43</v>
      </c>
      <c r="E8805" s="620">
        <v>3.73</v>
      </c>
      <c r="F8805" s="620">
        <v>8.16</v>
      </c>
    </row>
    <row r="8806" spans="1:6" ht="30">
      <c r="A8806" s="612">
        <v>102506</v>
      </c>
      <c r="B8806" s="613" t="s">
        <v>11110</v>
      </c>
      <c r="C8806" s="614" t="s">
        <v>5421</v>
      </c>
      <c r="D8806" s="615">
        <v>4.5599999999999996</v>
      </c>
      <c r="E8806" s="615">
        <v>6.59</v>
      </c>
      <c r="F8806" s="615">
        <v>11.15</v>
      </c>
    </row>
    <row r="8807" spans="1:6" ht="30">
      <c r="A8807" s="612">
        <v>102500</v>
      </c>
      <c r="B8807" s="613" t="s">
        <v>11106</v>
      </c>
      <c r="C8807" s="614" t="s">
        <v>5421</v>
      </c>
      <c r="D8807" s="615">
        <v>2.09</v>
      </c>
      <c r="E8807" s="615">
        <v>2.2999999999999998</v>
      </c>
      <c r="F8807" s="615">
        <v>4.3899999999999997</v>
      </c>
    </row>
    <row r="8808" spans="1:6" ht="30">
      <c r="A8808" s="612">
        <v>102507</v>
      </c>
      <c r="B8808" s="613" t="s">
        <v>11111</v>
      </c>
      <c r="C8808" s="614" t="s">
        <v>5421</v>
      </c>
      <c r="D8808" s="615">
        <v>3.97</v>
      </c>
      <c r="E8808" s="615">
        <v>2.2799999999999998</v>
      </c>
      <c r="F8808" s="615">
        <v>6.25</v>
      </c>
    </row>
    <row r="8809" spans="1:6" ht="30">
      <c r="A8809" s="612">
        <v>102501</v>
      </c>
      <c r="B8809" s="613" t="s">
        <v>11107</v>
      </c>
      <c r="C8809" s="614" t="s">
        <v>99</v>
      </c>
      <c r="D8809" s="615">
        <v>13.11</v>
      </c>
      <c r="E8809" s="615">
        <v>11.83</v>
      </c>
      <c r="F8809" s="615">
        <v>24.94</v>
      </c>
    </row>
    <row r="8810" spans="1:6" ht="30">
      <c r="A8810" s="612">
        <v>102508</v>
      </c>
      <c r="B8810" s="613" t="s">
        <v>11112</v>
      </c>
      <c r="C8810" s="614" t="s">
        <v>99</v>
      </c>
      <c r="D8810" s="615">
        <v>32.1</v>
      </c>
      <c r="E8810" s="615">
        <v>11.82</v>
      </c>
      <c r="F8810" s="615">
        <v>43.92</v>
      </c>
    </row>
    <row r="8811" spans="1:6" ht="30">
      <c r="A8811" s="617" t="s">
        <v>18266</v>
      </c>
      <c r="B8811" s="618" t="s">
        <v>18267</v>
      </c>
      <c r="C8811" s="619" t="s">
        <v>5390</v>
      </c>
      <c r="D8811" s="620">
        <v>125.94</v>
      </c>
      <c r="E8811" s="620">
        <v>187.46</v>
      </c>
      <c r="F8811" s="620">
        <v>313.39999999999998</v>
      </c>
    </row>
    <row r="8812" spans="1:6" ht="30">
      <c r="A8812" s="612">
        <v>102509</v>
      </c>
      <c r="B8812" s="613" t="s">
        <v>11113</v>
      </c>
      <c r="C8812" s="614" t="s">
        <v>99</v>
      </c>
      <c r="D8812" s="615">
        <v>15.92</v>
      </c>
      <c r="E8812" s="615">
        <v>9.9600000000000009</v>
      </c>
      <c r="F8812" s="615">
        <v>25.88</v>
      </c>
    </row>
    <row r="8813" spans="1:6" ht="45">
      <c r="A8813" s="612">
        <v>102512</v>
      </c>
      <c r="B8813" s="613" t="s">
        <v>11114</v>
      </c>
      <c r="C8813" s="614" t="s">
        <v>5421</v>
      </c>
      <c r="D8813" s="615">
        <v>3.51</v>
      </c>
      <c r="E8813" s="615">
        <v>1.59</v>
      </c>
      <c r="F8813" s="615">
        <v>5.0999999999999996</v>
      </c>
    </row>
    <row r="8814" spans="1:6" ht="30">
      <c r="A8814" s="612">
        <v>102513</v>
      </c>
      <c r="B8814" s="613" t="s">
        <v>11115</v>
      </c>
      <c r="C8814" s="614" t="s">
        <v>99</v>
      </c>
      <c r="D8814" s="615">
        <v>21.44</v>
      </c>
      <c r="E8814" s="615">
        <v>26.32</v>
      </c>
      <c r="F8814" s="615">
        <v>47.76</v>
      </c>
    </row>
    <row r="8815" spans="1:6" ht="30">
      <c r="A8815" s="612">
        <v>102520</v>
      </c>
      <c r="B8815" s="613" t="s">
        <v>11116</v>
      </c>
      <c r="C8815" s="614" t="s">
        <v>99</v>
      </c>
      <c r="D8815" s="615">
        <v>36.08</v>
      </c>
      <c r="E8815" s="615">
        <v>47.25</v>
      </c>
      <c r="F8815" s="615">
        <v>83.33</v>
      </c>
    </row>
    <row r="8816" spans="1:6">
      <c r="A8816" s="621"/>
      <c r="B8816" s="627" t="s">
        <v>11222</v>
      </c>
      <c r="C8816" s="628"/>
      <c r="D8816" s="629"/>
      <c r="E8816" s="629"/>
      <c r="F8816" s="629"/>
    </row>
    <row r="8817" spans="1:6" ht="30">
      <c r="A8817" s="612">
        <v>102496</v>
      </c>
      <c r="B8817" s="613" t="s">
        <v>11102</v>
      </c>
      <c r="C8817" s="614" t="s">
        <v>5421</v>
      </c>
      <c r="D8817" s="615">
        <v>9.36</v>
      </c>
      <c r="E8817" s="615">
        <v>3.55</v>
      </c>
      <c r="F8817" s="615">
        <v>12.91</v>
      </c>
    </row>
    <row r="8818" spans="1:6" ht="30">
      <c r="A8818" s="612">
        <v>102497</v>
      </c>
      <c r="B8818" s="613" t="s">
        <v>11103</v>
      </c>
      <c r="C8818" s="614" t="s">
        <v>5421</v>
      </c>
      <c r="D8818" s="615">
        <v>2.6</v>
      </c>
      <c r="E8818" s="615">
        <v>2.36</v>
      </c>
      <c r="F8818" s="615">
        <v>4.96</v>
      </c>
    </row>
    <row r="8819" spans="1:6" ht="15.75">
      <c r="A8819" s="621"/>
      <c r="B8819" s="622" t="s">
        <v>11691</v>
      </c>
      <c r="C8819" s="628"/>
      <c r="D8819" s="629"/>
      <c r="E8819" s="629"/>
      <c r="F8819" s="629"/>
    </row>
    <row r="8820" spans="1:6">
      <c r="A8820" s="621"/>
      <c r="B8820" s="627" t="s">
        <v>11692</v>
      </c>
      <c r="C8820" s="628"/>
      <c r="D8820" s="629"/>
      <c r="E8820" s="629"/>
      <c r="F8820" s="629"/>
    </row>
    <row r="8821" spans="1:6">
      <c r="A8821" s="617" t="s">
        <v>18268</v>
      </c>
      <c r="B8821" s="618" t="s">
        <v>18269</v>
      </c>
      <c r="C8821" s="619" t="s">
        <v>99</v>
      </c>
      <c r="D8821" s="620">
        <v>4.79</v>
      </c>
      <c r="E8821" s="620">
        <v>5.29</v>
      </c>
      <c r="F8821" s="620">
        <v>10.08</v>
      </c>
    </row>
    <row r="8822" spans="1:6">
      <c r="A8822" s="617" t="s">
        <v>18270</v>
      </c>
      <c r="B8822" s="618" t="s">
        <v>18271</v>
      </c>
      <c r="C8822" s="619" t="s">
        <v>99</v>
      </c>
      <c r="D8822" s="620">
        <v>7.03</v>
      </c>
      <c r="E8822" s="620">
        <v>7.4</v>
      </c>
      <c r="F8822" s="620">
        <v>14.43</v>
      </c>
    </row>
    <row r="8823" spans="1:6">
      <c r="A8823" s="617" t="s">
        <v>18272</v>
      </c>
      <c r="B8823" s="618" t="s">
        <v>18273</v>
      </c>
      <c r="C8823" s="619" t="s">
        <v>99</v>
      </c>
      <c r="D8823" s="620">
        <v>104.28</v>
      </c>
      <c r="E8823" s="620">
        <v>14.77</v>
      </c>
      <c r="F8823" s="620">
        <v>119.05</v>
      </c>
    </row>
    <row r="8824" spans="1:6" ht="30">
      <c r="A8824" s="612">
        <v>100716</v>
      </c>
      <c r="B8824" s="613" t="s">
        <v>8761</v>
      </c>
      <c r="C8824" s="614" t="s">
        <v>99</v>
      </c>
      <c r="D8824" s="615">
        <v>24.61</v>
      </c>
      <c r="E8824" s="615">
        <v>2.84</v>
      </c>
      <c r="F8824" s="615">
        <v>27.45</v>
      </c>
    </row>
    <row r="8825" spans="1:6">
      <c r="A8825" s="612">
        <v>100717</v>
      </c>
      <c r="B8825" s="613" t="s">
        <v>8762</v>
      </c>
      <c r="C8825" s="614" t="s">
        <v>99</v>
      </c>
      <c r="D8825" s="615">
        <v>4.22</v>
      </c>
      <c r="E8825" s="615">
        <v>6.32</v>
      </c>
      <c r="F8825" s="615">
        <v>10.54</v>
      </c>
    </row>
    <row r="8826" spans="1:6">
      <c r="A8826" s="612">
        <v>100718</v>
      </c>
      <c r="B8826" s="613" t="s">
        <v>8715</v>
      </c>
      <c r="C8826" s="614" t="s">
        <v>5421</v>
      </c>
      <c r="D8826" s="615">
        <v>0.51</v>
      </c>
      <c r="E8826" s="615">
        <v>0.9</v>
      </c>
      <c r="F8826" s="615">
        <v>1.41</v>
      </c>
    </row>
    <row r="8827" spans="1:6">
      <c r="A8827" s="621"/>
      <c r="B8827" s="627" t="s">
        <v>11693</v>
      </c>
      <c r="C8827" s="628"/>
      <c r="D8827" s="629"/>
      <c r="E8827" s="629"/>
      <c r="F8827" s="629"/>
    </row>
    <row r="8828" spans="1:6" ht="30">
      <c r="A8828" s="612">
        <v>100719</v>
      </c>
      <c r="B8828" s="613" t="s">
        <v>13373</v>
      </c>
      <c r="C8828" s="614" t="s">
        <v>99</v>
      </c>
      <c r="D8828" s="615">
        <v>9.07</v>
      </c>
      <c r="E8828" s="615">
        <v>1.34</v>
      </c>
      <c r="F8828" s="615">
        <v>10.41</v>
      </c>
    </row>
    <row r="8829" spans="1:6" ht="30">
      <c r="A8829" s="612">
        <v>100720</v>
      </c>
      <c r="B8829" s="613" t="s">
        <v>8763</v>
      </c>
      <c r="C8829" s="614" t="s">
        <v>99</v>
      </c>
      <c r="D8829" s="615">
        <v>6.27</v>
      </c>
      <c r="E8829" s="615">
        <v>4.54</v>
      </c>
      <c r="F8829" s="615">
        <v>10.81</v>
      </c>
    </row>
    <row r="8830" spans="1:6" ht="30">
      <c r="A8830" s="612">
        <v>100721</v>
      </c>
      <c r="B8830" s="613" t="s">
        <v>13374</v>
      </c>
      <c r="C8830" s="614" t="s">
        <v>99</v>
      </c>
      <c r="D8830" s="615">
        <v>14.05</v>
      </c>
      <c r="E8830" s="615">
        <v>11.13</v>
      </c>
      <c r="F8830" s="615">
        <v>25.18</v>
      </c>
    </row>
    <row r="8831" spans="1:6" ht="45">
      <c r="A8831" s="612">
        <v>100722</v>
      </c>
      <c r="B8831" s="613" t="s">
        <v>8764</v>
      </c>
      <c r="C8831" s="614" t="s">
        <v>99</v>
      </c>
      <c r="D8831" s="615">
        <v>10.67</v>
      </c>
      <c r="E8831" s="615">
        <v>14.35</v>
      </c>
      <c r="F8831" s="615">
        <v>25.02</v>
      </c>
    </row>
    <row r="8832" spans="1:6" ht="30">
      <c r="A8832" s="617" t="s">
        <v>18274</v>
      </c>
      <c r="B8832" s="618" t="s">
        <v>18275</v>
      </c>
      <c r="C8832" s="619" t="s">
        <v>99</v>
      </c>
      <c r="D8832" s="620">
        <v>5.97</v>
      </c>
      <c r="E8832" s="620">
        <v>5.73</v>
      </c>
      <c r="F8832" s="620">
        <v>11.7</v>
      </c>
    </row>
    <row r="8833" spans="1:6">
      <c r="A8833" s="612">
        <v>98397</v>
      </c>
      <c r="B8833" s="613" t="s">
        <v>8765</v>
      </c>
      <c r="C8833" s="614" t="s">
        <v>99</v>
      </c>
      <c r="D8833" s="615">
        <v>7.76</v>
      </c>
      <c r="E8833" s="615">
        <v>5.23</v>
      </c>
      <c r="F8833" s="615">
        <v>12.99</v>
      </c>
    </row>
    <row r="8834" spans="1:6">
      <c r="A8834" s="617" t="s">
        <v>18276</v>
      </c>
      <c r="B8834" s="618" t="s">
        <v>18277</v>
      </c>
      <c r="C8834" s="619" t="s">
        <v>99</v>
      </c>
      <c r="D8834" s="620">
        <v>7.22</v>
      </c>
      <c r="E8834" s="620">
        <v>5.73</v>
      </c>
      <c r="F8834" s="620">
        <v>12.95</v>
      </c>
    </row>
    <row r="8835" spans="1:6">
      <c r="A8835" s="621"/>
      <c r="B8835" s="627" t="s">
        <v>11694</v>
      </c>
      <c r="C8835" s="628"/>
      <c r="D8835" s="629"/>
      <c r="E8835" s="629"/>
      <c r="F8835" s="629"/>
    </row>
    <row r="8836" spans="1:6">
      <c r="A8836" s="621"/>
      <c r="B8836" s="627" t="s">
        <v>11695</v>
      </c>
      <c r="C8836" s="628"/>
      <c r="D8836" s="629"/>
      <c r="E8836" s="629"/>
      <c r="F8836" s="629"/>
    </row>
    <row r="8837" spans="1:6" ht="30">
      <c r="A8837" s="612">
        <v>100733</v>
      </c>
      <c r="B8837" s="613" t="s">
        <v>13379</v>
      </c>
      <c r="C8837" s="614" t="s">
        <v>99</v>
      </c>
      <c r="D8837" s="615">
        <v>6.56</v>
      </c>
      <c r="E8837" s="615">
        <v>6.42</v>
      </c>
      <c r="F8837" s="615">
        <v>12.98</v>
      </c>
    </row>
    <row r="8838" spans="1:6" ht="30">
      <c r="A8838" s="612">
        <v>100734</v>
      </c>
      <c r="B8838" s="613" t="s">
        <v>8766</v>
      </c>
      <c r="C8838" s="614" t="s">
        <v>99</v>
      </c>
      <c r="D8838" s="615">
        <v>6.99</v>
      </c>
      <c r="E8838" s="615">
        <v>9.6199999999999992</v>
      </c>
      <c r="F8838" s="615">
        <v>16.61</v>
      </c>
    </row>
    <row r="8839" spans="1:6" ht="30">
      <c r="A8839" s="612">
        <v>100735</v>
      </c>
      <c r="B8839" s="613" t="s">
        <v>13380</v>
      </c>
      <c r="C8839" s="614" t="s">
        <v>99</v>
      </c>
      <c r="D8839" s="615">
        <v>4.97</v>
      </c>
      <c r="E8839" s="615">
        <v>6.43</v>
      </c>
      <c r="F8839" s="615">
        <v>11.4</v>
      </c>
    </row>
    <row r="8840" spans="1:6" ht="30">
      <c r="A8840" s="612">
        <v>100736</v>
      </c>
      <c r="B8840" s="613" t="s">
        <v>8767</v>
      </c>
      <c r="C8840" s="614" t="s">
        <v>99</v>
      </c>
      <c r="D8840" s="615">
        <v>5.69</v>
      </c>
      <c r="E8840" s="615">
        <v>9.6199999999999992</v>
      </c>
      <c r="F8840" s="615">
        <v>15.31</v>
      </c>
    </row>
    <row r="8841" spans="1:6" ht="30">
      <c r="A8841" s="612">
        <v>100753</v>
      </c>
      <c r="B8841" s="613" t="s">
        <v>13388</v>
      </c>
      <c r="C8841" s="614" t="s">
        <v>99</v>
      </c>
      <c r="D8841" s="615">
        <v>9.9600000000000009</v>
      </c>
      <c r="E8841" s="615">
        <v>12.84</v>
      </c>
      <c r="F8841" s="615">
        <v>22.8</v>
      </c>
    </row>
    <row r="8842" spans="1:6" ht="30">
      <c r="A8842" s="612">
        <v>100754</v>
      </c>
      <c r="B8842" s="613" t="s">
        <v>8768</v>
      </c>
      <c r="C8842" s="614" t="s">
        <v>99</v>
      </c>
      <c r="D8842" s="615">
        <v>11.38</v>
      </c>
      <c r="E8842" s="615">
        <v>19.25</v>
      </c>
      <c r="F8842" s="615">
        <v>30.63</v>
      </c>
    </row>
    <row r="8843" spans="1:6">
      <c r="A8843" s="621"/>
      <c r="B8843" s="627" t="s">
        <v>11696</v>
      </c>
      <c r="C8843" s="628"/>
      <c r="D8843" s="629"/>
      <c r="E8843" s="629"/>
      <c r="F8843" s="629"/>
    </row>
    <row r="8844" spans="1:6" ht="45">
      <c r="A8844" s="612">
        <v>100723</v>
      </c>
      <c r="B8844" s="613" t="s">
        <v>13375</v>
      </c>
      <c r="C8844" s="614" t="s">
        <v>99</v>
      </c>
      <c r="D8844" s="615">
        <v>9.82</v>
      </c>
      <c r="E8844" s="615">
        <v>1.34</v>
      </c>
      <c r="F8844" s="615">
        <v>11.16</v>
      </c>
    </row>
    <row r="8845" spans="1:6" ht="45">
      <c r="A8845" s="612">
        <v>100724</v>
      </c>
      <c r="B8845" s="613" t="s">
        <v>8769</v>
      </c>
      <c r="C8845" s="614" t="s">
        <v>99</v>
      </c>
      <c r="D8845" s="615">
        <v>9.3000000000000007</v>
      </c>
      <c r="E8845" s="615">
        <v>4.53</v>
      </c>
      <c r="F8845" s="615">
        <v>13.83</v>
      </c>
    </row>
    <row r="8846" spans="1:6" ht="45">
      <c r="A8846" s="612">
        <v>100725</v>
      </c>
      <c r="B8846" s="613" t="s">
        <v>13376</v>
      </c>
      <c r="C8846" s="614" t="s">
        <v>99</v>
      </c>
      <c r="D8846" s="615">
        <v>14.3</v>
      </c>
      <c r="E8846" s="615">
        <v>11.13</v>
      </c>
      <c r="F8846" s="615">
        <v>25.43</v>
      </c>
    </row>
    <row r="8847" spans="1:6" ht="45">
      <c r="A8847" s="612">
        <v>100726</v>
      </c>
      <c r="B8847" s="613" t="s">
        <v>8770</v>
      </c>
      <c r="C8847" s="614" t="s">
        <v>99</v>
      </c>
      <c r="D8847" s="615">
        <v>13.6</v>
      </c>
      <c r="E8847" s="615">
        <v>14.35</v>
      </c>
      <c r="F8847" s="615">
        <v>27.95</v>
      </c>
    </row>
    <row r="8848" spans="1:6">
      <c r="A8848" s="621"/>
      <c r="B8848" s="627" t="s">
        <v>11697</v>
      </c>
      <c r="C8848" s="628"/>
      <c r="D8848" s="629"/>
      <c r="E8848" s="629"/>
      <c r="F8848" s="629"/>
    </row>
    <row r="8849" spans="1:6" ht="45">
      <c r="A8849" s="612">
        <v>100739</v>
      </c>
      <c r="B8849" s="613" t="s">
        <v>13381</v>
      </c>
      <c r="C8849" s="614" t="s">
        <v>99</v>
      </c>
      <c r="D8849" s="615">
        <v>8.91</v>
      </c>
      <c r="E8849" s="615">
        <v>1.34</v>
      </c>
      <c r="F8849" s="615">
        <v>10.25</v>
      </c>
    </row>
    <row r="8850" spans="1:6" ht="45">
      <c r="A8850" s="612">
        <v>100740</v>
      </c>
      <c r="B8850" s="613" t="s">
        <v>8771</v>
      </c>
      <c r="C8850" s="614" t="s">
        <v>99</v>
      </c>
      <c r="D8850" s="615">
        <v>6.8</v>
      </c>
      <c r="E8850" s="615">
        <v>4.54</v>
      </c>
      <c r="F8850" s="615">
        <v>11.34</v>
      </c>
    </row>
    <row r="8851" spans="1:6" ht="45">
      <c r="A8851" s="612">
        <v>100741</v>
      </c>
      <c r="B8851" s="613" t="s">
        <v>13382</v>
      </c>
      <c r="C8851" s="614" t="s">
        <v>99</v>
      </c>
      <c r="D8851" s="615">
        <v>13.7</v>
      </c>
      <c r="E8851" s="615">
        <v>11.13</v>
      </c>
      <c r="F8851" s="615">
        <v>24.83</v>
      </c>
    </row>
    <row r="8852" spans="1:6" ht="45">
      <c r="A8852" s="612">
        <v>100742</v>
      </c>
      <c r="B8852" s="613" t="s">
        <v>8772</v>
      </c>
      <c r="C8852" s="614" t="s">
        <v>99</v>
      </c>
      <c r="D8852" s="615">
        <v>11.18</v>
      </c>
      <c r="E8852" s="615">
        <v>14.35</v>
      </c>
      <c r="F8852" s="615">
        <v>25.53</v>
      </c>
    </row>
    <row r="8853" spans="1:6" ht="45">
      <c r="A8853" s="612">
        <v>100757</v>
      </c>
      <c r="B8853" s="613" t="s">
        <v>13389</v>
      </c>
      <c r="C8853" s="614" t="s">
        <v>99</v>
      </c>
      <c r="D8853" s="615">
        <v>27.43</v>
      </c>
      <c r="E8853" s="615">
        <v>22.26</v>
      </c>
      <c r="F8853" s="615">
        <v>49.69</v>
      </c>
    </row>
    <row r="8854" spans="1:6" ht="45">
      <c r="A8854" s="612">
        <v>100758</v>
      </c>
      <c r="B8854" s="613" t="s">
        <v>8773</v>
      </c>
      <c r="C8854" s="614" t="s">
        <v>99</v>
      </c>
      <c r="D8854" s="615">
        <v>22.39</v>
      </c>
      <c r="E8854" s="615">
        <v>28.68</v>
      </c>
      <c r="F8854" s="615">
        <v>51.07</v>
      </c>
    </row>
    <row r="8855" spans="1:6">
      <c r="A8855" s="621"/>
      <c r="B8855" s="627" t="s">
        <v>11698</v>
      </c>
      <c r="C8855" s="628"/>
      <c r="D8855" s="629"/>
      <c r="E8855" s="629"/>
      <c r="F8855" s="629"/>
    </row>
    <row r="8856" spans="1:6" ht="45">
      <c r="A8856" s="612">
        <v>100743</v>
      </c>
      <c r="B8856" s="613" t="s">
        <v>13383</v>
      </c>
      <c r="C8856" s="614" t="s">
        <v>99</v>
      </c>
      <c r="D8856" s="615">
        <v>8.68</v>
      </c>
      <c r="E8856" s="615">
        <v>1.34</v>
      </c>
      <c r="F8856" s="615">
        <v>10.02</v>
      </c>
    </row>
    <row r="8857" spans="1:6" ht="45">
      <c r="A8857" s="612">
        <v>100744</v>
      </c>
      <c r="B8857" s="613" t="s">
        <v>8774</v>
      </c>
      <c r="C8857" s="614" t="s">
        <v>99</v>
      </c>
      <c r="D8857" s="615">
        <v>6.66</v>
      </c>
      <c r="E8857" s="615">
        <v>4.54</v>
      </c>
      <c r="F8857" s="615">
        <v>11.2</v>
      </c>
    </row>
    <row r="8858" spans="1:6" ht="45">
      <c r="A8858" s="612">
        <v>100745</v>
      </c>
      <c r="B8858" s="613" t="s">
        <v>13384</v>
      </c>
      <c r="C8858" s="614" t="s">
        <v>99</v>
      </c>
      <c r="D8858" s="615">
        <v>13.46</v>
      </c>
      <c r="E8858" s="615">
        <v>11.13</v>
      </c>
      <c r="F8858" s="615">
        <v>24.59</v>
      </c>
    </row>
    <row r="8859" spans="1:6" ht="45">
      <c r="A8859" s="612">
        <v>100746</v>
      </c>
      <c r="B8859" s="613" t="s">
        <v>8775</v>
      </c>
      <c r="C8859" s="614" t="s">
        <v>99</v>
      </c>
      <c r="D8859" s="615">
        <v>11.03</v>
      </c>
      <c r="E8859" s="615">
        <v>14.35</v>
      </c>
      <c r="F8859" s="615">
        <v>25.38</v>
      </c>
    </row>
    <row r="8860" spans="1:6" ht="45">
      <c r="A8860" s="612">
        <v>100759</v>
      </c>
      <c r="B8860" s="613" t="s">
        <v>13390</v>
      </c>
      <c r="C8860" s="614" t="s">
        <v>99</v>
      </c>
      <c r="D8860" s="615">
        <v>26.94</v>
      </c>
      <c r="E8860" s="615">
        <v>22.26</v>
      </c>
      <c r="F8860" s="615">
        <v>49.2</v>
      </c>
    </row>
    <row r="8861" spans="1:6" ht="45">
      <c r="A8861" s="612">
        <v>100760</v>
      </c>
      <c r="B8861" s="613" t="s">
        <v>8776</v>
      </c>
      <c r="C8861" s="614" t="s">
        <v>99</v>
      </c>
      <c r="D8861" s="615">
        <v>22.09</v>
      </c>
      <c r="E8861" s="615">
        <v>28.68</v>
      </c>
      <c r="F8861" s="615">
        <v>50.77</v>
      </c>
    </row>
    <row r="8862" spans="1:6">
      <c r="A8862" s="621"/>
      <c r="B8862" s="627" t="s">
        <v>11699</v>
      </c>
      <c r="C8862" s="628"/>
      <c r="D8862" s="629"/>
      <c r="E8862" s="629"/>
      <c r="F8862" s="629"/>
    </row>
    <row r="8863" spans="1:6" ht="45">
      <c r="A8863" s="612">
        <v>100747</v>
      </c>
      <c r="B8863" s="613" t="s">
        <v>13385</v>
      </c>
      <c r="C8863" s="614" t="s">
        <v>99</v>
      </c>
      <c r="D8863" s="615">
        <v>8.7799999999999994</v>
      </c>
      <c r="E8863" s="615">
        <v>1.34</v>
      </c>
      <c r="F8863" s="615">
        <v>10.119999999999999</v>
      </c>
    </row>
    <row r="8864" spans="1:6" ht="45">
      <c r="A8864" s="612">
        <v>100748</v>
      </c>
      <c r="B8864" s="613" t="s">
        <v>8777</v>
      </c>
      <c r="C8864" s="614" t="s">
        <v>99</v>
      </c>
      <c r="D8864" s="615">
        <v>6.72</v>
      </c>
      <c r="E8864" s="615">
        <v>4.54</v>
      </c>
      <c r="F8864" s="615">
        <v>11.26</v>
      </c>
    </row>
    <row r="8865" spans="1:6" ht="45">
      <c r="A8865" s="612">
        <v>100749</v>
      </c>
      <c r="B8865" s="613" t="s">
        <v>13386</v>
      </c>
      <c r="C8865" s="614" t="s">
        <v>99</v>
      </c>
      <c r="D8865" s="615">
        <v>13.56</v>
      </c>
      <c r="E8865" s="615">
        <v>11.13</v>
      </c>
      <c r="F8865" s="615">
        <v>24.69</v>
      </c>
    </row>
    <row r="8866" spans="1:6" ht="45">
      <c r="A8866" s="612">
        <v>100750</v>
      </c>
      <c r="B8866" s="613" t="s">
        <v>8778</v>
      </c>
      <c r="C8866" s="614" t="s">
        <v>99</v>
      </c>
      <c r="D8866" s="615">
        <v>11.09</v>
      </c>
      <c r="E8866" s="615">
        <v>14.35</v>
      </c>
      <c r="F8866" s="615">
        <v>25.44</v>
      </c>
    </row>
    <row r="8867" spans="1:6" ht="45">
      <c r="A8867" s="612">
        <v>100761</v>
      </c>
      <c r="B8867" s="613" t="s">
        <v>13391</v>
      </c>
      <c r="C8867" s="614" t="s">
        <v>99</v>
      </c>
      <c r="D8867" s="615">
        <v>27.14</v>
      </c>
      <c r="E8867" s="615">
        <v>22.26</v>
      </c>
      <c r="F8867" s="615">
        <v>49.4</v>
      </c>
    </row>
    <row r="8868" spans="1:6" ht="45">
      <c r="A8868" s="612">
        <v>100762</v>
      </c>
      <c r="B8868" s="613" t="s">
        <v>8779</v>
      </c>
      <c r="C8868" s="614" t="s">
        <v>99</v>
      </c>
      <c r="D8868" s="615">
        <v>22.22</v>
      </c>
      <c r="E8868" s="615">
        <v>28.68</v>
      </c>
      <c r="F8868" s="615">
        <v>50.9</v>
      </c>
    </row>
    <row r="8869" spans="1:6">
      <c r="A8869" s="621"/>
      <c r="B8869" s="627" t="s">
        <v>11700</v>
      </c>
      <c r="C8869" s="628"/>
      <c r="D8869" s="629"/>
      <c r="E8869" s="629"/>
      <c r="F8869" s="629"/>
    </row>
    <row r="8870" spans="1:6" ht="30">
      <c r="A8870" s="612">
        <v>100727</v>
      </c>
      <c r="B8870" s="613" t="s">
        <v>13377</v>
      </c>
      <c r="C8870" s="614" t="s">
        <v>99</v>
      </c>
      <c r="D8870" s="615">
        <v>23.82</v>
      </c>
      <c r="E8870" s="615">
        <v>1.34</v>
      </c>
      <c r="F8870" s="615">
        <v>25.16</v>
      </c>
    </row>
    <row r="8871" spans="1:6" ht="30">
      <c r="A8871" s="612">
        <v>100728</v>
      </c>
      <c r="B8871" s="613" t="s">
        <v>8780</v>
      </c>
      <c r="C8871" s="614" t="s">
        <v>99</v>
      </c>
      <c r="D8871" s="615">
        <v>18.61</v>
      </c>
      <c r="E8871" s="615">
        <v>4.53</v>
      </c>
      <c r="F8871" s="615">
        <v>23.14</v>
      </c>
    </row>
    <row r="8872" spans="1:6" ht="30">
      <c r="A8872" s="612">
        <v>100729</v>
      </c>
      <c r="B8872" s="613" t="s">
        <v>13378</v>
      </c>
      <c r="C8872" s="614" t="s">
        <v>99</v>
      </c>
      <c r="D8872" s="615">
        <v>17.760000000000002</v>
      </c>
      <c r="E8872" s="615">
        <v>1.34</v>
      </c>
      <c r="F8872" s="615">
        <v>19.100000000000001</v>
      </c>
    </row>
    <row r="8873" spans="1:6" ht="30">
      <c r="A8873" s="612">
        <v>100730</v>
      </c>
      <c r="B8873" s="613" t="s">
        <v>8781</v>
      </c>
      <c r="C8873" s="614" t="s">
        <v>99</v>
      </c>
      <c r="D8873" s="615">
        <v>18.25</v>
      </c>
      <c r="E8873" s="615">
        <v>4.53</v>
      </c>
      <c r="F8873" s="615">
        <v>22.78</v>
      </c>
    </row>
    <row r="8874" spans="1:6" ht="30">
      <c r="A8874" s="612">
        <v>100751</v>
      </c>
      <c r="B8874" s="613" t="s">
        <v>13387</v>
      </c>
      <c r="C8874" s="614" t="s">
        <v>99</v>
      </c>
      <c r="D8874" s="615">
        <v>35.520000000000003</v>
      </c>
      <c r="E8874" s="615">
        <v>2.68</v>
      </c>
      <c r="F8874" s="615">
        <v>38.200000000000003</v>
      </c>
    </row>
    <row r="8875" spans="1:6" ht="30">
      <c r="A8875" s="612">
        <v>100752</v>
      </c>
      <c r="B8875" s="613" t="s">
        <v>8782</v>
      </c>
      <c r="C8875" s="614" t="s">
        <v>99</v>
      </c>
      <c r="D8875" s="615">
        <v>36.5</v>
      </c>
      <c r="E8875" s="615">
        <v>9.07</v>
      </c>
      <c r="F8875" s="615">
        <v>45.57</v>
      </c>
    </row>
    <row r="8876" spans="1:6" ht="30">
      <c r="A8876" s="617" t="s">
        <v>18278</v>
      </c>
      <c r="B8876" s="618" t="s">
        <v>18279</v>
      </c>
      <c r="C8876" s="619" t="s">
        <v>99</v>
      </c>
      <c r="D8876" s="620">
        <v>8.9700000000000006</v>
      </c>
      <c r="E8876" s="620">
        <v>8.59</v>
      </c>
      <c r="F8876" s="620">
        <v>17.559999999999999</v>
      </c>
    </row>
    <row r="8877" spans="1:6" ht="30">
      <c r="A8877" s="617" t="s">
        <v>18280</v>
      </c>
      <c r="B8877" s="618" t="s">
        <v>18281</v>
      </c>
      <c r="C8877" s="619" t="s">
        <v>99</v>
      </c>
      <c r="D8877" s="620">
        <v>30.51</v>
      </c>
      <c r="E8877" s="620">
        <v>17.190000000000001</v>
      </c>
      <c r="F8877" s="620">
        <v>47.7</v>
      </c>
    </row>
    <row r="8878" spans="1:6">
      <c r="A8878" s="621"/>
      <c r="B8878" s="627" t="s">
        <v>11701</v>
      </c>
      <c r="C8878" s="628"/>
      <c r="D8878" s="629"/>
      <c r="E8878" s="629"/>
      <c r="F8878" s="629"/>
    </row>
    <row r="8879" spans="1:6" ht="15.75">
      <c r="A8879" s="621"/>
      <c r="B8879" s="622" t="s">
        <v>11702</v>
      </c>
      <c r="C8879" s="628"/>
      <c r="D8879" s="629"/>
      <c r="E8879" s="629"/>
      <c r="F8879" s="629"/>
    </row>
    <row r="8880" spans="1:6">
      <c r="A8880" s="621"/>
      <c r="B8880" s="627" t="s">
        <v>11703</v>
      </c>
      <c r="C8880" s="628"/>
      <c r="D8880" s="629"/>
      <c r="E8880" s="629"/>
      <c r="F8880" s="629"/>
    </row>
    <row r="8881" spans="1:6">
      <c r="A8881" s="617" t="s">
        <v>18282</v>
      </c>
      <c r="B8881" s="618" t="s">
        <v>18283</v>
      </c>
      <c r="C8881" s="619" t="s">
        <v>99</v>
      </c>
      <c r="D8881" s="620">
        <v>3.6</v>
      </c>
      <c r="E8881" s="620">
        <v>6.34</v>
      </c>
      <c r="F8881" s="620">
        <v>9.94</v>
      </c>
    </row>
    <row r="8882" spans="1:6">
      <c r="A8882" s="617" t="s">
        <v>18284</v>
      </c>
      <c r="B8882" s="618" t="s">
        <v>18285</v>
      </c>
      <c r="C8882" s="619" t="s">
        <v>99</v>
      </c>
      <c r="D8882" s="620">
        <v>7.49</v>
      </c>
      <c r="E8882" s="620">
        <v>8.4600000000000009</v>
      </c>
      <c r="F8882" s="620">
        <v>15.95</v>
      </c>
    </row>
    <row r="8883" spans="1:6">
      <c r="A8883" s="617" t="s">
        <v>18286</v>
      </c>
      <c r="B8883" s="618" t="s">
        <v>18287</v>
      </c>
      <c r="C8883" s="619" t="s">
        <v>5421</v>
      </c>
      <c r="D8883" s="620">
        <v>0.63</v>
      </c>
      <c r="E8883" s="620">
        <v>1.06</v>
      </c>
      <c r="F8883" s="620">
        <v>1.69</v>
      </c>
    </row>
    <row r="8884" spans="1:6">
      <c r="A8884" s="617" t="s">
        <v>18288</v>
      </c>
      <c r="B8884" s="618" t="s">
        <v>18289</v>
      </c>
      <c r="C8884" s="619" t="s">
        <v>5421</v>
      </c>
      <c r="D8884" s="620">
        <v>1.22</v>
      </c>
      <c r="E8884" s="620">
        <v>1.06</v>
      </c>
      <c r="F8884" s="620">
        <v>2.2799999999999998</v>
      </c>
    </row>
    <row r="8885" spans="1:6">
      <c r="A8885" s="617" t="s">
        <v>18290</v>
      </c>
      <c r="B8885" s="618" t="s">
        <v>18291</v>
      </c>
      <c r="C8885" s="619" t="s">
        <v>99</v>
      </c>
      <c r="D8885" s="620">
        <v>5.47</v>
      </c>
      <c r="E8885" s="620">
        <v>5.73</v>
      </c>
      <c r="F8885" s="620">
        <v>11.2</v>
      </c>
    </row>
    <row r="8886" spans="1:6">
      <c r="A8886" s="612">
        <v>102193</v>
      </c>
      <c r="B8886" s="613" t="s">
        <v>8783</v>
      </c>
      <c r="C8886" s="614" t="s">
        <v>99</v>
      </c>
      <c r="D8886" s="615">
        <v>1.1599999999999999</v>
      </c>
      <c r="E8886" s="615">
        <v>1.1399999999999999</v>
      </c>
      <c r="F8886" s="615">
        <v>2.2999999999999998</v>
      </c>
    </row>
    <row r="8887" spans="1:6">
      <c r="A8887" s="612">
        <v>102194</v>
      </c>
      <c r="B8887" s="613" t="s">
        <v>8784</v>
      </c>
      <c r="C8887" s="614" t="s">
        <v>99</v>
      </c>
      <c r="D8887" s="615">
        <v>3.2</v>
      </c>
      <c r="E8887" s="615">
        <v>5.54</v>
      </c>
      <c r="F8887" s="615">
        <v>8.74</v>
      </c>
    </row>
    <row r="8888" spans="1:6">
      <c r="A8888" s="612">
        <v>100718</v>
      </c>
      <c r="B8888" s="613" t="s">
        <v>8715</v>
      </c>
      <c r="C8888" s="614" t="s">
        <v>5421</v>
      </c>
      <c r="D8888" s="615">
        <v>0.51</v>
      </c>
      <c r="E8888" s="615">
        <v>0.9</v>
      </c>
      <c r="F8888" s="615">
        <v>1.41</v>
      </c>
    </row>
    <row r="8889" spans="1:6">
      <c r="A8889" s="617" t="s">
        <v>18292</v>
      </c>
      <c r="B8889" s="618" t="s">
        <v>18293</v>
      </c>
      <c r="C8889" s="619" t="s">
        <v>99</v>
      </c>
      <c r="D8889" s="620">
        <v>36.409999999999997</v>
      </c>
      <c r="E8889" s="620">
        <v>9.57</v>
      </c>
      <c r="F8889" s="620">
        <v>45.98</v>
      </c>
    </row>
    <row r="8890" spans="1:6">
      <c r="A8890" s="621"/>
      <c r="B8890" s="627" t="s">
        <v>11704</v>
      </c>
      <c r="C8890" s="628"/>
      <c r="D8890" s="629"/>
      <c r="E8890" s="629"/>
      <c r="F8890" s="629"/>
    </row>
    <row r="8891" spans="1:6" ht="30">
      <c r="A8891" s="612">
        <v>102200</v>
      </c>
      <c r="B8891" s="613" t="s">
        <v>8785</v>
      </c>
      <c r="C8891" s="614" t="s">
        <v>99</v>
      </c>
      <c r="D8891" s="615">
        <v>17.36</v>
      </c>
      <c r="E8891" s="615">
        <v>7.76</v>
      </c>
      <c r="F8891" s="615">
        <v>25.12</v>
      </c>
    </row>
    <row r="8892" spans="1:6" ht="30">
      <c r="A8892" s="612">
        <v>102201</v>
      </c>
      <c r="B8892" s="613" t="s">
        <v>11096</v>
      </c>
      <c r="C8892" s="614" t="s">
        <v>99</v>
      </c>
      <c r="D8892" s="615">
        <v>12.42</v>
      </c>
      <c r="E8892" s="615">
        <v>9.5500000000000007</v>
      </c>
      <c r="F8892" s="615">
        <v>21.97</v>
      </c>
    </row>
    <row r="8893" spans="1:6" ht="30">
      <c r="A8893" s="612">
        <v>102202</v>
      </c>
      <c r="B8893" s="613" t="s">
        <v>8786</v>
      </c>
      <c r="C8893" s="614" t="s">
        <v>99</v>
      </c>
      <c r="D8893" s="615">
        <v>58.55</v>
      </c>
      <c r="E8893" s="615">
        <v>7.75</v>
      </c>
      <c r="F8893" s="615">
        <v>66.3</v>
      </c>
    </row>
    <row r="8894" spans="1:6">
      <c r="A8894" s="621"/>
      <c r="B8894" s="627" t="s">
        <v>11705</v>
      </c>
      <c r="C8894" s="628"/>
      <c r="D8894" s="629"/>
      <c r="E8894" s="629"/>
      <c r="F8894" s="629"/>
    </row>
    <row r="8895" spans="1:6">
      <c r="A8895" s="612">
        <v>102197</v>
      </c>
      <c r="B8895" s="613" t="s">
        <v>8787</v>
      </c>
      <c r="C8895" s="614" t="s">
        <v>99</v>
      </c>
      <c r="D8895" s="615">
        <v>27.75</v>
      </c>
      <c r="E8895" s="615">
        <v>5.92</v>
      </c>
      <c r="F8895" s="615">
        <v>33.67</v>
      </c>
    </row>
    <row r="8896" spans="1:6">
      <c r="A8896" s="621"/>
      <c r="B8896" s="627" t="s">
        <v>11706</v>
      </c>
      <c r="C8896" s="628"/>
      <c r="D8896" s="629"/>
      <c r="E8896" s="629"/>
      <c r="F8896" s="629"/>
    </row>
    <row r="8897" spans="1:6" ht="30">
      <c r="A8897" s="612">
        <v>102203</v>
      </c>
      <c r="B8897" s="613" t="s">
        <v>8788</v>
      </c>
      <c r="C8897" s="614" t="s">
        <v>99</v>
      </c>
      <c r="D8897" s="615">
        <v>5.34</v>
      </c>
      <c r="E8897" s="615">
        <v>4.99</v>
      </c>
      <c r="F8897" s="615">
        <v>10.33</v>
      </c>
    </row>
    <row r="8898" spans="1:6">
      <c r="A8898" s="612">
        <v>102204</v>
      </c>
      <c r="B8898" s="613" t="s">
        <v>8789</v>
      </c>
      <c r="C8898" s="614" t="s">
        <v>99</v>
      </c>
      <c r="D8898" s="615">
        <v>5.64</v>
      </c>
      <c r="E8898" s="615">
        <v>4.99</v>
      </c>
      <c r="F8898" s="615">
        <v>10.63</v>
      </c>
    </row>
    <row r="8899" spans="1:6" ht="30">
      <c r="A8899" s="612">
        <v>102213</v>
      </c>
      <c r="B8899" s="613" t="s">
        <v>8790</v>
      </c>
      <c r="C8899" s="614" t="s">
        <v>99</v>
      </c>
      <c r="D8899" s="615">
        <v>10.7</v>
      </c>
      <c r="E8899" s="615">
        <v>9.98</v>
      </c>
      <c r="F8899" s="615">
        <v>20.68</v>
      </c>
    </row>
    <row r="8900" spans="1:6">
      <c r="A8900" s="612">
        <v>102214</v>
      </c>
      <c r="B8900" s="613" t="s">
        <v>8791</v>
      </c>
      <c r="C8900" s="614" t="s">
        <v>99</v>
      </c>
      <c r="D8900" s="615">
        <v>11.29</v>
      </c>
      <c r="E8900" s="615">
        <v>9.98</v>
      </c>
      <c r="F8900" s="615">
        <v>21.27</v>
      </c>
    </row>
    <row r="8901" spans="1:6" ht="30">
      <c r="A8901" s="612">
        <v>102223</v>
      </c>
      <c r="B8901" s="613" t="s">
        <v>8792</v>
      </c>
      <c r="C8901" s="614" t="s">
        <v>99</v>
      </c>
      <c r="D8901" s="615">
        <v>16.059999999999999</v>
      </c>
      <c r="E8901" s="615">
        <v>14.97</v>
      </c>
      <c r="F8901" s="615">
        <v>31.03</v>
      </c>
    </row>
    <row r="8902" spans="1:6">
      <c r="A8902" s="612">
        <v>102224</v>
      </c>
      <c r="B8902" s="613" t="s">
        <v>8793</v>
      </c>
      <c r="C8902" s="614" t="s">
        <v>99</v>
      </c>
      <c r="D8902" s="615">
        <v>16.940000000000001</v>
      </c>
      <c r="E8902" s="615">
        <v>14.97</v>
      </c>
      <c r="F8902" s="615">
        <v>31.91</v>
      </c>
    </row>
    <row r="8903" spans="1:6" ht="30">
      <c r="A8903" s="612">
        <v>102205</v>
      </c>
      <c r="B8903" s="613" t="s">
        <v>8794</v>
      </c>
      <c r="C8903" s="614" t="s">
        <v>99</v>
      </c>
      <c r="D8903" s="615">
        <v>4.6900000000000004</v>
      </c>
      <c r="E8903" s="615">
        <v>5.01</v>
      </c>
      <c r="F8903" s="615">
        <v>9.6999999999999993</v>
      </c>
    </row>
    <row r="8904" spans="1:6" ht="30">
      <c r="A8904" s="612">
        <v>102215</v>
      </c>
      <c r="B8904" s="613" t="s">
        <v>8795</v>
      </c>
      <c r="C8904" s="614" t="s">
        <v>99</v>
      </c>
      <c r="D8904" s="615">
        <v>9.42</v>
      </c>
      <c r="E8904" s="615">
        <v>9.99</v>
      </c>
      <c r="F8904" s="615">
        <v>19.41</v>
      </c>
    </row>
    <row r="8905" spans="1:6" ht="30">
      <c r="A8905" s="612">
        <v>102225</v>
      </c>
      <c r="B8905" s="613" t="s">
        <v>8796</v>
      </c>
      <c r="C8905" s="614" t="s">
        <v>99</v>
      </c>
      <c r="D8905" s="615">
        <v>14.13</v>
      </c>
      <c r="E8905" s="615">
        <v>14.98</v>
      </c>
      <c r="F8905" s="615">
        <v>29.11</v>
      </c>
    </row>
    <row r="8906" spans="1:6">
      <c r="A8906" s="617" t="s">
        <v>18294</v>
      </c>
      <c r="B8906" s="618" t="s">
        <v>18295</v>
      </c>
      <c r="C8906" s="619" t="s">
        <v>99</v>
      </c>
      <c r="D8906" s="620">
        <v>22.99</v>
      </c>
      <c r="E8906" s="620">
        <v>9.9700000000000006</v>
      </c>
      <c r="F8906" s="620">
        <v>32.96</v>
      </c>
    </row>
    <row r="8907" spans="1:6">
      <c r="A8907" s="621"/>
      <c r="B8907" s="627" t="s">
        <v>11707</v>
      </c>
      <c r="C8907" s="628"/>
      <c r="D8907" s="629"/>
      <c r="E8907" s="629"/>
      <c r="F8907" s="629"/>
    </row>
    <row r="8908" spans="1:6" ht="30">
      <c r="A8908" s="612">
        <v>102207</v>
      </c>
      <c r="B8908" s="613" t="s">
        <v>8797</v>
      </c>
      <c r="C8908" s="614" t="s">
        <v>99</v>
      </c>
      <c r="D8908" s="615">
        <v>4.59</v>
      </c>
      <c r="E8908" s="615">
        <v>4.03</v>
      </c>
      <c r="F8908" s="615">
        <v>8.6199999999999992</v>
      </c>
    </row>
    <row r="8909" spans="1:6" ht="30">
      <c r="A8909" s="612">
        <v>102217</v>
      </c>
      <c r="B8909" s="613" t="s">
        <v>8798</v>
      </c>
      <c r="C8909" s="614" t="s">
        <v>99</v>
      </c>
      <c r="D8909" s="615">
        <v>9.2200000000000006</v>
      </c>
      <c r="E8909" s="615">
        <v>8.0500000000000007</v>
      </c>
      <c r="F8909" s="615">
        <v>17.27</v>
      </c>
    </row>
    <row r="8910" spans="1:6" ht="30">
      <c r="A8910" s="612">
        <v>102227</v>
      </c>
      <c r="B8910" s="613" t="s">
        <v>8799</v>
      </c>
      <c r="C8910" s="614" t="s">
        <v>99</v>
      </c>
      <c r="D8910" s="615">
        <v>13.83</v>
      </c>
      <c r="E8910" s="615">
        <v>12.07</v>
      </c>
      <c r="F8910" s="615">
        <v>25.9</v>
      </c>
    </row>
    <row r="8911" spans="1:6">
      <c r="A8911" s="621"/>
      <c r="B8911" s="627" t="s">
        <v>11708</v>
      </c>
      <c r="C8911" s="628"/>
      <c r="D8911" s="629"/>
      <c r="E8911" s="629"/>
      <c r="F8911" s="629"/>
    </row>
    <row r="8912" spans="1:6" ht="30">
      <c r="A8912" s="612">
        <v>102208</v>
      </c>
      <c r="B8912" s="613" t="s">
        <v>8800</v>
      </c>
      <c r="C8912" s="614" t="s">
        <v>99</v>
      </c>
      <c r="D8912" s="615">
        <v>4.22</v>
      </c>
      <c r="E8912" s="615">
        <v>4.03</v>
      </c>
      <c r="F8912" s="615">
        <v>8.25</v>
      </c>
    </row>
    <row r="8913" spans="1:6" ht="30">
      <c r="A8913" s="612">
        <v>102218</v>
      </c>
      <c r="B8913" s="613" t="s">
        <v>8801</v>
      </c>
      <c r="C8913" s="614" t="s">
        <v>99</v>
      </c>
      <c r="D8913" s="615">
        <v>8.4600000000000009</v>
      </c>
      <c r="E8913" s="615">
        <v>8.0500000000000007</v>
      </c>
      <c r="F8913" s="615">
        <v>16.510000000000002</v>
      </c>
    </row>
    <row r="8914" spans="1:6" ht="30">
      <c r="A8914" s="612">
        <v>102228</v>
      </c>
      <c r="B8914" s="613" t="s">
        <v>8802</v>
      </c>
      <c r="C8914" s="614" t="s">
        <v>99</v>
      </c>
      <c r="D8914" s="615">
        <v>12.71</v>
      </c>
      <c r="E8914" s="615">
        <v>12.07</v>
      </c>
      <c r="F8914" s="615">
        <v>24.78</v>
      </c>
    </row>
    <row r="8915" spans="1:6" ht="30">
      <c r="A8915" s="612">
        <v>102209</v>
      </c>
      <c r="B8915" s="613" t="s">
        <v>8803</v>
      </c>
      <c r="C8915" s="614" t="s">
        <v>99</v>
      </c>
      <c r="D8915" s="615">
        <v>4.46</v>
      </c>
      <c r="E8915" s="615">
        <v>4.03</v>
      </c>
      <c r="F8915" s="615">
        <v>8.49</v>
      </c>
    </row>
    <row r="8916" spans="1:6" ht="30">
      <c r="A8916" s="612">
        <v>102219</v>
      </c>
      <c r="B8916" s="613" t="s">
        <v>8804</v>
      </c>
      <c r="C8916" s="614" t="s">
        <v>99</v>
      </c>
      <c r="D8916" s="615">
        <v>8.9499999999999993</v>
      </c>
      <c r="E8916" s="615">
        <v>8.0500000000000007</v>
      </c>
      <c r="F8916" s="615">
        <v>17</v>
      </c>
    </row>
    <row r="8917" spans="1:6" ht="30">
      <c r="A8917" s="612">
        <v>102229</v>
      </c>
      <c r="B8917" s="613" t="s">
        <v>8805</v>
      </c>
      <c r="C8917" s="614" t="s">
        <v>99</v>
      </c>
      <c r="D8917" s="615">
        <v>13.43</v>
      </c>
      <c r="E8917" s="615">
        <v>12.07</v>
      </c>
      <c r="F8917" s="615">
        <v>25.5</v>
      </c>
    </row>
    <row r="8918" spans="1:6" ht="30">
      <c r="A8918" s="612">
        <v>102210</v>
      </c>
      <c r="B8918" s="613" t="s">
        <v>8806</v>
      </c>
      <c r="C8918" s="614" t="s">
        <v>99</v>
      </c>
      <c r="D8918" s="615">
        <v>4.09</v>
      </c>
      <c r="E8918" s="615">
        <v>4.03</v>
      </c>
      <c r="F8918" s="615">
        <v>8.1199999999999992</v>
      </c>
    </row>
    <row r="8919" spans="1:6" ht="30">
      <c r="A8919" s="612">
        <v>102220</v>
      </c>
      <c r="B8919" s="613" t="s">
        <v>8807</v>
      </c>
      <c r="C8919" s="614" t="s">
        <v>99</v>
      </c>
      <c r="D8919" s="615">
        <v>8.2200000000000006</v>
      </c>
      <c r="E8919" s="615">
        <v>8.0500000000000007</v>
      </c>
      <c r="F8919" s="615">
        <v>16.27</v>
      </c>
    </row>
    <row r="8920" spans="1:6" ht="30">
      <c r="A8920" s="612">
        <v>102230</v>
      </c>
      <c r="B8920" s="613" t="s">
        <v>8808</v>
      </c>
      <c r="C8920" s="614" t="s">
        <v>99</v>
      </c>
      <c r="D8920" s="615">
        <v>12.34</v>
      </c>
      <c r="E8920" s="615">
        <v>12.07</v>
      </c>
      <c r="F8920" s="615">
        <v>24.41</v>
      </c>
    </row>
    <row r="8921" spans="1:6">
      <c r="A8921" s="621"/>
      <c r="B8921" s="627" t="s">
        <v>11709</v>
      </c>
      <c r="C8921" s="628"/>
      <c r="D8921" s="629"/>
      <c r="E8921" s="629"/>
      <c r="F8921" s="629"/>
    </row>
    <row r="8922" spans="1:6">
      <c r="A8922" s="612">
        <v>102233</v>
      </c>
      <c r="B8922" s="613" t="s">
        <v>8809</v>
      </c>
      <c r="C8922" s="614" t="s">
        <v>99</v>
      </c>
      <c r="D8922" s="615">
        <v>7.96</v>
      </c>
      <c r="E8922" s="615">
        <v>4.79</v>
      </c>
      <c r="F8922" s="615">
        <v>12.75</v>
      </c>
    </row>
    <row r="8923" spans="1:6">
      <c r="A8923" s="612">
        <v>102234</v>
      </c>
      <c r="B8923" s="613" t="s">
        <v>8810</v>
      </c>
      <c r="C8923" s="614" t="s">
        <v>99</v>
      </c>
      <c r="D8923" s="615">
        <v>15.93</v>
      </c>
      <c r="E8923" s="615">
        <v>9.57</v>
      </c>
      <c r="F8923" s="615">
        <v>25.5</v>
      </c>
    </row>
    <row r="8924" spans="1:6" ht="15.75">
      <c r="A8924" s="621"/>
      <c r="B8924" s="622" t="s">
        <v>8811</v>
      </c>
      <c r="C8924" s="628"/>
      <c r="D8924" s="629"/>
      <c r="E8924" s="629"/>
      <c r="F8924" s="629"/>
    </row>
    <row r="8925" spans="1:6">
      <c r="A8925" s="621"/>
      <c r="B8925" s="643" t="s">
        <v>8812</v>
      </c>
      <c r="C8925" s="628"/>
      <c r="D8925" s="629"/>
      <c r="E8925" s="629"/>
      <c r="F8925" s="629"/>
    </row>
    <row r="8926" spans="1:6" ht="30">
      <c r="A8926" s="612">
        <v>101188</v>
      </c>
      <c r="B8926" s="613" t="s">
        <v>8813</v>
      </c>
      <c r="C8926" s="614" t="s">
        <v>5421</v>
      </c>
      <c r="D8926" s="615">
        <v>3.18</v>
      </c>
      <c r="E8926" s="615">
        <v>3.39</v>
      </c>
      <c r="F8926" s="615">
        <v>6.57</v>
      </c>
    </row>
    <row r="8927" spans="1:6">
      <c r="A8927" s="617" t="s">
        <v>18296</v>
      </c>
      <c r="B8927" s="618" t="s">
        <v>18297</v>
      </c>
      <c r="C8927" s="619" t="s">
        <v>5421</v>
      </c>
      <c r="D8927" s="620">
        <v>19.25</v>
      </c>
      <c r="E8927" s="620">
        <v>37.549999999999997</v>
      </c>
      <c r="F8927" s="620">
        <v>56.8</v>
      </c>
    </row>
    <row r="8928" spans="1:6">
      <c r="A8928" s="617" t="s">
        <v>18298</v>
      </c>
      <c r="B8928" s="618" t="s">
        <v>18299</v>
      </c>
      <c r="C8928" s="619" t="s">
        <v>99</v>
      </c>
      <c r="D8928" s="620">
        <v>0.78</v>
      </c>
      <c r="E8928" s="620">
        <v>1.81</v>
      </c>
      <c r="F8928" s="620">
        <v>2.59</v>
      </c>
    </row>
    <row r="8929" spans="1:6">
      <c r="A8929" s="617" t="s">
        <v>18300</v>
      </c>
      <c r="B8929" s="618" t="s">
        <v>18301</v>
      </c>
      <c r="C8929" s="619" t="s">
        <v>99</v>
      </c>
      <c r="D8929" s="620">
        <v>12.77</v>
      </c>
      <c r="E8929" s="620">
        <v>26.92</v>
      </c>
      <c r="F8929" s="620">
        <v>39.69</v>
      </c>
    </row>
    <row r="8930" spans="1:6">
      <c r="A8930" s="617" t="s">
        <v>18302</v>
      </c>
      <c r="B8930" s="618" t="s">
        <v>18303</v>
      </c>
      <c r="C8930" s="619" t="s">
        <v>5421</v>
      </c>
      <c r="D8930" s="620">
        <v>0.19</v>
      </c>
      <c r="E8930" s="620">
        <v>0.38</v>
      </c>
      <c r="F8930" s="620">
        <v>0.56999999999999995</v>
      </c>
    </row>
    <row r="8931" spans="1:6" ht="30">
      <c r="A8931" s="617" t="s">
        <v>15113</v>
      </c>
      <c r="B8931" s="618" t="s">
        <v>15114</v>
      </c>
      <c r="C8931" s="619" t="s">
        <v>99</v>
      </c>
      <c r="D8931" s="620">
        <v>23.1</v>
      </c>
      <c r="E8931" s="620">
        <v>45.06</v>
      </c>
      <c r="F8931" s="620">
        <v>68.16</v>
      </c>
    </row>
    <row r="8932" spans="1:6">
      <c r="A8932" s="617" t="s">
        <v>18304</v>
      </c>
      <c r="B8932" s="618" t="s">
        <v>18305</v>
      </c>
      <c r="C8932" s="619" t="s">
        <v>5421</v>
      </c>
      <c r="D8932" s="620">
        <v>9.31</v>
      </c>
      <c r="E8932" s="620">
        <v>20.53</v>
      </c>
      <c r="F8932" s="620">
        <v>29.84</v>
      </c>
    </row>
    <row r="8933" spans="1:6">
      <c r="A8933" s="617" t="s">
        <v>18306</v>
      </c>
      <c r="B8933" s="618" t="s">
        <v>18307</v>
      </c>
      <c r="C8933" s="619" t="s">
        <v>99</v>
      </c>
      <c r="D8933" s="620">
        <v>2.33</v>
      </c>
      <c r="E8933" s="620">
        <v>5.13</v>
      </c>
      <c r="F8933" s="620">
        <v>7.46</v>
      </c>
    </row>
    <row r="8934" spans="1:6">
      <c r="A8934" s="617" t="s">
        <v>18308</v>
      </c>
      <c r="B8934" s="618" t="s">
        <v>18309</v>
      </c>
      <c r="C8934" s="619" t="s">
        <v>5390</v>
      </c>
      <c r="D8934" s="620">
        <v>6.23</v>
      </c>
      <c r="E8934" s="620">
        <v>14.52</v>
      </c>
      <c r="F8934" s="620">
        <v>20.75</v>
      </c>
    </row>
    <row r="8935" spans="1:6">
      <c r="A8935" s="617" t="s">
        <v>18310</v>
      </c>
      <c r="B8935" s="618" t="s">
        <v>18311</v>
      </c>
      <c r="C8935" s="619" t="s">
        <v>5421</v>
      </c>
      <c r="D8935" s="620">
        <v>7.01</v>
      </c>
      <c r="E8935" s="620">
        <v>16.34</v>
      </c>
      <c r="F8935" s="620">
        <v>23.35</v>
      </c>
    </row>
    <row r="8936" spans="1:6">
      <c r="A8936" s="617" t="s">
        <v>18312</v>
      </c>
      <c r="B8936" s="618" t="s">
        <v>18313</v>
      </c>
      <c r="C8936" s="619" t="s">
        <v>5421</v>
      </c>
      <c r="D8936" s="620">
        <v>8.41</v>
      </c>
      <c r="E8936" s="620">
        <v>19.600000000000001</v>
      </c>
      <c r="F8936" s="620">
        <v>28.01</v>
      </c>
    </row>
    <row r="8937" spans="1:6">
      <c r="A8937" s="617" t="s">
        <v>18314</v>
      </c>
      <c r="B8937" s="618" t="s">
        <v>18315</v>
      </c>
      <c r="C8937" s="619" t="s">
        <v>5421</v>
      </c>
      <c r="D8937" s="620">
        <v>3.85</v>
      </c>
      <c r="E8937" s="620">
        <v>7.51</v>
      </c>
      <c r="F8937" s="620">
        <v>11.36</v>
      </c>
    </row>
    <row r="8938" spans="1:6" ht="30">
      <c r="A8938" s="617" t="s">
        <v>18316</v>
      </c>
      <c r="B8938" s="618" t="s">
        <v>18317</v>
      </c>
      <c r="C8938" s="619" t="s">
        <v>5421</v>
      </c>
      <c r="D8938" s="620">
        <v>18.89</v>
      </c>
      <c r="E8938" s="620">
        <v>40.409999999999997</v>
      </c>
      <c r="F8938" s="620">
        <v>59.3</v>
      </c>
    </row>
    <row r="8939" spans="1:6">
      <c r="A8939" s="617" t="s">
        <v>18318</v>
      </c>
      <c r="B8939" s="618" t="s">
        <v>18319</v>
      </c>
      <c r="C8939" s="619" t="s">
        <v>99</v>
      </c>
      <c r="D8939" s="620">
        <v>5.76</v>
      </c>
      <c r="E8939" s="620">
        <v>13.43</v>
      </c>
      <c r="F8939" s="620">
        <v>19.190000000000001</v>
      </c>
    </row>
    <row r="8940" spans="1:6">
      <c r="A8940" s="617" t="s">
        <v>18320</v>
      </c>
      <c r="B8940" s="618" t="s">
        <v>18321</v>
      </c>
      <c r="C8940" s="619" t="s">
        <v>5421</v>
      </c>
      <c r="D8940" s="620">
        <v>17.28</v>
      </c>
      <c r="E8940" s="620">
        <v>34.64</v>
      </c>
      <c r="F8940" s="620">
        <v>51.92</v>
      </c>
    </row>
    <row r="8941" spans="1:6">
      <c r="A8941" s="617" t="s">
        <v>18322</v>
      </c>
      <c r="B8941" s="618" t="s">
        <v>18323</v>
      </c>
      <c r="C8941" s="619" t="s">
        <v>99</v>
      </c>
      <c r="D8941" s="620">
        <v>14.45</v>
      </c>
      <c r="E8941" s="620">
        <v>27.23</v>
      </c>
      <c r="F8941" s="620">
        <v>41.68</v>
      </c>
    </row>
    <row r="8942" spans="1:6">
      <c r="A8942" s="617" t="s">
        <v>18324</v>
      </c>
      <c r="B8942" s="618" t="s">
        <v>18325</v>
      </c>
      <c r="C8942" s="619" t="s">
        <v>5421</v>
      </c>
      <c r="D8942" s="620">
        <v>35.18</v>
      </c>
      <c r="E8942" s="620">
        <v>43.12</v>
      </c>
      <c r="F8942" s="620">
        <v>78.3</v>
      </c>
    </row>
    <row r="8943" spans="1:6">
      <c r="A8943" s="617" t="s">
        <v>18326</v>
      </c>
      <c r="B8943" s="618" t="s">
        <v>18327</v>
      </c>
      <c r="C8943" s="619" t="s">
        <v>99</v>
      </c>
      <c r="D8943" s="620">
        <v>33.28</v>
      </c>
      <c r="E8943" s="620">
        <v>48.51</v>
      </c>
      <c r="F8943" s="620">
        <v>81.790000000000006</v>
      </c>
    </row>
    <row r="8944" spans="1:6">
      <c r="A8944" s="617" t="s">
        <v>18328</v>
      </c>
      <c r="B8944" s="618" t="s">
        <v>18329</v>
      </c>
      <c r="C8944" s="619" t="s">
        <v>5815</v>
      </c>
      <c r="D8944" s="620">
        <v>12.38</v>
      </c>
      <c r="E8944" s="620">
        <v>2.17</v>
      </c>
      <c r="F8944" s="620">
        <v>14.55</v>
      </c>
    </row>
    <row r="8945" spans="1:6">
      <c r="A8945" s="617" t="s">
        <v>18330</v>
      </c>
      <c r="B8945" s="618" t="s">
        <v>18331</v>
      </c>
      <c r="C8945" s="619" t="s">
        <v>99</v>
      </c>
      <c r="D8945" s="620">
        <v>39.25</v>
      </c>
      <c r="E8945" s="620">
        <v>39.299999999999997</v>
      </c>
      <c r="F8945" s="620">
        <v>78.55</v>
      </c>
    </row>
    <row r="8946" spans="1:6">
      <c r="A8946" s="617" t="s">
        <v>18332</v>
      </c>
      <c r="B8946" s="618" t="s">
        <v>18333</v>
      </c>
      <c r="C8946" s="619" t="s">
        <v>99</v>
      </c>
      <c r="D8946" s="620">
        <v>7.88</v>
      </c>
      <c r="E8946" s="620">
        <v>18.600000000000001</v>
      </c>
      <c r="F8946" s="620">
        <v>26.48</v>
      </c>
    </row>
    <row r="8947" spans="1:6">
      <c r="A8947" s="617" t="s">
        <v>18334</v>
      </c>
      <c r="B8947" s="618" t="s">
        <v>18335</v>
      </c>
      <c r="C8947" s="619" t="s">
        <v>99</v>
      </c>
      <c r="D8947" s="620">
        <v>23.36</v>
      </c>
      <c r="E8947" s="620">
        <v>54.45</v>
      </c>
      <c r="F8947" s="620">
        <v>77.81</v>
      </c>
    </row>
    <row r="8948" spans="1:6" ht="45">
      <c r="A8948" s="617" t="s">
        <v>18336</v>
      </c>
      <c r="B8948" s="618" t="s">
        <v>18337</v>
      </c>
      <c r="C8948" s="619" t="s">
        <v>1</v>
      </c>
      <c r="D8948" s="620">
        <v>7715.16</v>
      </c>
      <c r="E8948" s="620">
        <v>0</v>
      </c>
      <c r="F8948" s="620">
        <v>7715.16</v>
      </c>
    </row>
    <row r="8949" spans="1:6">
      <c r="A8949" s="621"/>
      <c r="B8949" s="627" t="s">
        <v>8814</v>
      </c>
      <c r="C8949" s="628"/>
      <c r="D8949" s="629"/>
      <c r="E8949" s="629"/>
      <c r="F8949" s="629"/>
    </row>
    <row r="8950" spans="1:6" ht="30">
      <c r="A8950" s="617" t="s">
        <v>18338</v>
      </c>
      <c r="B8950" s="618" t="s">
        <v>18339</v>
      </c>
      <c r="C8950" s="619" t="s">
        <v>99</v>
      </c>
      <c r="D8950" s="620">
        <v>1413.09</v>
      </c>
      <c r="E8950" s="620">
        <v>14.74</v>
      </c>
      <c r="F8950" s="620">
        <v>1427.83</v>
      </c>
    </row>
    <row r="8951" spans="1:6" ht="30">
      <c r="A8951" s="617" t="s">
        <v>18340</v>
      </c>
      <c r="B8951" s="618" t="s">
        <v>18341</v>
      </c>
      <c r="C8951" s="619" t="s">
        <v>99</v>
      </c>
      <c r="D8951" s="620">
        <v>491.03</v>
      </c>
      <c r="E8951" s="620">
        <v>114.27</v>
      </c>
      <c r="F8951" s="620">
        <v>605.29999999999995</v>
      </c>
    </row>
    <row r="8952" spans="1:6" ht="30">
      <c r="A8952" s="617" t="s">
        <v>18342</v>
      </c>
      <c r="B8952" s="618" t="s">
        <v>18343</v>
      </c>
      <c r="C8952" s="619" t="s">
        <v>99</v>
      </c>
      <c r="D8952" s="620">
        <v>735.77</v>
      </c>
      <c r="E8952" s="620">
        <v>114.27</v>
      </c>
      <c r="F8952" s="620">
        <v>850.04</v>
      </c>
    </row>
    <row r="8953" spans="1:6" ht="30">
      <c r="A8953" s="617" t="s">
        <v>18344</v>
      </c>
      <c r="B8953" s="618" t="s">
        <v>18345</v>
      </c>
      <c r="C8953" s="619" t="s">
        <v>99</v>
      </c>
      <c r="D8953" s="620">
        <v>385.85</v>
      </c>
      <c r="E8953" s="620">
        <v>36.4</v>
      </c>
      <c r="F8953" s="620">
        <v>422.25</v>
      </c>
    </row>
    <row r="8954" spans="1:6" ht="30">
      <c r="A8954" s="617" t="s">
        <v>18346</v>
      </c>
      <c r="B8954" s="618" t="s">
        <v>18347</v>
      </c>
      <c r="C8954" s="619" t="s">
        <v>99</v>
      </c>
      <c r="D8954" s="620">
        <v>626.15</v>
      </c>
      <c r="E8954" s="620">
        <v>114.15</v>
      </c>
      <c r="F8954" s="620">
        <v>740.3</v>
      </c>
    </row>
    <row r="8955" spans="1:6">
      <c r="A8955" s="617" t="s">
        <v>15059</v>
      </c>
      <c r="B8955" s="618" t="s">
        <v>15060</v>
      </c>
      <c r="C8955" s="619" t="s">
        <v>99</v>
      </c>
      <c r="D8955" s="620">
        <v>318.76</v>
      </c>
      <c r="E8955" s="620">
        <v>93.93</v>
      </c>
      <c r="F8955" s="620">
        <v>412.69</v>
      </c>
    </row>
    <row r="8956" spans="1:6" ht="30">
      <c r="A8956" s="617" t="s">
        <v>18348</v>
      </c>
      <c r="B8956" s="618" t="s">
        <v>18349</v>
      </c>
      <c r="C8956" s="619" t="s">
        <v>99</v>
      </c>
      <c r="D8956" s="620">
        <v>494.93</v>
      </c>
      <c r="E8956" s="620">
        <v>191.6</v>
      </c>
      <c r="F8956" s="620">
        <v>686.53</v>
      </c>
    </row>
    <row r="8957" spans="1:6" ht="45">
      <c r="A8957" s="617" t="s">
        <v>18350</v>
      </c>
      <c r="B8957" s="618" t="s">
        <v>18351</v>
      </c>
      <c r="C8957" s="619" t="s">
        <v>99</v>
      </c>
      <c r="D8957" s="620">
        <v>1367.41</v>
      </c>
      <c r="E8957" s="620">
        <v>95.29</v>
      </c>
      <c r="F8957" s="620">
        <v>1462.7</v>
      </c>
    </row>
    <row r="8958" spans="1:6">
      <c r="A8958" s="617" t="s">
        <v>18352</v>
      </c>
      <c r="B8958" s="618" t="s">
        <v>18353</v>
      </c>
      <c r="C8958" s="619" t="s">
        <v>99</v>
      </c>
      <c r="D8958" s="620">
        <v>200.07</v>
      </c>
      <c r="E8958" s="620">
        <v>58.5</v>
      </c>
      <c r="F8958" s="620">
        <v>258.57</v>
      </c>
    </row>
    <row r="8959" spans="1:6" ht="30">
      <c r="A8959" s="617" t="s">
        <v>18354</v>
      </c>
      <c r="B8959" s="618" t="s">
        <v>18355</v>
      </c>
      <c r="C8959" s="619" t="s">
        <v>99</v>
      </c>
      <c r="D8959" s="620">
        <v>617.5</v>
      </c>
      <c r="E8959" s="620">
        <v>114.15</v>
      </c>
      <c r="F8959" s="620">
        <v>731.65</v>
      </c>
    </row>
    <row r="8960" spans="1:6" ht="30">
      <c r="A8960" s="617" t="s">
        <v>18356</v>
      </c>
      <c r="B8960" s="618" t="s">
        <v>18357</v>
      </c>
      <c r="C8960" s="619" t="s">
        <v>5421</v>
      </c>
      <c r="D8960" s="620">
        <v>35.75</v>
      </c>
      <c r="E8960" s="620">
        <v>10.3</v>
      </c>
      <c r="F8960" s="620">
        <v>46.05</v>
      </c>
    </row>
    <row r="8961" spans="1:6">
      <c r="A8961" s="621"/>
      <c r="B8961" s="627" t="s">
        <v>8815</v>
      </c>
      <c r="C8961" s="628"/>
      <c r="D8961" s="629"/>
      <c r="E8961" s="629"/>
      <c r="F8961" s="629"/>
    </row>
    <row r="8962" spans="1:6" ht="45">
      <c r="A8962" s="612">
        <v>101189</v>
      </c>
      <c r="B8962" s="613" t="s">
        <v>8816</v>
      </c>
      <c r="C8962" s="614" t="s">
        <v>5421</v>
      </c>
      <c r="D8962" s="615">
        <v>47.3</v>
      </c>
      <c r="E8962" s="615">
        <v>19.690000000000001</v>
      </c>
      <c r="F8962" s="615">
        <v>66.989999999999995</v>
      </c>
    </row>
    <row r="8963" spans="1:6" ht="45">
      <c r="A8963" s="612">
        <v>101190</v>
      </c>
      <c r="B8963" s="613" t="s">
        <v>8817</v>
      </c>
      <c r="C8963" s="614" t="s">
        <v>5421</v>
      </c>
      <c r="D8963" s="615">
        <v>46.49</v>
      </c>
      <c r="E8963" s="615">
        <v>19.690000000000001</v>
      </c>
      <c r="F8963" s="615">
        <v>66.180000000000007</v>
      </c>
    </row>
    <row r="8964" spans="1:6" ht="30">
      <c r="A8964" s="612">
        <v>101191</v>
      </c>
      <c r="B8964" s="613" t="s">
        <v>8818</v>
      </c>
      <c r="C8964" s="614" t="s">
        <v>5421</v>
      </c>
      <c r="D8964" s="615">
        <v>46.89</v>
      </c>
      <c r="E8964" s="615">
        <v>19.690000000000001</v>
      </c>
      <c r="F8964" s="615">
        <v>66.58</v>
      </c>
    </row>
    <row r="8965" spans="1:6" ht="45">
      <c r="A8965" s="612">
        <v>101192</v>
      </c>
      <c r="B8965" s="613" t="s">
        <v>8819</v>
      </c>
      <c r="C8965" s="614" t="s">
        <v>5421</v>
      </c>
      <c r="D8965" s="615">
        <v>48.76</v>
      </c>
      <c r="E8965" s="615">
        <v>19.690000000000001</v>
      </c>
      <c r="F8965" s="615">
        <v>68.45</v>
      </c>
    </row>
    <row r="8966" spans="1:6" ht="45">
      <c r="A8966" s="612">
        <v>101193</v>
      </c>
      <c r="B8966" s="613" t="s">
        <v>8820</v>
      </c>
      <c r="C8966" s="614" t="s">
        <v>5421</v>
      </c>
      <c r="D8966" s="615">
        <v>41.18</v>
      </c>
      <c r="E8966" s="615">
        <v>19.690000000000001</v>
      </c>
      <c r="F8966" s="615">
        <v>60.87</v>
      </c>
    </row>
    <row r="8967" spans="1:6" ht="30">
      <c r="A8967" s="612">
        <v>101194</v>
      </c>
      <c r="B8967" s="613" t="s">
        <v>8821</v>
      </c>
      <c r="C8967" s="614" t="s">
        <v>5421</v>
      </c>
      <c r="D8967" s="615">
        <v>41.58</v>
      </c>
      <c r="E8967" s="615">
        <v>19.690000000000001</v>
      </c>
      <c r="F8967" s="615">
        <v>61.27</v>
      </c>
    </row>
    <row r="8968" spans="1:6" ht="45">
      <c r="A8968" s="612">
        <v>101197</v>
      </c>
      <c r="B8968" s="613" t="s">
        <v>8822</v>
      </c>
      <c r="C8968" s="614" t="s">
        <v>5421</v>
      </c>
      <c r="D8968" s="615">
        <v>87.21</v>
      </c>
      <c r="E8968" s="615">
        <v>36.14</v>
      </c>
      <c r="F8968" s="615">
        <v>123.35</v>
      </c>
    </row>
    <row r="8969" spans="1:6" ht="45">
      <c r="A8969" s="612">
        <v>101198</v>
      </c>
      <c r="B8969" s="613" t="s">
        <v>8823</v>
      </c>
      <c r="C8969" s="614" t="s">
        <v>5421</v>
      </c>
      <c r="D8969" s="615">
        <v>61.91</v>
      </c>
      <c r="E8969" s="615">
        <v>31.46</v>
      </c>
      <c r="F8969" s="615">
        <v>93.37</v>
      </c>
    </row>
    <row r="8970" spans="1:6" ht="45">
      <c r="A8970" s="612">
        <v>101199</v>
      </c>
      <c r="B8970" s="613" t="s">
        <v>8824</v>
      </c>
      <c r="C8970" s="614" t="s">
        <v>5421</v>
      </c>
      <c r="D8970" s="615">
        <v>62.92</v>
      </c>
      <c r="E8970" s="615">
        <v>31.46</v>
      </c>
      <c r="F8970" s="615">
        <v>94.38</v>
      </c>
    </row>
    <row r="8971" spans="1:6" ht="45">
      <c r="A8971" s="612">
        <v>101200</v>
      </c>
      <c r="B8971" s="613" t="s">
        <v>8825</v>
      </c>
      <c r="C8971" s="614" t="s">
        <v>5421</v>
      </c>
      <c r="D8971" s="615">
        <v>48.02</v>
      </c>
      <c r="E8971" s="615">
        <v>18.38</v>
      </c>
      <c r="F8971" s="615">
        <v>66.400000000000006</v>
      </c>
    </row>
    <row r="8972" spans="1:6" ht="45">
      <c r="A8972" s="612">
        <v>101201</v>
      </c>
      <c r="B8972" s="613" t="s">
        <v>8826</v>
      </c>
      <c r="C8972" s="614" t="s">
        <v>5421</v>
      </c>
      <c r="D8972" s="615">
        <v>56.87</v>
      </c>
      <c r="E8972" s="615">
        <v>23.87</v>
      </c>
      <c r="F8972" s="615">
        <v>80.739999999999995</v>
      </c>
    </row>
    <row r="8973" spans="1:6" ht="45">
      <c r="A8973" s="612">
        <v>101202</v>
      </c>
      <c r="B8973" s="613" t="s">
        <v>8827</v>
      </c>
      <c r="C8973" s="614" t="s">
        <v>5421</v>
      </c>
      <c r="D8973" s="615">
        <v>24.79</v>
      </c>
      <c r="E8973" s="615">
        <v>19.760000000000002</v>
      </c>
      <c r="F8973" s="615">
        <v>44.55</v>
      </c>
    </row>
    <row r="8974" spans="1:6" ht="45">
      <c r="A8974" s="612">
        <v>101203</v>
      </c>
      <c r="B8974" s="613" t="s">
        <v>8828</v>
      </c>
      <c r="C8974" s="614" t="s">
        <v>5421</v>
      </c>
      <c r="D8974" s="615">
        <v>23.78</v>
      </c>
      <c r="E8974" s="615">
        <v>19.760000000000002</v>
      </c>
      <c r="F8974" s="615">
        <v>43.54</v>
      </c>
    </row>
    <row r="8975" spans="1:6" ht="45">
      <c r="A8975" s="612">
        <v>101204</v>
      </c>
      <c r="B8975" s="613" t="s">
        <v>8829</v>
      </c>
      <c r="C8975" s="614" t="s">
        <v>5421</v>
      </c>
      <c r="D8975" s="615">
        <v>24.18</v>
      </c>
      <c r="E8975" s="615">
        <v>19.760000000000002</v>
      </c>
      <c r="F8975" s="615">
        <v>43.94</v>
      </c>
    </row>
    <row r="8976" spans="1:6" ht="30">
      <c r="A8976" s="612">
        <v>101205</v>
      </c>
      <c r="B8976" s="613" t="s">
        <v>8830</v>
      </c>
      <c r="C8976" s="614" t="s">
        <v>5421</v>
      </c>
      <c r="D8976" s="615">
        <v>24.79</v>
      </c>
      <c r="E8976" s="615">
        <v>19.760000000000002</v>
      </c>
      <c r="F8976" s="615">
        <v>44.55</v>
      </c>
    </row>
    <row r="8977" spans="1:6" ht="30">
      <c r="A8977" s="612">
        <v>98522</v>
      </c>
      <c r="B8977" s="613" t="s">
        <v>8831</v>
      </c>
      <c r="C8977" s="614" t="s">
        <v>5421</v>
      </c>
      <c r="D8977" s="615">
        <v>124.94</v>
      </c>
      <c r="E8977" s="615">
        <v>42.11</v>
      </c>
      <c r="F8977" s="615">
        <v>167.05</v>
      </c>
    </row>
    <row r="8978" spans="1:6">
      <c r="A8978" s="617" t="s">
        <v>18358</v>
      </c>
      <c r="B8978" s="618" t="s">
        <v>18359</v>
      </c>
      <c r="C8978" s="619" t="s">
        <v>5421</v>
      </c>
      <c r="D8978" s="620">
        <v>258.47000000000003</v>
      </c>
      <c r="E8978" s="620">
        <v>36.299999999999997</v>
      </c>
      <c r="F8978" s="620">
        <v>294.77</v>
      </c>
    </row>
    <row r="8979" spans="1:6">
      <c r="A8979" s="617" t="s">
        <v>18360</v>
      </c>
      <c r="B8979" s="618" t="s">
        <v>18361</v>
      </c>
      <c r="C8979" s="619" t="s">
        <v>5421</v>
      </c>
      <c r="D8979" s="620">
        <v>276.25</v>
      </c>
      <c r="E8979" s="620">
        <v>36.299999999999997</v>
      </c>
      <c r="F8979" s="620">
        <v>312.55</v>
      </c>
    </row>
    <row r="8980" spans="1:6">
      <c r="A8980" s="621"/>
      <c r="B8980" s="627" t="s">
        <v>8832</v>
      </c>
      <c r="C8980" s="628"/>
      <c r="D8980" s="629"/>
      <c r="E8980" s="629"/>
      <c r="F8980" s="629"/>
    </row>
    <row r="8981" spans="1:6">
      <c r="A8981" s="621"/>
      <c r="B8981" s="627" t="s">
        <v>8833</v>
      </c>
      <c r="C8981" s="628"/>
      <c r="D8981" s="629"/>
      <c r="E8981" s="629"/>
      <c r="F8981" s="629"/>
    </row>
    <row r="8982" spans="1:6" ht="60">
      <c r="A8982" s="612">
        <v>102362</v>
      </c>
      <c r="B8982" s="613" t="s">
        <v>11194</v>
      </c>
      <c r="C8982" s="614" t="s">
        <v>99</v>
      </c>
      <c r="D8982" s="615">
        <v>139.87</v>
      </c>
      <c r="E8982" s="615">
        <v>35.83</v>
      </c>
      <c r="F8982" s="615">
        <v>175.7</v>
      </c>
    </row>
    <row r="8983" spans="1:6" ht="60">
      <c r="A8983" s="612">
        <v>102363</v>
      </c>
      <c r="B8983" s="613" t="s">
        <v>11195</v>
      </c>
      <c r="C8983" s="614" t="s">
        <v>99</v>
      </c>
      <c r="D8983" s="615">
        <v>151.99</v>
      </c>
      <c r="E8983" s="615">
        <v>35.520000000000003</v>
      </c>
      <c r="F8983" s="615">
        <v>187.51</v>
      </c>
    </row>
    <row r="8984" spans="1:6" ht="60">
      <c r="A8984" s="612">
        <v>102364</v>
      </c>
      <c r="B8984" s="613" t="s">
        <v>11196</v>
      </c>
      <c r="C8984" s="614" t="s">
        <v>99</v>
      </c>
      <c r="D8984" s="615">
        <v>173.66</v>
      </c>
      <c r="E8984" s="615">
        <v>35.520000000000003</v>
      </c>
      <c r="F8984" s="615">
        <v>209.18</v>
      </c>
    </row>
    <row r="8985" spans="1:6" ht="120">
      <c r="A8985" s="617" t="s">
        <v>18362</v>
      </c>
      <c r="B8985" s="618" t="s">
        <v>18363</v>
      </c>
      <c r="C8985" s="619" t="s">
        <v>99</v>
      </c>
      <c r="D8985" s="620">
        <v>187.76</v>
      </c>
      <c r="E8985" s="620">
        <v>50.07</v>
      </c>
      <c r="F8985" s="620">
        <v>237.83</v>
      </c>
    </row>
    <row r="8986" spans="1:6">
      <c r="A8986" s="617" t="s">
        <v>18364</v>
      </c>
      <c r="B8986" s="618" t="s">
        <v>18365</v>
      </c>
      <c r="C8986" s="619" t="s">
        <v>99</v>
      </c>
      <c r="D8986" s="620">
        <v>52.68</v>
      </c>
      <c r="E8986" s="620">
        <v>27.23</v>
      </c>
      <c r="F8986" s="620">
        <v>79.91</v>
      </c>
    </row>
    <row r="8987" spans="1:6">
      <c r="A8987" s="617" t="s">
        <v>18366</v>
      </c>
      <c r="B8987" s="618" t="s">
        <v>18367</v>
      </c>
      <c r="C8987" s="619" t="s">
        <v>99</v>
      </c>
      <c r="D8987" s="620">
        <v>40.06</v>
      </c>
      <c r="E8987" s="620">
        <v>27.23</v>
      </c>
      <c r="F8987" s="620">
        <v>67.290000000000006</v>
      </c>
    </row>
    <row r="8988" spans="1:6">
      <c r="A8988" s="621"/>
      <c r="B8988" s="627" t="s">
        <v>8834</v>
      </c>
      <c r="C8988" s="628"/>
      <c r="D8988" s="629"/>
      <c r="E8988" s="629"/>
      <c r="F8988" s="629"/>
    </row>
    <row r="8989" spans="1:6" ht="30">
      <c r="A8989" s="617" t="s">
        <v>18368</v>
      </c>
      <c r="B8989" s="618" t="s">
        <v>18369</v>
      </c>
      <c r="C8989" s="619" t="s">
        <v>5390</v>
      </c>
      <c r="D8989" s="620">
        <v>14150.27</v>
      </c>
      <c r="E8989" s="620">
        <v>583.21</v>
      </c>
      <c r="F8989" s="620">
        <v>14733.48</v>
      </c>
    </row>
    <row r="8990" spans="1:6" ht="45">
      <c r="A8990" s="617" t="s">
        <v>18370</v>
      </c>
      <c r="B8990" s="618" t="s">
        <v>18371</v>
      </c>
      <c r="C8990" s="619" t="s">
        <v>99</v>
      </c>
      <c r="D8990" s="620">
        <v>618.35</v>
      </c>
      <c r="E8990" s="620">
        <v>0</v>
      </c>
      <c r="F8990" s="620">
        <v>618.35</v>
      </c>
    </row>
    <row r="8991" spans="1:6" ht="45">
      <c r="A8991" s="617" t="s">
        <v>18372</v>
      </c>
      <c r="B8991" s="618" t="s">
        <v>18373</v>
      </c>
      <c r="C8991" s="619" t="s">
        <v>99</v>
      </c>
      <c r="D8991" s="620">
        <v>618.35</v>
      </c>
      <c r="E8991" s="620">
        <v>0</v>
      </c>
      <c r="F8991" s="620">
        <v>618.35</v>
      </c>
    </row>
    <row r="8992" spans="1:6" ht="30">
      <c r="A8992" s="617" t="s">
        <v>18374</v>
      </c>
      <c r="B8992" s="618" t="s">
        <v>18375</v>
      </c>
      <c r="C8992" s="619" t="s">
        <v>5390</v>
      </c>
      <c r="D8992" s="620">
        <v>6990.87</v>
      </c>
      <c r="E8992" s="620">
        <v>583.21</v>
      </c>
      <c r="F8992" s="620">
        <v>7574.08</v>
      </c>
    </row>
    <row r="8993" spans="1:6" ht="30">
      <c r="A8993" s="617" t="s">
        <v>18376</v>
      </c>
      <c r="B8993" s="618" t="s">
        <v>18377</v>
      </c>
      <c r="C8993" s="619" t="s">
        <v>5390</v>
      </c>
      <c r="D8993" s="620">
        <v>13160.91</v>
      </c>
      <c r="E8993" s="620">
        <v>583.21</v>
      </c>
      <c r="F8993" s="620">
        <v>13744.12</v>
      </c>
    </row>
    <row r="8994" spans="1:6" ht="30">
      <c r="A8994" s="617" t="s">
        <v>18378</v>
      </c>
      <c r="B8994" s="618" t="s">
        <v>18379</v>
      </c>
      <c r="C8994" s="619" t="s">
        <v>5390</v>
      </c>
      <c r="D8994" s="620">
        <v>6248.85</v>
      </c>
      <c r="E8994" s="620">
        <v>583.21</v>
      </c>
      <c r="F8994" s="620">
        <v>6832.06</v>
      </c>
    </row>
    <row r="8995" spans="1:6" ht="30">
      <c r="A8995" s="617" t="s">
        <v>18380</v>
      </c>
      <c r="B8995" s="618" t="s">
        <v>18381</v>
      </c>
      <c r="C8995" s="619" t="s">
        <v>5390</v>
      </c>
      <c r="D8995" s="620">
        <v>5135.82</v>
      </c>
      <c r="E8995" s="620">
        <v>583.21</v>
      </c>
      <c r="F8995" s="620">
        <v>5719.03</v>
      </c>
    </row>
    <row r="8996" spans="1:6" ht="30">
      <c r="A8996" s="617" t="s">
        <v>18382</v>
      </c>
      <c r="B8996" s="618" t="s">
        <v>18383</v>
      </c>
      <c r="C8996" s="619" t="s">
        <v>99</v>
      </c>
      <c r="D8996" s="620">
        <v>501.72</v>
      </c>
      <c r="E8996" s="620">
        <v>36.299999999999997</v>
      </c>
      <c r="F8996" s="620">
        <v>538.02</v>
      </c>
    </row>
    <row r="8997" spans="1:6" ht="30">
      <c r="A8997" s="617" t="s">
        <v>18384</v>
      </c>
      <c r="B8997" s="618" t="s">
        <v>18385</v>
      </c>
      <c r="C8997" s="619" t="s">
        <v>99</v>
      </c>
      <c r="D8997" s="620">
        <v>212.38</v>
      </c>
      <c r="E8997" s="620">
        <v>36.299999999999997</v>
      </c>
      <c r="F8997" s="620">
        <v>248.68</v>
      </c>
    </row>
    <row r="8998" spans="1:6" ht="30">
      <c r="A8998" s="617" t="s">
        <v>18386</v>
      </c>
      <c r="B8998" s="618" t="s">
        <v>18387</v>
      </c>
      <c r="C8998" s="619" t="s">
        <v>99</v>
      </c>
      <c r="D8998" s="620">
        <v>371.69</v>
      </c>
      <c r="E8998" s="620">
        <v>36.299999999999997</v>
      </c>
      <c r="F8998" s="620">
        <v>407.99</v>
      </c>
    </row>
    <row r="8999" spans="1:6" ht="30">
      <c r="A8999" s="617" t="s">
        <v>18388</v>
      </c>
      <c r="B8999" s="618" t="s">
        <v>18389</v>
      </c>
      <c r="C8999" s="619" t="s">
        <v>99</v>
      </c>
      <c r="D8999" s="620">
        <v>360.79</v>
      </c>
      <c r="E8999" s="620">
        <v>36.299999999999997</v>
      </c>
      <c r="F8999" s="620">
        <v>397.09</v>
      </c>
    </row>
    <row r="9000" spans="1:6" ht="60">
      <c r="A9000" s="617" t="s">
        <v>18390</v>
      </c>
      <c r="B9000" s="618" t="s">
        <v>18391</v>
      </c>
      <c r="C9000" s="619" t="s">
        <v>5421</v>
      </c>
      <c r="D9000" s="620">
        <v>288.79000000000002</v>
      </c>
      <c r="E9000" s="620">
        <v>30.5</v>
      </c>
      <c r="F9000" s="620">
        <v>319.29000000000002</v>
      </c>
    </row>
    <row r="9001" spans="1:6">
      <c r="A9001" s="621"/>
      <c r="B9001" s="627" t="s">
        <v>8835</v>
      </c>
      <c r="C9001" s="628"/>
      <c r="D9001" s="629"/>
      <c r="E9001" s="629"/>
      <c r="F9001" s="629"/>
    </row>
    <row r="9002" spans="1:6" ht="45">
      <c r="A9002" s="617" t="s">
        <v>18392</v>
      </c>
      <c r="B9002" s="618" t="s">
        <v>18393</v>
      </c>
      <c r="C9002" s="619" t="s">
        <v>5421</v>
      </c>
      <c r="D9002" s="620">
        <v>342.89</v>
      </c>
      <c r="E9002" s="620">
        <v>216.14</v>
      </c>
      <c r="F9002" s="620">
        <v>559.03</v>
      </c>
    </row>
    <row r="9003" spans="1:6">
      <c r="A9003" s="617" t="s">
        <v>18394</v>
      </c>
      <c r="B9003" s="618" t="s">
        <v>18395</v>
      </c>
      <c r="C9003" s="619" t="s">
        <v>5390</v>
      </c>
      <c r="D9003" s="620">
        <v>135.05000000000001</v>
      </c>
      <c r="E9003" s="620">
        <v>54.02</v>
      </c>
      <c r="F9003" s="620">
        <v>189.07</v>
      </c>
    </row>
    <row r="9004" spans="1:6">
      <c r="A9004" s="617" t="s">
        <v>18396</v>
      </c>
      <c r="B9004" s="618" t="s">
        <v>18397</v>
      </c>
      <c r="C9004" s="619" t="s">
        <v>5390</v>
      </c>
      <c r="D9004" s="620">
        <v>212.9</v>
      </c>
      <c r="E9004" s="620">
        <v>86.95</v>
      </c>
      <c r="F9004" s="620">
        <v>299.85000000000002</v>
      </c>
    </row>
    <row r="9005" spans="1:6">
      <c r="A9005" s="617" t="s">
        <v>18398</v>
      </c>
      <c r="B9005" s="618" t="s">
        <v>18399</v>
      </c>
      <c r="C9005" s="619" t="s">
        <v>5390</v>
      </c>
      <c r="D9005" s="620">
        <v>205.57</v>
      </c>
      <c r="E9005" s="620">
        <v>81.209999999999994</v>
      </c>
      <c r="F9005" s="620">
        <v>286.77999999999997</v>
      </c>
    </row>
    <row r="9006" spans="1:6">
      <c r="A9006" s="617" t="s">
        <v>18400</v>
      </c>
      <c r="B9006" s="618" t="s">
        <v>18401</v>
      </c>
      <c r="C9006" s="619" t="s">
        <v>5390</v>
      </c>
      <c r="D9006" s="620">
        <v>231.46</v>
      </c>
      <c r="E9006" s="620">
        <v>94.86</v>
      </c>
      <c r="F9006" s="620">
        <v>326.32</v>
      </c>
    </row>
    <row r="9007" spans="1:6">
      <c r="A9007" s="617" t="s">
        <v>18402</v>
      </c>
      <c r="B9007" s="618" t="s">
        <v>18403</v>
      </c>
      <c r="C9007" s="619" t="s">
        <v>5390</v>
      </c>
      <c r="D9007" s="620">
        <v>241.33</v>
      </c>
      <c r="E9007" s="620">
        <v>99.03</v>
      </c>
      <c r="F9007" s="620">
        <v>340.36</v>
      </c>
    </row>
    <row r="9008" spans="1:6">
      <c r="A9008" s="617" t="s">
        <v>18404</v>
      </c>
      <c r="B9008" s="618" t="s">
        <v>18405</v>
      </c>
      <c r="C9008" s="619" t="s">
        <v>5390</v>
      </c>
      <c r="D9008" s="620">
        <v>243.88</v>
      </c>
      <c r="E9008" s="620">
        <v>97.48</v>
      </c>
      <c r="F9008" s="620">
        <v>341.36</v>
      </c>
    </row>
    <row r="9009" spans="1:6" ht="45">
      <c r="A9009" s="617" t="s">
        <v>18406</v>
      </c>
      <c r="B9009" s="618" t="s">
        <v>18407</v>
      </c>
      <c r="C9009" s="619" t="s">
        <v>5421</v>
      </c>
      <c r="D9009" s="620">
        <v>347.89</v>
      </c>
      <c r="E9009" s="620">
        <v>224.96</v>
      </c>
      <c r="F9009" s="620">
        <v>572.85</v>
      </c>
    </row>
    <row r="9010" spans="1:6" ht="45">
      <c r="A9010" s="617" t="s">
        <v>18408</v>
      </c>
      <c r="B9010" s="618" t="s">
        <v>18409</v>
      </c>
      <c r="C9010" s="619" t="s">
        <v>5421</v>
      </c>
      <c r="D9010" s="620">
        <v>353.8</v>
      </c>
      <c r="E9010" s="620">
        <v>231.37</v>
      </c>
      <c r="F9010" s="620">
        <v>585.16999999999996</v>
      </c>
    </row>
    <row r="9011" spans="1:6" ht="45">
      <c r="A9011" s="617" t="s">
        <v>18410</v>
      </c>
      <c r="B9011" s="618" t="s">
        <v>18411</v>
      </c>
      <c r="C9011" s="619" t="s">
        <v>5421</v>
      </c>
      <c r="D9011" s="620">
        <v>359.71</v>
      </c>
      <c r="E9011" s="620">
        <v>237.78</v>
      </c>
      <c r="F9011" s="620">
        <v>597.49</v>
      </c>
    </row>
    <row r="9012" spans="1:6" ht="45">
      <c r="A9012" s="617" t="s">
        <v>18412</v>
      </c>
      <c r="B9012" s="618" t="s">
        <v>18413</v>
      </c>
      <c r="C9012" s="619" t="s">
        <v>5421</v>
      </c>
      <c r="D9012" s="620">
        <v>365.61</v>
      </c>
      <c r="E9012" s="620">
        <v>244.2</v>
      </c>
      <c r="F9012" s="620">
        <v>609.80999999999995</v>
      </c>
    </row>
    <row r="9013" spans="1:6" ht="45">
      <c r="A9013" s="617" t="s">
        <v>18414</v>
      </c>
      <c r="B9013" s="618" t="s">
        <v>18415</v>
      </c>
      <c r="C9013" s="619" t="s">
        <v>5421</v>
      </c>
      <c r="D9013" s="620">
        <v>377.43</v>
      </c>
      <c r="E9013" s="620">
        <v>257.02</v>
      </c>
      <c r="F9013" s="620">
        <v>634.45000000000005</v>
      </c>
    </row>
    <row r="9014" spans="1:6" ht="45">
      <c r="A9014" s="617" t="s">
        <v>18416</v>
      </c>
      <c r="B9014" s="618" t="s">
        <v>18417</v>
      </c>
      <c r="C9014" s="619" t="s">
        <v>5421</v>
      </c>
      <c r="D9014" s="620">
        <v>372.64</v>
      </c>
      <c r="E9014" s="620">
        <v>173.4</v>
      </c>
      <c r="F9014" s="620">
        <v>546.04</v>
      </c>
    </row>
    <row r="9015" spans="1:6" ht="30">
      <c r="A9015" s="617" t="s">
        <v>18418</v>
      </c>
      <c r="B9015" s="618" t="s">
        <v>18419</v>
      </c>
      <c r="C9015" s="619" t="s">
        <v>5421</v>
      </c>
      <c r="D9015" s="620">
        <v>103.05</v>
      </c>
      <c r="E9015" s="620">
        <v>56.42</v>
      </c>
      <c r="F9015" s="620">
        <v>159.47</v>
      </c>
    </row>
    <row r="9016" spans="1:6" ht="30">
      <c r="A9016" s="617" t="s">
        <v>18420</v>
      </c>
      <c r="B9016" s="618" t="s">
        <v>18421</v>
      </c>
      <c r="C9016" s="619" t="s">
        <v>5421</v>
      </c>
      <c r="D9016" s="620">
        <v>198.17</v>
      </c>
      <c r="E9016" s="620">
        <v>118.31</v>
      </c>
      <c r="F9016" s="620">
        <v>316.48</v>
      </c>
    </row>
    <row r="9017" spans="1:6" ht="30">
      <c r="A9017" s="617" t="s">
        <v>18422</v>
      </c>
      <c r="B9017" s="618" t="s">
        <v>18423</v>
      </c>
      <c r="C9017" s="619" t="s">
        <v>5421</v>
      </c>
      <c r="D9017" s="620">
        <v>245.42</v>
      </c>
      <c r="E9017" s="620">
        <v>169.62</v>
      </c>
      <c r="F9017" s="620">
        <v>415.04</v>
      </c>
    </row>
    <row r="9018" spans="1:6" ht="30">
      <c r="A9018" s="617" t="s">
        <v>18424</v>
      </c>
      <c r="B9018" s="618" t="s">
        <v>18425</v>
      </c>
      <c r="C9018" s="619" t="s">
        <v>5421</v>
      </c>
      <c r="D9018" s="620">
        <v>263.14</v>
      </c>
      <c r="E9018" s="620">
        <v>188.86</v>
      </c>
      <c r="F9018" s="620">
        <v>452</v>
      </c>
    </row>
    <row r="9019" spans="1:6" ht="30">
      <c r="A9019" s="617" t="s">
        <v>18426</v>
      </c>
      <c r="B9019" s="618" t="s">
        <v>18427</v>
      </c>
      <c r="C9019" s="619" t="s">
        <v>5421</v>
      </c>
      <c r="D9019" s="620">
        <v>274.95999999999998</v>
      </c>
      <c r="E9019" s="620">
        <v>201.68</v>
      </c>
      <c r="F9019" s="620">
        <v>476.64</v>
      </c>
    </row>
    <row r="9020" spans="1:6" ht="15.75">
      <c r="A9020" s="621"/>
      <c r="B9020" s="622" t="s">
        <v>8836</v>
      </c>
      <c r="C9020" s="628"/>
      <c r="D9020" s="629"/>
      <c r="E9020" s="629"/>
      <c r="F9020" s="629"/>
    </row>
    <row r="9021" spans="1:6">
      <c r="A9021" s="621"/>
      <c r="B9021" s="627" t="s">
        <v>8837</v>
      </c>
      <c r="C9021" s="628"/>
      <c r="D9021" s="629"/>
      <c r="E9021" s="629"/>
      <c r="F9021" s="629"/>
    </row>
    <row r="9022" spans="1:6">
      <c r="A9022" s="621"/>
      <c r="B9022" s="627" t="s">
        <v>11710</v>
      </c>
      <c r="C9022" s="628"/>
      <c r="D9022" s="629"/>
      <c r="E9022" s="629"/>
      <c r="F9022" s="629"/>
    </row>
    <row r="9023" spans="1:6" ht="30">
      <c r="A9023" s="617" t="s">
        <v>18428</v>
      </c>
      <c r="B9023" s="618" t="s">
        <v>18429</v>
      </c>
      <c r="C9023" s="619" t="s">
        <v>5421</v>
      </c>
      <c r="D9023" s="620">
        <v>115.82</v>
      </c>
      <c r="E9023" s="620">
        <v>69.36</v>
      </c>
      <c r="F9023" s="620">
        <v>185.18</v>
      </c>
    </row>
    <row r="9024" spans="1:6" ht="30">
      <c r="A9024" s="612">
        <v>98655</v>
      </c>
      <c r="B9024" s="613" t="s">
        <v>8838</v>
      </c>
      <c r="C9024" s="614" t="s">
        <v>5421</v>
      </c>
      <c r="D9024" s="615">
        <v>466.27</v>
      </c>
      <c r="E9024" s="615">
        <v>157.24</v>
      </c>
      <c r="F9024" s="615">
        <v>623.51</v>
      </c>
    </row>
    <row r="9025" spans="1:6" ht="30">
      <c r="A9025" s="612">
        <v>98656</v>
      </c>
      <c r="B9025" s="613" t="s">
        <v>8839</v>
      </c>
      <c r="C9025" s="614" t="s">
        <v>5421</v>
      </c>
      <c r="D9025" s="615">
        <v>474.13</v>
      </c>
      <c r="E9025" s="615">
        <v>158.62</v>
      </c>
      <c r="F9025" s="615">
        <v>632.75</v>
      </c>
    </row>
    <row r="9026" spans="1:6" ht="30">
      <c r="A9026" s="612">
        <v>98657</v>
      </c>
      <c r="B9026" s="613" t="s">
        <v>8840</v>
      </c>
      <c r="C9026" s="614" t="s">
        <v>5421</v>
      </c>
      <c r="D9026" s="615">
        <v>481.99</v>
      </c>
      <c r="E9026" s="615">
        <v>159.99</v>
      </c>
      <c r="F9026" s="615">
        <v>641.98</v>
      </c>
    </row>
    <row r="9027" spans="1:6" ht="30">
      <c r="A9027" s="612">
        <v>98658</v>
      </c>
      <c r="B9027" s="613" t="s">
        <v>8841</v>
      </c>
      <c r="C9027" s="614" t="s">
        <v>5421</v>
      </c>
      <c r="D9027" s="615">
        <v>489.84</v>
      </c>
      <c r="E9027" s="615">
        <v>161.38</v>
      </c>
      <c r="F9027" s="615">
        <v>651.22</v>
      </c>
    </row>
    <row r="9028" spans="1:6" ht="30">
      <c r="A9028" s="612">
        <v>98659</v>
      </c>
      <c r="B9028" s="613" t="s">
        <v>8842</v>
      </c>
      <c r="C9028" s="614" t="s">
        <v>5421</v>
      </c>
      <c r="D9028" s="615">
        <v>505.56</v>
      </c>
      <c r="E9028" s="615">
        <v>164.12</v>
      </c>
      <c r="F9028" s="615">
        <v>669.68</v>
      </c>
    </row>
    <row r="9029" spans="1:6">
      <c r="A9029" s="621"/>
      <c r="B9029" s="627" t="s">
        <v>11711</v>
      </c>
      <c r="C9029" s="628"/>
      <c r="D9029" s="629"/>
      <c r="E9029" s="629"/>
      <c r="F9029" s="629"/>
    </row>
    <row r="9030" spans="1:6" ht="30">
      <c r="A9030" s="612">
        <v>100332</v>
      </c>
      <c r="B9030" s="613" t="s">
        <v>8843</v>
      </c>
      <c r="C9030" s="614" t="s">
        <v>99</v>
      </c>
      <c r="D9030" s="615">
        <v>856.02</v>
      </c>
      <c r="E9030" s="615">
        <v>61.93</v>
      </c>
      <c r="F9030" s="615">
        <v>917.95</v>
      </c>
    </row>
    <row r="9031" spans="1:6" ht="30">
      <c r="A9031" s="612">
        <v>100333</v>
      </c>
      <c r="B9031" s="613" t="s">
        <v>8844</v>
      </c>
      <c r="C9031" s="614" t="s">
        <v>99</v>
      </c>
      <c r="D9031" s="615">
        <v>506.96</v>
      </c>
      <c r="E9031" s="615">
        <v>47.04</v>
      </c>
      <c r="F9031" s="615">
        <v>554</v>
      </c>
    </row>
    <row r="9032" spans="1:6" ht="30">
      <c r="A9032" s="612">
        <v>100334</v>
      </c>
      <c r="B9032" s="613" t="s">
        <v>8845</v>
      </c>
      <c r="C9032" s="614" t="s">
        <v>99</v>
      </c>
      <c r="D9032" s="615">
        <v>668.07</v>
      </c>
      <c r="E9032" s="615">
        <v>52.59</v>
      </c>
      <c r="F9032" s="615">
        <v>720.66</v>
      </c>
    </row>
    <row r="9033" spans="1:6" ht="30">
      <c r="A9033" s="612">
        <v>100335</v>
      </c>
      <c r="B9033" s="613" t="s">
        <v>8846</v>
      </c>
      <c r="C9033" s="614" t="s">
        <v>99</v>
      </c>
      <c r="D9033" s="615">
        <v>406.27</v>
      </c>
      <c r="E9033" s="615">
        <v>41.42</v>
      </c>
      <c r="F9033" s="615">
        <v>447.69</v>
      </c>
    </row>
    <row r="9034" spans="1:6">
      <c r="A9034" s="621"/>
      <c r="B9034" s="627" t="s">
        <v>11712</v>
      </c>
      <c r="C9034" s="628"/>
      <c r="D9034" s="629"/>
      <c r="E9034" s="629"/>
      <c r="F9034" s="629"/>
    </row>
    <row r="9035" spans="1:6" ht="30">
      <c r="A9035" s="612">
        <v>98615</v>
      </c>
      <c r="B9035" s="613" t="s">
        <v>8847</v>
      </c>
      <c r="C9035" s="614" t="s">
        <v>99</v>
      </c>
      <c r="D9035" s="615">
        <v>123.16</v>
      </c>
      <c r="E9035" s="615">
        <v>14.77</v>
      </c>
      <c r="F9035" s="615">
        <v>137.93</v>
      </c>
    </row>
    <row r="9036" spans="1:6" ht="30">
      <c r="A9036" s="612">
        <v>98616</v>
      </c>
      <c r="B9036" s="613" t="s">
        <v>8848</v>
      </c>
      <c r="C9036" s="614" t="s">
        <v>99</v>
      </c>
      <c r="D9036" s="615">
        <v>95.55</v>
      </c>
      <c r="E9036" s="615">
        <v>9.43</v>
      </c>
      <c r="F9036" s="615">
        <v>104.98</v>
      </c>
    </row>
    <row r="9037" spans="1:6" ht="30">
      <c r="A9037" s="612">
        <v>98617</v>
      </c>
      <c r="B9037" s="613" t="s">
        <v>8849</v>
      </c>
      <c r="C9037" s="614" t="s">
        <v>99</v>
      </c>
      <c r="D9037" s="615">
        <v>88.42</v>
      </c>
      <c r="E9037" s="615">
        <v>7.41</v>
      </c>
      <c r="F9037" s="615">
        <v>95.83</v>
      </c>
    </row>
    <row r="9038" spans="1:6" ht="30">
      <c r="A9038" s="612">
        <v>98618</v>
      </c>
      <c r="B9038" s="613" t="s">
        <v>8850</v>
      </c>
      <c r="C9038" s="614" t="s">
        <v>99</v>
      </c>
      <c r="D9038" s="615">
        <v>121.31</v>
      </c>
      <c r="E9038" s="615">
        <v>10.89</v>
      </c>
      <c r="F9038" s="615">
        <v>132.19999999999999</v>
      </c>
    </row>
    <row r="9039" spans="1:6" ht="30">
      <c r="A9039" s="612">
        <v>98619</v>
      </c>
      <c r="B9039" s="613" t="s">
        <v>8851</v>
      </c>
      <c r="C9039" s="614" t="s">
        <v>99</v>
      </c>
      <c r="D9039" s="615">
        <v>110.52</v>
      </c>
      <c r="E9039" s="615">
        <v>7.84</v>
      </c>
      <c r="F9039" s="615">
        <v>118.36</v>
      </c>
    </row>
    <row r="9040" spans="1:6" ht="30">
      <c r="A9040" s="612">
        <v>98620</v>
      </c>
      <c r="B9040" s="613" t="s">
        <v>8852</v>
      </c>
      <c r="C9040" s="614" t="s">
        <v>99</v>
      </c>
      <c r="D9040" s="615">
        <v>105.07</v>
      </c>
      <c r="E9040" s="615">
        <v>6.31</v>
      </c>
      <c r="F9040" s="615">
        <v>111.38</v>
      </c>
    </row>
    <row r="9041" spans="1:6" ht="30">
      <c r="A9041" s="612">
        <v>98621</v>
      </c>
      <c r="B9041" s="613" t="s">
        <v>8853</v>
      </c>
      <c r="C9041" s="614" t="s">
        <v>99</v>
      </c>
      <c r="D9041" s="615">
        <v>137.78</v>
      </c>
      <c r="E9041" s="615">
        <v>9.51</v>
      </c>
      <c r="F9041" s="615">
        <v>147.29</v>
      </c>
    </row>
    <row r="9042" spans="1:6" ht="30">
      <c r="A9042" s="612">
        <v>98622</v>
      </c>
      <c r="B9042" s="613" t="s">
        <v>8854</v>
      </c>
      <c r="C9042" s="614" t="s">
        <v>99</v>
      </c>
      <c r="D9042" s="615">
        <v>129.1</v>
      </c>
      <c r="E9042" s="615">
        <v>7.07</v>
      </c>
      <c r="F9042" s="615">
        <v>136.16999999999999</v>
      </c>
    </row>
    <row r="9043" spans="1:6" ht="30">
      <c r="A9043" s="612">
        <v>98623</v>
      </c>
      <c r="B9043" s="613" t="s">
        <v>8855</v>
      </c>
      <c r="C9043" s="614" t="s">
        <v>99</v>
      </c>
      <c r="D9043" s="615">
        <v>124.68</v>
      </c>
      <c r="E9043" s="615">
        <v>5.84</v>
      </c>
      <c r="F9043" s="615">
        <v>130.52000000000001</v>
      </c>
    </row>
    <row r="9044" spans="1:6" ht="30">
      <c r="A9044" s="612">
        <v>98624</v>
      </c>
      <c r="B9044" s="613" t="s">
        <v>8856</v>
      </c>
      <c r="C9044" s="614" t="s">
        <v>99</v>
      </c>
      <c r="D9044" s="615">
        <v>155.57</v>
      </c>
      <c r="E9044" s="615">
        <v>8.75</v>
      </c>
      <c r="F9044" s="615">
        <v>164.32</v>
      </c>
    </row>
    <row r="9045" spans="1:6" ht="30">
      <c r="A9045" s="612">
        <v>98625</v>
      </c>
      <c r="B9045" s="613" t="s">
        <v>8857</v>
      </c>
      <c r="C9045" s="614" t="s">
        <v>99</v>
      </c>
      <c r="D9045" s="615">
        <v>148.27000000000001</v>
      </c>
      <c r="E9045" s="615">
        <v>6.69</v>
      </c>
      <c r="F9045" s="615">
        <v>154.96</v>
      </c>
    </row>
    <row r="9046" spans="1:6" ht="30">
      <c r="A9046" s="612">
        <v>98626</v>
      </c>
      <c r="B9046" s="613" t="s">
        <v>8858</v>
      </c>
      <c r="C9046" s="614" t="s">
        <v>99</v>
      </c>
      <c r="D9046" s="615">
        <v>144.44999999999999</v>
      </c>
      <c r="E9046" s="615">
        <v>5.68</v>
      </c>
      <c r="F9046" s="615">
        <v>150.13</v>
      </c>
    </row>
    <row r="9047" spans="1:6">
      <c r="A9047" s="621"/>
      <c r="B9047" s="627" t="s">
        <v>8859</v>
      </c>
      <c r="C9047" s="628"/>
      <c r="D9047" s="629"/>
      <c r="E9047" s="629"/>
      <c r="F9047" s="629"/>
    </row>
    <row r="9048" spans="1:6">
      <c r="A9048" s="621"/>
      <c r="B9048" s="627" t="s">
        <v>8860</v>
      </c>
      <c r="C9048" s="628"/>
      <c r="D9048" s="629"/>
      <c r="E9048" s="629"/>
      <c r="F9048" s="629"/>
    </row>
    <row r="9049" spans="1:6" ht="45">
      <c r="A9049" s="612">
        <v>92743</v>
      </c>
      <c r="B9049" s="613" t="s">
        <v>8861</v>
      </c>
      <c r="C9049" s="614" t="s">
        <v>5435</v>
      </c>
      <c r="D9049" s="615">
        <v>530.54999999999995</v>
      </c>
      <c r="E9049" s="615">
        <v>111.59</v>
      </c>
      <c r="F9049" s="615">
        <v>642.14</v>
      </c>
    </row>
    <row r="9050" spans="1:6" ht="45">
      <c r="A9050" s="612">
        <v>92744</v>
      </c>
      <c r="B9050" s="613" t="s">
        <v>8862</v>
      </c>
      <c r="C9050" s="614" t="s">
        <v>5435</v>
      </c>
      <c r="D9050" s="615">
        <v>550.28</v>
      </c>
      <c r="E9050" s="615">
        <v>53.89</v>
      </c>
      <c r="F9050" s="615">
        <v>604.16999999999996</v>
      </c>
    </row>
    <row r="9051" spans="1:6" ht="45">
      <c r="A9051" s="612">
        <v>92745</v>
      </c>
      <c r="B9051" s="613" t="s">
        <v>8863</v>
      </c>
      <c r="C9051" s="614" t="s">
        <v>5435</v>
      </c>
      <c r="D9051" s="615">
        <v>672.18</v>
      </c>
      <c r="E9051" s="615">
        <v>134.29</v>
      </c>
      <c r="F9051" s="615">
        <v>806.47</v>
      </c>
    </row>
    <row r="9052" spans="1:6" ht="45">
      <c r="A9052" s="612">
        <v>92746</v>
      </c>
      <c r="B9052" s="613" t="s">
        <v>8864</v>
      </c>
      <c r="C9052" s="614" t="s">
        <v>5435</v>
      </c>
      <c r="D9052" s="615">
        <v>651.04999999999995</v>
      </c>
      <c r="E9052" s="615">
        <v>75.819999999999993</v>
      </c>
      <c r="F9052" s="615">
        <v>726.87</v>
      </c>
    </row>
    <row r="9053" spans="1:6" ht="45">
      <c r="A9053" s="612">
        <v>92747</v>
      </c>
      <c r="B9053" s="613" t="s">
        <v>8865</v>
      </c>
      <c r="C9053" s="614" t="s">
        <v>5435</v>
      </c>
      <c r="D9053" s="615">
        <v>752.49</v>
      </c>
      <c r="E9053" s="615">
        <v>147.41999999999999</v>
      </c>
      <c r="F9053" s="615">
        <v>899.91</v>
      </c>
    </row>
    <row r="9054" spans="1:6" ht="45">
      <c r="A9054" s="612">
        <v>92748</v>
      </c>
      <c r="B9054" s="613" t="s">
        <v>8866</v>
      </c>
      <c r="C9054" s="614" t="s">
        <v>5435</v>
      </c>
      <c r="D9054" s="615">
        <v>708.24</v>
      </c>
      <c r="E9054" s="615">
        <v>88.82</v>
      </c>
      <c r="F9054" s="615">
        <v>797.06</v>
      </c>
    </row>
    <row r="9055" spans="1:6" ht="45">
      <c r="A9055" s="612">
        <v>92749</v>
      </c>
      <c r="B9055" s="613" t="s">
        <v>8867</v>
      </c>
      <c r="C9055" s="614" t="s">
        <v>5435</v>
      </c>
      <c r="D9055" s="615">
        <v>821.5</v>
      </c>
      <c r="E9055" s="615">
        <v>110.33</v>
      </c>
      <c r="F9055" s="615">
        <v>931.83</v>
      </c>
    </row>
    <row r="9056" spans="1:6" ht="45">
      <c r="A9056" s="612">
        <v>92750</v>
      </c>
      <c r="B9056" s="613" t="s">
        <v>8868</v>
      </c>
      <c r="C9056" s="614" t="s">
        <v>5435</v>
      </c>
      <c r="D9056" s="615">
        <v>1476.3</v>
      </c>
      <c r="E9056" s="615">
        <v>151.69</v>
      </c>
      <c r="F9056" s="615">
        <v>1627.99</v>
      </c>
    </row>
    <row r="9057" spans="1:6" ht="45">
      <c r="A9057" s="612">
        <v>92751</v>
      </c>
      <c r="B9057" s="613" t="s">
        <v>8869</v>
      </c>
      <c r="C9057" s="614" t="s">
        <v>5435</v>
      </c>
      <c r="D9057" s="615">
        <v>1857.15</v>
      </c>
      <c r="E9057" s="615">
        <v>174.96</v>
      </c>
      <c r="F9057" s="615">
        <v>2032.11</v>
      </c>
    </row>
    <row r="9058" spans="1:6" ht="45">
      <c r="A9058" s="612">
        <v>92752</v>
      </c>
      <c r="B9058" s="613" t="s">
        <v>8870</v>
      </c>
      <c r="C9058" s="614" t="s">
        <v>5435</v>
      </c>
      <c r="D9058" s="615">
        <v>2237.06</v>
      </c>
      <c r="E9058" s="615">
        <v>197.47</v>
      </c>
      <c r="F9058" s="615">
        <v>2434.5300000000002</v>
      </c>
    </row>
    <row r="9059" spans="1:6" ht="45">
      <c r="A9059" s="612">
        <v>92753</v>
      </c>
      <c r="B9059" s="613" t="s">
        <v>8871</v>
      </c>
      <c r="C9059" s="614" t="s">
        <v>5435</v>
      </c>
      <c r="D9059" s="615">
        <v>541.15</v>
      </c>
      <c r="E9059" s="615">
        <v>77.83</v>
      </c>
      <c r="F9059" s="615">
        <v>618.98</v>
      </c>
    </row>
    <row r="9060" spans="1:6" ht="60">
      <c r="A9060" s="612">
        <v>92754</v>
      </c>
      <c r="B9060" s="613" t="s">
        <v>8872</v>
      </c>
      <c r="C9060" s="614" t="s">
        <v>5435</v>
      </c>
      <c r="D9060" s="615">
        <v>490.01</v>
      </c>
      <c r="E9060" s="615">
        <v>71.650000000000006</v>
      </c>
      <c r="F9060" s="615">
        <v>561.66</v>
      </c>
    </row>
    <row r="9061" spans="1:6" ht="30">
      <c r="A9061" s="612">
        <v>92755</v>
      </c>
      <c r="B9061" s="613" t="s">
        <v>8873</v>
      </c>
      <c r="C9061" s="614" t="s">
        <v>99</v>
      </c>
      <c r="D9061" s="615">
        <v>206.45</v>
      </c>
      <c r="E9061" s="615">
        <v>36.78</v>
      </c>
      <c r="F9061" s="615">
        <v>243.23</v>
      </c>
    </row>
    <row r="9062" spans="1:6" ht="30">
      <c r="A9062" s="612">
        <v>92756</v>
      </c>
      <c r="B9062" s="613" t="s">
        <v>8874</v>
      </c>
      <c r="C9062" s="614" t="s">
        <v>99</v>
      </c>
      <c r="D9062" s="615">
        <v>231.09</v>
      </c>
      <c r="E9062" s="615">
        <v>43.65</v>
      </c>
      <c r="F9062" s="615">
        <v>274.74</v>
      </c>
    </row>
    <row r="9063" spans="1:6" ht="30">
      <c r="A9063" s="612">
        <v>92757</v>
      </c>
      <c r="B9063" s="613" t="s">
        <v>8875</v>
      </c>
      <c r="C9063" s="614" t="s">
        <v>99</v>
      </c>
      <c r="D9063" s="615">
        <v>261.41000000000003</v>
      </c>
      <c r="E9063" s="615">
        <v>51.7</v>
      </c>
      <c r="F9063" s="615">
        <v>313.11</v>
      </c>
    </row>
    <row r="9064" spans="1:6" ht="45">
      <c r="A9064" s="612">
        <v>92758</v>
      </c>
      <c r="B9064" s="613" t="s">
        <v>8876</v>
      </c>
      <c r="C9064" s="614" t="s">
        <v>5435</v>
      </c>
      <c r="D9064" s="615">
        <v>634.46</v>
      </c>
      <c r="E9064" s="615">
        <v>83.59</v>
      </c>
      <c r="F9064" s="615">
        <v>718.05</v>
      </c>
    </row>
    <row r="9065" spans="1:6">
      <c r="A9065" s="621"/>
      <c r="B9065" s="627" t="s">
        <v>8877</v>
      </c>
      <c r="C9065" s="628"/>
      <c r="D9065" s="629"/>
      <c r="E9065" s="629"/>
      <c r="F9065" s="629"/>
    </row>
    <row r="9066" spans="1:6">
      <c r="A9066" s="621"/>
      <c r="B9066" s="627" t="s">
        <v>8878</v>
      </c>
      <c r="C9066" s="628"/>
      <c r="D9066" s="629"/>
      <c r="E9066" s="629"/>
      <c r="F9066" s="629"/>
    </row>
    <row r="9067" spans="1:6" ht="45">
      <c r="A9067" s="612">
        <v>93952</v>
      </c>
      <c r="B9067" s="613" t="s">
        <v>8879</v>
      </c>
      <c r="C9067" s="614" t="s">
        <v>5421</v>
      </c>
      <c r="D9067" s="615">
        <v>134.85</v>
      </c>
      <c r="E9067" s="615">
        <v>88.9</v>
      </c>
      <c r="F9067" s="615">
        <v>223.75</v>
      </c>
    </row>
    <row r="9068" spans="1:6" ht="45">
      <c r="A9068" s="612">
        <v>93953</v>
      </c>
      <c r="B9068" s="613" t="s">
        <v>8880</v>
      </c>
      <c r="C9068" s="614" t="s">
        <v>5421</v>
      </c>
      <c r="D9068" s="615">
        <v>128.11000000000001</v>
      </c>
      <c r="E9068" s="615">
        <v>79.23</v>
      </c>
      <c r="F9068" s="615">
        <v>207.34</v>
      </c>
    </row>
    <row r="9069" spans="1:6" ht="45">
      <c r="A9069" s="612">
        <v>93954</v>
      </c>
      <c r="B9069" s="613" t="s">
        <v>8881</v>
      </c>
      <c r="C9069" s="614" t="s">
        <v>5421</v>
      </c>
      <c r="D9069" s="615">
        <v>123.93</v>
      </c>
      <c r="E9069" s="615">
        <v>73.56</v>
      </c>
      <c r="F9069" s="615">
        <v>197.49</v>
      </c>
    </row>
    <row r="9070" spans="1:6" ht="45">
      <c r="A9070" s="612">
        <v>93955</v>
      </c>
      <c r="B9070" s="613" t="s">
        <v>8882</v>
      </c>
      <c r="C9070" s="614" t="s">
        <v>5421</v>
      </c>
      <c r="D9070" s="615">
        <v>120.92</v>
      </c>
      <c r="E9070" s="615">
        <v>69.599999999999994</v>
      </c>
      <c r="F9070" s="615">
        <v>190.52</v>
      </c>
    </row>
    <row r="9071" spans="1:6" ht="45">
      <c r="A9071" s="612">
        <v>93956</v>
      </c>
      <c r="B9071" s="613" t="s">
        <v>8883</v>
      </c>
      <c r="C9071" s="614" t="s">
        <v>5421</v>
      </c>
      <c r="D9071" s="615">
        <v>118.48</v>
      </c>
      <c r="E9071" s="615">
        <v>66.489999999999995</v>
      </c>
      <c r="F9071" s="615">
        <v>184.97</v>
      </c>
    </row>
    <row r="9072" spans="1:6" ht="45">
      <c r="A9072" s="612">
        <v>93957</v>
      </c>
      <c r="B9072" s="613" t="s">
        <v>8884</v>
      </c>
      <c r="C9072" s="614" t="s">
        <v>5421</v>
      </c>
      <c r="D9072" s="615">
        <v>146.76</v>
      </c>
      <c r="E9072" s="615">
        <v>90.54</v>
      </c>
      <c r="F9072" s="615">
        <v>237.3</v>
      </c>
    </row>
    <row r="9073" spans="1:6" ht="45">
      <c r="A9073" s="612">
        <v>93958</v>
      </c>
      <c r="B9073" s="613" t="s">
        <v>8885</v>
      </c>
      <c r="C9073" s="614" t="s">
        <v>5421</v>
      </c>
      <c r="D9073" s="615">
        <v>139.58000000000001</v>
      </c>
      <c r="E9073" s="615">
        <v>80.39</v>
      </c>
      <c r="F9073" s="615">
        <v>219.97</v>
      </c>
    </row>
    <row r="9074" spans="1:6" ht="45">
      <c r="A9074" s="612">
        <v>93959</v>
      </c>
      <c r="B9074" s="613" t="s">
        <v>8886</v>
      </c>
      <c r="C9074" s="614" t="s">
        <v>5421</v>
      </c>
      <c r="D9074" s="615">
        <v>135.13999999999999</v>
      </c>
      <c r="E9074" s="615">
        <v>74.47</v>
      </c>
      <c r="F9074" s="615">
        <v>209.61</v>
      </c>
    </row>
    <row r="9075" spans="1:6" ht="45">
      <c r="A9075" s="612">
        <v>93960</v>
      </c>
      <c r="B9075" s="613" t="s">
        <v>8887</v>
      </c>
      <c r="C9075" s="614" t="s">
        <v>5421</v>
      </c>
      <c r="D9075" s="615">
        <v>132</v>
      </c>
      <c r="E9075" s="615">
        <v>70.36</v>
      </c>
      <c r="F9075" s="615">
        <v>202.36</v>
      </c>
    </row>
    <row r="9076" spans="1:6" ht="45">
      <c r="A9076" s="612">
        <v>93961</v>
      </c>
      <c r="B9076" s="613" t="s">
        <v>8888</v>
      </c>
      <c r="C9076" s="614" t="s">
        <v>5421</v>
      </c>
      <c r="D9076" s="615">
        <v>129.47999999999999</v>
      </c>
      <c r="E9076" s="615">
        <v>67.17</v>
      </c>
      <c r="F9076" s="615">
        <v>196.65</v>
      </c>
    </row>
    <row r="9077" spans="1:6" ht="45">
      <c r="A9077" s="612">
        <v>93962</v>
      </c>
      <c r="B9077" s="613" t="s">
        <v>8889</v>
      </c>
      <c r="C9077" s="614" t="s">
        <v>5421</v>
      </c>
      <c r="D9077" s="615">
        <v>124.65</v>
      </c>
      <c r="E9077" s="615">
        <v>85.82</v>
      </c>
      <c r="F9077" s="615">
        <v>210.47</v>
      </c>
    </row>
    <row r="9078" spans="1:6" ht="45">
      <c r="A9078" s="612">
        <v>93963</v>
      </c>
      <c r="B9078" s="613" t="s">
        <v>8890</v>
      </c>
      <c r="C9078" s="614" t="s">
        <v>5421</v>
      </c>
      <c r="D9078" s="615">
        <v>117.94</v>
      </c>
      <c r="E9078" s="615">
        <v>76.14</v>
      </c>
      <c r="F9078" s="615">
        <v>194.08</v>
      </c>
    </row>
    <row r="9079" spans="1:6" ht="45">
      <c r="A9079" s="612">
        <v>93964</v>
      </c>
      <c r="B9079" s="613" t="s">
        <v>8891</v>
      </c>
      <c r="C9079" s="614" t="s">
        <v>5421</v>
      </c>
      <c r="D9079" s="615">
        <v>113.77</v>
      </c>
      <c r="E9079" s="615">
        <v>70.5</v>
      </c>
      <c r="F9079" s="615">
        <v>184.27</v>
      </c>
    </row>
    <row r="9080" spans="1:6" ht="45">
      <c r="A9080" s="612">
        <v>93965</v>
      </c>
      <c r="B9080" s="613" t="s">
        <v>8892</v>
      </c>
      <c r="C9080" s="614" t="s">
        <v>5421</v>
      </c>
      <c r="D9080" s="615">
        <v>110.13</v>
      </c>
      <c r="E9080" s="615">
        <v>64.44</v>
      </c>
      <c r="F9080" s="615">
        <v>174.57</v>
      </c>
    </row>
    <row r="9081" spans="1:6" ht="45">
      <c r="A9081" s="612">
        <v>93966</v>
      </c>
      <c r="B9081" s="613" t="s">
        <v>8893</v>
      </c>
      <c r="C9081" s="614" t="s">
        <v>5421</v>
      </c>
      <c r="D9081" s="615">
        <v>108.35</v>
      </c>
      <c r="E9081" s="615">
        <v>63.51</v>
      </c>
      <c r="F9081" s="615">
        <v>171.86</v>
      </c>
    </row>
    <row r="9082" spans="1:6" ht="45">
      <c r="A9082" s="612">
        <v>93967</v>
      </c>
      <c r="B9082" s="613" t="s">
        <v>8894</v>
      </c>
      <c r="C9082" s="614" t="s">
        <v>5421</v>
      </c>
      <c r="D9082" s="615">
        <v>136.56</v>
      </c>
      <c r="E9082" s="615">
        <v>87.44</v>
      </c>
      <c r="F9082" s="615">
        <v>224</v>
      </c>
    </row>
    <row r="9083" spans="1:6" ht="45">
      <c r="A9083" s="612">
        <v>93968</v>
      </c>
      <c r="B9083" s="613" t="s">
        <v>8895</v>
      </c>
      <c r="C9083" s="614" t="s">
        <v>5421</v>
      </c>
      <c r="D9083" s="615">
        <v>129.38999999999999</v>
      </c>
      <c r="E9083" s="615">
        <v>77.31</v>
      </c>
      <c r="F9083" s="615">
        <v>206.7</v>
      </c>
    </row>
    <row r="9084" spans="1:6" ht="45">
      <c r="A9084" s="612">
        <v>93969</v>
      </c>
      <c r="B9084" s="613" t="s">
        <v>8896</v>
      </c>
      <c r="C9084" s="614" t="s">
        <v>5421</v>
      </c>
      <c r="D9084" s="615">
        <v>125.01</v>
      </c>
      <c r="E9084" s="615">
        <v>71.400000000000006</v>
      </c>
      <c r="F9084" s="615">
        <v>196.41</v>
      </c>
    </row>
    <row r="9085" spans="1:6" ht="45">
      <c r="A9085" s="612">
        <v>93970</v>
      </c>
      <c r="B9085" s="613" t="s">
        <v>8897</v>
      </c>
      <c r="C9085" s="614" t="s">
        <v>5421</v>
      </c>
      <c r="D9085" s="615">
        <v>121.88</v>
      </c>
      <c r="E9085" s="615">
        <v>67.319999999999993</v>
      </c>
      <c r="F9085" s="615">
        <v>189.2</v>
      </c>
    </row>
    <row r="9086" spans="1:6" ht="45">
      <c r="A9086" s="612">
        <v>93971</v>
      </c>
      <c r="B9086" s="613" t="s">
        <v>8898</v>
      </c>
      <c r="C9086" s="614" t="s">
        <v>5421</v>
      </c>
      <c r="D9086" s="615">
        <v>114.54</v>
      </c>
      <c r="E9086" s="615">
        <v>62.82</v>
      </c>
      <c r="F9086" s="615">
        <v>177.36</v>
      </c>
    </row>
    <row r="9087" spans="1:6" ht="15.75">
      <c r="A9087" s="621"/>
      <c r="B9087" s="622" t="s">
        <v>8899</v>
      </c>
      <c r="C9087" s="628"/>
      <c r="D9087" s="629"/>
      <c r="E9087" s="629"/>
      <c r="F9087" s="629"/>
    </row>
    <row r="9088" spans="1:6">
      <c r="A9088" s="621"/>
      <c r="B9088" s="627" t="s">
        <v>8900</v>
      </c>
      <c r="C9088" s="628"/>
      <c r="D9088" s="629"/>
      <c r="E9088" s="629"/>
      <c r="F9088" s="629"/>
    </row>
    <row r="9089" spans="1:6">
      <c r="A9089" s="612">
        <v>98524</v>
      </c>
      <c r="B9089" s="613" t="s">
        <v>8901</v>
      </c>
      <c r="C9089" s="614" t="s">
        <v>99</v>
      </c>
      <c r="D9089" s="615">
        <v>1.0900000000000001</v>
      </c>
      <c r="E9089" s="615">
        <v>2.23</v>
      </c>
      <c r="F9089" s="615">
        <v>3.32</v>
      </c>
    </row>
    <row r="9090" spans="1:6" ht="30">
      <c r="A9090" s="617" t="s">
        <v>18430</v>
      </c>
      <c r="B9090" s="618" t="s">
        <v>18431</v>
      </c>
      <c r="C9090" s="619" t="s">
        <v>99</v>
      </c>
      <c r="D9090" s="620">
        <v>1.93</v>
      </c>
      <c r="E9090" s="620">
        <v>3.76</v>
      </c>
      <c r="F9090" s="620">
        <v>5.69</v>
      </c>
    </row>
    <row r="9091" spans="1:6" ht="30">
      <c r="A9091" s="612">
        <v>98525</v>
      </c>
      <c r="B9091" s="613" t="s">
        <v>8902</v>
      </c>
      <c r="C9091" s="614" t="s">
        <v>99</v>
      </c>
      <c r="D9091" s="615">
        <v>0.24</v>
      </c>
      <c r="E9091" s="615">
        <v>0.16</v>
      </c>
      <c r="F9091" s="615">
        <v>0.4</v>
      </c>
    </row>
    <row r="9092" spans="1:6" ht="30">
      <c r="A9092" s="617" t="s">
        <v>18432</v>
      </c>
      <c r="B9092" s="618" t="s">
        <v>18433</v>
      </c>
      <c r="C9092" s="619" t="s">
        <v>99</v>
      </c>
      <c r="D9092" s="620">
        <v>0.93</v>
      </c>
      <c r="E9092" s="620">
        <v>0.26</v>
      </c>
      <c r="F9092" s="620">
        <v>1.19</v>
      </c>
    </row>
    <row r="9093" spans="1:6">
      <c r="A9093" s="621"/>
      <c r="B9093" s="627" t="s">
        <v>8903</v>
      </c>
      <c r="C9093" s="628"/>
      <c r="D9093" s="629"/>
      <c r="E9093" s="629"/>
      <c r="F9093" s="629"/>
    </row>
    <row r="9094" spans="1:6">
      <c r="A9094" s="617" t="s">
        <v>18434</v>
      </c>
      <c r="B9094" s="618" t="s">
        <v>18435</v>
      </c>
      <c r="C9094" s="619" t="s">
        <v>5390</v>
      </c>
      <c r="D9094" s="620">
        <v>18.79</v>
      </c>
      <c r="E9094" s="620">
        <v>36.65</v>
      </c>
      <c r="F9094" s="620">
        <v>55.44</v>
      </c>
    </row>
    <row r="9095" spans="1:6">
      <c r="A9095" s="617" t="s">
        <v>18436</v>
      </c>
      <c r="B9095" s="618" t="s">
        <v>18437</v>
      </c>
      <c r="C9095" s="619" t="s">
        <v>99</v>
      </c>
      <c r="D9095" s="620">
        <v>29.35</v>
      </c>
      <c r="E9095" s="620">
        <v>12.09</v>
      </c>
      <c r="F9095" s="620">
        <v>41.44</v>
      </c>
    </row>
    <row r="9096" spans="1:6">
      <c r="A9096" s="617" t="s">
        <v>18438</v>
      </c>
      <c r="B9096" s="618" t="s">
        <v>18439</v>
      </c>
      <c r="C9096" s="619" t="s">
        <v>5435</v>
      </c>
      <c r="D9096" s="620">
        <v>242.7</v>
      </c>
      <c r="E9096" s="620">
        <v>30.42</v>
      </c>
      <c r="F9096" s="620">
        <v>273.12</v>
      </c>
    </row>
    <row r="9097" spans="1:6">
      <c r="A9097" s="612">
        <v>98519</v>
      </c>
      <c r="B9097" s="613" t="s">
        <v>8904</v>
      </c>
      <c r="C9097" s="614" t="s">
        <v>99</v>
      </c>
      <c r="D9097" s="615">
        <v>0.69</v>
      </c>
      <c r="E9097" s="615">
        <v>1.47</v>
      </c>
      <c r="F9097" s="615">
        <v>2.16</v>
      </c>
    </row>
    <row r="9098" spans="1:6">
      <c r="A9098" s="612">
        <v>98520</v>
      </c>
      <c r="B9098" s="613" t="s">
        <v>8905</v>
      </c>
      <c r="C9098" s="614" t="s">
        <v>99</v>
      </c>
      <c r="D9098" s="615">
        <v>5.43</v>
      </c>
      <c r="E9098" s="615">
        <v>1.19</v>
      </c>
      <c r="F9098" s="615">
        <v>6.62</v>
      </c>
    </row>
    <row r="9099" spans="1:6">
      <c r="A9099" s="612">
        <v>98521</v>
      </c>
      <c r="B9099" s="613" t="s">
        <v>8906</v>
      </c>
      <c r="C9099" s="614" t="s">
        <v>99</v>
      </c>
      <c r="D9099" s="615">
        <v>0.11</v>
      </c>
      <c r="E9099" s="615">
        <v>0.27</v>
      </c>
      <c r="F9099" s="615">
        <v>0.38</v>
      </c>
    </row>
    <row r="9100" spans="1:6">
      <c r="A9100" s="617" t="s">
        <v>18440</v>
      </c>
      <c r="B9100" s="618" t="s">
        <v>18441</v>
      </c>
      <c r="C9100" s="619" t="s">
        <v>5435</v>
      </c>
      <c r="D9100" s="620">
        <v>217.09</v>
      </c>
      <c r="E9100" s="620">
        <v>24.03</v>
      </c>
      <c r="F9100" s="620">
        <v>241.12</v>
      </c>
    </row>
    <row r="9101" spans="1:6">
      <c r="A9101" s="612">
        <v>98532</v>
      </c>
      <c r="B9101" s="613" t="s">
        <v>8907</v>
      </c>
      <c r="C9101" s="614" t="s">
        <v>5390</v>
      </c>
      <c r="D9101" s="615">
        <v>82.66</v>
      </c>
      <c r="E9101" s="615">
        <v>35.590000000000003</v>
      </c>
      <c r="F9101" s="615">
        <v>118.25</v>
      </c>
    </row>
    <row r="9102" spans="1:6" ht="30">
      <c r="A9102" s="612">
        <v>98533</v>
      </c>
      <c r="B9102" s="613" t="s">
        <v>8908</v>
      </c>
      <c r="C9102" s="614" t="s">
        <v>5390</v>
      </c>
      <c r="D9102" s="615">
        <v>209.73</v>
      </c>
      <c r="E9102" s="615">
        <v>111.01</v>
      </c>
      <c r="F9102" s="615">
        <v>320.74</v>
      </c>
    </row>
    <row r="9103" spans="1:6" ht="30">
      <c r="A9103" s="612">
        <v>98534</v>
      </c>
      <c r="B9103" s="613" t="s">
        <v>8909</v>
      </c>
      <c r="C9103" s="614" t="s">
        <v>5390</v>
      </c>
      <c r="D9103" s="615">
        <v>557.16999999999996</v>
      </c>
      <c r="E9103" s="615">
        <v>268.23</v>
      </c>
      <c r="F9103" s="615">
        <v>825.4</v>
      </c>
    </row>
    <row r="9104" spans="1:6" ht="30">
      <c r="A9104" s="612">
        <v>98535</v>
      </c>
      <c r="B9104" s="613" t="s">
        <v>8910</v>
      </c>
      <c r="C9104" s="614" t="s">
        <v>5390</v>
      </c>
      <c r="D9104" s="615">
        <v>848.01</v>
      </c>
      <c r="E9104" s="615">
        <v>452.09</v>
      </c>
      <c r="F9104" s="615">
        <v>1300.0999999999999</v>
      </c>
    </row>
    <row r="9105" spans="1:6" ht="30">
      <c r="A9105" s="612">
        <v>98526</v>
      </c>
      <c r="B9105" s="613" t="s">
        <v>8911</v>
      </c>
      <c r="C9105" s="614" t="s">
        <v>5390</v>
      </c>
      <c r="D9105" s="615">
        <v>48.64</v>
      </c>
      <c r="E9105" s="615">
        <v>35.479999999999997</v>
      </c>
      <c r="F9105" s="615">
        <v>84.12</v>
      </c>
    </row>
    <row r="9106" spans="1:6" ht="30">
      <c r="A9106" s="612">
        <v>98527</v>
      </c>
      <c r="B9106" s="613" t="s">
        <v>8912</v>
      </c>
      <c r="C9106" s="614" t="s">
        <v>5390</v>
      </c>
      <c r="D9106" s="615">
        <v>104.8</v>
      </c>
      <c r="E9106" s="615">
        <v>76.31</v>
      </c>
      <c r="F9106" s="615">
        <v>181.11</v>
      </c>
    </row>
    <row r="9107" spans="1:6" ht="30">
      <c r="A9107" s="612">
        <v>98528</v>
      </c>
      <c r="B9107" s="613" t="s">
        <v>8913</v>
      </c>
      <c r="C9107" s="614" t="s">
        <v>5390</v>
      </c>
      <c r="D9107" s="615">
        <v>153.24</v>
      </c>
      <c r="E9107" s="615">
        <v>111.6</v>
      </c>
      <c r="F9107" s="615">
        <v>264.83999999999997</v>
      </c>
    </row>
    <row r="9108" spans="1:6" ht="30">
      <c r="A9108" s="612">
        <v>98529</v>
      </c>
      <c r="B9108" s="613" t="s">
        <v>8914</v>
      </c>
      <c r="C9108" s="614" t="s">
        <v>5390</v>
      </c>
      <c r="D9108" s="615">
        <v>24</v>
      </c>
      <c r="E9108" s="615">
        <v>47.58</v>
      </c>
      <c r="F9108" s="615">
        <v>71.58</v>
      </c>
    </row>
    <row r="9109" spans="1:6" ht="30">
      <c r="A9109" s="612">
        <v>98530</v>
      </c>
      <c r="B9109" s="613" t="s">
        <v>8915</v>
      </c>
      <c r="C9109" s="614" t="s">
        <v>5390</v>
      </c>
      <c r="D9109" s="615">
        <v>42.79</v>
      </c>
      <c r="E9109" s="615">
        <v>84.74</v>
      </c>
      <c r="F9109" s="615">
        <v>127.53</v>
      </c>
    </row>
    <row r="9110" spans="1:6" ht="30">
      <c r="A9110" s="612">
        <v>98531</v>
      </c>
      <c r="B9110" s="613" t="s">
        <v>8916</v>
      </c>
      <c r="C9110" s="614" t="s">
        <v>5390</v>
      </c>
      <c r="D9110" s="615">
        <v>150.5</v>
      </c>
      <c r="E9110" s="615">
        <v>161.25</v>
      </c>
      <c r="F9110" s="615">
        <v>311.75</v>
      </c>
    </row>
    <row r="9111" spans="1:6">
      <c r="A9111" s="617" t="s">
        <v>18442</v>
      </c>
      <c r="B9111" s="618" t="s">
        <v>18443</v>
      </c>
      <c r="C9111" s="619" t="s">
        <v>5390</v>
      </c>
      <c r="D9111" s="620">
        <v>23.1</v>
      </c>
      <c r="E9111" s="620">
        <v>45.06</v>
      </c>
      <c r="F9111" s="620">
        <v>68.16</v>
      </c>
    </row>
    <row r="9112" spans="1:6">
      <c r="A9112" s="617" t="s">
        <v>18444</v>
      </c>
      <c r="B9112" s="618" t="s">
        <v>18445</v>
      </c>
      <c r="C9112" s="619" t="s">
        <v>5390</v>
      </c>
      <c r="D9112" s="620">
        <v>29.39</v>
      </c>
      <c r="E9112" s="620">
        <v>10.16</v>
      </c>
      <c r="F9112" s="620">
        <v>39.549999999999997</v>
      </c>
    </row>
    <row r="9113" spans="1:6">
      <c r="A9113" s="617" t="s">
        <v>18446</v>
      </c>
      <c r="B9113" s="618" t="s">
        <v>18447</v>
      </c>
      <c r="C9113" s="619" t="s">
        <v>5390</v>
      </c>
      <c r="D9113" s="620">
        <v>81.69</v>
      </c>
      <c r="E9113" s="620">
        <v>28.24</v>
      </c>
      <c r="F9113" s="620">
        <v>109.93</v>
      </c>
    </row>
    <row r="9114" spans="1:6">
      <c r="A9114" s="617" t="s">
        <v>18448</v>
      </c>
      <c r="B9114" s="618" t="s">
        <v>18449</v>
      </c>
      <c r="C9114" s="619" t="s">
        <v>5390</v>
      </c>
      <c r="D9114" s="620">
        <v>97.33</v>
      </c>
      <c r="E9114" s="620">
        <v>33.65</v>
      </c>
      <c r="F9114" s="620">
        <v>130.97999999999999</v>
      </c>
    </row>
    <row r="9115" spans="1:6">
      <c r="A9115" s="617" t="s">
        <v>18450</v>
      </c>
      <c r="B9115" s="618" t="s">
        <v>18451</v>
      </c>
      <c r="C9115" s="619" t="s">
        <v>1</v>
      </c>
      <c r="D9115" s="620">
        <v>7.68</v>
      </c>
      <c r="E9115" s="620">
        <v>16.93</v>
      </c>
      <c r="F9115" s="620">
        <v>24.61</v>
      </c>
    </row>
    <row r="9116" spans="1:6">
      <c r="A9116" s="621"/>
      <c r="B9116" s="627" t="s">
        <v>8917</v>
      </c>
      <c r="C9116" s="628"/>
      <c r="D9116" s="629"/>
      <c r="E9116" s="629"/>
      <c r="F9116" s="629"/>
    </row>
    <row r="9117" spans="1:6">
      <c r="A9117" s="612">
        <v>98509</v>
      </c>
      <c r="B9117" s="613" t="s">
        <v>8918</v>
      </c>
      <c r="C9117" s="614" t="s">
        <v>5390</v>
      </c>
      <c r="D9117" s="615">
        <v>29.49</v>
      </c>
      <c r="E9117" s="615">
        <v>1.92</v>
      </c>
      <c r="F9117" s="615">
        <v>31.41</v>
      </c>
    </row>
    <row r="9118" spans="1:6">
      <c r="A9118" s="617" t="s">
        <v>18452</v>
      </c>
      <c r="B9118" s="618" t="s">
        <v>18453</v>
      </c>
      <c r="C9118" s="619" t="s">
        <v>1</v>
      </c>
      <c r="D9118" s="620">
        <v>46.95</v>
      </c>
      <c r="E9118" s="620">
        <v>1.93</v>
      </c>
      <c r="F9118" s="620">
        <v>48.88</v>
      </c>
    </row>
    <row r="9119" spans="1:6" ht="30">
      <c r="A9119" s="630">
        <v>98510</v>
      </c>
      <c r="B9119" s="613" t="s">
        <v>8919</v>
      </c>
      <c r="C9119" s="614" t="s">
        <v>5390</v>
      </c>
      <c r="D9119" s="615">
        <v>41.04</v>
      </c>
      <c r="E9119" s="615">
        <v>13.79</v>
      </c>
      <c r="F9119" s="615">
        <v>54.83</v>
      </c>
    </row>
    <row r="9120" spans="1:6" ht="30">
      <c r="A9120" s="612">
        <v>98511</v>
      </c>
      <c r="B9120" s="613" t="s">
        <v>8920</v>
      </c>
      <c r="C9120" s="614" t="s">
        <v>5390</v>
      </c>
      <c r="D9120" s="615">
        <v>79.94</v>
      </c>
      <c r="E9120" s="615">
        <v>19.71</v>
      </c>
      <c r="F9120" s="615">
        <v>99.65</v>
      </c>
    </row>
    <row r="9121" spans="1:6">
      <c r="A9121" s="612">
        <v>98516</v>
      </c>
      <c r="B9121" s="613" t="s">
        <v>8921</v>
      </c>
      <c r="C9121" s="614" t="s">
        <v>5390</v>
      </c>
      <c r="D9121" s="615">
        <v>216.41</v>
      </c>
      <c r="E9121" s="615">
        <v>114.16</v>
      </c>
      <c r="F9121" s="615">
        <v>330.57</v>
      </c>
    </row>
    <row r="9122" spans="1:6">
      <c r="A9122" s="617" t="s">
        <v>18454</v>
      </c>
      <c r="B9122" s="618" t="s">
        <v>18455</v>
      </c>
      <c r="C9122" s="619" t="s">
        <v>5390</v>
      </c>
      <c r="D9122" s="620">
        <v>172.87</v>
      </c>
      <c r="E9122" s="620">
        <v>2.77</v>
      </c>
      <c r="F9122" s="620">
        <v>175.64</v>
      </c>
    </row>
    <row r="9123" spans="1:6">
      <c r="A9123" s="617" t="s">
        <v>18456</v>
      </c>
      <c r="B9123" s="618" t="s">
        <v>18457</v>
      </c>
      <c r="C9123" s="619" t="s">
        <v>5421</v>
      </c>
      <c r="D9123" s="620">
        <v>11.84</v>
      </c>
      <c r="E9123" s="620">
        <v>5.52</v>
      </c>
      <c r="F9123" s="620">
        <v>17.36</v>
      </c>
    </row>
    <row r="9124" spans="1:6">
      <c r="A9124" s="612">
        <v>98503</v>
      </c>
      <c r="B9124" s="613" t="s">
        <v>8922</v>
      </c>
      <c r="C9124" s="614" t="s">
        <v>99</v>
      </c>
      <c r="D9124" s="615">
        <v>17.3</v>
      </c>
      <c r="E9124" s="615">
        <v>3.63</v>
      </c>
      <c r="F9124" s="615">
        <v>20.93</v>
      </c>
    </row>
    <row r="9125" spans="1:6">
      <c r="A9125" s="612">
        <v>98504</v>
      </c>
      <c r="B9125" s="613" t="s">
        <v>13560</v>
      </c>
      <c r="C9125" s="614" t="s">
        <v>99</v>
      </c>
      <c r="D9125" s="615">
        <v>7.58</v>
      </c>
      <c r="E9125" s="615">
        <v>2.96</v>
      </c>
      <c r="F9125" s="615">
        <v>10.54</v>
      </c>
    </row>
    <row r="9126" spans="1:6">
      <c r="A9126" s="612">
        <v>103946</v>
      </c>
      <c r="B9126" s="613" t="s">
        <v>13561</v>
      </c>
      <c r="C9126" s="614" t="s">
        <v>99</v>
      </c>
      <c r="D9126" s="615">
        <v>10.01</v>
      </c>
      <c r="E9126" s="615">
        <v>2.96</v>
      </c>
      <c r="F9126" s="615">
        <v>12.97</v>
      </c>
    </row>
    <row r="9127" spans="1:6">
      <c r="A9127" s="617" t="s">
        <v>18458</v>
      </c>
      <c r="B9127" s="618" t="s">
        <v>18459</v>
      </c>
      <c r="C9127" s="619" t="s">
        <v>99</v>
      </c>
      <c r="D9127" s="620">
        <v>10.01</v>
      </c>
      <c r="E9127" s="620">
        <v>2.97</v>
      </c>
      <c r="F9127" s="620">
        <v>12.98</v>
      </c>
    </row>
    <row r="9128" spans="1:6">
      <c r="A9128" s="612">
        <v>98505</v>
      </c>
      <c r="B9128" s="613" t="s">
        <v>8923</v>
      </c>
      <c r="C9128" s="614" t="s">
        <v>99</v>
      </c>
      <c r="D9128" s="615">
        <v>42.05</v>
      </c>
      <c r="E9128" s="615">
        <v>3.98</v>
      </c>
      <c r="F9128" s="615">
        <v>46.03</v>
      </c>
    </row>
    <row r="9129" spans="1:6">
      <c r="A9129" s="617" t="s">
        <v>18460</v>
      </c>
      <c r="B9129" s="618" t="s">
        <v>18461</v>
      </c>
      <c r="C9129" s="619" t="s">
        <v>5815</v>
      </c>
      <c r="D9129" s="620">
        <v>5.89</v>
      </c>
      <c r="E9129" s="620">
        <v>1.42</v>
      </c>
      <c r="F9129" s="620">
        <v>7.31</v>
      </c>
    </row>
    <row r="9130" spans="1:6">
      <c r="A9130" s="621"/>
      <c r="B9130" s="627" t="s">
        <v>8924</v>
      </c>
      <c r="C9130" s="628"/>
      <c r="D9130" s="629"/>
      <c r="E9130" s="629"/>
      <c r="F9130" s="629"/>
    </row>
    <row r="9131" spans="1:6" ht="30">
      <c r="A9131" s="612">
        <v>100619</v>
      </c>
      <c r="B9131" s="613" t="s">
        <v>6804</v>
      </c>
      <c r="C9131" s="614" t="s">
        <v>5390</v>
      </c>
      <c r="D9131" s="615">
        <v>494.99</v>
      </c>
      <c r="E9131" s="615">
        <v>91.84</v>
      </c>
      <c r="F9131" s="615">
        <v>586.83000000000004</v>
      </c>
    </row>
    <row r="9132" spans="1:6" ht="30">
      <c r="A9132" s="617" t="s">
        <v>18462</v>
      </c>
      <c r="B9132" s="618" t="s">
        <v>18463</v>
      </c>
      <c r="C9132" s="619" t="s">
        <v>5390</v>
      </c>
      <c r="D9132" s="620">
        <v>952.96</v>
      </c>
      <c r="E9132" s="620">
        <v>175.97</v>
      </c>
      <c r="F9132" s="620">
        <v>1128.93</v>
      </c>
    </row>
    <row r="9133" spans="1:6" ht="30">
      <c r="A9133" s="617" t="s">
        <v>18464</v>
      </c>
      <c r="B9133" s="618" t="s">
        <v>18465</v>
      </c>
      <c r="C9133" s="619" t="s">
        <v>5390</v>
      </c>
      <c r="D9133" s="620">
        <v>969.29</v>
      </c>
      <c r="E9133" s="620">
        <v>175.97</v>
      </c>
      <c r="F9133" s="620">
        <v>1145.26</v>
      </c>
    </row>
    <row r="9134" spans="1:6" ht="30">
      <c r="A9134" s="617" t="s">
        <v>18466</v>
      </c>
      <c r="B9134" s="618" t="s">
        <v>18467</v>
      </c>
      <c r="C9134" s="619" t="s">
        <v>5390</v>
      </c>
      <c r="D9134" s="620">
        <v>792.31</v>
      </c>
      <c r="E9134" s="620">
        <v>160.63999999999999</v>
      </c>
      <c r="F9134" s="620">
        <v>952.95</v>
      </c>
    </row>
    <row r="9135" spans="1:6" ht="30">
      <c r="A9135" s="617" t="s">
        <v>18468</v>
      </c>
      <c r="B9135" s="618" t="s">
        <v>18469</v>
      </c>
      <c r="C9135" s="619" t="s">
        <v>5390</v>
      </c>
      <c r="D9135" s="620">
        <v>1770.71</v>
      </c>
      <c r="E9135" s="620">
        <v>160.63999999999999</v>
      </c>
      <c r="F9135" s="620">
        <v>1931.35</v>
      </c>
    </row>
    <row r="9136" spans="1:6" ht="30">
      <c r="A9136" s="617" t="s">
        <v>18470</v>
      </c>
      <c r="B9136" s="618" t="s">
        <v>18471</v>
      </c>
      <c r="C9136" s="619" t="s">
        <v>5390</v>
      </c>
      <c r="D9136" s="620">
        <v>1714.13</v>
      </c>
      <c r="E9136" s="620">
        <v>145.31</v>
      </c>
      <c r="F9136" s="620">
        <v>1859.44</v>
      </c>
    </row>
    <row r="9137" spans="1:6" ht="30">
      <c r="A9137" s="617" t="s">
        <v>18472</v>
      </c>
      <c r="B9137" s="618" t="s">
        <v>18473</v>
      </c>
      <c r="C9137" s="619" t="s">
        <v>5390</v>
      </c>
      <c r="D9137" s="620">
        <v>1569.57</v>
      </c>
      <c r="E9137" s="620">
        <v>206.63</v>
      </c>
      <c r="F9137" s="620">
        <v>1776.2</v>
      </c>
    </row>
    <row r="9138" spans="1:6" ht="45">
      <c r="A9138" s="617" t="s">
        <v>18474</v>
      </c>
      <c r="B9138" s="618" t="s">
        <v>18475</v>
      </c>
      <c r="C9138" s="619" t="s">
        <v>5390</v>
      </c>
      <c r="D9138" s="620">
        <v>1007.21</v>
      </c>
      <c r="E9138" s="620">
        <v>99.96</v>
      </c>
      <c r="F9138" s="620">
        <v>1107.17</v>
      </c>
    </row>
    <row r="9139" spans="1:6" ht="30">
      <c r="A9139" s="617" t="s">
        <v>18476</v>
      </c>
      <c r="B9139" s="618" t="s">
        <v>18477</v>
      </c>
      <c r="C9139" s="619" t="s">
        <v>5390</v>
      </c>
      <c r="D9139" s="620">
        <v>1101.79</v>
      </c>
      <c r="E9139" s="620">
        <v>103.79</v>
      </c>
      <c r="F9139" s="620">
        <v>1205.58</v>
      </c>
    </row>
    <row r="9140" spans="1:6" ht="30">
      <c r="A9140" s="617" t="s">
        <v>18478</v>
      </c>
      <c r="B9140" s="618" t="s">
        <v>18479</v>
      </c>
      <c r="C9140" s="619" t="s">
        <v>1</v>
      </c>
      <c r="D9140" s="620">
        <v>2636.33</v>
      </c>
      <c r="E9140" s="620">
        <v>145.31</v>
      </c>
      <c r="F9140" s="620">
        <v>2781.64</v>
      </c>
    </row>
    <row r="9141" spans="1:6">
      <c r="A9141" s="621"/>
      <c r="B9141" s="627" t="s">
        <v>11713</v>
      </c>
      <c r="C9141" s="628"/>
      <c r="D9141" s="629"/>
      <c r="E9141" s="629"/>
      <c r="F9141" s="629"/>
    </row>
    <row r="9142" spans="1:6" ht="30">
      <c r="A9142" s="617" t="s">
        <v>18480</v>
      </c>
      <c r="B9142" s="618" t="s">
        <v>18481</v>
      </c>
      <c r="C9142" s="619" t="s">
        <v>1</v>
      </c>
      <c r="D9142" s="620">
        <v>2622.68</v>
      </c>
      <c r="E9142" s="620">
        <v>609.16999999999996</v>
      </c>
      <c r="F9142" s="620">
        <v>3231.85</v>
      </c>
    </row>
    <row r="9143" spans="1:6">
      <c r="A9143" s="621"/>
      <c r="B9143" s="627" t="s">
        <v>8925</v>
      </c>
      <c r="C9143" s="628"/>
      <c r="D9143" s="629"/>
      <c r="E9143" s="629"/>
      <c r="F9143" s="629"/>
    </row>
    <row r="9144" spans="1:6" ht="30">
      <c r="A9144" s="612">
        <v>103769</v>
      </c>
      <c r="B9144" s="613" t="s">
        <v>13562</v>
      </c>
      <c r="C9144" s="614" t="s">
        <v>5390</v>
      </c>
      <c r="D9144" s="615">
        <v>2935.5</v>
      </c>
      <c r="E9144" s="615">
        <v>320.06</v>
      </c>
      <c r="F9144" s="615">
        <v>3255.56</v>
      </c>
    </row>
    <row r="9145" spans="1:6" ht="30">
      <c r="A9145" s="617" t="s">
        <v>18482</v>
      </c>
      <c r="B9145" s="618" t="s">
        <v>18483</v>
      </c>
      <c r="C9145" s="619" t="s">
        <v>14811</v>
      </c>
      <c r="D9145" s="620">
        <v>2807.37</v>
      </c>
      <c r="E9145" s="620">
        <v>0</v>
      </c>
      <c r="F9145" s="620">
        <v>2807.37</v>
      </c>
    </row>
    <row r="9146" spans="1:6" ht="30">
      <c r="A9146" s="617" t="s">
        <v>18484</v>
      </c>
      <c r="B9146" s="618" t="s">
        <v>18485</v>
      </c>
      <c r="C9146" s="619" t="s">
        <v>14811</v>
      </c>
      <c r="D9146" s="620">
        <v>6814.49</v>
      </c>
      <c r="E9146" s="620">
        <v>0</v>
      </c>
      <c r="F9146" s="620">
        <v>6814.49</v>
      </c>
    </row>
    <row r="9147" spans="1:6" ht="45">
      <c r="A9147" s="617" t="s">
        <v>18486</v>
      </c>
      <c r="B9147" s="618" t="s">
        <v>18487</v>
      </c>
      <c r="C9147" s="619" t="s">
        <v>14886</v>
      </c>
      <c r="D9147" s="620">
        <v>2749.85</v>
      </c>
      <c r="E9147" s="620">
        <v>0</v>
      </c>
      <c r="F9147" s="620">
        <v>2749.85</v>
      </c>
    </row>
    <row r="9148" spans="1:6" ht="45">
      <c r="A9148" s="617" t="s">
        <v>18488</v>
      </c>
      <c r="B9148" s="618" t="s">
        <v>18489</v>
      </c>
      <c r="C9148" s="619" t="s">
        <v>14811</v>
      </c>
      <c r="D9148" s="620">
        <v>4529.58</v>
      </c>
      <c r="E9148" s="620">
        <v>0</v>
      </c>
      <c r="F9148" s="620">
        <v>4529.58</v>
      </c>
    </row>
    <row r="9149" spans="1:6">
      <c r="A9149" s="617" t="s">
        <v>18490</v>
      </c>
      <c r="B9149" s="618" t="s">
        <v>18491</v>
      </c>
      <c r="C9149" s="619" t="s">
        <v>5390</v>
      </c>
      <c r="D9149" s="620">
        <v>5730.54</v>
      </c>
      <c r="E9149" s="620">
        <v>0</v>
      </c>
      <c r="F9149" s="620">
        <v>5730.54</v>
      </c>
    </row>
    <row r="9150" spans="1:6">
      <c r="A9150" s="617" t="s">
        <v>18492</v>
      </c>
      <c r="B9150" s="618" t="s">
        <v>18493</v>
      </c>
      <c r="C9150" s="619" t="s">
        <v>14811</v>
      </c>
      <c r="D9150" s="620">
        <v>3482.21</v>
      </c>
      <c r="E9150" s="620">
        <v>0</v>
      </c>
      <c r="F9150" s="620">
        <v>3482.21</v>
      </c>
    </row>
    <row r="9151" spans="1:6">
      <c r="A9151" s="617" t="s">
        <v>18494</v>
      </c>
      <c r="B9151" s="618" t="s">
        <v>18495</v>
      </c>
      <c r="C9151" s="619" t="s">
        <v>14811</v>
      </c>
      <c r="D9151" s="620">
        <v>330.97</v>
      </c>
      <c r="E9151" s="620">
        <v>0</v>
      </c>
      <c r="F9151" s="620">
        <v>330.97</v>
      </c>
    </row>
    <row r="9152" spans="1:6" ht="30">
      <c r="A9152" s="617" t="s">
        <v>18496</v>
      </c>
      <c r="B9152" s="618" t="s">
        <v>18497</v>
      </c>
      <c r="C9152" s="619" t="s">
        <v>99</v>
      </c>
      <c r="D9152" s="620">
        <v>20</v>
      </c>
      <c r="E9152" s="620">
        <v>0</v>
      </c>
      <c r="F9152" s="620">
        <v>20</v>
      </c>
    </row>
    <row r="9153" spans="1:6">
      <c r="A9153" s="621"/>
      <c r="B9153" s="627" t="s">
        <v>8926</v>
      </c>
      <c r="C9153" s="628"/>
      <c r="D9153" s="629"/>
      <c r="E9153" s="629"/>
      <c r="F9153" s="629"/>
    </row>
    <row r="9154" spans="1:6">
      <c r="A9154" s="617" t="s">
        <v>18498</v>
      </c>
      <c r="B9154" s="618" t="s">
        <v>18499</v>
      </c>
      <c r="C9154" s="619" t="s">
        <v>5421</v>
      </c>
      <c r="D9154" s="620">
        <v>2.31</v>
      </c>
      <c r="E9154" s="620">
        <v>4.51</v>
      </c>
      <c r="F9154" s="620">
        <v>6.82</v>
      </c>
    </row>
    <row r="9155" spans="1:6" ht="45">
      <c r="A9155" s="612">
        <v>103304</v>
      </c>
      <c r="B9155" s="613" t="s">
        <v>11214</v>
      </c>
      <c r="C9155" s="614" t="s">
        <v>5390</v>
      </c>
      <c r="D9155" s="615">
        <v>1209.83</v>
      </c>
      <c r="E9155" s="615">
        <v>30.32</v>
      </c>
      <c r="F9155" s="615">
        <v>1240.1500000000001</v>
      </c>
    </row>
    <row r="9156" spans="1:6">
      <c r="A9156" s="617" t="s">
        <v>18500</v>
      </c>
      <c r="B9156" s="618" t="s">
        <v>18501</v>
      </c>
      <c r="C9156" s="619" t="s">
        <v>1</v>
      </c>
      <c r="D9156" s="620">
        <v>95</v>
      </c>
      <c r="E9156" s="620">
        <v>0</v>
      </c>
      <c r="F9156" s="620">
        <v>95</v>
      </c>
    </row>
    <row r="9157" spans="1:6">
      <c r="A9157" s="617" t="s">
        <v>18502</v>
      </c>
      <c r="B9157" s="618" t="s">
        <v>18503</v>
      </c>
      <c r="C9157" s="619" t="s">
        <v>5421</v>
      </c>
      <c r="D9157" s="620">
        <v>188.83</v>
      </c>
      <c r="E9157" s="620">
        <v>130.38</v>
      </c>
      <c r="F9157" s="620">
        <v>319.20999999999998</v>
      </c>
    </row>
    <row r="9158" spans="1:6" ht="30">
      <c r="A9158" s="617" t="s">
        <v>18504</v>
      </c>
      <c r="B9158" s="618" t="s">
        <v>18505</v>
      </c>
      <c r="C9158" s="619" t="s">
        <v>5390</v>
      </c>
      <c r="D9158" s="620">
        <v>437.65</v>
      </c>
      <c r="E9158" s="620">
        <v>419.17</v>
      </c>
      <c r="F9158" s="620">
        <v>856.82</v>
      </c>
    </row>
    <row r="9159" spans="1:6" ht="45">
      <c r="A9159" s="617" t="s">
        <v>18506</v>
      </c>
      <c r="B9159" s="618" t="s">
        <v>18507</v>
      </c>
      <c r="C9159" s="619" t="s">
        <v>5390</v>
      </c>
      <c r="D9159" s="620">
        <v>414.26</v>
      </c>
      <c r="E9159" s="620">
        <v>240.63</v>
      </c>
      <c r="F9159" s="620">
        <v>654.89</v>
      </c>
    </row>
    <row r="9160" spans="1:6" ht="45">
      <c r="A9160" s="617" t="s">
        <v>18508</v>
      </c>
      <c r="B9160" s="618" t="s">
        <v>18509</v>
      </c>
      <c r="C9160" s="619" t="s">
        <v>5390</v>
      </c>
      <c r="D9160" s="620">
        <v>243.29</v>
      </c>
      <c r="E9160" s="620">
        <v>142.35</v>
      </c>
      <c r="F9160" s="620">
        <v>385.64</v>
      </c>
    </row>
    <row r="9161" spans="1:6" ht="45">
      <c r="A9161" s="617" t="s">
        <v>18510</v>
      </c>
      <c r="B9161" s="618" t="s">
        <v>18511</v>
      </c>
      <c r="C9161" s="619" t="s">
        <v>1</v>
      </c>
      <c r="D9161" s="620">
        <v>4540.8500000000004</v>
      </c>
      <c r="E9161" s="620">
        <v>2639.24</v>
      </c>
      <c r="F9161" s="620">
        <v>7180.09</v>
      </c>
    </row>
    <row r="9162" spans="1:6" ht="30">
      <c r="A9162" s="617" t="s">
        <v>18512</v>
      </c>
      <c r="B9162" s="618" t="s">
        <v>18513</v>
      </c>
      <c r="C9162" s="619" t="s">
        <v>1</v>
      </c>
      <c r="D9162" s="620">
        <v>551.75</v>
      </c>
      <c r="E9162" s="620">
        <v>0</v>
      </c>
      <c r="F9162" s="620">
        <v>551.75</v>
      </c>
    </row>
    <row r="9163" spans="1:6" ht="30">
      <c r="A9163" s="617" t="s">
        <v>18514</v>
      </c>
      <c r="B9163" s="618" t="s">
        <v>18515</v>
      </c>
      <c r="C9163" s="619" t="s">
        <v>5421</v>
      </c>
      <c r="D9163" s="620">
        <v>35.24</v>
      </c>
      <c r="E9163" s="620">
        <v>18.05</v>
      </c>
      <c r="F9163" s="620">
        <v>53.29</v>
      </c>
    </row>
    <row r="9164" spans="1:6">
      <c r="A9164" s="621"/>
      <c r="B9164" s="627" t="s">
        <v>11714</v>
      </c>
      <c r="C9164" s="628"/>
      <c r="D9164" s="629"/>
      <c r="E9164" s="629"/>
      <c r="F9164" s="629"/>
    </row>
    <row r="9165" spans="1:6" ht="45">
      <c r="A9165" s="612">
        <v>103185</v>
      </c>
      <c r="B9165" s="613" t="s">
        <v>11197</v>
      </c>
      <c r="C9165" s="614" t="s">
        <v>5390</v>
      </c>
      <c r="D9165" s="615">
        <v>6011.34</v>
      </c>
      <c r="E9165" s="615">
        <v>96.51</v>
      </c>
      <c r="F9165" s="615">
        <v>6107.85</v>
      </c>
    </row>
    <row r="9166" spans="1:6" ht="45">
      <c r="A9166" s="612">
        <v>103186</v>
      </c>
      <c r="B9166" s="613" t="s">
        <v>11198</v>
      </c>
      <c r="C9166" s="614" t="s">
        <v>5390</v>
      </c>
      <c r="D9166" s="615">
        <v>6393.67</v>
      </c>
      <c r="E9166" s="615">
        <v>39.520000000000003</v>
      </c>
      <c r="F9166" s="615">
        <v>6433.19</v>
      </c>
    </row>
    <row r="9167" spans="1:6" ht="45">
      <c r="A9167" s="612">
        <v>103187</v>
      </c>
      <c r="B9167" s="613" t="s">
        <v>11199</v>
      </c>
      <c r="C9167" s="614" t="s">
        <v>5390</v>
      </c>
      <c r="D9167" s="615">
        <v>4773.8900000000003</v>
      </c>
      <c r="E9167" s="615">
        <v>66.010000000000005</v>
      </c>
      <c r="F9167" s="615">
        <v>4839.8999999999996</v>
      </c>
    </row>
    <row r="9168" spans="1:6" ht="45">
      <c r="A9168" s="612">
        <v>103188</v>
      </c>
      <c r="B9168" s="613" t="s">
        <v>11200</v>
      </c>
      <c r="C9168" s="614" t="s">
        <v>5390</v>
      </c>
      <c r="D9168" s="615">
        <v>5150.5</v>
      </c>
      <c r="E9168" s="615">
        <v>50.77</v>
      </c>
      <c r="F9168" s="615">
        <v>5201.2700000000004</v>
      </c>
    </row>
    <row r="9169" spans="1:6" ht="45">
      <c r="A9169" s="612">
        <v>103189</v>
      </c>
      <c r="B9169" s="613" t="s">
        <v>11201</v>
      </c>
      <c r="C9169" s="614" t="s">
        <v>5390</v>
      </c>
      <c r="D9169" s="615">
        <v>2572.5300000000002</v>
      </c>
      <c r="E9169" s="615">
        <v>35.5</v>
      </c>
      <c r="F9169" s="615">
        <v>2608.0300000000002</v>
      </c>
    </row>
    <row r="9170" spans="1:6" ht="45">
      <c r="A9170" s="612">
        <v>103190</v>
      </c>
      <c r="B9170" s="613" t="s">
        <v>11202</v>
      </c>
      <c r="C9170" s="614" t="s">
        <v>5390</v>
      </c>
      <c r="D9170" s="615">
        <v>3979.39</v>
      </c>
      <c r="E9170" s="615">
        <v>66.84</v>
      </c>
      <c r="F9170" s="615">
        <v>4046.23</v>
      </c>
    </row>
    <row r="9171" spans="1:6" ht="45">
      <c r="A9171" s="612">
        <v>103191</v>
      </c>
      <c r="B9171" s="613" t="s">
        <v>11203</v>
      </c>
      <c r="C9171" s="614" t="s">
        <v>5390</v>
      </c>
      <c r="D9171" s="615">
        <v>2302.4699999999998</v>
      </c>
      <c r="E9171" s="615">
        <v>54.81</v>
      </c>
      <c r="F9171" s="615">
        <v>2357.2800000000002</v>
      </c>
    </row>
    <row r="9172" spans="1:6" ht="45">
      <c r="A9172" s="612">
        <v>103192</v>
      </c>
      <c r="B9172" s="613" t="s">
        <v>11204</v>
      </c>
      <c r="C9172" s="614" t="s">
        <v>5390</v>
      </c>
      <c r="D9172" s="615">
        <v>2454.75</v>
      </c>
      <c r="E9172" s="615">
        <v>54.81</v>
      </c>
      <c r="F9172" s="615">
        <v>2509.56</v>
      </c>
    </row>
    <row r="9173" spans="1:6" ht="45">
      <c r="A9173" s="612">
        <v>103193</v>
      </c>
      <c r="B9173" s="613" t="s">
        <v>11205</v>
      </c>
      <c r="C9173" s="614" t="s">
        <v>5390</v>
      </c>
      <c r="D9173" s="615">
        <v>1878.6</v>
      </c>
      <c r="E9173" s="615">
        <v>54.81</v>
      </c>
      <c r="F9173" s="615">
        <v>1933.41</v>
      </c>
    </row>
    <row r="9174" spans="1:6" ht="45">
      <c r="A9174" s="612">
        <v>103194</v>
      </c>
      <c r="B9174" s="613" t="s">
        <v>11206</v>
      </c>
      <c r="C9174" s="614" t="s">
        <v>5390</v>
      </c>
      <c r="D9174" s="615">
        <v>2729.02</v>
      </c>
      <c r="E9174" s="615">
        <v>54.81</v>
      </c>
      <c r="F9174" s="615">
        <v>2783.83</v>
      </c>
    </row>
    <row r="9175" spans="1:6" ht="45">
      <c r="A9175" s="612">
        <v>103195</v>
      </c>
      <c r="B9175" s="613" t="s">
        <v>11207</v>
      </c>
      <c r="C9175" s="614" t="s">
        <v>5390</v>
      </c>
      <c r="D9175" s="615">
        <v>2118.19</v>
      </c>
      <c r="E9175" s="615">
        <v>56.33</v>
      </c>
      <c r="F9175" s="615">
        <v>2174.52</v>
      </c>
    </row>
    <row r="9176" spans="1:6" ht="45">
      <c r="A9176" s="612">
        <v>103205</v>
      </c>
      <c r="B9176" s="613" t="s">
        <v>11208</v>
      </c>
      <c r="C9176" s="614" t="s">
        <v>5390</v>
      </c>
      <c r="D9176" s="615">
        <v>3978.49</v>
      </c>
      <c r="E9176" s="615">
        <v>83.79</v>
      </c>
      <c r="F9176" s="615">
        <v>4062.28</v>
      </c>
    </row>
    <row r="9177" spans="1:6" ht="45">
      <c r="A9177" s="612">
        <v>103206</v>
      </c>
      <c r="B9177" s="613" t="s">
        <v>11209</v>
      </c>
      <c r="C9177" s="614" t="s">
        <v>5390</v>
      </c>
      <c r="D9177" s="615">
        <v>2301.6</v>
      </c>
      <c r="E9177" s="615">
        <v>71.73</v>
      </c>
      <c r="F9177" s="615">
        <v>2373.33</v>
      </c>
    </row>
    <row r="9178" spans="1:6" ht="45">
      <c r="A9178" s="612">
        <v>103207</v>
      </c>
      <c r="B9178" s="613" t="s">
        <v>11210</v>
      </c>
      <c r="C9178" s="614" t="s">
        <v>5390</v>
      </c>
      <c r="D9178" s="615">
        <v>2453.88</v>
      </c>
      <c r="E9178" s="615">
        <v>71.73</v>
      </c>
      <c r="F9178" s="615">
        <v>2525.61</v>
      </c>
    </row>
    <row r="9179" spans="1:6" ht="45">
      <c r="A9179" s="612">
        <v>103208</v>
      </c>
      <c r="B9179" s="613" t="s">
        <v>11211</v>
      </c>
      <c r="C9179" s="614" t="s">
        <v>5390</v>
      </c>
      <c r="D9179" s="615">
        <v>1877.72</v>
      </c>
      <c r="E9179" s="615">
        <v>71.739999999999995</v>
      </c>
      <c r="F9179" s="615">
        <v>1949.46</v>
      </c>
    </row>
    <row r="9180" spans="1:6" ht="45">
      <c r="A9180" s="612">
        <v>103209</v>
      </c>
      <c r="B9180" s="613" t="s">
        <v>11212</v>
      </c>
      <c r="C9180" s="614" t="s">
        <v>5390</v>
      </c>
      <c r="D9180" s="615">
        <v>2728.15</v>
      </c>
      <c r="E9180" s="615">
        <v>71.73</v>
      </c>
      <c r="F9180" s="615">
        <v>2799.88</v>
      </c>
    </row>
    <row r="9181" spans="1:6" ht="45">
      <c r="A9181" s="612">
        <v>103210</v>
      </c>
      <c r="B9181" s="613" t="s">
        <v>11213</v>
      </c>
      <c r="C9181" s="614" t="s">
        <v>5390</v>
      </c>
      <c r="D9181" s="615">
        <v>2151.75</v>
      </c>
      <c r="E9181" s="615">
        <v>129.72</v>
      </c>
      <c r="F9181" s="615">
        <v>2281.4699999999998</v>
      </c>
    </row>
    <row r="9182" spans="1:6">
      <c r="A9182" s="621"/>
      <c r="B9182" s="627" t="s">
        <v>11715</v>
      </c>
      <c r="C9182" s="628"/>
      <c r="D9182" s="629"/>
      <c r="E9182" s="629"/>
      <c r="F9182" s="629"/>
    </row>
    <row r="9183" spans="1:6" ht="45">
      <c r="A9183" s="612">
        <v>103307</v>
      </c>
      <c r="B9183" s="613" t="s">
        <v>11215</v>
      </c>
      <c r="C9183" s="614" t="s">
        <v>5390</v>
      </c>
      <c r="D9183" s="615">
        <v>1262.58</v>
      </c>
      <c r="E9183" s="615">
        <v>65.59</v>
      </c>
      <c r="F9183" s="615">
        <v>1328.17</v>
      </c>
    </row>
    <row r="9184" spans="1:6" ht="30">
      <c r="A9184" s="612">
        <v>103310</v>
      </c>
      <c r="B9184" s="613" t="s">
        <v>11216</v>
      </c>
      <c r="C9184" s="614" t="s">
        <v>5390</v>
      </c>
      <c r="D9184" s="615">
        <v>1246.1300000000001</v>
      </c>
      <c r="E9184" s="615">
        <v>29.21</v>
      </c>
      <c r="F9184" s="615">
        <v>1275.3399999999999</v>
      </c>
    </row>
    <row r="9185" spans="1:6">
      <c r="A9185" s="621"/>
      <c r="B9185" s="627" t="s">
        <v>8927</v>
      </c>
      <c r="C9185" s="628"/>
      <c r="D9185" s="629"/>
      <c r="E9185" s="629"/>
      <c r="F9185" s="629"/>
    </row>
    <row r="9186" spans="1:6">
      <c r="A9186" s="617" t="s">
        <v>18516</v>
      </c>
      <c r="B9186" s="618" t="s">
        <v>18517</v>
      </c>
      <c r="C9186" s="619" t="s">
        <v>1</v>
      </c>
      <c r="D9186" s="620">
        <v>57.73</v>
      </c>
      <c r="E9186" s="620">
        <v>41.36</v>
      </c>
      <c r="F9186" s="620">
        <v>99.09</v>
      </c>
    </row>
    <row r="9187" spans="1:6" ht="45">
      <c r="A9187" s="617" t="s">
        <v>18518</v>
      </c>
      <c r="B9187" s="618" t="s">
        <v>18519</v>
      </c>
      <c r="C9187" s="619" t="s">
        <v>1</v>
      </c>
      <c r="D9187" s="620">
        <v>206.39</v>
      </c>
      <c r="E9187" s="620">
        <v>33.4</v>
      </c>
      <c r="F9187" s="620">
        <v>239.79</v>
      </c>
    </row>
    <row r="9188" spans="1:6" ht="30">
      <c r="A9188" s="617" t="s">
        <v>18520</v>
      </c>
      <c r="B9188" s="618" t="s">
        <v>18521</v>
      </c>
      <c r="C9188" s="619" t="s">
        <v>99</v>
      </c>
      <c r="D9188" s="620">
        <v>45.25</v>
      </c>
      <c r="E9188" s="620">
        <v>17.34</v>
      </c>
      <c r="F9188" s="620">
        <v>62.59</v>
      </c>
    </row>
    <row r="9189" spans="1:6">
      <c r="A9189" s="617" t="s">
        <v>18522</v>
      </c>
      <c r="B9189" s="618" t="s">
        <v>18523</v>
      </c>
      <c r="C9189" s="619" t="s">
        <v>99</v>
      </c>
      <c r="D9189" s="620">
        <v>254.56</v>
      </c>
      <c r="E9189" s="620">
        <v>22.75</v>
      </c>
      <c r="F9189" s="620">
        <v>277.31</v>
      </c>
    </row>
    <row r="9190" spans="1:6">
      <c r="A9190" s="617" t="s">
        <v>18524</v>
      </c>
      <c r="B9190" s="618" t="s">
        <v>18525</v>
      </c>
      <c r="C9190" s="619" t="s">
        <v>5435</v>
      </c>
      <c r="D9190" s="620">
        <v>94.45</v>
      </c>
      <c r="E9190" s="620">
        <v>15.02</v>
      </c>
      <c r="F9190" s="620">
        <v>109.47</v>
      </c>
    </row>
    <row r="9191" spans="1:6">
      <c r="A9191" s="617" t="s">
        <v>18526</v>
      </c>
      <c r="B9191" s="618" t="s">
        <v>18527</v>
      </c>
      <c r="C9191" s="619" t="s">
        <v>5421</v>
      </c>
      <c r="D9191" s="620">
        <v>206.28</v>
      </c>
      <c r="E9191" s="620">
        <v>164.68</v>
      </c>
      <c r="F9191" s="620">
        <v>370.96</v>
      </c>
    </row>
    <row r="9192" spans="1:6">
      <c r="A9192" s="617" t="s">
        <v>18528</v>
      </c>
      <c r="B9192" s="618" t="s">
        <v>18529</v>
      </c>
      <c r="C9192" s="619" t="s">
        <v>5390</v>
      </c>
      <c r="D9192" s="620">
        <v>2824.55</v>
      </c>
      <c r="E9192" s="620">
        <v>37.380000000000003</v>
      </c>
      <c r="F9192" s="620">
        <v>2861.93</v>
      </c>
    </row>
    <row r="9193" spans="1:6">
      <c r="A9193" s="617" t="s">
        <v>18530</v>
      </c>
      <c r="B9193" s="618" t="s">
        <v>18531</v>
      </c>
      <c r="C9193" s="619" t="s">
        <v>5390</v>
      </c>
      <c r="D9193" s="620">
        <v>1930.18</v>
      </c>
      <c r="E9193" s="620">
        <v>45.92</v>
      </c>
      <c r="F9193" s="620">
        <v>1976.1</v>
      </c>
    </row>
    <row r="9194" spans="1:6">
      <c r="A9194" s="617" t="s">
        <v>18532</v>
      </c>
      <c r="B9194" s="618" t="s">
        <v>18533</v>
      </c>
      <c r="C9194" s="619" t="s">
        <v>5390</v>
      </c>
      <c r="D9194" s="620">
        <v>1605.85</v>
      </c>
      <c r="E9194" s="620">
        <v>37.380000000000003</v>
      </c>
      <c r="F9194" s="620">
        <v>1643.23</v>
      </c>
    </row>
    <row r="9195" spans="1:6">
      <c r="A9195" s="617" t="s">
        <v>18534</v>
      </c>
      <c r="B9195" s="618" t="s">
        <v>18535</v>
      </c>
      <c r="C9195" s="619" t="s">
        <v>5390</v>
      </c>
      <c r="D9195" s="620">
        <v>2722.5</v>
      </c>
      <c r="E9195" s="620">
        <v>77.209999999999994</v>
      </c>
      <c r="F9195" s="620">
        <v>2799.71</v>
      </c>
    </row>
    <row r="9196" spans="1:6">
      <c r="A9196" s="631" t="s">
        <v>18536</v>
      </c>
      <c r="B9196" s="618" t="s">
        <v>18537</v>
      </c>
      <c r="C9196" s="619" t="s">
        <v>5390</v>
      </c>
      <c r="D9196" s="620">
        <v>2036.31</v>
      </c>
      <c r="E9196" s="620">
        <v>37.380000000000003</v>
      </c>
      <c r="F9196" s="620">
        <v>2073.69</v>
      </c>
    </row>
    <row r="9197" spans="1:6">
      <c r="A9197" s="617" t="s">
        <v>18538</v>
      </c>
      <c r="B9197" s="618" t="s">
        <v>18539</v>
      </c>
      <c r="C9197" s="619" t="s">
        <v>5390</v>
      </c>
      <c r="D9197" s="620">
        <v>3063.55</v>
      </c>
      <c r="E9197" s="620">
        <v>19.170000000000002</v>
      </c>
      <c r="F9197" s="620">
        <v>3082.72</v>
      </c>
    </row>
    <row r="9198" spans="1:6" ht="15.75">
      <c r="A9198" s="621"/>
      <c r="B9198" s="622" t="s">
        <v>8928</v>
      </c>
      <c r="C9198" s="628"/>
      <c r="D9198" s="629"/>
      <c r="E9198" s="629"/>
      <c r="F9198" s="629"/>
    </row>
    <row r="9199" spans="1:6">
      <c r="A9199" s="621"/>
      <c r="B9199" s="627" t="s">
        <v>11716</v>
      </c>
      <c r="C9199" s="628"/>
      <c r="D9199" s="629"/>
      <c r="E9199" s="629"/>
      <c r="F9199" s="629"/>
    </row>
    <row r="9200" spans="1:6">
      <c r="A9200" s="617" t="s">
        <v>18540</v>
      </c>
      <c r="B9200" s="618" t="s">
        <v>18541</v>
      </c>
      <c r="C9200" s="619" t="s">
        <v>5421</v>
      </c>
      <c r="D9200" s="620">
        <v>3.08</v>
      </c>
      <c r="E9200" s="620">
        <v>7.96</v>
      </c>
      <c r="F9200" s="620">
        <v>11.04</v>
      </c>
    </row>
    <row r="9201" spans="1:6">
      <c r="A9201" s="631" t="s">
        <v>18542</v>
      </c>
      <c r="B9201" s="618" t="s">
        <v>18543</v>
      </c>
      <c r="C9201" s="619" t="s">
        <v>5421</v>
      </c>
      <c r="D9201" s="620">
        <v>8.74</v>
      </c>
      <c r="E9201" s="620">
        <v>18.63</v>
      </c>
      <c r="F9201" s="620">
        <v>27.37</v>
      </c>
    </row>
    <row r="9202" spans="1:6">
      <c r="A9202" s="617" t="s">
        <v>18544</v>
      </c>
      <c r="B9202" s="618" t="s">
        <v>18545</v>
      </c>
      <c r="C9202" s="619" t="s">
        <v>1</v>
      </c>
      <c r="D9202" s="620">
        <v>2.31</v>
      </c>
      <c r="E9202" s="620">
        <v>4.51</v>
      </c>
      <c r="F9202" s="620">
        <v>6.82</v>
      </c>
    </row>
    <row r="9203" spans="1:6">
      <c r="A9203" s="621"/>
      <c r="B9203" s="627" t="s">
        <v>11717</v>
      </c>
      <c r="C9203" s="628"/>
      <c r="D9203" s="629"/>
      <c r="E9203" s="629"/>
      <c r="F9203" s="629"/>
    </row>
    <row r="9204" spans="1:6">
      <c r="A9204" s="631" t="s">
        <v>18546</v>
      </c>
      <c r="B9204" s="618" t="s">
        <v>18547</v>
      </c>
      <c r="C9204" s="619" t="s">
        <v>5421</v>
      </c>
      <c r="D9204" s="620">
        <v>157.08000000000001</v>
      </c>
      <c r="E9204" s="620">
        <v>12.23</v>
      </c>
      <c r="F9204" s="620">
        <v>169.31</v>
      </c>
    </row>
    <row r="9205" spans="1:6" ht="45">
      <c r="A9205" s="617" t="s">
        <v>18548</v>
      </c>
      <c r="B9205" s="618" t="s">
        <v>18549</v>
      </c>
      <c r="C9205" s="619" t="s">
        <v>1</v>
      </c>
      <c r="D9205" s="620">
        <v>1929.2</v>
      </c>
      <c r="E9205" s="620">
        <v>717.06</v>
      </c>
      <c r="F9205" s="620">
        <v>2646.26</v>
      </c>
    </row>
    <row r="9206" spans="1:6" ht="45">
      <c r="A9206" s="617" t="s">
        <v>18550</v>
      </c>
      <c r="B9206" s="618" t="s">
        <v>18551</v>
      </c>
      <c r="C9206" s="619" t="s">
        <v>1</v>
      </c>
      <c r="D9206" s="620">
        <v>1981.74</v>
      </c>
      <c r="E9206" s="620">
        <v>742.48</v>
      </c>
      <c r="F9206" s="620">
        <v>2724.22</v>
      </c>
    </row>
    <row r="9207" spans="1:6" ht="45">
      <c r="A9207" s="617" t="s">
        <v>18552</v>
      </c>
      <c r="B9207" s="618" t="s">
        <v>18553</v>
      </c>
      <c r="C9207" s="619" t="s">
        <v>1</v>
      </c>
      <c r="D9207" s="620">
        <v>2290.31</v>
      </c>
      <c r="E9207" s="620">
        <v>858.9</v>
      </c>
      <c r="F9207" s="620">
        <v>3149.21</v>
      </c>
    </row>
    <row r="9208" spans="1:6" ht="45">
      <c r="A9208" s="617" t="s">
        <v>18554</v>
      </c>
      <c r="B9208" s="618" t="s">
        <v>18555</v>
      </c>
      <c r="C9208" s="619" t="s">
        <v>1</v>
      </c>
      <c r="D9208" s="620">
        <v>1618.17</v>
      </c>
      <c r="E9208" s="620">
        <v>603.32000000000005</v>
      </c>
      <c r="F9208" s="620">
        <v>2221.4899999999998</v>
      </c>
    </row>
    <row r="9209" spans="1:6" ht="45">
      <c r="A9209" s="617" t="s">
        <v>18556</v>
      </c>
      <c r="B9209" s="618" t="s">
        <v>18557</v>
      </c>
      <c r="C9209" s="619" t="s">
        <v>1</v>
      </c>
      <c r="D9209" s="620">
        <v>1923.68</v>
      </c>
      <c r="E9209" s="620">
        <v>717.06</v>
      </c>
      <c r="F9209" s="620">
        <v>2640.74</v>
      </c>
    </row>
    <row r="9210" spans="1:6" ht="60">
      <c r="A9210" s="617" t="s">
        <v>18558</v>
      </c>
      <c r="B9210" s="618" t="s">
        <v>18559</v>
      </c>
      <c r="C9210" s="619" t="s">
        <v>1</v>
      </c>
      <c r="D9210" s="620">
        <v>1935.63</v>
      </c>
      <c r="E9210" s="620">
        <v>858.9</v>
      </c>
      <c r="F9210" s="620">
        <v>2794.53</v>
      </c>
    </row>
    <row r="9211" spans="1:6">
      <c r="A9211" s="631" t="s">
        <v>18560</v>
      </c>
      <c r="B9211" s="618" t="s">
        <v>18561</v>
      </c>
      <c r="C9211" s="619" t="s">
        <v>99</v>
      </c>
      <c r="D9211" s="620">
        <v>323.62</v>
      </c>
      <c r="E9211" s="620">
        <v>119.33</v>
      </c>
      <c r="F9211" s="620">
        <v>442.95</v>
      </c>
    </row>
    <row r="9212" spans="1:6" ht="30">
      <c r="A9212" s="617" t="s">
        <v>18562</v>
      </c>
      <c r="B9212" s="618" t="s">
        <v>18563</v>
      </c>
      <c r="C9212" s="619" t="s">
        <v>5421</v>
      </c>
      <c r="D9212" s="620">
        <v>21.09</v>
      </c>
      <c r="E9212" s="620">
        <v>29.1</v>
      </c>
      <c r="F9212" s="620">
        <v>50.19</v>
      </c>
    </row>
    <row r="9213" spans="1:6">
      <c r="A9213" s="617" t="s">
        <v>18564</v>
      </c>
      <c r="B9213" s="618" t="s">
        <v>18565</v>
      </c>
      <c r="C9213" s="619" t="s">
        <v>5421</v>
      </c>
      <c r="D9213" s="620">
        <v>12.96</v>
      </c>
      <c r="E9213" s="620">
        <v>9.0299999999999994</v>
      </c>
      <c r="F9213" s="620">
        <v>21.99</v>
      </c>
    </row>
    <row r="9214" spans="1:6">
      <c r="A9214" s="617" t="s">
        <v>18566</v>
      </c>
      <c r="B9214" s="618" t="s">
        <v>18567</v>
      </c>
      <c r="C9214" s="619" t="s">
        <v>5421</v>
      </c>
      <c r="D9214" s="620">
        <v>27.91</v>
      </c>
      <c r="E9214" s="620">
        <v>9.0299999999999994</v>
      </c>
      <c r="F9214" s="620">
        <v>36.94</v>
      </c>
    </row>
    <row r="9215" spans="1:6" ht="30">
      <c r="A9215" s="617" t="s">
        <v>18568</v>
      </c>
      <c r="B9215" s="618" t="s">
        <v>18569</v>
      </c>
      <c r="C9215" s="619" t="s">
        <v>5421</v>
      </c>
      <c r="D9215" s="620">
        <v>41.41</v>
      </c>
      <c r="E9215" s="620">
        <v>21.69</v>
      </c>
      <c r="F9215" s="620">
        <v>63.1</v>
      </c>
    </row>
    <row r="9216" spans="1:6">
      <c r="A9216" s="617" t="s">
        <v>18570</v>
      </c>
      <c r="B9216" s="618" t="s">
        <v>18571</v>
      </c>
      <c r="C9216" s="619" t="s">
        <v>5421</v>
      </c>
      <c r="D9216" s="620">
        <v>35.24</v>
      </c>
      <c r="E9216" s="620">
        <v>18.05</v>
      </c>
      <c r="F9216" s="620">
        <v>53.29</v>
      </c>
    </row>
    <row r="9217" spans="1:6">
      <c r="A9217" s="617" t="s">
        <v>18572</v>
      </c>
      <c r="B9217" s="618" t="s">
        <v>18573</v>
      </c>
      <c r="C9217" s="619" t="s">
        <v>5421</v>
      </c>
      <c r="D9217" s="620">
        <v>35.24</v>
      </c>
      <c r="E9217" s="620">
        <v>18.05</v>
      </c>
      <c r="F9217" s="620">
        <v>53.29</v>
      </c>
    </row>
    <row r="9218" spans="1:6">
      <c r="A9218" s="617" t="s">
        <v>18574</v>
      </c>
      <c r="B9218" s="618" t="s">
        <v>18575</v>
      </c>
      <c r="C9218" s="619" t="s">
        <v>5421</v>
      </c>
      <c r="D9218" s="620">
        <v>41.27</v>
      </c>
      <c r="E9218" s="620">
        <v>18.05</v>
      </c>
      <c r="F9218" s="620">
        <v>59.32</v>
      </c>
    </row>
    <row r="9219" spans="1:6">
      <c r="A9219" s="621"/>
      <c r="B9219" s="627" t="s">
        <v>8929</v>
      </c>
      <c r="C9219" s="628"/>
      <c r="D9219" s="629"/>
      <c r="E9219" s="629"/>
      <c r="F9219" s="629"/>
    </row>
    <row r="9220" spans="1:6">
      <c r="A9220" s="617" t="s">
        <v>18576</v>
      </c>
      <c r="B9220" s="618" t="s">
        <v>18577</v>
      </c>
      <c r="C9220" s="619" t="s">
        <v>1</v>
      </c>
      <c r="D9220" s="620">
        <v>822.97</v>
      </c>
      <c r="E9220" s="620">
        <v>119.7</v>
      </c>
      <c r="F9220" s="620">
        <v>942.67</v>
      </c>
    </row>
    <row r="9221" spans="1:6">
      <c r="A9221" s="617" t="s">
        <v>18578</v>
      </c>
      <c r="B9221" s="618" t="s">
        <v>18579</v>
      </c>
      <c r="C9221" s="619" t="s">
        <v>1</v>
      </c>
      <c r="D9221" s="620">
        <v>822.97</v>
      </c>
      <c r="E9221" s="620">
        <v>119.7</v>
      </c>
      <c r="F9221" s="620">
        <v>942.67</v>
      </c>
    </row>
    <row r="9222" spans="1:6" ht="30">
      <c r="A9222" s="617" t="s">
        <v>18580</v>
      </c>
      <c r="B9222" s="618" t="s">
        <v>18581</v>
      </c>
      <c r="C9222" s="619" t="s">
        <v>5390</v>
      </c>
      <c r="D9222" s="620">
        <v>1431.45</v>
      </c>
      <c r="E9222" s="620">
        <v>147.38</v>
      </c>
      <c r="F9222" s="620">
        <v>1578.83</v>
      </c>
    </row>
    <row r="9223" spans="1:6" ht="30">
      <c r="A9223" s="617" t="s">
        <v>18582</v>
      </c>
      <c r="B9223" s="618" t="s">
        <v>18583</v>
      </c>
      <c r="C9223" s="619" t="s">
        <v>1</v>
      </c>
      <c r="D9223" s="620">
        <v>1431.45</v>
      </c>
      <c r="E9223" s="620">
        <v>147.38</v>
      </c>
      <c r="F9223" s="620">
        <v>1578.83</v>
      </c>
    </row>
    <row r="9224" spans="1:6" ht="30">
      <c r="A9224" s="617" t="s">
        <v>18584</v>
      </c>
      <c r="B9224" s="618" t="s">
        <v>18585</v>
      </c>
      <c r="C9224" s="619" t="s">
        <v>1</v>
      </c>
      <c r="D9224" s="620">
        <v>517.15</v>
      </c>
      <c r="E9224" s="620">
        <v>172.62</v>
      </c>
      <c r="F9224" s="620">
        <v>689.77</v>
      </c>
    </row>
    <row r="9225" spans="1:6" ht="30">
      <c r="A9225" s="617" t="s">
        <v>18586</v>
      </c>
      <c r="B9225" s="618" t="s">
        <v>18587</v>
      </c>
      <c r="C9225" s="619" t="s">
        <v>1</v>
      </c>
      <c r="D9225" s="620">
        <v>653.37</v>
      </c>
      <c r="E9225" s="620">
        <v>229.39</v>
      </c>
      <c r="F9225" s="620">
        <v>882.76</v>
      </c>
    </row>
    <row r="9226" spans="1:6" ht="30">
      <c r="A9226" s="617" t="s">
        <v>18588</v>
      </c>
      <c r="B9226" s="618" t="s">
        <v>18589</v>
      </c>
      <c r="C9226" s="619" t="s">
        <v>1</v>
      </c>
      <c r="D9226" s="620">
        <v>615.23</v>
      </c>
      <c r="E9226" s="620">
        <v>229.28</v>
      </c>
      <c r="F9226" s="620">
        <v>844.51</v>
      </c>
    </row>
    <row r="9227" spans="1:6">
      <c r="A9227" s="617" t="s">
        <v>18590</v>
      </c>
      <c r="B9227" s="618" t="s">
        <v>18591</v>
      </c>
      <c r="C9227" s="619" t="s">
        <v>1</v>
      </c>
      <c r="D9227" s="620">
        <v>1674.89</v>
      </c>
      <c r="E9227" s="620">
        <v>8.65</v>
      </c>
      <c r="F9227" s="620">
        <v>1683.54</v>
      </c>
    </row>
    <row r="9228" spans="1:6">
      <c r="A9228" s="617" t="s">
        <v>18592</v>
      </c>
      <c r="B9228" s="618" t="s">
        <v>18593</v>
      </c>
      <c r="C9228" s="619" t="s">
        <v>5421</v>
      </c>
      <c r="D9228" s="620">
        <v>270.04000000000002</v>
      </c>
      <c r="E9228" s="620">
        <v>46.88</v>
      </c>
      <c r="F9228" s="620">
        <v>316.92</v>
      </c>
    </row>
    <row r="9229" spans="1:6" ht="15.75">
      <c r="A9229" s="621"/>
      <c r="B9229" s="622" t="s">
        <v>8930</v>
      </c>
      <c r="C9229" s="628"/>
      <c r="D9229" s="629"/>
      <c r="E9229" s="629"/>
      <c r="F9229" s="629"/>
    </row>
    <row r="9230" spans="1:6">
      <c r="A9230" s="608"/>
      <c r="B9230" s="609" t="s">
        <v>5459</v>
      </c>
      <c r="C9230" s="610"/>
      <c r="D9230" s="611"/>
      <c r="E9230" s="611"/>
      <c r="F9230" s="611"/>
    </row>
    <row r="9231" spans="1:6">
      <c r="A9231" s="617" t="s">
        <v>14122</v>
      </c>
      <c r="B9231" s="618" t="s">
        <v>14123</v>
      </c>
      <c r="C9231" s="619" t="s">
        <v>5460</v>
      </c>
      <c r="D9231" s="620">
        <v>1.83</v>
      </c>
      <c r="E9231" s="620">
        <v>0.12</v>
      </c>
      <c r="F9231" s="620">
        <v>1.95</v>
      </c>
    </row>
    <row r="9232" spans="1:6" ht="45">
      <c r="A9232" s="612">
        <v>100981</v>
      </c>
      <c r="B9232" s="613" t="s">
        <v>5461</v>
      </c>
      <c r="C9232" s="614" t="s">
        <v>5435</v>
      </c>
      <c r="D9232" s="615">
        <v>7.78</v>
      </c>
      <c r="E9232" s="615">
        <v>1.27</v>
      </c>
      <c r="F9232" s="615">
        <v>9.0500000000000007</v>
      </c>
    </row>
    <row r="9233" spans="1:6" ht="45">
      <c r="A9233" s="612">
        <v>100982</v>
      </c>
      <c r="B9233" s="613" t="s">
        <v>5462</v>
      </c>
      <c r="C9233" s="614" t="s">
        <v>5435</v>
      </c>
      <c r="D9233" s="615">
        <v>7.87</v>
      </c>
      <c r="E9233" s="615">
        <v>0.95</v>
      </c>
      <c r="F9233" s="615">
        <v>8.82</v>
      </c>
    </row>
    <row r="9234" spans="1:6" ht="45">
      <c r="A9234" s="612">
        <v>100983</v>
      </c>
      <c r="B9234" s="613" t="s">
        <v>5463</v>
      </c>
      <c r="C9234" s="614" t="s">
        <v>5435</v>
      </c>
      <c r="D9234" s="615">
        <v>7.95</v>
      </c>
      <c r="E9234" s="615">
        <v>0.81</v>
      </c>
      <c r="F9234" s="615">
        <v>8.76</v>
      </c>
    </row>
    <row r="9235" spans="1:6" ht="45">
      <c r="A9235" s="612">
        <v>100984</v>
      </c>
      <c r="B9235" s="613" t="s">
        <v>5464</v>
      </c>
      <c r="C9235" s="614" t="s">
        <v>5435</v>
      </c>
      <c r="D9235" s="615">
        <v>7.92</v>
      </c>
      <c r="E9235" s="615">
        <v>0.73</v>
      </c>
      <c r="F9235" s="615">
        <v>8.65</v>
      </c>
    </row>
    <row r="9236" spans="1:6" ht="45">
      <c r="A9236" s="612">
        <v>100997</v>
      </c>
      <c r="B9236" s="613" t="s">
        <v>5465</v>
      </c>
      <c r="C9236" s="614" t="s">
        <v>5466</v>
      </c>
      <c r="D9236" s="615">
        <v>5.18</v>
      </c>
      <c r="E9236" s="615">
        <v>0.86</v>
      </c>
      <c r="F9236" s="615">
        <v>6.04</v>
      </c>
    </row>
    <row r="9237" spans="1:6" ht="45">
      <c r="A9237" s="612">
        <v>100998</v>
      </c>
      <c r="B9237" s="613" t="s">
        <v>5467</v>
      </c>
      <c r="C9237" s="614" t="s">
        <v>5466</v>
      </c>
      <c r="D9237" s="615">
        <v>5.25</v>
      </c>
      <c r="E9237" s="615">
        <v>0.63</v>
      </c>
      <c r="F9237" s="615">
        <v>5.88</v>
      </c>
    </row>
    <row r="9238" spans="1:6" ht="45">
      <c r="A9238" s="612">
        <v>100999</v>
      </c>
      <c r="B9238" s="613" t="s">
        <v>5468</v>
      </c>
      <c r="C9238" s="614" t="s">
        <v>5466</v>
      </c>
      <c r="D9238" s="615">
        <v>5.32</v>
      </c>
      <c r="E9238" s="615">
        <v>0.54</v>
      </c>
      <c r="F9238" s="615">
        <v>5.86</v>
      </c>
    </row>
    <row r="9239" spans="1:6" ht="45">
      <c r="A9239" s="612">
        <v>101000</v>
      </c>
      <c r="B9239" s="613" t="s">
        <v>5469</v>
      </c>
      <c r="C9239" s="614" t="s">
        <v>5466</v>
      </c>
      <c r="D9239" s="615">
        <v>5.28</v>
      </c>
      <c r="E9239" s="615">
        <v>0.48</v>
      </c>
      <c r="F9239" s="615">
        <v>5.76</v>
      </c>
    </row>
    <row r="9240" spans="1:6">
      <c r="A9240" s="617" t="s">
        <v>14124</v>
      </c>
      <c r="B9240" s="618" t="s">
        <v>14125</v>
      </c>
      <c r="C9240" s="619" t="s">
        <v>5435</v>
      </c>
      <c r="D9240" s="620">
        <v>9.9600000000000009</v>
      </c>
      <c r="E9240" s="620">
        <v>0.79</v>
      </c>
      <c r="F9240" s="620">
        <v>10.75</v>
      </c>
    </row>
    <row r="9241" spans="1:6">
      <c r="A9241" s="617" t="s">
        <v>18594</v>
      </c>
      <c r="B9241" s="618" t="s">
        <v>18595</v>
      </c>
      <c r="C9241" s="619" t="s">
        <v>5435</v>
      </c>
      <c r="D9241" s="620">
        <v>5</v>
      </c>
      <c r="E9241" s="620">
        <v>1.21</v>
      </c>
      <c r="F9241" s="620">
        <v>6.21</v>
      </c>
    </row>
    <row r="9242" spans="1:6">
      <c r="A9242" s="617" t="s">
        <v>14126</v>
      </c>
      <c r="B9242" s="618" t="s">
        <v>14127</v>
      </c>
      <c r="C9242" s="619" t="s">
        <v>5435</v>
      </c>
      <c r="D9242" s="620">
        <v>16.59</v>
      </c>
      <c r="E9242" s="620">
        <v>18.510000000000002</v>
      </c>
      <c r="F9242" s="620">
        <v>35.1</v>
      </c>
    </row>
    <row r="9243" spans="1:6" ht="30">
      <c r="A9243" s="617" t="s">
        <v>14128</v>
      </c>
      <c r="B9243" s="618" t="s">
        <v>14129</v>
      </c>
      <c r="C9243" s="619" t="s">
        <v>5435</v>
      </c>
      <c r="D9243" s="620">
        <v>94.87</v>
      </c>
      <c r="E9243" s="620">
        <v>18.02</v>
      </c>
      <c r="F9243" s="620">
        <v>112.89</v>
      </c>
    </row>
    <row r="9244" spans="1:6">
      <c r="A9244" s="617" t="s">
        <v>14130</v>
      </c>
      <c r="B9244" s="618" t="s">
        <v>14131</v>
      </c>
      <c r="C9244" s="619" t="s">
        <v>5435</v>
      </c>
      <c r="D9244" s="620">
        <v>7.7</v>
      </c>
      <c r="E9244" s="620">
        <v>15.02</v>
      </c>
      <c r="F9244" s="620">
        <v>22.72</v>
      </c>
    </row>
    <row r="9245" spans="1:6">
      <c r="A9245" s="621"/>
      <c r="B9245" s="627" t="s">
        <v>8931</v>
      </c>
      <c r="C9245" s="628"/>
      <c r="D9245" s="629"/>
      <c r="E9245" s="629"/>
      <c r="F9245" s="629"/>
    </row>
    <row r="9246" spans="1:6">
      <c r="A9246" s="617" t="s">
        <v>18596</v>
      </c>
      <c r="B9246" s="618" t="s">
        <v>8931</v>
      </c>
      <c r="C9246" s="619" t="s">
        <v>99</v>
      </c>
      <c r="D9246" s="620">
        <v>1.95</v>
      </c>
      <c r="E9246" s="620">
        <v>1.5</v>
      </c>
      <c r="F9246" s="620">
        <v>3.45</v>
      </c>
    </row>
    <row r="9247" spans="1:6">
      <c r="A9247" s="617" t="s">
        <v>18597</v>
      </c>
      <c r="B9247" s="618" t="s">
        <v>18598</v>
      </c>
      <c r="C9247" s="619" t="s">
        <v>99</v>
      </c>
      <c r="D9247" s="620">
        <v>4.62</v>
      </c>
      <c r="E9247" s="620">
        <v>9.01</v>
      </c>
      <c r="F9247" s="620">
        <v>13.63</v>
      </c>
    </row>
    <row r="9248" spans="1:6">
      <c r="A9248" s="621"/>
      <c r="B9248" s="627" t="s">
        <v>8932</v>
      </c>
      <c r="C9248" s="628"/>
      <c r="D9248" s="629"/>
      <c r="E9248" s="629"/>
      <c r="F9248" s="629"/>
    </row>
    <row r="9249" spans="1:6">
      <c r="A9249" s="612">
        <v>99802</v>
      </c>
      <c r="B9249" s="613" t="s">
        <v>8933</v>
      </c>
      <c r="C9249" s="614" t="s">
        <v>99</v>
      </c>
      <c r="D9249" s="615">
        <v>0.17</v>
      </c>
      <c r="E9249" s="615">
        <v>0.39</v>
      </c>
      <c r="F9249" s="615">
        <v>0.56000000000000005</v>
      </c>
    </row>
    <row r="9250" spans="1:6">
      <c r="A9250" s="612">
        <v>99803</v>
      </c>
      <c r="B9250" s="613" t="s">
        <v>8934</v>
      </c>
      <c r="C9250" s="614" t="s">
        <v>99</v>
      </c>
      <c r="D9250" s="615">
        <v>0.72</v>
      </c>
      <c r="E9250" s="615">
        <v>1.48</v>
      </c>
      <c r="F9250" s="615">
        <v>2.2000000000000002</v>
      </c>
    </row>
    <row r="9251" spans="1:6" ht="30">
      <c r="A9251" s="612">
        <v>99804</v>
      </c>
      <c r="B9251" s="613" t="s">
        <v>11178</v>
      </c>
      <c r="C9251" s="614" t="s">
        <v>99</v>
      </c>
      <c r="D9251" s="615">
        <v>1.96</v>
      </c>
      <c r="E9251" s="615">
        <v>3.74</v>
      </c>
      <c r="F9251" s="615">
        <v>5.7</v>
      </c>
    </row>
    <row r="9252" spans="1:6" ht="30">
      <c r="A9252" s="612">
        <v>99805</v>
      </c>
      <c r="B9252" s="613" t="s">
        <v>8935</v>
      </c>
      <c r="C9252" s="614" t="s">
        <v>99</v>
      </c>
      <c r="D9252" s="615">
        <v>4.4400000000000004</v>
      </c>
      <c r="E9252" s="615">
        <v>7.42</v>
      </c>
      <c r="F9252" s="615">
        <v>11.86</v>
      </c>
    </row>
    <row r="9253" spans="1:6">
      <c r="A9253" s="612">
        <v>99809</v>
      </c>
      <c r="B9253" s="613" t="s">
        <v>8936</v>
      </c>
      <c r="C9253" s="614" t="s">
        <v>99</v>
      </c>
      <c r="D9253" s="615">
        <v>2.1</v>
      </c>
      <c r="E9253" s="615">
        <v>4.17</v>
      </c>
      <c r="F9253" s="615">
        <v>6.27</v>
      </c>
    </row>
    <row r="9254" spans="1:6" ht="30">
      <c r="A9254" s="612">
        <v>99810</v>
      </c>
      <c r="B9254" s="613" t="s">
        <v>11180</v>
      </c>
      <c r="C9254" s="614" t="s">
        <v>99</v>
      </c>
      <c r="D9254" s="615">
        <v>2.67</v>
      </c>
      <c r="E9254" s="615">
        <v>5.12</v>
      </c>
      <c r="F9254" s="615">
        <v>7.79</v>
      </c>
    </row>
    <row r="9255" spans="1:6">
      <c r="A9255" s="612">
        <v>99811</v>
      </c>
      <c r="B9255" s="613" t="s">
        <v>8937</v>
      </c>
      <c r="C9255" s="614" t="s">
        <v>99</v>
      </c>
      <c r="D9255" s="615">
        <v>1.25</v>
      </c>
      <c r="E9255" s="615">
        <v>2.4900000000000002</v>
      </c>
      <c r="F9255" s="615">
        <v>3.74</v>
      </c>
    </row>
    <row r="9256" spans="1:6">
      <c r="A9256" s="617" t="s">
        <v>18599</v>
      </c>
      <c r="B9256" s="618" t="s">
        <v>18600</v>
      </c>
      <c r="C9256" s="619" t="s">
        <v>99</v>
      </c>
      <c r="D9256" s="620">
        <v>0.57999999999999996</v>
      </c>
      <c r="E9256" s="620">
        <v>1.1299999999999999</v>
      </c>
      <c r="F9256" s="620">
        <v>1.71</v>
      </c>
    </row>
    <row r="9257" spans="1:6">
      <c r="A9257" s="617" t="s">
        <v>18601</v>
      </c>
      <c r="B9257" s="618" t="s">
        <v>18602</v>
      </c>
      <c r="C9257" s="619" t="s">
        <v>99</v>
      </c>
      <c r="D9257" s="620">
        <v>3.85</v>
      </c>
      <c r="E9257" s="620">
        <v>7.51</v>
      </c>
      <c r="F9257" s="620">
        <v>11.36</v>
      </c>
    </row>
    <row r="9258" spans="1:6">
      <c r="A9258" s="617" t="s">
        <v>18603</v>
      </c>
      <c r="B9258" s="618" t="s">
        <v>18604</v>
      </c>
      <c r="C9258" s="619" t="s">
        <v>99</v>
      </c>
      <c r="D9258" s="620">
        <v>0.71</v>
      </c>
      <c r="E9258" s="620">
        <v>1.35</v>
      </c>
      <c r="F9258" s="620">
        <v>2.06</v>
      </c>
    </row>
    <row r="9259" spans="1:6">
      <c r="A9259" s="621"/>
      <c r="B9259" s="627" t="s">
        <v>8938</v>
      </c>
      <c r="C9259" s="628"/>
      <c r="D9259" s="629"/>
      <c r="E9259" s="629"/>
      <c r="F9259" s="629"/>
    </row>
    <row r="9260" spans="1:6">
      <c r="A9260" s="612">
        <v>99806</v>
      </c>
      <c r="B9260" s="613" t="s">
        <v>8939</v>
      </c>
      <c r="C9260" s="614" t="s">
        <v>99</v>
      </c>
      <c r="D9260" s="615">
        <v>0.28999999999999998</v>
      </c>
      <c r="E9260" s="615">
        <v>0.61</v>
      </c>
      <c r="F9260" s="615">
        <v>0.9</v>
      </c>
    </row>
    <row r="9261" spans="1:6" ht="30">
      <c r="A9261" s="612">
        <v>99807</v>
      </c>
      <c r="B9261" s="613" t="s">
        <v>11179</v>
      </c>
      <c r="C9261" s="614" t="s">
        <v>99</v>
      </c>
      <c r="D9261" s="615">
        <v>0.61</v>
      </c>
      <c r="E9261" s="615">
        <v>1.1100000000000001</v>
      </c>
      <c r="F9261" s="615">
        <v>1.72</v>
      </c>
    </row>
    <row r="9262" spans="1:6" ht="30">
      <c r="A9262" s="612">
        <v>99808</v>
      </c>
      <c r="B9262" s="613" t="s">
        <v>8940</v>
      </c>
      <c r="C9262" s="614" t="s">
        <v>99</v>
      </c>
      <c r="D9262" s="615">
        <v>1.83</v>
      </c>
      <c r="E9262" s="615">
        <v>2.2999999999999998</v>
      </c>
      <c r="F9262" s="615">
        <v>4.13</v>
      </c>
    </row>
    <row r="9263" spans="1:6">
      <c r="A9263" s="612">
        <v>99812</v>
      </c>
      <c r="B9263" s="613" t="s">
        <v>8941</v>
      </c>
      <c r="C9263" s="614" t="s">
        <v>99</v>
      </c>
      <c r="D9263" s="615">
        <v>0.39</v>
      </c>
      <c r="E9263" s="615">
        <v>0.81</v>
      </c>
      <c r="F9263" s="615">
        <v>1.2</v>
      </c>
    </row>
    <row r="9264" spans="1:6" ht="30">
      <c r="A9264" s="612">
        <v>99813</v>
      </c>
      <c r="B9264" s="613" t="s">
        <v>11181</v>
      </c>
      <c r="C9264" s="614" t="s">
        <v>99</v>
      </c>
      <c r="D9264" s="615">
        <v>0.37</v>
      </c>
      <c r="E9264" s="615">
        <v>0.65</v>
      </c>
      <c r="F9264" s="615">
        <v>1.02</v>
      </c>
    </row>
    <row r="9265" spans="1:6">
      <c r="A9265" s="612">
        <v>99814</v>
      </c>
      <c r="B9265" s="613" t="s">
        <v>8942</v>
      </c>
      <c r="C9265" s="614" t="s">
        <v>99</v>
      </c>
      <c r="D9265" s="615">
        <v>0.71</v>
      </c>
      <c r="E9265" s="615">
        <v>1.35</v>
      </c>
      <c r="F9265" s="615">
        <v>2.06</v>
      </c>
    </row>
    <row r="9266" spans="1:6" ht="30">
      <c r="A9266" s="612">
        <v>99815</v>
      </c>
      <c r="B9266" s="613" t="s">
        <v>11182</v>
      </c>
      <c r="C9266" s="614" t="s">
        <v>5390</v>
      </c>
      <c r="D9266" s="615">
        <v>4.87</v>
      </c>
      <c r="E9266" s="615">
        <v>4.0999999999999996</v>
      </c>
      <c r="F9266" s="615">
        <v>8.9700000000000006</v>
      </c>
    </row>
    <row r="9267" spans="1:6" ht="30">
      <c r="A9267" s="612">
        <v>99816</v>
      </c>
      <c r="B9267" s="613" t="s">
        <v>11183</v>
      </c>
      <c r="C9267" s="614" t="s">
        <v>5390</v>
      </c>
      <c r="D9267" s="615">
        <v>5.0599999999999996</v>
      </c>
      <c r="E9267" s="615">
        <v>4.4800000000000004</v>
      </c>
      <c r="F9267" s="615">
        <v>9.5399999999999991</v>
      </c>
    </row>
    <row r="9268" spans="1:6" ht="30">
      <c r="A9268" s="612">
        <v>99817</v>
      </c>
      <c r="B9268" s="613" t="s">
        <v>11184</v>
      </c>
      <c r="C9268" s="614" t="s">
        <v>5390</v>
      </c>
      <c r="D9268" s="615">
        <v>3.72</v>
      </c>
      <c r="E9268" s="615">
        <v>1.86</v>
      </c>
      <c r="F9268" s="615">
        <v>5.58</v>
      </c>
    </row>
    <row r="9269" spans="1:6" ht="30">
      <c r="A9269" s="612">
        <v>99818</v>
      </c>
      <c r="B9269" s="613" t="s">
        <v>11185</v>
      </c>
      <c r="C9269" s="614" t="s">
        <v>5390</v>
      </c>
      <c r="D9269" s="615">
        <v>3.72</v>
      </c>
      <c r="E9269" s="615">
        <v>1.86</v>
      </c>
      <c r="F9269" s="615">
        <v>5.58</v>
      </c>
    </row>
    <row r="9270" spans="1:6">
      <c r="A9270" s="612">
        <v>99819</v>
      </c>
      <c r="B9270" s="613" t="s">
        <v>11186</v>
      </c>
      <c r="C9270" s="614" t="s">
        <v>99</v>
      </c>
      <c r="D9270" s="615">
        <v>6.15</v>
      </c>
      <c r="E9270" s="615">
        <v>11.69</v>
      </c>
      <c r="F9270" s="615">
        <v>17.84</v>
      </c>
    </row>
    <row r="9271" spans="1:6">
      <c r="A9271" s="612">
        <v>99820</v>
      </c>
      <c r="B9271" s="613" t="s">
        <v>11187</v>
      </c>
      <c r="C9271" s="614" t="s">
        <v>99</v>
      </c>
      <c r="D9271" s="615">
        <v>1.08</v>
      </c>
      <c r="E9271" s="615">
        <v>0.95</v>
      </c>
      <c r="F9271" s="615">
        <v>2.0299999999999998</v>
      </c>
    </row>
    <row r="9272" spans="1:6">
      <c r="A9272" s="612">
        <v>99821</v>
      </c>
      <c r="B9272" s="613" t="s">
        <v>11188</v>
      </c>
      <c r="C9272" s="614" t="s">
        <v>99</v>
      </c>
      <c r="D9272" s="615">
        <v>1.75</v>
      </c>
      <c r="E9272" s="615">
        <v>1.39</v>
      </c>
      <c r="F9272" s="615">
        <v>3.14</v>
      </c>
    </row>
    <row r="9273" spans="1:6">
      <c r="A9273" s="612">
        <v>99822</v>
      </c>
      <c r="B9273" s="613" t="s">
        <v>8943</v>
      </c>
      <c r="C9273" s="614" t="s">
        <v>99</v>
      </c>
      <c r="D9273" s="615">
        <v>0.33</v>
      </c>
      <c r="E9273" s="615">
        <v>0.73</v>
      </c>
      <c r="F9273" s="615">
        <v>1.06</v>
      </c>
    </row>
    <row r="9274" spans="1:6">
      <c r="A9274" s="612">
        <v>99823</v>
      </c>
      <c r="B9274" s="613" t="s">
        <v>11189</v>
      </c>
      <c r="C9274" s="614" t="s">
        <v>99</v>
      </c>
      <c r="D9274" s="615">
        <v>1.18</v>
      </c>
      <c r="E9274" s="615">
        <v>1.21</v>
      </c>
      <c r="F9274" s="615">
        <v>2.39</v>
      </c>
    </row>
    <row r="9275" spans="1:6">
      <c r="A9275" s="612">
        <v>99824</v>
      </c>
      <c r="B9275" s="613" t="s">
        <v>11190</v>
      </c>
      <c r="C9275" s="614" t="s">
        <v>99</v>
      </c>
      <c r="D9275" s="615">
        <v>1.22</v>
      </c>
      <c r="E9275" s="615">
        <v>1.41</v>
      </c>
      <c r="F9275" s="615">
        <v>2.63</v>
      </c>
    </row>
    <row r="9276" spans="1:6">
      <c r="A9276" s="612">
        <v>99825</v>
      </c>
      <c r="B9276" s="613" t="s">
        <v>11191</v>
      </c>
      <c r="C9276" s="614" t="s">
        <v>99</v>
      </c>
      <c r="D9276" s="615">
        <v>1.93</v>
      </c>
      <c r="E9276" s="615">
        <v>1.75</v>
      </c>
      <c r="F9276" s="615">
        <v>3.68</v>
      </c>
    </row>
    <row r="9277" spans="1:6">
      <c r="A9277" s="612">
        <v>99826</v>
      </c>
      <c r="B9277" s="613" t="s">
        <v>8944</v>
      </c>
      <c r="C9277" s="614" t="s">
        <v>99</v>
      </c>
      <c r="D9277" s="615">
        <v>0.54</v>
      </c>
      <c r="E9277" s="615">
        <v>1.0900000000000001</v>
      </c>
      <c r="F9277" s="615">
        <v>1.63</v>
      </c>
    </row>
    <row r="9278" spans="1:6">
      <c r="A9278" s="617" t="s">
        <v>14701</v>
      </c>
      <c r="B9278" s="618" t="s">
        <v>14702</v>
      </c>
      <c r="C9278" s="619" t="s">
        <v>5421</v>
      </c>
      <c r="D9278" s="620">
        <v>7.7</v>
      </c>
      <c r="E9278" s="620">
        <v>15.02</v>
      </c>
      <c r="F9278" s="620">
        <v>22.72</v>
      </c>
    </row>
    <row r="9279" spans="1:6" ht="30">
      <c r="A9279" s="617" t="s">
        <v>18605</v>
      </c>
      <c r="B9279" s="618" t="s">
        <v>18606</v>
      </c>
      <c r="C9279" s="619" t="s">
        <v>99</v>
      </c>
      <c r="D9279" s="620">
        <v>7.51</v>
      </c>
      <c r="E9279" s="620">
        <v>2.16</v>
      </c>
      <c r="F9279" s="620">
        <v>9.67</v>
      </c>
    </row>
    <row r="9280" spans="1:6">
      <c r="A9280" s="617" t="s">
        <v>18607</v>
      </c>
      <c r="B9280" s="618" t="s">
        <v>18608</v>
      </c>
      <c r="C9280" s="619" t="s">
        <v>5390</v>
      </c>
      <c r="D9280" s="620">
        <v>23.1</v>
      </c>
      <c r="E9280" s="620">
        <v>45.06</v>
      </c>
      <c r="F9280" s="620">
        <v>68.16</v>
      </c>
    </row>
    <row r="9281" spans="1:6">
      <c r="A9281" s="617" t="s">
        <v>18609</v>
      </c>
      <c r="B9281" s="618" t="s">
        <v>18610</v>
      </c>
      <c r="C9281" s="619" t="s">
        <v>5390</v>
      </c>
      <c r="D9281" s="620">
        <v>61.6</v>
      </c>
      <c r="E9281" s="620">
        <v>120.16</v>
      </c>
      <c r="F9281" s="620">
        <v>181.76</v>
      </c>
    </row>
    <row r="9282" spans="1:6">
      <c r="A9282" s="617" t="s">
        <v>18611</v>
      </c>
      <c r="B9282" s="618" t="s">
        <v>18612</v>
      </c>
      <c r="C9282" s="619" t="s">
        <v>5390</v>
      </c>
      <c r="D9282" s="620">
        <v>138.6</v>
      </c>
      <c r="E9282" s="620">
        <v>270.36</v>
      </c>
      <c r="F9282" s="620">
        <v>408.96</v>
      </c>
    </row>
    <row r="9283" spans="1:6">
      <c r="A9283" s="617" t="s">
        <v>17656</v>
      </c>
      <c r="B9283" s="618" t="s">
        <v>17657</v>
      </c>
      <c r="C9283" s="619" t="s">
        <v>5421</v>
      </c>
      <c r="D9283" s="620">
        <v>1.1599999999999999</v>
      </c>
      <c r="E9283" s="620">
        <v>2.25</v>
      </c>
      <c r="F9283" s="620">
        <v>3.41</v>
      </c>
    </row>
    <row r="9284" spans="1:6">
      <c r="A9284" s="617" t="s">
        <v>17159</v>
      </c>
      <c r="B9284" s="618" t="s">
        <v>17160</v>
      </c>
      <c r="C9284" s="619" t="s">
        <v>5390</v>
      </c>
      <c r="D9284" s="620">
        <v>2.31</v>
      </c>
      <c r="E9284" s="620">
        <v>4.51</v>
      </c>
      <c r="F9284" s="620">
        <v>6.82</v>
      </c>
    </row>
    <row r="9285" spans="1:6">
      <c r="A9285" s="617" t="s">
        <v>17161</v>
      </c>
      <c r="B9285" s="618" t="s">
        <v>17162</v>
      </c>
      <c r="C9285" s="619" t="s">
        <v>5435</v>
      </c>
      <c r="D9285" s="620">
        <v>197.36</v>
      </c>
      <c r="E9285" s="620">
        <v>0</v>
      </c>
      <c r="F9285" s="620">
        <v>197.36</v>
      </c>
    </row>
    <row r="9286" spans="1:6">
      <c r="A9286" s="617" t="s">
        <v>17163</v>
      </c>
      <c r="B9286" s="618" t="s">
        <v>17164</v>
      </c>
      <c r="C9286" s="619" t="s">
        <v>17165</v>
      </c>
      <c r="D9286" s="620">
        <v>1555.53</v>
      </c>
      <c r="E9286" s="620">
        <v>0</v>
      </c>
      <c r="F9286" s="620">
        <v>1555.53</v>
      </c>
    </row>
    <row r="9287" spans="1:6">
      <c r="A9287" s="617" t="s">
        <v>18613</v>
      </c>
      <c r="B9287" s="618" t="s">
        <v>18614</v>
      </c>
      <c r="C9287" s="619" t="s">
        <v>5390</v>
      </c>
      <c r="D9287" s="620">
        <v>523.80999999999995</v>
      </c>
      <c r="E9287" s="620">
        <v>702.64</v>
      </c>
      <c r="F9287" s="620">
        <v>1226.45</v>
      </c>
    </row>
    <row r="9288" spans="1:6">
      <c r="A9288" s="617" t="s">
        <v>14224</v>
      </c>
      <c r="B9288" s="618" t="s">
        <v>14225</v>
      </c>
      <c r="C9288" s="619" t="s">
        <v>99</v>
      </c>
      <c r="D9288" s="620">
        <v>10.41</v>
      </c>
      <c r="E9288" s="620">
        <v>6.83</v>
      </c>
      <c r="F9288" s="620">
        <v>17.239999999999998</v>
      </c>
    </row>
    <row r="9289" spans="1:6">
      <c r="A9289" s="617" t="s">
        <v>14256</v>
      </c>
      <c r="B9289" s="618" t="s">
        <v>14257</v>
      </c>
      <c r="C9289" s="619" t="s">
        <v>99</v>
      </c>
      <c r="D9289" s="620">
        <v>104.28</v>
      </c>
      <c r="E9289" s="620">
        <v>14.77</v>
      </c>
      <c r="F9289" s="620">
        <v>119.05</v>
      </c>
    </row>
    <row r="9290" spans="1:6">
      <c r="A9290" s="617" t="s">
        <v>14258</v>
      </c>
      <c r="B9290" s="618" t="s">
        <v>14259</v>
      </c>
      <c r="C9290" s="619" t="s">
        <v>99</v>
      </c>
      <c r="D9290" s="620">
        <v>104.28</v>
      </c>
      <c r="E9290" s="620">
        <v>14.77</v>
      </c>
      <c r="F9290" s="620">
        <v>119.05</v>
      </c>
    </row>
    <row r="9291" spans="1:6">
      <c r="A9291" s="617" t="s">
        <v>14260</v>
      </c>
      <c r="B9291" s="618" t="s">
        <v>14261</v>
      </c>
      <c r="C9291" s="619" t="s">
        <v>5421</v>
      </c>
      <c r="D9291" s="620">
        <v>10.27</v>
      </c>
      <c r="E9291" s="620">
        <v>18.329999999999998</v>
      </c>
      <c r="F9291" s="620">
        <v>28.6</v>
      </c>
    </row>
    <row r="9292" spans="1:6">
      <c r="A9292" s="617" t="s">
        <v>14262</v>
      </c>
      <c r="B9292" s="618" t="s">
        <v>14263</v>
      </c>
      <c r="C9292" s="619" t="s">
        <v>99</v>
      </c>
      <c r="D9292" s="620">
        <v>3.53</v>
      </c>
      <c r="E9292" s="620">
        <v>5.76</v>
      </c>
      <c r="F9292" s="620">
        <v>9.2899999999999991</v>
      </c>
    </row>
    <row r="9293" spans="1:6">
      <c r="A9293" s="617" t="s">
        <v>18615</v>
      </c>
      <c r="B9293" s="618" t="s">
        <v>18616</v>
      </c>
      <c r="C9293" s="619" t="s">
        <v>99</v>
      </c>
      <c r="D9293" s="620">
        <v>5.78</v>
      </c>
      <c r="E9293" s="620">
        <v>11.27</v>
      </c>
      <c r="F9293" s="620">
        <v>17.05</v>
      </c>
    </row>
    <row r="9294" spans="1:6">
      <c r="A9294" s="617" t="s">
        <v>18617</v>
      </c>
      <c r="B9294" s="618" t="s">
        <v>18618</v>
      </c>
      <c r="C9294" s="619" t="s">
        <v>99</v>
      </c>
      <c r="D9294" s="620">
        <v>0.71</v>
      </c>
      <c r="E9294" s="620">
        <v>1.35</v>
      </c>
      <c r="F9294" s="620">
        <v>2.06</v>
      </c>
    </row>
    <row r="9295" spans="1:6">
      <c r="A9295" s="621"/>
      <c r="B9295" s="627" t="s">
        <v>8900</v>
      </c>
      <c r="C9295" s="628"/>
      <c r="D9295" s="629"/>
      <c r="E9295" s="629"/>
      <c r="F9295" s="629"/>
    </row>
    <row r="9296" spans="1:6">
      <c r="A9296" s="612">
        <v>98524</v>
      </c>
      <c r="B9296" s="613" t="s">
        <v>8901</v>
      </c>
      <c r="C9296" s="614" t="s">
        <v>99</v>
      </c>
      <c r="D9296" s="615">
        <v>1.0900000000000001</v>
      </c>
      <c r="E9296" s="615">
        <v>2.23</v>
      </c>
      <c r="F9296" s="615">
        <v>3.32</v>
      </c>
    </row>
    <row r="9297" spans="1:6" ht="30">
      <c r="A9297" s="617" t="s">
        <v>18430</v>
      </c>
      <c r="B9297" s="618" t="s">
        <v>18431</v>
      </c>
      <c r="C9297" s="619" t="s">
        <v>99</v>
      </c>
      <c r="D9297" s="620">
        <v>1.93</v>
      </c>
      <c r="E9297" s="620">
        <v>3.76</v>
      </c>
      <c r="F9297" s="620">
        <v>5.69</v>
      </c>
    </row>
    <row r="9298" spans="1:6" ht="30">
      <c r="A9298" s="612">
        <v>98525</v>
      </c>
      <c r="B9298" s="613" t="s">
        <v>8902</v>
      </c>
      <c r="C9298" s="614" t="s">
        <v>99</v>
      </c>
      <c r="D9298" s="615">
        <v>0.24</v>
      </c>
      <c r="E9298" s="615">
        <v>0.16</v>
      </c>
      <c r="F9298" s="615">
        <v>0.4</v>
      </c>
    </row>
    <row r="9299" spans="1:6" ht="30">
      <c r="A9299" s="617" t="s">
        <v>18432</v>
      </c>
      <c r="B9299" s="618" t="s">
        <v>18433</v>
      </c>
      <c r="C9299" s="619" t="s">
        <v>99</v>
      </c>
      <c r="D9299" s="620">
        <v>0.93</v>
      </c>
      <c r="E9299" s="620">
        <v>0.26</v>
      </c>
      <c r="F9299" s="620">
        <v>1.19</v>
      </c>
    </row>
    <row r="9300" spans="1:6" ht="15.75">
      <c r="A9300" s="621"/>
      <c r="B9300" s="622" t="s">
        <v>11718</v>
      </c>
      <c r="C9300" s="628"/>
      <c r="D9300" s="629"/>
      <c r="E9300" s="629"/>
      <c r="F9300" s="629"/>
    </row>
    <row r="9301" spans="1:6">
      <c r="A9301" s="621"/>
      <c r="B9301" s="627" t="s">
        <v>11719</v>
      </c>
      <c r="C9301" s="628"/>
      <c r="D9301" s="629"/>
      <c r="E9301" s="629"/>
      <c r="F9301" s="629"/>
    </row>
    <row r="9302" spans="1:6" ht="45">
      <c r="A9302" s="612">
        <v>92808</v>
      </c>
      <c r="B9302" s="613" t="s">
        <v>8945</v>
      </c>
      <c r="C9302" s="614" t="s">
        <v>5421</v>
      </c>
      <c r="D9302" s="615">
        <v>26.08</v>
      </c>
      <c r="E9302" s="615">
        <v>17.53</v>
      </c>
      <c r="F9302" s="615">
        <v>43.61</v>
      </c>
    </row>
    <row r="9303" spans="1:6" ht="45">
      <c r="A9303" s="612">
        <v>92809</v>
      </c>
      <c r="B9303" s="613" t="s">
        <v>8946</v>
      </c>
      <c r="C9303" s="614" t="s">
        <v>5421</v>
      </c>
      <c r="D9303" s="615">
        <v>33.590000000000003</v>
      </c>
      <c r="E9303" s="615">
        <v>22.32</v>
      </c>
      <c r="F9303" s="615">
        <v>55.91</v>
      </c>
    </row>
    <row r="9304" spans="1:6" ht="45">
      <c r="A9304" s="612">
        <v>92810</v>
      </c>
      <c r="B9304" s="613" t="s">
        <v>8947</v>
      </c>
      <c r="C9304" s="614" t="s">
        <v>5421</v>
      </c>
      <c r="D9304" s="615">
        <v>40.869999999999997</v>
      </c>
      <c r="E9304" s="615">
        <v>27.13</v>
      </c>
      <c r="F9304" s="615">
        <v>68</v>
      </c>
    </row>
    <row r="9305" spans="1:6" ht="45">
      <c r="A9305" s="612">
        <v>92811</v>
      </c>
      <c r="B9305" s="613" t="s">
        <v>8948</v>
      </c>
      <c r="C9305" s="614" t="s">
        <v>5421</v>
      </c>
      <c r="D9305" s="615">
        <v>48.88</v>
      </c>
      <c r="E9305" s="615">
        <v>32.049999999999997</v>
      </c>
      <c r="F9305" s="615">
        <v>80.930000000000007</v>
      </c>
    </row>
    <row r="9306" spans="1:6" ht="45">
      <c r="A9306" s="612">
        <v>92812</v>
      </c>
      <c r="B9306" s="613" t="s">
        <v>8949</v>
      </c>
      <c r="C9306" s="614" t="s">
        <v>5421</v>
      </c>
      <c r="D9306" s="615">
        <v>56.65</v>
      </c>
      <c r="E9306" s="615">
        <v>37</v>
      </c>
      <c r="F9306" s="615">
        <v>93.65</v>
      </c>
    </row>
    <row r="9307" spans="1:6" ht="45">
      <c r="A9307" s="612">
        <v>92813</v>
      </c>
      <c r="B9307" s="613" t="s">
        <v>8950</v>
      </c>
      <c r="C9307" s="614" t="s">
        <v>5421</v>
      </c>
      <c r="D9307" s="615">
        <v>66.13</v>
      </c>
      <c r="E9307" s="615">
        <v>42.32</v>
      </c>
      <c r="F9307" s="615">
        <v>108.45</v>
      </c>
    </row>
    <row r="9308" spans="1:6" ht="45">
      <c r="A9308" s="612">
        <v>92814</v>
      </c>
      <c r="B9308" s="613" t="s">
        <v>8951</v>
      </c>
      <c r="C9308" s="614" t="s">
        <v>5421</v>
      </c>
      <c r="D9308" s="615">
        <v>76.150000000000006</v>
      </c>
      <c r="E9308" s="615">
        <v>47.76</v>
      </c>
      <c r="F9308" s="615">
        <v>123.91</v>
      </c>
    </row>
    <row r="9309" spans="1:6" ht="45">
      <c r="A9309" s="612">
        <v>92815</v>
      </c>
      <c r="B9309" s="613" t="s">
        <v>8952</v>
      </c>
      <c r="C9309" s="614" t="s">
        <v>5421</v>
      </c>
      <c r="D9309" s="615">
        <v>87.82</v>
      </c>
      <c r="E9309" s="615">
        <v>53.7</v>
      </c>
      <c r="F9309" s="615">
        <v>141.52000000000001</v>
      </c>
    </row>
    <row r="9310" spans="1:6" ht="45">
      <c r="A9310" s="612">
        <v>92817</v>
      </c>
      <c r="B9310" s="613" t="s">
        <v>8953</v>
      </c>
      <c r="C9310" s="614" t="s">
        <v>5421</v>
      </c>
      <c r="D9310" s="615">
        <v>109.89</v>
      </c>
      <c r="E9310" s="615">
        <v>67.19</v>
      </c>
      <c r="F9310" s="615">
        <v>177.08</v>
      </c>
    </row>
    <row r="9311" spans="1:6" ht="45">
      <c r="A9311" s="612">
        <v>92819</v>
      </c>
      <c r="B9311" s="613" t="s">
        <v>8954</v>
      </c>
      <c r="C9311" s="614" t="s">
        <v>5421</v>
      </c>
      <c r="D9311" s="615">
        <v>147.96</v>
      </c>
      <c r="E9311" s="615">
        <v>90.39</v>
      </c>
      <c r="F9311" s="615">
        <v>238.35</v>
      </c>
    </row>
    <row r="9312" spans="1:6" ht="45">
      <c r="A9312" s="612">
        <v>92820</v>
      </c>
      <c r="B9312" s="613" t="s">
        <v>8955</v>
      </c>
      <c r="C9312" s="614" t="s">
        <v>5421</v>
      </c>
      <c r="D9312" s="615">
        <v>31.07</v>
      </c>
      <c r="E9312" s="615">
        <v>20.95</v>
      </c>
      <c r="F9312" s="615">
        <v>52.02</v>
      </c>
    </row>
    <row r="9313" spans="1:6" ht="45">
      <c r="A9313" s="612">
        <v>92821</v>
      </c>
      <c r="B9313" s="613" t="s">
        <v>8956</v>
      </c>
      <c r="C9313" s="614" t="s">
        <v>5421</v>
      </c>
      <c r="D9313" s="615">
        <v>39.97</v>
      </c>
      <c r="E9313" s="615">
        <v>26.71</v>
      </c>
      <c r="F9313" s="615">
        <v>66.680000000000007</v>
      </c>
    </row>
    <row r="9314" spans="1:6" ht="45">
      <c r="A9314" s="612">
        <v>92822</v>
      </c>
      <c r="B9314" s="613" t="s">
        <v>8957</v>
      </c>
      <c r="C9314" s="614" t="s">
        <v>5421</v>
      </c>
      <c r="D9314" s="615">
        <v>48.85</v>
      </c>
      <c r="E9314" s="615">
        <v>32.49</v>
      </c>
      <c r="F9314" s="615">
        <v>81.34</v>
      </c>
    </row>
    <row r="9315" spans="1:6" ht="45">
      <c r="A9315" s="612">
        <v>92824</v>
      </c>
      <c r="B9315" s="613" t="s">
        <v>8958</v>
      </c>
      <c r="C9315" s="614" t="s">
        <v>5421</v>
      </c>
      <c r="D9315" s="615">
        <v>58.16</v>
      </c>
      <c r="E9315" s="615">
        <v>38.380000000000003</v>
      </c>
      <c r="F9315" s="615">
        <v>96.54</v>
      </c>
    </row>
    <row r="9316" spans="1:6" ht="45">
      <c r="A9316" s="612">
        <v>92825</v>
      </c>
      <c r="B9316" s="613" t="s">
        <v>8959</v>
      </c>
      <c r="C9316" s="614" t="s">
        <v>5421</v>
      </c>
      <c r="D9316" s="615">
        <v>67.56</v>
      </c>
      <c r="E9316" s="615">
        <v>44.26</v>
      </c>
      <c r="F9316" s="615">
        <v>111.82</v>
      </c>
    </row>
    <row r="9317" spans="1:6" ht="45">
      <c r="A9317" s="612">
        <v>92826</v>
      </c>
      <c r="B9317" s="613" t="s">
        <v>8960</v>
      </c>
      <c r="C9317" s="614" t="s">
        <v>5421</v>
      </c>
      <c r="D9317" s="615">
        <v>78.209999999999994</v>
      </c>
      <c r="E9317" s="615">
        <v>50.56</v>
      </c>
      <c r="F9317" s="615">
        <v>128.77000000000001</v>
      </c>
    </row>
    <row r="9318" spans="1:6" ht="45">
      <c r="A9318" s="612">
        <v>92827</v>
      </c>
      <c r="B9318" s="613" t="s">
        <v>8961</v>
      </c>
      <c r="C9318" s="614" t="s">
        <v>5421</v>
      </c>
      <c r="D9318" s="615">
        <v>89.54</v>
      </c>
      <c r="E9318" s="615">
        <v>56.91</v>
      </c>
      <c r="F9318" s="615">
        <v>146.44999999999999</v>
      </c>
    </row>
    <row r="9319" spans="1:6" ht="45">
      <c r="A9319" s="612">
        <v>92828</v>
      </c>
      <c r="B9319" s="613" t="s">
        <v>8962</v>
      </c>
      <c r="C9319" s="614" t="s">
        <v>5421</v>
      </c>
      <c r="D9319" s="615">
        <v>102.87</v>
      </c>
      <c r="E9319" s="615">
        <v>63.88</v>
      </c>
      <c r="F9319" s="615">
        <v>166.75</v>
      </c>
    </row>
    <row r="9320" spans="1:6" ht="45">
      <c r="A9320" s="612">
        <v>92830</v>
      </c>
      <c r="B9320" s="613" t="s">
        <v>8963</v>
      </c>
      <c r="C9320" s="614" t="s">
        <v>5421</v>
      </c>
      <c r="D9320" s="615">
        <v>127.65</v>
      </c>
      <c r="E9320" s="615">
        <v>79.209999999999994</v>
      </c>
      <c r="F9320" s="615">
        <v>206.86</v>
      </c>
    </row>
    <row r="9321" spans="1:6" ht="45">
      <c r="A9321" s="612">
        <v>92832</v>
      </c>
      <c r="B9321" s="613" t="s">
        <v>8964</v>
      </c>
      <c r="C9321" s="614" t="s">
        <v>5421</v>
      </c>
      <c r="D9321" s="615">
        <v>169.7</v>
      </c>
      <c r="E9321" s="615">
        <v>105.29</v>
      </c>
      <c r="F9321" s="615">
        <v>274.99</v>
      </c>
    </row>
    <row r="9322" spans="1:6">
      <c r="A9322" s="621"/>
      <c r="B9322" s="627" t="s">
        <v>8965</v>
      </c>
      <c r="C9322" s="628"/>
      <c r="D9322" s="629"/>
      <c r="E9322" s="629"/>
      <c r="F9322" s="629"/>
    </row>
    <row r="9323" spans="1:6" ht="45">
      <c r="A9323" s="612">
        <v>97121</v>
      </c>
      <c r="B9323" s="613" t="s">
        <v>8966</v>
      </c>
      <c r="C9323" s="614" t="s">
        <v>5421</v>
      </c>
      <c r="D9323" s="615">
        <v>0.7</v>
      </c>
      <c r="E9323" s="615">
        <v>1.5</v>
      </c>
      <c r="F9323" s="615">
        <v>2.2000000000000002</v>
      </c>
    </row>
    <row r="9324" spans="1:6" ht="45">
      <c r="A9324" s="612">
        <v>97122</v>
      </c>
      <c r="B9324" s="613" t="s">
        <v>8967</v>
      </c>
      <c r="C9324" s="614" t="s">
        <v>5421</v>
      </c>
      <c r="D9324" s="615">
        <v>1.04</v>
      </c>
      <c r="E9324" s="615">
        <v>2.02</v>
      </c>
      <c r="F9324" s="615">
        <v>3.06</v>
      </c>
    </row>
    <row r="9325" spans="1:6" ht="45">
      <c r="A9325" s="612">
        <v>97123</v>
      </c>
      <c r="B9325" s="613" t="s">
        <v>8968</v>
      </c>
      <c r="C9325" s="614" t="s">
        <v>5421</v>
      </c>
      <c r="D9325" s="615">
        <v>1.33</v>
      </c>
      <c r="E9325" s="615">
        <v>2.56</v>
      </c>
      <c r="F9325" s="615">
        <v>3.89</v>
      </c>
    </row>
    <row r="9326" spans="1:6" ht="45">
      <c r="A9326" s="612">
        <v>97124</v>
      </c>
      <c r="B9326" s="613" t="s">
        <v>8969</v>
      </c>
      <c r="C9326" s="614" t="s">
        <v>5421</v>
      </c>
      <c r="D9326" s="615">
        <v>0.36</v>
      </c>
      <c r="E9326" s="615">
        <v>0.61</v>
      </c>
      <c r="F9326" s="615">
        <v>0.97</v>
      </c>
    </row>
    <row r="9327" spans="1:6" ht="45">
      <c r="A9327" s="612">
        <v>97125</v>
      </c>
      <c r="B9327" s="613" t="s">
        <v>8970</v>
      </c>
      <c r="C9327" s="614" t="s">
        <v>5421</v>
      </c>
      <c r="D9327" s="615">
        <v>0.55000000000000004</v>
      </c>
      <c r="E9327" s="615">
        <v>0.84</v>
      </c>
      <c r="F9327" s="615">
        <v>1.39</v>
      </c>
    </row>
    <row r="9328" spans="1:6" ht="45">
      <c r="A9328" s="612">
        <v>97126</v>
      </c>
      <c r="B9328" s="613" t="s">
        <v>8971</v>
      </c>
      <c r="C9328" s="614" t="s">
        <v>5421</v>
      </c>
      <c r="D9328" s="615">
        <v>0.71</v>
      </c>
      <c r="E9328" s="615">
        <v>1.07</v>
      </c>
      <c r="F9328" s="615">
        <v>1.78</v>
      </c>
    </row>
    <row r="9329" spans="1:6" ht="45">
      <c r="A9329" s="612">
        <v>97127</v>
      </c>
      <c r="B9329" s="613" t="s">
        <v>8972</v>
      </c>
      <c r="C9329" s="614" t="s">
        <v>5421</v>
      </c>
      <c r="D9329" s="615">
        <v>1.94</v>
      </c>
      <c r="E9329" s="615">
        <v>3.64</v>
      </c>
      <c r="F9329" s="615">
        <v>5.58</v>
      </c>
    </row>
    <row r="9330" spans="1:6" ht="45">
      <c r="A9330" s="612">
        <v>97128</v>
      </c>
      <c r="B9330" s="613" t="s">
        <v>8973</v>
      </c>
      <c r="C9330" s="614" t="s">
        <v>5421</v>
      </c>
      <c r="D9330" s="615">
        <v>5.19</v>
      </c>
      <c r="E9330" s="615">
        <v>5.81</v>
      </c>
      <c r="F9330" s="615">
        <v>11</v>
      </c>
    </row>
    <row r="9331" spans="1:6" ht="45">
      <c r="A9331" s="612">
        <v>97129</v>
      </c>
      <c r="B9331" s="613" t="s">
        <v>8974</v>
      </c>
      <c r="C9331" s="614" t="s">
        <v>5421</v>
      </c>
      <c r="D9331" s="615">
        <v>6.42</v>
      </c>
      <c r="E9331" s="615">
        <v>7.11</v>
      </c>
      <c r="F9331" s="615">
        <v>13.53</v>
      </c>
    </row>
    <row r="9332" spans="1:6" ht="45">
      <c r="A9332" s="612">
        <v>97130</v>
      </c>
      <c r="B9332" s="613" t="s">
        <v>8975</v>
      </c>
      <c r="C9332" s="614" t="s">
        <v>5421</v>
      </c>
      <c r="D9332" s="615">
        <v>7.63</v>
      </c>
      <c r="E9332" s="615">
        <v>8.43</v>
      </c>
      <c r="F9332" s="615">
        <v>16.059999999999999</v>
      </c>
    </row>
    <row r="9333" spans="1:6" ht="45">
      <c r="A9333" s="612">
        <v>97131</v>
      </c>
      <c r="B9333" s="613" t="s">
        <v>8976</v>
      </c>
      <c r="C9333" s="614" t="s">
        <v>5421</v>
      </c>
      <c r="D9333" s="615">
        <v>8.82</v>
      </c>
      <c r="E9333" s="615">
        <v>9.75</v>
      </c>
      <c r="F9333" s="615">
        <v>18.57</v>
      </c>
    </row>
    <row r="9334" spans="1:6" ht="45">
      <c r="A9334" s="612">
        <v>97132</v>
      </c>
      <c r="B9334" s="613" t="s">
        <v>8977</v>
      </c>
      <c r="C9334" s="614" t="s">
        <v>5421</v>
      </c>
      <c r="D9334" s="615">
        <v>10.029999999999999</v>
      </c>
      <c r="E9334" s="615">
        <v>11.06</v>
      </c>
      <c r="F9334" s="615">
        <v>21.09</v>
      </c>
    </row>
    <row r="9335" spans="1:6" ht="45">
      <c r="A9335" s="612">
        <v>97133</v>
      </c>
      <c r="B9335" s="613" t="s">
        <v>8978</v>
      </c>
      <c r="C9335" s="614" t="s">
        <v>5421</v>
      </c>
      <c r="D9335" s="615">
        <v>12.44</v>
      </c>
      <c r="E9335" s="615">
        <v>13.7</v>
      </c>
      <c r="F9335" s="615">
        <v>26.14</v>
      </c>
    </row>
    <row r="9336" spans="1:6" ht="45">
      <c r="A9336" s="612">
        <v>97134</v>
      </c>
      <c r="B9336" s="613" t="s">
        <v>8979</v>
      </c>
      <c r="C9336" s="614" t="s">
        <v>5421</v>
      </c>
      <c r="D9336" s="615">
        <v>1.05</v>
      </c>
      <c r="E9336" s="615">
        <v>1.52</v>
      </c>
      <c r="F9336" s="615">
        <v>2.57</v>
      </c>
    </row>
    <row r="9337" spans="1:6" ht="45">
      <c r="A9337" s="612">
        <v>97135</v>
      </c>
      <c r="B9337" s="613" t="s">
        <v>8980</v>
      </c>
      <c r="C9337" s="614" t="s">
        <v>5421</v>
      </c>
      <c r="D9337" s="615">
        <v>3.1</v>
      </c>
      <c r="E9337" s="615">
        <v>2.5099999999999998</v>
      </c>
      <c r="F9337" s="615">
        <v>5.61</v>
      </c>
    </row>
    <row r="9338" spans="1:6" ht="45">
      <c r="A9338" s="612">
        <v>97136</v>
      </c>
      <c r="B9338" s="613" t="s">
        <v>8981</v>
      </c>
      <c r="C9338" s="614" t="s">
        <v>5421</v>
      </c>
      <c r="D9338" s="615">
        <v>3.81</v>
      </c>
      <c r="E9338" s="615">
        <v>3.09</v>
      </c>
      <c r="F9338" s="615">
        <v>6.9</v>
      </c>
    </row>
    <row r="9339" spans="1:6" ht="45">
      <c r="A9339" s="612">
        <v>97137</v>
      </c>
      <c r="B9339" s="613" t="s">
        <v>8982</v>
      </c>
      <c r="C9339" s="614" t="s">
        <v>5421</v>
      </c>
      <c r="D9339" s="615">
        <v>4.57</v>
      </c>
      <c r="E9339" s="615">
        <v>3.64</v>
      </c>
      <c r="F9339" s="615">
        <v>8.2100000000000009</v>
      </c>
    </row>
    <row r="9340" spans="1:6" ht="45">
      <c r="A9340" s="612">
        <v>97138</v>
      </c>
      <c r="B9340" s="613" t="s">
        <v>8983</v>
      </c>
      <c r="C9340" s="614" t="s">
        <v>5421</v>
      </c>
      <c r="D9340" s="615">
        <v>5.27</v>
      </c>
      <c r="E9340" s="615">
        <v>4.21</v>
      </c>
      <c r="F9340" s="615">
        <v>9.48</v>
      </c>
    </row>
    <row r="9341" spans="1:6" ht="45">
      <c r="A9341" s="612">
        <v>97139</v>
      </c>
      <c r="B9341" s="613" t="s">
        <v>8984</v>
      </c>
      <c r="C9341" s="614" t="s">
        <v>5421</v>
      </c>
      <c r="D9341" s="615">
        <v>5.99</v>
      </c>
      <c r="E9341" s="615">
        <v>4.78</v>
      </c>
      <c r="F9341" s="615">
        <v>10.77</v>
      </c>
    </row>
    <row r="9342" spans="1:6" ht="45">
      <c r="A9342" s="612">
        <v>97140</v>
      </c>
      <c r="B9342" s="613" t="s">
        <v>8985</v>
      </c>
      <c r="C9342" s="614" t="s">
        <v>5421</v>
      </c>
      <c r="D9342" s="615">
        <v>7.44</v>
      </c>
      <c r="E9342" s="615">
        <v>5.91</v>
      </c>
      <c r="F9342" s="615">
        <v>13.35</v>
      </c>
    </row>
    <row r="9343" spans="1:6">
      <c r="A9343" s="621"/>
      <c r="B9343" s="627" t="s">
        <v>11720</v>
      </c>
      <c r="C9343" s="628"/>
      <c r="D9343" s="629"/>
      <c r="E9343" s="629"/>
      <c r="F9343" s="629"/>
    </row>
    <row r="9344" spans="1:6" ht="45">
      <c r="A9344" s="612">
        <v>97141</v>
      </c>
      <c r="B9344" s="613" t="s">
        <v>8986</v>
      </c>
      <c r="C9344" s="614" t="s">
        <v>5421</v>
      </c>
      <c r="D9344" s="615">
        <v>4.4800000000000004</v>
      </c>
      <c r="E9344" s="615">
        <v>4.41</v>
      </c>
      <c r="F9344" s="615">
        <v>8.89</v>
      </c>
    </row>
    <row r="9345" spans="1:6" ht="45">
      <c r="A9345" s="612">
        <v>97142</v>
      </c>
      <c r="B9345" s="613" t="s">
        <v>8987</v>
      </c>
      <c r="C9345" s="614" t="s">
        <v>5421</v>
      </c>
      <c r="D9345" s="615">
        <v>4.92</v>
      </c>
      <c r="E9345" s="615">
        <v>4.9800000000000004</v>
      </c>
      <c r="F9345" s="615">
        <v>9.9</v>
      </c>
    </row>
    <row r="9346" spans="1:6" ht="45">
      <c r="A9346" s="612">
        <v>97143</v>
      </c>
      <c r="B9346" s="613" t="s">
        <v>8988</v>
      </c>
      <c r="C9346" s="614" t="s">
        <v>5421</v>
      </c>
      <c r="D9346" s="615">
        <v>6.04</v>
      </c>
      <c r="E9346" s="615">
        <v>6.41</v>
      </c>
      <c r="F9346" s="615">
        <v>12.45</v>
      </c>
    </row>
    <row r="9347" spans="1:6" ht="45">
      <c r="A9347" s="612">
        <v>97144</v>
      </c>
      <c r="B9347" s="613" t="s">
        <v>8989</v>
      </c>
      <c r="C9347" s="614" t="s">
        <v>5421</v>
      </c>
      <c r="D9347" s="615">
        <v>7.15</v>
      </c>
      <c r="E9347" s="615">
        <v>7.81</v>
      </c>
      <c r="F9347" s="615">
        <v>14.96</v>
      </c>
    </row>
    <row r="9348" spans="1:6" ht="45">
      <c r="A9348" s="612">
        <v>97145</v>
      </c>
      <c r="B9348" s="613" t="s">
        <v>8990</v>
      </c>
      <c r="C9348" s="614" t="s">
        <v>5421</v>
      </c>
      <c r="D9348" s="615">
        <v>8.2899999999999991</v>
      </c>
      <c r="E9348" s="615">
        <v>9.24</v>
      </c>
      <c r="F9348" s="615">
        <v>17.53</v>
      </c>
    </row>
    <row r="9349" spans="1:6" ht="45">
      <c r="A9349" s="612">
        <v>97146</v>
      </c>
      <c r="B9349" s="613" t="s">
        <v>8991</v>
      </c>
      <c r="C9349" s="614" t="s">
        <v>5421</v>
      </c>
      <c r="D9349" s="615">
        <v>9.41</v>
      </c>
      <c r="E9349" s="615">
        <v>10.67</v>
      </c>
      <c r="F9349" s="615">
        <v>20.079999999999998</v>
      </c>
    </row>
    <row r="9350" spans="1:6" ht="45">
      <c r="A9350" s="612">
        <v>97147</v>
      </c>
      <c r="B9350" s="613" t="s">
        <v>8992</v>
      </c>
      <c r="C9350" s="614" t="s">
        <v>5421</v>
      </c>
      <c r="D9350" s="615">
        <v>10.54</v>
      </c>
      <c r="E9350" s="615">
        <v>12.1</v>
      </c>
      <c r="F9350" s="615">
        <v>22.64</v>
      </c>
    </row>
    <row r="9351" spans="1:6" ht="45">
      <c r="A9351" s="612">
        <v>97148</v>
      </c>
      <c r="B9351" s="613" t="s">
        <v>8993</v>
      </c>
      <c r="C9351" s="614" t="s">
        <v>5421</v>
      </c>
      <c r="D9351" s="615">
        <v>11.67</v>
      </c>
      <c r="E9351" s="615">
        <v>13.53</v>
      </c>
      <c r="F9351" s="615">
        <v>25.2</v>
      </c>
    </row>
    <row r="9352" spans="1:6" ht="45">
      <c r="A9352" s="612">
        <v>97149</v>
      </c>
      <c r="B9352" s="613" t="s">
        <v>8994</v>
      </c>
      <c r="C9352" s="614" t="s">
        <v>5421</v>
      </c>
      <c r="D9352" s="615">
        <v>12.83</v>
      </c>
      <c r="E9352" s="615">
        <v>14.96</v>
      </c>
      <c r="F9352" s="615">
        <v>27.79</v>
      </c>
    </row>
    <row r="9353" spans="1:6" ht="45">
      <c r="A9353" s="612">
        <v>97150</v>
      </c>
      <c r="B9353" s="613" t="s">
        <v>8995</v>
      </c>
      <c r="C9353" s="614" t="s">
        <v>5421</v>
      </c>
      <c r="D9353" s="615">
        <v>18.97</v>
      </c>
      <c r="E9353" s="615">
        <v>16.37</v>
      </c>
      <c r="F9353" s="615">
        <v>35.340000000000003</v>
      </c>
    </row>
    <row r="9354" spans="1:6" ht="45">
      <c r="A9354" s="612">
        <v>97151</v>
      </c>
      <c r="B9354" s="613" t="s">
        <v>8996</v>
      </c>
      <c r="C9354" s="614" t="s">
        <v>5421</v>
      </c>
      <c r="D9354" s="615">
        <v>22.01</v>
      </c>
      <c r="E9354" s="615">
        <v>19.21</v>
      </c>
      <c r="F9354" s="615">
        <v>41.22</v>
      </c>
    </row>
    <row r="9355" spans="1:6" ht="45">
      <c r="A9355" s="612">
        <v>97152</v>
      </c>
      <c r="B9355" s="613" t="s">
        <v>8997</v>
      </c>
      <c r="C9355" s="614" t="s">
        <v>5421</v>
      </c>
      <c r="D9355" s="615">
        <v>24.73</v>
      </c>
      <c r="E9355" s="615">
        <v>22.06</v>
      </c>
      <c r="F9355" s="615">
        <v>46.79</v>
      </c>
    </row>
    <row r="9356" spans="1:6" ht="45">
      <c r="A9356" s="612">
        <v>97153</v>
      </c>
      <c r="B9356" s="613" t="s">
        <v>8998</v>
      </c>
      <c r="C9356" s="614" t="s">
        <v>5421</v>
      </c>
      <c r="D9356" s="615">
        <v>27.64</v>
      </c>
      <c r="E9356" s="615">
        <v>24.92</v>
      </c>
      <c r="F9356" s="615">
        <v>52.56</v>
      </c>
    </row>
    <row r="9357" spans="1:6" ht="45">
      <c r="A9357" s="612">
        <v>97154</v>
      </c>
      <c r="B9357" s="613" t="s">
        <v>8999</v>
      </c>
      <c r="C9357" s="614" t="s">
        <v>5421</v>
      </c>
      <c r="D9357" s="615">
        <v>30.61</v>
      </c>
      <c r="E9357" s="615">
        <v>27.75</v>
      </c>
      <c r="F9357" s="615">
        <v>58.36</v>
      </c>
    </row>
    <row r="9358" spans="1:6" ht="45">
      <c r="A9358" s="612">
        <v>97155</v>
      </c>
      <c r="B9358" s="613" t="s">
        <v>9000</v>
      </c>
      <c r="C9358" s="614" t="s">
        <v>5421</v>
      </c>
      <c r="D9358" s="615">
        <v>33.54</v>
      </c>
      <c r="E9358" s="615">
        <v>30.62</v>
      </c>
      <c r="F9358" s="615">
        <v>64.16</v>
      </c>
    </row>
    <row r="9359" spans="1:6" ht="45">
      <c r="A9359" s="630">
        <v>97156</v>
      </c>
      <c r="B9359" s="613" t="s">
        <v>9001</v>
      </c>
      <c r="C9359" s="614" t="s">
        <v>5421</v>
      </c>
      <c r="D9359" s="615">
        <v>39.950000000000003</v>
      </c>
      <c r="E9359" s="615">
        <v>36.32</v>
      </c>
      <c r="F9359" s="615">
        <v>76.27</v>
      </c>
    </row>
    <row r="9360" spans="1:6" ht="45">
      <c r="A9360" s="612">
        <v>97157</v>
      </c>
      <c r="B9360" s="613" t="s">
        <v>9002</v>
      </c>
      <c r="C9360" s="614" t="s">
        <v>5421</v>
      </c>
      <c r="D9360" s="615">
        <v>2.86</v>
      </c>
      <c r="E9360" s="615">
        <v>2.5499999999999998</v>
      </c>
      <c r="F9360" s="615">
        <v>5.41</v>
      </c>
    </row>
    <row r="9361" spans="1:6" ht="45">
      <c r="A9361" s="612">
        <v>97158</v>
      </c>
      <c r="B9361" s="613" t="s">
        <v>9003</v>
      </c>
      <c r="C9361" s="614" t="s">
        <v>5421</v>
      </c>
      <c r="D9361" s="615">
        <v>3.14</v>
      </c>
      <c r="E9361" s="615">
        <v>2.9</v>
      </c>
      <c r="F9361" s="615">
        <v>6.04</v>
      </c>
    </row>
    <row r="9362" spans="1:6" ht="45">
      <c r="A9362" s="612">
        <v>97159</v>
      </c>
      <c r="B9362" s="613" t="s">
        <v>9004</v>
      </c>
      <c r="C9362" s="614" t="s">
        <v>5421</v>
      </c>
      <c r="D9362" s="615">
        <v>3.87</v>
      </c>
      <c r="E9362" s="615">
        <v>3.73</v>
      </c>
      <c r="F9362" s="615">
        <v>7.6</v>
      </c>
    </row>
    <row r="9363" spans="1:6" ht="45">
      <c r="A9363" s="612">
        <v>97160</v>
      </c>
      <c r="B9363" s="613" t="s">
        <v>9005</v>
      </c>
      <c r="C9363" s="614" t="s">
        <v>5421</v>
      </c>
      <c r="D9363" s="615">
        <v>4.5999999999999996</v>
      </c>
      <c r="E9363" s="615">
        <v>4.54</v>
      </c>
      <c r="F9363" s="615">
        <v>9.14</v>
      </c>
    </row>
    <row r="9364" spans="1:6" ht="45">
      <c r="A9364" s="612">
        <v>97161</v>
      </c>
      <c r="B9364" s="613" t="s">
        <v>9006</v>
      </c>
      <c r="C9364" s="614" t="s">
        <v>5421</v>
      </c>
      <c r="D9364" s="615">
        <v>5.33</v>
      </c>
      <c r="E9364" s="615">
        <v>5.41</v>
      </c>
      <c r="F9364" s="615">
        <v>10.74</v>
      </c>
    </row>
    <row r="9365" spans="1:6" ht="45">
      <c r="A9365" s="612">
        <v>97162</v>
      </c>
      <c r="B9365" s="613" t="s">
        <v>9007</v>
      </c>
      <c r="C9365" s="614" t="s">
        <v>5421</v>
      </c>
      <c r="D9365" s="615">
        <v>6.04</v>
      </c>
      <c r="E9365" s="615">
        <v>6.26</v>
      </c>
      <c r="F9365" s="615">
        <v>12.3</v>
      </c>
    </row>
    <row r="9366" spans="1:6" ht="45">
      <c r="A9366" s="612">
        <v>97163</v>
      </c>
      <c r="B9366" s="613" t="s">
        <v>9008</v>
      </c>
      <c r="C9366" s="614" t="s">
        <v>5421</v>
      </c>
      <c r="D9366" s="615">
        <v>6.81</v>
      </c>
      <c r="E9366" s="615">
        <v>7.07</v>
      </c>
      <c r="F9366" s="615">
        <v>13.88</v>
      </c>
    </row>
    <row r="9367" spans="1:6" ht="45">
      <c r="A9367" s="612">
        <v>97164</v>
      </c>
      <c r="B9367" s="613" t="s">
        <v>9009</v>
      </c>
      <c r="C9367" s="614" t="s">
        <v>5421</v>
      </c>
      <c r="D9367" s="615">
        <v>7.53</v>
      </c>
      <c r="E9367" s="615">
        <v>7.93</v>
      </c>
      <c r="F9367" s="615">
        <v>15.46</v>
      </c>
    </row>
    <row r="9368" spans="1:6" ht="45">
      <c r="A9368" s="612">
        <v>97165</v>
      </c>
      <c r="B9368" s="613" t="s">
        <v>9010</v>
      </c>
      <c r="C9368" s="614" t="s">
        <v>5421</v>
      </c>
      <c r="D9368" s="615">
        <v>8.2799999999999994</v>
      </c>
      <c r="E9368" s="615">
        <v>8.7799999999999994</v>
      </c>
      <c r="F9368" s="615">
        <v>17.059999999999999</v>
      </c>
    </row>
    <row r="9369" spans="1:6" ht="45">
      <c r="A9369" s="612">
        <v>97166</v>
      </c>
      <c r="B9369" s="613" t="s">
        <v>9011</v>
      </c>
      <c r="C9369" s="614" t="s">
        <v>5421</v>
      </c>
      <c r="D9369" s="615">
        <v>12.09</v>
      </c>
      <c r="E9369" s="615">
        <v>9.59</v>
      </c>
      <c r="F9369" s="615">
        <v>21.68</v>
      </c>
    </row>
    <row r="9370" spans="1:6" ht="45">
      <c r="A9370" s="612">
        <v>97167</v>
      </c>
      <c r="B9370" s="613" t="s">
        <v>9012</v>
      </c>
      <c r="C9370" s="614" t="s">
        <v>5421</v>
      </c>
      <c r="D9370" s="615">
        <v>14.05</v>
      </c>
      <c r="E9370" s="615">
        <v>11.28</v>
      </c>
      <c r="F9370" s="615">
        <v>25.33</v>
      </c>
    </row>
    <row r="9371" spans="1:6" ht="45">
      <c r="A9371" s="612">
        <v>97168</v>
      </c>
      <c r="B9371" s="613" t="s">
        <v>9013</v>
      </c>
      <c r="C9371" s="614" t="s">
        <v>5421</v>
      </c>
      <c r="D9371" s="615">
        <v>15.7</v>
      </c>
      <c r="E9371" s="615">
        <v>12.97</v>
      </c>
      <c r="F9371" s="615">
        <v>28.67</v>
      </c>
    </row>
    <row r="9372" spans="1:6" ht="45">
      <c r="A9372" s="612">
        <v>97169</v>
      </c>
      <c r="B9372" s="613" t="s">
        <v>9014</v>
      </c>
      <c r="C9372" s="614" t="s">
        <v>5421</v>
      </c>
      <c r="D9372" s="615">
        <v>17.57</v>
      </c>
      <c r="E9372" s="615">
        <v>14.64</v>
      </c>
      <c r="F9372" s="615">
        <v>32.21</v>
      </c>
    </row>
    <row r="9373" spans="1:6" ht="45">
      <c r="A9373" s="612">
        <v>97170</v>
      </c>
      <c r="B9373" s="613" t="s">
        <v>9015</v>
      </c>
      <c r="C9373" s="614" t="s">
        <v>5421</v>
      </c>
      <c r="D9373" s="615">
        <v>19.45</v>
      </c>
      <c r="E9373" s="615">
        <v>16.309999999999999</v>
      </c>
      <c r="F9373" s="615">
        <v>35.76</v>
      </c>
    </row>
    <row r="9374" spans="1:6" ht="45">
      <c r="A9374" s="612">
        <v>97171</v>
      </c>
      <c r="B9374" s="613" t="s">
        <v>9016</v>
      </c>
      <c r="C9374" s="614" t="s">
        <v>5421</v>
      </c>
      <c r="D9374" s="615">
        <v>21.33</v>
      </c>
      <c r="E9374" s="615">
        <v>18.010000000000002</v>
      </c>
      <c r="F9374" s="615">
        <v>39.340000000000003</v>
      </c>
    </row>
    <row r="9375" spans="1:6" ht="45">
      <c r="A9375" s="612">
        <v>97172</v>
      </c>
      <c r="B9375" s="613" t="s">
        <v>9017</v>
      </c>
      <c r="C9375" s="614" t="s">
        <v>5421</v>
      </c>
      <c r="D9375" s="615">
        <v>25.61</v>
      </c>
      <c r="E9375" s="615">
        <v>21.37</v>
      </c>
      <c r="F9375" s="615">
        <v>46.98</v>
      </c>
    </row>
    <row r="9376" spans="1:6">
      <c r="A9376" s="621"/>
      <c r="B9376" s="627" t="s">
        <v>11721</v>
      </c>
      <c r="C9376" s="628"/>
      <c r="D9376" s="629"/>
      <c r="E9376" s="629"/>
      <c r="F9376" s="629"/>
    </row>
    <row r="9377" spans="1:6" ht="30">
      <c r="A9377" s="612">
        <v>103089</v>
      </c>
      <c r="B9377" s="613" t="s">
        <v>10349</v>
      </c>
      <c r="C9377" s="614" t="s">
        <v>5421</v>
      </c>
      <c r="D9377" s="615">
        <v>7.03</v>
      </c>
      <c r="E9377" s="615">
        <v>4.33</v>
      </c>
      <c r="F9377" s="615">
        <v>11.36</v>
      </c>
    </row>
    <row r="9378" spans="1:6" ht="30">
      <c r="A9378" s="612">
        <v>103090</v>
      </c>
      <c r="B9378" s="613" t="s">
        <v>10350</v>
      </c>
      <c r="C9378" s="614" t="s">
        <v>5421</v>
      </c>
      <c r="D9378" s="615">
        <v>8.31</v>
      </c>
      <c r="E9378" s="615">
        <v>5.27</v>
      </c>
      <c r="F9378" s="615">
        <v>13.58</v>
      </c>
    </row>
    <row r="9379" spans="1:6" ht="30">
      <c r="A9379" s="612">
        <v>103091</v>
      </c>
      <c r="B9379" s="613" t="s">
        <v>10351</v>
      </c>
      <c r="C9379" s="614" t="s">
        <v>5421</v>
      </c>
      <c r="D9379" s="615">
        <v>11.56</v>
      </c>
      <c r="E9379" s="615">
        <v>7.57</v>
      </c>
      <c r="F9379" s="615">
        <v>19.13</v>
      </c>
    </row>
    <row r="9380" spans="1:6" ht="30">
      <c r="A9380" s="612">
        <v>103092</v>
      </c>
      <c r="B9380" s="613" t="s">
        <v>10352</v>
      </c>
      <c r="C9380" s="614" t="s">
        <v>5421</v>
      </c>
      <c r="D9380" s="615">
        <v>14.79</v>
      </c>
      <c r="E9380" s="615">
        <v>9.89</v>
      </c>
      <c r="F9380" s="615">
        <v>24.68</v>
      </c>
    </row>
    <row r="9381" spans="1:6" ht="30">
      <c r="A9381" s="612">
        <v>103093</v>
      </c>
      <c r="B9381" s="613" t="s">
        <v>10353</v>
      </c>
      <c r="C9381" s="614" t="s">
        <v>5421</v>
      </c>
      <c r="D9381" s="615">
        <v>22.62</v>
      </c>
      <c r="E9381" s="615">
        <v>15.13</v>
      </c>
      <c r="F9381" s="615">
        <v>37.75</v>
      </c>
    </row>
    <row r="9382" spans="1:6" ht="30">
      <c r="A9382" s="612">
        <v>103094</v>
      </c>
      <c r="B9382" s="613" t="s">
        <v>10354</v>
      </c>
      <c r="C9382" s="614" t="s">
        <v>5421</v>
      </c>
      <c r="D9382" s="615">
        <v>25.87</v>
      </c>
      <c r="E9382" s="615">
        <v>17.46</v>
      </c>
      <c r="F9382" s="615">
        <v>43.33</v>
      </c>
    </row>
    <row r="9383" spans="1:6" ht="30">
      <c r="A9383" s="612">
        <v>103095</v>
      </c>
      <c r="B9383" s="613" t="s">
        <v>10355</v>
      </c>
      <c r="C9383" s="614" t="s">
        <v>5421</v>
      </c>
      <c r="D9383" s="615">
        <v>33.69</v>
      </c>
      <c r="E9383" s="615">
        <v>22.67</v>
      </c>
      <c r="F9383" s="615">
        <v>56.36</v>
      </c>
    </row>
    <row r="9384" spans="1:6" ht="30">
      <c r="A9384" s="612">
        <v>103096</v>
      </c>
      <c r="B9384" s="613" t="s">
        <v>10356</v>
      </c>
      <c r="C9384" s="614" t="s">
        <v>5421</v>
      </c>
      <c r="D9384" s="615">
        <v>36.93</v>
      </c>
      <c r="E9384" s="615">
        <v>25</v>
      </c>
      <c r="F9384" s="615">
        <v>61.93</v>
      </c>
    </row>
    <row r="9385" spans="1:6" ht="30">
      <c r="A9385" s="612">
        <v>103097</v>
      </c>
      <c r="B9385" s="613" t="s">
        <v>10357</v>
      </c>
      <c r="C9385" s="614" t="s">
        <v>5421</v>
      </c>
      <c r="D9385" s="615">
        <v>44.74</v>
      </c>
      <c r="E9385" s="615">
        <v>30.25</v>
      </c>
      <c r="F9385" s="615">
        <v>74.989999999999995</v>
      </c>
    </row>
    <row r="9386" spans="1:6" ht="30">
      <c r="A9386" s="612">
        <v>103098</v>
      </c>
      <c r="B9386" s="613" t="s">
        <v>10358</v>
      </c>
      <c r="C9386" s="614" t="s">
        <v>5421</v>
      </c>
      <c r="D9386" s="615">
        <v>48.01</v>
      </c>
      <c r="E9386" s="615">
        <v>32.54</v>
      </c>
      <c r="F9386" s="615">
        <v>80.55</v>
      </c>
    </row>
    <row r="9387" spans="1:6" ht="30">
      <c r="A9387" s="612">
        <v>103099</v>
      </c>
      <c r="B9387" s="613" t="s">
        <v>10359</v>
      </c>
      <c r="C9387" s="614" t="s">
        <v>5421</v>
      </c>
      <c r="D9387" s="615">
        <v>54.47</v>
      </c>
      <c r="E9387" s="615">
        <v>37.19</v>
      </c>
      <c r="F9387" s="615">
        <v>91.66</v>
      </c>
    </row>
    <row r="9388" spans="1:6" ht="30">
      <c r="A9388" s="612">
        <v>103100</v>
      </c>
      <c r="B9388" s="613" t="s">
        <v>10360</v>
      </c>
      <c r="C9388" s="614" t="s">
        <v>5421</v>
      </c>
      <c r="D9388" s="615">
        <v>57.97</v>
      </c>
      <c r="E9388" s="615">
        <v>39.869999999999997</v>
      </c>
      <c r="F9388" s="615">
        <v>97.84</v>
      </c>
    </row>
    <row r="9389" spans="1:6" ht="30">
      <c r="A9389" s="612">
        <v>103101</v>
      </c>
      <c r="B9389" s="613" t="s">
        <v>10361</v>
      </c>
      <c r="C9389" s="614" t="s">
        <v>5421</v>
      </c>
      <c r="D9389" s="615">
        <v>63.76</v>
      </c>
      <c r="E9389" s="615">
        <v>44.02</v>
      </c>
      <c r="F9389" s="615">
        <v>107.78</v>
      </c>
    </row>
    <row r="9390" spans="1:6" ht="30">
      <c r="A9390" s="612">
        <v>103102</v>
      </c>
      <c r="B9390" s="613" t="s">
        <v>10362</v>
      </c>
      <c r="C9390" s="614" t="s">
        <v>5421</v>
      </c>
      <c r="D9390" s="615">
        <v>73.45</v>
      </c>
      <c r="E9390" s="615">
        <v>50.67</v>
      </c>
      <c r="F9390" s="615">
        <v>124.12</v>
      </c>
    </row>
    <row r="9391" spans="1:6" ht="30">
      <c r="A9391" s="612">
        <v>103103</v>
      </c>
      <c r="B9391" s="613" t="s">
        <v>10363</v>
      </c>
      <c r="C9391" s="614" t="s">
        <v>5421</v>
      </c>
      <c r="D9391" s="615">
        <v>79.22</v>
      </c>
      <c r="E9391" s="615">
        <v>54.85</v>
      </c>
      <c r="F9391" s="615">
        <v>134.07</v>
      </c>
    </row>
    <row r="9392" spans="1:6" ht="30">
      <c r="A9392" s="612">
        <v>103104</v>
      </c>
      <c r="B9392" s="613" t="s">
        <v>10364</v>
      </c>
      <c r="C9392" s="614" t="s">
        <v>5421</v>
      </c>
      <c r="D9392" s="615">
        <v>94.66</v>
      </c>
      <c r="E9392" s="615">
        <v>65.69</v>
      </c>
      <c r="F9392" s="615">
        <v>160.35</v>
      </c>
    </row>
    <row r="9393" spans="1:6">
      <c r="A9393" s="621"/>
      <c r="B9393" s="627" t="s">
        <v>11722</v>
      </c>
      <c r="C9393" s="628"/>
      <c r="D9393" s="629"/>
      <c r="E9393" s="629"/>
      <c r="F9393" s="629"/>
    </row>
    <row r="9394" spans="1:6" ht="30">
      <c r="A9394" s="612">
        <v>103105</v>
      </c>
      <c r="B9394" s="613" t="s">
        <v>10365</v>
      </c>
      <c r="C9394" s="614" t="s">
        <v>5390</v>
      </c>
      <c r="D9394" s="615">
        <v>32.75</v>
      </c>
      <c r="E9394" s="615">
        <v>14.38</v>
      </c>
      <c r="F9394" s="615">
        <v>47.13</v>
      </c>
    </row>
    <row r="9395" spans="1:6" ht="30">
      <c r="A9395" s="612">
        <v>103106</v>
      </c>
      <c r="B9395" s="613" t="s">
        <v>10366</v>
      </c>
      <c r="C9395" s="614" t="s">
        <v>5390</v>
      </c>
      <c r="D9395" s="615">
        <v>38.39</v>
      </c>
      <c r="E9395" s="615">
        <v>18.010000000000002</v>
      </c>
      <c r="F9395" s="615">
        <v>56.4</v>
      </c>
    </row>
    <row r="9396" spans="1:6" ht="30">
      <c r="A9396" s="612">
        <v>103107</v>
      </c>
      <c r="B9396" s="613" t="s">
        <v>10367</v>
      </c>
      <c r="C9396" s="614" t="s">
        <v>5390</v>
      </c>
      <c r="D9396" s="615">
        <v>52.48</v>
      </c>
      <c r="E9396" s="615">
        <v>27.08</v>
      </c>
      <c r="F9396" s="615">
        <v>79.56</v>
      </c>
    </row>
    <row r="9397" spans="1:6" ht="30">
      <c r="A9397" s="612">
        <v>103108</v>
      </c>
      <c r="B9397" s="613" t="s">
        <v>10368</v>
      </c>
      <c r="C9397" s="614" t="s">
        <v>5390</v>
      </c>
      <c r="D9397" s="615">
        <v>66.58</v>
      </c>
      <c r="E9397" s="615">
        <v>36.119999999999997</v>
      </c>
      <c r="F9397" s="615">
        <v>102.7</v>
      </c>
    </row>
    <row r="9398" spans="1:6" ht="30">
      <c r="A9398" s="612">
        <v>103109</v>
      </c>
      <c r="B9398" s="613" t="s">
        <v>10369</v>
      </c>
      <c r="C9398" s="614" t="s">
        <v>5390</v>
      </c>
      <c r="D9398" s="615">
        <v>107.17</v>
      </c>
      <c r="E9398" s="615">
        <v>62.18</v>
      </c>
      <c r="F9398" s="615">
        <v>169.35</v>
      </c>
    </row>
    <row r="9399" spans="1:6" ht="30">
      <c r="A9399" s="612">
        <v>103110</v>
      </c>
      <c r="B9399" s="613" t="s">
        <v>10370</v>
      </c>
      <c r="C9399" s="614" t="s">
        <v>5390</v>
      </c>
      <c r="D9399" s="615">
        <v>121.27</v>
      </c>
      <c r="E9399" s="615">
        <v>71.23</v>
      </c>
      <c r="F9399" s="615">
        <v>192.5</v>
      </c>
    </row>
    <row r="9400" spans="1:6" ht="30">
      <c r="A9400" s="612">
        <v>103111</v>
      </c>
      <c r="B9400" s="613" t="s">
        <v>10371</v>
      </c>
      <c r="C9400" s="614" t="s">
        <v>5390</v>
      </c>
      <c r="D9400" s="615">
        <v>161.87</v>
      </c>
      <c r="E9400" s="615">
        <v>97.29</v>
      </c>
      <c r="F9400" s="615">
        <v>259.16000000000003</v>
      </c>
    </row>
    <row r="9401" spans="1:6" ht="30">
      <c r="A9401" s="612">
        <v>103112</v>
      </c>
      <c r="B9401" s="613" t="s">
        <v>10372</v>
      </c>
      <c r="C9401" s="614" t="s">
        <v>5390</v>
      </c>
      <c r="D9401" s="615">
        <v>176</v>
      </c>
      <c r="E9401" s="615">
        <v>106.31</v>
      </c>
      <c r="F9401" s="615">
        <v>282.31</v>
      </c>
    </row>
    <row r="9402" spans="1:6" ht="30">
      <c r="A9402" s="612">
        <v>103113</v>
      </c>
      <c r="B9402" s="613" t="s">
        <v>10373</v>
      </c>
      <c r="C9402" s="614" t="s">
        <v>5390</v>
      </c>
      <c r="D9402" s="615">
        <v>216.57</v>
      </c>
      <c r="E9402" s="615">
        <v>132.38</v>
      </c>
      <c r="F9402" s="615">
        <v>348.95</v>
      </c>
    </row>
    <row r="9403" spans="1:6" ht="30">
      <c r="A9403" s="612">
        <v>103114</v>
      </c>
      <c r="B9403" s="613" t="s">
        <v>10374</v>
      </c>
      <c r="C9403" s="614" t="s">
        <v>5390</v>
      </c>
      <c r="D9403" s="615">
        <v>230.7</v>
      </c>
      <c r="E9403" s="615">
        <v>141.4</v>
      </c>
      <c r="F9403" s="615">
        <v>372.1</v>
      </c>
    </row>
    <row r="9404" spans="1:6" ht="30">
      <c r="A9404" s="612">
        <v>103115</v>
      </c>
      <c r="B9404" s="613" t="s">
        <v>10375</v>
      </c>
      <c r="C9404" s="614" t="s">
        <v>5390</v>
      </c>
      <c r="D9404" s="615">
        <v>258.89</v>
      </c>
      <c r="E9404" s="615">
        <v>159.51</v>
      </c>
      <c r="F9404" s="615">
        <v>418.4</v>
      </c>
    </row>
    <row r="9405" spans="1:6" ht="30">
      <c r="A9405" s="612">
        <v>103116</v>
      </c>
      <c r="B9405" s="613" t="s">
        <v>10376</v>
      </c>
      <c r="C9405" s="614" t="s">
        <v>5390</v>
      </c>
      <c r="D9405" s="615">
        <v>313.61</v>
      </c>
      <c r="E9405" s="615">
        <v>194.6</v>
      </c>
      <c r="F9405" s="615">
        <v>508.21</v>
      </c>
    </row>
    <row r="9406" spans="1:6" ht="30">
      <c r="A9406" s="612">
        <v>103117</v>
      </c>
      <c r="B9406" s="613" t="s">
        <v>10377</v>
      </c>
      <c r="C9406" s="614" t="s">
        <v>5390</v>
      </c>
      <c r="D9406" s="615">
        <v>341.8</v>
      </c>
      <c r="E9406" s="615">
        <v>212.7</v>
      </c>
      <c r="F9406" s="615">
        <v>554.5</v>
      </c>
    </row>
    <row r="9407" spans="1:6" ht="30">
      <c r="A9407" s="612">
        <v>103118</v>
      </c>
      <c r="B9407" s="613" t="s">
        <v>10378</v>
      </c>
      <c r="C9407" s="614" t="s">
        <v>5390</v>
      </c>
      <c r="D9407" s="615">
        <v>396.5</v>
      </c>
      <c r="E9407" s="615">
        <v>247.8</v>
      </c>
      <c r="F9407" s="615">
        <v>644.29999999999995</v>
      </c>
    </row>
    <row r="9408" spans="1:6" ht="30">
      <c r="A9408" s="612">
        <v>103119</v>
      </c>
      <c r="B9408" s="613" t="s">
        <v>10379</v>
      </c>
      <c r="C9408" s="614" t="s">
        <v>5390</v>
      </c>
      <c r="D9408" s="615">
        <v>424.72</v>
      </c>
      <c r="E9408" s="615">
        <v>265.88</v>
      </c>
      <c r="F9408" s="615">
        <v>690.6</v>
      </c>
    </row>
    <row r="9409" spans="1:6" ht="30">
      <c r="A9409" s="612">
        <v>103120</v>
      </c>
      <c r="B9409" s="613" t="s">
        <v>10380</v>
      </c>
      <c r="C9409" s="614" t="s">
        <v>5390</v>
      </c>
      <c r="D9409" s="615">
        <v>507.63</v>
      </c>
      <c r="E9409" s="615">
        <v>319.07</v>
      </c>
      <c r="F9409" s="615">
        <v>826.7</v>
      </c>
    </row>
    <row r="9410" spans="1:6">
      <c r="A9410" s="621"/>
      <c r="B9410" s="627" t="s">
        <v>11723</v>
      </c>
      <c r="C9410" s="628"/>
      <c r="D9410" s="629"/>
      <c r="E9410" s="629"/>
      <c r="F9410" s="629"/>
    </row>
    <row r="9411" spans="1:6" ht="30">
      <c r="A9411" s="612">
        <v>103121</v>
      </c>
      <c r="B9411" s="613" t="s">
        <v>10381</v>
      </c>
      <c r="C9411" s="614" t="s">
        <v>5390</v>
      </c>
      <c r="D9411" s="615">
        <v>41.86</v>
      </c>
      <c r="E9411" s="615">
        <v>20.28</v>
      </c>
      <c r="F9411" s="615">
        <v>62.14</v>
      </c>
    </row>
    <row r="9412" spans="1:6" ht="30">
      <c r="A9412" s="612">
        <v>103122</v>
      </c>
      <c r="B9412" s="613" t="s">
        <v>10382</v>
      </c>
      <c r="C9412" s="614" t="s">
        <v>5390</v>
      </c>
      <c r="D9412" s="615">
        <v>50.33</v>
      </c>
      <c r="E9412" s="615">
        <v>25.69</v>
      </c>
      <c r="F9412" s="615">
        <v>76.02</v>
      </c>
    </row>
    <row r="9413" spans="1:6" ht="30">
      <c r="A9413" s="612">
        <v>103123</v>
      </c>
      <c r="B9413" s="613" t="s">
        <v>10383</v>
      </c>
      <c r="C9413" s="614" t="s">
        <v>5390</v>
      </c>
      <c r="D9413" s="615">
        <v>71.489999999999995</v>
      </c>
      <c r="E9413" s="615">
        <v>39.270000000000003</v>
      </c>
      <c r="F9413" s="615">
        <v>110.76</v>
      </c>
    </row>
    <row r="9414" spans="1:6" ht="30">
      <c r="A9414" s="612">
        <v>103124</v>
      </c>
      <c r="B9414" s="613" t="s">
        <v>10384</v>
      </c>
      <c r="C9414" s="614" t="s">
        <v>5390</v>
      </c>
      <c r="D9414" s="615">
        <v>92.61</v>
      </c>
      <c r="E9414" s="615">
        <v>52.86</v>
      </c>
      <c r="F9414" s="615">
        <v>145.47</v>
      </c>
    </row>
    <row r="9415" spans="1:6" ht="30">
      <c r="A9415" s="612">
        <v>103125</v>
      </c>
      <c r="B9415" s="613" t="s">
        <v>10385</v>
      </c>
      <c r="C9415" s="614" t="s">
        <v>5390</v>
      </c>
      <c r="D9415" s="615">
        <v>153.53</v>
      </c>
      <c r="E9415" s="615">
        <v>91.93</v>
      </c>
      <c r="F9415" s="615">
        <v>245.46</v>
      </c>
    </row>
    <row r="9416" spans="1:6" ht="30">
      <c r="A9416" s="612">
        <v>103126</v>
      </c>
      <c r="B9416" s="613" t="s">
        <v>10386</v>
      </c>
      <c r="C9416" s="614" t="s">
        <v>5390</v>
      </c>
      <c r="D9416" s="615">
        <v>174.67</v>
      </c>
      <c r="E9416" s="615">
        <v>105.5</v>
      </c>
      <c r="F9416" s="615">
        <v>280.17</v>
      </c>
    </row>
    <row r="9417" spans="1:6" ht="30">
      <c r="A9417" s="612">
        <v>103127</v>
      </c>
      <c r="B9417" s="613" t="s">
        <v>10387</v>
      </c>
      <c r="C9417" s="614" t="s">
        <v>5390</v>
      </c>
      <c r="D9417" s="615">
        <v>235.61</v>
      </c>
      <c r="E9417" s="615">
        <v>144.55000000000001</v>
      </c>
      <c r="F9417" s="615">
        <v>380.16</v>
      </c>
    </row>
    <row r="9418" spans="1:6" ht="30">
      <c r="A9418" s="612">
        <v>103128</v>
      </c>
      <c r="B9418" s="613" t="s">
        <v>10388</v>
      </c>
      <c r="C9418" s="614" t="s">
        <v>5390</v>
      </c>
      <c r="D9418" s="615">
        <v>256.74</v>
      </c>
      <c r="E9418" s="615">
        <v>158.13</v>
      </c>
      <c r="F9418" s="615">
        <v>414.87</v>
      </c>
    </row>
    <row r="9419" spans="1:6" ht="30">
      <c r="A9419" s="612">
        <v>103129</v>
      </c>
      <c r="B9419" s="613" t="s">
        <v>10389</v>
      </c>
      <c r="C9419" s="614" t="s">
        <v>5390</v>
      </c>
      <c r="D9419" s="615">
        <v>317.64999999999998</v>
      </c>
      <c r="E9419" s="615">
        <v>197.21</v>
      </c>
      <c r="F9419" s="615">
        <v>514.86</v>
      </c>
    </row>
    <row r="9420" spans="1:6" ht="30">
      <c r="A9420" s="612">
        <v>103130</v>
      </c>
      <c r="B9420" s="613" t="s">
        <v>10390</v>
      </c>
      <c r="C9420" s="614" t="s">
        <v>5390</v>
      </c>
      <c r="D9420" s="615">
        <v>338.79</v>
      </c>
      <c r="E9420" s="615">
        <v>210.78</v>
      </c>
      <c r="F9420" s="615">
        <v>549.57000000000005</v>
      </c>
    </row>
    <row r="9421" spans="1:6" ht="30">
      <c r="A9421" s="612">
        <v>103131</v>
      </c>
      <c r="B9421" s="613" t="s">
        <v>10391</v>
      </c>
      <c r="C9421" s="614" t="s">
        <v>5390</v>
      </c>
      <c r="D9421" s="615">
        <v>381.11</v>
      </c>
      <c r="E9421" s="615">
        <v>237.91</v>
      </c>
      <c r="F9421" s="615">
        <v>619.02</v>
      </c>
    </row>
    <row r="9422" spans="1:6" ht="30">
      <c r="A9422" s="612">
        <v>103132</v>
      </c>
      <c r="B9422" s="613" t="s">
        <v>10392</v>
      </c>
      <c r="C9422" s="614" t="s">
        <v>5390</v>
      </c>
      <c r="D9422" s="615">
        <v>463.16</v>
      </c>
      <c r="E9422" s="615">
        <v>290.55</v>
      </c>
      <c r="F9422" s="615">
        <v>753.71</v>
      </c>
    </row>
    <row r="9423" spans="1:6" ht="30">
      <c r="A9423" s="612">
        <v>103133</v>
      </c>
      <c r="B9423" s="613" t="s">
        <v>10393</v>
      </c>
      <c r="C9423" s="614" t="s">
        <v>5390</v>
      </c>
      <c r="D9423" s="615">
        <v>505.47</v>
      </c>
      <c r="E9423" s="615">
        <v>317.68</v>
      </c>
      <c r="F9423" s="615">
        <v>823.15</v>
      </c>
    </row>
    <row r="9424" spans="1:6" ht="30">
      <c r="A9424" s="612">
        <v>103134</v>
      </c>
      <c r="B9424" s="613" t="s">
        <v>10394</v>
      </c>
      <c r="C9424" s="614" t="s">
        <v>5390</v>
      </c>
      <c r="D9424" s="615">
        <v>587.52</v>
      </c>
      <c r="E9424" s="615">
        <v>370.34</v>
      </c>
      <c r="F9424" s="615">
        <v>957.86</v>
      </c>
    </row>
    <row r="9425" spans="1:6" ht="30">
      <c r="A9425" s="612">
        <v>103135</v>
      </c>
      <c r="B9425" s="613" t="s">
        <v>10395</v>
      </c>
      <c r="C9425" s="614" t="s">
        <v>5390</v>
      </c>
      <c r="D9425" s="615">
        <v>629.86</v>
      </c>
      <c r="E9425" s="615">
        <v>397.46</v>
      </c>
      <c r="F9425" s="615">
        <v>1027.32</v>
      </c>
    </row>
    <row r="9426" spans="1:6" ht="30">
      <c r="A9426" s="612">
        <v>103136</v>
      </c>
      <c r="B9426" s="613" t="s">
        <v>10396</v>
      </c>
      <c r="C9426" s="614" t="s">
        <v>5390</v>
      </c>
      <c r="D9426" s="615">
        <v>754.2</v>
      </c>
      <c r="E9426" s="615">
        <v>477.26</v>
      </c>
      <c r="F9426" s="615">
        <v>1231.46</v>
      </c>
    </row>
    <row r="9427" spans="1:6">
      <c r="A9427" s="621"/>
      <c r="B9427" s="627" t="s">
        <v>11724</v>
      </c>
      <c r="C9427" s="628"/>
      <c r="D9427" s="629"/>
      <c r="E9427" s="629"/>
      <c r="F9427" s="629"/>
    </row>
    <row r="9428" spans="1:6" ht="30">
      <c r="A9428" s="612">
        <v>103137</v>
      </c>
      <c r="B9428" s="613" t="s">
        <v>10397</v>
      </c>
      <c r="C9428" s="614" t="s">
        <v>5390</v>
      </c>
      <c r="D9428" s="615">
        <v>23.62</v>
      </c>
      <c r="E9428" s="615">
        <v>8.5500000000000007</v>
      </c>
      <c r="F9428" s="615">
        <v>32.17</v>
      </c>
    </row>
    <row r="9429" spans="1:6" ht="30">
      <c r="A9429" s="612">
        <v>103138</v>
      </c>
      <c r="B9429" s="613" t="s">
        <v>10398</v>
      </c>
      <c r="C9429" s="614" t="s">
        <v>5390</v>
      </c>
      <c r="D9429" s="615">
        <v>26.44</v>
      </c>
      <c r="E9429" s="615">
        <v>10.35</v>
      </c>
      <c r="F9429" s="615">
        <v>36.79</v>
      </c>
    </row>
    <row r="9430" spans="1:6" ht="30">
      <c r="A9430" s="612">
        <v>103139</v>
      </c>
      <c r="B9430" s="613" t="s">
        <v>10399</v>
      </c>
      <c r="C9430" s="614" t="s">
        <v>5390</v>
      </c>
      <c r="D9430" s="615">
        <v>33.5</v>
      </c>
      <c r="E9430" s="615">
        <v>14.88</v>
      </c>
      <c r="F9430" s="615">
        <v>48.38</v>
      </c>
    </row>
    <row r="9431" spans="1:6" ht="30">
      <c r="A9431" s="612">
        <v>103140</v>
      </c>
      <c r="B9431" s="613" t="s">
        <v>10400</v>
      </c>
      <c r="C9431" s="614" t="s">
        <v>5390</v>
      </c>
      <c r="D9431" s="615">
        <v>40.520000000000003</v>
      </c>
      <c r="E9431" s="615">
        <v>19.420000000000002</v>
      </c>
      <c r="F9431" s="615">
        <v>59.94</v>
      </c>
    </row>
    <row r="9432" spans="1:6" ht="30">
      <c r="A9432" s="612">
        <v>103141</v>
      </c>
      <c r="B9432" s="613" t="s">
        <v>10401</v>
      </c>
      <c r="C9432" s="614" t="s">
        <v>5390</v>
      </c>
      <c r="D9432" s="615">
        <v>60.85</v>
      </c>
      <c r="E9432" s="615">
        <v>32.44</v>
      </c>
      <c r="F9432" s="615">
        <v>93.29</v>
      </c>
    </row>
    <row r="9433" spans="1:6" ht="30">
      <c r="A9433" s="612">
        <v>103142</v>
      </c>
      <c r="B9433" s="613" t="s">
        <v>10402</v>
      </c>
      <c r="C9433" s="614" t="s">
        <v>5390</v>
      </c>
      <c r="D9433" s="615">
        <v>67.89</v>
      </c>
      <c r="E9433" s="615">
        <v>36.950000000000003</v>
      </c>
      <c r="F9433" s="615">
        <v>104.84</v>
      </c>
    </row>
    <row r="9434" spans="1:6" ht="30">
      <c r="A9434" s="612">
        <v>103143</v>
      </c>
      <c r="B9434" s="613" t="s">
        <v>10403</v>
      </c>
      <c r="C9434" s="614" t="s">
        <v>5390</v>
      </c>
      <c r="D9434" s="615">
        <v>88.17</v>
      </c>
      <c r="E9434" s="615">
        <v>50</v>
      </c>
      <c r="F9434" s="615">
        <v>138.16999999999999</v>
      </c>
    </row>
    <row r="9435" spans="1:6" ht="30">
      <c r="A9435" s="612">
        <v>103144</v>
      </c>
      <c r="B9435" s="613" t="s">
        <v>10404</v>
      </c>
      <c r="C9435" s="614" t="s">
        <v>5390</v>
      </c>
      <c r="D9435" s="615">
        <v>95.21</v>
      </c>
      <c r="E9435" s="615">
        <v>54.53</v>
      </c>
      <c r="F9435" s="615">
        <v>149.74</v>
      </c>
    </row>
    <row r="9436" spans="1:6" ht="30">
      <c r="A9436" s="612">
        <v>103145</v>
      </c>
      <c r="B9436" s="613" t="s">
        <v>10405</v>
      </c>
      <c r="C9436" s="614" t="s">
        <v>5390</v>
      </c>
      <c r="D9436" s="615">
        <v>115.55</v>
      </c>
      <c r="E9436" s="615">
        <v>67.53</v>
      </c>
      <c r="F9436" s="615">
        <v>183.08</v>
      </c>
    </row>
    <row r="9437" spans="1:6" ht="30">
      <c r="A9437" s="612">
        <v>103146</v>
      </c>
      <c r="B9437" s="613" t="s">
        <v>10406</v>
      </c>
      <c r="C9437" s="614" t="s">
        <v>5390</v>
      </c>
      <c r="D9437" s="615">
        <v>122.58</v>
      </c>
      <c r="E9437" s="615">
        <v>72.06</v>
      </c>
      <c r="F9437" s="615">
        <v>194.64</v>
      </c>
    </row>
    <row r="9438" spans="1:6" ht="30">
      <c r="A9438" s="612">
        <v>103147</v>
      </c>
      <c r="B9438" s="613" t="s">
        <v>10407</v>
      </c>
      <c r="C9438" s="614" t="s">
        <v>5390</v>
      </c>
      <c r="D9438" s="615">
        <v>136.69</v>
      </c>
      <c r="E9438" s="615">
        <v>81.099999999999994</v>
      </c>
      <c r="F9438" s="615">
        <v>217.79</v>
      </c>
    </row>
    <row r="9439" spans="1:6" ht="30">
      <c r="A9439" s="612">
        <v>103148</v>
      </c>
      <c r="B9439" s="613" t="s">
        <v>10408</v>
      </c>
      <c r="C9439" s="614" t="s">
        <v>5390</v>
      </c>
      <c r="D9439" s="615">
        <v>164.03</v>
      </c>
      <c r="E9439" s="615">
        <v>98.67</v>
      </c>
      <c r="F9439" s="615">
        <v>262.7</v>
      </c>
    </row>
    <row r="9440" spans="1:6" ht="30">
      <c r="A9440" s="612">
        <v>103149</v>
      </c>
      <c r="B9440" s="613" t="s">
        <v>10409</v>
      </c>
      <c r="C9440" s="614" t="s">
        <v>5390</v>
      </c>
      <c r="D9440" s="615">
        <v>178.13</v>
      </c>
      <c r="E9440" s="615">
        <v>107.7</v>
      </c>
      <c r="F9440" s="615">
        <v>285.83</v>
      </c>
    </row>
    <row r="9441" spans="1:6" ht="30">
      <c r="A9441" s="612">
        <v>103150</v>
      </c>
      <c r="B9441" s="613" t="s">
        <v>10410</v>
      </c>
      <c r="C9441" s="614" t="s">
        <v>5390</v>
      </c>
      <c r="D9441" s="615">
        <v>205.46</v>
      </c>
      <c r="E9441" s="615">
        <v>125.24</v>
      </c>
      <c r="F9441" s="615">
        <v>330.7</v>
      </c>
    </row>
    <row r="9442" spans="1:6" ht="30">
      <c r="A9442" s="612">
        <v>103151</v>
      </c>
      <c r="B9442" s="613" t="s">
        <v>10411</v>
      </c>
      <c r="C9442" s="614" t="s">
        <v>5390</v>
      </c>
      <c r="D9442" s="615">
        <v>219.59</v>
      </c>
      <c r="E9442" s="615">
        <v>134.30000000000001</v>
      </c>
      <c r="F9442" s="615">
        <v>353.89</v>
      </c>
    </row>
    <row r="9443" spans="1:6" ht="30">
      <c r="A9443" s="612">
        <v>103152</v>
      </c>
      <c r="B9443" s="613" t="s">
        <v>10412</v>
      </c>
      <c r="C9443" s="614" t="s">
        <v>5390</v>
      </c>
      <c r="D9443" s="615">
        <v>261.06</v>
      </c>
      <c r="E9443" s="615">
        <v>160.88</v>
      </c>
      <c r="F9443" s="615">
        <v>421.94</v>
      </c>
    </row>
    <row r="9444" spans="1:6">
      <c r="A9444" s="621"/>
      <c r="B9444" s="627" t="s">
        <v>11725</v>
      </c>
      <c r="C9444" s="628"/>
      <c r="D9444" s="629"/>
      <c r="E9444" s="629"/>
      <c r="F9444" s="629"/>
    </row>
    <row r="9445" spans="1:6" ht="45">
      <c r="A9445" s="612">
        <v>97173</v>
      </c>
      <c r="B9445" s="613" t="s">
        <v>9018</v>
      </c>
      <c r="C9445" s="614" t="s">
        <v>5421</v>
      </c>
      <c r="D9445" s="615">
        <v>23.78</v>
      </c>
      <c r="E9445" s="615">
        <v>16.77</v>
      </c>
      <c r="F9445" s="615">
        <v>40.549999999999997</v>
      </c>
    </row>
    <row r="9446" spans="1:6" ht="45">
      <c r="A9446" s="612">
        <v>97174</v>
      </c>
      <c r="B9446" s="613" t="s">
        <v>9019</v>
      </c>
      <c r="C9446" s="614" t="s">
        <v>5421</v>
      </c>
      <c r="D9446" s="615">
        <v>27.64</v>
      </c>
      <c r="E9446" s="615">
        <v>19.3</v>
      </c>
      <c r="F9446" s="615">
        <v>46.94</v>
      </c>
    </row>
    <row r="9447" spans="1:6" ht="45">
      <c r="A9447" s="612">
        <v>97175</v>
      </c>
      <c r="B9447" s="613" t="s">
        <v>9020</v>
      </c>
      <c r="C9447" s="614" t="s">
        <v>5421</v>
      </c>
      <c r="D9447" s="615">
        <v>31.51</v>
      </c>
      <c r="E9447" s="615">
        <v>21.81</v>
      </c>
      <c r="F9447" s="615">
        <v>53.32</v>
      </c>
    </row>
    <row r="9448" spans="1:6" ht="45">
      <c r="A9448" s="612">
        <v>97176</v>
      </c>
      <c r="B9448" s="613" t="s">
        <v>9021</v>
      </c>
      <c r="C9448" s="614" t="s">
        <v>5421</v>
      </c>
      <c r="D9448" s="615">
        <v>35.369999999999997</v>
      </c>
      <c r="E9448" s="615">
        <v>24.34</v>
      </c>
      <c r="F9448" s="615">
        <v>59.71</v>
      </c>
    </row>
    <row r="9449" spans="1:6" ht="45">
      <c r="A9449" s="612">
        <v>97177</v>
      </c>
      <c r="B9449" s="613" t="s">
        <v>9022</v>
      </c>
      <c r="C9449" s="614" t="s">
        <v>5421</v>
      </c>
      <c r="D9449" s="615">
        <v>43.1</v>
      </c>
      <c r="E9449" s="615">
        <v>29.39</v>
      </c>
      <c r="F9449" s="615">
        <v>72.489999999999995</v>
      </c>
    </row>
    <row r="9450" spans="1:6" ht="45">
      <c r="A9450" s="612">
        <v>97178</v>
      </c>
      <c r="B9450" s="613" t="s">
        <v>9023</v>
      </c>
      <c r="C9450" s="614" t="s">
        <v>5421</v>
      </c>
      <c r="D9450" s="615">
        <v>50.78</v>
      </c>
      <c r="E9450" s="615">
        <v>34.479999999999997</v>
      </c>
      <c r="F9450" s="615">
        <v>85.26</v>
      </c>
    </row>
    <row r="9451" spans="1:6" ht="45">
      <c r="A9451" s="612">
        <v>97179</v>
      </c>
      <c r="B9451" s="613" t="s">
        <v>9024</v>
      </c>
      <c r="C9451" s="614" t="s">
        <v>5421</v>
      </c>
      <c r="D9451" s="615">
        <v>58.53</v>
      </c>
      <c r="E9451" s="615">
        <v>39.51</v>
      </c>
      <c r="F9451" s="615">
        <v>98.04</v>
      </c>
    </row>
    <row r="9452" spans="1:6" ht="45">
      <c r="A9452" s="612">
        <v>97180</v>
      </c>
      <c r="B9452" s="613" t="s">
        <v>9025</v>
      </c>
      <c r="C9452" s="614" t="s">
        <v>5421</v>
      </c>
      <c r="D9452" s="615">
        <v>66.23</v>
      </c>
      <c r="E9452" s="615">
        <v>44.59</v>
      </c>
      <c r="F9452" s="615">
        <v>110.82</v>
      </c>
    </row>
    <row r="9453" spans="1:6" ht="45">
      <c r="A9453" s="612">
        <v>97181</v>
      </c>
      <c r="B9453" s="613" t="s">
        <v>9026</v>
      </c>
      <c r="C9453" s="614" t="s">
        <v>5421</v>
      </c>
      <c r="D9453" s="615">
        <v>78.83</v>
      </c>
      <c r="E9453" s="615">
        <v>49.62</v>
      </c>
      <c r="F9453" s="615">
        <v>128.44999999999999</v>
      </c>
    </row>
    <row r="9454" spans="1:6" ht="45">
      <c r="A9454" s="612">
        <v>97182</v>
      </c>
      <c r="B9454" s="613" t="s">
        <v>9027</v>
      </c>
      <c r="C9454" s="614" t="s">
        <v>5421</v>
      </c>
      <c r="D9454" s="615">
        <v>87.04</v>
      </c>
      <c r="E9454" s="615">
        <v>54.7</v>
      </c>
      <c r="F9454" s="615">
        <v>141.74</v>
      </c>
    </row>
    <row r="9455" spans="1:6" ht="45">
      <c r="A9455" s="612">
        <v>97183</v>
      </c>
      <c r="B9455" s="613" t="s">
        <v>9028</v>
      </c>
      <c r="C9455" s="614" t="s">
        <v>5421</v>
      </c>
      <c r="D9455" s="615">
        <v>19.16</v>
      </c>
      <c r="E9455" s="615">
        <v>13.98</v>
      </c>
      <c r="F9455" s="615">
        <v>33.14</v>
      </c>
    </row>
    <row r="9456" spans="1:6" ht="45">
      <c r="A9456" s="612">
        <v>97184</v>
      </c>
      <c r="B9456" s="613" t="s">
        <v>9029</v>
      </c>
      <c r="C9456" s="614" t="s">
        <v>5421</v>
      </c>
      <c r="D9456" s="615">
        <v>22.29</v>
      </c>
      <c r="E9456" s="615">
        <v>16.13</v>
      </c>
      <c r="F9456" s="615">
        <v>38.42</v>
      </c>
    </row>
    <row r="9457" spans="1:6" ht="45">
      <c r="A9457" s="612">
        <v>97185</v>
      </c>
      <c r="B9457" s="613" t="s">
        <v>9030</v>
      </c>
      <c r="C9457" s="614" t="s">
        <v>5421</v>
      </c>
      <c r="D9457" s="615">
        <v>25.41</v>
      </c>
      <c r="E9457" s="615">
        <v>18.32</v>
      </c>
      <c r="F9457" s="615">
        <v>43.73</v>
      </c>
    </row>
    <row r="9458" spans="1:6" ht="45">
      <c r="A9458" s="612">
        <v>97186</v>
      </c>
      <c r="B9458" s="613" t="s">
        <v>9031</v>
      </c>
      <c r="C9458" s="614" t="s">
        <v>5421</v>
      </c>
      <c r="D9458" s="615">
        <v>28.55</v>
      </c>
      <c r="E9458" s="615">
        <v>20.48</v>
      </c>
      <c r="F9458" s="615">
        <v>49.03</v>
      </c>
    </row>
    <row r="9459" spans="1:6" ht="45">
      <c r="A9459" s="612">
        <v>97187</v>
      </c>
      <c r="B9459" s="613" t="s">
        <v>9032</v>
      </c>
      <c r="C9459" s="614" t="s">
        <v>5421</v>
      </c>
      <c r="D9459" s="615">
        <v>34.83</v>
      </c>
      <c r="E9459" s="615">
        <v>24.8</v>
      </c>
      <c r="F9459" s="615">
        <v>59.63</v>
      </c>
    </row>
    <row r="9460" spans="1:6" ht="45">
      <c r="A9460" s="612">
        <v>97188</v>
      </c>
      <c r="B9460" s="613" t="s">
        <v>9033</v>
      </c>
      <c r="C9460" s="614" t="s">
        <v>5421</v>
      </c>
      <c r="D9460" s="615">
        <v>41.06</v>
      </c>
      <c r="E9460" s="615">
        <v>29.16</v>
      </c>
      <c r="F9460" s="615">
        <v>70.22</v>
      </c>
    </row>
    <row r="9461" spans="1:6" ht="45">
      <c r="A9461" s="612">
        <v>97189</v>
      </c>
      <c r="B9461" s="613" t="s">
        <v>9034</v>
      </c>
      <c r="C9461" s="614" t="s">
        <v>5421</v>
      </c>
      <c r="D9461" s="615">
        <v>47.35</v>
      </c>
      <c r="E9461" s="615">
        <v>33.479999999999997</v>
      </c>
      <c r="F9461" s="615">
        <v>80.83</v>
      </c>
    </row>
    <row r="9462" spans="1:6" ht="45">
      <c r="A9462" s="612">
        <v>97190</v>
      </c>
      <c r="B9462" s="613" t="s">
        <v>9035</v>
      </c>
      <c r="C9462" s="614" t="s">
        <v>5421</v>
      </c>
      <c r="D9462" s="615">
        <v>53.59</v>
      </c>
      <c r="E9462" s="615">
        <v>37.83</v>
      </c>
      <c r="F9462" s="615">
        <v>91.42</v>
      </c>
    </row>
    <row r="9463" spans="1:6" ht="45">
      <c r="A9463" s="612">
        <v>97191</v>
      </c>
      <c r="B9463" s="613" t="s">
        <v>9036</v>
      </c>
      <c r="C9463" s="614" t="s">
        <v>5421</v>
      </c>
      <c r="D9463" s="615">
        <v>63.44</v>
      </c>
      <c r="E9463" s="615">
        <v>42.17</v>
      </c>
      <c r="F9463" s="615">
        <v>105.61</v>
      </c>
    </row>
    <row r="9464" spans="1:6" ht="45">
      <c r="A9464" s="612">
        <v>97192</v>
      </c>
      <c r="B9464" s="613" t="s">
        <v>9037</v>
      </c>
      <c r="C9464" s="614" t="s">
        <v>5421</v>
      </c>
      <c r="D9464" s="615">
        <v>70.09</v>
      </c>
      <c r="E9464" s="615">
        <v>46.48</v>
      </c>
      <c r="F9464" s="615">
        <v>116.57</v>
      </c>
    </row>
    <row r="9465" spans="1:6" ht="15.75">
      <c r="A9465" s="621"/>
      <c r="B9465" s="622" t="s">
        <v>11726</v>
      </c>
      <c r="C9465" s="628"/>
      <c r="D9465" s="629"/>
      <c r="E9465" s="629"/>
      <c r="F9465" s="629"/>
    </row>
    <row r="9466" spans="1:6">
      <c r="A9466" s="621"/>
      <c r="B9466" s="627" t="s">
        <v>9038</v>
      </c>
      <c r="C9466" s="628"/>
      <c r="D9466" s="629"/>
      <c r="E9466" s="629"/>
      <c r="F9466" s="629"/>
    </row>
    <row r="9467" spans="1:6" ht="15.75">
      <c r="A9467" s="621"/>
      <c r="B9467" s="622" t="s">
        <v>9039</v>
      </c>
      <c r="C9467" s="610"/>
      <c r="D9467" s="611"/>
      <c r="E9467" s="611"/>
      <c r="F9467" s="611"/>
    </row>
    <row r="9468" spans="1:6">
      <c r="A9468" s="621"/>
      <c r="B9468" s="627" t="s">
        <v>9040</v>
      </c>
      <c r="C9468" s="610"/>
      <c r="D9468" s="611"/>
      <c r="E9468" s="611"/>
      <c r="F9468" s="611"/>
    </row>
    <row r="9469" spans="1:6">
      <c r="A9469" s="621"/>
      <c r="B9469" s="627" t="s">
        <v>9041</v>
      </c>
      <c r="C9469" s="628"/>
      <c r="D9469" s="629"/>
      <c r="E9469" s="629"/>
      <c r="F9469" s="629"/>
    </row>
    <row r="9470" spans="1:6">
      <c r="A9470" s="621"/>
      <c r="B9470" s="627" t="s">
        <v>9042</v>
      </c>
      <c r="C9470" s="610"/>
      <c r="D9470" s="611"/>
      <c r="E9470" s="611"/>
      <c r="F9470" s="611"/>
    </row>
    <row r="9471" spans="1:6" ht="30">
      <c r="A9471" s="617" t="s">
        <v>18619</v>
      </c>
      <c r="B9471" s="618" t="s">
        <v>18620</v>
      </c>
      <c r="C9471" s="619" t="s">
        <v>5421</v>
      </c>
      <c r="D9471" s="620">
        <v>9.23</v>
      </c>
      <c r="E9471" s="620">
        <v>3</v>
      </c>
      <c r="F9471" s="620">
        <v>12.23</v>
      </c>
    </row>
    <row r="9472" spans="1:6" ht="15.75">
      <c r="A9472" s="621"/>
      <c r="B9472" s="622" t="s">
        <v>9043</v>
      </c>
      <c r="C9472" s="628"/>
      <c r="D9472" s="629"/>
      <c r="E9472" s="629"/>
      <c r="F9472" s="629"/>
    </row>
    <row r="9473" spans="1:6">
      <c r="A9473" s="621"/>
      <c r="B9473" s="627" t="s">
        <v>9044</v>
      </c>
      <c r="C9473" s="628"/>
      <c r="D9473" s="629"/>
      <c r="E9473" s="629"/>
      <c r="F9473" s="629"/>
    </row>
    <row r="9474" spans="1:6" ht="30">
      <c r="A9474" s="612">
        <v>87410</v>
      </c>
      <c r="B9474" s="613" t="s">
        <v>9045</v>
      </c>
      <c r="C9474" s="614" t="s">
        <v>5435</v>
      </c>
      <c r="D9474" s="615">
        <v>744.81</v>
      </c>
      <c r="E9474" s="615">
        <v>90.53</v>
      </c>
      <c r="F9474" s="615">
        <v>835.34</v>
      </c>
    </row>
    <row r="9475" spans="1:6">
      <c r="A9475" s="621"/>
      <c r="B9475" s="627" t="s">
        <v>9046</v>
      </c>
      <c r="C9475" s="610"/>
      <c r="D9475" s="611"/>
      <c r="E9475" s="611"/>
      <c r="F9475" s="611"/>
    </row>
    <row r="9476" spans="1:6" ht="30">
      <c r="A9476" s="612">
        <v>87388</v>
      </c>
      <c r="B9476" s="613" t="s">
        <v>9047</v>
      </c>
      <c r="C9476" s="614" t="s">
        <v>5435</v>
      </c>
      <c r="D9476" s="615">
        <v>4257.97</v>
      </c>
      <c r="E9476" s="615">
        <v>68.78</v>
      </c>
      <c r="F9476" s="615">
        <v>4326.75</v>
      </c>
    </row>
    <row r="9477" spans="1:6" ht="30">
      <c r="A9477" s="612">
        <v>87389</v>
      </c>
      <c r="B9477" s="613" t="s">
        <v>9048</v>
      </c>
      <c r="C9477" s="614" t="s">
        <v>5435</v>
      </c>
      <c r="D9477" s="615">
        <v>4286.34</v>
      </c>
      <c r="E9477" s="615">
        <v>53.15</v>
      </c>
      <c r="F9477" s="615">
        <v>4339.49</v>
      </c>
    </row>
    <row r="9478" spans="1:6" ht="30">
      <c r="A9478" s="612">
        <v>87390</v>
      </c>
      <c r="B9478" s="613" t="s">
        <v>9049</v>
      </c>
      <c r="C9478" s="614" t="s">
        <v>5435</v>
      </c>
      <c r="D9478" s="615">
        <v>4318.54</v>
      </c>
      <c r="E9478" s="615">
        <v>40.57</v>
      </c>
      <c r="F9478" s="615">
        <v>4359.1099999999997</v>
      </c>
    </row>
    <row r="9479" spans="1:6" ht="30">
      <c r="A9479" s="612">
        <v>87404</v>
      </c>
      <c r="B9479" s="613" t="s">
        <v>9050</v>
      </c>
      <c r="C9479" s="614" t="s">
        <v>5435</v>
      </c>
      <c r="D9479" s="615">
        <v>4406.99</v>
      </c>
      <c r="E9479" s="615">
        <v>96.2</v>
      </c>
      <c r="F9479" s="615">
        <v>4503.1899999999996</v>
      </c>
    </row>
    <row r="9480" spans="1:6" ht="30">
      <c r="A9480" s="612">
        <v>87405</v>
      </c>
      <c r="B9480" s="613" t="s">
        <v>9051</v>
      </c>
      <c r="C9480" s="614" t="s">
        <v>5435</v>
      </c>
      <c r="D9480" s="615">
        <v>4435.75</v>
      </c>
      <c r="E9480" s="615">
        <v>72.150000000000006</v>
      </c>
      <c r="F9480" s="615">
        <v>4507.8999999999996</v>
      </c>
    </row>
    <row r="9481" spans="1:6">
      <c r="A9481" s="621"/>
      <c r="B9481" s="627" t="s">
        <v>9052</v>
      </c>
      <c r="C9481" s="628"/>
      <c r="D9481" s="629"/>
      <c r="E9481" s="629"/>
      <c r="F9481" s="629"/>
    </row>
    <row r="9482" spans="1:6" ht="30">
      <c r="A9482" s="612">
        <v>87382</v>
      </c>
      <c r="B9482" s="613" t="s">
        <v>9053</v>
      </c>
      <c r="C9482" s="614" t="s">
        <v>5435</v>
      </c>
      <c r="D9482" s="615">
        <v>1489.07</v>
      </c>
      <c r="E9482" s="615">
        <v>68.31</v>
      </c>
      <c r="F9482" s="615">
        <v>1557.38</v>
      </c>
    </row>
    <row r="9483" spans="1:6" ht="30">
      <c r="A9483" s="612">
        <v>87383</v>
      </c>
      <c r="B9483" s="613" t="s">
        <v>9054</v>
      </c>
      <c r="C9483" s="614" t="s">
        <v>5435</v>
      </c>
      <c r="D9483" s="615">
        <v>1497</v>
      </c>
      <c r="E9483" s="615">
        <v>53.61</v>
      </c>
      <c r="F9483" s="615">
        <v>1550.61</v>
      </c>
    </row>
    <row r="9484" spans="1:6" ht="30">
      <c r="A9484" s="612">
        <v>87384</v>
      </c>
      <c r="B9484" s="613" t="s">
        <v>9055</v>
      </c>
      <c r="C9484" s="614" t="s">
        <v>5435</v>
      </c>
      <c r="D9484" s="615">
        <v>1500.98</v>
      </c>
      <c r="E9484" s="615">
        <v>40.57</v>
      </c>
      <c r="F9484" s="615">
        <v>1541.55</v>
      </c>
    </row>
    <row r="9485" spans="1:6" ht="30">
      <c r="A9485" s="612">
        <v>87391</v>
      </c>
      <c r="B9485" s="613" t="s">
        <v>9056</v>
      </c>
      <c r="C9485" s="614" t="s">
        <v>5435</v>
      </c>
      <c r="D9485" s="615">
        <v>4719.04</v>
      </c>
      <c r="E9485" s="615">
        <v>89.15</v>
      </c>
      <c r="F9485" s="615">
        <v>4808.1899999999996</v>
      </c>
    </row>
    <row r="9486" spans="1:6" ht="30">
      <c r="A9486" s="612">
        <v>87393</v>
      </c>
      <c r="B9486" s="613" t="s">
        <v>9057</v>
      </c>
      <c r="C9486" s="614" t="s">
        <v>5435</v>
      </c>
      <c r="D9486" s="615">
        <v>4774.1499999999996</v>
      </c>
      <c r="E9486" s="615">
        <v>72.3</v>
      </c>
      <c r="F9486" s="615">
        <v>4846.45</v>
      </c>
    </row>
    <row r="9487" spans="1:6" ht="30">
      <c r="A9487" s="612">
        <v>87394</v>
      </c>
      <c r="B9487" s="613" t="s">
        <v>9058</v>
      </c>
      <c r="C9487" s="614" t="s">
        <v>5435</v>
      </c>
      <c r="D9487" s="615">
        <v>4827.7700000000004</v>
      </c>
      <c r="E9487" s="615">
        <v>58.7</v>
      </c>
      <c r="F9487" s="615">
        <v>4886.47</v>
      </c>
    </row>
    <row r="9488" spans="1:6" ht="30">
      <c r="A9488" s="612">
        <v>87395</v>
      </c>
      <c r="B9488" s="613" t="s">
        <v>9059</v>
      </c>
      <c r="C9488" s="614" t="s">
        <v>5435</v>
      </c>
      <c r="D9488" s="615">
        <v>2959.57</v>
      </c>
      <c r="E9488" s="615">
        <v>89.15</v>
      </c>
      <c r="F9488" s="615">
        <v>3048.72</v>
      </c>
    </row>
    <row r="9489" spans="1:6" ht="30">
      <c r="A9489" s="612">
        <v>87396</v>
      </c>
      <c r="B9489" s="613" t="s">
        <v>9060</v>
      </c>
      <c r="C9489" s="614" t="s">
        <v>5435</v>
      </c>
      <c r="D9489" s="615">
        <v>2991.05</v>
      </c>
      <c r="E9489" s="615">
        <v>72.3</v>
      </c>
      <c r="F9489" s="615">
        <v>3063.35</v>
      </c>
    </row>
    <row r="9490" spans="1:6" ht="30">
      <c r="A9490" s="612">
        <v>87397</v>
      </c>
      <c r="B9490" s="613" t="s">
        <v>9061</v>
      </c>
      <c r="C9490" s="614" t="s">
        <v>5435</v>
      </c>
      <c r="D9490" s="615">
        <v>3022.09</v>
      </c>
      <c r="E9490" s="615">
        <v>58.7</v>
      </c>
      <c r="F9490" s="615">
        <v>3080.79</v>
      </c>
    </row>
    <row r="9491" spans="1:6" ht="30">
      <c r="A9491" s="612">
        <v>87398</v>
      </c>
      <c r="B9491" s="613" t="s">
        <v>9062</v>
      </c>
      <c r="C9491" s="614" t="s">
        <v>5435</v>
      </c>
      <c r="D9491" s="615">
        <v>1590.05</v>
      </c>
      <c r="E9491" s="615">
        <v>189.09</v>
      </c>
      <c r="F9491" s="615">
        <v>1779.14</v>
      </c>
    </row>
    <row r="9492" spans="1:6">
      <c r="A9492" s="612">
        <v>87401</v>
      </c>
      <c r="B9492" s="613" t="s">
        <v>9063</v>
      </c>
      <c r="C9492" s="614" t="s">
        <v>5435</v>
      </c>
      <c r="D9492" s="615">
        <v>4889.57</v>
      </c>
      <c r="E9492" s="615">
        <v>237</v>
      </c>
      <c r="F9492" s="615">
        <v>5126.57</v>
      </c>
    </row>
    <row r="9493" spans="1:6">
      <c r="A9493" s="612">
        <v>87402</v>
      </c>
      <c r="B9493" s="613" t="s">
        <v>9064</v>
      </c>
      <c r="C9493" s="614" t="s">
        <v>5435</v>
      </c>
      <c r="D9493" s="615">
        <v>3094.07</v>
      </c>
      <c r="E9493" s="615">
        <v>237</v>
      </c>
      <c r="F9493" s="615">
        <v>3331.07</v>
      </c>
    </row>
    <row r="9494" spans="1:6" ht="30">
      <c r="A9494" s="612">
        <v>87407</v>
      </c>
      <c r="B9494" s="613" t="s">
        <v>9065</v>
      </c>
      <c r="C9494" s="614" t="s">
        <v>5435</v>
      </c>
      <c r="D9494" s="615">
        <v>1523.73</v>
      </c>
      <c r="E9494" s="615">
        <v>64.95</v>
      </c>
      <c r="F9494" s="615">
        <v>1588.68</v>
      </c>
    </row>
    <row r="9495" spans="1:6" ht="30">
      <c r="A9495" s="612">
        <v>87408</v>
      </c>
      <c r="B9495" s="613" t="s">
        <v>9066</v>
      </c>
      <c r="C9495" s="614" t="s">
        <v>5435</v>
      </c>
      <c r="D9495" s="615">
        <v>1525.53</v>
      </c>
      <c r="E9495" s="615">
        <v>48.71</v>
      </c>
      <c r="F9495" s="615">
        <v>1574.24</v>
      </c>
    </row>
    <row r="9496" spans="1:6" ht="30">
      <c r="A9496" s="612">
        <v>87385</v>
      </c>
      <c r="B9496" s="613" t="s">
        <v>9067</v>
      </c>
      <c r="C9496" s="614" t="s">
        <v>5435</v>
      </c>
      <c r="D9496" s="615">
        <v>1732.54</v>
      </c>
      <c r="E9496" s="615">
        <v>81.5</v>
      </c>
      <c r="F9496" s="615">
        <v>1814.04</v>
      </c>
    </row>
    <row r="9497" spans="1:6" ht="30">
      <c r="A9497" s="612">
        <v>87386</v>
      </c>
      <c r="B9497" s="613" t="s">
        <v>9068</v>
      </c>
      <c r="C9497" s="614" t="s">
        <v>5435</v>
      </c>
      <c r="D9497" s="615">
        <v>1740.25</v>
      </c>
      <c r="E9497" s="615">
        <v>61.58</v>
      </c>
      <c r="F9497" s="615">
        <v>1801.83</v>
      </c>
    </row>
    <row r="9498" spans="1:6" ht="30">
      <c r="A9498" s="612">
        <v>87387</v>
      </c>
      <c r="B9498" s="613" t="s">
        <v>9069</v>
      </c>
      <c r="C9498" s="614" t="s">
        <v>5435</v>
      </c>
      <c r="D9498" s="615">
        <v>1746.98</v>
      </c>
      <c r="E9498" s="615">
        <v>47.6</v>
      </c>
      <c r="F9498" s="615">
        <v>1794.58</v>
      </c>
    </row>
    <row r="9499" spans="1:6">
      <c r="A9499" s="612">
        <v>87399</v>
      </c>
      <c r="B9499" s="613" t="s">
        <v>9070</v>
      </c>
      <c r="C9499" s="614" t="s">
        <v>5435</v>
      </c>
      <c r="D9499" s="615">
        <v>1836.69</v>
      </c>
      <c r="E9499" s="615">
        <v>203.21</v>
      </c>
      <c r="F9499" s="615">
        <v>2039.9</v>
      </c>
    </row>
    <row r="9500" spans="1:6">
      <c r="A9500" s="617" t="s">
        <v>18621</v>
      </c>
      <c r="B9500" s="618" t="s">
        <v>18622</v>
      </c>
      <c r="C9500" s="619" t="s">
        <v>5815</v>
      </c>
      <c r="D9500" s="620">
        <v>1.22</v>
      </c>
      <c r="E9500" s="620">
        <v>0.11</v>
      </c>
      <c r="F9500" s="620">
        <v>1.33</v>
      </c>
    </row>
    <row r="9501" spans="1:6">
      <c r="A9501" s="617" t="s">
        <v>18623</v>
      </c>
      <c r="B9501" s="618" t="s">
        <v>18624</v>
      </c>
      <c r="C9501" s="619" t="s">
        <v>5815</v>
      </c>
      <c r="D9501" s="620">
        <v>0.71</v>
      </c>
      <c r="E9501" s="620">
        <v>0.11</v>
      </c>
      <c r="F9501" s="620">
        <v>0.82</v>
      </c>
    </row>
    <row r="9502" spans="1:6">
      <c r="A9502" s="621"/>
      <c r="B9502" s="627" t="s">
        <v>9071</v>
      </c>
      <c r="C9502" s="628"/>
      <c r="D9502" s="629"/>
      <c r="E9502" s="629"/>
      <c r="F9502" s="629"/>
    </row>
    <row r="9503" spans="1:6" ht="30">
      <c r="A9503" s="612">
        <v>100468</v>
      </c>
      <c r="B9503" s="613" t="s">
        <v>9072</v>
      </c>
      <c r="C9503" s="614" t="s">
        <v>5435</v>
      </c>
      <c r="D9503" s="615">
        <v>513.07000000000005</v>
      </c>
      <c r="E9503" s="615">
        <v>104.02</v>
      </c>
      <c r="F9503" s="615">
        <v>617.09</v>
      </c>
    </row>
    <row r="9504" spans="1:6" ht="30">
      <c r="A9504" s="612">
        <v>100469</v>
      </c>
      <c r="B9504" s="613" t="s">
        <v>9073</v>
      </c>
      <c r="C9504" s="614" t="s">
        <v>5435</v>
      </c>
      <c r="D9504" s="615">
        <v>449.41</v>
      </c>
      <c r="E9504" s="615">
        <v>49.78</v>
      </c>
      <c r="F9504" s="615">
        <v>499.19</v>
      </c>
    </row>
    <row r="9505" spans="1:6" ht="30">
      <c r="A9505" s="612">
        <v>100470</v>
      </c>
      <c r="B9505" s="613" t="s">
        <v>9074</v>
      </c>
      <c r="C9505" s="614" t="s">
        <v>5435</v>
      </c>
      <c r="D9505" s="615">
        <v>400.41</v>
      </c>
      <c r="E9505" s="615">
        <v>49.78</v>
      </c>
      <c r="F9505" s="615">
        <v>450.19</v>
      </c>
    </row>
    <row r="9506" spans="1:6" ht="30">
      <c r="A9506" s="612">
        <v>100472</v>
      </c>
      <c r="B9506" s="613" t="s">
        <v>9075</v>
      </c>
      <c r="C9506" s="614" t="s">
        <v>5435</v>
      </c>
      <c r="D9506" s="615">
        <v>408.45</v>
      </c>
      <c r="E9506" s="615">
        <v>87.93</v>
      </c>
      <c r="F9506" s="615">
        <v>496.38</v>
      </c>
    </row>
    <row r="9507" spans="1:6" ht="30">
      <c r="A9507" s="612">
        <v>100473</v>
      </c>
      <c r="B9507" s="613" t="s">
        <v>9076</v>
      </c>
      <c r="C9507" s="614" t="s">
        <v>5435</v>
      </c>
      <c r="D9507" s="615">
        <v>393.75</v>
      </c>
      <c r="E9507" s="615">
        <v>54.07</v>
      </c>
      <c r="F9507" s="615">
        <v>447.82</v>
      </c>
    </row>
    <row r="9508" spans="1:6" ht="30">
      <c r="A9508" s="612">
        <v>100474</v>
      </c>
      <c r="B9508" s="613" t="s">
        <v>9077</v>
      </c>
      <c r="C9508" s="614" t="s">
        <v>5435</v>
      </c>
      <c r="D9508" s="615">
        <v>389.19</v>
      </c>
      <c r="E9508" s="615">
        <v>38.11</v>
      </c>
      <c r="F9508" s="615">
        <v>427.3</v>
      </c>
    </row>
    <row r="9509" spans="1:6" ht="30">
      <c r="A9509" s="612">
        <v>100489</v>
      </c>
      <c r="B9509" s="613" t="s">
        <v>9078</v>
      </c>
      <c r="C9509" s="614" t="s">
        <v>5435</v>
      </c>
      <c r="D9509" s="615">
        <v>458.59</v>
      </c>
      <c r="E9509" s="615">
        <v>48.63</v>
      </c>
      <c r="F9509" s="615">
        <v>507.22</v>
      </c>
    </row>
    <row r="9510" spans="1:6" ht="30">
      <c r="A9510" s="612">
        <v>100490</v>
      </c>
      <c r="B9510" s="613" t="s">
        <v>9079</v>
      </c>
      <c r="C9510" s="614" t="s">
        <v>5435</v>
      </c>
      <c r="D9510" s="615">
        <v>399.38</v>
      </c>
      <c r="E9510" s="615">
        <v>45.88</v>
      </c>
      <c r="F9510" s="615">
        <v>445.26</v>
      </c>
    </row>
    <row r="9511" spans="1:6" ht="30">
      <c r="A9511" s="612">
        <v>100491</v>
      </c>
      <c r="B9511" s="613" t="s">
        <v>9080</v>
      </c>
      <c r="C9511" s="614" t="s">
        <v>5435</v>
      </c>
      <c r="D9511" s="615">
        <v>590.12</v>
      </c>
      <c r="E9511" s="615">
        <v>54.25</v>
      </c>
      <c r="F9511" s="615">
        <v>644.37</v>
      </c>
    </row>
    <row r="9512" spans="1:6" ht="30">
      <c r="A9512" s="612">
        <v>100492</v>
      </c>
      <c r="B9512" s="613" t="s">
        <v>9081</v>
      </c>
      <c r="C9512" s="614" t="s">
        <v>5435</v>
      </c>
      <c r="D9512" s="615">
        <v>504.37</v>
      </c>
      <c r="E9512" s="615">
        <v>50.29</v>
      </c>
      <c r="F9512" s="615">
        <v>554.66</v>
      </c>
    </row>
    <row r="9513" spans="1:6" ht="30">
      <c r="A9513" s="612">
        <v>100475</v>
      </c>
      <c r="B9513" s="613" t="s">
        <v>9082</v>
      </c>
      <c r="C9513" s="614" t="s">
        <v>5435</v>
      </c>
      <c r="D9513" s="615">
        <v>587.16999999999996</v>
      </c>
      <c r="E9513" s="615">
        <v>57.44</v>
      </c>
      <c r="F9513" s="615">
        <v>644.61</v>
      </c>
    </row>
    <row r="9514" spans="1:6" ht="45">
      <c r="A9514" s="612">
        <v>100477</v>
      </c>
      <c r="B9514" s="613" t="s">
        <v>9083</v>
      </c>
      <c r="C9514" s="614" t="s">
        <v>5435</v>
      </c>
      <c r="D9514" s="615">
        <v>597.94000000000005</v>
      </c>
      <c r="E9514" s="615">
        <v>109.08</v>
      </c>
      <c r="F9514" s="615">
        <v>707.02</v>
      </c>
    </row>
    <row r="9515" spans="1:6" ht="45">
      <c r="A9515" s="612">
        <v>100478</v>
      </c>
      <c r="B9515" s="613" t="s">
        <v>9084</v>
      </c>
      <c r="C9515" s="614" t="s">
        <v>5435</v>
      </c>
      <c r="D9515" s="615">
        <v>576.98</v>
      </c>
      <c r="E9515" s="615">
        <v>54.84</v>
      </c>
      <c r="F9515" s="615">
        <v>631.82000000000005</v>
      </c>
    </row>
    <row r="9516" spans="1:6" ht="45">
      <c r="A9516" s="612">
        <v>100479</v>
      </c>
      <c r="B9516" s="613" t="s">
        <v>9085</v>
      </c>
      <c r="C9516" s="614" t="s">
        <v>5435</v>
      </c>
      <c r="D9516" s="615">
        <v>573.98</v>
      </c>
      <c r="E9516" s="615">
        <v>42.68</v>
      </c>
      <c r="F9516" s="615">
        <v>616.66</v>
      </c>
    </row>
    <row r="9517" spans="1:6" ht="30">
      <c r="A9517" s="612">
        <v>100480</v>
      </c>
      <c r="B9517" s="613" t="s">
        <v>9086</v>
      </c>
      <c r="C9517" s="614" t="s">
        <v>5435</v>
      </c>
      <c r="D9517" s="615">
        <v>627.12</v>
      </c>
      <c r="E9517" s="615">
        <v>133.66999999999999</v>
      </c>
      <c r="F9517" s="615">
        <v>760.79</v>
      </c>
    </row>
    <row r="9518" spans="1:6" ht="45">
      <c r="A9518" s="617" t="s">
        <v>18625</v>
      </c>
      <c r="B9518" s="618" t="s">
        <v>18626</v>
      </c>
      <c r="C9518" s="619" t="s">
        <v>5435</v>
      </c>
      <c r="D9518" s="620">
        <v>1834.23</v>
      </c>
      <c r="E9518" s="620">
        <v>60.08</v>
      </c>
      <c r="F9518" s="620">
        <v>1894.31</v>
      </c>
    </row>
    <row r="9519" spans="1:6" ht="30">
      <c r="A9519" s="612">
        <v>100481</v>
      </c>
      <c r="B9519" s="613" t="s">
        <v>9087</v>
      </c>
      <c r="C9519" s="614" t="s">
        <v>5435</v>
      </c>
      <c r="D9519" s="615">
        <v>500.76</v>
      </c>
      <c r="E9519" s="615">
        <v>53.76</v>
      </c>
      <c r="F9519" s="615">
        <v>554.52</v>
      </c>
    </row>
    <row r="9520" spans="1:6" ht="45">
      <c r="A9520" s="612">
        <v>100483</v>
      </c>
      <c r="B9520" s="613" t="s">
        <v>9088</v>
      </c>
      <c r="C9520" s="614" t="s">
        <v>5435</v>
      </c>
      <c r="D9520" s="615">
        <v>509.17</v>
      </c>
      <c r="E9520" s="615">
        <v>92.07</v>
      </c>
      <c r="F9520" s="615">
        <v>601.24</v>
      </c>
    </row>
    <row r="9521" spans="1:6" ht="45">
      <c r="A9521" s="612">
        <v>100484</v>
      </c>
      <c r="B9521" s="613" t="s">
        <v>9089</v>
      </c>
      <c r="C9521" s="614" t="s">
        <v>5435</v>
      </c>
      <c r="D9521" s="615">
        <v>495.4</v>
      </c>
      <c r="E9521" s="615">
        <v>58.21</v>
      </c>
      <c r="F9521" s="615">
        <v>553.61</v>
      </c>
    </row>
    <row r="9522" spans="1:6" ht="45">
      <c r="A9522" s="612">
        <v>100485</v>
      </c>
      <c r="B9522" s="613" t="s">
        <v>9090</v>
      </c>
      <c r="C9522" s="614" t="s">
        <v>5435</v>
      </c>
      <c r="D9522" s="615">
        <v>492.55</v>
      </c>
      <c r="E9522" s="615">
        <v>42.52</v>
      </c>
      <c r="F9522" s="615">
        <v>535.07000000000005</v>
      </c>
    </row>
    <row r="9523" spans="1:6" ht="30">
      <c r="A9523" s="612">
        <v>100486</v>
      </c>
      <c r="B9523" s="613" t="s">
        <v>9091</v>
      </c>
      <c r="C9523" s="614" t="s">
        <v>5435</v>
      </c>
      <c r="D9523" s="615">
        <v>545.96</v>
      </c>
      <c r="E9523" s="615">
        <v>128.41</v>
      </c>
      <c r="F9523" s="615">
        <v>674.37</v>
      </c>
    </row>
    <row r="9524" spans="1:6" ht="45">
      <c r="A9524" s="612">
        <v>95563</v>
      </c>
      <c r="B9524" s="613" t="s">
        <v>9092</v>
      </c>
      <c r="C9524" s="614" t="s">
        <v>5435</v>
      </c>
      <c r="D9524" s="615">
        <v>640.61</v>
      </c>
      <c r="E9524" s="615">
        <v>122.74</v>
      </c>
      <c r="F9524" s="615">
        <v>763.35</v>
      </c>
    </row>
    <row r="9525" spans="1:6" ht="30">
      <c r="A9525" s="612">
        <v>87299</v>
      </c>
      <c r="B9525" s="613" t="s">
        <v>9093</v>
      </c>
      <c r="C9525" s="614" t="s">
        <v>5435</v>
      </c>
      <c r="D9525" s="615">
        <v>336.57</v>
      </c>
      <c r="E9525" s="615">
        <v>62.41</v>
      </c>
      <c r="F9525" s="615">
        <v>398.98</v>
      </c>
    </row>
    <row r="9526" spans="1:6" ht="30">
      <c r="A9526" s="612">
        <v>87298</v>
      </c>
      <c r="B9526" s="613" t="s">
        <v>9094</v>
      </c>
      <c r="C9526" s="614" t="s">
        <v>5435</v>
      </c>
      <c r="D9526" s="615">
        <v>543.89</v>
      </c>
      <c r="E9526" s="615">
        <v>67.7</v>
      </c>
      <c r="F9526" s="615">
        <v>611.59</v>
      </c>
    </row>
    <row r="9527" spans="1:6" ht="30">
      <c r="A9527" s="612">
        <v>87313</v>
      </c>
      <c r="B9527" s="613" t="s">
        <v>9095</v>
      </c>
      <c r="C9527" s="614" t="s">
        <v>5435</v>
      </c>
      <c r="D9527" s="615">
        <v>413.49</v>
      </c>
      <c r="E9527" s="615">
        <v>66.180000000000007</v>
      </c>
      <c r="F9527" s="615">
        <v>479.67</v>
      </c>
    </row>
    <row r="9528" spans="1:6" ht="30">
      <c r="A9528" s="612">
        <v>87314</v>
      </c>
      <c r="B9528" s="613" t="s">
        <v>9096</v>
      </c>
      <c r="C9528" s="614" t="s">
        <v>5435</v>
      </c>
      <c r="D9528" s="615">
        <v>414.73</v>
      </c>
      <c r="E9528" s="615">
        <v>56.61</v>
      </c>
      <c r="F9528" s="615">
        <v>471.34</v>
      </c>
    </row>
    <row r="9529" spans="1:6" ht="45">
      <c r="A9529" s="612">
        <v>87322</v>
      </c>
      <c r="B9529" s="613" t="s">
        <v>9097</v>
      </c>
      <c r="C9529" s="614" t="s">
        <v>5435</v>
      </c>
      <c r="D9529" s="615">
        <v>4037.11</v>
      </c>
      <c r="E9529" s="615">
        <v>69.849999999999994</v>
      </c>
      <c r="F9529" s="615">
        <v>4106.96</v>
      </c>
    </row>
    <row r="9530" spans="1:6" ht="45">
      <c r="A9530" s="612">
        <v>87323</v>
      </c>
      <c r="B9530" s="613" t="s">
        <v>9098</v>
      </c>
      <c r="C9530" s="614" t="s">
        <v>5435</v>
      </c>
      <c r="D9530" s="615">
        <v>4052.45</v>
      </c>
      <c r="E9530" s="615">
        <v>55.39</v>
      </c>
      <c r="F9530" s="615">
        <v>4107.84</v>
      </c>
    </row>
    <row r="9531" spans="1:6" ht="45">
      <c r="A9531" s="612">
        <v>87339</v>
      </c>
      <c r="B9531" s="613" t="s">
        <v>9099</v>
      </c>
      <c r="C9531" s="614" t="s">
        <v>5435</v>
      </c>
      <c r="D9531" s="615">
        <v>574.58000000000004</v>
      </c>
      <c r="E9531" s="615">
        <v>158.55000000000001</v>
      </c>
      <c r="F9531" s="615">
        <v>733.13</v>
      </c>
    </row>
    <row r="9532" spans="1:6" ht="45">
      <c r="A9532" s="612">
        <v>87340</v>
      </c>
      <c r="B9532" s="613" t="s">
        <v>9100</v>
      </c>
      <c r="C9532" s="614" t="s">
        <v>5435</v>
      </c>
      <c r="D9532" s="615">
        <v>536.78</v>
      </c>
      <c r="E9532" s="615">
        <v>73.22</v>
      </c>
      <c r="F9532" s="615">
        <v>610</v>
      </c>
    </row>
    <row r="9533" spans="1:6" ht="45">
      <c r="A9533" s="612">
        <v>87341</v>
      </c>
      <c r="B9533" s="613" t="s">
        <v>9101</v>
      </c>
      <c r="C9533" s="614" t="s">
        <v>5435</v>
      </c>
      <c r="D9533" s="615">
        <v>528.29999999999995</v>
      </c>
      <c r="E9533" s="615">
        <v>51.44</v>
      </c>
      <c r="F9533" s="615">
        <v>579.74</v>
      </c>
    </row>
    <row r="9534" spans="1:6" ht="45">
      <c r="A9534" s="612">
        <v>87352</v>
      </c>
      <c r="B9534" s="613" t="s">
        <v>9102</v>
      </c>
      <c r="C9534" s="614" t="s">
        <v>5435</v>
      </c>
      <c r="D9534" s="615">
        <v>435.69</v>
      </c>
      <c r="E9534" s="615">
        <v>124.55</v>
      </c>
      <c r="F9534" s="615">
        <v>560.24</v>
      </c>
    </row>
    <row r="9535" spans="1:6" ht="45">
      <c r="A9535" s="612">
        <v>87353</v>
      </c>
      <c r="B9535" s="613" t="s">
        <v>9103</v>
      </c>
      <c r="C9535" s="614" t="s">
        <v>5435</v>
      </c>
      <c r="D9535" s="615">
        <v>411.18</v>
      </c>
      <c r="E9535" s="615">
        <v>72.91</v>
      </c>
      <c r="F9535" s="615">
        <v>484.09</v>
      </c>
    </row>
    <row r="9536" spans="1:6" ht="45">
      <c r="A9536" s="612">
        <v>87354</v>
      </c>
      <c r="B9536" s="613" t="s">
        <v>9104</v>
      </c>
      <c r="C9536" s="614" t="s">
        <v>5435</v>
      </c>
      <c r="D9536" s="615">
        <v>402.7</v>
      </c>
      <c r="E9536" s="615">
        <v>47.77</v>
      </c>
      <c r="F9536" s="615">
        <v>450.47</v>
      </c>
    </row>
    <row r="9537" spans="1:6" ht="45">
      <c r="A9537" s="612">
        <v>87360</v>
      </c>
      <c r="B9537" s="613" t="s">
        <v>9105</v>
      </c>
      <c r="C9537" s="614" t="s">
        <v>5435</v>
      </c>
      <c r="D9537" s="615">
        <v>3944.3</v>
      </c>
      <c r="E9537" s="615">
        <v>105.54</v>
      </c>
      <c r="F9537" s="615">
        <v>4049.84</v>
      </c>
    </row>
    <row r="9538" spans="1:6" ht="45">
      <c r="A9538" s="612">
        <v>87361</v>
      </c>
      <c r="B9538" s="613" t="s">
        <v>9106</v>
      </c>
      <c r="C9538" s="614" t="s">
        <v>5435</v>
      </c>
      <c r="D9538" s="615">
        <v>3946.39</v>
      </c>
      <c r="E9538" s="615">
        <v>63.11</v>
      </c>
      <c r="F9538" s="615">
        <v>4009.5</v>
      </c>
    </row>
    <row r="9539" spans="1:6" ht="45">
      <c r="A9539" s="612">
        <v>87362</v>
      </c>
      <c r="B9539" s="613" t="s">
        <v>9107</v>
      </c>
      <c r="C9539" s="614" t="s">
        <v>5435</v>
      </c>
      <c r="D9539" s="615">
        <v>3966.98</v>
      </c>
      <c r="E9539" s="615">
        <v>46.24</v>
      </c>
      <c r="F9539" s="615">
        <v>4013.22</v>
      </c>
    </row>
    <row r="9540" spans="1:6" ht="30">
      <c r="A9540" s="612">
        <v>87372</v>
      </c>
      <c r="B9540" s="613" t="s">
        <v>9108</v>
      </c>
      <c r="C9540" s="614" t="s">
        <v>5435</v>
      </c>
      <c r="D9540" s="615">
        <v>592.65</v>
      </c>
      <c r="E9540" s="615">
        <v>174.97</v>
      </c>
      <c r="F9540" s="615">
        <v>767.62</v>
      </c>
    </row>
    <row r="9541" spans="1:6" ht="30">
      <c r="A9541" s="612">
        <v>87377</v>
      </c>
      <c r="B9541" s="613" t="s">
        <v>9109</v>
      </c>
      <c r="C9541" s="614" t="s">
        <v>5435</v>
      </c>
      <c r="D9541" s="615">
        <v>463.3</v>
      </c>
      <c r="E9541" s="615">
        <v>165.51</v>
      </c>
      <c r="F9541" s="615">
        <v>628.80999999999995</v>
      </c>
    </row>
    <row r="9542" spans="1:6" ht="30">
      <c r="A9542" s="612">
        <v>87380</v>
      </c>
      <c r="B9542" s="613" t="s">
        <v>9110</v>
      </c>
      <c r="C9542" s="614" t="s">
        <v>5435</v>
      </c>
      <c r="D9542" s="615">
        <v>4046.25</v>
      </c>
      <c r="E9542" s="615">
        <v>163.25</v>
      </c>
      <c r="F9542" s="615">
        <v>4209.5</v>
      </c>
    </row>
    <row r="9543" spans="1:6" ht="30">
      <c r="A9543" s="612">
        <v>88628</v>
      </c>
      <c r="B9543" s="613" t="s">
        <v>9111</v>
      </c>
      <c r="C9543" s="614" t="s">
        <v>5435</v>
      </c>
      <c r="D9543" s="615">
        <v>456.33</v>
      </c>
      <c r="E9543" s="615">
        <v>52.38</v>
      </c>
      <c r="F9543" s="615">
        <v>508.71</v>
      </c>
    </row>
    <row r="9544" spans="1:6" ht="30">
      <c r="A9544" s="617" t="s">
        <v>18627</v>
      </c>
      <c r="B9544" s="618" t="s">
        <v>18628</v>
      </c>
      <c r="C9544" s="619" t="s">
        <v>5435</v>
      </c>
      <c r="D9544" s="620">
        <v>441.03</v>
      </c>
      <c r="E9544" s="620">
        <v>60.08</v>
      </c>
      <c r="F9544" s="620">
        <v>501.11</v>
      </c>
    </row>
    <row r="9545" spans="1:6" ht="30">
      <c r="A9545" s="612">
        <v>88629</v>
      </c>
      <c r="B9545" s="613" t="s">
        <v>9112</v>
      </c>
      <c r="C9545" s="614" t="s">
        <v>5435</v>
      </c>
      <c r="D9545" s="615">
        <v>496.89</v>
      </c>
      <c r="E9545" s="615">
        <v>128.71</v>
      </c>
      <c r="F9545" s="615">
        <v>625.6</v>
      </c>
    </row>
    <row r="9546" spans="1:6" ht="30">
      <c r="A9546" s="612">
        <v>87301</v>
      </c>
      <c r="B9546" s="613" t="s">
        <v>9113</v>
      </c>
      <c r="C9546" s="614" t="s">
        <v>5435</v>
      </c>
      <c r="D9546" s="615">
        <v>475.19</v>
      </c>
      <c r="E9546" s="615">
        <v>74.3</v>
      </c>
      <c r="F9546" s="615">
        <v>549.49</v>
      </c>
    </row>
    <row r="9547" spans="1:6" ht="30">
      <c r="A9547" s="612">
        <v>87302</v>
      </c>
      <c r="B9547" s="613" t="s">
        <v>9114</v>
      </c>
      <c r="C9547" s="614" t="s">
        <v>5435</v>
      </c>
      <c r="D9547" s="615">
        <v>476.86</v>
      </c>
      <c r="E9547" s="615">
        <v>63.02</v>
      </c>
      <c r="F9547" s="615">
        <v>539.88</v>
      </c>
    </row>
    <row r="9548" spans="1:6" ht="30">
      <c r="A9548" s="612">
        <v>87316</v>
      </c>
      <c r="B9548" s="613" t="s">
        <v>9115</v>
      </c>
      <c r="C9548" s="614" t="s">
        <v>5435</v>
      </c>
      <c r="D9548" s="615">
        <v>363.88</v>
      </c>
      <c r="E9548" s="615">
        <v>71.08</v>
      </c>
      <c r="F9548" s="615">
        <v>434.96</v>
      </c>
    </row>
    <row r="9549" spans="1:6" ht="30">
      <c r="A9549" s="612">
        <v>87317</v>
      </c>
      <c r="B9549" s="613" t="s">
        <v>9116</v>
      </c>
      <c r="C9549" s="614" t="s">
        <v>5435</v>
      </c>
      <c r="D9549" s="615">
        <v>363</v>
      </c>
      <c r="E9549" s="615">
        <v>56.63</v>
      </c>
      <c r="F9549" s="615">
        <v>419.63</v>
      </c>
    </row>
    <row r="9550" spans="1:6" ht="45">
      <c r="A9550" s="612">
        <v>87325</v>
      </c>
      <c r="B9550" s="613" t="s">
        <v>9117</v>
      </c>
      <c r="C9550" s="614" t="s">
        <v>5435</v>
      </c>
      <c r="D9550" s="615">
        <v>3950.78</v>
      </c>
      <c r="E9550" s="615">
        <v>71.84</v>
      </c>
      <c r="F9550" s="615">
        <v>4022.62</v>
      </c>
    </row>
    <row r="9551" spans="1:6" ht="45">
      <c r="A9551" s="612">
        <v>87326</v>
      </c>
      <c r="B9551" s="613" t="s">
        <v>9118</v>
      </c>
      <c r="C9551" s="614" t="s">
        <v>5435</v>
      </c>
      <c r="D9551" s="615">
        <v>3983.58</v>
      </c>
      <c r="E9551" s="615">
        <v>52.19</v>
      </c>
      <c r="F9551" s="615">
        <v>4035.77</v>
      </c>
    </row>
    <row r="9552" spans="1:6" ht="45">
      <c r="A9552" s="612">
        <v>87342</v>
      </c>
      <c r="B9552" s="613" t="s">
        <v>9119</v>
      </c>
      <c r="C9552" s="614" t="s">
        <v>5435</v>
      </c>
      <c r="D9552" s="615">
        <v>492.62</v>
      </c>
      <c r="E9552" s="615">
        <v>127.92</v>
      </c>
      <c r="F9552" s="615">
        <v>620.54</v>
      </c>
    </row>
    <row r="9553" spans="1:6" ht="45">
      <c r="A9553" s="612">
        <v>87343</v>
      </c>
      <c r="B9553" s="613" t="s">
        <v>9120</v>
      </c>
      <c r="C9553" s="614" t="s">
        <v>5435</v>
      </c>
      <c r="D9553" s="615">
        <v>471.34</v>
      </c>
      <c r="E9553" s="615">
        <v>79.349999999999994</v>
      </c>
      <c r="F9553" s="615">
        <v>550.69000000000005</v>
      </c>
    </row>
    <row r="9554" spans="1:6" ht="45">
      <c r="A9554" s="612">
        <v>87344</v>
      </c>
      <c r="B9554" s="613" t="s">
        <v>9121</v>
      </c>
      <c r="C9554" s="614" t="s">
        <v>5435</v>
      </c>
      <c r="D9554" s="615">
        <v>461.46</v>
      </c>
      <c r="E9554" s="615">
        <v>51.28</v>
      </c>
      <c r="F9554" s="615">
        <v>512.74</v>
      </c>
    </row>
    <row r="9555" spans="1:6" ht="45">
      <c r="A9555" s="612">
        <v>87355</v>
      </c>
      <c r="B9555" s="613" t="s">
        <v>9122</v>
      </c>
      <c r="C9555" s="614" t="s">
        <v>5435</v>
      </c>
      <c r="D9555" s="615">
        <v>372.81</v>
      </c>
      <c r="E9555" s="615">
        <v>100.35</v>
      </c>
      <c r="F9555" s="615">
        <v>473.16</v>
      </c>
    </row>
    <row r="9556" spans="1:6" ht="45">
      <c r="A9556" s="612">
        <v>87356</v>
      </c>
      <c r="B9556" s="613" t="s">
        <v>9123</v>
      </c>
      <c r="C9556" s="614" t="s">
        <v>5435</v>
      </c>
      <c r="D9556" s="615">
        <v>357.53</v>
      </c>
      <c r="E9556" s="615">
        <v>64.03</v>
      </c>
      <c r="F9556" s="615">
        <v>421.56</v>
      </c>
    </row>
    <row r="9557" spans="1:6" ht="45">
      <c r="A9557" s="612">
        <v>87357</v>
      </c>
      <c r="B9557" s="613" t="s">
        <v>9124</v>
      </c>
      <c r="C9557" s="614" t="s">
        <v>5435</v>
      </c>
      <c r="D9557" s="615">
        <v>350.68</v>
      </c>
      <c r="E9557" s="615">
        <v>46.55</v>
      </c>
      <c r="F9557" s="615">
        <v>397.23</v>
      </c>
    </row>
    <row r="9558" spans="1:6" ht="45">
      <c r="A9558" s="612">
        <v>87363</v>
      </c>
      <c r="B9558" s="613" t="s">
        <v>9125</v>
      </c>
      <c r="C9558" s="614" t="s">
        <v>5435</v>
      </c>
      <c r="D9558" s="615">
        <v>3893.08</v>
      </c>
      <c r="E9558" s="615">
        <v>89.77</v>
      </c>
      <c r="F9558" s="615">
        <v>3982.85</v>
      </c>
    </row>
    <row r="9559" spans="1:6" ht="45">
      <c r="A9559" s="612">
        <v>87364</v>
      </c>
      <c r="B9559" s="613" t="s">
        <v>9126</v>
      </c>
      <c r="C9559" s="614" t="s">
        <v>5435</v>
      </c>
      <c r="D9559" s="615">
        <v>3913.49</v>
      </c>
      <c r="E9559" s="615">
        <v>48.53</v>
      </c>
      <c r="F9559" s="615">
        <v>3962.02</v>
      </c>
    </row>
    <row r="9560" spans="1:6" ht="30">
      <c r="A9560" s="612">
        <v>87373</v>
      </c>
      <c r="B9560" s="613" t="s">
        <v>9127</v>
      </c>
      <c r="C9560" s="614" t="s">
        <v>5435</v>
      </c>
      <c r="D9560" s="615">
        <v>520.16999999999996</v>
      </c>
      <c r="E9560" s="615">
        <v>165.51</v>
      </c>
      <c r="F9560" s="615">
        <v>685.68</v>
      </c>
    </row>
    <row r="9561" spans="1:6" ht="30">
      <c r="A9561" s="612">
        <v>87378</v>
      </c>
      <c r="B9561" s="613" t="s">
        <v>9128</v>
      </c>
      <c r="C9561" s="614" t="s">
        <v>5435</v>
      </c>
      <c r="D9561" s="615">
        <v>409.11</v>
      </c>
      <c r="E9561" s="615">
        <v>160.11000000000001</v>
      </c>
      <c r="F9561" s="615">
        <v>569.22</v>
      </c>
    </row>
    <row r="9562" spans="1:6" ht="30">
      <c r="A9562" s="612">
        <v>87381</v>
      </c>
      <c r="B9562" s="613" t="s">
        <v>9129</v>
      </c>
      <c r="C9562" s="614" t="s">
        <v>5435</v>
      </c>
      <c r="D9562" s="615">
        <v>3990.85</v>
      </c>
      <c r="E9562" s="615">
        <v>157.85</v>
      </c>
      <c r="F9562" s="615">
        <v>4148.7</v>
      </c>
    </row>
    <row r="9563" spans="1:6" ht="30">
      <c r="A9563" s="612">
        <v>88630</v>
      </c>
      <c r="B9563" s="613" t="s">
        <v>9130</v>
      </c>
      <c r="C9563" s="614" t="s">
        <v>5435</v>
      </c>
      <c r="D9563" s="615">
        <v>379.7</v>
      </c>
      <c r="E9563" s="615">
        <v>51.46</v>
      </c>
      <c r="F9563" s="615">
        <v>431.16</v>
      </c>
    </row>
    <row r="9564" spans="1:6" ht="30">
      <c r="A9564" s="612">
        <v>88631</v>
      </c>
      <c r="B9564" s="613" t="s">
        <v>9131</v>
      </c>
      <c r="C9564" s="614" t="s">
        <v>5435</v>
      </c>
      <c r="D9564" s="615">
        <v>436.26</v>
      </c>
      <c r="E9564" s="615">
        <v>124.51</v>
      </c>
      <c r="F9564" s="615">
        <v>560.77</v>
      </c>
    </row>
    <row r="9565" spans="1:6" ht="30">
      <c r="A9565" s="612">
        <v>87302</v>
      </c>
      <c r="B9565" s="613" t="s">
        <v>9114</v>
      </c>
      <c r="C9565" s="614" t="s">
        <v>5435</v>
      </c>
      <c r="D9565" s="615">
        <v>476.86</v>
      </c>
      <c r="E9565" s="615">
        <v>63.02</v>
      </c>
      <c r="F9565" s="615">
        <v>539.88</v>
      </c>
    </row>
    <row r="9566" spans="1:6" ht="30">
      <c r="A9566" s="612">
        <v>87304</v>
      </c>
      <c r="B9566" s="613" t="s">
        <v>9132</v>
      </c>
      <c r="C9566" s="614" t="s">
        <v>5435</v>
      </c>
      <c r="D9566" s="615">
        <v>427.15</v>
      </c>
      <c r="E9566" s="615">
        <v>67.400000000000006</v>
      </c>
      <c r="F9566" s="615">
        <v>494.55</v>
      </c>
    </row>
    <row r="9567" spans="1:6" ht="30">
      <c r="A9567" s="612">
        <v>87305</v>
      </c>
      <c r="B9567" s="613" t="s">
        <v>9133</v>
      </c>
      <c r="C9567" s="614" t="s">
        <v>5435</v>
      </c>
      <c r="D9567" s="615">
        <v>431.53</v>
      </c>
      <c r="E9567" s="615">
        <v>65.31</v>
      </c>
      <c r="F9567" s="615">
        <v>496.84</v>
      </c>
    </row>
    <row r="9568" spans="1:6" ht="30">
      <c r="A9568" s="612">
        <v>87308</v>
      </c>
      <c r="B9568" s="613" t="s">
        <v>9134</v>
      </c>
      <c r="C9568" s="614" t="s">
        <v>5435</v>
      </c>
      <c r="D9568" s="615">
        <v>395.98</v>
      </c>
      <c r="E9568" s="615">
        <v>64.87</v>
      </c>
      <c r="F9568" s="615">
        <v>460.85</v>
      </c>
    </row>
    <row r="9569" spans="1:6" ht="30">
      <c r="A9569" s="612">
        <v>87310</v>
      </c>
      <c r="B9569" s="613" t="s">
        <v>9135</v>
      </c>
      <c r="C9569" s="614" t="s">
        <v>5435</v>
      </c>
      <c r="D9569" s="615">
        <v>327.89</v>
      </c>
      <c r="E9569" s="615">
        <v>65.86</v>
      </c>
      <c r="F9569" s="615">
        <v>393.75</v>
      </c>
    </row>
    <row r="9570" spans="1:6" ht="30">
      <c r="A9570" s="612">
        <v>87311</v>
      </c>
      <c r="B9570" s="613" t="s">
        <v>9136</v>
      </c>
      <c r="C9570" s="614" t="s">
        <v>5435</v>
      </c>
      <c r="D9570" s="615">
        <v>327.39999999999998</v>
      </c>
      <c r="E9570" s="615">
        <v>56.32</v>
      </c>
      <c r="F9570" s="615">
        <v>383.72</v>
      </c>
    </row>
    <row r="9571" spans="1:6" ht="45">
      <c r="A9571" s="612">
        <v>87319</v>
      </c>
      <c r="B9571" s="613" t="s">
        <v>9137</v>
      </c>
      <c r="C9571" s="614" t="s">
        <v>5435</v>
      </c>
      <c r="D9571" s="615">
        <v>3931.9</v>
      </c>
      <c r="E9571" s="615">
        <v>66.180000000000007</v>
      </c>
      <c r="F9571" s="615">
        <v>3998.08</v>
      </c>
    </row>
    <row r="9572" spans="1:6" ht="45">
      <c r="A9572" s="612">
        <v>87320</v>
      </c>
      <c r="B9572" s="613" t="s">
        <v>9138</v>
      </c>
      <c r="C9572" s="614" t="s">
        <v>5435</v>
      </c>
      <c r="D9572" s="615">
        <v>3947.81</v>
      </c>
      <c r="E9572" s="615">
        <v>57.23</v>
      </c>
      <c r="F9572" s="615">
        <v>4005.04</v>
      </c>
    </row>
    <row r="9573" spans="1:6" ht="45">
      <c r="A9573" s="612">
        <v>87345</v>
      </c>
      <c r="B9573" s="613" t="s">
        <v>9139</v>
      </c>
      <c r="C9573" s="614" t="s">
        <v>5435</v>
      </c>
      <c r="D9573" s="615">
        <v>440.54</v>
      </c>
      <c r="E9573" s="615">
        <v>113.97</v>
      </c>
      <c r="F9573" s="615">
        <v>554.51</v>
      </c>
    </row>
    <row r="9574" spans="1:6" ht="45">
      <c r="A9574" s="612">
        <v>87346</v>
      </c>
      <c r="B9574" s="613" t="s">
        <v>9140</v>
      </c>
      <c r="C9574" s="614" t="s">
        <v>5435</v>
      </c>
      <c r="D9574" s="615">
        <v>423.43</v>
      </c>
      <c r="E9574" s="615">
        <v>73.38</v>
      </c>
      <c r="F9574" s="615">
        <v>496.81</v>
      </c>
    </row>
    <row r="9575" spans="1:6" ht="45">
      <c r="A9575" s="612">
        <v>87347</v>
      </c>
      <c r="B9575" s="613" t="s">
        <v>9141</v>
      </c>
      <c r="C9575" s="614" t="s">
        <v>5435</v>
      </c>
      <c r="D9575" s="615">
        <v>415.13</v>
      </c>
      <c r="E9575" s="615">
        <v>51.59</v>
      </c>
      <c r="F9575" s="615">
        <v>466.72</v>
      </c>
    </row>
    <row r="9576" spans="1:6" ht="45">
      <c r="A9576" s="612">
        <v>87350</v>
      </c>
      <c r="B9576" s="613" t="s">
        <v>9142</v>
      </c>
      <c r="C9576" s="614" t="s">
        <v>5435</v>
      </c>
      <c r="D9576" s="615">
        <v>340.6</v>
      </c>
      <c r="E9576" s="615">
        <v>98.2</v>
      </c>
      <c r="F9576" s="615">
        <v>438.8</v>
      </c>
    </row>
    <row r="9577" spans="1:6" ht="45">
      <c r="A9577" s="612">
        <v>87351</v>
      </c>
      <c r="B9577" s="613" t="s">
        <v>9143</v>
      </c>
      <c r="C9577" s="614" t="s">
        <v>5435</v>
      </c>
      <c r="D9577" s="615">
        <v>318.17</v>
      </c>
      <c r="E9577" s="615">
        <v>50.23</v>
      </c>
      <c r="F9577" s="615">
        <v>368.4</v>
      </c>
    </row>
    <row r="9578" spans="1:6" ht="45">
      <c r="A9578" s="612">
        <v>87358</v>
      </c>
      <c r="B9578" s="613" t="s">
        <v>9144</v>
      </c>
      <c r="C9578" s="614" t="s">
        <v>5435</v>
      </c>
      <c r="D9578" s="615">
        <v>3865.72</v>
      </c>
      <c r="E9578" s="615">
        <v>82.26</v>
      </c>
      <c r="F9578" s="615">
        <v>3947.98</v>
      </c>
    </row>
    <row r="9579" spans="1:6" ht="45">
      <c r="A9579" s="612">
        <v>87359</v>
      </c>
      <c r="B9579" s="613" t="s">
        <v>9145</v>
      </c>
      <c r="C9579" s="614" t="s">
        <v>5435</v>
      </c>
      <c r="D9579" s="615">
        <v>3868.22</v>
      </c>
      <c r="E9579" s="615">
        <v>54.96</v>
      </c>
      <c r="F9579" s="615">
        <v>3923.18</v>
      </c>
    </row>
    <row r="9580" spans="1:6" ht="30">
      <c r="A9580" s="612">
        <v>87374</v>
      </c>
      <c r="B9580" s="613" t="s">
        <v>9146</v>
      </c>
      <c r="C9580" s="614" t="s">
        <v>5435</v>
      </c>
      <c r="D9580" s="615">
        <v>474.4</v>
      </c>
      <c r="E9580" s="615">
        <v>166.73</v>
      </c>
      <c r="F9580" s="615">
        <v>641.13</v>
      </c>
    </row>
    <row r="9581" spans="1:6" ht="30">
      <c r="A9581" s="612">
        <v>87376</v>
      </c>
      <c r="B9581" s="613" t="s">
        <v>9147</v>
      </c>
      <c r="C9581" s="614" t="s">
        <v>5435</v>
      </c>
      <c r="D9581" s="615">
        <v>375.78</v>
      </c>
      <c r="E9581" s="615">
        <v>162.21</v>
      </c>
      <c r="F9581" s="615">
        <v>537.99</v>
      </c>
    </row>
    <row r="9582" spans="1:6" ht="30">
      <c r="A9582" s="612">
        <v>87379</v>
      </c>
      <c r="B9582" s="613" t="s">
        <v>9148</v>
      </c>
      <c r="C9582" s="614" t="s">
        <v>5435</v>
      </c>
      <c r="D9582" s="615">
        <v>3957.04</v>
      </c>
      <c r="E9582" s="615">
        <v>159.94999999999999</v>
      </c>
      <c r="F9582" s="615">
        <v>4116.99</v>
      </c>
    </row>
    <row r="9583" spans="1:6" ht="45">
      <c r="A9583" s="612">
        <v>87283</v>
      </c>
      <c r="B9583" s="613" t="s">
        <v>9149</v>
      </c>
      <c r="C9583" s="614" t="s">
        <v>5435</v>
      </c>
      <c r="D9583" s="615">
        <v>341.88</v>
      </c>
      <c r="E9583" s="615">
        <v>66.33</v>
      </c>
      <c r="F9583" s="615">
        <v>408.21</v>
      </c>
    </row>
    <row r="9584" spans="1:6" ht="45">
      <c r="A9584" s="612">
        <v>87284</v>
      </c>
      <c r="B9584" s="613" t="s">
        <v>9150</v>
      </c>
      <c r="C9584" s="614" t="s">
        <v>5435</v>
      </c>
      <c r="D9584" s="615">
        <v>342.72</v>
      </c>
      <c r="E9584" s="615">
        <v>58.3</v>
      </c>
      <c r="F9584" s="615">
        <v>401.02</v>
      </c>
    </row>
    <row r="9585" spans="1:6" ht="30">
      <c r="A9585" s="612">
        <v>87307</v>
      </c>
      <c r="B9585" s="613" t="s">
        <v>9151</v>
      </c>
      <c r="C9585" s="614" t="s">
        <v>5435</v>
      </c>
      <c r="D9585" s="615">
        <v>396.38</v>
      </c>
      <c r="E9585" s="615">
        <v>74.3</v>
      </c>
      <c r="F9585" s="615">
        <v>470.68</v>
      </c>
    </row>
    <row r="9586" spans="1:6" ht="45">
      <c r="A9586" s="612">
        <v>87329</v>
      </c>
      <c r="B9586" s="613" t="s">
        <v>9152</v>
      </c>
      <c r="C9586" s="614" t="s">
        <v>5435</v>
      </c>
      <c r="D9586" s="615">
        <v>352.77</v>
      </c>
      <c r="E9586" s="615">
        <v>96.82</v>
      </c>
      <c r="F9586" s="615">
        <v>449.59</v>
      </c>
    </row>
    <row r="9587" spans="1:6" ht="45">
      <c r="A9587" s="612">
        <v>87330</v>
      </c>
      <c r="B9587" s="613" t="s">
        <v>9153</v>
      </c>
      <c r="C9587" s="614" t="s">
        <v>5435</v>
      </c>
      <c r="D9587" s="615">
        <v>332.34</v>
      </c>
      <c r="E9587" s="615">
        <v>51.75</v>
      </c>
      <c r="F9587" s="615">
        <v>384.09</v>
      </c>
    </row>
    <row r="9588" spans="1:6" ht="45">
      <c r="A9588" s="612">
        <v>87348</v>
      </c>
      <c r="B9588" s="613" t="s">
        <v>9154</v>
      </c>
      <c r="C9588" s="614" t="s">
        <v>5435</v>
      </c>
      <c r="D9588" s="615">
        <v>402.49</v>
      </c>
      <c r="E9588" s="615">
        <v>102.64</v>
      </c>
      <c r="F9588" s="615">
        <v>505.13</v>
      </c>
    </row>
    <row r="9589" spans="1:6" ht="45">
      <c r="A9589" s="612">
        <v>87349</v>
      </c>
      <c r="B9589" s="613" t="s">
        <v>9155</v>
      </c>
      <c r="C9589" s="614" t="s">
        <v>5435</v>
      </c>
      <c r="D9589" s="615">
        <v>381.55</v>
      </c>
      <c r="E9589" s="615">
        <v>48.52</v>
      </c>
      <c r="F9589" s="615">
        <v>430.07</v>
      </c>
    </row>
    <row r="9590" spans="1:6" ht="45">
      <c r="A9590" s="612">
        <v>87366</v>
      </c>
      <c r="B9590" s="613" t="s">
        <v>9156</v>
      </c>
      <c r="C9590" s="614" t="s">
        <v>5435</v>
      </c>
      <c r="D9590" s="615">
        <v>391.26</v>
      </c>
      <c r="E9590" s="615">
        <v>167.32</v>
      </c>
      <c r="F9590" s="615">
        <v>558.58000000000004</v>
      </c>
    </row>
    <row r="9591" spans="1:6" ht="45">
      <c r="A9591" s="612">
        <v>87367</v>
      </c>
      <c r="B9591" s="613" t="s">
        <v>9157</v>
      </c>
      <c r="C9591" s="614" t="s">
        <v>5435</v>
      </c>
      <c r="D9591" s="615">
        <v>451.9</v>
      </c>
      <c r="E9591" s="615">
        <v>168.67</v>
      </c>
      <c r="F9591" s="615">
        <v>620.57000000000005</v>
      </c>
    </row>
    <row r="9592" spans="1:6" ht="30">
      <c r="A9592" s="612">
        <v>87375</v>
      </c>
      <c r="B9592" s="613" t="s">
        <v>9158</v>
      </c>
      <c r="C9592" s="614" t="s">
        <v>5435</v>
      </c>
      <c r="D9592" s="615">
        <v>443.18</v>
      </c>
      <c r="E9592" s="615">
        <v>169.87</v>
      </c>
      <c r="F9592" s="615">
        <v>613.04999999999995</v>
      </c>
    </row>
    <row r="9593" spans="1:6" ht="45">
      <c r="A9593" s="612">
        <v>87280</v>
      </c>
      <c r="B9593" s="613" t="s">
        <v>9159</v>
      </c>
      <c r="C9593" s="614" t="s">
        <v>5435</v>
      </c>
      <c r="D9593" s="615">
        <v>321.08999999999997</v>
      </c>
      <c r="E9593" s="615">
        <v>73.84</v>
      </c>
      <c r="F9593" s="615">
        <v>394.93</v>
      </c>
    </row>
    <row r="9594" spans="1:6" ht="45">
      <c r="A9594" s="612">
        <v>87281</v>
      </c>
      <c r="B9594" s="613" t="s">
        <v>9160</v>
      </c>
      <c r="C9594" s="614" t="s">
        <v>5435</v>
      </c>
      <c r="D9594" s="615">
        <v>323.29000000000002</v>
      </c>
      <c r="E9594" s="615">
        <v>65.02</v>
      </c>
      <c r="F9594" s="615">
        <v>388.31</v>
      </c>
    </row>
    <row r="9595" spans="1:6" ht="45">
      <c r="A9595" s="612">
        <v>87327</v>
      </c>
      <c r="B9595" s="613" t="s">
        <v>9161</v>
      </c>
      <c r="C9595" s="614" t="s">
        <v>5435</v>
      </c>
      <c r="D9595" s="615">
        <v>327.97</v>
      </c>
      <c r="E9595" s="615">
        <v>89.46</v>
      </c>
      <c r="F9595" s="615">
        <v>417.43</v>
      </c>
    </row>
    <row r="9596" spans="1:6" ht="45">
      <c r="A9596" s="612">
        <v>87328</v>
      </c>
      <c r="B9596" s="613" t="s">
        <v>9162</v>
      </c>
      <c r="C9596" s="614" t="s">
        <v>5435</v>
      </c>
      <c r="D9596" s="615">
        <v>310.24</v>
      </c>
      <c r="E9596" s="615">
        <v>49.45</v>
      </c>
      <c r="F9596" s="615">
        <v>359.69</v>
      </c>
    </row>
    <row r="9597" spans="1:6" ht="45">
      <c r="A9597" s="612">
        <v>87365</v>
      </c>
      <c r="B9597" s="613" t="s">
        <v>9163</v>
      </c>
      <c r="C9597" s="614" t="s">
        <v>5435</v>
      </c>
      <c r="D9597" s="615">
        <v>367.14</v>
      </c>
      <c r="E9597" s="615">
        <v>162.21</v>
      </c>
      <c r="F9597" s="615">
        <v>529.35</v>
      </c>
    </row>
    <row r="9598" spans="1:6">
      <c r="A9598" s="621"/>
      <c r="B9598" s="627" t="s">
        <v>9164</v>
      </c>
      <c r="C9598" s="628"/>
      <c r="D9598" s="629"/>
      <c r="E9598" s="629"/>
      <c r="F9598" s="629"/>
    </row>
    <row r="9599" spans="1:6" ht="30">
      <c r="A9599" s="612">
        <v>100464</v>
      </c>
      <c r="B9599" s="613" t="s">
        <v>9165</v>
      </c>
      <c r="C9599" s="614" t="s">
        <v>5435</v>
      </c>
      <c r="D9599" s="615">
        <v>421.1</v>
      </c>
      <c r="E9599" s="615">
        <v>81.5</v>
      </c>
      <c r="F9599" s="615">
        <v>502.6</v>
      </c>
    </row>
    <row r="9600" spans="1:6" ht="30">
      <c r="A9600" s="612">
        <v>100465</v>
      </c>
      <c r="B9600" s="613" t="s">
        <v>9166</v>
      </c>
      <c r="C9600" s="614" t="s">
        <v>5435</v>
      </c>
      <c r="D9600" s="615">
        <v>410.36</v>
      </c>
      <c r="E9600" s="615">
        <v>53.76</v>
      </c>
      <c r="F9600" s="615">
        <v>464.12</v>
      </c>
    </row>
    <row r="9601" spans="1:6" ht="30">
      <c r="A9601" s="612">
        <v>100466</v>
      </c>
      <c r="B9601" s="613" t="s">
        <v>9167</v>
      </c>
      <c r="C9601" s="614" t="s">
        <v>5435</v>
      </c>
      <c r="D9601" s="615">
        <v>405.82</v>
      </c>
      <c r="E9601" s="615">
        <v>39.94</v>
      </c>
      <c r="F9601" s="615">
        <v>445.76</v>
      </c>
    </row>
    <row r="9602" spans="1:6" ht="45">
      <c r="A9602" s="612">
        <v>100487</v>
      </c>
      <c r="B9602" s="613" t="s">
        <v>9168</v>
      </c>
      <c r="C9602" s="614" t="s">
        <v>5435</v>
      </c>
      <c r="D9602" s="615">
        <v>360.72</v>
      </c>
      <c r="E9602" s="615">
        <v>52.05</v>
      </c>
      <c r="F9602" s="615">
        <v>412.77</v>
      </c>
    </row>
    <row r="9603" spans="1:6" ht="30">
      <c r="A9603" s="612">
        <v>100488</v>
      </c>
      <c r="B9603" s="613" t="s">
        <v>9169</v>
      </c>
      <c r="C9603" s="614" t="s">
        <v>5435</v>
      </c>
      <c r="D9603" s="615">
        <v>418.1</v>
      </c>
      <c r="E9603" s="615">
        <v>49.7</v>
      </c>
      <c r="F9603" s="615">
        <v>467.8</v>
      </c>
    </row>
    <row r="9604" spans="1:6" ht="45">
      <c r="A9604" s="612">
        <v>87289</v>
      </c>
      <c r="B9604" s="613" t="s">
        <v>9170</v>
      </c>
      <c r="C9604" s="614" t="s">
        <v>5435</v>
      </c>
      <c r="D9604" s="615">
        <v>384.69</v>
      </c>
      <c r="E9604" s="615">
        <v>74.599999999999994</v>
      </c>
      <c r="F9604" s="615">
        <v>459.29</v>
      </c>
    </row>
    <row r="9605" spans="1:6" ht="45">
      <c r="A9605" s="612">
        <v>87290</v>
      </c>
      <c r="B9605" s="613" t="s">
        <v>9171</v>
      </c>
      <c r="C9605" s="614" t="s">
        <v>5435</v>
      </c>
      <c r="D9605" s="615">
        <v>385.86</v>
      </c>
      <c r="E9605" s="615">
        <v>63.65</v>
      </c>
      <c r="F9605" s="615">
        <v>449.51</v>
      </c>
    </row>
    <row r="9606" spans="1:6" ht="45">
      <c r="A9606" s="612">
        <v>87333</v>
      </c>
      <c r="B9606" s="613" t="s">
        <v>9172</v>
      </c>
      <c r="C9606" s="614" t="s">
        <v>5435</v>
      </c>
      <c r="D9606" s="615">
        <v>382.99</v>
      </c>
      <c r="E9606" s="615">
        <v>82.11</v>
      </c>
      <c r="F9606" s="615">
        <v>465.1</v>
      </c>
    </row>
    <row r="9607" spans="1:6" ht="45">
      <c r="A9607" s="612">
        <v>87334</v>
      </c>
      <c r="B9607" s="613" t="s">
        <v>9173</v>
      </c>
      <c r="C9607" s="614" t="s">
        <v>5435</v>
      </c>
      <c r="D9607" s="615">
        <v>372.28</v>
      </c>
      <c r="E9607" s="615">
        <v>56.34</v>
      </c>
      <c r="F9607" s="615">
        <v>428.62</v>
      </c>
    </row>
    <row r="9608" spans="1:6" ht="45">
      <c r="A9608" s="612">
        <v>87368</v>
      </c>
      <c r="B9608" s="613" t="s">
        <v>9174</v>
      </c>
      <c r="C9608" s="614" t="s">
        <v>5435</v>
      </c>
      <c r="D9608" s="615">
        <v>430.46</v>
      </c>
      <c r="E9608" s="615">
        <v>170.02</v>
      </c>
      <c r="F9608" s="615">
        <v>600.48</v>
      </c>
    </row>
    <row r="9609" spans="1:6" ht="30">
      <c r="A9609" s="612">
        <v>88626</v>
      </c>
      <c r="B9609" s="613" t="s">
        <v>9175</v>
      </c>
      <c r="C9609" s="614" t="s">
        <v>5435</v>
      </c>
      <c r="D9609" s="615">
        <v>416.82</v>
      </c>
      <c r="E9609" s="615">
        <v>59.43</v>
      </c>
      <c r="F9609" s="615">
        <v>476.25</v>
      </c>
    </row>
    <row r="9610" spans="1:6" ht="30">
      <c r="A9610" s="612">
        <v>88627</v>
      </c>
      <c r="B9610" s="613" t="s">
        <v>9176</v>
      </c>
      <c r="C9610" s="614" t="s">
        <v>5435</v>
      </c>
      <c r="D9610" s="615">
        <v>456.19</v>
      </c>
      <c r="E9610" s="615">
        <v>131.86000000000001</v>
      </c>
      <c r="F9610" s="615">
        <v>588.04999999999995</v>
      </c>
    </row>
    <row r="9611" spans="1:6" ht="45">
      <c r="A9611" s="612">
        <v>87286</v>
      </c>
      <c r="B9611" s="613" t="s">
        <v>9177</v>
      </c>
      <c r="C9611" s="614" t="s">
        <v>5435</v>
      </c>
      <c r="D9611" s="615">
        <v>405.73</v>
      </c>
      <c r="E9611" s="615">
        <v>79.05</v>
      </c>
      <c r="F9611" s="615">
        <v>484.78</v>
      </c>
    </row>
    <row r="9612" spans="1:6" ht="45">
      <c r="A9612" s="612">
        <v>87287</v>
      </c>
      <c r="B9612" s="613" t="s">
        <v>9178</v>
      </c>
      <c r="C9612" s="614" t="s">
        <v>5435</v>
      </c>
      <c r="D9612" s="615">
        <v>406.4</v>
      </c>
      <c r="E9612" s="615">
        <v>59.51</v>
      </c>
      <c r="F9612" s="615">
        <v>465.91</v>
      </c>
    </row>
    <row r="9613" spans="1:6" ht="45">
      <c r="A9613" s="612">
        <v>87331</v>
      </c>
      <c r="B9613" s="613" t="s">
        <v>9179</v>
      </c>
      <c r="C9613" s="614" t="s">
        <v>5435</v>
      </c>
      <c r="D9613" s="615">
        <v>411.92</v>
      </c>
      <c r="E9613" s="615">
        <v>94.98</v>
      </c>
      <c r="F9613" s="615">
        <v>506.9</v>
      </c>
    </row>
    <row r="9614" spans="1:6" ht="45">
      <c r="A9614" s="612">
        <v>87332</v>
      </c>
      <c r="B9614" s="613" t="s">
        <v>9180</v>
      </c>
      <c r="C9614" s="614" t="s">
        <v>5435</v>
      </c>
      <c r="D9614" s="615">
        <v>394</v>
      </c>
      <c r="E9614" s="615">
        <v>52.51</v>
      </c>
      <c r="F9614" s="615">
        <v>446.51</v>
      </c>
    </row>
    <row r="9615" spans="1:6" ht="45">
      <c r="A9615" s="612">
        <v>87292</v>
      </c>
      <c r="B9615" s="613" t="s">
        <v>9181</v>
      </c>
      <c r="C9615" s="614" t="s">
        <v>5435</v>
      </c>
      <c r="D9615" s="615">
        <v>392.38</v>
      </c>
      <c r="E9615" s="615">
        <v>68.930000000000007</v>
      </c>
      <c r="F9615" s="615">
        <v>461.31</v>
      </c>
    </row>
    <row r="9616" spans="1:6" ht="45">
      <c r="A9616" s="612">
        <v>87335</v>
      </c>
      <c r="B9616" s="613" t="s">
        <v>9182</v>
      </c>
      <c r="C9616" s="614" t="s">
        <v>5435</v>
      </c>
      <c r="D9616" s="615">
        <v>381.58</v>
      </c>
      <c r="E9616" s="615">
        <v>75.98</v>
      </c>
      <c r="F9616" s="615">
        <v>457.56</v>
      </c>
    </row>
    <row r="9617" spans="1:6" ht="45">
      <c r="A9617" s="612">
        <v>87336</v>
      </c>
      <c r="B9617" s="613" t="s">
        <v>9183</v>
      </c>
      <c r="C9617" s="614" t="s">
        <v>5435</v>
      </c>
      <c r="D9617" s="615">
        <v>381.35</v>
      </c>
      <c r="E9617" s="615">
        <v>54.03</v>
      </c>
      <c r="F9617" s="615">
        <v>435.38</v>
      </c>
    </row>
    <row r="9618" spans="1:6" ht="45">
      <c r="A9618" s="612">
        <v>87369</v>
      </c>
      <c r="B9618" s="613" t="s">
        <v>9184</v>
      </c>
      <c r="C9618" s="614" t="s">
        <v>5435</v>
      </c>
      <c r="D9618" s="615">
        <v>438.9</v>
      </c>
      <c r="E9618" s="615">
        <v>166.73</v>
      </c>
      <c r="F9618" s="615">
        <v>605.63</v>
      </c>
    </row>
    <row r="9619" spans="1:6" ht="45">
      <c r="A9619" s="612">
        <v>87337</v>
      </c>
      <c r="B9619" s="613" t="s">
        <v>9185</v>
      </c>
      <c r="C9619" s="614" t="s">
        <v>5435</v>
      </c>
      <c r="D9619" s="615">
        <v>370.73</v>
      </c>
      <c r="E9619" s="615">
        <v>74.75</v>
      </c>
      <c r="F9619" s="615">
        <v>445.48</v>
      </c>
    </row>
    <row r="9620" spans="1:6" ht="45">
      <c r="A9620" s="612">
        <v>87370</v>
      </c>
      <c r="B9620" s="613" t="s">
        <v>9186</v>
      </c>
      <c r="C9620" s="614" t="s">
        <v>5435</v>
      </c>
      <c r="D9620" s="615">
        <v>419.34</v>
      </c>
      <c r="E9620" s="615">
        <v>167.76</v>
      </c>
      <c r="F9620" s="615">
        <v>587.1</v>
      </c>
    </row>
    <row r="9621" spans="1:6" ht="45">
      <c r="A9621" s="612">
        <v>88715</v>
      </c>
      <c r="B9621" s="613" t="s">
        <v>9187</v>
      </c>
      <c r="C9621" s="614" t="s">
        <v>5435</v>
      </c>
      <c r="D9621" s="615">
        <v>370.69</v>
      </c>
      <c r="E9621" s="615">
        <v>65.25</v>
      </c>
      <c r="F9621" s="615">
        <v>435.94</v>
      </c>
    </row>
    <row r="9622" spans="1:6" ht="45">
      <c r="A9622" s="612">
        <v>87294</v>
      </c>
      <c r="B9622" s="613" t="s">
        <v>9188</v>
      </c>
      <c r="C9622" s="614" t="s">
        <v>5435</v>
      </c>
      <c r="D9622" s="615">
        <v>374.59</v>
      </c>
      <c r="E9622" s="615">
        <v>67.78</v>
      </c>
      <c r="F9622" s="615">
        <v>442.37</v>
      </c>
    </row>
    <row r="9623" spans="1:6" ht="45">
      <c r="A9623" s="612">
        <v>87295</v>
      </c>
      <c r="B9623" s="613" t="s">
        <v>9189</v>
      </c>
      <c r="C9623" s="614" t="s">
        <v>5435</v>
      </c>
      <c r="D9623" s="615">
        <v>364.48</v>
      </c>
      <c r="E9623" s="615">
        <v>84.72</v>
      </c>
      <c r="F9623" s="615">
        <v>449.2</v>
      </c>
    </row>
    <row r="9624" spans="1:6" ht="45">
      <c r="A9624" s="612">
        <v>87296</v>
      </c>
      <c r="B9624" s="613" t="s">
        <v>9190</v>
      </c>
      <c r="C9624" s="614" t="s">
        <v>5435</v>
      </c>
      <c r="D9624" s="615">
        <v>360.54</v>
      </c>
      <c r="E9624" s="615">
        <v>59.97</v>
      </c>
      <c r="F9624" s="615">
        <v>420.51</v>
      </c>
    </row>
    <row r="9625" spans="1:6" ht="45">
      <c r="A9625" s="612">
        <v>87338</v>
      </c>
      <c r="B9625" s="613" t="s">
        <v>9191</v>
      </c>
      <c r="C9625" s="614" t="s">
        <v>5435</v>
      </c>
      <c r="D9625" s="615">
        <v>354.5</v>
      </c>
      <c r="E9625" s="615">
        <v>66.430000000000007</v>
      </c>
      <c r="F9625" s="615">
        <v>420.93</v>
      </c>
    </row>
    <row r="9626" spans="1:6" ht="45">
      <c r="A9626" s="612">
        <v>87371</v>
      </c>
      <c r="B9626" s="613" t="s">
        <v>9192</v>
      </c>
      <c r="C9626" s="614" t="s">
        <v>5435</v>
      </c>
      <c r="D9626" s="615">
        <v>404.95</v>
      </c>
      <c r="E9626" s="615">
        <v>163.41</v>
      </c>
      <c r="F9626" s="615">
        <v>568.36</v>
      </c>
    </row>
    <row r="9627" spans="1:6">
      <c r="A9627" s="621"/>
      <c r="B9627" s="627" t="s">
        <v>9193</v>
      </c>
      <c r="C9627" s="628"/>
      <c r="D9627" s="629"/>
      <c r="E9627" s="629"/>
      <c r="F9627" s="629"/>
    </row>
    <row r="9628" spans="1:6">
      <c r="A9628" s="621"/>
      <c r="B9628" s="627" t="s">
        <v>9194</v>
      </c>
      <c r="C9628" s="628"/>
      <c r="D9628" s="629"/>
      <c r="E9628" s="629"/>
      <c r="F9628" s="629"/>
    </row>
    <row r="9629" spans="1:6" ht="15.75">
      <c r="A9629" s="621"/>
      <c r="B9629" s="622" t="s">
        <v>9195</v>
      </c>
      <c r="C9629" s="628"/>
      <c r="D9629" s="629"/>
      <c r="E9629" s="629"/>
      <c r="F9629" s="629"/>
    </row>
    <row r="9630" spans="1:6">
      <c r="A9630" s="621"/>
      <c r="B9630" s="627" t="s">
        <v>9196</v>
      </c>
      <c r="C9630" s="610"/>
      <c r="D9630" s="611"/>
      <c r="E9630" s="611"/>
      <c r="F9630" s="611"/>
    </row>
    <row r="9631" spans="1:6">
      <c r="A9631" s="621"/>
      <c r="B9631" s="627" t="s">
        <v>9197</v>
      </c>
      <c r="C9631" s="628"/>
      <c r="D9631" s="629"/>
      <c r="E9631" s="629"/>
      <c r="F9631" s="629"/>
    </row>
    <row r="9632" spans="1:6">
      <c r="A9632" s="621"/>
      <c r="B9632" s="627" t="s">
        <v>9198</v>
      </c>
      <c r="C9632" s="628"/>
      <c r="D9632" s="629"/>
      <c r="E9632" s="629"/>
      <c r="F9632" s="629"/>
    </row>
    <row r="9633" spans="1:6">
      <c r="A9633" s="621"/>
      <c r="B9633" s="627" t="s">
        <v>9199</v>
      </c>
      <c r="C9633" s="628"/>
      <c r="D9633" s="629"/>
      <c r="E9633" s="629"/>
      <c r="F9633" s="629"/>
    </row>
    <row r="9634" spans="1:6">
      <c r="A9634" s="621"/>
      <c r="B9634" s="627" t="s">
        <v>9200</v>
      </c>
      <c r="C9634" s="628"/>
      <c r="D9634" s="629"/>
      <c r="E9634" s="629"/>
      <c r="F9634" s="629"/>
    </row>
    <row r="9635" spans="1:6">
      <c r="A9635" s="621"/>
      <c r="B9635" s="627" t="s">
        <v>9201</v>
      </c>
      <c r="C9635" s="628"/>
      <c r="D9635" s="629"/>
      <c r="E9635" s="629"/>
      <c r="F9635" s="629"/>
    </row>
    <row r="9636" spans="1:6">
      <c r="A9636" s="621"/>
      <c r="B9636" s="627" t="s">
        <v>9202</v>
      </c>
      <c r="C9636" s="628"/>
      <c r="D9636" s="629"/>
      <c r="E9636" s="629"/>
      <c r="F9636" s="629"/>
    </row>
    <row r="9637" spans="1:6">
      <c r="A9637" s="621"/>
      <c r="B9637" s="627" t="s">
        <v>11727</v>
      </c>
      <c r="C9637" s="628"/>
      <c r="D9637" s="629"/>
      <c r="E9637" s="629"/>
      <c r="F9637" s="629"/>
    </row>
    <row r="9638" spans="1:6" ht="15.75">
      <c r="A9638" s="621"/>
      <c r="B9638" s="622" t="s">
        <v>9203</v>
      </c>
      <c r="C9638" s="628"/>
      <c r="D9638" s="629"/>
      <c r="E9638" s="629"/>
      <c r="F9638" s="629"/>
    </row>
    <row r="9639" spans="1:6">
      <c r="A9639" s="621"/>
      <c r="B9639" s="627" t="s">
        <v>11728</v>
      </c>
      <c r="C9639" s="628"/>
      <c r="D9639" s="629"/>
      <c r="E9639" s="629"/>
      <c r="F9639" s="629"/>
    </row>
    <row r="9640" spans="1:6">
      <c r="A9640" s="612">
        <v>96393</v>
      </c>
      <c r="B9640" s="613" t="s">
        <v>9204</v>
      </c>
      <c r="C9640" s="614" t="s">
        <v>5435</v>
      </c>
      <c r="D9640" s="615">
        <v>97.88</v>
      </c>
      <c r="E9640" s="615">
        <v>1.4</v>
      </c>
      <c r="F9640" s="615">
        <v>99.28</v>
      </c>
    </row>
    <row r="9641" spans="1:6">
      <c r="A9641" s="612">
        <v>96394</v>
      </c>
      <c r="B9641" s="613" t="s">
        <v>9205</v>
      </c>
      <c r="C9641" s="614" t="s">
        <v>5435</v>
      </c>
      <c r="D9641" s="615">
        <v>157.47999999999999</v>
      </c>
      <c r="E9641" s="615">
        <v>1.4</v>
      </c>
      <c r="F9641" s="615">
        <v>158.88</v>
      </c>
    </row>
    <row r="9642" spans="1:6">
      <c r="A9642" s="621"/>
      <c r="B9642" s="627" t="s">
        <v>11729</v>
      </c>
      <c r="C9642" s="628"/>
      <c r="D9642" s="629"/>
      <c r="E9642" s="629"/>
      <c r="F9642" s="629"/>
    </row>
    <row r="9643" spans="1:6">
      <c r="A9643" s="612">
        <v>96395</v>
      </c>
      <c r="B9643" s="613" t="s">
        <v>9206</v>
      </c>
      <c r="C9643" s="614" t="s">
        <v>5435</v>
      </c>
      <c r="D9643" s="615">
        <v>238.42</v>
      </c>
      <c r="E9643" s="615">
        <v>2.35</v>
      </c>
      <c r="F9643" s="615">
        <v>240.77</v>
      </c>
    </row>
    <row r="9644" spans="1:6">
      <c r="A9644" s="621"/>
      <c r="B9644" s="627" t="s">
        <v>11730</v>
      </c>
      <c r="C9644" s="628"/>
      <c r="D9644" s="629"/>
      <c r="E9644" s="629"/>
      <c r="F9644" s="629"/>
    </row>
    <row r="9645" spans="1:6">
      <c r="A9645" s="621"/>
      <c r="B9645" s="627" t="s">
        <v>11731</v>
      </c>
      <c r="C9645" s="628"/>
      <c r="D9645" s="629"/>
      <c r="E9645" s="629"/>
      <c r="F9645" s="629"/>
    </row>
    <row r="9646" spans="1:6" ht="15.75">
      <c r="A9646" s="621"/>
      <c r="B9646" s="622" t="s">
        <v>9207</v>
      </c>
      <c r="C9646" s="628"/>
      <c r="D9646" s="629"/>
      <c r="E9646" s="629"/>
      <c r="F9646" s="629"/>
    </row>
    <row r="9647" spans="1:6">
      <c r="A9647" s="621"/>
      <c r="B9647" s="627" t="s">
        <v>11732</v>
      </c>
      <c r="C9647" s="628"/>
      <c r="D9647" s="629"/>
      <c r="E9647" s="629"/>
      <c r="F9647" s="629"/>
    </row>
    <row r="9648" spans="1:6" ht="30">
      <c r="A9648" s="612">
        <v>102951</v>
      </c>
      <c r="B9648" s="613" t="s">
        <v>10499</v>
      </c>
      <c r="C9648" s="614" t="s">
        <v>5337</v>
      </c>
      <c r="D9648" s="615">
        <v>0.4</v>
      </c>
      <c r="E9648" s="615">
        <v>0</v>
      </c>
      <c r="F9648" s="615">
        <v>0.4</v>
      </c>
    </row>
    <row r="9649" spans="1:6" ht="30">
      <c r="A9649" s="612">
        <v>87441</v>
      </c>
      <c r="B9649" s="613" t="s">
        <v>10474</v>
      </c>
      <c r="C9649" s="614" t="s">
        <v>5337</v>
      </c>
      <c r="D9649" s="615">
        <v>0.41</v>
      </c>
      <c r="E9649" s="615">
        <v>0</v>
      </c>
      <c r="F9649" s="615">
        <v>0.41</v>
      </c>
    </row>
    <row r="9650" spans="1:6" ht="30">
      <c r="A9650" s="612">
        <v>87442</v>
      </c>
      <c r="B9650" s="613" t="s">
        <v>10475</v>
      </c>
      <c r="C9650" s="614" t="s">
        <v>5337</v>
      </c>
      <c r="D9650" s="615">
        <v>0.04</v>
      </c>
      <c r="E9650" s="615">
        <v>0</v>
      </c>
      <c r="F9650" s="615">
        <v>0.04</v>
      </c>
    </row>
    <row r="9651" spans="1:6" ht="30">
      <c r="A9651" s="612">
        <v>87443</v>
      </c>
      <c r="B9651" s="613" t="s">
        <v>10476</v>
      </c>
      <c r="C9651" s="614" t="s">
        <v>5337</v>
      </c>
      <c r="D9651" s="615">
        <v>0.52</v>
      </c>
      <c r="E9651" s="615">
        <v>0</v>
      </c>
      <c r="F9651" s="615">
        <v>0.52</v>
      </c>
    </row>
    <row r="9652" spans="1:6" ht="30">
      <c r="A9652" s="612">
        <v>87444</v>
      </c>
      <c r="B9652" s="613" t="s">
        <v>10477</v>
      </c>
      <c r="C9652" s="614" t="s">
        <v>5337</v>
      </c>
      <c r="D9652" s="615">
        <v>4.4000000000000004</v>
      </c>
      <c r="E9652" s="615">
        <v>0</v>
      </c>
      <c r="F9652" s="615">
        <v>4.4000000000000004</v>
      </c>
    </row>
    <row r="9653" spans="1:6" ht="30">
      <c r="A9653" s="612">
        <v>87445</v>
      </c>
      <c r="B9653" s="613" t="s">
        <v>9208</v>
      </c>
      <c r="C9653" s="614" t="s">
        <v>9209</v>
      </c>
      <c r="D9653" s="615">
        <v>5.37</v>
      </c>
      <c r="E9653" s="615">
        <v>0</v>
      </c>
      <c r="F9653" s="615">
        <v>5.37</v>
      </c>
    </row>
    <row r="9654" spans="1:6" ht="30">
      <c r="A9654" s="612">
        <v>87446</v>
      </c>
      <c r="B9654" s="613" t="s">
        <v>9210</v>
      </c>
      <c r="C9654" s="614" t="s">
        <v>9211</v>
      </c>
      <c r="D9654" s="615">
        <v>0.45</v>
      </c>
      <c r="E9654" s="615">
        <v>0</v>
      </c>
      <c r="F9654" s="615">
        <v>0.45</v>
      </c>
    </row>
    <row r="9655" spans="1:6" ht="30">
      <c r="A9655" s="612">
        <v>88826</v>
      </c>
      <c r="B9655" s="613" t="s">
        <v>9212</v>
      </c>
      <c r="C9655" s="614" t="s">
        <v>5337</v>
      </c>
      <c r="D9655" s="615">
        <v>0.3</v>
      </c>
      <c r="E9655" s="615">
        <v>0</v>
      </c>
      <c r="F9655" s="615">
        <v>0.3</v>
      </c>
    </row>
    <row r="9656" spans="1:6" ht="30">
      <c r="A9656" s="612">
        <v>88827</v>
      </c>
      <c r="B9656" s="613" t="s">
        <v>9213</v>
      </c>
      <c r="C9656" s="614" t="s">
        <v>5337</v>
      </c>
      <c r="D9656" s="615">
        <v>0.03</v>
      </c>
      <c r="E9656" s="615">
        <v>0</v>
      </c>
      <c r="F9656" s="615">
        <v>0.03</v>
      </c>
    </row>
    <row r="9657" spans="1:6" ht="30">
      <c r="A9657" s="612">
        <v>88828</v>
      </c>
      <c r="B9657" s="613" t="s">
        <v>9214</v>
      </c>
      <c r="C9657" s="614" t="s">
        <v>5337</v>
      </c>
      <c r="D9657" s="615">
        <v>0.33</v>
      </c>
      <c r="E9657" s="615">
        <v>0</v>
      </c>
      <c r="F9657" s="615">
        <v>0.33</v>
      </c>
    </row>
    <row r="9658" spans="1:6" ht="45">
      <c r="A9658" s="612">
        <v>88829</v>
      </c>
      <c r="B9658" s="613" t="s">
        <v>9215</v>
      </c>
      <c r="C9658" s="614" t="s">
        <v>5337</v>
      </c>
      <c r="D9658" s="615">
        <v>0.81</v>
      </c>
      <c r="E9658" s="615">
        <v>0</v>
      </c>
      <c r="F9658" s="615">
        <v>0.81</v>
      </c>
    </row>
    <row r="9659" spans="1:6" ht="30">
      <c r="A9659" s="612">
        <v>88830</v>
      </c>
      <c r="B9659" s="613" t="s">
        <v>9216</v>
      </c>
      <c r="C9659" s="614" t="s">
        <v>9209</v>
      </c>
      <c r="D9659" s="615">
        <v>1.47</v>
      </c>
      <c r="E9659" s="615">
        <v>0</v>
      </c>
      <c r="F9659" s="615">
        <v>1.47</v>
      </c>
    </row>
    <row r="9660" spans="1:6" ht="30">
      <c r="A9660" s="612">
        <v>88831</v>
      </c>
      <c r="B9660" s="613" t="s">
        <v>9217</v>
      </c>
      <c r="C9660" s="614" t="s">
        <v>9211</v>
      </c>
      <c r="D9660" s="615">
        <v>0.33</v>
      </c>
      <c r="E9660" s="615">
        <v>0</v>
      </c>
      <c r="F9660" s="615">
        <v>0.33</v>
      </c>
    </row>
    <row r="9661" spans="1:6" ht="30">
      <c r="A9661" s="612">
        <v>89274</v>
      </c>
      <c r="B9661" s="613" t="s">
        <v>10478</v>
      </c>
      <c r="C9661" s="614" t="s">
        <v>5337</v>
      </c>
      <c r="D9661" s="615">
        <v>1.51</v>
      </c>
      <c r="E9661" s="615">
        <v>0</v>
      </c>
      <c r="F9661" s="615">
        <v>1.51</v>
      </c>
    </row>
    <row r="9662" spans="1:6" ht="30">
      <c r="A9662" s="612">
        <v>89275</v>
      </c>
      <c r="B9662" s="613" t="s">
        <v>10479</v>
      </c>
      <c r="C9662" s="614" t="s">
        <v>5337</v>
      </c>
      <c r="D9662" s="615">
        <v>0.17</v>
      </c>
      <c r="E9662" s="615">
        <v>0</v>
      </c>
      <c r="F9662" s="615">
        <v>0.17</v>
      </c>
    </row>
    <row r="9663" spans="1:6" ht="30">
      <c r="A9663" s="612">
        <v>89276</v>
      </c>
      <c r="B9663" s="613" t="s">
        <v>10480</v>
      </c>
      <c r="C9663" s="614" t="s">
        <v>5337</v>
      </c>
      <c r="D9663" s="615">
        <v>1.89</v>
      </c>
      <c r="E9663" s="615">
        <v>0</v>
      </c>
      <c r="F9663" s="615">
        <v>1.89</v>
      </c>
    </row>
    <row r="9664" spans="1:6" ht="30">
      <c r="A9664" s="612">
        <v>89278</v>
      </c>
      <c r="B9664" s="613" t="s">
        <v>9218</v>
      </c>
      <c r="C9664" s="614" t="s">
        <v>9209</v>
      </c>
      <c r="D9664" s="615">
        <v>12.37</v>
      </c>
      <c r="E9664" s="615">
        <v>0</v>
      </c>
      <c r="F9664" s="615">
        <v>12.37</v>
      </c>
    </row>
    <row r="9665" spans="1:6" ht="30">
      <c r="A9665" s="612">
        <v>89279</v>
      </c>
      <c r="B9665" s="613" t="s">
        <v>9219</v>
      </c>
      <c r="C9665" s="614" t="s">
        <v>9211</v>
      </c>
      <c r="D9665" s="615">
        <v>1.68</v>
      </c>
      <c r="E9665" s="615">
        <v>0</v>
      </c>
      <c r="F9665" s="615">
        <v>1.68</v>
      </c>
    </row>
    <row r="9666" spans="1:6" ht="30">
      <c r="A9666" s="612">
        <v>89221</v>
      </c>
      <c r="B9666" s="613" t="s">
        <v>9220</v>
      </c>
      <c r="C9666" s="614" t="s">
        <v>5337</v>
      </c>
      <c r="D9666" s="615">
        <v>1.24</v>
      </c>
      <c r="E9666" s="615">
        <v>0</v>
      </c>
      <c r="F9666" s="615">
        <v>1.24</v>
      </c>
    </row>
    <row r="9667" spans="1:6" ht="30">
      <c r="A9667" s="612">
        <v>89222</v>
      </c>
      <c r="B9667" s="613" t="s">
        <v>9221</v>
      </c>
      <c r="C9667" s="614" t="s">
        <v>5337</v>
      </c>
      <c r="D9667" s="615">
        <v>0.14000000000000001</v>
      </c>
      <c r="E9667" s="615">
        <v>0</v>
      </c>
      <c r="F9667" s="615">
        <v>0.14000000000000001</v>
      </c>
    </row>
    <row r="9668" spans="1:6" ht="30">
      <c r="A9668" s="612">
        <v>89223</v>
      </c>
      <c r="B9668" s="613" t="s">
        <v>9222</v>
      </c>
      <c r="C9668" s="614" t="s">
        <v>5337</v>
      </c>
      <c r="D9668" s="615">
        <v>1.36</v>
      </c>
      <c r="E9668" s="615">
        <v>0</v>
      </c>
      <c r="F9668" s="615">
        <v>1.36</v>
      </c>
    </row>
    <row r="9669" spans="1:6" ht="45">
      <c r="A9669" s="612">
        <v>89224</v>
      </c>
      <c r="B9669" s="613" t="s">
        <v>9223</v>
      </c>
      <c r="C9669" s="614" t="s">
        <v>5337</v>
      </c>
      <c r="D9669" s="615">
        <v>1.62</v>
      </c>
      <c r="E9669" s="615">
        <v>0</v>
      </c>
      <c r="F9669" s="615">
        <v>1.62</v>
      </c>
    </row>
    <row r="9670" spans="1:6" ht="30">
      <c r="A9670" s="612">
        <v>89225</v>
      </c>
      <c r="B9670" s="613" t="s">
        <v>9224</v>
      </c>
      <c r="C9670" s="614" t="s">
        <v>9209</v>
      </c>
      <c r="D9670" s="615">
        <v>4.3600000000000003</v>
      </c>
      <c r="E9670" s="615">
        <v>0</v>
      </c>
      <c r="F9670" s="615">
        <v>4.3600000000000003</v>
      </c>
    </row>
    <row r="9671" spans="1:6" ht="30">
      <c r="A9671" s="612">
        <v>89226</v>
      </c>
      <c r="B9671" s="613" t="s">
        <v>9225</v>
      </c>
      <c r="C9671" s="614" t="s">
        <v>9211</v>
      </c>
      <c r="D9671" s="615">
        <v>1.38</v>
      </c>
      <c r="E9671" s="615">
        <v>0</v>
      </c>
      <c r="F9671" s="615">
        <v>1.38</v>
      </c>
    </row>
    <row r="9672" spans="1:6" ht="30">
      <c r="A9672" s="612">
        <v>89277</v>
      </c>
      <c r="B9672" s="613" t="s">
        <v>10481</v>
      </c>
      <c r="C9672" s="614" t="s">
        <v>5337</v>
      </c>
      <c r="D9672" s="615">
        <v>8.8000000000000007</v>
      </c>
      <c r="E9672" s="615">
        <v>0</v>
      </c>
      <c r="F9672" s="615">
        <v>8.8000000000000007</v>
      </c>
    </row>
    <row r="9673" spans="1:6" ht="30">
      <c r="A9673" s="612">
        <v>93233</v>
      </c>
      <c r="B9673" s="613" t="s">
        <v>9226</v>
      </c>
      <c r="C9673" s="614" t="s">
        <v>9209</v>
      </c>
      <c r="D9673" s="615">
        <v>4.8899999999999997</v>
      </c>
      <c r="E9673" s="615">
        <v>0</v>
      </c>
      <c r="F9673" s="615">
        <v>4.8899999999999997</v>
      </c>
    </row>
    <row r="9674" spans="1:6" ht="30">
      <c r="A9674" s="612">
        <v>93234</v>
      </c>
      <c r="B9674" s="613" t="s">
        <v>9227</v>
      </c>
      <c r="C9674" s="614" t="s">
        <v>9211</v>
      </c>
      <c r="D9674" s="615">
        <v>0.42</v>
      </c>
      <c r="E9674" s="615">
        <v>0</v>
      </c>
      <c r="F9674" s="615">
        <v>0.42</v>
      </c>
    </row>
    <row r="9675" spans="1:6" ht="30">
      <c r="A9675" s="612">
        <v>93229</v>
      </c>
      <c r="B9675" s="613" t="s">
        <v>10482</v>
      </c>
      <c r="C9675" s="614" t="s">
        <v>5337</v>
      </c>
      <c r="D9675" s="615">
        <v>0.38</v>
      </c>
      <c r="E9675" s="615">
        <v>0</v>
      </c>
      <c r="F9675" s="615">
        <v>0.38</v>
      </c>
    </row>
    <row r="9676" spans="1:6" ht="30">
      <c r="A9676" s="612">
        <v>93230</v>
      </c>
      <c r="B9676" s="613" t="s">
        <v>10483</v>
      </c>
      <c r="C9676" s="614" t="s">
        <v>5337</v>
      </c>
      <c r="D9676" s="615">
        <v>0.04</v>
      </c>
      <c r="E9676" s="615">
        <v>0</v>
      </c>
      <c r="F9676" s="615">
        <v>0.04</v>
      </c>
    </row>
    <row r="9677" spans="1:6" ht="30">
      <c r="A9677" s="612">
        <v>93231</v>
      </c>
      <c r="B9677" s="613" t="s">
        <v>10484</v>
      </c>
      <c r="C9677" s="614" t="s">
        <v>5337</v>
      </c>
      <c r="D9677" s="615">
        <v>0.47</v>
      </c>
      <c r="E9677" s="615">
        <v>0</v>
      </c>
      <c r="F9677" s="615">
        <v>0.47</v>
      </c>
    </row>
    <row r="9678" spans="1:6" ht="30">
      <c r="A9678" s="612">
        <v>93232</v>
      </c>
      <c r="B9678" s="613" t="s">
        <v>10485</v>
      </c>
      <c r="C9678" s="614" t="s">
        <v>5337</v>
      </c>
      <c r="D9678" s="615">
        <v>4</v>
      </c>
      <c r="E9678" s="615">
        <v>0</v>
      </c>
      <c r="F9678" s="615">
        <v>4</v>
      </c>
    </row>
    <row r="9679" spans="1:6">
      <c r="A9679" s="621"/>
      <c r="B9679" s="627" t="s">
        <v>11733</v>
      </c>
      <c r="C9679" s="628"/>
      <c r="D9679" s="629"/>
      <c r="E9679" s="629"/>
      <c r="F9679" s="629"/>
    </row>
    <row r="9680" spans="1:6" ht="30">
      <c r="A9680" s="612">
        <v>88386</v>
      </c>
      <c r="B9680" s="613" t="s">
        <v>9228</v>
      </c>
      <c r="C9680" s="614" t="s">
        <v>9209</v>
      </c>
      <c r="D9680" s="615">
        <v>3.81</v>
      </c>
      <c r="E9680" s="615">
        <v>0</v>
      </c>
      <c r="F9680" s="615">
        <v>3.81</v>
      </c>
    </row>
    <row r="9681" spans="1:6" ht="30">
      <c r="A9681" s="612">
        <v>88387</v>
      </c>
      <c r="B9681" s="613" t="s">
        <v>9229</v>
      </c>
      <c r="C9681" s="614" t="s">
        <v>5337</v>
      </c>
      <c r="D9681" s="615">
        <v>0.81</v>
      </c>
      <c r="E9681" s="615">
        <v>0</v>
      </c>
      <c r="F9681" s="615">
        <v>0.81</v>
      </c>
    </row>
    <row r="9682" spans="1:6" ht="30">
      <c r="A9682" s="612">
        <v>88389</v>
      </c>
      <c r="B9682" s="613" t="s">
        <v>9230</v>
      </c>
      <c r="C9682" s="614" t="s">
        <v>5337</v>
      </c>
      <c r="D9682" s="615">
        <v>0.09</v>
      </c>
      <c r="E9682" s="615">
        <v>0</v>
      </c>
      <c r="F9682" s="615">
        <v>0.09</v>
      </c>
    </row>
    <row r="9683" spans="1:6" ht="30">
      <c r="A9683" s="612">
        <v>88390</v>
      </c>
      <c r="B9683" s="613" t="s">
        <v>9231</v>
      </c>
      <c r="C9683" s="614" t="s">
        <v>5337</v>
      </c>
      <c r="D9683" s="615">
        <v>0.88</v>
      </c>
      <c r="E9683" s="615">
        <v>0</v>
      </c>
      <c r="F9683" s="615">
        <v>0.88</v>
      </c>
    </row>
    <row r="9684" spans="1:6" ht="30">
      <c r="A9684" s="612">
        <v>88391</v>
      </c>
      <c r="B9684" s="613" t="s">
        <v>9232</v>
      </c>
      <c r="C9684" s="614" t="s">
        <v>5337</v>
      </c>
      <c r="D9684" s="615">
        <v>2.0299999999999998</v>
      </c>
      <c r="E9684" s="615">
        <v>0</v>
      </c>
      <c r="F9684" s="615">
        <v>2.0299999999999998</v>
      </c>
    </row>
    <row r="9685" spans="1:6" ht="30">
      <c r="A9685" s="612">
        <v>88392</v>
      </c>
      <c r="B9685" s="613" t="s">
        <v>9233</v>
      </c>
      <c r="C9685" s="614" t="s">
        <v>9211</v>
      </c>
      <c r="D9685" s="615">
        <v>0.9</v>
      </c>
      <c r="E9685" s="615">
        <v>0</v>
      </c>
      <c r="F9685" s="615">
        <v>0.9</v>
      </c>
    </row>
    <row r="9686" spans="1:6" ht="30">
      <c r="A9686" s="612">
        <v>88393</v>
      </c>
      <c r="B9686" s="613" t="s">
        <v>9234</v>
      </c>
      <c r="C9686" s="614" t="s">
        <v>9209</v>
      </c>
      <c r="D9686" s="615">
        <v>5.16</v>
      </c>
      <c r="E9686" s="615">
        <v>0</v>
      </c>
      <c r="F9686" s="615">
        <v>5.16</v>
      </c>
    </row>
    <row r="9687" spans="1:6" ht="30">
      <c r="A9687" s="612">
        <v>88394</v>
      </c>
      <c r="B9687" s="613" t="s">
        <v>9235</v>
      </c>
      <c r="C9687" s="614" t="s">
        <v>5337</v>
      </c>
      <c r="D9687" s="615">
        <v>0.96</v>
      </c>
      <c r="E9687" s="615">
        <v>0</v>
      </c>
      <c r="F9687" s="615">
        <v>0.96</v>
      </c>
    </row>
    <row r="9688" spans="1:6" ht="30">
      <c r="A9688" s="612">
        <v>88395</v>
      </c>
      <c r="B9688" s="613" t="s">
        <v>9236</v>
      </c>
      <c r="C9688" s="614" t="s">
        <v>5337</v>
      </c>
      <c r="D9688" s="615">
        <v>0.11</v>
      </c>
      <c r="E9688" s="615">
        <v>0</v>
      </c>
      <c r="F9688" s="615">
        <v>0.11</v>
      </c>
    </row>
    <row r="9689" spans="1:6" ht="30">
      <c r="A9689" s="612">
        <v>88396</v>
      </c>
      <c r="B9689" s="613" t="s">
        <v>9237</v>
      </c>
      <c r="C9689" s="614" t="s">
        <v>5337</v>
      </c>
      <c r="D9689" s="615">
        <v>1.05</v>
      </c>
      <c r="E9689" s="615">
        <v>0</v>
      </c>
      <c r="F9689" s="615">
        <v>1.05</v>
      </c>
    </row>
    <row r="9690" spans="1:6" ht="30">
      <c r="A9690" s="612">
        <v>88397</v>
      </c>
      <c r="B9690" s="613" t="s">
        <v>9238</v>
      </c>
      <c r="C9690" s="614" t="s">
        <v>5337</v>
      </c>
      <c r="D9690" s="615">
        <v>3.04</v>
      </c>
      <c r="E9690" s="615">
        <v>0</v>
      </c>
      <c r="F9690" s="615">
        <v>3.04</v>
      </c>
    </row>
    <row r="9691" spans="1:6" ht="30">
      <c r="A9691" s="612">
        <v>88398</v>
      </c>
      <c r="B9691" s="613" t="s">
        <v>9239</v>
      </c>
      <c r="C9691" s="614" t="s">
        <v>9211</v>
      </c>
      <c r="D9691" s="615">
        <v>1.07</v>
      </c>
      <c r="E9691" s="615">
        <v>0</v>
      </c>
      <c r="F9691" s="615">
        <v>1.07</v>
      </c>
    </row>
    <row r="9692" spans="1:6" ht="30">
      <c r="A9692" s="612">
        <v>88399</v>
      </c>
      <c r="B9692" s="613" t="s">
        <v>9240</v>
      </c>
      <c r="C9692" s="614" t="s">
        <v>9209</v>
      </c>
      <c r="D9692" s="615">
        <v>2.9</v>
      </c>
      <c r="E9692" s="615">
        <v>0</v>
      </c>
      <c r="F9692" s="615">
        <v>2.9</v>
      </c>
    </row>
    <row r="9693" spans="1:6" ht="30">
      <c r="A9693" s="612">
        <v>88400</v>
      </c>
      <c r="B9693" s="613" t="s">
        <v>9241</v>
      </c>
      <c r="C9693" s="614" t="s">
        <v>5337</v>
      </c>
      <c r="D9693" s="615">
        <v>0.76</v>
      </c>
      <c r="E9693" s="615">
        <v>0</v>
      </c>
      <c r="F9693" s="615">
        <v>0.76</v>
      </c>
    </row>
    <row r="9694" spans="1:6" ht="30">
      <c r="A9694" s="612">
        <v>88401</v>
      </c>
      <c r="B9694" s="613" t="s">
        <v>9242</v>
      </c>
      <c r="C9694" s="614" t="s">
        <v>5337</v>
      </c>
      <c r="D9694" s="615">
        <v>0.09</v>
      </c>
      <c r="E9694" s="615">
        <v>0</v>
      </c>
      <c r="F9694" s="615">
        <v>0.09</v>
      </c>
    </row>
    <row r="9695" spans="1:6" ht="30">
      <c r="A9695" s="612">
        <v>88402</v>
      </c>
      <c r="B9695" s="613" t="s">
        <v>9243</v>
      </c>
      <c r="C9695" s="614" t="s">
        <v>5337</v>
      </c>
      <c r="D9695" s="615">
        <v>0.83</v>
      </c>
      <c r="E9695" s="615">
        <v>0</v>
      </c>
      <c r="F9695" s="615">
        <v>0.83</v>
      </c>
    </row>
    <row r="9696" spans="1:6" ht="30">
      <c r="A9696" s="612">
        <v>88403</v>
      </c>
      <c r="B9696" s="613" t="s">
        <v>9244</v>
      </c>
      <c r="C9696" s="614" t="s">
        <v>5337</v>
      </c>
      <c r="D9696" s="615">
        <v>1.22</v>
      </c>
      <c r="E9696" s="615">
        <v>0</v>
      </c>
      <c r="F9696" s="615">
        <v>1.22</v>
      </c>
    </row>
    <row r="9697" spans="1:6" ht="30">
      <c r="A9697" s="612">
        <v>88404</v>
      </c>
      <c r="B9697" s="613" t="s">
        <v>9245</v>
      </c>
      <c r="C9697" s="614" t="s">
        <v>9211</v>
      </c>
      <c r="D9697" s="615">
        <v>0.85</v>
      </c>
      <c r="E9697" s="615">
        <v>0</v>
      </c>
      <c r="F9697" s="615">
        <v>0.85</v>
      </c>
    </row>
    <row r="9698" spans="1:6" ht="45">
      <c r="A9698" s="612">
        <v>90633</v>
      </c>
      <c r="B9698" s="613" t="s">
        <v>9246</v>
      </c>
      <c r="C9698" s="614" t="s">
        <v>5337</v>
      </c>
      <c r="D9698" s="615">
        <v>3.84</v>
      </c>
      <c r="E9698" s="615">
        <v>0</v>
      </c>
      <c r="F9698" s="615">
        <v>3.84</v>
      </c>
    </row>
    <row r="9699" spans="1:6" ht="45">
      <c r="A9699" s="612">
        <v>90634</v>
      </c>
      <c r="B9699" s="613" t="s">
        <v>9247</v>
      </c>
      <c r="C9699" s="614" t="s">
        <v>5337</v>
      </c>
      <c r="D9699" s="615">
        <v>0.45</v>
      </c>
      <c r="E9699" s="615">
        <v>0</v>
      </c>
      <c r="F9699" s="615">
        <v>0.45</v>
      </c>
    </row>
    <row r="9700" spans="1:6" ht="45">
      <c r="A9700" s="612">
        <v>90635</v>
      </c>
      <c r="B9700" s="613" t="s">
        <v>9248</v>
      </c>
      <c r="C9700" s="614" t="s">
        <v>5337</v>
      </c>
      <c r="D9700" s="615">
        <v>4.2</v>
      </c>
      <c r="E9700" s="615">
        <v>0</v>
      </c>
      <c r="F9700" s="615">
        <v>4.2</v>
      </c>
    </row>
    <row r="9701" spans="1:6" ht="45">
      <c r="A9701" s="612">
        <v>90636</v>
      </c>
      <c r="B9701" s="613" t="s">
        <v>9249</v>
      </c>
      <c r="C9701" s="614" t="s">
        <v>5337</v>
      </c>
      <c r="D9701" s="615">
        <v>4.0599999999999996</v>
      </c>
      <c r="E9701" s="615">
        <v>0</v>
      </c>
      <c r="F9701" s="615">
        <v>4.0599999999999996</v>
      </c>
    </row>
    <row r="9702" spans="1:6" ht="45">
      <c r="A9702" s="612">
        <v>90637</v>
      </c>
      <c r="B9702" s="613" t="s">
        <v>9250</v>
      </c>
      <c r="C9702" s="614" t="s">
        <v>9209</v>
      </c>
      <c r="D9702" s="615">
        <v>12.55</v>
      </c>
      <c r="E9702" s="615">
        <v>0</v>
      </c>
      <c r="F9702" s="615">
        <v>12.55</v>
      </c>
    </row>
    <row r="9703" spans="1:6" ht="45">
      <c r="A9703" s="612">
        <v>90638</v>
      </c>
      <c r="B9703" s="613" t="s">
        <v>9251</v>
      </c>
      <c r="C9703" s="614" t="s">
        <v>9211</v>
      </c>
      <c r="D9703" s="615">
        <v>4.29</v>
      </c>
      <c r="E9703" s="615">
        <v>0</v>
      </c>
      <c r="F9703" s="615">
        <v>4.29</v>
      </c>
    </row>
    <row r="9704" spans="1:6" ht="45">
      <c r="A9704" s="612">
        <v>103241</v>
      </c>
      <c r="B9704" s="613" t="s">
        <v>10512</v>
      </c>
      <c r="C9704" s="614" t="s">
        <v>5337</v>
      </c>
      <c r="D9704" s="615">
        <v>5.88</v>
      </c>
      <c r="E9704" s="615">
        <v>0</v>
      </c>
      <c r="F9704" s="615">
        <v>5.88</v>
      </c>
    </row>
    <row r="9705" spans="1:6">
      <c r="A9705" s="621"/>
      <c r="B9705" s="627" t="s">
        <v>9252</v>
      </c>
      <c r="C9705" s="628"/>
      <c r="D9705" s="629"/>
      <c r="E9705" s="629"/>
      <c r="F9705" s="629"/>
    </row>
    <row r="9706" spans="1:6" ht="30">
      <c r="A9706" s="612">
        <v>88418</v>
      </c>
      <c r="B9706" s="613" t="s">
        <v>9253</v>
      </c>
      <c r="C9706" s="614" t="s">
        <v>9209</v>
      </c>
      <c r="D9706" s="615">
        <v>12.5</v>
      </c>
      <c r="E9706" s="615">
        <v>0</v>
      </c>
      <c r="F9706" s="615">
        <v>12.5</v>
      </c>
    </row>
    <row r="9707" spans="1:6" ht="30">
      <c r="A9707" s="612">
        <v>88419</v>
      </c>
      <c r="B9707" s="613" t="s">
        <v>9254</v>
      </c>
      <c r="C9707" s="614" t="s">
        <v>5337</v>
      </c>
      <c r="D9707" s="615">
        <v>4.99</v>
      </c>
      <c r="E9707" s="615">
        <v>0</v>
      </c>
      <c r="F9707" s="615">
        <v>4.99</v>
      </c>
    </row>
    <row r="9708" spans="1:6" ht="30">
      <c r="A9708" s="612">
        <v>88422</v>
      </c>
      <c r="B9708" s="613" t="s">
        <v>9255</v>
      </c>
      <c r="C9708" s="614" t="s">
        <v>5337</v>
      </c>
      <c r="D9708" s="615">
        <v>0.59</v>
      </c>
      <c r="E9708" s="615">
        <v>0</v>
      </c>
      <c r="F9708" s="615">
        <v>0.59</v>
      </c>
    </row>
    <row r="9709" spans="1:6" ht="30">
      <c r="A9709" s="612">
        <v>88425</v>
      </c>
      <c r="B9709" s="613" t="s">
        <v>9256</v>
      </c>
      <c r="C9709" s="614" t="s">
        <v>5337</v>
      </c>
      <c r="D9709" s="615">
        <v>6.24</v>
      </c>
      <c r="E9709" s="615">
        <v>0</v>
      </c>
      <c r="F9709" s="615">
        <v>6.24</v>
      </c>
    </row>
    <row r="9710" spans="1:6" ht="30">
      <c r="A9710" s="612">
        <v>88427</v>
      </c>
      <c r="B9710" s="613" t="s">
        <v>9257</v>
      </c>
      <c r="C9710" s="614" t="s">
        <v>5337</v>
      </c>
      <c r="D9710" s="615">
        <v>0.68</v>
      </c>
      <c r="E9710" s="615">
        <v>0</v>
      </c>
      <c r="F9710" s="615">
        <v>0.68</v>
      </c>
    </row>
    <row r="9711" spans="1:6" ht="30">
      <c r="A9711" s="612">
        <v>88430</v>
      </c>
      <c r="B9711" s="613" t="s">
        <v>9258</v>
      </c>
      <c r="C9711" s="614" t="s">
        <v>9211</v>
      </c>
      <c r="D9711" s="615">
        <v>5.58</v>
      </c>
      <c r="E9711" s="615">
        <v>0</v>
      </c>
      <c r="F9711" s="615">
        <v>5.58</v>
      </c>
    </row>
    <row r="9712" spans="1:6" ht="30">
      <c r="A9712" s="612">
        <v>88433</v>
      </c>
      <c r="B9712" s="613" t="s">
        <v>9259</v>
      </c>
      <c r="C9712" s="614" t="s">
        <v>9209</v>
      </c>
      <c r="D9712" s="615">
        <v>16.34</v>
      </c>
      <c r="E9712" s="615">
        <v>0</v>
      </c>
      <c r="F9712" s="615">
        <v>16.34</v>
      </c>
    </row>
    <row r="9713" spans="1:6" ht="30">
      <c r="A9713" s="612">
        <v>88434</v>
      </c>
      <c r="B9713" s="613" t="s">
        <v>9260</v>
      </c>
      <c r="C9713" s="614" t="s">
        <v>5337</v>
      </c>
      <c r="D9713" s="615">
        <v>6.61</v>
      </c>
      <c r="E9713" s="615">
        <v>0</v>
      </c>
      <c r="F9713" s="615">
        <v>6.61</v>
      </c>
    </row>
    <row r="9714" spans="1:6" ht="30">
      <c r="A9714" s="612">
        <v>88435</v>
      </c>
      <c r="B9714" s="613" t="s">
        <v>9261</v>
      </c>
      <c r="C9714" s="614" t="s">
        <v>5337</v>
      </c>
      <c r="D9714" s="615">
        <v>0.78</v>
      </c>
      <c r="E9714" s="615">
        <v>0</v>
      </c>
      <c r="F9714" s="615">
        <v>0.78</v>
      </c>
    </row>
    <row r="9715" spans="1:6" ht="30">
      <c r="A9715" s="612">
        <v>88436</v>
      </c>
      <c r="B9715" s="613" t="s">
        <v>9262</v>
      </c>
      <c r="C9715" s="614" t="s">
        <v>5337</v>
      </c>
      <c r="D9715" s="615">
        <v>8.27</v>
      </c>
      <c r="E9715" s="615">
        <v>0</v>
      </c>
      <c r="F9715" s="615">
        <v>8.27</v>
      </c>
    </row>
    <row r="9716" spans="1:6" ht="30">
      <c r="A9716" s="612">
        <v>88437</v>
      </c>
      <c r="B9716" s="613" t="s">
        <v>9263</v>
      </c>
      <c r="C9716" s="614" t="s">
        <v>5337</v>
      </c>
      <c r="D9716" s="615">
        <v>0.68</v>
      </c>
      <c r="E9716" s="615">
        <v>0</v>
      </c>
      <c r="F9716" s="615">
        <v>0.68</v>
      </c>
    </row>
    <row r="9717" spans="1:6" ht="30">
      <c r="A9717" s="612">
        <v>88438</v>
      </c>
      <c r="B9717" s="613" t="s">
        <v>9264</v>
      </c>
      <c r="C9717" s="614" t="s">
        <v>9211</v>
      </c>
      <c r="D9717" s="615">
        <v>7.39</v>
      </c>
      <c r="E9717" s="615">
        <v>0</v>
      </c>
      <c r="F9717" s="615">
        <v>7.39</v>
      </c>
    </row>
    <row r="9718" spans="1:6" ht="45">
      <c r="A9718" s="612">
        <v>90664</v>
      </c>
      <c r="B9718" s="613" t="s">
        <v>9265</v>
      </c>
      <c r="C9718" s="614" t="s">
        <v>5337</v>
      </c>
      <c r="D9718" s="615">
        <v>6.6</v>
      </c>
      <c r="E9718" s="615">
        <v>0</v>
      </c>
      <c r="F9718" s="615">
        <v>6.6</v>
      </c>
    </row>
    <row r="9719" spans="1:6" ht="45">
      <c r="A9719" s="612">
        <v>90665</v>
      </c>
      <c r="B9719" s="613" t="s">
        <v>9266</v>
      </c>
      <c r="C9719" s="614" t="s">
        <v>5337</v>
      </c>
      <c r="D9719" s="615">
        <v>0.91</v>
      </c>
      <c r="E9719" s="615">
        <v>0</v>
      </c>
      <c r="F9719" s="615">
        <v>0.91</v>
      </c>
    </row>
    <row r="9720" spans="1:6" ht="45">
      <c r="A9720" s="612">
        <v>90666</v>
      </c>
      <c r="B9720" s="613" t="s">
        <v>9267</v>
      </c>
      <c r="C9720" s="614" t="s">
        <v>5337</v>
      </c>
      <c r="D9720" s="615">
        <v>8.24</v>
      </c>
      <c r="E9720" s="615">
        <v>0</v>
      </c>
      <c r="F9720" s="615">
        <v>8.24</v>
      </c>
    </row>
    <row r="9721" spans="1:6" ht="45">
      <c r="A9721" s="612">
        <v>90667</v>
      </c>
      <c r="B9721" s="613" t="s">
        <v>9268</v>
      </c>
      <c r="C9721" s="614" t="s">
        <v>5337</v>
      </c>
      <c r="D9721" s="615">
        <v>15.72</v>
      </c>
      <c r="E9721" s="615">
        <v>0</v>
      </c>
      <c r="F9721" s="615">
        <v>15.72</v>
      </c>
    </row>
    <row r="9722" spans="1:6" ht="45">
      <c r="A9722" s="612">
        <v>90668</v>
      </c>
      <c r="B9722" s="613" t="s">
        <v>9269</v>
      </c>
      <c r="C9722" s="614" t="s">
        <v>9209</v>
      </c>
      <c r="D9722" s="615">
        <v>31.47</v>
      </c>
      <c r="E9722" s="615">
        <v>0</v>
      </c>
      <c r="F9722" s="615">
        <v>31.47</v>
      </c>
    </row>
    <row r="9723" spans="1:6" ht="45">
      <c r="A9723" s="612">
        <v>90669</v>
      </c>
      <c r="B9723" s="613" t="s">
        <v>9270</v>
      </c>
      <c r="C9723" s="614" t="s">
        <v>9211</v>
      </c>
      <c r="D9723" s="615">
        <v>7.51</v>
      </c>
      <c r="E9723" s="615">
        <v>0</v>
      </c>
      <c r="F9723" s="615">
        <v>7.51</v>
      </c>
    </row>
    <row r="9724" spans="1:6">
      <c r="A9724" s="621"/>
      <c r="B9724" s="627" t="s">
        <v>9271</v>
      </c>
      <c r="C9724" s="628"/>
      <c r="D9724" s="629"/>
      <c r="E9724" s="629"/>
      <c r="F9724" s="629"/>
    </row>
    <row r="9725" spans="1:6" ht="30">
      <c r="A9725" s="612">
        <v>90582</v>
      </c>
      <c r="B9725" s="613" t="s">
        <v>9272</v>
      </c>
      <c r="C9725" s="614" t="s">
        <v>5337</v>
      </c>
      <c r="D9725" s="615">
        <v>0.44</v>
      </c>
      <c r="E9725" s="615">
        <v>0</v>
      </c>
      <c r="F9725" s="615">
        <v>0.44</v>
      </c>
    </row>
    <row r="9726" spans="1:6" ht="30">
      <c r="A9726" s="612">
        <v>90583</v>
      </c>
      <c r="B9726" s="613" t="s">
        <v>9273</v>
      </c>
      <c r="C9726" s="614" t="s">
        <v>5337</v>
      </c>
      <c r="D9726" s="615">
        <v>0.05</v>
      </c>
      <c r="E9726" s="615">
        <v>0</v>
      </c>
      <c r="F9726" s="615">
        <v>0.05</v>
      </c>
    </row>
    <row r="9727" spans="1:6" ht="30">
      <c r="A9727" s="612">
        <v>90584</v>
      </c>
      <c r="B9727" s="613" t="s">
        <v>9274</v>
      </c>
      <c r="C9727" s="614" t="s">
        <v>5337</v>
      </c>
      <c r="D9727" s="615">
        <v>0.34</v>
      </c>
      <c r="E9727" s="615">
        <v>0</v>
      </c>
      <c r="F9727" s="615">
        <v>0.34</v>
      </c>
    </row>
    <row r="9728" spans="1:6" ht="30">
      <c r="A9728" s="612">
        <v>90585</v>
      </c>
      <c r="B9728" s="613" t="s">
        <v>9275</v>
      </c>
      <c r="C9728" s="614" t="s">
        <v>5337</v>
      </c>
      <c r="D9728" s="615">
        <v>0.33</v>
      </c>
      <c r="E9728" s="615">
        <v>0</v>
      </c>
      <c r="F9728" s="615">
        <v>0.33</v>
      </c>
    </row>
    <row r="9729" spans="1:6" ht="30">
      <c r="A9729" s="612">
        <v>90586</v>
      </c>
      <c r="B9729" s="613" t="s">
        <v>9276</v>
      </c>
      <c r="C9729" s="614" t="s">
        <v>9209</v>
      </c>
      <c r="D9729" s="615">
        <v>1.1599999999999999</v>
      </c>
      <c r="E9729" s="615">
        <v>0</v>
      </c>
      <c r="F9729" s="615">
        <v>1.1599999999999999</v>
      </c>
    </row>
    <row r="9730" spans="1:6" ht="30">
      <c r="A9730" s="612">
        <v>90587</v>
      </c>
      <c r="B9730" s="613" t="s">
        <v>9277</v>
      </c>
      <c r="C9730" s="614" t="s">
        <v>9211</v>
      </c>
      <c r="D9730" s="615">
        <v>0.49</v>
      </c>
      <c r="E9730" s="615">
        <v>0</v>
      </c>
      <c r="F9730" s="615">
        <v>0.49</v>
      </c>
    </row>
    <row r="9731" spans="1:6">
      <c r="A9731" s="621"/>
      <c r="B9731" s="627" t="s">
        <v>11734</v>
      </c>
      <c r="C9731" s="628"/>
      <c r="D9731" s="629"/>
      <c r="E9731" s="629"/>
      <c r="F9731" s="629"/>
    </row>
    <row r="9732" spans="1:6" ht="30">
      <c r="A9732" s="612">
        <v>91692</v>
      </c>
      <c r="B9732" s="613" t="s">
        <v>9278</v>
      </c>
      <c r="C9732" s="614" t="s">
        <v>9209</v>
      </c>
      <c r="D9732" s="615">
        <v>7.71</v>
      </c>
      <c r="E9732" s="615">
        <v>21.12</v>
      </c>
      <c r="F9732" s="615">
        <v>28.83</v>
      </c>
    </row>
    <row r="9733" spans="1:6" ht="30">
      <c r="A9733" s="612">
        <v>91693</v>
      </c>
      <c r="B9733" s="613" t="s">
        <v>9279</v>
      </c>
      <c r="C9733" s="614" t="s">
        <v>9211</v>
      </c>
      <c r="D9733" s="615">
        <v>6.77</v>
      </c>
      <c r="E9733" s="615">
        <v>21.12</v>
      </c>
      <c r="F9733" s="615">
        <v>27.89</v>
      </c>
    </row>
    <row r="9734" spans="1:6" ht="30">
      <c r="A9734" s="612">
        <v>91688</v>
      </c>
      <c r="B9734" s="613" t="s">
        <v>9280</v>
      </c>
      <c r="C9734" s="614" t="s">
        <v>5337</v>
      </c>
      <c r="D9734" s="615">
        <v>0.08</v>
      </c>
      <c r="E9734" s="615">
        <v>0</v>
      </c>
      <c r="F9734" s="615">
        <v>0.08</v>
      </c>
    </row>
    <row r="9735" spans="1:6" ht="30">
      <c r="A9735" s="612">
        <v>91690</v>
      </c>
      <c r="B9735" s="613" t="s">
        <v>9281</v>
      </c>
      <c r="C9735" s="614" t="s">
        <v>5337</v>
      </c>
      <c r="D9735" s="615">
        <v>0.06</v>
      </c>
      <c r="E9735" s="615">
        <v>0</v>
      </c>
      <c r="F9735" s="615">
        <v>0.06</v>
      </c>
    </row>
    <row r="9736" spans="1:6" ht="30">
      <c r="A9736" s="612">
        <v>91691</v>
      </c>
      <c r="B9736" s="613" t="s">
        <v>9282</v>
      </c>
      <c r="C9736" s="614" t="s">
        <v>5337</v>
      </c>
      <c r="D9736" s="615">
        <v>0.88</v>
      </c>
      <c r="E9736" s="615">
        <v>0</v>
      </c>
      <c r="F9736" s="615">
        <v>0.88</v>
      </c>
    </row>
    <row r="9737" spans="1:6">
      <c r="A9737" s="621"/>
      <c r="B9737" s="627" t="s">
        <v>9283</v>
      </c>
      <c r="C9737" s="628"/>
      <c r="D9737" s="629"/>
      <c r="E9737" s="629"/>
      <c r="F9737" s="629"/>
    </row>
    <row r="9738" spans="1:6" ht="30">
      <c r="A9738" s="612">
        <v>93281</v>
      </c>
      <c r="B9738" s="613" t="s">
        <v>9284</v>
      </c>
      <c r="C9738" s="614" t="s">
        <v>9209</v>
      </c>
      <c r="D9738" s="615">
        <v>7.82</v>
      </c>
      <c r="E9738" s="615">
        <v>19.82</v>
      </c>
      <c r="F9738" s="615">
        <v>27.64</v>
      </c>
    </row>
    <row r="9739" spans="1:6" ht="30">
      <c r="A9739" s="612">
        <v>93282</v>
      </c>
      <c r="B9739" s="613" t="s">
        <v>9285</v>
      </c>
      <c r="C9739" s="614" t="s">
        <v>9211</v>
      </c>
      <c r="D9739" s="615">
        <v>7.03</v>
      </c>
      <c r="E9739" s="615">
        <v>19.82</v>
      </c>
      <c r="F9739" s="615">
        <v>26.85</v>
      </c>
    </row>
    <row r="9740" spans="1:6" ht="30">
      <c r="A9740" s="612">
        <v>93277</v>
      </c>
      <c r="B9740" s="613" t="s">
        <v>9286</v>
      </c>
      <c r="C9740" s="614" t="s">
        <v>5337</v>
      </c>
      <c r="D9740" s="615">
        <v>0.31</v>
      </c>
      <c r="E9740" s="615">
        <v>0</v>
      </c>
      <c r="F9740" s="615">
        <v>0.31</v>
      </c>
    </row>
    <row r="9741" spans="1:6" ht="30">
      <c r="A9741" s="612">
        <v>93278</v>
      </c>
      <c r="B9741" s="613" t="s">
        <v>9287</v>
      </c>
      <c r="C9741" s="614" t="s">
        <v>5337</v>
      </c>
      <c r="D9741" s="615">
        <v>0.03</v>
      </c>
      <c r="E9741" s="615">
        <v>0</v>
      </c>
      <c r="F9741" s="615">
        <v>0.03</v>
      </c>
    </row>
    <row r="9742" spans="1:6" ht="30">
      <c r="A9742" s="612">
        <v>93279</v>
      </c>
      <c r="B9742" s="613" t="s">
        <v>9288</v>
      </c>
      <c r="C9742" s="614" t="s">
        <v>5337</v>
      </c>
      <c r="D9742" s="615">
        <v>0.28999999999999998</v>
      </c>
      <c r="E9742" s="615">
        <v>0</v>
      </c>
      <c r="F9742" s="615">
        <v>0.28999999999999998</v>
      </c>
    </row>
    <row r="9743" spans="1:6" ht="30">
      <c r="A9743" s="612">
        <v>93280</v>
      </c>
      <c r="B9743" s="613" t="s">
        <v>9289</v>
      </c>
      <c r="C9743" s="614" t="s">
        <v>5337</v>
      </c>
      <c r="D9743" s="615">
        <v>0.5</v>
      </c>
      <c r="E9743" s="615">
        <v>0</v>
      </c>
      <c r="F9743" s="615">
        <v>0.5</v>
      </c>
    </row>
    <row r="9744" spans="1:6" ht="30">
      <c r="A9744" s="612">
        <v>93272</v>
      </c>
      <c r="B9744" s="613" t="s">
        <v>10337</v>
      </c>
      <c r="C9744" s="614" t="s">
        <v>9209</v>
      </c>
      <c r="D9744" s="615">
        <v>68.8</v>
      </c>
      <c r="E9744" s="615">
        <v>48.88</v>
      </c>
      <c r="F9744" s="615">
        <v>117.68</v>
      </c>
    </row>
    <row r="9745" spans="1:6" ht="30">
      <c r="A9745" s="612">
        <v>95212</v>
      </c>
      <c r="B9745" s="613" t="s">
        <v>10338</v>
      </c>
      <c r="C9745" s="614" t="s">
        <v>9209</v>
      </c>
      <c r="D9745" s="615">
        <v>128.18</v>
      </c>
      <c r="E9745" s="615">
        <v>48.88</v>
      </c>
      <c r="F9745" s="615">
        <v>177.06</v>
      </c>
    </row>
    <row r="9746" spans="1:6" ht="30">
      <c r="A9746" s="612">
        <v>93274</v>
      </c>
      <c r="B9746" s="613" t="s">
        <v>9290</v>
      </c>
      <c r="C9746" s="614" t="s">
        <v>9211</v>
      </c>
      <c r="D9746" s="615">
        <v>37.549999999999997</v>
      </c>
      <c r="E9746" s="615">
        <v>48.88</v>
      </c>
      <c r="F9746" s="615">
        <v>86.43</v>
      </c>
    </row>
    <row r="9747" spans="1:6" ht="30">
      <c r="A9747" s="612">
        <v>95213</v>
      </c>
      <c r="B9747" s="613" t="s">
        <v>9291</v>
      </c>
      <c r="C9747" s="614" t="s">
        <v>9211</v>
      </c>
      <c r="D9747" s="615">
        <v>65.05</v>
      </c>
      <c r="E9747" s="615">
        <v>48.88</v>
      </c>
      <c r="F9747" s="615">
        <v>113.93</v>
      </c>
    </row>
    <row r="9748" spans="1:6" ht="30">
      <c r="A9748" s="612">
        <v>93267</v>
      </c>
      <c r="B9748" s="613" t="s">
        <v>9292</v>
      </c>
      <c r="C9748" s="614" t="s">
        <v>5337</v>
      </c>
      <c r="D9748" s="615">
        <v>25.9</v>
      </c>
      <c r="E9748" s="615">
        <v>0</v>
      </c>
      <c r="F9748" s="615">
        <v>25.9</v>
      </c>
    </row>
    <row r="9749" spans="1:6" ht="30">
      <c r="A9749" s="612">
        <v>93269</v>
      </c>
      <c r="B9749" s="613" t="s">
        <v>9293</v>
      </c>
      <c r="C9749" s="614" t="s">
        <v>5337</v>
      </c>
      <c r="D9749" s="615">
        <v>4.96</v>
      </c>
      <c r="E9749" s="615">
        <v>0</v>
      </c>
      <c r="F9749" s="615">
        <v>4.96</v>
      </c>
    </row>
    <row r="9750" spans="1:6" ht="30">
      <c r="A9750" s="612">
        <v>93270</v>
      </c>
      <c r="B9750" s="613" t="s">
        <v>9294</v>
      </c>
      <c r="C9750" s="614" t="s">
        <v>5337</v>
      </c>
      <c r="D9750" s="615">
        <v>25.18</v>
      </c>
      <c r="E9750" s="615">
        <v>0</v>
      </c>
      <c r="F9750" s="615">
        <v>25.18</v>
      </c>
    </row>
    <row r="9751" spans="1:6" ht="30">
      <c r="A9751" s="612">
        <v>93271</v>
      </c>
      <c r="B9751" s="613" t="s">
        <v>9295</v>
      </c>
      <c r="C9751" s="614" t="s">
        <v>5337</v>
      </c>
      <c r="D9751" s="615">
        <v>6.07</v>
      </c>
      <c r="E9751" s="615">
        <v>0</v>
      </c>
      <c r="F9751" s="615">
        <v>6.07</v>
      </c>
    </row>
    <row r="9752" spans="1:6" ht="30">
      <c r="A9752" s="612">
        <v>95208</v>
      </c>
      <c r="B9752" s="613" t="s">
        <v>9296</v>
      </c>
      <c r="C9752" s="614" t="s">
        <v>5337</v>
      </c>
      <c r="D9752" s="615">
        <v>52.17</v>
      </c>
      <c r="E9752" s="615">
        <v>0</v>
      </c>
      <c r="F9752" s="615">
        <v>52.17</v>
      </c>
    </row>
    <row r="9753" spans="1:6" ht="30">
      <c r="A9753" s="612">
        <v>95209</v>
      </c>
      <c r="B9753" s="613" t="s">
        <v>10339</v>
      </c>
      <c r="C9753" s="614" t="s">
        <v>5337</v>
      </c>
      <c r="D9753" s="615">
        <v>6.19</v>
      </c>
      <c r="E9753" s="615">
        <v>0</v>
      </c>
      <c r="F9753" s="615">
        <v>6.19</v>
      </c>
    </row>
    <row r="9754" spans="1:6" ht="30">
      <c r="A9754" s="612">
        <v>95210</v>
      </c>
      <c r="B9754" s="613" t="s">
        <v>10340</v>
      </c>
      <c r="C9754" s="614" t="s">
        <v>5337</v>
      </c>
      <c r="D9754" s="615">
        <v>57.06</v>
      </c>
      <c r="E9754" s="615">
        <v>0</v>
      </c>
      <c r="F9754" s="615">
        <v>57.06</v>
      </c>
    </row>
    <row r="9755" spans="1:6" ht="30">
      <c r="A9755" s="612">
        <v>95211</v>
      </c>
      <c r="B9755" s="613" t="s">
        <v>10341</v>
      </c>
      <c r="C9755" s="614" t="s">
        <v>5337</v>
      </c>
      <c r="D9755" s="615">
        <v>6.07</v>
      </c>
      <c r="E9755" s="615">
        <v>0</v>
      </c>
      <c r="F9755" s="615">
        <v>6.07</v>
      </c>
    </row>
    <row r="9756" spans="1:6">
      <c r="A9756" s="621"/>
      <c r="B9756" s="627" t="s">
        <v>9297</v>
      </c>
      <c r="C9756" s="628"/>
      <c r="D9756" s="629"/>
      <c r="E9756" s="629"/>
      <c r="F9756" s="629"/>
    </row>
    <row r="9757" spans="1:6" ht="30">
      <c r="A9757" s="612">
        <v>95129</v>
      </c>
      <c r="B9757" s="613" t="s">
        <v>9298</v>
      </c>
      <c r="C9757" s="614" t="s">
        <v>5337</v>
      </c>
      <c r="D9757" s="615">
        <v>43.83</v>
      </c>
      <c r="E9757" s="615">
        <v>0</v>
      </c>
      <c r="F9757" s="615">
        <v>43.83</v>
      </c>
    </row>
    <row r="9758" spans="1:6" ht="30">
      <c r="A9758" s="612">
        <v>95130</v>
      </c>
      <c r="B9758" s="613" t="s">
        <v>9299</v>
      </c>
      <c r="C9758" s="614" t="s">
        <v>5337</v>
      </c>
      <c r="D9758" s="615">
        <v>8.1199999999999992</v>
      </c>
      <c r="E9758" s="615">
        <v>0</v>
      </c>
      <c r="F9758" s="615">
        <v>8.1199999999999992</v>
      </c>
    </row>
    <row r="9759" spans="1:6" ht="30">
      <c r="A9759" s="612">
        <v>95131</v>
      </c>
      <c r="B9759" s="613" t="s">
        <v>9300</v>
      </c>
      <c r="C9759" s="614" t="s">
        <v>5337</v>
      </c>
      <c r="D9759" s="615">
        <v>51.59</v>
      </c>
      <c r="E9759" s="615">
        <v>0</v>
      </c>
      <c r="F9759" s="615">
        <v>51.59</v>
      </c>
    </row>
    <row r="9760" spans="1:6" ht="30">
      <c r="A9760" s="612">
        <v>95132</v>
      </c>
      <c r="B9760" s="613" t="s">
        <v>9301</v>
      </c>
      <c r="C9760" s="614" t="s">
        <v>5337</v>
      </c>
      <c r="D9760" s="615">
        <v>33.9</v>
      </c>
      <c r="E9760" s="615">
        <v>0</v>
      </c>
      <c r="F9760" s="615">
        <v>33.9</v>
      </c>
    </row>
    <row r="9761" spans="1:6" ht="30">
      <c r="A9761" s="612">
        <v>95133</v>
      </c>
      <c r="B9761" s="613" t="s">
        <v>9302</v>
      </c>
      <c r="C9761" s="614" t="s">
        <v>9209</v>
      </c>
      <c r="D9761" s="615">
        <v>144.13</v>
      </c>
      <c r="E9761" s="615">
        <v>19.54</v>
      </c>
      <c r="F9761" s="615">
        <v>163.66999999999999</v>
      </c>
    </row>
    <row r="9762" spans="1:6" ht="30">
      <c r="A9762" s="612">
        <v>96159</v>
      </c>
      <c r="B9762" s="613" t="s">
        <v>9303</v>
      </c>
      <c r="C9762" s="614" t="s">
        <v>9211</v>
      </c>
      <c r="D9762" s="615">
        <v>58.64</v>
      </c>
      <c r="E9762" s="615">
        <v>19.54</v>
      </c>
      <c r="F9762" s="615">
        <v>78.180000000000007</v>
      </c>
    </row>
    <row r="9763" spans="1:6" ht="30">
      <c r="A9763" s="612">
        <v>102985</v>
      </c>
      <c r="B9763" s="613" t="s">
        <v>10503</v>
      </c>
      <c r="C9763" s="614" t="s">
        <v>5337</v>
      </c>
      <c r="D9763" s="615">
        <v>3.14</v>
      </c>
      <c r="E9763" s="615">
        <v>0</v>
      </c>
      <c r="F9763" s="615">
        <v>3.14</v>
      </c>
    </row>
    <row r="9764" spans="1:6">
      <c r="A9764" s="621"/>
      <c r="B9764" s="627" t="s">
        <v>11735</v>
      </c>
      <c r="C9764" s="628"/>
      <c r="D9764" s="629"/>
      <c r="E9764" s="629"/>
      <c r="F9764" s="629"/>
    </row>
    <row r="9765" spans="1:6" ht="30">
      <c r="A9765" s="612">
        <v>95217</v>
      </c>
      <c r="B9765" s="613" t="s">
        <v>9304</v>
      </c>
      <c r="C9765" s="614" t="s">
        <v>5337</v>
      </c>
      <c r="D9765" s="615">
        <v>0.4</v>
      </c>
      <c r="E9765" s="615">
        <v>0</v>
      </c>
      <c r="F9765" s="615">
        <v>0.4</v>
      </c>
    </row>
    <row r="9766" spans="1:6">
      <c r="A9766" s="621"/>
      <c r="B9766" s="627" t="s">
        <v>11736</v>
      </c>
      <c r="C9766" s="628"/>
      <c r="D9766" s="629"/>
      <c r="E9766" s="629"/>
      <c r="F9766" s="629"/>
    </row>
    <row r="9767" spans="1:6" ht="30">
      <c r="A9767" s="612">
        <v>99833</v>
      </c>
      <c r="B9767" s="613" t="s">
        <v>9305</v>
      </c>
      <c r="C9767" s="614" t="s">
        <v>9209</v>
      </c>
      <c r="D9767" s="615">
        <v>3.17</v>
      </c>
      <c r="E9767" s="615">
        <v>0</v>
      </c>
      <c r="F9767" s="615">
        <v>3.17</v>
      </c>
    </row>
    <row r="9768" spans="1:6" ht="30">
      <c r="A9768" s="612">
        <v>99834</v>
      </c>
      <c r="B9768" s="613" t="s">
        <v>9306</v>
      </c>
      <c r="C9768" s="614" t="s">
        <v>9211</v>
      </c>
      <c r="D9768" s="615">
        <v>0.18</v>
      </c>
      <c r="E9768" s="615">
        <v>0</v>
      </c>
      <c r="F9768" s="615">
        <v>0.18</v>
      </c>
    </row>
    <row r="9769" spans="1:6" ht="30">
      <c r="A9769" s="612">
        <v>99829</v>
      </c>
      <c r="B9769" s="613" t="s">
        <v>9307</v>
      </c>
      <c r="C9769" s="614" t="s">
        <v>5337</v>
      </c>
      <c r="D9769" s="615">
        <v>0.17</v>
      </c>
      <c r="E9769" s="615">
        <v>0</v>
      </c>
      <c r="F9769" s="615">
        <v>0.17</v>
      </c>
    </row>
    <row r="9770" spans="1:6" ht="30">
      <c r="A9770" s="612">
        <v>99830</v>
      </c>
      <c r="B9770" s="613" t="s">
        <v>9308</v>
      </c>
      <c r="C9770" s="614" t="s">
        <v>5337</v>
      </c>
      <c r="D9770" s="615">
        <v>0.01</v>
      </c>
      <c r="E9770" s="615">
        <v>0</v>
      </c>
      <c r="F9770" s="615">
        <v>0.01</v>
      </c>
    </row>
    <row r="9771" spans="1:6" ht="30">
      <c r="A9771" s="612">
        <v>99831</v>
      </c>
      <c r="B9771" s="613" t="s">
        <v>9309</v>
      </c>
      <c r="C9771" s="614" t="s">
        <v>5337</v>
      </c>
      <c r="D9771" s="615">
        <v>0.12</v>
      </c>
      <c r="E9771" s="615">
        <v>0</v>
      </c>
      <c r="F9771" s="615">
        <v>0.12</v>
      </c>
    </row>
    <row r="9772" spans="1:6" ht="45">
      <c r="A9772" s="612">
        <v>99832</v>
      </c>
      <c r="B9772" s="613" t="s">
        <v>9310</v>
      </c>
      <c r="C9772" s="614" t="s">
        <v>5337</v>
      </c>
      <c r="D9772" s="615">
        <v>2.87</v>
      </c>
      <c r="E9772" s="615">
        <v>0</v>
      </c>
      <c r="F9772" s="615">
        <v>2.87</v>
      </c>
    </row>
    <row r="9773" spans="1:6">
      <c r="A9773" s="621"/>
      <c r="B9773" s="627" t="s">
        <v>9311</v>
      </c>
      <c r="C9773" s="628"/>
      <c r="D9773" s="629"/>
      <c r="E9773" s="629"/>
      <c r="F9773" s="629"/>
    </row>
    <row r="9774" spans="1:6" ht="30">
      <c r="A9774" s="612">
        <v>95276</v>
      </c>
      <c r="B9774" s="613" t="s">
        <v>9312</v>
      </c>
      <c r="C9774" s="614" t="s">
        <v>9209</v>
      </c>
      <c r="D9774" s="615">
        <v>2.57</v>
      </c>
      <c r="E9774" s="615">
        <v>0</v>
      </c>
      <c r="F9774" s="615">
        <v>2.57</v>
      </c>
    </row>
    <row r="9775" spans="1:6" ht="30">
      <c r="A9775" s="612">
        <v>95277</v>
      </c>
      <c r="B9775" s="613" t="s">
        <v>9313</v>
      </c>
      <c r="C9775" s="614" t="s">
        <v>9211</v>
      </c>
      <c r="D9775" s="615">
        <v>0.54</v>
      </c>
      <c r="E9775" s="615">
        <v>0</v>
      </c>
      <c r="F9775" s="615">
        <v>0.54</v>
      </c>
    </row>
    <row r="9776" spans="1:6" ht="30">
      <c r="A9776" s="612">
        <v>95272</v>
      </c>
      <c r="B9776" s="613" t="s">
        <v>9314</v>
      </c>
      <c r="C9776" s="614" t="s">
        <v>5337</v>
      </c>
      <c r="D9776" s="615">
        <v>0.49</v>
      </c>
      <c r="E9776" s="615">
        <v>0</v>
      </c>
      <c r="F9776" s="615">
        <v>0.49</v>
      </c>
    </row>
    <row r="9777" spans="1:6" ht="30">
      <c r="A9777" s="612">
        <v>95273</v>
      </c>
      <c r="B9777" s="613" t="s">
        <v>9315</v>
      </c>
      <c r="C9777" s="614" t="s">
        <v>5337</v>
      </c>
      <c r="D9777" s="615">
        <v>0.05</v>
      </c>
      <c r="E9777" s="615">
        <v>0</v>
      </c>
      <c r="F9777" s="615">
        <v>0.05</v>
      </c>
    </row>
    <row r="9778" spans="1:6" ht="30">
      <c r="A9778" s="612">
        <v>95274</v>
      </c>
      <c r="B9778" s="613" t="s">
        <v>9316</v>
      </c>
      <c r="C9778" s="614" t="s">
        <v>5337</v>
      </c>
      <c r="D9778" s="615">
        <v>0.38</v>
      </c>
      <c r="E9778" s="615">
        <v>0</v>
      </c>
      <c r="F9778" s="615">
        <v>0.38</v>
      </c>
    </row>
    <row r="9779" spans="1:6" ht="30">
      <c r="A9779" s="612">
        <v>95275</v>
      </c>
      <c r="B9779" s="613" t="s">
        <v>9317</v>
      </c>
      <c r="C9779" s="614" t="s">
        <v>5337</v>
      </c>
      <c r="D9779" s="615">
        <v>1.65</v>
      </c>
      <c r="E9779" s="615">
        <v>0</v>
      </c>
      <c r="F9779" s="615">
        <v>1.65</v>
      </c>
    </row>
    <row r="9780" spans="1:6">
      <c r="A9780" s="621"/>
      <c r="B9780" s="627" t="s">
        <v>11737</v>
      </c>
      <c r="C9780" s="628"/>
      <c r="D9780" s="629"/>
      <c r="E9780" s="629"/>
      <c r="F9780" s="629"/>
    </row>
    <row r="9781" spans="1:6" ht="30">
      <c r="A9781" s="612">
        <v>92963</v>
      </c>
      <c r="B9781" s="613" t="s">
        <v>9318</v>
      </c>
      <c r="C9781" s="614" t="s">
        <v>5337</v>
      </c>
      <c r="D9781" s="615">
        <v>1.37</v>
      </c>
      <c r="E9781" s="615">
        <v>0</v>
      </c>
      <c r="F9781" s="615">
        <v>1.37</v>
      </c>
    </row>
    <row r="9782" spans="1:6" ht="30">
      <c r="A9782" s="612">
        <v>92964</v>
      </c>
      <c r="B9782" s="613" t="s">
        <v>9319</v>
      </c>
      <c r="C9782" s="614" t="s">
        <v>5337</v>
      </c>
      <c r="D9782" s="615">
        <v>0.16</v>
      </c>
      <c r="E9782" s="615">
        <v>0</v>
      </c>
      <c r="F9782" s="615">
        <v>0.16</v>
      </c>
    </row>
    <row r="9783" spans="1:6" ht="30">
      <c r="A9783" s="612">
        <v>92965</v>
      </c>
      <c r="B9783" s="613" t="s">
        <v>9320</v>
      </c>
      <c r="C9783" s="614" t="s">
        <v>5337</v>
      </c>
      <c r="D9783" s="615">
        <v>1.72</v>
      </c>
      <c r="E9783" s="615">
        <v>0</v>
      </c>
      <c r="F9783" s="615">
        <v>1.72</v>
      </c>
    </row>
    <row r="9784" spans="1:6" ht="30">
      <c r="A9784" s="612">
        <v>92966</v>
      </c>
      <c r="B9784" s="613" t="s">
        <v>9321</v>
      </c>
      <c r="C9784" s="614" t="s">
        <v>9209</v>
      </c>
      <c r="D9784" s="615">
        <v>9.94</v>
      </c>
      <c r="E9784" s="615">
        <v>16.93</v>
      </c>
      <c r="F9784" s="615">
        <v>26.87</v>
      </c>
    </row>
    <row r="9785" spans="1:6" ht="30">
      <c r="A9785" s="612">
        <v>92967</v>
      </c>
      <c r="B9785" s="613" t="s">
        <v>9322</v>
      </c>
      <c r="C9785" s="614" t="s">
        <v>9211</v>
      </c>
      <c r="D9785" s="615">
        <v>8.2200000000000006</v>
      </c>
      <c r="E9785" s="615">
        <v>16.93</v>
      </c>
      <c r="F9785" s="615">
        <v>25.15</v>
      </c>
    </row>
    <row r="9786" spans="1:6">
      <c r="A9786" s="621"/>
      <c r="B9786" s="627" t="s">
        <v>11738</v>
      </c>
      <c r="C9786" s="628"/>
      <c r="D9786" s="629"/>
      <c r="E9786" s="629"/>
      <c r="F9786" s="629"/>
    </row>
    <row r="9787" spans="1:6" ht="30">
      <c r="A9787" s="612">
        <v>102275</v>
      </c>
      <c r="B9787" s="613" t="s">
        <v>9323</v>
      </c>
      <c r="C9787" s="614" t="s">
        <v>9209</v>
      </c>
      <c r="D9787" s="615">
        <v>9.16</v>
      </c>
      <c r="E9787" s="615">
        <v>16.93</v>
      </c>
      <c r="F9787" s="615">
        <v>26.09</v>
      </c>
    </row>
    <row r="9788" spans="1:6" ht="30">
      <c r="A9788" s="612">
        <v>102274</v>
      </c>
      <c r="B9788" s="613" t="s">
        <v>9324</v>
      </c>
      <c r="C9788" s="614" t="s">
        <v>9211</v>
      </c>
      <c r="D9788" s="615">
        <v>7.33</v>
      </c>
      <c r="E9788" s="615">
        <v>16.93</v>
      </c>
      <c r="F9788" s="615">
        <v>24.26</v>
      </c>
    </row>
    <row r="9789" spans="1:6" ht="30">
      <c r="A9789" s="612">
        <v>102270</v>
      </c>
      <c r="B9789" s="613" t="s">
        <v>9325</v>
      </c>
      <c r="C9789" s="614" t="s">
        <v>5337</v>
      </c>
      <c r="D9789" s="615">
        <v>0.57999999999999996</v>
      </c>
      <c r="E9789" s="615">
        <v>0</v>
      </c>
      <c r="F9789" s="615">
        <v>0.57999999999999996</v>
      </c>
    </row>
    <row r="9790" spans="1:6" ht="30">
      <c r="A9790" s="612">
        <v>102271</v>
      </c>
      <c r="B9790" s="613" t="s">
        <v>9326</v>
      </c>
      <c r="C9790" s="614" t="s">
        <v>5337</v>
      </c>
      <c r="D9790" s="615">
        <v>0.06</v>
      </c>
      <c r="E9790" s="615">
        <v>0</v>
      </c>
      <c r="F9790" s="615">
        <v>0.06</v>
      </c>
    </row>
    <row r="9791" spans="1:6" ht="30">
      <c r="A9791" s="612">
        <v>102272</v>
      </c>
      <c r="B9791" s="613" t="s">
        <v>9327</v>
      </c>
      <c r="C9791" s="614" t="s">
        <v>5337</v>
      </c>
      <c r="D9791" s="615">
        <v>0.73</v>
      </c>
      <c r="E9791" s="615">
        <v>0</v>
      </c>
      <c r="F9791" s="615">
        <v>0.73</v>
      </c>
    </row>
    <row r="9792" spans="1:6" ht="30">
      <c r="A9792" s="612">
        <v>102273</v>
      </c>
      <c r="B9792" s="613" t="s">
        <v>9328</v>
      </c>
      <c r="C9792" s="614" t="s">
        <v>5337</v>
      </c>
      <c r="D9792" s="615">
        <v>1.1000000000000001</v>
      </c>
      <c r="E9792" s="615">
        <v>0</v>
      </c>
      <c r="F9792" s="615">
        <v>1.1000000000000001</v>
      </c>
    </row>
    <row r="9793" spans="1:6">
      <c r="A9793" s="612">
        <v>95255</v>
      </c>
      <c r="B9793" s="613" t="s">
        <v>9329</v>
      </c>
      <c r="C9793" s="614" t="s">
        <v>5337</v>
      </c>
      <c r="D9793" s="615">
        <v>1.19</v>
      </c>
      <c r="E9793" s="615">
        <v>0</v>
      </c>
      <c r="F9793" s="615">
        <v>1.19</v>
      </c>
    </row>
    <row r="9794" spans="1:6">
      <c r="A9794" s="612">
        <v>95256</v>
      </c>
      <c r="B9794" s="613" t="s">
        <v>9330</v>
      </c>
      <c r="C9794" s="614" t="s">
        <v>5337</v>
      </c>
      <c r="D9794" s="615">
        <v>0.14000000000000001</v>
      </c>
      <c r="E9794" s="615">
        <v>0</v>
      </c>
      <c r="F9794" s="615">
        <v>0.14000000000000001</v>
      </c>
    </row>
    <row r="9795" spans="1:6">
      <c r="A9795" s="612">
        <v>95257</v>
      </c>
      <c r="B9795" s="613" t="s">
        <v>9331</v>
      </c>
      <c r="C9795" s="614" t="s">
        <v>5337</v>
      </c>
      <c r="D9795" s="615">
        <v>1.48</v>
      </c>
      <c r="E9795" s="615">
        <v>0</v>
      </c>
      <c r="F9795" s="615">
        <v>1.48</v>
      </c>
    </row>
    <row r="9796" spans="1:6">
      <c r="A9796" s="612">
        <v>95258</v>
      </c>
      <c r="B9796" s="613" t="s">
        <v>9332</v>
      </c>
      <c r="C9796" s="614" t="s">
        <v>9209</v>
      </c>
      <c r="D9796" s="615">
        <v>9.5</v>
      </c>
      <c r="E9796" s="615">
        <v>16.93</v>
      </c>
      <c r="F9796" s="615">
        <v>26.43</v>
      </c>
    </row>
    <row r="9797" spans="1:6">
      <c r="A9797" s="612">
        <v>95259</v>
      </c>
      <c r="B9797" s="613" t="s">
        <v>9333</v>
      </c>
      <c r="C9797" s="614" t="s">
        <v>9211</v>
      </c>
      <c r="D9797" s="615">
        <v>8.02</v>
      </c>
      <c r="E9797" s="615">
        <v>16.93</v>
      </c>
      <c r="F9797" s="615">
        <v>24.95</v>
      </c>
    </row>
    <row r="9798" spans="1:6">
      <c r="A9798" s="621"/>
      <c r="B9798" s="627" t="s">
        <v>9334</v>
      </c>
      <c r="C9798" s="628"/>
      <c r="D9798" s="629"/>
      <c r="E9798" s="629"/>
      <c r="F9798" s="629"/>
    </row>
    <row r="9799" spans="1:6" ht="30">
      <c r="A9799" s="612">
        <v>95114</v>
      </c>
      <c r="B9799" s="613" t="s">
        <v>9335</v>
      </c>
      <c r="C9799" s="614" t="s">
        <v>5337</v>
      </c>
      <c r="D9799" s="615">
        <v>1.33</v>
      </c>
      <c r="E9799" s="615">
        <v>0</v>
      </c>
      <c r="F9799" s="615">
        <v>1.33</v>
      </c>
    </row>
    <row r="9800" spans="1:6" ht="30">
      <c r="A9800" s="612">
        <v>95115</v>
      </c>
      <c r="B9800" s="613" t="s">
        <v>9336</v>
      </c>
      <c r="C9800" s="614" t="s">
        <v>5337</v>
      </c>
      <c r="D9800" s="615">
        <v>0.15</v>
      </c>
      <c r="E9800" s="615">
        <v>0</v>
      </c>
      <c r="F9800" s="615">
        <v>0.15</v>
      </c>
    </row>
    <row r="9801" spans="1:6" ht="30">
      <c r="A9801" s="612">
        <v>5952</v>
      </c>
      <c r="B9801" s="613" t="s">
        <v>9337</v>
      </c>
      <c r="C9801" s="614" t="s">
        <v>9211</v>
      </c>
      <c r="D9801" s="615">
        <v>8.17</v>
      </c>
      <c r="E9801" s="615">
        <v>16.93</v>
      </c>
      <c r="F9801" s="615">
        <v>25.1</v>
      </c>
    </row>
    <row r="9802" spans="1:6" ht="30">
      <c r="A9802" s="612">
        <v>5795</v>
      </c>
      <c r="B9802" s="613" t="s">
        <v>9338</v>
      </c>
      <c r="C9802" s="614" t="s">
        <v>9209</v>
      </c>
      <c r="D9802" s="615">
        <v>9.84</v>
      </c>
      <c r="E9802" s="615">
        <v>16.93</v>
      </c>
      <c r="F9802" s="615">
        <v>26.77</v>
      </c>
    </row>
    <row r="9803" spans="1:6" ht="30">
      <c r="A9803" s="612">
        <v>53863</v>
      </c>
      <c r="B9803" s="613" t="s">
        <v>9339</v>
      </c>
      <c r="C9803" s="614" t="s">
        <v>5337</v>
      </c>
      <c r="D9803" s="615">
        <v>1.67</v>
      </c>
      <c r="E9803" s="615">
        <v>0</v>
      </c>
      <c r="F9803" s="615">
        <v>1.67</v>
      </c>
    </row>
    <row r="9804" spans="1:6">
      <c r="A9804" s="621"/>
      <c r="B9804" s="627" t="s">
        <v>11739</v>
      </c>
      <c r="C9804" s="628"/>
      <c r="D9804" s="629"/>
      <c r="E9804" s="629"/>
      <c r="F9804" s="629"/>
    </row>
    <row r="9805" spans="1:6">
      <c r="A9805" s="612">
        <v>98746</v>
      </c>
      <c r="B9805" s="613" t="s">
        <v>9340</v>
      </c>
      <c r="C9805" s="614" t="s">
        <v>5421</v>
      </c>
      <c r="D9805" s="615">
        <v>37.380000000000003</v>
      </c>
      <c r="E9805" s="615">
        <v>33.78</v>
      </c>
      <c r="F9805" s="615">
        <v>71.16</v>
      </c>
    </row>
    <row r="9806" spans="1:6" ht="30">
      <c r="A9806" s="612">
        <v>98749</v>
      </c>
      <c r="B9806" s="613" t="s">
        <v>9341</v>
      </c>
      <c r="C9806" s="614" t="s">
        <v>5421</v>
      </c>
      <c r="D9806" s="615">
        <v>50.02</v>
      </c>
      <c r="E9806" s="615">
        <v>35.07</v>
      </c>
      <c r="F9806" s="615">
        <v>85.09</v>
      </c>
    </row>
    <row r="9807" spans="1:6">
      <c r="A9807" s="612">
        <v>98750</v>
      </c>
      <c r="B9807" s="613" t="s">
        <v>9342</v>
      </c>
      <c r="C9807" s="614" t="s">
        <v>5421</v>
      </c>
      <c r="D9807" s="615">
        <v>65.790000000000006</v>
      </c>
      <c r="E9807" s="615">
        <v>36.15</v>
      </c>
      <c r="F9807" s="615">
        <v>101.94</v>
      </c>
    </row>
    <row r="9808" spans="1:6">
      <c r="A9808" s="612">
        <v>98751</v>
      </c>
      <c r="B9808" s="613" t="s">
        <v>9343</v>
      </c>
      <c r="C9808" s="614" t="s">
        <v>5421</v>
      </c>
      <c r="D9808" s="615">
        <v>107.18</v>
      </c>
      <c r="E9808" s="615">
        <v>38.75</v>
      </c>
      <c r="F9808" s="615">
        <v>145.93</v>
      </c>
    </row>
    <row r="9809" spans="1:6">
      <c r="A9809" s="612">
        <v>98752</v>
      </c>
      <c r="B9809" s="613" t="s">
        <v>9344</v>
      </c>
      <c r="C9809" s="614" t="s">
        <v>5421</v>
      </c>
      <c r="D9809" s="615">
        <v>157.77000000000001</v>
      </c>
      <c r="E9809" s="615">
        <v>41.13</v>
      </c>
      <c r="F9809" s="615">
        <v>198.9</v>
      </c>
    </row>
    <row r="9810" spans="1:6">
      <c r="A9810" s="612">
        <v>98753</v>
      </c>
      <c r="B9810" s="613" t="s">
        <v>9345</v>
      </c>
      <c r="C9810" s="614" t="s">
        <v>5421</v>
      </c>
      <c r="D9810" s="615">
        <v>221.27</v>
      </c>
      <c r="E9810" s="615">
        <v>43.51</v>
      </c>
      <c r="F9810" s="615">
        <v>264.77999999999997</v>
      </c>
    </row>
    <row r="9811" spans="1:6">
      <c r="A9811" s="617" t="s">
        <v>18629</v>
      </c>
      <c r="B9811" s="618" t="s">
        <v>18630</v>
      </c>
      <c r="C9811" s="619" t="s">
        <v>18631</v>
      </c>
      <c r="D9811" s="620">
        <v>0.5</v>
      </c>
      <c r="E9811" s="620">
        <v>0.44</v>
      </c>
      <c r="F9811" s="620">
        <v>0.94</v>
      </c>
    </row>
    <row r="9812" spans="1:6">
      <c r="A9812" s="621"/>
      <c r="B9812" s="627" t="s">
        <v>11740</v>
      </c>
      <c r="C9812" s="628"/>
      <c r="D9812" s="629"/>
      <c r="E9812" s="629"/>
      <c r="F9812" s="629"/>
    </row>
    <row r="9813" spans="1:6" ht="30">
      <c r="A9813" s="612">
        <v>83761</v>
      </c>
      <c r="B9813" s="613" t="s">
        <v>9346</v>
      </c>
      <c r="C9813" s="614" t="s">
        <v>5337</v>
      </c>
      <c r="D9813" s="615">
        <v>8.77</v>
      </c>
      <c r="E9813" s="615">
        <v>0</v>
      </c>
      <c r="F9813" s="615">
        <v>8.77</v>
      </c>
    </row>
    <row r="9814" spans="1:6" ht="30">
      <c r="A9814" s="612">
        <v>83762</v>
      </c>
      <c r="B9814" s="613" t="s">
        <v>9347</v>
      </c>
      <c r="C9814" s="614" t="s">
        <v>5337</v>
      </c>
      <c r="D9814" s="615">
        <v>7.83</v>
      </c>
      <c r="E9814" s="615">
        <v>0</v>
      </c>
      <c r="F9814" s="615">
        <v>7.83</v>
      </c>
    </row>
    <row r="9815" spans="1:6" ht="30">
      <c r="A9815" s="612">
        <v>83763</v>
      </c>
      <c r="B9815" s="613" t="s">
        <v>9348</v>
      </c>
      <c r="C9815" s="614" t="s">
        <v>5337</v>
      </c>
      <c r="D9815" s="615">
        <v>52.77</v>
      </c>
      <c r="E9815" s="615">
        <v>0</v>
      </c>
      <c r="F9815" s="615">
        <v>52.77</v>
      </c>
    </row>
    <row r="9816" spans="1:6" ht="30">
      <c r="A9816" s="612">
        <v>83764</v>
      </c>
      <c r="B9816" s="613" t="s">
        <v>9349</v>
      </c>
      <c r="C9816" s="614" t="s">
        <v>5337</v>
      </c>
      <c r="D9816" s="615">
        <v>1.57</v>
      </c>
      <c r="E9816" s="615">
        <v>0</v>
      </c>
      <c r="F9816" s="615">
        <v>1.57</v>
      </c>
    </row>
    <row r="9817" spans="1:6" ht="30">
      <c r="A9817" s="612">
        <v>83765</v>
      </c>
      <c r="B9817" s="613" t="s">
        <v>9350</v>
      </c>
      <c r="C9817" s="614" t="s">
        <v>9209</v>
      </c>
      <c r="D9817" s="615">
        <v>79.650000000000006</v>
      </c>
      <c r="E9817" s="615">
        <v>21.65</v>
      </c>
      <c r="F9817" s="615">
        <v>101.3</v>
      </c>
    </row>
    <row r="9818" spans="1:6" ht="30">
      <c r="A9818" s="612">
        <v>83766</v>
      </c>
      <c r="B9818" s="613" t="s">
        <v>9351</v>
      </c>
      <c r="C9818" s="614" t="s">
        <v>9211</v>
      </c>
      <c r="D9818" s="615">
        <v>19.05</v>
      </c>
      <c r="E9818" s="615">
        <v>21.65</v>
      </c>
      <c r="F9818" s="615">
        <v>40.700000000000003</v>
      </c>
    </row>
    <row r="9819" spans="1:6">
      <c r="A9819" s="621"/>
      <c r="B9819" s="627" t="s">
        <v>11741</v>
      </c>
      <c r="C9819" s="628"/>
      <c r="D9819" s="629"/>
      <c r="E9819" s="629"/>
      <c r="F9819" s="629"/>
    </row>
    <row r="9820" spans="1:6" ht="30">
      <c r="A9820" s="612">
        <v>98760</v>
      </c>
      <c r="B9820" s="613" t="s">
        <v>9352</v>
      </c>
      <c r="C9820" s="614" t="s">
        <v>5337</v>
      </c>
      <c r="D9820" s="615">
        <v>0.06</v>
      </c>
      <c r="E9820" s="615">
        <v>0</v>
      </c>
      <c r="F9820" s="615">
        <v>0.06</v>
      </c>
    </row>
    <row r="9821" spans="1:6" ht="30">
      <c r="A9821" s="612">
        <v>98762</v>
      </c>
      <c r="B9821" s="613" t="s">
        <v>9353</v>
      </c>
      <c r="C9821" s="614" t="s">
        <v>5337</v>
      </c>
      <c r="D9821" s="615">
        <v>7.0000000000000007E-2</v>
      </c>
      <c r="E9821" s="615">
        <v>0</v>
      </c>
      <c r="F9821" s="615">
        <v>7.0000000000000007E-2</v>
      </c>
    </row>
    <row r="9822" spans="1:6" ht="45">
      <c r="A9822" s="612">
        <v>98763</v>
      </c>
      <c r="B9822" s="613" t="s">
        <v>9354</v>
      </c>
      <c r="C9822" s="614" t="s">
        <v>5337</v>
      </c>
      <c r="D9822" s="615">
        <v>2.98</v>
      </c>
      <c r="E9822" s="615">
        <v>0</v>
      </c>
      <c r="F9822" s="615">
        <v>2.98</v>
      </c>
    </row>
    <row r="9823" spans="1:6" ht="30">
      <c r="A9823" s="612">
        <v>98764</v>
      </c>
      <c r="B9823" s="613" t="s">
        <v>9355</v>
      </c>
      <c r="C9823" s="614" t="s">
        <v>9209</v>
      </c>
      <c r="D9823" s="615">
        <v>3.11</v>
      </c>
      <c r="E9823" s="615">
        <v>0</v>
      </c>
      <c r="F9823" s="615">
        <v>3.11</v>
      </c>
    </row>
    <row r="9824" spans="1:6" ht="30">
      <c r="A9824" s="612">
        <v>98765</v>
      </c>
      <c r="B9824" s="613" t="s">
        <v>9356</v>
      </c>
      <c r="C9824" s="614" t="s">
        <v>9211</v>
      </c>
      <c r="D9824" s="615">
        <v>0.06</v>
      </c>
      <c r="E9824" s="615">
        <v>0</v>
      </c>
      <c r="F9824" s="615">
        <v>0.06</v>
      </c>
    </row>
    <row r="9825" spans="1:6">
      <c r="A9825" s="621"/>
      <c r="B9825" s="627" t="s">
        <v>11742</v>
      </c>
      <c r="C9825" s="628"/>
      <c r="D9825" s="629"/>
      <c r="E9825" s="629"/>
      <c r="F9825" s="629"/>
    </row>
    <row r="9826" spans="1:6" ht="30">
      <c r="A9826" s="612">
        <v>92716</v>
      </c>
      <c r="B9826" s="613" t="s">
        <v>9357</v>
      </c>
      <c r="C9826" s="614" t="s">
        <v>9209</v>
      </c>
      <c r="D9826" s="615">
        <v>77.62</v>
      </c>
      <c r="E9826" s="615">
        <v>0</v>
      </c>
      <c r="F9826" s="615">
        <v>77.62</v>
      </c>
    </row>
    <row r="9827" spans="1:6" ht="30">
      <c r="A9827" s="612">
        <v>92717</v>
      </c>
      <c r="B9827" s="613" t="s">
        <v>9358</v>
      </c>
      <c r="C9827" s="614" t="s">
        <v>9211</v>
      </c>
      <c r="D9827" s="615">
        <v>0.17</v>
      </c>
      <c r="E9827" s="615">
        <v>0</v>
      </c>
      <c r="F9827" s="615">
        <v>0.17</v>
      </c>
    </row>
    <row r="9828" spans="1:6" ht="30">
      <c r="A9828" s="612">
        <v>92712</v>
      </c>
      <c r="B9828" s="613" t="s">
        <v>9359</v>
      </c>
      <c r="C9828" s="614" t="s">
        <v>5337</v>
      </c>
      <c r="D9828" s="615">
        <v>0.16</v>
      </c>
      <c r="E9828" s="615">
        <v>0</v>
      </c>
      <c r="F9828" s="615">
        <v>0.16</v>
      </c>
    </row>
    <row r="9829" spans="1:6" ht="30">
      <c r="A9829" s="612">
        <v>92713</v>
      </c>
      <c r="B9829" s="613" t="s">
        <v>9360</v>
      </c>
      <c r="C9829" s="614" t="s">
        <v>5337</v>
      </c>
      <c r="D9829" s="615">
        <v>0.01</v>
      </c>
      <c r="E9829" s="615">
        <v>0</v>
      </c>
      <c r="F9829" s="615">
        <v>0.01</v>
      </c>
    </row>
    <row r="9830" spans="1:6" ht="30">
      <c r="A9830" s="612">
        <v>92714</v>
      </c>
      <c r="B9830" s="613" t="s">
        <v>9361</v>
      </c>
      <c r="C9830" s="614" t="s">
        <v>5337</v>
      </c>
      <c r="D9830" s="615">
        <v>0.2</v>
      </c>
      <c r="E9830" s="615">
        <v>0</v>
      </c>
      <c r="F9830" s="615">
        <v>0.2</v>
      </c>
    </row>
    <row r="9831" spans="1:6" ht="30">
      <c r="A9831" s="612">
        <v>92715</v>
      </c>
      <c r="B9831" s="613" t="s">
        <v>9362</v>
      </c>
      <c r="C9831" s="614" t="s">
        <v>5337</v>
      </c>
      <c r="D9831" s="615">
        <v>77.25</v>
      </c>
      <c r="E9831" s="615">
        <v>0</v>
      </c>
      <c r="F9831" s="615">
        <v>77.25</v>
      </c>
    </row>
    <row r="9832" spans="1:6">
      <c r="A9832" s="621"/>
      <c r="B9832" s="627" t="s">
        <v>11743</v>
      </c>
      <c r="C9832" s="628"/>
      <c r="D9832" s="629"/>
      <c r="E9832" s="629"/>
      <c r="F9832" s="629"/>
    </row>
    <row r="9833" spans="1:6" ht="30">
      <c r="A9833" s="612">
        <v>102867</v>
      </c>
      <c r="B9833" s="613" t="s">
        <v>10489</v>
      </c>
      <c r="C9833" s="614" t="s">
        <v>5337</v>
      </c>
      <c r="D9833" s="615">
        <v>0.44</v>
      </c>
      <c r="E9833" s="615">
        <v>0</v>
      </c>
      <c r="F9833" s="615">
        <v>0.44</v>
      </c>
    </row>
    <row r="9834" spans="1:6" ht="45">
      <c r="A9834" s="612">
        <v>103156</v>
      </c>
      <c r="B9834" s="613" t="s">
        <v>10504</v>
      </c>
      <c r="C9834" s="614" t="s">
        <v>5337</v>
      </c>
      <c r="D9834" s="615">
        <v>1.54</v>
      </c>
      <c r="E9834" s="615">
        <v>0</v>
      </c>
      <c r="F9834" s="615">
        <v>1.54</v>
      </c>
    </row>
    <row r="9835" spans="1:6" ht="45">
      <c r="A9835" s="612">
        <v>103162</v>
      </c>
      <c r="B9835" s="613" t="s">
        <v>10505</v>
      </c>
      <c r="C9835" s="614" t="s">
        <v>5337</v>
      </c>
      <c r="D9835" s="615">
        <v>1.93</v>
      </c>
      <c r="E9835" s="615">
        <v>0</v>
      </c>
      <c r="F9835" s="615">
        <v>1.93</v>
      </c>
    </row>
    <row r="9836" spans="1:6" ht="45">
      <c r="A9836" s="612">
        <v>103168</v>
      </c>
      <c r="B9836" s="613" t="s">
        <v>10506</v>
      </c>
      <c r="C9836" s="614" t="s">
        <v>5337</v>
      </c>
      <c r="D9836" s="615">
        <v>0.49</v>
      </c>
      <c r="E9836" s="615">
        <v>0</v>
      </c>
      <c r="F9836" s="615">
        <v>0.49</v>
      </c>
    </row>
    <row r="9837" spans="1:6" ht="45">
      <c r="A9837" s="612">
        <v>103174</v>
      </c>
      <c r="B9837" s="613" t="s">
        <v>10507</v>
      </c>
      <c r="C9837" s="614" t="s">
        <v>5337</v>
      </c>
      <c r="D9837" s="615">
        <v>1.23</v>
      </c>
      <c r="E9837" s="615">
        <v>0</v>
      </c>
      <c r="F9837" s="615">
        <v>1.23</v>
      </c>
    </row>
    <row r="9838" spans="1:6" ht="45">
      <c r="A9838" s="612">
        <v>103180</v>
      </c>
      <c r="B9838" s="613" t="s">
        <v>10508</v>
      </c>
      <c r="C9838" s="614" t="s">
        <v>5337</v>
      </c>
      <c r="D9838" s="615">
        <v>2.84</v>
      </c>
      <c r="E9838" s="615">
        <v>0</v>
      </c>
      <c r="F9838" s="615">
        <v>2.84</v>
      </c>
    </row>
    <row r="9839" spans="1:6">
      <c r="A9839" s="621"/>
      <c r="B9839" s="627" t="s">
        <v>9363</v>
      </c>
      <c r="C9839" s="628"/>
      <c r="D9839" s="629"/>
      <c r="E9839" s="629"/>
      <c r="F9839" s="629"/>
    </row>
    <row r="9840" spans="1:6" ht="30">
      <c r="A9840" s="612">
        <v>92960</v>
      </c>
      <c r="B9840" s="613" t="s">
        <v>9364</v>
      </c>
      <c r="C9840" s="614" t="s">
        <v>9209</v>
      </c>
      <c r="D9840" s="615">
        <v>19.36</v>
      </c>
      <c r="E9840" s="615">
        <v>0</v>
      </c>
      <c r="F9840" s="615">
        <v>19.36</v>
      </c>
    </row>
    <row r="9841" spans="1:6" ht="30">
      <c r="A9841" s="612">
        <v>92961</v>
      </c>
      <c r="B9841" s="613" t="s">
        <v>9365</v>
      </c>
      <c r="C9841" s="614" t="s">
        <v>9211</v>
      </c>
      <c r="D9841" s="615">
        <v>4.8600000000000003</v>
      </c>
      <c r="E9841" s="615">
        <v>0</v>
      </c>
      <c r="F9841" s="615">
        <v>4.8600000000000003</v>
      </c>
    </row>
    <row r="9842" spans="1:6" ht="30">
      <c r="A9842" s="612">
        <v>92956</v>
      </c>
      <c r="B9842" s="613" t="s">
        <v>9366</v>
      </c>
      <c r="C9842" s="614" t="s">
        <v>5337</v>
      </c>
      <c r="D9842" s="615">
        <v>4.3499999999999996</v>
      </c>
      <c r="E9842" s="615">
        <v>0</v>
      </c>
      <c r="F9842" s="615">
        <v>4.3499999999999996</v>
      </c>
    </row>
    <row r="9843" spans="1:6" ht="30">
      <c r="A9843" s="612">
        <v>92957</v>
      </c>
      <c r="B9843" s="613" t="s">
        <v>9367</v>
      </c>
      <c r="C9843" s="614" t="s">
        <v>5337</v>
      </c>
      <c r="D9843" s="615">
        <v>0.51</v>
      </c>
      <c r="E9843" s="615">
        <v>0</v>
      </c>
      <c r="F9843" s="615">
        <v>0.51</v>
      </c>
    </row>
    <row r="9844" spans="1:6" ht="30">
      <c r="A9844" s="612">
        <v>92958</v>
      </c>
      <c r="B9844" s="613" t="s">
        <v>9368</v>
      </c>
      <c r="C9844" s="614" t="s">
        <v>5337</v>
      </c>
      <c r="D9844" s="615">
        <v>4.76</v>
      </c>
      <c r="E9844" s="615">
        <v>0</v>
      </c>
      <c r="F9844" s="615">
        <v>4.76</v>
      </c>
    </row>
    <row r="9845" spans="1:6" ht="30">
      <c r="A9845" s="612">
        <v>92959</v>
      </c>
      <c r="B9845" s="613" t="s">
        <v>9369</v>
      </c>
      <c r="C9845" s="614" t="s">
        <v>5337</v>
      </c>
      <c r="D9845" s="615">
        <v>9.74</v>
      </c>
      <c r="E9845" s="615">
        <v>0</v>
      </c>
      <c r="F9845" s="615">
        <v>9.74</v>
      </c>
    </row>
    <row r="9846" spans="1:6">
      <c r="A9846" s="644"/>
      <c r="B9846" s="627" t="s">
        <v>9370</v>
      </c>
      <c r="C9846" s="628"/>
      <c r="D9846" s="629"/>
      <c r="E9846" s="629"/>
      <c r="F9846" s="629"/>
    </row>
    <row r="9847" spans="1:6" ht="45">
      <c r="A9847" s="612">
        <v>93404</v>
      </c>
      <c r="B9847" s="613" t="s">
        <v>9371</v>
      </c>
      <c r="C9847" s="614" t="s">
        <v>5337</v>
      </c>
      <c r="D9847" s="615">
        <v>7.24</v>
      </c>
      <c r="E9847" s="615">
        <v>0</v>
      </c>
      <c r="F9847" s="615">
        <v>7.24</v>
      </c>
    </row>
    <row r="9848" spans="1:6" ht="45">
      <c r="A9848" s="612">
        <v>93405</v>
      </c>
      <c r="B9848" s="613" t="s">
        <v>9372</v>
      </c>
      <c r="C9848" s="614" t="s">
        <v>5337</v>
      </c>
      <c r="D9848" s="615">
        <v>0.94</v>
      </c>
      <c r="E9848" s="615">
        <v>0</v>
      </c>
      <c r="F9848" s="615">
        <v>0.94</v>
      </c>
    </row>
    <row r="9849" spans="1:6" ht="45">
      <c r="A9849" s="612">
        <v>93406</v>
      </c>
      <c r="B9849" s="613" t="s">
        <v>9373</v>
      </c>
      <c r="C9849" s="614" t="s">
        <v>5337</v>
      </c>
      <c r="D9849" s="615">
        <v>8.68</v>
      </c>
      <c r="E9849" s="615">
        <v>0</v>
      </c>
      <c r="F9849" s="615">
        <v>8.68</v>
      </c>
    </row>
    <row r="9850" spans="1:6" ht="45">
      <c r="A9850" s="612">
        <v>93407</v>
      </c>
      <c r="B9850" s="613" t="s">
        <v>9374</v>
      </c>
      <c r="C9850" s="614" t="s">
        <v>5337</v>
      </c>
      <c r="D9850" s="615">
        <v>49.56</v>
      </c>
      <c r="E9850" s="615">
        <v>0</v>
      </c>
      <c r="F9850" s="615">
        <v>49.56</v>
      </c>
    </row>
    <row r="9851" spans="1:6" ht="45">
      <c r="A9851" s="612">
        <v>93408</v>
      </c>
      <c r="B9851" s="613" t="s">
        <v>9375</v>
      </c>
      <c r="C9851" s="614" t="s">
        <v>9209</v>
      </c>
      <c r="D9851" s="615">
        <v>73.11</v>
      </c>
      <c r="E9851" s="615">
        <v>19.23</v>
      </c>
      <c r="F9851" s="615">
        <v>92.34</v>
      </c>
    </row>
    <row r="9852" spans="1:6" ht="45">
      <c r="A9852" s="612">
        <v>93409</v>
      </c>
      <c r="B9852" s="613" t="s">
        <v>9376</v>
      </c>
      <c r="C9852" s="614" t="s">
        <v>9211</v>
      </c>
      <c r="D9852" s="615">
        <v>14.87</v>
      </c>
      <c r="E9852" s="615">
        <v>19.23</v>
      </c>
      <c r="F9852" s="615">
        <v>34.1</v>
      </c>
    </row>
    <row r="9853" spans="1:6">
      <c r="A9853" s="621"/>
      <c r="B9853" s="627" t="s">
        <v>9377</v>
      </c>
      <c r="C9853" s="628"/>
      <c r="D9853" s="629"/>
      <c r="E9853" s="629"/>
      <c r="F9853" s="629"/>
    </row>
    <row r="9854" spans="1:6" ht="30">
      <c r="A9854" s="612">
        <v>102111</v>
      </c>
      <c r="B9854" s="613" t="s">
        <v>9378</v>
      </c>
      <c r="C9854" s="614" t="s">
        <v>5390</v>
      </c>
      <c r="D9854" s="615">
        <v>903.79</v>
      </c>
      <c r="E9854" s="615">
        <v>100.61</v>
      </c>
      <c r="F9854" s="615">
        <v>1004.4</v>
      </c>
    </row>
    <row r="9855" spans="1:6" ht="30">
      <c r="A9855" s="612">
        <v>102112</v>
      </c>
      <c r="B9855" s="613" t="s">
        <v>9379</v>
      </c>
      <c r="C9855" s="614" t="s">
        <v>5390</v>
      </c>
      <c r="D9855" s="615">
        <v>47.25</v>
      </c>
      <c r="E9855" s="615">
        <v>100.69</v>
      </c>
      <c r="F9855" s="615">
        <v>147.94</v>
      </c>
    </row>
    <row r="9856" spans="1:6" ht="30">
      <c r="A9856" s="612">
        <v>102113</v>
      </c>
      <c r="B9856" s="613" t="s">
        <v>9380</v>
      </c>
      <c r="C9856" s="614" t="s">
        <v>5390</v>
      </c>
      <c r="D9856" s="615">
        <v>1492.08</v>
      </c>
      <c r="E9856" s="615">
        <v>103.3</v>
      </c>
      <c r="F9856" s="615">
        <v>1595.38</v>
      </c>
    </row>
    <row r="9857" spans="1:6" ht="30">
      <c r="A9857" s="612">
        <v>102114</v>
      </c>
      <c r="B9857" s="613" t="s">
        <v>9381</v>
      </c>
      <c r="C9857" s="614" t="s">
        <v>5390</v>
      </c>
      <c r="D9857" s="615">
        <v>48.28</v>
      </c>
      <c r="E9857" s="615">
        <v>103.4</v>
      </c>
      <c r="F9857" s="615">
        <v>151.68</v>
      </c>
    </row>
    <row r="9858" spans="1:6" ht="30">
      <c r="A9858" s="612">
        <v>102115</v>
      </c>
      <c r="B9858" s="613" t="s">
        <v>9382</v>
      </c>
      <c r="C9858" s="614" t="s">
        <v>5390</v>
      </c>
      <c r="D9858" s="615">
        <v>2633.53</v>
      </c>
      <c r="E9858" s="615">
        <v>147.27000000000001</v>
      </c>
      <c r="F9858" s="615">
        <v>2780.8</v>
      </c>
    </row>
    <row r="9859" spans="1:6" ht="30">
      <c r="A9859" s="612">
        <v>102116</v>
      </c>
      <c r="B9859" s="613" t="s">
        <v>9383</v>
      </c>
      <c r="C9859" s="614" t="s">
        <v>5390</v>
      </c>
      <c r="D9859" s="615">
        <v>1597.28</v>
      </c>
      <c r="E9859" s="615">
        <v>106.57</v>
      </c>
      <c r="F9859" s="615">
        <v>1703.85</v>
      </c>
    </row>
    <row r="9860" spans="1:6" ht="30">
      <c r="A9860" s="612">
        <v>102117</v>
      </c>
      <c r="B9860" s="613" t="s">
        <v>9384</v>
      </c>
      <c r="C9860" s="614" t="s">
        <v>5390</v>
      </c>
      <c r="D9860" s="615">
        <v>49.55</v>
      </c>
      <c r="E9860" s="615">
        <v>106.66</v>
      </c>
      <c r="F9860" s="615">
        <v>156.21</v>
      </c>
    </row>
    <row r="9861" spans="1:6" ht="30">
      <c r="A9861" s="612">
        <v>102118</v>
      </c>
      <c r="B9861" s="613" t="s">
        <v>9385</v>
      </c>
      <c r="C9861" s="614" t="s">
        <v>5390</v>
      </c>
      <c r="D9861" s="615">
        <v>2210.17</v>
      </c>
      <c r="E9861" s="615">
        <v>109.39</v>
      </c>
      <c r="F9861" s="615">
        <v>2319.56</v>
      </c>
    </row>
    <row r="9862" spans="1:6" ht="30">
      <c r="A9862" s="612">
        <v>102119</v>
      </c>
      <c r="B9862" s="613" t="s">
        <v>9386</v>
      </c>
      <c r="C9862" s="614" t="s">
        <v>5390</v>
      </c>
      <c r="D9862" s="615">
        <v>50.62</v>
      </c>
      <c r="E9862" s="615">
        <v>109.49</v>
      </c>
      <c r="F9862" s="615">
        <v>160.11000000000001</v>
      </c>
    </row>
    <row r="9863" spans="1:6" ht="30">
      <c r="A9863" s="612">
        <v>102121</v>
      </c>
      <c r="B9863" s="613" t="s">
        <v>9387</v>
      </c>
      <c r="C9863" s="614" t="s">
        <v>5390</v>
      </c>
      <c r="D9863" s="615">
        <v>61.95</v>
      </c>
      <c r="E9863" s="615">
        <v>138.96</v>
      </c>
      <c r="F9863" s="615">
        <v>200.91</v>
      </c>
    </row>
    <row r="9864" spans="1:6" ht="30">
      <c r="A9864" s="612">
        <v>102122</v>
      </c>
      <c r="B9864" s="613" t="s">
        <v>9388</v>
      </c>
      <c r="C9864" s="614" t="s">
        <v>5390</v>
      </c>
      <c r="D9864" s="615">
        <v>7681.33</v>
      </c>
      <c r="E9864" s="615">
        <v>147.27000000000001</v>
      </c>
      <c r="F9864" s="615">
        <v>7828.6</v>
      </c>
    </row>
    <row r="9865" spans="1:6" ht="30">
      <c r="A9865" s="612">
        <v>102123</v>
      </c>
      <c r="B9865" s="613" t="s">
        <v>9389</v>
      </c>
      <c r="C9865" s="614" t="s">
        <v>5390</v>
      </c>
      <c r="D9865" s="615">
        <v>65.17</v>
      </c>
      <c r="E9865" s="615">
        <v>147.36000000000001</v>
      </c>
      <c r="F9865" s="615">
        <v>212.53</v>
      </c>
    </row>
    <row r="9866" spans="1:6" ht="30">
      <c r="A9866" s="612">
        <v>102138</v>
      </c>
      <c r="B9866" s="613" t="s">
        <v>9399</v>
      </c>
      <c r="C9866" s="614" t="s">
        <v>5390</v>
      </c>
      <c r="D9866" s="615">
        <v>70.42</v>
      </c>
      <c r="E9866" s="615">
        <v>161.03</v>
      </c>
      <c r="F9866" s="615">
        <v>231.45</v>
      </c>
    </row>
    <row r="9867" spans="1:6" ht="45">
      <c r="A9867" s="612">
        <v>94480</v>
      </c>
      <c r="B9867" s="613" t="s">
        <v>9433</v>
      </c>
      <c r="C9867" s="614" t="s">
        <v>5390</v>
      </c>
      <c r="D9867" s="615">
        <v>2138.48</v>
      </c>
      <c r="E9867" s="615">
        <v>662.87</v>
      </c>
      <c r="F9867" s="615">
        <v>2801.35</v>
      </c>
    </row>
    <row r="9868" spans="1:6" ht="45">
      <c r="A9868" s="612">
        <v>94481</v>
      </c>
      <c r="B9868" s="613" t="s">
        <v>9434</v>
      </c>
      <c r="C9868" s="614" t="s">
        <v>5390</v>
      </c>
      <c r="D9868" s="615">
        <v>1393.51</v>
      </c>
      <c r="E9868" s="615">
        <v>589.47</v>
      </c>
      <c r="F9868" s="615">
        <v>1982.98</v>
      </c>
    </row>
    <row r="9869" spans="1:6" ht="45">
      <c r="A9869" s="612">
        <v>94482</v>
      </c>
      <c r="B9869" s="613" t="s">
        <v>9435</v>
      </c>
      <c r="C9869" s="614" t="s">
        <v>5390</v>
      </c>
      <c r="D9869" s="615">
        <v>1035.8900000000001</v>
      </c>
      <c r="E9869" s="615">
        <v>536.71</v>
      </c>
      <c r="F9869" s="615">
        <v>1572.6</v>
      </c>
    </row>
    <row r="9870" spans="1:6" ht="45">
      <c r="A9870" s="612">
        <v>94483</v>
      </c>
      <c r="B9870" s="613" t="s">
        <v>9436</v>
      </c>
      <c r="C9870" s="614" t="s">
        <v>5390</v>
      </c>
      <c r="D9870" s="615">
        <v>833.54</v>
      </c>
      <c r="E9870" s="615">
        <v>493.31</v>
      </c>
      <c r="F9870" s="615">
        <v>1326.85</v>
      </c>
    </row>
    <row r="9871" spans="1:6">
      <c r="A9871" s="617" t="s">
        <v>18632</v>
      </c>
      <c r="B9871" s="618" t="s">
        <v>18633</v>
      </c>
      <c r="C9871" s="619" t="s">
        <v>5390</v>
      </c>
      <c r="D9871" s="620">
        <v>1610.01</v>
      </c>
      <c r="E9871" s="620">
        <v>72.88</v>
      </c>
      <c r="F9871" s="620">
        <v>1682.89</v>
      </c>
    </row>
    <row r="9872" spans="1:6">
      <c r="A9872" s="617" t="s">
        <v>18634</v>
      </c>
      <c r="B9872" s="618" t="s">
        <v>18635</v>
      </c>
      <c r="C9872" s="619" t="s">
        <v>5390</v>
      </c>
      <c r="D9872" s="620">
        <v>4372.83</v>
      </c>
      <c r="E9872" s="620">
        <v>75.3</v>
      </c>
      <c r="F9872" s="620">
        <v>4448.13</v>
      </c>
    </row>
    <row r="9873" spans="1:6">
      <c r="A9873" s="617" t="s">
        <v>18636</v>
      </c>
      <c r="B9873" s="618" t="s">
        <v>18637</v>
      </c>
      <c r="C9873" s="619" t="s">
        <v>1</v>
      </c>
      <c r="D9873" s="620">
        <v>9307.68</v>
      </c>
      <c r="E9873" s="620">
        <v>331.98</v>
      </c>
      <c r="F9873" s="620">
        <v>9639.66</v>
      </c>
    </row>
    <row r="9874" spans="1:6" ht="30">
      <c r="A9874" s="617" t="s">
        <v>18638</v>
      </c>
      <c r="B9874" s="618" t="s">
        <v>18639</v>
      </c>
      <c r="C9874" s="619" t="s">
        <v>5390</v>
      </c>
      <c r="D9874" s="620">
        <v>10445.4</v>
      </c>
      <c r="E9874" s="620">
        <v>146.6</v>
      </c>
      <c r="F9874" s="620">
        <v>10592</v>
      </c>
    </row>
    <row r="9875" spans="1:6">
      <c r="A9875" s="617" t="s">
        <v>16800</v>
      </c>
      <c r="B9875" s="618" t="s">
        <v>16801</v>
      </c>
      <c r="C9875" s="619" t="s">
        <v>1</v>
      </c>
      <c r="D9875" s="620">
        <v>124.04</v>
      </c>
      <c r="E9875" s="620">
        <v>18.329999999999998</v>
      </c>
      <c r="F9875" s="620">
        <v>142.37</v>
      </c>
    </row>
    <row r="9876" spans="1:6" ht="30">
      <c r="A9876" s="617" t="s">
        <v>18640</v>
      </c>
      <c r="B9876" s="618" t="s">
        <v>18641</v>
      </c>
      <c r="C9876" s="619" t="s">
        <v>5390</v>
      </c>
      <c r="D9876" s="620">
        <v>5507.05</v>
      </c>
      <c r="E9876" s="620">
        <v>76.36</v>
      </c>
      <c r="F9876" s="620">
        <v>5583.41</v>
      </c>
    </row>
    <row r="9877" spans="1:6" ht="45">
      <c r="A9877" s="612">
        <v>5692</v>
      </c>
      <c r="B9877" s="613" t="s">
        <v>9390</v>
      </c>
      <c r="C9877" s="614" t="s">
        <v>5337</v>
      </c>
      <c r="D9877" s="615">
        <v>0.25</v>
      </c>
      <c r="E9877" s="615">
        <v>0</v>
      </c>
      <c r="F9877" s="615">
        <v>0.25</v>
      </c>
    </row>
    <row r="9878" spans="1:6" ht="45">
      <c r="A9878" s="612">
        <v>89022</v>
      </c>
      <c r="B9878" s="613" t="s">
        <v>9391</v>
      </c>
      <c r="C9878" s="614" t="s">
        <v>9211</v>
      </c>
      <c r="D9878" s="615">
        <v>0.45</v>
      </c>
      <c r="E9878" s="615">
        <v>0</v>
      </c>
      <c r="F9878" s="615">
        <v>0.45</v>
      </c>
    </row>
    <row r="9879" spans="1:6" ht="45">
      <c r="A9879" s="612">
        <v>90650</v>
      </c>
      <c r="B9879" s="613" t="s">
        <v>9392</v>
      </c>
      <c r="C9879" s="614" t="s">
        <v>9209</v>
      </c>
      <c r="D9879" s="615">
        <v>8.06</v>
      </c>
      <c r="E9879" s="615">
        <v>0</v>
      </c>
      <c r="F9879" s="615">
        <v>8.06</v>
      </c>
    </row>
    <row r="9880" spans="1:6" ht="45">
      <c r="A9880" s="612">
        <v>90651</v>
      </c>
      <c r="B9880" s="613" t="s">
        <v>9393</v>
      </c>
      <c r="C9880" s="614" t="s">
        <v>9211</v>
      </c>
      <c r="D9880" s="615">
        <v>0.9</v>
      </c>
      <c r="E9880" s="615">
        <v>0</v>
      </c>
      <c r="F9880" s="615">
        <v>0.9</v>
      </c>
    </row>
    <row r="9881" spans="1:6" ht="45">
      <c r="A9881" s="612">
        <v>5800</v>
      </c>
      <c r="B9881" s="613" t="s">
        <v>9394</v>
      </c>
      <c r="C9881" s="614" t="s">
        <v>5337</v>
      </c>
      <c r="D9881" s="615">
        <v>0.45</v>
      </c>
      <c r="E9881" s="615">
        <v>0</v>
      </c>
      <c r="F9881" s="615">
        <v>0.45</v>
      </c>
    </row>
    <row r="9882" spans="1:6" ht="45">
      <c r="A9882" s="612">
        <v>53866</v>
      </c>
      <c r="B9882" s="613" t="s">
        <v>9395</v>
      </c>
      <c r="C9882" s="614" t="s">
        <v>5337</v>
      </c>
      <c r="D9882" s="615">
        <v>1.24</v>
      </c>
      <c r="E9882" s="615">
        <v>0</v>
      </c>
      <c r="F9882" s="615">
        <v>1.24</v>
      </c>
    </row>
    <row r="9883" spans="1:6" ht="45">
      <c r="A9883" s="612">
        <v>89019</v>
      </c>
      <c r="B9883" s="613" t="s">
        <v>9396</v>
      </c>
      <c r="C9883" s="614" t="s">
        <v>5337</v>
      </c>
      <c r="D9883" s="615">
        <v>0.41</v>
      </c>
      <c r="E9883" s="615">
        <v>0</v>
      </c>
      <c r="F9883" s="615">
        <v>0.41</v>
      </c>
    </row>
    <row r="9884" spans="1:6" ht="45">
      <c r="A9884" s="612">
        <v>89020</v>
      </c>
      <c r="B9884" s="613" t="s">
        <v>9397</v>
      </c>
      <c r="C9884" s="614" t="s">
        <v>5337</v>
      </c>
      <c r="D9884" s="615">
        <v>0.04</v>
      </c>
      <c r="E9884" s="615">
        <v>0</v>
      </c>
      <c r="F9884" s="615">
        <v>0.04</v>
      </c>
    </row>
    <row r="9885" spans="1:6" ht="45">
      <c r="A9885" s="612">
        <v>89021</v>
      </c>
      <c r="B9885" s="613" t="s">
        <v>9398</v>
      </c>
      <c r="C9885" s="614" t="s">
        <v>9209</v>
      </c>
      <c r="D9885" s="615">
        <v>2.14</v>
      </c>
      <c r="E9885" s="615">
        <v>0</v>
      </c>
      <c r="F9885" s="615">
        <v>2.14</v>
      </c>
    </row>
    <row r="9886" spans="1:6" ht="45">
      <c r="A9886" s="612">
        <v>7042</v>
      </c>
      <c r="B9886" s="613" t="s">
        <v>9400</v>
      </c>
      <c r="C9886" s="614" t="s">
        <v>9209</v>
      </c>
      <c r="D9886" s="615">
        <v>21.73</v>
      </c>
      <c r="E9886" s="615">
        <v>0</v>
      </c>
      <c r="F9886" s="615">
        <v>21.73</v>
      </c>
    </row>
    <row r="9887" spans="1:6" ht="45">
      <c r="A9887" s="612">
        <v>7043</v>
      </c>
      <c r="B9887" s="613" t="s">
        <v>9401</v>
      </c>
      <c r="C9887" s="614" t="s">
        <v>9211</v>
      </c>
      <c r="D9887" s="615">
        <v>0.31</v>
      </c>
      <c r="E9887" s="615">
        <v>0</v>
      </c>
      <c r="F9887" s="615">
        <v>0.31</v>
      </c>
    </row>
    <row r="9888" spans="1:6" ht="45">
      <c r="A9888" s="612">
        <v>7044</v>
      </c>
      <c r="B9888" s="613" t="s">
        <v>9402</v>
      </c>
      <c r="C9888" s="614" t="s">
        <v>5337</v>
      </c>
      <c r="D9888" s="615">
        <v>0.28000000000000003</v>
      </c>
      <c r="E9888" s="615">
        <v>0</v>
      </c>
      <c r="F9888" s="615">
        <v>0.28000000000000003</v>
      </c>
    </row>
    <row r="9889" spans="1:6" ht="45">
      <c r="A9889" s="612">
        <v>7045</v>
      </c>
      <c r="B9889" s="613" t="s">
        <v>9403</v>
      </c>
      <c r="C9889" s="614" t="s">
        <v>5337</v>
      </c>
      <c r="D9889" s="615">
        <v>0.03</v>
      </c>
      <c r="E9889" s="615">
        <v>0</v>
      </c>
      <c r="F9889" s="615">
        <v>0.03</v>
      </c>
    </row>
    <row r="9890" spans="1:6" ht="45">
      <c r="A9890" s="612">
        <v>7046</v>
      </c>
      <c r="B9890" s="613" t="s">
        <v>9404</v>
      </c>
      <c r="C9890" s="614" t="s">
        <v>5337</v>
      </c>
      <c r="D9890" s="615">
        <v>0.31</v>
      </c>
      <c r="E9890" s="615">
        <v>0</v>
      </c>
      <c r="F9890" s="615">
        <v>0.31</v>
      </c>
    </row>
    <row r="9891" spans="1:6" ht="45">
      <c r="A9891" s="612">
        <v>7047</v>
      </c>
      <c r="B9891" s="613" t="s">
        <v>9405</v>
      </c>
      <c r="C9891" s="614" t="s">
        <v>5337</v>
      </c>
      <c r="D9891" s="615">
        <v>21.11</v>
      </c>
      <c r="E9891" s="615">
        <v>0</v>
      </c>
      <c r="F9891" s="615">
        <v>21.11</v>
      </c>
    </row>
    <row r="9892" spans="1:6" ht="45">
      <c r="A9892" s="612">
        <v>5693</v>
      </c>
      <c r="B9892" s="613" t="s">
        <v>9406</v>
      </c>
      <c r="C9892" s="614" t="s">
        <v>5337</v>
      </c>
      <c r="D9892" s="615">
        <v>17.88</v>
      </c>
      <c r="E9892" s="615">
        <v>0</v>
      </c>
      <c r="F9892" s="615">
        <v>17.88</v>
      </c>
    </row>
    <row r="9893" spans="1:6" ht="45">
      <c r="A9893" s="612">
        <v>5806</v>
      </c>
      <c r="B9893" s="613" t="s">
        <v>9407</v>
      </c>
      <c r="C9893" s="614" t="s">
        <v>9211</v>
      </c>
      <c r="D9893" s="615">
        <v>0.25</v>
      </c>
      <c r="E9893" s="615">
        <v>0</v>
      </c>
      <c r="F9893" s="615">
        <v>0.25</v>
      </c>
    </row>
    <row r="9894" spans="1:6" ht="45">
      <c r="A9894" s="612">
        <v>73536</v>
      </c>
      <c r="B9894" s="613" t="s">
        <v>9408</v>
      </c>
      <c r="C9894" s="614" t="s">
        <v>9209</v>
      </c>
      <c r="D9894" s="615">
        <v>18.38</v>
      </c>
      <c r="E9894" s="615">
        <v>0</v>
      </c>
      <c r="F9894" s="615">
        <v>18.38</v>
      </c>
    </row>
    <row r="9895" spans="1:6" ht="45">
      <c r="A9895" s="612">
        <v>88853</v>
      </c>
      <c r="B9895" s="613" t="s">
        <v>9409</v>
      </c>
      <c r="C9895" s="614" t="s">
        <v>5337</v>
      </c>
      <c r="D9895" s="615">
        <v>0.23</v>
      </c>
      <c r="E9895" s="615">
        <v>0</v>
      </c>
      <c r="F9895" s="615">
        <v>0.23</v>
      </c>
    </row>
    <row r="9896" spans="1:6" ht="45">
      <c r="A9896" s="612">
        <v>88854</v>
      </c>
      <c r="B9896" s="613" t="s">
        <v>9410</v>
      </c>
      <c r="C9896" s="614" t="s">
        <v>5337</v>
      </c>
      <c r="D9896" s="615">
        <v>0.02</v>
      </c>
      <c r="E9896" s="615">
        <v>0</v>
      </c>
      <c r="F9896" s="615">
        <v>0.02</v>
      </c>
    </row>
    <row r="9897" spans="1:6" ht="30">
      <c r="A9897" s="612">
        <v>90639</v>
      </c>
      <c r="B9897" s="613" t="s">
        <v>9411</v>
      </c>
      <c r="C9897" s="614" t="s">
        <v>5337</v>
      </c>
      <c r="D9897" s="615">
        <v>5.73</v>
      </c>
      <c r="E9897" s="615">
        <v>0</v>
      </c>
      <c r="F9897" s="615">
        <v>5.73</v>
      </c>
    </row>
    <row r="9898" spans="1:6" ht="30">
      <c r="A9898" s="612">
        <v>90640</v>
      </c>
      <c r="B9898" s="613" t="s">
        <v>9412</v>
      </c>
      <c r="C9898" s="614" t="s">
        <v>5337</v>
      </c>
      <c r="D9898" s="615">
        <v>0.68</v>
      </c>
      <c r="E9898" s="615">
        <v>0</v>
      </c>
      <c r="F9898" s="615">
        <v>0.68</v>
      </c>
    </row>
    <row r="9899" spans="1:6" ht="30">
      <c r="A9899" s="612">
        <v>90641</v>
      </c>
      <c r="B9899" s="613" t="s">
        <v>9413</v>
      </c>
      <c r="C9899" s="614" t="s">
        <v>5337</v>
      </c>
      <c r="D9899" s="615">
        <v>6.27</v>
      </c>
      <c r="E9899" s="615">
        <v>0</v>
      </c>
      <c r="F9899" s="615">
        <v>6.27</v>
      </c>
    </row>
    <row r="9900" spans="1:6" ht="30">
      <c r="A9900" s="612">
        <v>90642</v>
      </c>
      <c r="B9900" s="613" t="s">
        <v>9414</v>
      </c>
      <c r="C9900" s="614" t="s">
        <v>5337</v>
      </c>
      <c r="D9900" s="615">
        <v>13.2</v>
      </c>
      <c r="E9900" s="615">
        <v>0</v>
      </c>
      <c r="F9900" s="615">
        <v>13.2</v>
      </c>
    </row>
    <row r="9901" spans="1:6" ht="30">
      <c r="A9901" s="612">
        <v>90643</v>
      </c>
      <c r="B9901" s="613" t="s">
        <v>9415</v>
      </c>
      <c r="C9901" s="614" t="s">
        <v>9209</v>
      </c>
      <c r="D9901" s="615">
        <v>25.88</v>
      </c>
      <c r="E9901" s="615">
        <v>0</v>
      </c>
      <c r="F9901" s="615">
        <v>25.88</v>
      </c>
    </row>
    <row r="9902" spans="1:6" ht="30">
      <c r="A9902" s="612">
        <v>90644</v>
      </c>
      <c r="B9902" s="613" t="s">
        <v>9416</v>
      </c>
      <c r="C9902" s="614" t="s">
        <v>9211</v>
      </c>
      <c r="D9902" s="615">
        <v>6.41</v>
      </c>
      <c r="E9902" s="615">
        <v>0</v>
      </c>
      <c r="F9902" s="615">
        <v>6.41</v>
      </c>
    </row>
    <row r="9903" spans="1:6" ht="45">
      <c r="A9903" s="612">
        <v>90646</v>
      </c>
      <c r="B9903" s="613" t="s">
        <v>9417</v>
      </c>
      <c r="C9903" s="614" t="s">
        <v>5337</v>
      </c>
      <c r="D9903" s="615">
        <v>0.81</v>
      </c>
      <c r="E9903" s="615">
        <v>0</v>
      </c>
      <c r="F9903" s="615">
        <v>0.81</v>
      </c>
    </row>
    <row r="9904" spans="1:6" ht="45">
      <c r="A9904" s="612">
        <v>90647</v>
      </c>
      <c r="B9904" s="613" t="s">
        <v>9418</v>
      </c>
      <c r="C9904" s="614" t="s">
        <v>5337</v>
      </c>
      <c r="D9904" s="615">
        <v>0.09</v>
      </c>
      <c r="E9904" s="615">
        <v>0</v>
      </c>
      <c r="F9904" s="615">
        <v>0.09</v>
      </c>
    </row>
    <row r="9905" spans="1:6" ht="45">
      <c r="A9905" s="612">
        <v>90648</v>
      </c>
      <c r="B9905" s="613" t="s">
        <v>9419</v>
      </c>
      <c r="C9905" s="614" t="s">
        <v>5337</v>
      </c>
      <c r="D9905" s="615">
        <v>0.89</v>
      </c>
      <c r="E9905" s="615">
        <v>0</v>
      </c>
      <c r="F9905" s="615">
        <v>0.89</v>
      </c>
    </row>
    <row r="9906" spans="1:6" ht="45">
      <c r="A9906" s="612">
        <v>90649</v>
      </c>
      <c r="B9906" s="613" t="s">
        <v>9420</v>
      </c>
      <c r="C9906" s="614" t="s">
        <v>5337</v>
      </c>
      <c r="D9906" s="615">
        <v>6.27</v>
      </c>
      <c r="E9906" s="615">
        <v>0</v>
      </c>
      <c r="F9906" s="615">
        <v>6.27</v>
      </c>
    </row>
    <row r="9907" spans="1:6" ht="30">
      <c r="A9907" s="612">
        <v>90652</v>
      </c>
      <c r="B9907" s="613" t="s">
        <v>9421</v>
      </c>
      <c r="C9907" s="614" t="s">
        <v>5337</v>
      </c>
      <c r="D9907" s="615">
        <v>3.73</v>
      </c>
      <c r="E9907" s="615">
        <v>0</v>
      </c>
      <c r="F9907" s="615">
        <v>3.73</v>
      </c>
    </row>
    <row r="9908" spans="1:6" ht="30">
      <c r="A9908" s="612">
        <v>90653</v>
      </c>
      <c r="B9908" s="613" t="s">
        <v>9422</v>
      </c>
      <c r="C9908" s="614" t="s">
        <v>5337</v>
      </c>
      <c r="D9908" s="615">
        <v>0.44</v>
      </c>
      <c r="E9908" s="615">
        <v>0</v>
      </c>
      <c r="F9908" s="615">
        <v>0.44</v>
      </c>
    </row>
    <row r="9909" spans="1:6" ht="30">
      <c r="A9909" s="612">
        <v>90654</v>
      </c>
      <c r="B9909" s="613" t="s">
        <v>9423</v>
      </c>
      <c r="C9909" s="614" t="s">
        <v>5337</v>
      </c>
      <c r="D9909" s="615">
        <v>4.08</v>
      </c>
      <c r="E9909" s="615">
        <v>0</v>
      </c>
      <c r="F9909" s="615">
        <v>4.08</v>
      </c>
    </row>
    <row r="9910" spans="1:6" ht="30">
      <c r="A9910" s="612">
        <v>90655</v>
      </c>
      <c r="B9910" s="613" t="s">
        <v>9424</v>
      </c>
      <c r="C9910" s="614" t="s">
        <v>5337</v>
      </c>
      <c r="D9910" s="615">
        <v>4.13</v>
      </c>
      <c r="E9910" s="615">
        <v>0</v>
      </c>
      <c r="F9910" s="615">
        <v>4.13</v>
      </c>
    </row>
    <row r="9911" spans="1:6" ht="30">
      <c r="A9911" s="612">
        <v>90658</v>
      </c>
      <c r="B9911" s="613" t="s">
        <v>9425</v>
      </c>
      <c r="C9911" s="614" t="s">
        <v>5337</v>
      </c>
      <c r="D9911" s="615">
        <v>3.99</v>
      </c>
      <c r="E9911" s="615">
        <v>0</v>
      </c>
      <c r="F9911" s="615">
        <v>3.99</v>
      </c>
    </row>
    <row r="9912" spans="1:6" ht="30">
      <c r="A9912" s="612">
        <v>90659</v>
      </c>
      <c r="B9912" s="613" t="s">
        <v>9426</v>
      </c>
      <c r="C9912" s="614" t="s">
        <v>5337</v>
      </c>
      <c r="D9912" s="615">
        <v>0.47</v>
      </c>
      <c r="E9912" s="615">
        <v>0</v>
      </c>
      <c r="F9912" s="615">
        <v>0.47</v>
      </c>
    </row>
    <row r="9913" spans="1:6" ht="30">
      <c r="A9913" s="612">
        <v>90660</v>
      </c>
      <c r="B9913" s="613" t="s">
        <v>9427</v>
      </c>
      <c r="C9913" s="614" t="s">
        <v>5337</v>
      </c>
      <c r="D9913" s="615">
        <v>4.37</v>
      </c>
      <c r="E9913" s="615">
        <v>0</v>
      </c>
      <c r="F9913" s="615">
        <v>4.37</v>
      </c>
    </row>
    <row r="9914" spans="1:6" ht="30">
      <c r="A9914" s="612">
        <v>90661</v>
      </c>
      <c r="B9914" s="613" t="s">
        <v>9428</v>
      </c>
      <c r="C9914" s="614" t="s">
        <v>5337</v>
      </c>
      <c r="D9914" s="615">
        <v>4.13</v>
      </c>
      <c r="E9914" s="615">
        <v>0</v>
      </c>
      <c r="F9914" s="615">
        <v>4.13</v>
      </c>
    </row>
    <row r="9915" spans="1:6" ht="30">
      <c r="A9915" s="612">
        <v>90656</v>
      </c>
      <c r="B9915" s="613" t="s">
        <v>9429</v>
      </c>
      <c r="C9915" s="614" t="s">
        <v>9209</v>
      </c>
      <c r="D9915" s="615">
        <v>12.38</v>
      </c>
      <c r="E9915" s="615">
        <v>0</v>
      </c>
      <c r="F9915" s="615">
        <v>12.38</v>
      </c>
    </row>
    <row r="9916" spans="1:6" ht="30">
      <c r="A9916" s="612">
        <v>90657</v>
      </c>
      <c r="B9916" s="613" t="s">
        <v>9430</v>
      </c>
      <c r="C9916" s="614" t="s">
        <v>9211</v>
      </c>
      <c r="D9916" s="615">
        <v>4.17</v>
      </c>
      <c r="E9916" s="615">
        <v>0</v>
      </c>
      <c r="F9916" s="615">
        <v>4.17</v>
      </c>
    </row>
    <row r="9917" spans="1:6" ht="30">
      <c r="A9917" s="612">
        <v>90662</v>
      </c>
      <c r="B9917" s="613" t="s">
        <v>9431</v>
      </c>
      <c r="C9917" s="614" t="s">
        <v>9209</v>
      </c>
      <c r="D9917" s="615">
        <v>12.96</v>
      </c>
      <c r="E9917" s="615">
        <v>0</v>
      </c>
      <c r="F9917" s="615">
        <v>12.96</v>
      </c>
    </row>
    <row r="9918" spans="1:6" ht="30">
      <c r="A9918" s="612">
        <v>90663</v>
      </c>
      <c r="B9918" s="613" t="s">
        <v>9432</v>
      </c>
      <c r="C9918" s="614" t="s">
        <v>9211</v>
      </c>
      <c r="D9918" s="615">
        <v>4.46</v>
      </c>
      <c r="E9918" s="615">
        <v>0</v>
      </c>
      <c r="F9918" s="615">
        <v>4.46</v>
      </c>
    </row>
    <row r="9919" spans="1:6">
      <c r="A9919" s="621"/>
      <c r="B9919" s="627" t="s">
        <v>9437</v>
      </c>
      <c r="C9919" s="628"/>
      <c r="D9919" s="629"/>
      <c r="E9919" s="629"/>
      <c r="F9919" s="629"/>
    </row>
    <row r="9920" spans="1:6" ht="30">
      <c r="A9920" s="612">
        <v>5797</v>
      </c>
      <c r="B9920" s="613" t="s">
        <v>9438</v>
      </c>
      <c r="C9920" s="614" t="s">
        <v>5337</v>
      </c>
      <c r="D9920" s="615">
        <v>6.15</v>
      </c>
      <c r="E9920" s="615">
        <v>0</v>
      </c>
      <c r="F9920" s="615">
        <v>6.15</v>
      </c>
    </row>
    <row r="9921" spans="1:6" ht="30">
      <c r="A9921" s="612">
        <v>5953</v>
      </c>
      <c r="B9921" s="613" t="s">
        <v>9439</v>
      </c>
      <c r="C9921" s="614" t="s">
        <v>9209</v>
      </c>
      <c r="D9921" s="615">
        <v>61.3</v>
      </c>
      <c r="E9921" s="615">
        <v>0</v>
      </c>
      <c r="F9921" s="615">
        <v>61.3</v>
      </c>
    </row>
    <row r="9922" spans="1:6" ht="30">
      <c r="A9922" s="612">
        <v>5954</v>
      </c>
      <c r="B9922" s="613" t="s">
        <v>9440</v>
      </c>
      <c r="C9922" s="614" t="s">
        <v>9211</v>
      </c>
      <c r="D9922" s="615">
        <v>5.59</v>
      </c>
      <c r="E9922" s="615">
        <v>0</v>
      </c>
      <c r="F9922" s="615">
        <v>5.59</v>
      </c>
    </row>
    <row r="9923" spans="1:6" ht="30">
      <c r="A9923" s="612">
        <v>53865</v>
      </c>
      <c r="B9923" s="613" t="s">
        <v>9441</v>
      </c>
      <c r="C9923" s="614" t="s">
        <v>5337</v>
      </c>
      <c r="D9923" s="615">
        <v>49.56</v>
      </c>
      <c r="E9923" s="615">
        <v>0</v>
      </c>
      <c r="F9923" s="615">
        <v>49.56</v>
      </c>
    </row>
    <row r="9924" spans="1:6" ht="30">
      <c r="A9924" s="612">
        <v>90957</v>
      </c>
      <c r="B9924" s="613" t="s">
        <v>9442</v>
      </c>
      <c r="C9924" s="614" t="s">
        <v>5337</v>
      </c>
      <c r="D9924" s="615">
        <v>4.91</v>
      </c>
      <c r="E9924" s="615">
        <v>0</v>
      </c>
      <c r="F9924" s="615">
        <v>4.91</v>
      </c>
    </row>
    <row r="9925" spans="1:6" ht="30">
      <c r="A9925" s="612">
        <v>90958</v>
      </c>
      <c r="B9925" s="613" t="s">
        <v>9443</v>
      </c>
      <c r="C9925" s="614" t="s">
        <v>5337</v>
      </c>
      <c r="D9925" s="615">
        <v>0.68</v>
      </c>
      <c r="E9925" s="615">
        <v>0</v>
      </c>
      <c r="F9925" s="615">
        <v>0.68</v>
      </c>
    </row>
    <row r="9926" spans="1:6" ht="30">
      <c r="A9926" s="612">
        <v>90960</v>
      </c>
      <c r="B9926" s="613" t="s">
        <v>9444</v>
      </c>
      <c r="C9926" s="614" t="s">
        <v>5337</v>
      </c>
      <c r="D9926" s="615">
        <v>6.56</v>
      </c>
      <c r="E9926" s="615">
        <v>0</v>
      </c>
      <c r="F9926" s="615">
        <v>6.56</v>
      </c>
    </row>
    <row r="9927" spans="1:6" ht="30">
      <c r="A9927" s="612">
        <v>90961</v>
      </c>
      <c r="B9927" s="613" t="s">
        <v>9445</v>
      </c>
      <c r="C9927" s="614" t="s">
        <v>5337</v>
      </c>
      <c r="D9927" s="615">
        <v>0.91</v>
      </c>
      <c r="E9927" s="615">
        <v>0</v>
      </c>
      <c r="F9927" s="615">
        <v>0.91</v>
      </c>
    </row>
    <row r="9928" spans="1:6" ht="30">
      <c r="A9928" s="612">
        <v>90962</v>
      </c>
      <c r="B9928" s="613" t="s">
        <v>9446</v>
      </c>
      <c r="C9928" s="614" t="s">
        <v>5337</v>
      </c>
      <c r="D9928" s="615">
        <v>8.2100000000000009</v>
      </c>
      <c r="E9928" s="615">
        <v>0</v>
      </c>
      <c r="F9928" s="615">
        <v>8.2100000000000009</v>
      </c>
    </row>
    <row r="9929" spans="1:6" ht="30">
      <c r="A9929" s="612">
        <v>90963</v>
      </c>
      <c r="B9929" s="613" t="s">
        <v>9447</v>
      </c>
      <c r="C9929" s="614" t="s">
        <v>5337</v>
      </c>
      <c r="D9929" s="615">
        <v>15.72</v>
      </c>
      <c r="E9929" s="615">
        <v>0</v>
      </c>
      <c r="F9929" s="615">
        <v>15.72</v>
      </c>
    </row>
    <row r="9930" spans="1:6" ht="30">
      <c r="A9930" s="612">
        <v>90964</v>
      </c>
      <c r="B9930" s="613" t="s">
        <v>9448</v>
      </c>
      <c r="C9930" s="614" t="s">
        <v>9209</v>
      </c>
      <c r="D9930" s="615">
        <v>31.4</v>
      </c>
      <c r="E9930" s="615">
        <v>0</v>
      </c>
      <c r="F9930" s="615">
        <v>31.4</v>
      </c>
    </row>
    <row r="9931" spans="1:6" ht="30">
      <c r="A9931" s="612">
        <v>90965</v>
      </c>
      <c r="B9931" s="613" t="s">
        <v>9449</v>
      </c>
      <c r="C9931" s="614" t="s">
        <v>9211</v>
      </c>
      <c r="D9931" s="615">
        <v>7.47</v>
      </c>
      <c r="E9931" s="615">
        <v>0</v>
      </c>
      <c r="F9931" s="615">
        <v>7.47</v>
      </c>
    </row>
    <row r="9932" spans="1:6" ht="30">
      <c r="A9932" s="612">
        <v>90968</v>
      </c>
      <c r="B9932" s="613" t="s">
        <v>9450</v>
      </c>
      <c r="C9932" s="614" t="s">
        <v>5337</v>
      </c>
      <c r="D9932" s="615">
        <v>6.58</v>
      </c>
      <c r="E9932" s="615">
        <v>0</v>
      </c>
      <c r="F9932" s="615">
        <v>6.58</v>
      </c>
    </row>
    <row r="9933" spans="1:6" ht="30">
      <c r="A9933" s="612">
        <v>90969</v>
      </c>
      <c r="B9933" s="613" t="s">
        <v>9451</v>
      </c>
      <c r="C9933" s="614" t="s">
        <v>5337</v>
      </c>
      <c r="D9933" s="615">
        <v>0.91</v>
      </c>
      <c r="E9933" s="615">
        <v>0</v>
      </c>
      <c r="F9933" s="615">
        <v>0.91</v>
      </c>
    </row>
    <row r="9934" spans="1:6" ht="30">
      <c r="A9934" s="612">
        <v>90970</v>
      </c>
      <c r="B9934" s="613" t="s">
        <v>9452</v>
      </c>
      <c r="C9934" s="614" t="s">
        <v>5337</v>
      </c>
      <c r="D9934" s="615">
        <v>8.23</v>
      </c>
      <c r="E9934" s="615">
        <v>0</v>
      </c>
      <c r="F9934" s="615">
        <v>8.23</v>
      </c>
    </row>
    <row r="9935" spans="1:6" ht="30">
      <c r="A9935" s="612">
        <v>90971</v>
      </c>
      <c r="B9935" s="613" t="s">
        <v>9453</v>
      </c>
      <c r="C9935" s="614" t="s">
        <v>5337</v>
      </c>
      <c r="D9935" s="615">
        <v>63.71</v>
      </c>
      <c r="E9935" s="615">
        <v>0</v>
      </c>
      <c r="F9935" s="615">
        <v>63.71</v>
      </c>
    </row>
    <row r="9936" spans="1:6" ht="30">
      <c r="A9936" s="612">
        <v>90972</v>
      </c>
      <c r="B9936" s="613" t="s">
        <v>9454</v>
      </c>
      <c r="C9936" s="614" t="s">
        <v>9209</v>
      </c>
      <c r="D9936" s="615">
        <v>79.430000000000007</v>
      </c>
      <c r="E9936" s="615">
        <v>0</v>
      </c>
      <c r="F9936" s="615">
        <v>79.430000000000007</v>
      </c>
    </row>
    <row r="9937" spans="1:6" ht="30">
      <c r="A9937" s="612">
        <v>90973</v>
      </c>
      <c r="B9937" s="613" t="s">
        <v>9455</v>
      </c>
      <c r="C9937" s="614" t="s">
        <v>9211</v>
      </c>
      <c r="D9937" s="615">
        <v>7.49</v>
      </c>
      <c r="E9937" s="615">
        <v>0</v>
      </c>
      <c r="F9937" s="615">
        <v>7.49</v>
      </c>
    </row>
    <row r="9938" spans="1:6" ht="30">
      <c r="A9938" s="612">
        <v>90975</v>
      </c>
      <c r="B9938" s="613" t="s">
        <v>9456</v>
      </c>
      <c r="C9938" s="614" t="s">
        <v>5337</v>
      </c>
      <c r="D9938" s="615">
        <v>16.71</v>
      </c>
      <c r="E9938" s="615">
        <v>0</v>
      </c>
      <c r="F9938" s="615">
        <v>16.71</v>
      </c>
    </row>
    <row r="9939" spans="1:6" ht="30">
      <c r="A9939" s="612">
        <v>90976</v>
      </c>
      <c r="B9939" s="613" t="s">
        <v>9457</v>
      </c>
      <c r="C9939" s="614" t="s">
        <v>5337</v>
      </c>
      <c r="D9939" s="615">
        <v>2.3199999999999998</v>
      </c>
      <c r="E9939" s="615">
        <v>0</v>
      </c>
      <c r="F9939" s="615">
        <v>2.3199999999999998</v>
      </c>
    </row>
    <row r="9940" spans="1:6" ht="30">
      <c r="A9940" s="612">
        <v>90977</v>
      </c>
      <c r="B9940" s="613" t="s">
        <v>9458</v>
      </c>
      <c r="C9940" s="614" t="s">
        <v>5337</v>
      </c>
      <c r="D9940" s="615">
        <v>20.91</v>
      </c>
      <c r="E9940" s="615">
        <v>0</v>
      </c>
      <c r="F9940" s="615">
        <v>20.91</v>
      </c>
    </row>
    <row r="9941" spans="1:6" ht="30">
      <c r="A9941" s="612">
        <v>90978</v>
      </c>
      <c r="B9941" s="613" t="s">
        <v>9459</v>
      </c>
      <c r="C9941" s="614" t="s">
        <v>5337</v>
      </c>
      <c r="D9941" s="615">
        <v>165.3</v>
      </c>
      <c r="E9941" s="615">
        <v>0</v>
      </c>
      <c r="F9941" s="615">
        <v>165.3</v>
      </c>
    </row>
    <row r="9942" spans="1:6" ht="30">
      <c r="A9942" s="612">
        <v>90979</v>
      </c>
      <c r="B9942" s="613" t="s">
        <v>9460</v>
      </c>
      <c r="C9942" s="614" t="s">
        <v>9209</v>
      </c>
      <c r="D9942" s="615">
        <v>205.24</v>
      </c>
      <c r="E9942" s="615">
        <v>0</v>
      </c>
      <c r="F9942" s="615">
        <v>205.24</v>
      </c>
    </row>
    <row r="9943" spans="1:6" ht="30">
      <c r="A9943" s="612">
        <v>90982</v>
      </c>
      <c r="B9943" s="613" t="s">
        <v>9461</v>
      </c>
      <c r="C9943" s="614" t="s">
        <v>9211</v>
      </c>
      <c r="D9943" s="615">
        <v>19.03</v>
      </c>
      <c r="E9943" s="615">
        <v>0</v>
      </c>
      <c r="F9943" s="615">
        <v>19.03</v>
      </c>
    </row>
    <row r="9944" spans="1:6" ht="30">
      <c r="A9944" s="612">
        <v>90992</v>
      </c>
      <c r="B9944" s="613" t="s">
        <v>9462</v>
      </c>
      <c r="C9944" s="614" t="s">
        <v>5337</v>
      </c>
      <c r="D9944" s="615">
        <v>7.8</v>
      </c>
      <c r="E9944" s="615">
        <v>0</v>
      </c>
      <c r="F9944" s="615">
        <v>7.8</v>
      </c>
    </row>
    <row r="9945" spans="1:6" ht="30">
      <c r="A9945" s="612">
        <v>90993</v>
      </c>
      <c r="B9945" s="613" t="s">
        <v>9463</v>
      </c>
      <c r="C9945" s="614" t="s">
        <v>5337</v>
      </c>
      <c r="D9945" s="615">
        <v>1.08</v>
      </c>
      <c r="E9945" s="615">
        <v>0</v>
      </c>
      <c r="F9945" s="615">
        <v>1.08</v>
      </c>
    </row>
    <row r="9946" spans="1:6" ht="30">
      <c r="A9946" s="612">
        <v>90994</v>
      </c>
      <c r="B9946" s="613" t="s">
        <v>9464</v>
      </c>
      <c r="C9946" s="614" t="s">
        <v>5337</v>
      </c>
      <c r="D9946" s="615">
        <v>9.76</v>
      </c>
      <c r="E9946" s="615">
        <v>0</v>
      </c>
      <c r="F9946" s="615">
        <v>9.76</v>
      </c>
    </row>
    <row r="9947" spans="1:6" ht="30">
      <c r="A9947" s="612">
        <v>90995</v>
      </c>
      <c r="B9947" s="613" t="s">
        <v>9465</v>
      </c>
      <c r="C9947" s="614" t="s">
        <v>5337</v>
      </c>
      <c r="D9947" s="615">
        <v>86.55</v>
      </c>
      <c r="E9947" s="615">
        <v>0</v>
      </c>
      <c r="F9947" s="615">
        <v>86.55</v>
      </c>
    </row>
    <row r="9948" spans="1:6" ht="30">
      <c r="A9948" s="612">
        <v>90999</v>
      </c>
      <c r="B9948" s="613" t="s">
        <v>9466</v>
      </c>
      <c r="C9948" s="614" t="s">
        <v>9209</v>
      </c>
      <c r="D9948" s="615">
        <v>105.19</v>
      </c>
      <c r="E9948" s="615">
        <v>0</v>
      </c>
      <c r="F9948" s="615">
        <v>105.19</v>
      </c>
    </row>
    <row r="9949" spans="1:6" ht="30">
      <c r="A9949" s="612">
        <v>91001</v>
      </c>
      <c r="B9949" s="613" t="s">
        <v>9467</v>
      </c>
      <c r="C9949" s="614" t="s">
        <v>9211</v>
      </c>
      <c r="D9949" s="615">
        <v>8.8800000000000008</v>
      </c>
      <c r="E9949" s="615">
        <v>0</v>
      </c>
      <c r="F9949" s="615">
        <v>8.8800000000000008</v>
      </c>
    </row>
    <row r="9950" spans="1:6" ht="30">
      <c r="A9950" s="612">
        <v>102969</v>
      </c>
      <c r="B9950" s="613" t="s">
        <v>10502</v>
      </c>
      <c r="C9950" s="614" t="s">
        <v>5337</v>
      </c>
      <c r="D9950" s="615">
        <v>0.82</v>
      </c>
      <c r="E9950" s="615">
        <v>0</v>
      </c>
      <c r="F9950" s="615">
        <v>0.82</v>
      </c>
    </row>
    <row r="9951" spans="1:6">
      <c r="A9951" s="621"/>
      <c r="B9951" s="627" t="s">
        <v>9468</v>
      </c>
      <c r="C9951" s="628"/>
      <c r="D9951" s="629"/>
      <c r="E9951" s="629"/>
      <c r="F9951" s="629"/>
    </row>
    <row r="9952" spans="1:6" ht="30">
      <c r="A9952" s="612">
        <v>73303</v>
      </c>
      <c r="B9952" s="613" t="s">
        <v>9469</v>
      </c>
      <c r="C9952" s="614" t="s">
        <v>5337</v>
      </c>
      <c r="D9952" s="615">
        <v>6.58</v>
      </c>
      <c r="E9952" s="615">
        <v>0</v>
      </c>
      <c r="F9952" s="615">
        <v>6.58</v>
      </c>
    </row>
    <row r="9953" spans="1:6" ht="30">
      <c r="A9953" s="612">
        <v>73307</v>
      </c>
      <c r="B9953" s="613" t="s">
        <v>9470</v>
      </c>
      <c r="C9953" s="614" t="s">
        <v>5337</v>
      </c>
      <c r="D9953" s="615">
        <v>5.87</v>
      </c>
      <c r="E9953" s="615">
        <v>0</v>
      </c>
      <c r="F9953" s="615">
        <v>5.87</v>
      </c>
    </row>
    <row r="9954" spans="1:6" ht="30">
      <c r="A9954" s="612">
        <v>73311</v>
      </c>
      <c r="B9954" s="613" t="s">
        <v>9471</v>
      </c>
      <c r="C9954" s="614" t="s">
        <v>5337</v>
      </c>
      <c r="D9954" s="615">
        <v>187.25</v>
      </c>
      <c r="E9954" s="615">
        <v>0</v>
      </c>
      <c r="F9954" s="615">
        <v>187.25</v>
      </c>
    </row>
    <row r="9955" spans="1:6" ht="30">
      <c r="A9955" s="612">
        <v>93416</v>
      </c>
      <c r="B9955" s="613" t="s">
        <v>9472</v>
      </c>
      <c r="C9955" s="614" t="s">
        <v>9211</v>
      </c>
      <c r="D9955" s="615">
        <v>0.36</v>
      </c>
      <c r="E9955" s="615">
        <v>0</v>
      </c>
      <c r="F9955" s="615">
        <v>0.36</v>
      </c>
    </row>
    <row r="9956" spans="1:6" ht="30">
      <c r="A9956" s="612">
        <v>93411</v>
      </c>
      <c r="B9956" s="613" t="s">
        <v>9473</v>
      </c>
      <c r="C9956" s="614" t="s">
        <v>5337</v>
      </c>
      <c r="D9956" s="615">
        <v>0.31</v>
      </c>
      <c r="E9956" s="615">
        <v>0</v>
      </c>
      <c r="F9956" s="615">
        <v>0.31</v>
      </c>
    </row>
    <row r="9957" spans="1:6" ht="30">
      <c r="A9957" s="612">
        <v>93412</v>
      </c>
      <c r="B9957" s="613" t="s">
        <v>9474</v>
      </c>
      <c r="C9957" s="614" t="s">
        <v>5337</v>
      </c>
      <c r="D9957" s="615">
        <v>0.05</v>
      </c>
      <c r="E9957" s="615">
        <v>0</v>
      </c>
      <c r="F9957" s="615">
        <v>0.05</v>
      </c>
    </row>
    <row r="9958" spans="1:6" ht="30">
      <c r="A9958" s="612">
        <v>93413</v>
      </c>
      <c r="B9958" s="613" t="s">
        <v>9475</v>
      </c>
      <c r="C9958" s="614" t="s">
        <v>5337</v>
      </c>
      <c r="D9958" s="615">
        <v>0.28000000000000003</v>
      </c>
      <c r="E9958" s="615">
        <v>0</v>
      </c>
      <c r="F9958" s="615">
        <v>0.28000000000000003</v>
      </c>
    </row>
    <row r="9959" spans="1:6" ht="30">
      <c r="A9959" s="612">
        <v>93414</v>
      </c>
      <c r="B9959" s="613" t="s">
        <v>9476</v>
      </c>
      <c r="C9959" s="614" t="s">
        <v>5337</v>
      </c>
      <c r="D9959" s="615">
        <v>12.94</v>
      </c>
      <c r="E9959" s="615">
        <v>0</v>
      </c>
      <c r="F9959" s="615">
        <v>12.94</v>
      </c>
    </row>
    <row r="9960" spans="1:6" ht="30">
      <c r="A9960" s="612">
        <v>73395</v>
      </c>
      <c r="B9960" s="613" t="s">
        <v>9477</v>
      </c>
      <c r="C9960" s="614" t="s">
        <v>9211</v>
      </c>
      <c r="D9960" s="615">
        <v>7.76</v>
      </c>
      <c r="E9960" s="615">
        <v>0</v>
      </c>
      <c r="F9960" s="615">
        <v>7.76</v>
      </c>
    </row>
    <row r="9961" spans="1:6" ht="30">
      <c r="A9961" s="612">
        <v>73417</v>
      </c>
      <c r="B9961" s="613" t="s">
        <v>9478</v>
      </c>
      <c r="C9961" s="614" t="s">
        <v>9209</v>
      </c>
      <c r="D9961" s="615">
        <v>199.7</v>
      </c>
      <c r="E9961" s="615">
        <v>0</v>
      </c>
      <c r="F9961" s="615">
        <v>199.7</v>
      </c>
    </row>
    <row r="9962" spans="1:6" ht="30">
      <c r="A9962" s="612">
        <v>93415</v>
      </c>
      <c r="B9962" s="613" t="s">
        <v>9479</v>
      </c>
      <c r="C9962" s="614" t="s">
        <v>9209</v>
      </c>
      <c r="D9962" s="615">
        <v>13.58</v>
      </c>
      <c r="E9962" s="615">
        <v>0</v>
      </c>
      <c r="F9962" s="615">
        <v>13.58</v>
      </c>
    </row>
    <row r="9963" spans="1:6">
      <c r="A9963" s="612">
        <v>93421</v>
      </c>
      <c r="B9963" s="613" t="s">
        <v>9480</v>
      </c>
      <c r="C9963" s="614" t="s">
        <v>9209</v>
      </c>
      <c r="D9963" s="615">
        <v>79.08</v>
      </c>
      <c r="E9963" s="615">
        <v>0</v>
      </c>
      <c r="F9963" s="615">
        <v>79.08</v>
      </c>
    </row>
    <row r="9964" spans="1:6" ht="30">
      <c r="A9964" s="612">
        <v>93427</v>
      </c>
      <c r="B9964" s="613" t="s">
        <v>9481</v>
      </c>
      <c r="C9964" s="614" t="s">
        <v>9209</v>
      </c>
      <c r="D9964" s="615">
        <v>180.64</v>
      </c>
      <c r="E9964" s="615">
        <v>0</v>
      </c>
      <c r="F9964" s="615">
        <v>180.64</v>
      </c>
    </row>
    <row r="9965" spans="1:6">
      <c r="A9965" s="612">
        <v>93422</v>
      </c>
      <c r="B9965" s="613" t="s">
        <v>9482</v>
      </c>
      <c r="C9965" s="614" t="s">
        <v>9211</v>
      </c>
      <c r="D9965" s="615">
        <v>4.88</v>
      </c>
      <c r="E9965" s="615">
        <v>0</v>
      </c>
      <c r="F9965" s="615">
        <v>4.88</v>
      </c>
    </row>
    <row r="9966" spans="1:6" ht="30">
      <c r="A9966" s="612">
        <v>93428</v>
      </c>
      <c r="B9966" s="613" t="s">
        <v>9483</v>
      </c>
      <c r="C9966" s="614" t="s">
        <v>9211</v>
      </c>
      <c r="D9966" s="615">
        <v>6.91</v>
      </c>
      <c r="E9966" s="615">
        <v>0</v>
      </c>
      <c r="F9966" s="615">
        <v>6.91</v>
      </c>
    </row>
    <row r="9967" spans="1:6">
      <c r="A9967" s="612">
        <v>93235</v>
      </c>
      <c r="B9967" s="613" t="s">
        <v>9484</v>
      </c>
      <c r="C9967" s="614" t="s">
        <v>5337</v>
      </c>
      <c r="D9967" s="615">
        <v>1.18</v>
      </c>
      <c r="E9967" s="615">
        <v>0</v>
      </c>
      <c r="F9967" s="615">
        <v>1.18</v>
      </c>
    </row>
    <row r="9968" spans="1:6" ht="30">
      <c r="A9968" s="612">
        <v>93417</v>
      </c>
      <c r="B9968" s="613" t="s">
        <v>9485</v>
      </c>
      <c r="C9968" s="614" t="s">
        <v>5337</v>
      </c>
      <c r="D9968" s="615">
        <v>4.1399999999999997</v>
      </c>
      <c r="E9968" s="615">
        <v>0</v>
      </c>
      <c r="F9968" s="615">
        <v>4.1399999999999997</v>
      </c>
    </row>
    <row r="9969" spans="1:6">
      <c r="A9969" s="612">
        <v>93418</v>
      </c>
      <c r="B9969" s="613" t="s">
        <v>9486</v>
      </c>
      <c r="C9969" s="614" t="s">
        <v>5337</v>
      </c>
      <c r="D9969" s="615">
        <v>0.74</v>
      </c>
      <c r="E9969" s="615">
        <v>0</v>
      </c>
      <c r="F9969" s="615">
        <v>0.74</v>
      </c>
    </row>
    <row r="9970" spans="1:6" ht="30">
      <c r="A9970" s="612">
        <v>93419</v>
      </c>
      <c r="B9970" s="613" t="s">
        <v>9487</v>
      </c>
      <c r="C9970" s="614" t="s">
        <v>5337</v>
      </c>
      <c r="D9970" s="615">
        <v>3.69</v>
      </c>
      <c r="E9970" s="615">
        <v>0</v>
      </c>
      <c r="F9970" s="615">
        <v>3.69</v>
      </c>
    </row>
    <row r="9971" spans="1:6" ht="30">
      <c r="A9971" s="612">
        <v>93420</v>
      </c>
      <c r="B9971" s="613" t="s">
        <v>9488</v>
      </c>
      <c r="C9971" s="614" t="s">
        <v>5337</v>
      </c>
      <c r="D9971" s="615">
        <v>70.510000000000005</v>
      </c>
      <c r="E9971" s="615">
        <v>0</v>
      </c>
      <c r="F9971" s="615">
        <v>70.510000000000005</v>
      </c>
    </row>
    <row r="9972" spans="1:6" ht="30">
      <c r="A9972" s="612">
        <v>93423</v>
      </c>
      <c r="B9972" s="613" t="s">
        <v>9489</v>
      </c>
      <c r="C9972" s="614" t="s">
        <v>5337</v>
      </c>
      <c r="D9972" s="615">
        <v>5.86</v>
      </c>
      <c r="E9972" s="615">
        <v>0</v>
      </c>
      <c r="F9972" s="615">
        <v>5.86</v>
      </c>
    </row>
    <row r="9973" spans="1:6">
      <c r="A9973" s="612">
        <v>93424</v>
      </c>
      <c r="B9973" s="613" t="s">
        <v>9490</v>
      </c>
      <c r="C9973" s="614" t="s">
        <v>5337</v>
      </c>
      <c r="D9973" s="615">
        <v>1.05</v>
      </c>
      <c r="E9973" s="615">
        <v>0</v>
      </c>
      <c r="F9973" s="615">
        <v>1.05</v>
      </c>
    </row>
    <row r="9974" spans="1:6" ht="30">
      <c r="A9974" s="612">
        <v>93425</v>
      </c>
      <c r="B9974" s="613" t="s">
        <v>9491</v>
      </c>
      <c r="C9974" s="614" t="s">
        <v>5337</v>
      </c>
      <c r="D9974" s="615">
        <v>5.23</v>
      </c>
      <c r="E9974" s="615">
        <v>0</v>
      </c>
      <c r="F9974" s="615">
        <v>5.23</v>
      </c>
    </row>
    <row r="9975" spans="1:6" ht="30">
      <c r="A9975" s="612">
        <v>93426</v>
      </c>
      <c r="B9975" s="613" t="s">
        <v>9492</v>
      </c>
      <c r="C9975" s="614" t="s">
        <v>5337</v>
      </c>
      <c r="D9975" s="615">
        <v>168.5</v>
      </c>
      <c r="E9975" s="615">
        <v>0</v>
      </c>
      <c r="F9975" s="615">
        <v>168.5</v>
      </c>
    </row>
    <row r="9976" spans="1:6" ht="30">
      <c r="A9976" s="612">
        <v>95869</v>
      </c>
      <c r="B9976" s="613" t="s">
        <v>9493</v>
      </c>
      <c r="C9976" s="614" t="s">
        <v>5337</v>
      </c>
      <c r="D9976" s="615">
        <v>1.68</v>
      </c>
      <c r="E9976" s="615">
        <v>0</v>
      </c>
      <c r="F9976" s="615">
        <v>1.68</v>
      </c>
    </row>
    <row r="9977" spans="1:6" ht="30">
      <c r="A9977" s="612">
        <v>95870</v>
      </c>
      <c r="B9977" s="613" t="s">
        <v>9494</v>
      </c>
      <c r="C9977" s="614" t="s">
        <v>5337</v>
      </c>
      <c r="D9977" s="615">
        <v>8.36</v>
      </c>
      <c r="E9977" s="615">
        <v>0</v>
      </c>
      <c r="F9977" s="615">
        <v>8.36</v>
      </c>
    </row>
    <row r="9978" spans="1:6" ht="30">
      <c r="A9978" s="612">
        <v>95871</v>
      </c>
      <c r="B9978" s="613" t="s">
        <v>9495</v>
      </c>
      <c r="C9978" s="614" t="s">
        <v>5337</v>
      </c>
      <c r="D9978" s="615">
        <v>287.07</v>
      </c>
      <c r="E9978" s="615">
        <v>0</v>
      </c>
      <c r="F9978" s="615">
        <v>287.07</v>
      </c>
    </row>
    <row r="9979" spans="1:6" ht="30">
      <c r="A9979" s="612">
        <v>95872</v>
      </c>
      <c r="B9979" s="613" t="s">
        <v>9496</v>
      </c>
      <c r="C9979" s="614" t="s">
        <v>9209</v>
      </c>
      <c r="D9979" s="615">
        <v>306.48</v>
      </c>
      <c r="E9979" s="615">
        <v>0</v>
      </c>
      <c r="F9979" s="615">
        <v>306.48</v>
      </c>
    </row>
    <row r="9980" spans="1:6" ht="30">
      <c r="A9980" s="612">
        <v>95873</v>
      </c>
      <c r="B9980" s="613" t="s">
        <v>9497</v>
      </c>
      <c r="C9980" s="614" t="s">
        <v>9211</v>
      </c>
      <c r="D9980" s="615">
        <v>11.05</v>
      </c>
      <c r="E9980" s="615">
        <v>0</v>
      </c>
      <c r="F9980" s="615">
        <v>11.05</v>
      </c>
    </row>
    <row r="9981" spans="1:6" ht="30">
      <c r="A9981" s="612">
        <v>95874</v>
      </c>
      <c r="B9981" s="613" t="s">
        <v>9498</v>
      </c>
      <c r="C9981" s="614" t="s">
        <v>5337</v>
      </c>
      <c r="D9981" s="615">
        <v>9.3699999999999992</v>
      </c>
      <c r="E9981" s="615">
        <v>0</v>
      </c>
      <c r="F9981" s="615">
        <v>9.3699999999999992</v>
      </c>
    </row>
    <row r="9982" spans="1:6">
      <c r="A9982" s="621"/>
      <c r="B9982" s="627" t="s">
        <v>9499</v>
      </c>
      <c r="C9982" s="628"/>
      <c r="D9982" s="629"/>
      <c r="E9982" s="629"/>
      <c r="F9982" s="629"/>
    </row>
    <row r="9983" spans="1:6" ht="30">
      <c r="A9983" s="612">
        <v>95139</v>
      </c>
      <c r="B9983" s="613" t="s">
        <v>9500</v>
      </c>
      <c r="C9983" s="614" t="s">
        <v>9209</v>
      </c>
      <c r="D9983" s="615">
        <v>0.05</v>
      </c>
      <c r="E9983" s="615">
        <v>0</v>
      </c>
      <c r="F9983" s="615">
        <v>0.05</v>
      </c>
    </row>
    <row r="9984" spans="1:6" ht="30">
      <c r="A9984" s="612">
        <v>95140</v>
      </c>
      <c r="B9984" s="613" t="s">
        <v>9501</v>
      </c>
      <c r="C9984" s="614" t="s">
        <v>9211</v>
      </c>
      <c r="D9984" s="615">
        <v>0.03</v>
      </c>
      <c r="E9984" s="615">
        <v>0</v>
      </c>
      <c r="F9984" s="615">
        <v>0.03</v>
      </c>
    </row>
    <row r="9985" spans="1:6" ht="30">
      <c r="A9985" s="612">
        <v>95136</v>
      </c>
      <c r="B9985" s="613" t="s">
        <v>9502</v>
      </c>
      <c r="C9985" s="614" t="s">
        <v>5337</v>
      </c>
      <c r="D9985" s="615">
        <v>0.03</v>
      </c>
      <c r="E9985" s="615">
        <v>0</v>
      </c>
      <c r="F9985" s="615">
        <v>0.03</v>
      </c>
    </row>
    <row r="9986" spans="1:6" ht="30">
      <c r="A9986" s="612">
        <v>95138</v>
      </c>
      <c r="B9986" s="613" t="s">
        <v>9503</v>
      </c>
      <c r="C9986" s="614" t="s">
        <v>5337</v>
      </c>
      <c r="D9986" s="615">
        <v>0.02</v>
      </c>
      <c r="E9986" s="615">
        <v>0</v>
      </c>
      <c r="F9986" s="615">
        <v>0.02</v>
      </c>
    </row>
    <row r="9987" spans="1:6">
      <c r="A9987" s="621"/>
      <c r="B9987" s="627" t="s">
        <v>9504</v>
      </c>
      <c r="C9987" s="628"/>
      <c r="D9987" s="629"/>
      <c r="E9987" s="629"/>
      <c r="F9987" s="629"/>
    </row>
    <row r="9988" spans="1:6" ht="30">
      <c r="A9988" s="612">
        <v>89212</v>
      </c>
      <c r="B9988" s="613" t="s">
        <v>9505</v>
      </c>
      <c r="C9988" s="614" t="s">
        <v>5337</v>
      </c>
      <c r="D9988" s="615">
        <v>28.91</v>
      </c>
      <c r="E9988" s="615">
        <v>0</v>
      </c>
      <c r="F9988" s="615">
        <v>28.91</v>
      </c>
    </row>
    <row r="9989" spans="1:6" ht="30">
      <c r="A9989" s="612">
        <v>89213</v>
      </c>
      <c r="B9989" s="613" t="s">
        <v>9506</v>
      </c>
      <c r="C9989" s="614" t="s">
        <v>5337</v>
      </c>
      <c r="D9989" s="615">
        <v>4.55</v>
      </c>
      <c r="E9989" s="615">
        <v>0</v>
      </c>
      <c r="F9989" s="615">
        <v>4.55</v>
      </c>
    </row>
    <row r="9990" spans="1:6" ht="30">
      <c r="A9990" s="612">
        <v>89214</v>
      </c>
      <c r="B9990" s="613" t="s">
        <v>9507</v>
      </c>
      <c r="C9990" s="614" t="s">
        <v>5337</v>
      </c>
      <c r="D9990" s="615">
        <v>27.14</v>
      </c>
      <c r="E9990" s="615">
        <v>0</v>
      </c>
      <c r="F9990" s="615">
        <v>27.14</v>
      </c>
    </row>
    <row r="9991" spans="1:6" ht="30">
      <c r="A9991" s="612">
        <v>89215</v>
      </c>
      <c r="B9991" s="613" t="s">
        <v>9508</v>
      </c>
      <c r="C9991" s="614" t="s">
        <v>5337</v>
      </c>
      <c r="D9991" s="615">
        <v>97.62</v>
      </c>
      <c r="E9991" s="615">
        <v>0</v>
      </c>
      <c r="F9991" s="615">
        <v>97.62</v>
      </c>
    </row>
    <row r="9992" spans="1:6" ht="30">
      <c r="A9992" s="612">
        <v>89218</v>
      </c>
      <c r="B9992" s="613" t="s">
        <v>9509</v>
      </c>
      <c r="C9992" s="614" t="s">
        <v>9211</v>
      </c>
      <c r="D9992" s="615">
        <v>46.84</v>
      </c>
      <c r="E9992" s="615">
        <v>38.36</v>
      </c>
      <c r="F9992" s="615">
        <v>85.2</v>
      </c>
    </row>
    <row r="9993" spans="1:6" ht="30">
      <c r="A9993" s="612">
        <v>89843</v>
      </c>
      <c r="B9993" s="613" t="s">
        <v>9510</v>
      </c>
      <c r="C9993" s="614" t="s">
        <v>9209</v>
      </c>
      <c r="D9993" s="615">
        <v>171.6</v>
      </c>
      <c r="E9993" s="615">
        <v>38.36</v>
      </c>
      <c r="F9993" s="615">
        <v>209.96</v>
      </c>
    </row>
    <row r="9994" spans="1:6" ht="30">
      <c r="A9994" s="612">
        <v>103666</v>
      </c>
      <c r="B9994" s="613" t="s">
        <v>11812</v>
      </c>
      <c r="C9994" s="614" t="s">
        <v>5337</v>
      </c>
      <c r="D9994" s="615">
        <v>97.62</v>
      </c>
      <c r="E9994" s="615">
        <v>0</v>
      </c>
      <c r="F9994" s="615">
        <v>97.62</v>
      </c>
    </row>
    <row r="9995" spans="1:6">
      <c r="A9995" s="621"/>
      <c r="B9995" s="627" t="s">
        <v>11744</v>
      </c>
      <c r="C9995" s="628"/>
      <c r="D9995" s="629"/>
      <c r="E9995" s="629"/>
      <c r="F9995" s="629"/>
    </row>
    <row r="9996" spans="1:6" ht="30">
      <c r="A9996" s="612">
        <v>89230</v>
      </c>
      <c r="B9996" s="613" t="s">
        <v>9511</v>
      </c>
      <c r="C9996" s="614" t="s">
        <v>5337</v>
      </c>
      <c r="D9996" s="615">
        <v>137.63999999999999</v>
      </c>
      <c r="E9996" s="615">
        <v>0</v>
      </c>
      <c r="F9996" s="615">
        <v>137.63999999999999</v>
      </c>
    </row>
    <row r="9997" spans="1:6" ht="30">
      <c r="A9997" s="612">
        <v>89231</v>
      </c>
      <c r="B9997" s="613" t="s">
        <v>9512</v>
      </c>
      <c r="C9997" s="614" t="s">
        <v>5337</v>
      </c>
      <c r="D9997" s="615">
        <v>21.81</v>
      </c>
      <c r="E9997" s="615">
        <v>0</v>
      </c>
      <c r="F9997" s="615">
        <v>21.81</v>
      </c>
    </row>
    <row r="9998" spans="1:6" ht="30">
      <c r="A9998" s="612">
        <v>89232</v>
      </c>
      <c r="B9998" s="613" t="s">
        <v>9513</v>
      </c>
      <c r="C9998" s="614" t="s">
        <v>5337</v>
      </c>
      <c r="D9998" s="615">
        <v>245.51</v>
      </c>
      <c r="E9998" s="615">
        <v>0</v>
      </c>
      <c r="F9998" s="615">
        <v>245.51</v>
      </c>
    </row>
    <row r="9999" spans="1:6" ht="30">
      <c r="A9999" s="612">
        <v>89233</v>
      </c>
      <c r="B9999" s="613" t="s">
        <v>9514</v>
      </c>
      <c r="C9999" s="614" t="s">
        <v>5337</v>
      </c>
      <c r="D9999" s="615">
        <v>175.67</v>
      </c>
      <c r="E9999" s="615">
        <v>0</v>
      </c>
      <c r="F9999" s="615">
        <v>175.67</v>
      </c>
    </row>
    <row r="10000" spans="1:6" ht="30">
      <c r="A10000" s="612">
        <v>89236</v>
      </c>
      <c r="B10000" s="613" t="s">
        <v>9515</v>
      </c>
      <c r="C10000" s="614" t="s">
        <v>5337</v>
      </c>
      <c r="D10000" s="615">
        <v>321.52</v>
      </c>
      <c r="E10000" s="615">
        <v>0</v>
      </c>
      <c r="F10000" s="615">
        <v>321.52</v>
      </c>
    </row>
    <row r="10001" spans="1:6" ht="30">
      <c r="A10001" s="612">
        <v>89237</v>
      </c>
      <c r="B10001" s="613" t="s">
        <v>9516</v>
      </c>
      <c r="C10001" s="614" t="s">
        <v>5337</v>
      </c>
      <c r="D10001" s="615">
        <v>50.94</v>
      </c>
      <c r="E10001" s="615">
        <v>0</v>
      </c>
      <c r="F10001" s="615">
        <v>50.94</v>
      </c>
    </row>
    <row r="10002" spans="1:6" ht="30">
      <c r="A10002" s="612">
        <v>89238</v>
      </c>
      <c r="B10002" s="613" t="s">
        <v>9517</v>
      </c>
      <c r="C10002" s="614" t="s">
        <v>5337</v>
      </c>
      <c r="D10002" s="615">
        <v>573.51</v>
      </c>
      <c r="E10002" s="615">
        <v>0</v>
      </c>
      <c r="F10002" s="615">
        <v>573.51</v>
      </c>
    </row>
    <row r="10003" spans="1:6" ht="30">
      <c r="A10003" s="612">
        <v>89239</v>
      </c>
      <c r="B10003" s="613" t="s">
        <v>9518</v>
      </c>
      <c r="C10003" s="614" t="s">
        <v>5337</v>
      </c>
      <c r="D10003" s="615">
        <v>464.57</v>
      </c>
      <c r="E10003" s="615">
        <v>0</v>
      </c>
      <c r="F10003" s="615">
        <v>464.57</v>
      </c>
    </row>
    <row r="10004" spans="1:6">
      <c r="A10004" s="621"/>
      <c r="B10004" s="627" t="s">
        <v>11745</v>
      </c>
      <c r="C10004" s="628"/>
      <c r="D10004" s="629"/>
      <c r="E10004" s="629"/>
      <c r="F10004" s="629"/>
    </row>
    <row r="10005" spans="1:6" ht="30">
      <c r="A10005" s="612">
        <v>90686</v>
      </c>
      <c r="B10005" s="613" t="s">
        <v>9519</v>
      </c>
      <c r="C10005" s="614" t="s">
        <v>9209</v>
      </c>
      <c r="D10005" s="615">
        <v>125.61</v>
      </c>
      <c r="E10005" s="615">
        <v>20.149999999999999</v>
      </c>
      <c r="F10005" s="615">
        <v>145.76</v>
      </c>
    </row>
    <row r="10006" spans="1:6" ht="30">
      <c r="A10006" s="612">
        <v>90687</v>
      </c>
      <c r="B10006" s="613" t="s">
        <v>9520</v>
      </c>
      <c r="C10006" s="614" t="s">
        <v>9211</v>
      </c>
      <c r="D10006" s="615">
        <v>36.58</v>
      </c>
      <c r="E10006" s="615">
        <v>20.149999999999999</v>
      </c>
      <c r="F10006" s="615">
        <v>56.73</v>
      </c>
    </row>
    <row r="10007" spans="1:6" ht="30">
      <c r="A10007" s="612">
        <v>90682</v>
      </c>
      <c r="B10007" s="613" t="s">
        <v>9521</v>
      </c>
      <c r="C10007" s="614" t="s">
        <v>5337</v>
      </c>
      <c r="D10007" s="615">
        <v>26.72</v>
      </c>
      <c r="E10007" s="615">
        <v>0</v>
      </c>
      <c r="F10007" s="615">
        <v>26.72</v>
      </c>
    </row>
    <row r="10008" spans="1:6" ht="30">
      <c r="A10008" s="612">
        <v>90683</v>
      </c>
      <c r="B10008" s="613" t="s">
        <v>9522</v>
      </c>
      <c r="C10008" s="614" t="s">
        <v>5337</v>
      </c>
      <c r="D10008" s="615">
        <v>3.17</v>
      </c>
      <c r="E10008" s="615">
        <v>0</v>
      </c>
      <c r="F10008" s="615">
        <v>3.17</v>
      </c>
    </row>
    <row r="10009" spans="1:6" ht="30">
      <c r="A10009" s="612">
        <v>90684</v>
      </c>
      <c r="B10009" s="613" t="s">
        <v>9523</v>
      </c>
      <c r="C10009" s="614" t="s">
        <v>5337</v>
      </c>
      <c r="D10009" s="615">
        <v>29.22</v>
      </c>
      <c r="E10009" s="615">
        <v>0</v>
      </c>
      <c r="F10009" s="615">
        <v>29.22</v>
      </c>
    </row>
    <row r="10010" spans="1:6" ht="30">
      <c r="A10010" s="612">
        <v>90685</v>
      </c>
      <c r="B10010" s="613" t="s">
        <v>9524</v>
      </c>
      <c r="C10010" s="614" t="s">
        <v>5337</v>
      </c>
      <c r="D10010" s="615">
        <v>59.81</v>
      </c>
      <c r="E10010" s="615">
        <v>0</v>
      </c>
      <c r="F10010" s="615">
        <v>59.81</v>
      </c>
    </row>
    <row r="10011" spans="1:6">
      <c r="A10011" s="621"/>
      <c r="B10011" s="627" t="s">
        <v>13565</v>
      </c>
      <c r="C10011" s="628"/>
      <c r="D10011" s="629"/>
      <c r="E10011" s="629"/>
      <c r="F10011" s="629"/>
    </row>
    <row r="10012" spans="1:6" ht="45">
      <c r="A10012" s="612">
        <v>91634</v>
      </c>
      <c r="B10012" s="613" t="s">
        <v>9525</v>
      </c>
      <c r="C10012" s="614" t="s">
        <v>9209</v>
      </c>
      <c r="D10012" s="615">
        <v>210.57</v>
      </c>
      <c r="E10012" s="615">
        <v>20.6</v>
      </c>
      <c r="F10012" s="615">
        <v>231.17</v>
      </c>
    </row>
    <row r="10013" spans="1:6" ht="45">
      <c r="A10013" s="612">
        <v>91635</v>
      </c>
      <c r="B10013" s="613" t="s">
        <v>9526</v>
      </c>
      <c r="C10013" s="614" t="s">
        <v>9211</v>
      </c>
      <c r="D10013" s="615">
        <v>34.43</v>
      </c>
      <c r="E10013" s="615">
        <v>20.6</v>
      </c>
      <c r="F10013" s="615">
        <v>55.03</v>
      </c>
    </row>
    <row r="10014" spans="1:6" ht="45">
      <c r="A10014" s="612">
        <v>89259</v>
      </c>
      <c r="B10014" s="613" t="s">
        <v>9527</v>
      </c>
      <c r="C10014" s="614" t="s">
        <v>5337</v>
      </c>
      <c r="D10014" s="615">
        <v>26.18</v>
      </c>
      <c r="E10014" s="615">
        <v>0</v>
      </c>
      <c r="F10014" s="615">
        <v>26.18</v>
      </c>
    </row>
    <row r="10015" spans="1:6" ht="45">
      <c r="A10015" s="612">
        <v>89260</v>
      </c>
      <c r="B10015" s="613" t="s">
        <v>9528</v>
      </c>
      <c r="C10015" s="614" t="s">
        <v>5337</v>
      </c>
      <c r="D10015" s="615">
        <v>4.8899999999999997</v>
      </c>
      <c r="E10015" s="615">
        <v>0</v>
      </c>
      <c r="F10015" s="615">
        <v>4.8899999999999997</v>
      </c>
    </row>
    <row r="10016" spans="1:6" ht="45">
      <c r="A10016" s="612">
        <v>89262</v>
      </c>
      <c r="B10016" s="613" t="s">
        <v>9529</v>
      </c>
      <c r="C10016" s="614" t="s">
        <v>5337</v>
      </c>
      <c r="D10016" s="615">
        <v>44.28</v>
      </c>
      <c r="E10016" s="615">
        <v>0</v>
      </c>
      <c r="F10016" s="615">
        <v>44.28</v>
      </c>
    </row>
    <row r="10017" spans="1:6" ht="45">
      <c r="A10017" s="612">
        <v>91466</v>
      </c>
      <c r="B10017" s="613" t="s">
        <v>9530</v>
      </c>
      <c r="C10017" s="614" t="s">
        <v>5337</v>
      </c>
      <c r="D10017" s="615">
        <v>3.87</v>
      </c>
      <c r="E10017" s="615">
        <v>0</v>
      </c>
      <c r="F10017" s="615">
        <v>3.87</v>
      </c>
    </row>
    <row r="10018" spans="1:6" ht="45">
      <c r="A10018" s="612">
        <v>91467</v>
      </c>
      <c r="B10018" s="613" t="s">
        <v>9531</v>
      </c>
      <c r="C10018" s="614" t="s">
        <v>5337</v>
      </c>
      <c r="D10018" s="615">
        <v>166.24</v>
      </c>
      <c r="E10018" s="615">
        <v>0</v>
      </c>
      <c r="F10018" s="615">
        <v>166.24</v>
      </c>
    </row>
    <row r="10019" spans="1:6" ht="45">
      <c r="A10019" s="612">
        <v>91629</v>
      </c>
      <c r="B10019" s="613" t="s">
        <v>9532</v>
      </c>
      <c r="C10019" s="614" t="s">
        <v>5337</v>
      </c>
      <c r="D10019" s="615">
        <v>20.72</v>
      </c>
      <c r="E10019" s="615">
        <v>0</v>
      </c>
      <c r="F10019" s="615">
        <v>20.72</v>
      </c>
    </row>
    <row r="10020" spans="1:6" ht="45">
      <c r="A10020" s="612">
        <v>91630</v>
      </c>
      <c r="B10020" s="613" t="s">
        <v>9533</v>
      </c>
      <c r="C10020" s="614" t="s">
        <v>5337</v>
      </c>
      <c r="D10020" s="615">
        <v>3.92</v>
      </c>
      <c r="E10020" s="615">
        <v>0</v>
      </c>
      <c r="F10020" s="615">
        <v>3.92</v>
      </c>
    </row>
    <row r="10021" spans="1:6" ht="45">
      <c r="A10021" s="612">
        <v>91631</v>
      </c>
      <c r="B10021" s="613" t="s">
        <v>9534</v>
      </c>
      <c r="C10021" s="614" t="s">
        <v>5337</v>
      </c>
      <c r="D10021" s="615">
        <v>3.1</v>
      </c>
      <c r="E10021" s="615">
        <v>0</v>
      </c>
      <c r="F10021" s="615">
        <v>3.1</v>
      </c>
    </row>
    <row r="10022" spans="1:6" ht="45">
      <c r="A10022" s="612">
        <v>91632</v>
      </c>
      <c r="B10022" s="613" t="s">
        <v>9535</v>
      </c>
      <c r="C10022" s="614" t="s">
        <v>5337</v>
      </c>
      <c r="D10022" s="615">
        <v>35.44</v>
      </c>
      <c r="E10022" s="615">
        <v>0</v>
      </c>
      <c r="F10022" s="615">
        <v>35.44</v>
      </c>
    </row>
    <row r="10023" spans="1:6" ht="45">
      <c r="A10023" s="612">
        <v>91633</v>
      </c>
      <c r="B10023" s="613" t="s">
        <v>9536</v>
      </c>
      <c r="C10023" s="614" t="s">
        <v>5337</v>
      </c>
      <c r="D10023" s="615">
        <v>140.69999999999999</v>
      </c>
      <c r="E10023" s="615">
        <v>0</v>
      </c>
      <c r="F10023" s="615">
        <v>140.69999999999999</v>
      </c>
    </row>
    <row r="10024" spans="1:6" ht="45">
      <c r="A10024" s="612">
        <v>5928</v>
      </c>
      <c r="B10024" s="613" t="s">
        <v>9537</v>
      </c>
      <c r="C10024" s="614" t="s">
        <v>9209</v>
      </c>
      <c r="D10024" s="615">
        <v>252.15</v>
      </c>
      <c r="E10024" s="615">
        <v>20.6</v>
      </c>
      <c r="F10024" s="615">
        <v>272.75</v>
      </c>
    </row>
    <row r="10025" spans="1:6" ht="45">
      <c r="A10025" s="612">
        <v>5930</v>
      </c>
      <c r="B10025" s="613" t="s">
        <v>9538</v>
      </c>
      <c r="C10025" s="614" t="s">
        <v>9211</v>
      </c>
      <c r="D10025" s="615">
        <v>41.63</v>
      </c>
      <c r="E10025" s="615">
        <v>20.6</v>
      </c>
      <c r="F10025" s="615">
        <v>62.23</v>
      </c>
    </row>
    <row r="10026" spans="1:6" ht="45">
      <c r="A10026" s="612">
        <v>93397</v>
      </c>
      <c r="B10026" s="613" t="s">
        <v>9539</v>
      </c>
      <c r="C10026" s="614" t="s">
        <v>5337</v>
      </c>
      <c r="D10026" s="615">
        <v>23.95</v>
      </c>
      <c r="E10026" s="615">
        <v>0</v>
      </c>
      <c r="F10026" s="615">
        <v>23.95</v>
      </c>
    </row>
    <row r="10027" spans="1:6" ht="45">
      <c r="A10027" s="612">
        <v>93398</v>
      </c>
      <c r="B10027" s="613" t="s">
        <v>9540</v>
      </c>
      <c r="C10027" s="614" t="s">
        <v>5337</v>
      </c>
      <c r="D10027" s="615">
        <v>4.5999999999999996</v>
      </c>
      <c r="E10027" s="615">
        <v>0</v>
      </c>
      <c r="F10027" s="615">
        <v>4.5999999999999996</v>
      </c>
    </row>
    <row r="10028" spans="1:6" ht="45">
      <c r="A10028" s="612">
        <v>93399</v>
      </c>
      <c r="B10028" s="613" t="s">
        <v>9541</v>
      </c>
      <c r="C10028" s="614" t="s">
        <v>5337</v>
      </c>
      <c r="D10028" s="615">
        <v>3.64</v>
      </c>
      <c r="E10028" s="615">
        <v>0</v>
      </c>
      <c r="F10028" s="615">
        <v>3.64</v>
      </c>
    </row>
    <row r="10029" spans="1:6" ht="45">
      <c r="A10029" s="612">
        <v>93400</v>
      </c>
      <c r="B10029" s="613" t="s">
        <v>9542</v>
      </c>
      <c r="C10029" s="614" t="s">
        <v>5337</v>
      </c>
      <c r="D10029" s="615">
        <v>41.49</v>
      </c>
      <c r="E10029" s="615">
        <v>0</v>
      </c>
      <c r="F10029" s="615">
        <v>41.49</v>
      </c>
    </row>
    <row r="10030" spans="1:6" ht="45">
      <c r="A10030" s="612">
        <v>93401</v>
      </c>
      <c r="B10030" s="613" t="s">
        <v>9543</v>
      </c>
      <c r="C10030" s="614" t="s">
        <v>5337</v>
      </c>
      <c r="D10030" s="615">
        <v>166.24</v>
      </c>
      <c r="E10030" s="615">
        <v>0</v>
      </c>
      <c r="F10030" s="615">
        <v>166.24</v>
      </c>
    </row>
    <row r="10031" spans="1:6" ht="45">
      <c r="A10031" s="612">
        <v>93402</v>
      </c>
      <c r="B10031" s="613" t="s">
        <v>9544</v>
      </c>
      <c r="C10031" s="614" t="s">
        <v>9209</v>
      </c>
      <c r="D10031" s="615">
        <v>246.61</v>
      </c>
      <c r="E10031" s="615">
        <v>20.6</v>
      </c>
      <c r="F10031" s="615">
        <v>267.20999999999998</v>
      </c>
    </row>
    <row r="10032" spans="1:6" ht="45">
      <c r="A10032" s="612">
        <v>93403</v>
      </c>
      <c r="B10032" s="613" t="s">
        <v>9545</v>
      </c>
      <c r="C10032" s="614" t="s">
        <v>9211</v>
      </c>
      <c r="D10032" s="615">
        <v>38.880000000000003</v>
      </c>
      <c r="E10032" s="615">
        <v>20.6</v>
      </c>
      <c r="F10032" s="615">
        <v>59.48</v>
      </c>
    </row>
    <row r="10033" spans="1:6" ht="30">
      <c r="A10033" s="612">
        <v>89272</v>
      </c>
      <c r="B10033" s="613" t="s">
        <v>9546</v>
      </c>
      <c r="C10033" s="614" t="s">
        <v>9209</v>
      </c>
      <c r="D10033" s="615">
        <v>184.63</v>
      </c>
      <c r="E10033" s="615">
        <v>48.88</v>
      </c>
      <c r="F10033" s="615">
        <v>233.51</v>
      </c>
    </row>
    <row r="10034" spans="1:6" ht="30">
      <c r="A10034" s="612">
        <v>89273</v>
      </c>
      <c r="B10034" s="613" t="s">
        <v>9547</v>
      </c>
      <c r="C10034" s="614" t="s">
        <v>9211</v>
      </c>
      <c r="D10034" s="615">
        <v>73.23</v>
      </c>
      <c r="E10034" s="615">
        <v>48.88</v>
      </c>
      <c r="F10034" s="615">
        <v>122.11</v>
      </c>
    </row>
    <row r="10035" spans="1:6" ht="30">
      <c r="A10035" s="612">
        <v>89267</v>
      </c>
      <c r="B10035" s="613" t="s">
        <v>9548</v>
      </c>
      <c r="C10035" s="614" t="s">
        <v>5337</v>
      </c>
      <c r="D10035" s="615">
        <v>50.32</v>
      </c>
      <c r="E10035" s="615">
        <v>0</v>
      </c>
      <c r="F10035" s="615">
        <v>50.32</v>
      </c>
    </row>
    <row r="10036" spans="1:6" ht="30">
      <c r="A10036" s="612">
        <v>89268</v>
      </c>
      <c r="B10036" s="613" t="s">
        <v>9549</v>
      </c>
      <c r="C10036" s="614" t="s">
        <v>5337</v>
      </c>
      <c r="D10036" s="615">
        <v>9.0500000000000007</v>
      </c>
      <c r="E10036" s="615">
        <v>0</v>
      </c>
      <c r="F10036" s="615">
        <v>9.0500000000000007</v>
      </c>
    </row>
    <row r="10037" spans="1:6" ht="30">
      <c r="A10037" s="612">
        <v>89269</v>
      </c>
      <c r="B10037" s="613" t="s">
        <v>9550</v>
      </c>
      <c r="C10037" s="614" t="s">
        <v>5337</v>
      </c>
      <c r="D10037" s="615">
        <v>7.17</v>
      </c>
      <c r="E10037" s="615">
        <v>0</v>
      </c>
      <c r="F10037" s="615">
        <v>7.17</v>
      </c>
    </row>
    <row r="10038" spans="1:6" ht="30">
      <c r="A10038" s="612">
        <v>89270</v>
      </c>
      <c r="B10038" s="613" t="s">
        <v>9551</v>
      </c>
      <c r="C10038" s="614" t="s">
        <v>5337</v>
      </c>
      <c r="D10038" s="615">
        <v>80.900000000000006</v>
      </c>
      <c r="E10038" s="615">
        <v>0</v>
      </c>
      <c r="F10038" s="615">
        <v>80.900000000000006</v>
      </c>
    </row>
    <row r="10039" spans="1:6" ht="30">
      <c r="A10039" s="612">
        <v>89271</v>
      </c>
      <c r="B10039" s="613" t="s">
        <v>9552</v>
      </c>
      <c r="C10039" s="614" t="s">
        <v>5337</v>
      </c>
      <c r="D10039" s="615">
        <v>30.5</v>
      </c>
      <c r="E10039" s="615">
        <v>0</v>
      </c>
      <c r="F10039" s="615">
        <v>30.5</v>
      </c>
    </row>
    <row r="10040" spans="1:6" ht="30">
      <c r="A10040" s="612">
        <v>93287</v>
      </c>
      <c r="B10040" s="613" t="s">
        <v>9553</v>
      </c>
      <c r="C10040" s="614" t="s">
        <v>9209</v>
      </c>
      <c r="D10040" s="615">
        <v>298.7</v>
      </c>
      <c r="E10040" s="615">
        <v>48.88</v>
      </c>
      <c r="F10040" s="615">
        <v>347.58</v>
      </c>
    </row>
    <row r="10041" spans="1:6" ht="30">
      <c r="A10041" s="612">
        <v>93288</v>
      </c>
      <c r="B10041" s="613" t="s">
        <v>9554</v>
      </c>
      <c r="C10041" s="614" t="s">
        <v>9211</v>
      </c>
      <c r="D10041" s="615">
        <v>134.68</v>
      </c>
      <c r="E10041" s="615">
        <v>48.88</v>
      </c>
      <c r="F10041" s="615">
        <v>183.56</v>
      </c>
    </row>
    <row r="10042" spans="1:6" ht="30">
      <c r="A10042" s="612">
        <v>93283</v>
      </c>
      <c r="B10042" s="613" t="s">
        <v>9555</v>
      </c>
      <c r="C10042" s="614" t="s">
        <v>5337</v>
      </c>
      <c r="D10042" s="615">
        <v>96.78</v>
      </c>
      <c r="E10042" s="615">
        <v>0</v>
      </c>
      <c r="F10042" s="615">
        <v>96.78</v>
      </c>
    </row>
    <row r="10043" spans="1:6" ht="30">
      <c r="A10043" s="612">
        <v>93284</v>
      </c>
      <c r="B10043" s="613" t="s">
        <v>9556</v>
      </c>
      <c r="C10043" s="614" t="s">
        <v>5337</v>
      </c>
      <c r="D10043" s="615">
        <v>17.420000000000002</v>
      </c>
      <c r="E10043" s="615">
        <v>0</v>
      </c>
      <c r="F10043" s="615">
        <v>17.420000000000002</v>
      </c>
    </row>
    <row r="10044" spans="1:6" ht="30">
      <c r="A10044" s="612">
        <v>93285</v>
      </c>
      <c r="B10044" s="613" t="s">
        <v>9557</v>
      </c>
      <c r="C10044" s="614" t="s">
        <v>5337</v>
      </c>
      <c r="D10044" s="615">
        <v>155.57</v>
      </c>
      <c r="E10044" s="615">
        <v>0</v>
      </c>
      <c r="F10044" s="615">
        <v>155.57</v>
      </c>
    </row>
    <row r="10045" spans="1:6" ht="30">
      <c r="A10045" s="612">
        <v>93286</v>
      </c>
      <c r="B10045" s="613" t="s">
        <v>9558</v>
      </c>
      <c r="C10045" s="614" t="s">
        <v>5337</v>
      </c>
      <c r="D10045" s="615">
        <v>8.4499999999999993</v>
      </c>
      <c r="E10045" s="615">
        <v>0</v>
      </c>
      <c r="F10045" s="615">
        <v>8.4499999999999993</v>
      </c>
    </row>
    <row r="10046" spans="1:6" ht="30">
      <c r="A10046" s="612">
        <v>93296</v>
      </c>
      <c r="B10046" s="613" t="s">
        <v>9559</v>
      </c>
      <c r="C10046" s="614" t="s">
        <v>5337</v>
      </c>
      <c r="D10046" s="615">
        <v>13.79</v>
      </c>
      <c r="E10046" s="615">
        <v>0</v>
      </c>
      <c r="F10046" s="615">
        <v>13.79</v>
      </c>
    </row>
    <row r="10047" spans="1:6" ht="30">
      <c r="A10047" s="612">
        <v>102843</v>
      </c>
      <c r="B10047" s="613" t="s">
        <v>10486</v>
      </c>
      <c r="C10047" s="614" t="s">
        <v>5337</v>
      </c>
      <c r="D10047" s="615">
        <v>141.52000000000001</v>
      </c>
      <c r="E10047" s="615">
        <v>0</v>
      </c>
      <c r="F10047" s="615">
        <v>141.52000000000001</v>
      </c>
    </row>
    <row r="10048" spans="1:6" ht="30">
      <c r="A10048" s="612">
        <v>102849</v>
      </c>
      <c r="B10048" s="613" t="s">
        <v>10487</v>
      </c>
      <c r="C10048" s="614" t="s">
        <v>5337</v>
      </c>
      <c r="D10048" s="615">
        <v>69.19</v>
      </c>
      <c r="E10048" s="615">
        <v>0</v>
      </c>
      <c r="F10048" s="615">
        <v>69.19</v>
      </c>
    </row>
    <row r="10049" spans="1:6" ht="30">
      <c r="A10049" s="612">
        <v>102855</v>
      </c>
      <c r="B10049" s="613" t="s">
        <v>10488</v>
      </c>
      <c r="C10049" s="614" t="s">
        <v>5337</v>
      </c>
      <c r="D10049" s="615">
        <v>69.19</v>
      </c>
      <c r="E10049" s="615">
        <v>0</v>
      </c>
      <c r="F10049" s="615">
        <v>69.19</v>
      </c>
    </row>
    <row r="10050" spans="1:6" ht="60">
      <c r="A10050" s="612">
        <v>103792</v>
      </c>
      <c r="B10050" s="613" t="s">
        <v>11813</v>
      </c>
      <c r="C10050" s="614" t="s">
        <v>5337</v>
      </c>
      <c r="D10050" s="615">
        <v>0.18</v>
      </c>
      <c r="E10050" s="615">
        <v>0</v>
      </c>
      <c r="F10050" s="615">
        <v>0.18</v>
      </c>
    </row>
    <row r="10051" spans="1:6">
      <c r="A10051" s="621"/>
      <c r="B10051" s="627" t="s">
        <v>9560</v>
      </c>
      <c r="C10051" s="628"/>
      <c r="D10051" s="629"/>
      <c r="E10051" s="629"/>
      <c r="F10051" s="629"/>
    </row>
    <row r="10052" spans="1:6" ht="30">
      <c r="A10052" s="612">
        <v>92138</v>
      </c>
      <c r="B10052" s="613" t="s">
        <v>9561</v>
      </c>
      <c r="C10052" s="614" t="s">
        <v>9209</v>
      </c>
      <c r="D10052" s="615">
        <v>75.47</v>
      </c>
      <c r="E10052" s="615">
        <v>19.14</v>
      </c>
      <c r="F10052" s="615">
        <v>94.61</v>
      </c>
    </row>
    <row r="10053" spans="1:6" ht="30">
      <c r="A10053" s="612">
        <v>92139</v>
      </c>
      <c r="B10053" s="613" t="s">
        <v>9562</v>
      </c>
      <c r="C10053" s="614" t="s">
        <v>9211</v>
      </c>
      <c r="D10053" s="615">
        <v>22.76</v>
      </c>
      <c r="E10053" s="615">
        <v>19.14</v>
      </c>
      <c r="F10053" s="615">
        <v>41.9</v>
      </c>
    </row>
    <row r="10054" spans="1:6" ht="30">
      <c r="A10054" s="612">
        <v>92145</v>
      </c>
      <c r="B10054" s="613" t="s">
        <v>9563</v>
      </c>
      <c r="C10054" s="614" t="s">
        <v>9209</v>
      </c>
      <c r="D10054" s="615">
        <v>53.09</v>
      </c>
      <c r="E10054" s="615">
        <v>19.14</v>
      </c>
      <c r="F10054" s="615">
        <v>72.23</v>
      </c>
    </row>
    <row r="10055" spans="1:6" ht="30">
      <c r="A10055" s="612">
        <v>92146</v>
      </c>
      <c r="B10055" s="613" t="s">
        <v>9564</v>
      </c>
      <c r="C10055" s="614" t="s">
        <v>9211</v>
      </c>
      <c r="D10055" s="615">
        <v>12.57</v>
      </c>
      <c r="E10055" s="615">
        <v>19.14</v>
      </c>
      <c r="F10055" s="615">
        <v>31.71</v>
      </c>
    </row>
    <row r="10056" spans="1:6" ht="30">
      <c r="A10056" s="612">
        <v>92133</v>
      </c>
      <c r="B10056" s="613" t="s">
        <v>9565</v>
      </c>
      <c r="C10056" s="614" t="s">
        <v>5337</v>
      </c>
      <c r="D10056" s="615">
        <v>12.53</v>
      </c>
      <c r="E10056" s="615">
        <v>0</v>
      </c>
      <c r="F10056" s="615">
        <v>12.53</v>
      </c>
    </row>
    <row r="10057" spans="1:6" ht="30">
      <c r="A10057" s="612">
        <v>92134</v>
      </c>
      <c r="B10057" s="613" t="s">
        <v>9566</v>
      </c>
      <c r="C10057" s="614" t="s">
        <v>5337</v>
      </c>
      <c r="D10057" s="615">
        <v>1.98</v>
      </c>
      <c r="E10057" s="615">
        <v>0</v>
      </c>
      <c r="F10057" s="615">
        <v>1.98</v>
      </c>
    </row>
    <row r="10058" spans="1:6" ht="30">
      <c r="A10058" s="612">
        <v>92135</v>
      </c>
      <c r="B10058" s="613" t="s">
        <v>9567</v>
      </c>
      <c r="C10058" s="614" t="s">
        <v>5337</v>
      </c>
      <c r="D10058" s="615">
        <v>1.56</v>
      </c>
      <c r="E10058" s="615">
        <v>0</v>
      </c>
      <c r="F10058" s="615">
        <v>1.56</v>
      </c>
    </row>
    <row r="10059" spans="1:6" ht="30">
      <c r="A10059" s="612">
        <v>92136</v>
      </c>
      <c r="B10059" s="613" t="s">
        <v>9568</v>
      </c>
      <c r="C10059" s="614" t="s">
        <v>5337</v>
      </c>
      <c r="D10059" s="615">
        <v>15.67</v>
      </c>
      <c r="E10059" s="615">
        <v>0</v>
      </c>
      <c r="F10059" s="615">
        <v>15.67</v>
      </c>
    </row>
    <row r="10060" spans="1:6" ht="30">
      <c r="A10060" s="612">
        <v>92137</v>
      </c>
      <c r="B10060" s="613" t="s">
        <v>9569</v>
      </c>
      <c r="C10060" s="614" t="s">
        <v>5337</v>
      </c>
      <c r="D10060" s="615">
        <v>37.04</v>
      </c>
      <c r="E10060" s="615">
        <v>0</v>
      </c>
      <c r="F10060" s="615">
        <v>37.04</v>
      </c>
    </row>
    <row r="10061" spans="1:6" ht="30">
      <c r="A10061" s="612">
        <v>92140</v>
      </c>
      <c r="B10061" s="613" t="s">
        <v>9570</v>
      </c>
      <c r="C10061" s="614" t="s">
        <v>5337</v>
      </c>
      <c r="D10061" s="615">
        <v>4.59</v>
      </c>
      <c r="E10061" s="615">
        <v>0</v>
      </c>
      <c r="F10061" s="615">
        <v>4.59</v>
      </c>
    </row>
    <row r="10062" spans="1:6" ht="30">
      <c r="A10062" s="612">
        <v>92141</v>
      </c>
      <c r="B10062" s="613" t="s">
        <v>9571</v>
      </c>
      <c r="C10062" s="614" t="s">
        <v>5337</v>
      </c>
      <c r="D10062" s="615">
        <v>0.72</v>
      </c>
      <c r="E10062" s="615">
        <v>0</v>
      </c>
      <c r="F10062" s="615">
        <v>0.72</v>
      </c>
    </row>
    <row r="10063" spans="1:6" ht="30">
      <c r="A10063" s="612">
        <v>92142</v>
      </c>
      <c r="B10063" s="613" t="s">
        <v>9572</v>
      </c>
      <c r="C10063" s="614" t="s">
        <v>5337</v>
      </c>
      <c r="D10063" s="615">
        <v>0.56999999999999995</v>
      </c>
      <c r="E10063" s="615">
        <v>0</v>
      </c>
      <c r="F10063" s="615">
        <v>0.56999999999999995</v>
      </c>
    </row>
    <row r="10064" spans="1:6" ht="30">
      <c r="A10064" s="612">
        <v>92143</v>
      </c>
      <c r="B10064" s="613" t="s">
        <v>9573</v>
      </c>
      <c r="C10064" s="614" t="s">
        <v>5337</v>
      </c>
      <c r="D10064" s="615">
        <v>5.74</v>
      </c>
      <c r="E10064" s="615">
        <v>0</v>
      </c>
      <c r="F10064" s="615">
        <v>5.74</v>
      </c>
    </row>
    <row r="10065" spans="1:6" ht="30">
      <c r="A10065" s="612">
        <v>92144</v>
      </c>
      <c r="B10065" s="613" t="s">
        <v>9574</v>
      </c>
      <c r="C10065" s="614" t="s">
        <v>5337</v>
      </c>
      <c r="D10065" s="615">
        <v>34.78</v>
      </c>
      <c r="E10065" s="615">
        <v>0</v>
      </c>
      <c r="F10065" s="615">
        <v>34.78</v>
      </c>
    </row>
    <row r="10066" spans="1:6">
      <c r="A10066" s="621"/>
      <c r="B10066" s="627" t="s">
        <v>11746</v>
      </c>
      <c r="C10066" s="610"/>
      <c r="D10066" s="611"/>
      <c r="E10066" s="611"/>
      <c r="F10066" s="611"/>
    </row>
    <row r="10067" spans="1:6" ht="45">
      <c r="A10067" s="612">
        <v>91367</v>
      </c>
      <c r="B10067" s="613" t="s">
        <v>9575</v>
      </c>
      <c r="C10067" s="614" t="s">
        <v>5337</v>
      </c>
      <c r="D10067" s="615">
        <v>22.06</v>
      </c>
      <c r="E10067" s="615">
        <v>0</v>
      </c>
      <c r="F10067" s="615">
        <v>22.06</v>
      </c>
    </row>
    <row r="10068" spans="1:6" ht="45">
      <c r="A10068" s="612">
        <v>91368</v>
      </c>
      <c r="B10068" s="613" t="s">
        <v>9576</v>
      </c>
      <c r="C10068" s="614" t="s">
        <v>5337</v>
      </c>
      <c r="D10068" s="615">
        <v>4.25</v>
      </c>
      <c r="E10068" s="615">
        <v>0</v>
      </c>
      <c r="F10068" s="615">
        <v>4.25</v>
      </c>
    </row>
    <row r="10069" spans="1:6" ht="45">
      <c r="A10069" s="612">
        <v>91369</v>
      </c>
      <c r="B10069" s="613" t="s">
        <v>9577</v>
      </c>
      <c r="C10069" s="614" t="s">
        <v>5337</v>
      </c>
      <c r="D10069" s="615">
        <v>3.37</v>
      </c>
      <c r="E10069" s="615">
        <v>0</v>
      </c>
      <c r="F10069" s="615">
        <v>3.37</v>
      </c>
    </row>
    <row r="10070" spans="1:6" ht="45">
      <c r="A10070" s="612">
        <v>5695</v>
      </c>
      <c r="B10070" s="613" t="s">
        <v>9578</v>
      </c>
      <c r="C10070" s="614" t="s">
        <v>5337</v>
      </c>
      <c r="D10070" s="615">
        <v>39.43</v>
      </c>
      <c r="E10070" s="615">
        <v>0</v>
      </c>
      <c r="F10070" s="615">
        <v>39.43</v>
      </c>
    </row>
    <row r="10071" spans="1:6" ht="45">
      <c r="A10071" s="612">
        <v>5811</v>
      </c>
      <c r="B10071" s="613" t="s">
        <v>9579</v>
      </c>
      <c r="C10071" s="614" t="s">
        <v>9209</v>
      </c>
      <c r="D10071" s="615">
        <v>182.28</v>
      </c>
      <c r="E10071" s="615">
        <v>16.54</v>
      </c>
      <c r="F10071" s="615">
        <v>198.82</v>
      </c>
    </row>
    <row r="10072" spans="1:6" ht="45">
      <c r="A10072" s="612">
        <v>5961</v>
      </c>
      <c r="B10072" s="613" t="s">
        <v>9580</v>
      </c>
      <c r="C10072" s="614" t="s">
        <v>9211</v>
      </c>
      <c r="D10072" s="615">
        <v>36.369999999999997</v>
      </c>
      <c r="E10072" s="615">
        <v>16.54</v>
      </c>
      <c r="F10072" s="615">
        <v>52.91</v>
      </c>
    </row>
    <row r="10073" spans="1:6">
      <c r="A10073" s="621"/>
      <c r="B10073" s="627" t="s">
        <v>11747</v>
      </c>
      <c r="C10073" s="628"/>
      <c r="D10073" s="629"/>
      <c r="E10073" s="629"/>
      <c r="F10073" s="629"/>
    </row>
    <row r="10074" spans="1:6" ht="45">
      <c r="A10074" s="612">
        <v>7058</v>
      </c>
      <c r="B10074" s="613" t="s">
        <v>9581</v>
      </c>
      <c r="C10074" s="614" t="s">
        <v>5337</v>
      </c>
      <c r="D10074" s="615">
        <v>22.8</v>
      </c>
      <c r="E10074" s="615">
        <v>0</v>
      </c>
      <c r="F10074" s="615">
        <v>22.8</v>
      </c>
    </row>
    <row r="10075" spans="1:6" ht="45">
      <c r="A10075" s="612">
        <v>7059</v>
      </c>
      <c r="B10075" s="613" t="s">
        <v>9582</v>
      </c>
      <c r="C10075" s="614" t="s">
        <v>5337</v>
      </c>
      <c r="D10075" s="615">
        <v>4.41</v>
      </c>
      <c r="E10075" s="615">
        <v>0</v>
      </c>
      <c r="F10075" s="615">
        <v>4.41</v>
      </c>
    </row>
    <row r="10076" spans="1:6" ht="45">
      <c r="A10076" s="612">
        <v>7060</v>
      </c>
      <c r="B10076" s="613" t="s">
        <v>9583</v>
      </c>
      <c r="C10076" s="614" t="s">
        <v>5337</v>
      </c>
      <c r="D10076" s="615">
        <v>40.75</v>
      </c>
      <c r="E10076" s="615">
        <v>0</v>
      </c>
      <c r="F10076" s="615">
        <v>40.75</v>
      </c>
    </row>
    <row r="10077" spans="1:6" ht="45">
      <c r="A10077" s="612">
        <v>7061</v>
      </c>
      <c r="B10077" s="613" t="s">
        <v>9584</v>
      </c>
      <c r="C10077" s="614" t="s">
        <v>5337</v>
      </c>
      <c r="D10077" s="615">
        <v>85.66</v>
      </c>
      <c r="E10077" s="615">
        <v>0</v>
      </c>
      <c r="F10077" s="615">
        <v>85.66</v>
      </c>
    </row>
    <row r="10078" spans="1:6" ht="45">
      <c r="A10078" s="612">
        <v>53792</v>
      </c>
      <c r="B10078" s="613" t="s">
        <v>9585</v>
      </c>
      <c r="C10078" s="614" t="s">
        <v>5337</v>
      </c>
      <c r="D10078" s="615">
        <v>106.48</v>
      </c>
      <c r="E10078" s="615">
        <v>0</v>
      </c>
      <c r="F10078" s="615">
        <v>106.48</v>
      </c>
    </row>
    <row r="10079" spans="1:6" ht="45">
      <c r="A10079" s="612">
        <v>91402</v>
      </c>
      <c r="B10079" s="613" t="s">
        <v>9586</v>
      </c>
      <c r="C10079" s="614" t="s">
        <v>5337</v>
      </c>
      <c r="D10079" s="615">
        <v>3.49</v>
      </c>
      <c r="E10079" s="615">
        <v>0</v>
      </c>
      <c r="F10079" s="615">
        <v>3.49</v>
      </c>
    </row>
    <row r="10080" spans="1:6" ht="45">
      <c r="A10080" s="612">
        <v>67826</v>
      </c>
      <c r="B10080" s="613" t="s">
        <v>9587</v>
      </c>
      <c r="C10080" s="614" t="s">
        <v>9209</v>
      </c>
      <c r="D10080" s="615">
        <v>163.80000000000001</v>
      </c>
      <c r="E10080" s="615">
        <v>16.54</v>
      </c>
      <c r="F10080" s="615">
        <v>180.34</v>
      </c>
    </row>
    <row r="10081" spans="1:6" ht="45">
      <c r="A10081" s="612">
        <v>67827</v>
      </c>
      <c r="B10081" s="613" t="s">
        <v>9588</v>
      </c>
      <c r="C10081" s="614" t="s">
        <v>9211</v>
      </c>
      <c r="D10081" s="615">
        <v>37.39</v>
      </c>
      <c r="E10081" s="615">
        <v>16.54</v>
      </c>
      <c r="F10081" s="615">
        <v>53.93</v>
      </c>
    </row>
    <row r="10082" spans="1:6">
      <c r="A10082" s="621"/>
      <c r="B10082" s="627" t="s">
        <v>11748</v>
      </c>
      <c r="C10082" s="628"/>
      <c r="D10082" s="629"/>
      <c r="E10082" s="629"/>
      <c r="F10082" s="629"/>
    </row>
    <row r="10083" spans="1:6" ht="45">
      <c r="A10083" s="612">
        <v>91380</v>
      </c>
      <c r="B10083" s="613" t="s">
        <v>9589</v>
      </c>
      <c r="C10083" s="614" t="s">
        <v>5337</v>
      </c>
      <c r="D10083" s="615">
        <v>29.06</v>
      </c>
      <c r="E10083" s="615">
        <v>0</v>
      </c>
      <c r="F10083" s="615">
        <v>29.06</v>
      </c>
    </row>
    <row r="10084" spans="1:6" ht="45">
      <c r="A10084" s="612">
        <v>91381</v>
      </c>
      <c r="B10084" s="613" t="s">
        <v>9590</v>
      </c>
      <c r="C10084" s="614" t="s">
        <v>5337</v>
      </c>
      <c r="D10084" s="615">
        <v>5.6</v>
      </c>
      <c r="E10084" s="615">
        <v>0</v>
      </c>
      <c r="F10084" s="615">
        <v>5.6</v>
      </c>
    </row>
    <row r="10085" spans="1:6" ht="45">
      <c r="A10085" s="612">
        <v>91382</v>
      </c>
      <c r="B10085" s="613" t="s">
        <v>9591</v>
      </c>
      <c r="C10085" s="614" t="s">
        <v>5337</v>
      </c>
      <c r="D10085" s="615">
        <v>4.43</v>
      </c>
      <c r="E10085" s="615">
        <v>0</v>
      </c>
      <c r="F10085" s="615">
        <v>4.43</v>
      </c>
    </row>
    <row r="10086" spans="1:6" ht="45">
      <c r="A10086" s="612">
        <v>91383</v>
      </c>
      <c r="B10086" s="613" t="s">
        <v>9592</v>
      </c>
      <c r="C10086" s="614" t="s">
        <v>5337</v>
      </c>
      <c r="D10086" s="615">
        <v>51.81</v>
      </c>
      <c r="E10086" s="615">
        <v>0</v>
      </c>
      <c r="F10086" s="615">
        <v>51.81</v>
      </c>
    </row>
    <row r="10087" spans="1:6" ht="45">
      <c r="A10087" s="612">
        <v>91384</v>
      </c>
      <c r="B10087" s="613" t="s">
        <v>9593</v>
      </c>
      <c r="C10087" s="614" t="s">
        <v>5337</v>
      </c>
      <c r="D10087" s="615">
        <v>149.07</v>
      </c>
      <c r="E10087" s="615">
        <v>0</v>
      </c>
      <c r="F10087" s="615">
        <v>149.07</v>
      </c>
    </row>
    <row r="10088" spans="1:6" ht="45">
      <c r="A10088" s="612">
        <v>91386</v>
      </c>
      <c r="B10088" s="613" t="s">
        <v>9594</v>
      </c>
      <c r="C10088" s="614" t="s">
        <v>9209</v>
      </c>
      <c r="D10088" s="615">
        <v>246.66</v>
      </c>
      <c r="E10088" s="615">
        <v>16.54</v>
      </c>
      <c r="F10088" s="615">
        <v>263.2</v>
      </c>
    </row>
    <row r="10089" spans="1:6" ht="45">
      <c r="A10089" s="612">
        <v>91387</v>
      </c>
      <c r="B10089" s="613" t="s">
        <v>9595</v>
      </c>
      <c r="C10089" s="614" t="s">
        <v>9211</v>
      </c>
      <c r="D10089" s="615">
        <v>45.78</v>
      </c>
      <c r="E10089" s="615">
        <v>16.54</v>
      </c>
      <c r="F10089" s="615">
        <v>62.32</v>
      </c>
    </row>
    <row r="10090" spans="1:6" ht="30">
      <c r="A10090" s="612">
        <v>96030</v>
      </c>
      <c r="B10090" s="613" t="s">
        <v>9596</v>
      </c>
      <c r="C10090" s="614" t="s">
        <v>5337</v>
      </c>
      <c r="D10090" s="615">
        <v>32.82</v>
      </c>
      <c r="E10090" s="615">
        <v>0</v>
      </c>
      <c r="F10090" s="615">
        <v>32.82</v>
      </c>
    </row>
    <row r="10091" spans="1:6" ht="30">
      <c r="A10091" s="612">
        <v>96031</v>
      </c>
      <c r="B10091" s="613" t="s">
        <v>9597</v>
      </c>
      <c r="C10091" s="614" t="s">
        <v>5337</v>
      </c>
      <c r="D10091" s="615">
        <v>6.19</v>
      </c>
      <c r="E10091" s="615">
        <v>0</v>
      </c>
      <c r="F10091" s="615">
        <v>6.19</v>
      </c>
    </row>
    <row r="10092" spans="1:6" ht="45">
      <c r="A10092" s="612">
        <v>96032</v>
      </c>
      <c r="B10092" s="613" t="s">
        <v>9598</v>
      </c>
      <c r="C10092" s="614" t="s">
        <v>5337</v>
      </c>
      <c r="D10092" s="615">
        <v>4.8899999999999997</v>
      </c>
      <c r="E10092" s="615">
        <v>0</v>
      </c>
      <c r="F10092" s="615">
        <v>4.8899999999999997</v>
      </c>
    </row>
    <row r="10093" spans="1:6" ht="30">
      <c r="A10093" s="612">
        <v>96033</v>
      </c>
      <c r="B10093" s="613" t="s">
        <v>9599</v>
      </c>
      <c r="C10093" s="614" t="s">
        <v>5337</v>
      </c>
      <c r="D10093" s="615">
        <v>55.92</v>
      </c>
      <c r="E10093" s="615">
        <v>0</v>
      </c>
      <c r="F10093" s="615">
        <v>55.92</v>
      </c>
    </row>
    <row r="10094" spans="1:6" ht="45">
      <c r="A10094" s="612">
        <v>96034</v>
      </c>
      <c r="B10094" s="613" t="s">
        <v>9600</v>
      </c>
      <c r="C10094" s="614" t="s">
        <v>5337</v>
      </c>
      <c r="D10094" s="615">
        <v>149.07</v>
      </c>
      <c r="E10094" s="615">
        <v>0</v>
      </c>
      <c r="F10094" s="615">
        <v>149.07</v>
      </c>
    </row>
    <row r="10095" spans="1:6" ht="30">
      <c r="A10095" s="612">
        <v>96035</v>
      </c>
      <c r="B10095" s="613" t="s">
        <v>9601</v>
      </c>
      <c r="C10095" s="614" t="s">
        <v>9209</v>
      </c>
      <c r="D10095" s="615">
        <v>255.58</v>
      </c>
      <c r="E10095" s="615">
        <v>16.54</v>
      </c>
      <c r="F10095" s="615">
        <v>272.12</v>
      </c>
    </row>
    <row r="10096" spans="1:6" ht="30">
      <c r="A10096" s="612">
        <v>96036</v>
      </c>
      <c r="B10096" s="613" t="s">
        <v>9602</v>
      </c>
      <c r="C10096" s="614" t="s">
        <v>9211</v>
      </c>
      <c r="D10096" s="615">
        <v>50.59</v>
      </c>
      <c r="E10096" s="615">
        <v>16.54</v>
      </c>
      <c r="F10096" s="615">
        <v>67.13</v>
      </c>
    </row>
    <row r="10097" spans="1:6">
      <c r="A10097" s="621"/>
      <c r="B10097" s="627" t="s">
        <v>11749</v>
      </c>
      <c r="C10097" s="628"/>
      <c r="D10097" s="629"/>
      <c r="E10097" s="629"/>
      <c r="F10097" s="629"/>
    </row>
    <row r="10098" spans="1:6" ht="45">
      <c r="A10098" s="612">
        <v>89870</v>
      </c>
      <c r="B10098" s="613" t="s">
        <v>9603</v>
      </c>
      <c r="C10098" s="614" t="s">
        <v>5337</v>
      </c>
      <c r="D10098" s="615">
        <v>37.49</v>
      </c>
      <c r="E10098" s="615">
        <v>0</v>
      </c>
      <c r="F10098" s="615">
        <v>37.49</v>
      </c>
    </row>
    <row r="10099" spans="1:6" ht="45">
      <c r="A10099" s="612">
        <v>89871</v>
      </c>
      <c r="B10099" s="613" t="s">
        <v>9604</v>
      </c>
      <c r="C10099" s="614" t="s">
        <v>5337</v>
      </c>
      <c r="D10099" s="615">
        <v>6.39</v>
      </c>
      <c r="E10099" s="615">
        <v>0</v>
      </c>
      <c r="F10099" s="615">
        <v>6.39</v>
      </c>
    </row>
    <row r="10100" spans="1:6" ht="45">
      <c r="A10100" s="612">
        <v>89872</v>
      </c>
      <c r="B10100" s="613" t="s">
        <v>9605</v>
      </c>
      <c r="C10100" s="614" t="s">
        <v>5337</v>
      </c>
      <c r="D10100" s="615">
        <v>5.07</v>
      </c>
      <c r="E10100" s="615">
        <v>0</v>
      </c>
      <c r="F10100" s="615">
        <v>5.07</v>
      </c>
    </row>
    <row r="10101" spans="1:6" ht="45">
      <c r="A10101" s="612">
        <v>89873</v>
      </c>
      <c r="B10101" s="613" t="s">
        <v>9606</v>
      </c>
      <c r="C10101" s="614" t="s">
        <v>5337</v>
      </c>
      <c r="D10101" s="615">
        <v>62.42</v>
      </c>
      <c r="E10101" s="615">
        <v>0</v>
      </c>
      <c r="F10101" s="615">
        <v>62.42</v>
      </c>
    </row>
    <row r="10102" spans="1:6" ht="45">
      <c r="A10102" s="612">
        <v>89874</v>
      </c>
      <c r="B10102" s="613" t="s">
        <v>9607</v>
      </c>
      <c r="C10102" s="614" t="s">
        <v>5337</v>
      </c>
      <c r="D10102" s="615">
        <v>185.36</v>
      </c>
      <c r="E10102" s="615">
        <v>0</v>
      </c>
      <c r="F10102" s="615">
        <v>185.36</v>
      </c>
    </row>
    <row r="10103" spans="1:6" ht="45">
      <c r="A10103" s="612">
        <v>89876</v>
      </c>
      <c r="B10103" s="613" t="s">
        <v>9608</v>
      </c>
      <c r="C10103" s="614" t="s">
        <v>9209</v>
      </c>
      <c r="D10103" s="615">
        <v>303.42</v>
      </c>
      <c r="E10103" s="615">
        <v>16.54</v>
      </c>
      <c r="F10103" s="615">
        <v>319.95999999999998</v>
      </c>
    </row>
    <row r="10104" spans="1:6" ht="45">
      <c r="A10104" s="612">
        <v>89877</v>
      </c>
      <c r="B10104" s="613" t="s">
        <v>9609</v>
      </c>
      <c r="C10104" s="614" t="s">
        <v>9211</v>
      </c>
      <c r="D10104" s="615">
        <v>55.64</v>
      </c>
      <c r="E10104" s="615">
        <v>16.54</v>
      </c>
      <c r="F10104" s="615">
        <v>72.180000000000007</v>
      </c>
    </row>
    <row r="10105" spans="1:6" ht="45">
      <c r="A10105" s="612">
        <v>89878</v>
      </c>
      <c r="B10105" s="613" t="s">
        <v>9610</v>
      </c>
      <c r="C10105" s="614" t="s">
        <v>5337</v>
      </c>
      <c r="D10105" s="615">
        <v>40.72</v>
      </c>
      <c r="E10105" s="615">
        <v>0</v>
      </c>
      <c r="F10105" s="615">
        <v>40.72</v>
      </c>
    </row>
    <row r="10106" spans="1:6" ht="45">
      <c r="A10106" s="612">
        <v>89879</v>
      </c>
      <c r="B10106" s="613" t="s">
        <v>9611</v>
      </c>
      <c r="C10106" s="614" t="s">
        <v>5337</v>
      </c>
      <c r="D10106" s="615">
        <v>6.81</v>
      </c>
      <c r="E10106" s="615">
        <v>0</v>
      </c>
      <c r="F10106" s="615">
        <v>6.81</v>
      </c>
    </row>
    <row r="10107" spans="1:6" ht="45">
      <c r="A10107" s="612">
        <v>89880</v>
      </c>
      <c r="B10107" s="613" t="s">
        <v>9612</v>
      </c>
      <c r="C10107" s="614" t="s">
        <v>5337</v>
      </c>
      <c r="D10107" s="615">
        <v>5.4</v>
      </c>
      <c r="E10107" s="615">
        <v>0</v>
      </c>
      <c r="F10107" s="615">
        <v>5.4</v>
      </c>
    </row>
    <row r="10108" spans="1:6" ht="45">
      <c r="A10108" s="612">
        <v>89881</v>
      </c>
      <c r="B10108" s="613" t="s">
        <v>9613</v>
      </c>
      <c r="C10108" s="614" t="s">
        <v>5337</v>
      </c>
      <c r="D10108" s="615">
        <v>67.09</v>
      </c>
      <c r="E10108" s="615">
        <v>0</v>
      </c>
      <c r="F10108" s="615">
        <v>67.09</v>
      </c>
    </row>
    <row r="10109" spans="1:6" ht="45">
      <c r="A10109" s="612">
        <v>89882</v>
      </c>
      <c r="B10109" s="613" t="s">
        <v>9614</v>
      </c>
      <c r="C10109" s="614" t="s">
        <v>5337</v>
      </c>
      <c r="D10109" s="615">
        <v>213.86</v>
      </c>
      <c r="E10109" s="615">
        <v>0</v>
      </c>
      <c r="F10109" s="615">
        <v>213.86</v>
      </c>
    </row>
    <row r="10110" spans="1:6" ht="45">
      <c r="A10110" s="612">
        <v>89883</v>
      </c>
      <c r="B10110" s="613" t="s">
        <v>9615</v>
      </c>
      <c r="C10110" s="614" t="s">
        <v>9209</v>
      </c>
      <c r="D10110" s="615">
        <v>340.57</v>
      </c>
      <c r="E10110" s="615">
        <v>16.54</v>
      </c>
      <c r="F10110" s="615">
        <v>357.11</v>
      </c>
    </row>
    <row r="10111" spans="1:6" ht="45">
      <c r="A10111" s="612">
        <v>89884</v>
      </c>
      <c r="B10111" s="613" t="s">
        <v>9616</v>
      </c>
      <c r="C10111" s="614" t="s">
        <v>9211</v>
      </c>
      <c r="D10111" s="615">
        <v>59.62</v>
      </c>
      <c r="E10111" s="615">
        <v>16.54</v>
      </c>
      <c r="F10111" s="615">
        <v>76.16</v>
      </c>
    </row>
    <row r="10112" spans="1:6">
      <c r="A10112" s="621"/>
      <c r="B10112" s="627" t="s">
        <v>11750</v>
      </c>
      <c r="C10112" s="628"/>
      <c r="D10112" s="629"/>
      <c r="E10112" s="629"/>
      <c r="F10112" s="629"/>
    </row>
    <row r="10113" spans="1:6" ht="45">
      <c r="A10113" s="612">
        <v>5824</v>
      </c>
      <c r="B10113" s="613" t="s">
        <v>9617</v>
      </c>
      <c r="C10113" s="614" t="s">
        <v>9209</v>
      </c>
      <c r="D10113" s="615">
        <v>194.45</v>
      </c>
      <c r="E10113" s="615">
        <v>17.54</v>
      </c>
      <c r="F10113" s="615">
        <v>211.99</v>
      </c>
    </row>
    <row r="10114" spans="1:6" ht="45">
      <c r="A10114" s="612">
        <v>5826</v>
      </c>
      <c r="B10114" s="613" t="s">
        <v>9618</v>
      </c>
      <c r="C10114" s="614" t="s">
        <v>9211</v>
      </c>
      <c r="D10114" s="615">
        <v>34.71</v>
      </c>
      <c r="E10114" s="615">
        <v>17.54</v>
      </c>
      <c r="F10114" s="615">
        <v>52.25</v>
      </c>
    </row>
    <row r="10115" spans="1:6" ht="45">
      <c r="A10115" s="612">
        <v>5705</v>
      </c>
      <c r="B10115" s="613" t="s">
        <v>9619</v>
      </c>
      <c r="C10115" s="614" t="s">
        <v>5337</v>
      </c>
      <c r="D10115" s="615">
        <v>37.28</v>
      </c>
      <c r="E10115" s="615">
        <v>0</v>
      </c>
      <c r="F10115" s="615">
        <v>37.28</v>
      </c>
    </row>
    <row r="10116" spans="1:6" ht="45">
      <c r="A10116" s="612">
        <v>53797</v>
      </c>
      <c r="B10116" s="613" t="s">
        <v>9620</v>
      </c>
      <c r="C10116" s="614" t="s">
        <v>5337</v>
      </c>
      <c r="D10116" s="615">
        <v>122.46</v>
      </c>
      <c r="E10116" s="615">
        <v>0</v>
      </c>
      <c r="F10116" s="615">
        <v>122.46</v>
      </c>
    </row>
    <row r="10117" spans="1:6" ht="45">
      <c r="A10117" s="612">
        <v>73335</v>
      </c>
      <c r="B10117" s="613" t="s">
        <v>9621</v>
      </c>
      <c r="C10117" s="614" t="s">
        <v>5337</v>
      </c>
      <c r="D10117" s="615">
        <v>34.020000000000003</v>
      </c>
      <c r="E10117" s="615">
        <v>0</v>
      </c>
      <c r="F10117" s="615">
        <v>34.020000000000003</v>
      </c>
    </row>
    <row r="10118" spans="1:6" ht="45">
      <c r="A10118" s="612">
        <v>73340</v>
      </c>
      <c r="B10118" s="613" t="s">
        <v>9622</v>
      </c>
      <c r="C10118" s="614" t="s">
        <v>5337</v>
      </c>
      <c r="D10118" s="615">
        <v>162.72</v>
      </c>
      <c r="E10118" s="615">
        <v>0</v>
      </c>
      <c r="F10118" s="615">
        <v>162.72</v>
      </c>
    </row>
    <row r="10119" spans="1:6" ht="45">
      <c r="A10119" s="612">
        <v>73467</v>
      </c>
      <c r="B10119" s="613" t="s">
        <v>9623</v>
      </c>
      <c r="C10119" s="614" t="s">
        <v>9209</v>
      </c>
      <c r="D10119" s="615">
        <v>228.99</v>
      </c>
      <c r="E10119" s="615">
        <v>17.54</v>
      </c>
      <c r="F10119" s="615">
        <v>246.53</v>
      </c>
    </row>
    <row r="10120" spans="1:6" ht="45">
      <c r="A10120" s="612">
        <v>53827</v>
      </c>
      <c r="B10120" s="613" t="s">
        <v>9624</v>
      </c>
      <c r="C10120" s="614" t="s">
        <v>5337</v>
      </c>
      <c r="D10120" s="615">
        <v>119.88</v>
      </c>
      <c r="E10120" s="615">
        <v>0</v>
      </c>
      <c r="F10120" s="615">
        <v>119.88</v>
      </c>
    </row>
    <row r="10121" spans="1:6" ht="45">
      <c r="A10121" s="612">
        <v>53829</v>
      </c>
      <c r="B10121" s="613" t="s">
        <v>9625</v>
      </c>
      <c r="C10121" s="614" t="s">
        <v>5337</v>
      </c>
      <c r="D10121" s="615">
        <v>122.46</v>
      </c>
      <c r="E10121" s="615">
        <v>0</v>
      </c>
      <c r="F10121" s="615">
        <v>122.46</v>
      </c>
    </row>
    <row r="10122" spans="1:6" ht="45">
      <c r="A10122" s="612">
        <v>5754</v>
      </c>
      <c r="B10122" s="613" t="s">
        <v>9626</v>
      </c>
      <c r="C10122" s="614" t="s">
        <v>5337</v>
      </c>
      <c r="D10122" s="615">
        <v>34.659999999999997</v>
      </c>
      <c r="E10122" s="615">
        <v>0</v>
      </c>
      <c r="F10122" s="615">
        <v>34.659999999999997</v>
      </c>
    </row>
    <row r="10123" spans="1:6" ht="45">
      <c r="A10123" s="612">
        <v>5894</v>
      </c>
      <c r="B10123" s="613" t="s">
        <v>9627</v>
      </c>
      <c r="C10123" s="614" t="s">
        <v>9209</v>
      </c>
      <c r="D10123" s="615">
        <v>189.25</v>
      </c>
      <c r="E10123" s="615">
        <v>17.54</v>
      </c>
      <c r="F10123" s="615">
        <v>206.79</v>
      </c>
    </row>
    <row r="10124" spans="1:6" ht="45">
      <c r="A10124" s="612">
        <v>5896</v>
      </c>
      <c r="B10124" s="613" t="s">
        <v>9628</v>
      </c>
      <c r="C10124" s="614" t="s">
        <v>9211</v>
      </c>
      <c r="D10124" s="615">
        <v>32.130000000000003</v>
      </c>
      <c r="E10124" s="615">
        <v>17.54</v>
      </c>
      <c r="F10124" s="615">
        <v>49.67</v>
      </c>
    </row>
    <row r="10125" spans="1:6" ht="45">
      <c r="A10125" s="612">
        <v>5751</v>
      </c>
      <c r="B10125" s="613" t="s">
        <v>9629</v>
      </c>
      <c r="C10125" s="614" t="s">
        <v>5337</v>
      </c>
      <c r="D10125" s="615">
        <v>31.57</v>
      </c>
      <c r="E10125" s="615">
        <v>0</v>
      </c>
      <c r="F10125" s="615">
        <v>31.57</v>
      </c>
    </row>
    <row r="10126" spans="1:6" ht="30">
      <c r="A10126" s="612">
        <v>5890</v>
      </c>
      <c r="B10126" s="613" t="s">
        <v>9630</v>
      </c>
      <c r="C10126" s="614" t="s">
        <v>9209</v>
      </c>
      <c r="D10126" s="615">
        <v>181.3</v>
      </c>
      <c r="E10126" s="615">
        <v>17.54</v>
      </c>
      <c r="F10126" s="615">
        <v>198.84</v>
      </c>
    </row>
    <row r="10127" spans="1:6" ht="30">
      <c r="A10127" s="612">
        <v>5892</v>
      </c>
      <c r="B10127" s="613" t="s">
        <v>9631</v>
      </c>
      <c r="C10127" s="614" t="s">
        <v>9211</v>
      </c>
      <c r="D10127" s="615">
        <v>29.85</v>
      </c>
      <c r="E10127" s="615">
        <v>17.54</v>
      </c>
      <c r="F10127" s="615">
        <v>47.39</v>
      </c>
    </row>
    <row r="10128" spans="1:6" ht="45">
      <c r="A10128" s="612">
        <v>91395</v>
      </c>
      <c r="B10128" s="613" t="s">
        <v>9632</v>
      </c>
      <c r="C10128" s="614" t="s">
        <v>9211</v>
      </c>
      <c r="D10128" s="615">
        <v>32.25</v>
      </c>
      <c r="E10128" s="615">
        <v>17.54</v>
      </c>
      <c r="F10128" s="615">
        <v>49.79</v>
      </c>
    </row>
    <row r="10129" spans="1:6" ht="45">
      <c r="A10129" s="612">
        <v>89264</v>
      </c>
      <c r="B10129" s="613" t="s">
        <v>9633</v>
      </c>
      <c r="C10129" s="614" t="s">
        <v>5337</v>
      </c>
      <c r="D10129" s="615">
        <v>20.58</v>
      </c>
      <c r="E10129" s="615">
        <v>0</v>
      </c>
      <c r="F10129" s="615">
        <v>20.58</v>
      </c>
    </row>
    <row r="10130" spans="1:6" ht="45">
      <c r="A10130" s="612">
        <v>89265</v>
      </c>
      <c r="B10130" s="613" t="s">
        <v>9634</v>
      </c>
      <c r="C10130" s="614" t="s">
        <v>5337</v>
      </c>
      <c r="D10130" s="615">
        <v>4.1500000000000004</v>
      </c>
      <c r="E10130" s="615">
        <v>0</v>
      </c>
      <c r="F10130" s="615">
        <v>4.1500000000000004</v>
      </c>
    </row>
    <row r="10131" spans="1:6" ht="45">
      <c r="A10131" s="612">
        <v>89266</v>
      </c>
      <c r="B10131" s="613" t="s">
        <v>9635</v>
      </c>
      <c r="C10131" s="614" t="s">
        <v>5337</v>
      </c>
      <c r="D10131" s="615">
        <v>3.29</v>
      </c>
      <c r="E10131" s="615">
        <v>0</v>
      </c>
      <c r="F10131" s="615">
        <v>3.29</v>
      </c>
    </row>
    <row r="10132" spans="1:6" ht="45">
      <c r="A10132" s="612">
        <v>91354</v>
      </c>
      <c r="B10132" s="613" t="s">
        <v>9636</v>
      </c>
      <c r="C10132" s="614" t="s">
        <v>5337</v>
      </c>
      <c r="D10132" s="615">
        <v>16.84</v>
      </c>
      <c r="E10132" s="615">
        <v>0</v>
      </c>
      <c r="F10132" s="615">
        <v>16.84</v>
      </c>
    </row>
    <row r="10133" spans="1:6" ht="30">
      <c r="A10133" s="612">
        <v>91355</v>
      </c>
      <c r="B10133" s="613" t="s">
        <v>9637</v>
      </c>
      <c r="C10133" s="614" t="s">
        <v>5337</v>
      </c>
      <c r="D10133" s="615">
        <v>3.53</v>
      </c>
      <c r="E10133" s="615">
        <v>0</v>
      </c>
      <c r="F10133" s="615">
        <v>3.53</v>
      </c>
    </row>
    <row r="10134" spans="1:6" ht="45">
      <c r="A10134" s="612">
        <v>91356</v>
      </c>
      <c r="B10134" s="613" t="s">
        <v>9638</v>
      </c>
      <c r="C10134" s="614" t="s">
        <v>5337</v>
      </c>
      <c r="D10134" s="615">
        <v>2.79</v>
      </c>
      <c r="E10134" s="615">
        <v>0</v>
      </c>
      <c r="F10134" s="615">
        <v>2.79</v>
      </c>
    </row>
    <row r="10135" spans="1:6" ht="45">
      <c r="A10135" s="612">
        <v>91375</v>
      </c>
      <c r="B10135" s="613" t="s">
        <v>9639</v>
      </c>
      <c r="C10135" s="614" t="s">
        <v>5337</v>
      </c>
      <c r="D10135" s="615">
        <v>18.489999999999998</v>
      </c>
      <c r="E10135" s="615">
        <v>0</v>
      </c>
      <c r="F10135" s="615">
        <v>18.489999999999998</v>
      </c>
    </row>
    <row r="10136" spans="1:6" ht="45">
      <c r="A10136" s="612">
        <v>91376</v>
      </c>
      <c r="B10136" s="613" t="s">
        <v>9640</v>
      </c>
      <c r="C10136" s="614" t="s">
        <v>5337</v>
      </c>
      <c r="D10136" s="615">
        <v>3.88</v>
      </c>
      <c r="E10136" s="615">
        <v>0</v>
      </c>
      <c r="F10136" s="615">
        <v>3.88</v>
      </c>
    </row>
    <row r="10137" spans="1:6" ht="45">
      <c r="A10137" s="612">
        <v>91377</v>
      </c>
      <c r="B10137" s="613" t="s">
        <v>9641</v>
      </c>
      <c r="C10137" s="614" t="s">
        <v>5337</v>
      </c>
      <c r="D10137" s="615">
        <v>3.07</v>
      </c>
      <c r="E10137" s="615">
        <v>0</v>
      </c>
      <c r="F10137" s="615">
        <v>3.07</v>
      </c>
    </row>
    <row r="10138" spans="1:6" ht="45">
      <c r="A10138" s="612">
        <v>91390</v>
      </c>
      <c r="B10138" s="613" t="s">
        <v>9642</v>
      </c>
      <c r="C10138" s="614" t="s">
        <v>5337</v>
      </c>
      <c r="D10138" s="615">
        <v>18.79</v>
      </c>
      <c r="E10138" s="615">
        <v>0</v>
      </c>
      <c r="F10138" s="615">
        <v>18.79</v>
      </c>
    </row>
    <row r="10139" spans="1:6" ht="45">
      <c r="A10139" s="612">
        <v>91391</v>
      </c>
      <c r="B10139" s="613" t="s">
        <v>9643</v>
      </c>
      <c r="C10139" s="614" t="s">
        <v>5337</v>
      </c>
      <c r="D10139" s="615">
        <v>3.78</v>
      </c>
      <c r="E10139" s="615">
        <v>0</v>
      </c>
      <c r="F10139" s="615">
        <v>3.78</v>
      </c>
    </row>
    <row r="10140" spans="1:6" ht="45">
      <c r="A10140" s="612">
        <v>91392</v>
      </c>
      <c r="B10140" s="613" t="s">
        <v>9644</v>
      </c>
      <c r="C10140" s="614" t="s">
        <v>5337</v>
      </c>
      <c r="D10140" s="615">
        <v>2.99</v>
      </c>
      <c r="E10140" s="615">
        <v>0</v>
      </c>
      <c r="F10140" s="615">
        <v>2.99</v>
      </c>
    </row>
    <row r="10141" spans="1:6">
      <c r="A10141" s="621"/>
      <c r="B10141" s="627" t="s">
        <v>11220</v>
      </c>
      <c r="C10141" s="628"/>
      <c r="D10141" s="629"/>
      <c r="E10141" s="629"/>
      <c r="F10141" s="629"/>
    </row>
    <row r="10142" spans="1:6" ht="45">
      <c r="A10142" s="612">
        <v>5747</v>
      </c>
      <c r="B10142" s="613" t="s">
        <v>9645</v>
      </c>
      <c r="C10142" s="614" t="s">
        <v>5337</v>
      </c>
      <c r="D10142" s="615">
        <v>166.24</v>
      </c>
      <c r="E10142" s="615">
        <v>0</v>
      </c>
      <c r="F10142" s="615">
        <v>166.24</v>
      </c>
    </row>
    <row r="10143" spans="1:6" ht="45">
      <c r="A10143" s="612">
        <v>5763</v>
      </c>
      <c r="B10143" s="613" t="s">
        <v>9646</v>
      </c>
      <c r="C10143" s="614" t="s">
        <v>5337</v>
      </c>
      <c r="D10143" s="615">
        <v>49.43</v>
      </c>
      <c r="E10143" s="615">
        <v>0</v>
      </c>
      <c r="F10143" s="615">
        <v>49.43</v>
      </c>
    </row>
    <row r="10144" spans="1:6" ht="45">
      <c r="A10144" s="612">
        <v>5901</v>
      </c>
      <c r="B10144" s="613" t="s">
        <v>9647</v>
      </c>
      <c r="C10144" s="614" t="s">
        <v>9209</v>
      </c>
      <c r="D10144" s="615">
        <v>296.13</v>
      </c>
      <c r="E10144" s="615">
        <v>17.54</v>
      </c>
      <c r="F10144" s="615">
        <v>313.67</v>
      </c>
    </row>
    <row r="10145" spans="1:6" ht="45">
      <c r="A10145" s="612">
        <v>5903</v>
      </c>
      <c r="B10145" s="613" t="s">
        <v>9648</v>
      </c>
      <c r="C10145" s="614" t="s">
        <v>9211</v>
      </c>
      <c r="D10145" s="615">
        <v>44.42</v>
      </c>
      <c r="E10145" s="615">
        <v>17.54</v>
      </c>
      <c r="F10145" s="615">
        <v>61.96</v>
      </c>
    </row>
    <row r="10146" spans="1:6" ht="45">
      <c r="A10146" s="612">
        <v>53831</v>
      </c>
      <c r="B10146" s="613" t="s">
        <v>9649</v>
      </c>
      <c r="C10146" s="614" t="s">
        <v>5337</v>
      </c>
      <c r="D10146" s="615">
        <v>202.28</v>
      </c>
      <c r="E10146" s="615">
        <v>0</v>
      </c>
      <c r="F10146" s="615">
        <v>202.28</v>
      </c>
    </row>
    <row r="10147" spans="1:6" ht="45">
      <c r="A10147" s="612">
        <v>53882</v>
      </c>
      <c r="B10147" s="613" t="s">
        <v>9650</v>
      </c>
      <c r="C10147" s="614" t="s">
        <v>5337</v>
      </c>
      <c r="D10147" s="615">
        <v>35.33</v>
      </c>
      <c r="E10147" s="615">
        <v>0</v>
      </c>
      <c r="F10147" s="615">
        <v>35.33</v>
      </c>
    </row>
    <row r="10148" spans="1:6" ht="45">
      <c r="A10148" s="612">
        <v>6259</v>
      </c>
      <c r="B10148" s="613" t="s">
        <v>9651</v>
      </c>
      <c r="C10148" s="614" t="s">
        <v>9209</v>
      </c>
      <c r="D10148" s="615">
        <v>235.4</v>
      </c>
      <c r="E10148" s="615">
        <v>17.54</v>
      </c>
      <c r="F10148" s="615">
        <v>252.94</v>
      </c>
    </row>
    <row r="10149" spans="1:6" ht="45">
      <c r="A10149" s="612">
        <v>91359</v>
      </c>
      <c r="B10149" s="613" t="s">
        <v>9652</v>
      </c>
      <c r="C10149" s="614" t="s">
        <v>5337</v>
      </c>
      <c r="D10149" s="615">
        <v>20.12</v>
      </c>
      <c r="E10149" s="615">
        <v>0</v>
      </c>
      <c r="F10149" s="615">
        <v>20.12</v>
      </c>
    </row>
    <row r="10150" spans="1:6" ht="45">
      <c r="A10150" s="612">
        <v>91360</v>
      </c>
      <c r="B10150" s="613" t="s">
        <v>9653</v>
      </c>
      <c r="C10150" s="614" t="s">
        <v>5337</v>
      </c>
      <c r="D10150" s="615">
        <v>3.92</v>
      </c>
      <c r="E10150" s="615">
        <v>0</v>
      </c>
      <c r="F10150" s="615">
        <v>3.92</v>
      </c>
    </row>
    <row r="10151" spans="1:6" ht="45">
      <c r="A10151" s="612">
        <v>91361</v>
      </c>
      <c r="B10151" s="613" t="s">
        <v>9654</v>
      </c>
      <c r="C10151" s="614" t="s">
        <v>5337</v>
      </c>
      <c r="D10151" s="615">
        <v>3.1</v>
      </c>
      <c r="E10151" s="615">
        <v>0</v>
      </c>
      <c r="F10151" s="615">
        <v>3.1</v>
      </c>
    </row>
    <row r="10152" spans="1:6" ht="45">
      <c r="A10152" s="612">
        <v>91396</v>
      </c>
      <c r="B10152" s="613" t="s">
        <v>9655</v>
      </c>
      <c r="C10152" s="614" t="s">
        <v>5337</v>
      </c>
      <c r="D10152" s="615">
        <v>27.89</v>
      </c>
      <c r="E10152" s="615">
        <v>0</v>
      </c>
      <c r="F10152" s="615">
        <v>27.89</v>
      </c>
    </row>
    <row r="10153" spans="1:6" ht="45">
      <c r="A10153" s="612">
        <v>91397</v>
      </c>
      <c r="B10153" s="613" t="s">
        <v>9656</v>
      </c>
      <c r="C10153" s="614" t="s">
        <v>5337</v>
      </c>
      <c r="D10153" s="615">
        <v>5.49</v>
      </c>
      <c r="E10153" s="615">
        <v>0</v>
      </c>
      <c r="F10153" s="615">
        <v>5.49</v>
      </c>
    </row>
    <row r="10154" spans="1:6" ht="45">
      <c r="A10154" s="612">
        <v>91398</v>
      </c>
      <c r="B10154" s="613" t="s">
        <v>9657</v>
      </c>
      <c r="C10154" s="614" t="s">
        <v>5337</v>
      </c>
      <c r="D10154" s="615">
        <v>4.3499999999999996</v>
      </c>
      <c r="E10154" s="615">
        <v>0</v>
      </c>
      <c r="F10154" s="615">
        <v>4.3499999999999996</v>
      </c>
    </row>
    <row r="10155" spans="1:6" ht="45">
      <c r="A10155" s="612">
        <v>6260</v>
      </c>
      <c r="B10155" s="613" t="s">
        <v>9658</v>
      </c>
      <c r="C10155" s="614" t="s">
        <v>9211</v>
      </c>
      <c r="D10155" s="615">
        <v>33.83</v>
      </c>
      <c r="E10155" s="615">
        <v>17.54</v>
      </c>
      <c r="F10155" s="615">
        <v>51.37</v>
      </c>
    </row>
    <row r="10156" spans="1:6">
      <c r="A10156" s="621"/>
      <c r="B10156" s="627" t="s">
        <v>11751</v>
      </c>
      <c r="C10156" s="628"/>
      <c r="D10156" s="629"/>
      <c r="E10156" s="629"/>
      <c r="F10156" s="629"/>
    </row>
    <row r="10157" spans="1:6" ht="45">
      <c r="A10157" s="612">
        <v>91640</v>
      </c>
      <c r="B10157" s="613" t="s">
        <v>9659</v>
      </c>
      <c r="C10157" s="614" t="s">
        <v>5337</v>
      </c>
      <c r="D10157" s="615">
        <v>33.64</v>
      </c>
      <c r="E10157" s="615">
        <v>0</v>
      </c>
      <c r="F10157" s="615">
        <v>33.64</v>
      </c>
    </row>
    <row r="10158" spans="1:6" ht="45">
      <c r="A10158" s="612">
        <v>91641</v>
      </c>
      <c r="B10158" s="613" t="s">
        <v>9660</v>
      </c>
      <c r="C10158" s="614" t="s">
        <v>5337</v>
      </c>
      <c r="D10158" s="615">
        <v>6.89</v>
      </c>
      <c r="E10158" s="615">
        <v>0</v>
      </c>
      <c r="F10158" s="615">
        <v>6.89</v>
      </c>
    </row>
    <row r="10159" spans="1:6" ht="45">
      <c r="A10159" s="612">
        <v>91642</v>
      </c>
      <c r="B10159" s="613" t="s">
        <v>9661</v>
      </c>
      <c r="C10159" s="614" t="s">
        <v>5337</v>
      </c>
      <c r="D10159" s="615">
        <v>5.47</v>
      </c>
      <c r="E10159" s="615">
        <v>0</v>
      </c>
      <c r="F10159" s="615">
        <v>5.47</v>
      </c>
    </row>
    <row r="10160" spans="1:6" ht="45">
      <c r="A10160" s="612">
        <v>91643</v>
      </c>
      <c r="B10160" s="613" t="s">
        <v>9662</v>
      </c>
      <c r="C10160" s="614" t="s">
        <v>5337</v>
      </c>
      <c r="D10160" s="615">
        <v>60.22</v>
      </c>
      <c r="E10160" s="615">
        <v>0</v>
      </c>
      <c r="F10160" s="615">
        <v>60.22</v>
      </c>
    </row>
    <row r="10161" spans="1:6" ht="45">
      <c r="A10161" s="612">
        <v>91644</v>
      </c>
      <c r="B10161" s="613" t="s">
        <v>9663</v>
      </c>
      <c r="C10161" s="614" t="s">
        <v>5337</v>
      </c>
      <c r="D10161" s="615">
        <v>316.63</v>
      </c>
      <c r="E10161" s="615">
        <v>0</v>
      </c>
      <c r="F10161" s="615">
        <v>316.63</v>
      </c>
    </row>
    <row r="10162" spans="1:6" ht="45">
      <c r="A10162" s="612">
        <v>91645</v>
      </c>
      <c r="B10162" s="613" t="s">
        <v>9664</v>
      </c>
      <c r="C10162" s="614" t="s">
        <v>9209</v>
      </c>
      <c r="D10162" s="615">
        <v>429.54</v>
      </c>
      <c r="E10162" s="615">
        <v>23.43</v>
      </c>
      <c r="F10162" s="615">
        <v>452.97</v>
      </c>
    </row>
    <row r="10163" spans="1:6" ht="45">
      <c r="A10163" s="612">
        <v>91646</v>
      </c>
      <c r="B10163" s="613" t="s">
        <v>9665</v>
      </c>
      <c r="C10163" s="614" t="s">
        <v>9211</v>
      </c>
      <c r="D10163" s="615">
        <v>52.69</v>
      </c>
      <c r="E10163" s="615">
        <v>23.43</v>
      </c>
      <c r="F10163" s="615">
        <v>76.12</v>
      </c>
    </row>
    <row r="10164" spans="1:6" ht="45">
      <c r="A10164" s="612">
        <v>92237</v>
      </c>
      <c r="B10164" s="613" t="s">
        <v>9666</v>
      </c>
      <c r="C10164" s="614" t="s">
        <v>5337</v>
      </c>
      <c r="D10164" s="615">
        <v>24.57</v>
      </c>
      <c r="E10164" s="615">
        <v>0</v>
      </c>
      <c r="F10164" s="615">
        <v>24.57</v>
      </c>
    </row>
    <row r="10165" spans="1:6" ht="45">
      <c r="A10165" s="612">
        <v>92238</v>
      </c>
      <c r="B10165" s="613" t="s">
        <v>9667</v>
      </c>
      <c r="C10165" s="614" t="s">
        <v>5337</v>
      </c>
      <c r="D10165" s="615">
        <v>5.01</v>
      </c>
      <c r="E10165" s="615">
        <v>0</v>
      </c>
      <c r="F10165" s="615">
        <v>5.01</v>
      </c>
    </row>
    <row r="10166" spans="1:6" ht="45">
      <c r="A10166" s="612">
        <v>92239</v>
      </c>
      <c r="B10166" s="613" t="s">
        <v>9668</v>
      </c>
      <c r="C10166" s="614" t="s">
        <v>5337</v>
      </c>
      <c r="D10166" s="615">
        <v>3.98</v>
      </c>
      <c r="E10166" s="615">
        <v>0</v>
      </c>
      <c r="F10166" s="615">
        <v>3.98</v>
      </c>
    </row>
    <row r="10167" spans="1:6" ht="45">
      <c r="A10167" s="612">
        <v>92240</v>
      </c>
      <c r="B10167" s="613" t="s">
        <v>9669</v>
      </c>
      <c r="C10167" s="614" t="s">
        <v>5337</v>
      </c>
      <c r="D10167" s="615">
        <v>43.74</v>
      </c>
      <c r="E10167" s="615">
        <v>0</v>
      </c>
      <c r="F10167" s="615">
        <v>43.74</v>
      </c>
    </row>
    <row r="10168" spans="1:6" ht="45">
      <c r="A10168" s="612">
        <v>92241</v>
      </c>
      <c r="B10168" s="613" t="s">
        <v>9670</v>
      </c>
      <c r="C10168" s="614" t="s">
        <v>5337</v>
      </c>
      <c r="D10168" s="615">
        <v>290.27999999999997</v>
      </c>
      <c r="E10168" s="615">
        <v>0</v>
      </c>
      <c r="F10168" s="615">
        <v>290.27999999999997</v>
      </c>
    </row>
    <row r="10169" spans="1:6" ht="45">
      <c r="A10169" s="612">
        <v>92242</v>
      </c>
      <c r="B10169" s="613" t="s">
        <v>9671</v>
      </c>
      <c r="C10169" s="614" t="s">
        <v>9209</v>
      </c>
      <c r="D10169" s="615">
        <v>374.27</v>
      </c>
      <c r="E10169" s="615">
        <v>23.43</v>
      </c>
      <c r="F10169" s="615">
        <v>397.7</v>
      </c>
    </row>
    <row r="10170" spans="1:6" ht="45">
      <c r="A10170" s="612">
        <v>92243</v>
      </c>
      <c r="B10170" s="613" t="s">
        <v>9672</v>
      </c>
      <c r="C10170" s="614" t="s">
        <v>9211</v>
      </c>
      <c r="D10170" s="615">
        <v>40.25</v>
      </c>
      <c r="E10170" s="615">
        <v>23.43</v>
      </c>
      <c r="F10170" s="615">
        <v>63.68</v>
      </c>
    </row>
    <row r="10171" spans="1:6">
      <c r="A10171" s="621"/>
      <c r="B10171" s="627" t="s">
        <v>11752</v>
      </c>
      <c r="C10171" s="628"/>
      <c r="D10171" s="629"/>
      <c r="E10171" s="629"/>
      <c r="F10171" s="629"/>
    </row>
    <row r="10172" spans="1:6" ht="45">
      <c r="A10172" s="612">
        <v>91031</v>
      </c>
      <c r="B10172" s="613" t="s">
        <v>9673</v>
      </c>
      <c r="C10172" s="614" t="s">
        <v>9209</v>
      </c>
      <c r="D10172" s="615">
        <v>237.61</v>
      </c>
      <c r="E10172" s="615">
        <v>17.54</v>
      </c>
      <c r="F10172" s="615">
        <v>255.15</v>
      </c>
    </row>
    <row r="10173" spans="1:6" ht="45">
      <c r="A10173" s="612">
        <v>91032</v>
      </c>
      <c r="B10173" s="613" t="s">
        <v>9674</v>
      </c>
      <c r="C10173" s="614" t="s">
        <v>9211</v>
      </c>
      <c r="D10173" s="615">
        <v>39.5</v>
      </c>
      <c r="E10173" s="615">
        <v>17.54</v>
      </c>
      <c r="F10173" s="615">
        <v>57.04</v>
      </c>
    </row>
    <row r="10174" spans="1:6" ht="45">
      <c r="A10174" s="612">
        <v>91026</v>
      </c>
      <c r="B10174" s="613" t="s">
        <v>9675</v>
      </c>
      <c r="C10174" s="614" t="s">
        <v>5337</v>
      </c>
      <c r="D10174" s="615">
        <v>24.05</v>
      </c>
      <c r="E10174" s="615">
        <v>0</v>
      </c>
      <c r="F10174" s="615">
        <v>24.05</v>
      </c>
    </row>
    <row r="10175" spans="1:6" ht="45">
      <c r="A10175" s="612">
        <v>91027</v>
      </c>
      <c r="B10175" s="613" t="s">
        <v>9676</v>
      </c>
      <c r="C10175" s="614" t="s">
        <v>5337</v>
      </c>
      <c r="D10175" s="615">
        <v>4.8899999999999997</v>
      </c>
      <c r="E10175" s="615">
        <v>0</v>
      </c>
      <c r="F10175" s="615">
        <v>4.8899999999999997</v>
      </c>
    </row>
    <row r="10176" spans="1:6" ht="45">
      <c r="A10176" s="612">
        <v>91028</v>
      </c>
      <c r="B10176" s="613" t="s">
        <v>9677</v>
      </c>
      <c r="C10176" s="614" t="s">
        <v>5337</v>
      </c>
      <c r="D10176" s="615">
        <v>3.87</v>
      </c>
      <c r="E10176" s="615">
        <v>0</v>
      </c>
      <c r="F10176" s="615">
        <v>3.87</v>
      </c>
    </row>
    <row r="10177" spans="1:6" ht="45">
      <c r="A10177" s="612">
        <v>91029</v>
      </c>
      <c r="B10177" s="613" t="s">
        <v>9678</v>
      </c>
      <c r="C10177" s="614" t="s">
        <v>5337</v>
      </c>
      <c r="D10177" s="615">
        <v>43.88</v>
      </c>
      <c r="E10177" s="615">
        <v>0</v>
      </c>
      <c r="F10177" s="615">
        <v>43.88</v>
      </c>
    </row>
    <row r="10178" spans="1:6" ht="45">
      <c r="A10178" s="612">
        <v>91030</v>
      </c>
      <c r="B10178" s="613" t="s">
        <v>9679</v>
      </c>
      <c r="C10178" s="614" t="s">
        <v>5337</v>
      </c>
      <c r="D10178" s="615">
        <v>154.22999999999999</v>
      </c>
      <c r="E10178" s="615">
        <v>0</v>
      </c>
      <c r="F10178" s="615">
        <v>154.22999999999999</v>
      </c>
    </row>
    <row r="10179" spans="1:6">
      <c r="A10179" s="621"/>
      <c r="B10179" s="627" t="s">
        <v>11753</v>
      </c>
      <c r="C10179" s="628"/>
      <c r="D10179" s="629"/>
      <c r="E10179" s="629"/>
      <c r="F10179" s="629"/>
    </row>
    <row r="10180" spans="1:6" ht="60">
      <c r="A10180" s="612">
        <v>92101</v>
      </c>
      <c r="B10180" s="613" t="s">
        <v>9680</v>
      </c>
      <c r="C10180" s="614" t="s">
        <v>5337</v>
      </c>
      <c r="D10180" s="615">
        <v>40.22</v>
      </c>
      <c r="E10180" s="615">
        <v>0</v>
      </c>
      <c r="F10180" s="615">
        <v>40.22</v>
      </c>
    </row>
    <row r="10181" spans="1:6" ht="45">
      <c r="A10181" s="612">
        <v>92102</v>
      </c>
      <c r="B10181" s="613" t="s">
        <v>9681</v>
      </c>
      <c r="C10181" s="614" t="s">
        <v>5337</v>
      </c>
      <c r="D10181" s="615">
        <v>6.6</v>
      </c>
      <c r="E10181" s="615">
        <v>0</v>
      </c>
      <c r="F10181" s="615">
        <v>6.6</v>
      </c>
    </row>
    <row r="10182" spans="1:6" ht="60">
      <c r="A10182" s="612">
        <v>92103</v>
      </c>
      <c r="B10182" s="613" t="s">
        <v>9682</v>
      </c>
      <c r="C10182" s="614" t="s">
        <v>5337</v>
      </c>
      <c r="D10182" s="615">
        <v>5.28</v>
      </c>
      <c r="E10182" s="615">
        <v>0</v>
      </c>
      <c r="F10182" s="615">
        <v>5.28</v>
      </c>
    </row>
    <row r="10183" spans="1:6" ht="60">
      <c r="A10183" s="612">
        <v>92104</v>
      </c>
      <c r="B10183" s="613" t="s">
        <v>9683</v>
      </c>
      <c r="C10183" s="614" t="s">
        <v>5337</v>
      </c>
      <c r="D10183" s="615">
        <v>64.84</v>
      </c>
      <c r="E10183" s="615">
        <v>0</v>
      </c>
      <c r="F10183" s="615">
        <v>64.84</v>
      </c>
    </row>
    <row r="10184" spans="1:6" ht="60">
      <c r="A10184" s="612">
        <v>92105</v>
      </c>
      <c r="B10184" s="613" t="s">
        <v>9684</v>
      </c>
      <c r="C10184" s="614" t="s">
        <v>5337</v>
      </c>
      <c r="D10184" s="615">
        <v>202.28</v>
      </c>
      <c r="E10184" s="615">
        <v>0</v>
      </c>
      <c r="F10184" s="615">
        <v>202.28</v>
      </c>
    </row>
    <row r="10185" spans="1:6" ht="60">
      <c r="A10185" s="612">
        <v>92106</v>
      </c>
      <c r="B10185" s="613" t="s">
        <v>9685</v>
      </c>
      <c r="C10185" s="614" t="s">
        <v>9209</v>
      </c>
      <c r="D10185" s="615">
        <v>325.91000000000003</v>
      </c>
      <c r="E10185" s="615">
        <v>17.54</v>
      </c>
      <c r="F10185" s="615">
        <v>343.45</v>
      </c>
    </row>
    <row r="10186" spans="1:6" ht="60">
      <c r="A10186" s="612">
        <v>92107</v>
      </c>
      <c r="B10186" s="613" t="s">
        <v>9686</v>
      </c>
      <c r="C10186" s="614" t="s">
        <v>9211</v>
      </c>
      <c r="D10186" s="615">
        <v>58.79</v>
      </c>
      <c r="E10186" s="615">
        <v>17.54</v>
      </c>
      <c r="F10186" s="615">
        <v>76.33</v>
      </c>
    </row>
    <row r="10187" spans="1:6">
      <c r="A10187" s="621"/>
      <c r="B10187" s="627" t="s">
        <v>9687</v>
      </c>
      <c r="C10187" s="628"/>
      <c r="D10187" s="629"/>
      <c r="E10187" s="629"/>
      <c r="F10187" s="629"/>
    </row>
    <row r="10188" spans="1:6" ht="30">
      <c r="A10188" s="612">
        <v>96054</v>
      </c>
      <c r="B10188" s="613" t="s">
        <v>9688</v>
      </c>
      <c r="C10188" s="614" t="s">
        <v>5337</v>
      </c>
      <c r="D10188" s="615">
        <v>27.18</v>
      </c>
      <c r="E10188" s="615">
        <v>0</v>
      </c>
      <c r="F10188" s="615">
        <v>27.18</v>
      </c>
    </row>
    <row r="10189" spans="1:6" ht="30">
      <c r="A10189" s="612">
        <v>96060</v>
      </c>
      <c r="B10189" s="613" t="s">
        <v>9689</v>
      </c>
      <c r="C10189" s="614" t="s">
        <v>5337</v>
      </c>
      <c r="D10189" s="615">
        <v>2.74</v>
      </c>
      <c r="E10189" s="615">
        <v>0</v>
      </c>
      <c r="F10189" s="615">
        <v>2.74</v>
      </c>
    </row>
    <row r="10190" spans="1:6" ht="30">
      <c r="A10190" s="612">
        <v>96061</v>
      </c>
      <c r="B10190" s="613" t="s">
        <v>9690</v>
      </c>
      <c r="C10190" s="614" t="s">
        <v>5337</v>
      </c>
      <c r="D10190" s="615">
        <v>33.97</v>
      </c>
      <c r="E10190" s="615">
        <v>0</v>
      </c>
      <c r="F10190" s="615">
        <v>33.97</v>
      </c>
    </row>
    <row r="10191" spans="1:6" ht="30">
      <c r="A10191" s="612">
        <v>96062</v>
      </c>
      <c r="B10191" s="613" t="s">
        <v>9691</v>
      </c>
      <c r="C10191" s="614" t="s">
        <v>5337</v>
      </c>
      <c r="D10191" s="615">
        <v>41.89</v>
      </c>
      <c r="E10191" s="615">
        <v>0</v>
      </c>
      <c r="F10191" s="615">
        <v>41.89</v>
      </c>
    </row>
    <row r="10192" spans="1:6" ht="30">
      <c r="A10192" s="612">
        <v>96158</v>
      </c>
      <c r="B10192" s="613" t="s">
        <v>9692</v>
      </c>
      <c r="C10192" s="614" t="s">
        <v>9209</v>
      </c>
      <c r="D10192" s="615">
        <v>112.47</v>
      </c>
      <c r="E10192" s="615">
        <v>20.149999999999999</v>
      </c>
      <c r="F10192" s="615">
        <v>132.62</v>
      </c>
    </row>
    <row r="10193" spans="1:6" ht="30">
      <c r="A10193" s="612">
        <v>96156</v>
      </c>
      <c r="B10193" s="613" t="s">
        <v>9693</v>
      </c>
      <c r="C10193" s="614" t="s">
        <v>9211</v>
      </c>
      <c r="D10193" s="615">
        <v>36.61</v>
      </c>
      <c r="E10193" s="615">
        <v>20.149999999999999</v>
      </c>
      <c r="F10193" s="615">
        <v>56.76</v>
      </c>
    </row>
    <row r="10194" spans="1:6" ht="30">
      <c r="A10194" s="612">
        <v>90688</v>
      </c>
      <c r="B10194" s="613" t="s">
        <v>9694</v>
      </c>
      <c r="C10194" s="614" t="s">
        <v>5337</v>
      </c>
      <c r="D10194" s="615">
        <v>20.399999999999999</v>
      </c>
      <c r="E10194" s="615">
        <v>0</v>
      </c>
      <c r="F10194" s="615">
        <v>20.399999999999999</v>
      </c>
    </row>
    <row r="10195" spans="1:6" ht="30">
      <c r="A10195" s="612">
        <v>90689</v>
      </c>
      <c r="B10195" s="613" t="s">
        <v>9695</v>
      </c>
      <c r="C10195" s="614" t="s">
        <v>5337</v>
      </c>
      <c r="D10195" s="615">
        <v>2.06</v>
      </c>
      <c r="E10195" s="615">
        <v>0</v>
      </c>
      <c r="F10195" s="615">
        <v>2.06</v>
      </c>
    </row>
    <row r="10196" spans="1:6" ht="30">
      <c r="A10196" s="612">
        <v>90690</v>
      </c>
      <c r="B10196" s="613" t="s">
        <v>9696</v>
      </c>
      <c r="C10196" s="614" t="s">
        <v>5337</v>
      </c>
      <c r="D10196" s="615">
        <v>25.5</v>
      </c>
      <c r="E10196" s="615">
        <v>0</v>
      </c>
      <c r="F10196" s="615">
        <v>25.5</v>
      </c>
    </row>
    <row r="10197" spans="1:6" ht="30">
      <c r="A10197" s="612">
        <v>90691</v>
      </c>
      <c r="B10197" s="613" t="s">
        <v>9697</v>
      </c>
      <c r="C10197" s="614" t="s">
        <v>5337</v>
      </c>
      <c r="D10197" s="615">
        <v>41.89</v>
      </c>
      <c r="E10197" s="615">
        <v>0</v>
      </c>
      <c r="F10197" s="615">
        <v>41.89</v>
      </c>
    </row>
    <row r="10198" spans="1:6" ht="30">
      <c r="A10198" s="612">
        <v>90692</v>
      </c>
      <c r="B10198" s="613" t="s">
        <v>9698</v>
      </c>
      <c r="C10198" s="614" t="s">
        <v>9209</v>
      </c>
      <c r="D10198" s="615">
        <v>96.54</v>
      </c>
      <c r="E10198" s="615">
        <v>20.149999999999999</v>
      </c>
      <c r="F10198" s="615">
        <v>116.69</v>
      </c>
    </row>
    <row r="10199" spans="1:6" ht="30">
      <c r="A10199" s="612">
        <v>90693</v>
      </c>
      <c r="B10199" s="613" t="s">
        <v>9699</v>
      </c>
      <c r="C10199" s="614" t="s">
        <v>9211</v>
      </c>
      <c r="D10199" s="615">
        <v>29.15</v>
      </c>
      <c r="E10199" s="615">
        <v>20.149999999999999</v>
      </c>
      <c r="F10199" s="615">
        <v>49.3</v>
      </c>
    </row>
    <row r="10200" spans="1:6">
      <c r="A10200" s="621"/>
      <c r="B10200" s="627" t="s">
        <v>9700</v>
      </c>
      <c r="C10200" s="628"/>
      <c r="D10200" s="629"/>
      <c r="E10200" s="629"/>
      <c r="F10200" s="629"/>
    </row>
    <row r="10201" spans="1:6" ht="30">
      <c r="A10201" s="612">
        <v>89128</v>
      </c>
      <c r="B10201" s="613" t="s">
        <v>9701</v>
      </c>
      <c r="C10201" s="614" t="s">
        <v>5337</v>
      </c>
      <c r="D10201" s="615">
        <v>40.93</v>
      </c>
      <c r="E10201" s="615">
        <v>0</v>
      </c>
      <c r="F10201" s="615">
        <v>40.93</v>
      </c>
    </row>
    <row r="10202" spans="1:6" ht="30">
      <c r="A10202" s="612">
        <v>89129</v>
      </c>
      <c r="B10202" s="613" t="s">
        <v>9702</v>
      </c>
      <c r="C10202" s="614" t="s">
        <v>5337</v>
      </c>
      <c r="D10202" s="615">
        <v>5.55</v>
      </c>
      <c r="E10202" s="615">
        <v>0</v>
      </c>
      <c r="F10202" s="615">
        <v>5.55</v>
      </c>
    </row>
    <row r="10203" spans="1:6" ht="30">
      <c r="A10203" s="612">
        <v>89130</v>
      </c>
      <c r="B10203" s="613" t="s">
        <v>9703</v>
      </c>
      <c r="C10203" s="614" t="s">
        <v>5337</v>
      </c>
      <c r="D10203" s="615">
        <v>56.76</v>
      </c>
      <c r="E10203" s="615">
        <v>0</v>
      </c>
      <c r="F10203" s="615">
        <v>56.76</v>
      </c>
    </row>
    <row r="10204" spans="1:6" ht="30">
      <c r="A10204" s="612">
        <v>89131</v>
      </c>
      <c r="B10204" s="613" t="s">
        <v>9704</v>
      </c>
      <c r="C10204" s="614" t="s">
        <v>5337</v>
      </c>
      <c r="D10204" s="615">
        <v>7.7</v>
      </c>
      <c r="E10204" s="615">
        <v>0</v>
      </c>
      <c r="F10204" s="615">
        <v>7.7</v>
      </c>
    </row>
    <row r="10205" spans="1:6" ht="30">
      <c r="A10205" s="612">
        <v>5787</v>
      </c>
      <c r="B10205" s="613" t="s">
        <v>9705</v>
      </c>
      <c r="C10205" s="614" t="s">
        <v>5337</v>
      </c>
      <c r="D10205" s="615">
        <v>73.97</v>
      </c>
      <c r="E10205" s="615">
        <v>0</v>
      </c>
      <c r="F10205" s="615">
        <v>73.97</v>
      </c>
    </row>
    <row r="10206" spans="1:6" ht="30">
      <c r="A10206" s="612">
        <v>5940</v>
      </c>
      <c r="B10206" s="613" t="s">
        <v>9706</v>
      </c>
      <c r="C10206" s="614" t="s">
        <v>9209</v>
      </c>
      <c r="D10206" s="615">
        <v>174.31</v>
      </c>
      <c r="E10206" s="615">
        <v>20.149999999999999</v>
      </c>
      <c r="F10206" s="615">
        <v>194.46</v>
      </c>
    </row>
    <row r="10207" spans="1:6" ht="30">
      <c r="A10207" s="612">
        <v>5942</v>
      </c>
      <c r="B10207" s="613" t="s">
        <v>9707</v>
      </c>
      <c r="C10207" s="614" t="s">
        <v>9211</v>
      </c>
      <c r="D10207" s="615">
        <v>53.17</v>
      </c>
      <c r="E10207" s="615">
        <v>20.149999999999999</v>
      </c>
      <c r="F10207" s="615">
        <v>73.319999999999993</v>
      </c>
    </row>
    <row r="10208" spans="1:6" ht="30">
      <c r="A10208" s="612">
        <v>5944</v>
      </c>
      <c r="B10208" s="613" t="s">
        <v>9708</v>
      </c>
      <c r="C10208" s="614" t="s">
        <v>9209</v>
      </c>
      <c r="D10208" s="615">
        <v>216.07</v>
      </c>
      <c r="E10208" s="615">
        <v>20.149999999999999</v>
      </c>
      <c r="F10208" s="615">
        <v>236.22</v>
      </c>
    </row>
    <row r="10209" spans="1:6" ht="30">
      <c r="A10209" s="612">
        <v>5946</v>
      </c>
      <c r="B10209" s="613" t="s">
        <v>9709</v>
      </c>
      <c r="C10209" s="614" t="s">
        <v>9211</v>
      </c>
      <c r="D10209" s="615">
        <v>71.150000000000006</v>
      </c>
      <c r="E10209" s="615">
        <v>20.149999999999999</v>
      </c>
      <c r="F10209" s="615">
        <v>91.3</v>
      </c>
    </row>
    <row r="10210" spans="1:6" ht="30">
      <c r="A10210" s="612">
        <v>53857</v>
      </c>
      <c r="B10210" s="613" t="s">
        <v>9710</v>
      </c>
      <c r="C10210" s="614" t="s">
        <v>5337</v>
      </c>
      <c r="D10210" s="615">
        <v>73.09</v>
      </c>
      <c r="E10210" s="615">
        <v>0</v>
      </c>
      <c r="F10210" s="615">
        <v>73.09</v>
      </c>
    </row>
    <row r="10211" spans="1:6" ht="30">
      <c r="A10211" s="612">
        <v>53858</v>
      </c>
      <c r="B10211" s="613" t="s">
        <v>9711</v>
      </c>
      <c r="C10211" s="614" t="s">
        <v>5337</v>
      </c>
      <c r="D10211" s="615">
        <v>48.05</v>
      </c>
      <c r="E10211" s="615">
        <v>0</v>
      </c>
      <c r="F10211" s="615">
        <v>48.05</v>
      </c>
    </row>
    <row r="10212" spans="1:6" ht="30">
      <c r="A10212" s="612">
        <v>53861</v>
      </c>
      <c r="B10212" s="613" t="s">
        <v>9712</v>
      </c>
      <c r="C10212" s="614" t="s">
        <v>5337</v>
      </c>
      <c r="D10212" s="615">
        <v>70.95</v>
      </c>
      <c r="E10212" s="615">
        <v>0</v>
      </c>
      <c r="F10212" s="615">
        <v>70.95</v>
      </c>
    </row>
    <row r="10213" spans="1:6">
      <c r="A10213" s="621"/>
      <c r="B10213" s="627" t="s">
        <v>9713</v>
      </c>
      <c r="C10213" s="628"/>
      <c r="D10213" s="629"/>
      <c r="E10213" s="629"/>
      <c r="F10213" s="629"/>
    </row>
    <row r="10214" spans="1:6" ht="30">
      <c r="A10214" s="612">
        <v>96241</v>
      </c>
      <c r="B10214" s="613" t="s">
        <v>9714</v>
      </c>
      <c r="C10214" s="614" t="s">
        <v>5337</v>
      </c>
      <c r="D10214" s="615">
        <v>21.67</v>
      </c>
      <c r="E10214" s="615">
        <v>0</v>
      </c>
      <c r="F10214" s="615">
        <v>21.67</v>
      </c>
    </row>
    <row r="10215" spans="1:6" ht="30">
      <c r="A10215" s="612">
        <v>96242</v>
      </c>
      <c r="B10215" s="613" t="s">
        <v>9715</v>
      </c>
      <c r="C10215" s="614" t="s">
        <v>5337</v>
      </c>
      <c r="D10215" s="615">
        <v>2.94</v>
      </c>
      <c r="E10215" s="615">
        <v>0</v>
      </c>
      <c r="F10215" s="615">
        <v>2.94</v>
      </c>
    </row>
    <row r="10216" spans="1:6" ht="30">
      <c r="A10216" s="612">
        <v>96243</v>
      </c>
      <c r="B10216" s="613" t="s">
        <v>9716</v>
      </c>
      <c r="C10216" s="614" t="s">
        <v>5337</v>
      </c>
      <c r="D10216" s="615">
        <v>27.09</v>
      </c>
      <c r="E10216" s="615">
        <v>0</v>
      </c>
      <c r="F10216" s="615">
        <v>27.09</v>
      </c>
    </row>
    <row r="10217" spans="1:6" ht="30">
      <c r="A10217" s="612">
        <v>96244</v>
      </c>
      <c r="B10217" s="613" t="s">
        <v>9717</v>
      </c>
      <c r="C10217" s="614" t="s">
        <v>5337</v>
      </c>
      <c r="D10217" s="615">
        <v>18.3</v>
      </c>
      <c r="E10217" s="615">
        <v>0</v>
      </c>
      <c r="F10217" s="615">
        <v>18.3</v>
      </c>
    </row>
    <row r="10218" spans="1:6" ht="30">
      <c r="A10218" s="612">
        <v>96245</v>
      </c>
      <c r="B10218" s="613" t="s">
        <v>9718</v>
      </c>
      <c r="C10218" s="614" t="s">
        <v>9209</v>
      </c>
      <c r="D10218" s="615">
        <v>76.69</v>
      </c>
      <c r="E10218" s="615">
        <v>21.48</v>
      </c>
      <c r="F10218" s="615">
        <v>98.17</v>
      </c>
    </row>
    <row r="10219" spans="1:6" ht="30">
      <c r="A10219" s="612">
        <v>96246</v>
      </c>
      <c r="B10219" s="613" t="s">
        <v>9719</v>
      </c>
      <c r="C10219" s="614" t="s">
        <v>9211</v>
      </c>
      <c r="D10219" s="615">
        <v>31.3</v>
      </c>
      <c r="E10219" s="615">
        <v>21.48</v>
      </c>
      <c r="F10219" s="615">
        <v>52.78</v>
      </c>
    </row>
    <row r="10220" spans="1:6">
      <c r="A10220" s="621"/>
      <c r="B10220" s="627" t="s">
        <v>9720</v>
      </c>
      <c r="C10220" s="628"/>
      <c r="D10220" s="629"/>
      <c r="E10220" s="629"/>
      <c r="F10220" s="629"/>
    </row>
    <row r="10221" spans="1:6" ht="45">
      <c r="A10221" s="612">
        <v>5664</v>
      </c>
      <c r="B10221" s="613" t="s">
        <v>9721</v>
      </c>
      <c r="C10221" s="614" t="s">
        <v>5337</v>
      </c>
      <c r="D10221" s="615">
        <v>35.33</v>
      </c>
      <c r="E10221" s="615">
        <v>0</v>
      </c>
      <c r="F10221" s="615">
        <v>35.33</v>
      </c>
    </row>
    <row r="10222" spans="1:6" ht="45">
      <c r="A10222" s="612">
        <v>5667</v>
      </c>
      <c r="B10222" s="613" t="s">
        <v>9722</v>
      </c>
      <c r="C10222" s="614" t="s">
        <v>5337</v>
      </c>
      <c r="D10222" s="615">
        <v>31.42</v>
      </c>
      <c r="E10222" s="615">
        <v>0</v>
      </c>
      <c r="F10222" s="615">
        <v>31.42</v>
      </c>
    </row>
    <row r="10223" spans="1:6" ht="45">
      <c r="A10223" s="612">
        <v>5668</v>
      </c>
      <c r="B10223" s="613" t="s">
        <v>9723</v>
      </c>
      <c r="C10223" s="614" t="s">
        <v>5337</v>
      </c>
      <c r="D10223" s="615">
        <v>48.18</v>
      </c>
      <c r="E10223" s="615">
        <v>0</v>
      </c>
      <c r="F10223" s="615">
        <v>48.18</v>
      </c>
    </row>
    <row r="10224" spans="1:6" ht="45">
      <c r="A10224" s="612">
        <v>5678</v>
      </c>
      <c r="B10224" s="613" t="s">
        <v>9724</v>
      </c>
      <c r="C10224" s="614" t="s">
        <v>9209</v>
      </c>
      <c r="D10224" s="615">
        <v>127.76</v>
      </c>
      <c r="E10224" s="615">
        <v>21.48</v>
      </c>
      <c r="F10224" s="615">
        <v>149.24</v>
      </c>
    </row>
    <row r="10225" spans="1:6" ht="45">
      <c r="A10225" s="612">
        <v>5679</v>
      </c>
      <c r="B10225" s="613" t="s">
        <v>9725</v>
      </c>
      <c r="C10225" s="614" t="s">
        <v>9211</v>
      </c>
      <c r="D10225" s="615">
        <v>38.78</v>
      </c>
      <c r="E10225" s="615">
        <v>21.48</v>
      </c>
      <c r="F10225" s="615">
        <v>60.26</v>
      </c>
    </row>
    <row r="10226" spans="1:6" ht="45">
      <c r="A10226" s="612">
        <v>5680</v>
      </c>
      <c r="B10226" s="613" t="s">
        <v>9726</v>
      </c>
      <c r="C10226" s="614" t="s">
        <v>9209</v>
      </c>
      <c r="D10226" s="615">
        <v>114.84</v>
      </c>
      <c r="E10226" s="615">
        <v>21.48</v>
      </c>
      <c r="F10226" s="615">
        <v>136.32</v>
      </c>
    </row>
    <row r="10227" spans="1:6" ht="45">
      <c r="A10227" s="612">
        <v>5681</v>
      </c>
      <c r="B10227" s="613" t="s">
        <v>9727</v>
      </c>
      <c r="C10227" s="614" t="s">
        <v>9211</v>
      </c>
      <c r="D10227" s="615">
        <v>35.24</v>
      </c>
      <c r="E10227" s="615">
        <v>21.48</v>
      </c>
      <c r="F10227" s="615">
        <v>56.72</v>
      </c>
    </row>
    <row r="10228" spans="1:6" ht="45">
      <c r="A10228" s="612">
        <v>5735</v>
      </c>
      <c r="B10228" s="613" t="s">
        <v>9728</v>
      </c>
      <c r="C10228" s="614" t="s">
        <v>5337</v>
      </c>
      <c r="D10228" s="615">
        <v>34.090000000000003</v>
      </c>
      <c r="E10228" s="615">
        <v>0</v>
      </c>
      <c r="F10228" s="615">
        <v>34.090000000000003</v>
      </c>
    </row>
    <row r="10229" spans="1:6" ht="60">
      <c r="A10229" s="612">
        <v>5736</v>
      </c>
      <c r="B10229" s="613" t="s">
        <v>9729</v>
      </c>
      <c r="C10229" s="614" t="s">
        <v>5337</v>
      </c>
      <c r="D10229" s="615">
        <v>43.9</v>
      </c>
      <c r="E10229" s="615">
        <v>0</v>
      </c>
      <c r="F10229" s="615">
        <v>43.9</v>
      </c>
    </row>
    <row r="10230" spans="1:6" ht="45">
      <c r="A10230" s="612">
        <v>5875</v>
      </c>
      <c r="B10230" s="613" t="s">
        <v>9730</v>
      </c>
      <c r="C10230" s="614" t="s">
        <v>9209</v>
      </c>
      <c r="D10230" s="615">
        <v>115.65</v>
      </c>
      <c r="E10230" s="615">
        <v>21.48</v>
      </c>
      <c r="F10230" s="615">
        <v>137.13</v>
      </c>
    </row>
    <row r="10231" spans="1:6" ht="45">
      <c r="A10231" s="612">
        <v>5877</v>
      </c>
      <c r="B10231" s="613" t="s">
        <v>9731</v>
      </c>
      <c r="C10231" s="614" t="s">
        <v>9211</v>
      </c>
      <c r="D10231" s="615">
        <v>37.659999999999997</v>
      </c>
      <c r="E10231" s="615">
        <v>21.48</v>
      </c>
      <c r="F10231" s="615">
        <v>59.14</v>
      </c>
    </row>
    <row r="10232" spans="1:6" ht="45">
      <c r="A10232" s="612">
        <v>53786</v>
      </c>
      <c r="B10232" s="613" t="s">
        <v>9732</v>
      </c>
      <c r="C10232" s="614" t="s">
        <v>5337</v>
      </c>
      <c r="D10232" s="615">
        <v>53.65</v>
      </c>
      <c r="E10232" s="615">
        <v>0</v>
      </c>
      <c r="F10232" s="615">
        <v>53.65</v>
      </c>
    </row>
    <row r="10233" spans="1:6" ht="45">
      <c r="A10233" s="612">
        <v>88857</v>
      </c>
      <c r="B10233" s="613" t="s">
        <v>9733</v>
      </c>
      <c r="C10233" s="614" t="s">
        <v>5337</v>
      </c>
      <c r="D10233" s="615">
        <v>28.26</v>
      </c>
      <c r="E10233" s="615">
        <v>0</v>
      </c>
      <c r="F10233" s="615">
        <v>28.26</v>
      </c>
    </row>
    <row r="10234" spans="1:6" ht="45">
      <c r="A10234" s="612">
        <v>88858</v>
      </c>
      <c r="B10234" s="613" t="s">
        <v>9734</v>
      </c>
      <c r="C10234" s="614" t="s">
        <v>5337</v>
      </c>
      <c r="D10234" s="615">
        <v>3.83</v>
      </c>
      <c r="E10234" s="615">
        <v>0</v>
      </c>
      <c r="F10234" s="615">
        <v>3.83</v>
      </c>
    </row>
    <row r="10235" spans="1:6" ht="45">
      <c r="A10235" s="612">
        <v>88859</v>
      </c>
      <c r="B10235" s="613" t="s">
        <v>9735</v>
      </c>
      <c r="C10235" s="614" t="s">
        <v>5337</v>
      </c>
      <c r="D10235" s="615">
        <v>25.14</v>
      </c>
      <c r="E10235" s="615">
        <v>0</v>
      </c>
      <c r="F10235" s="615">
        <v>25.14</v>
      </c>
    </row>
    <row r="10236" spans="1:6" ht="45">
      <c r="A10236" s="612">
        <v>88860</v>
      </c>
      <c r="B10236" s="613" t="s">
        <v>9736</v>
      </c>
      <c r="C10236" s="614" t="s">
        <v>5337</v>
      </c>
      <c r="D10236" s="615">
        <v>3.41</v>
      </c>
      <c r="E10236" s="615">
        <v>0</v>
      </c>
      <c r="F10236" s="615">
        <v>3.41</v>
      </c>
    </row>
    <row r="10237" spans="1:6" ht="45">
      <c r="A10237" s="612">
        <v>89011</v>
      </c>
      <c r="B10237" s="613" t="s">
        <v>9737</v>
      </c>
      <c r="C10237" s="614" t="s">
        <v>5337</v>
      </c>
      <c r="D10237" s="615">
        <v>27.27</v>
      </c>
      <c r="E10237" s="615">
        <v>0</v>
      </c>
      <c r="F10237" s="615">
        <v>27.27</v>
      </c>
    </row>
    <row r="10238" spans="1:6" ht="45">
      <c r="A10238" s="612">
        <v>89012</v>
      </c>
      <c r="B10238" s="613" t="s">
        <v>9738</v>
      </c>
      <c r="C10238" s="614" t="s">
        <v>5337</v>
      </c>
      <c r="D10238" s="615">
        <v>3.7</v>
      </c>
      <c r="E10238" s="615">
        <v>0</v>
      </c>
      <c r="F10238" s="615">
        <v>3.7</v>
      </c>
    </row>
    <row r="10239" spans="1:6" ht="45">
      <c r="A10239" s="612">
        <v>102957</v>
      </c>
      <c r="B10239" s="613" t="s">
        <v>10500</v>
      </c>
      <c r="C10239" s="614" t="s">
        <v>5337</v>
      </c>
      <c r="D10239" s="615">
        <v>53.65</v>
      </c>
      <c r="E10239" s="615">
        <v>0</v>
      </c>
      <c r="F10239" s="615">
        <v>53.65</v>
      </c>
    </row>
    <row r="10240" spans="1:6">
      <c r="A10240" s="621"/>
      <c r="B10240" s="627" t="s">
        <v>11754</v>
      </c>
      <c r="C10240" s="628"/>
      <c r="D10240" s="629"/>
      <c r="E10240" s="629"/>
      <c r="F10240" s="629"/>
    </row>
    <row r="10241" spans="1:6" ht="30">
      <c r="A10241" s="612">
        <v>84013</v>
      </c>
      <c r="B10241" s="613" t="s">
        <v>9739</v>
      </c>
      <c r="C10241" s="614" t="s">
        <v>9211</v>
      </c>
      <c r="D10241" s="615">
        <v>63.45</v>
      </c>
      <c r="E10241" s="615">
        <v>21.48</v>
      </c>
      <c r="F10241" s="615">
        <v>84.93</v>
      </c>
    </row>
    <row r="10242" spans="1:6" ht="30">
      <c r="A10242" s="612">
        <v>5627</v>
      </c>
      <c r="B10242" s="613" t="s">
        <v>9740</v>
      </c>
      <c r="C10242" s="614" t="s">
        <v>5337</v>
      </c>
      <c r="D10242" s="615">
        <v>52.38</v>
      </c>
      <c r="E10242" s="615">
        <v>0</v>
      </c>
      <c r="F10242" s="615">
        <v>52.38</v>
      </c>
    </row>
    <row r="10243" spans="1:6" ht="30">
      <c r="A10243" s="612">
        <v>5628</v>
      </c>
      <c r="B10243" s="613" t="s">
        <v>9741</v>
      </c>
      <c r="C10243" s="614" t="s">
        <v>5337</v>
      </c>
      <c r="D10243" s="615">
        <v>7.1</v>
      </c>
      <c r="E10243" s="615">
        <v>0</v>
      </c>
      <c r="F10243" s="615">
        <v>7.1</v>
      </c>
    </row>
    <row r="10244" spans="1:6" ht="30">
      <c r="A10244" s="612">
        <v>5629</v>
      </c>
      <c r="B10244" s="613" t="s">
        <v>9742</v>
      </c>
      <c r="C10244" s="614" t="s">
        <v>5337</v>
      </c>
      <c r="D10244" s="615">
        <v>65.48</v>
      </c>
      <c r="E10244" s="615">
        <v>0</v>
      </c>
      <c r="F10244" s="615">
        <v>65.48</v>
      </c>
    </row>
    <row r="10245" spans="1:6" ht="30">
      <c r="A10245" s="612">
        <v>5630</v>
      </c>
      <c r="B10245" s="613" t="s">
        <v>9743</v>
      </c>
      <c r="C10245" s="614" t="s">
        <v>5337</v>
      </c>
      <c r="D10245" s="615">
        <v>67.739999999999995</v>
      </c>
      <c r="E10245" s="615">
        <v>0</v>
      </c>
      <c r="F10245" s="615">
        <v>67.739999999999995</v>
      </c>
    </row>
    <row r="10246" spans="1:6" ht="30">
      <c r="A10246" s="612">
        <v>5631</v>
      </c>
      <c r="B10246" s="613" t="s">
        <v>9744</v>
      </c>
      <c r="C10246" s="614" t="s">
        <v>9209</v>
      </c>
      <c r="D10246" s="615">
        <v>199.39</v>
      </c>
      <c r="E10246" s="615">
        <v>21.48</v>
      </c>
      <c r="F10246" s="615">
        <v>220.87</v>
      </c>
    </row>
    <row r="10247" spans="1:6" ht="30">
      <c r="A10247" s="612">
        <v>5632</v>
      </c>
      <c r="B10247" s="613" t="s">
        <v>9745</v>
      </c>
      <c r="C10247" s="614" t="s">
        <v>9211</v>
      </c>
      <c r="D10247" s="615">
        <v>66.17</v>
      </c>
      <c r="E10247" s="615">
        <v>21.48</v>
      </c>
      <c r="F10247" s="615">
        <v>87.65</v>
      </c>
    </row>
    <row r="10248" spans="1:6" ht="30">
      <c r="A10248" s="612">
        <v>88907</v>
      </c>
      <c r="B10248" s="613" t="s">
        <v>9746</v>
      </c>
      <c r="C10248" s="614" t="s">
        <v>9209</v>
      </c>
      <c r="D10248" s="615">
        <v>240.25</v>
      </c>
      <c r="E10248" s="615">
        <v>21.48</v>
      </c>
      <c r="F10248" s="615">
        <v>261.73</v>
      </c>
    </row>
    <row r="10249" spans="1:6" ht="30">
      <c r="A10249" s="612">
        <v>90991</v>
      </c>
      <c r="B10249" s="613" t="s">
        <v>9747</v>
      </c>
      <c r="C10249" s="614" t="s">
        <v>9209</v>
      </c>
      <c r="D10249" s="615">
        <v>193.04</v>
      </c>
      <c r="E10249" s="615">
        <v>21.48</v>
      </c>
      <c r="F10249" s="615">
        <v>214.52</v>
      </c>
    </row>
    <row r="10250" spans="1:6" ht="30">
      <c r="A10250" s="612">
        <v>88908</v>
      </c>
      <c r="B10250" s="613" t="s">
        <v>9748</v>
      </c>
      <c r="C10250" s="614" t="s">
        <v>9211</v>
      </c>
      <c r="D10250" s="615">
        <v>72.87</v>
      </c>
      <c r="E10250" s="615">
        <v>21.48</v>
      </c>
      <c r="F10250" s="615">
        <v>94.35</v>
      </c>
    </row>
    <row r="10251" spans="1:6" ht="30">
      <c r="A10251" s="612">
        <v>88832</v>
      </c>
      <c r="B10251" s="613" t="s">
        <v>9749</v>
      </c>
      <c r="C10251" s="614" t="s">
        <v>5337</v>
      </c>
      <c r="D10251" s="615">
        <v>49.98</v>
      </c>
      <c r="E10251" s="615">
        <v>0</v>
      </c>
      <c r="F10251" s="615">
        <v>49.98</v>
      </c>
    </row>
    <row r="10252" spans="1:6" ht="30">
      <c r="A10252" s="612">
        <v>88834</v>
      </c>
      <c r="B10252" s="613" t="s">
        <v>9750</v>
      </c>
      <c r="C10252" s="614" t="s">
        <v>5337</v>
      </c>
      <c r="D10252" s="615">
        <v>6.78</v>
      </c>
      <c r="E10252" s="615">
        <v>0</v>
      </c>
      <c r="F10252" s="615">
        <v>6.78</v>
      </c>
    </row>
    <row r="10253" spans="1:6" ht="30">
      <c r="A10253" s="612">
        <v>88835</v>
      </c>
      <c r="B10253" s="613" t="s">
        <v>9751</v>
      </c>
      <c r="C10253" s="614" t="s">
        <v>5337</v>
      </c>
      <c r="D10253" s="615">
        <v>62.48</v>
      </c>
      <c r="E10253" s="615">
        <v>0</v>
      </c>
      <c r="F10253" s="615">
        <v>62.48</v>
      </c>
    </row>
    <row r="10254" spans="1:6" ht="30">
      <c r="A10254" s="612">
        <v>88836</v>
      </c>
      <c r="B10254" s="613" t="s">
        <v>9752</v>
      </c>
      <c r="C10254" s="614" t="s">
        <v>5337</v>
      </c>
      <c r="D10254" s="615">
        <v>67.11</v>
      </c>
      <c r="E10254" s="615">
        <v>0</v>
      </c>
      <c r="F10254" s="615">
        <v>67.11</v>
      </c>
    </row>
    <row r="10255" spans="1:6" ht="30">
      <c r="A10255" s="612">
        <v>88900</v>
      </c>
      <c r="B10255" s="613" t="s">
        <v>9753</v>
      </c>
      <c r="C10255" s="614" t="s">
        <v>5337</v>
      </c>
      <c r="D10255" s="615">
        <v>58.28</v>
      </c>
      <c r="E10255" s="615">
        <v>0</v>
      </c>
      <c r="F10255" s="615">
        <v>58.28</v>
      </c>
    </row>
    <row r="10256" spans="1:6" ht="30">
      <c r="A10256" s="612">
        <v>88902</v>
      </c>
      <c r="B10256" s="613" t="s">
        <v>9754</v>
      </c>
      <c r="C10256" s="614" t="s">
        <v>5337</v>
      </c>
      <c r="D10256" s="615">
        <v>7.9</v>
      </c>
      <c r="E10256" s="615">
        <v>0</v>
      </c>
      <c r="F10256" s="615">
        <v>7.9</v>
      </c>
    </row>
    <row r="10257" spans="1:6" ht="30">
      <c r="A10257" s="612">
        <v>88903</v>
      </c>
      <c r="B10257" s="613" t="s">
        <v>9755</v>
      </c>
      <c r="C10257" s="614" t="s">
        <v>5337</v>
      </c>
      <c r="D10257" s="615">
        <v>72.849999999999994</v>
      </c>
      <c r="E10257" s="615">
        <v>0</v>
      </c>
      <c r="F10257" s="615">
        <v>72.849999999999994</v>
      </c>
    </row>
    <row r="10258" spans="1:6" ht="30">
      <c r="A10258" s="612">
        <v>88904</v>
      </c>
      <c r="B10258" s="613" t="s">
        <v>9756</v>
      </c>
      <c r="C10258" s="614" t="s">
        <v>5337</v>
      </c>
      <c r="D10258" s="615">
        <v>94.53</v>
      </c>
      <c r="E10258" s="615">
        <v>0</v>
      </c>
      <c r="F10258" s="615">
        <v>94.53</v>
      </c>
    </row>
    <row r="10259" spans="1:6" ht="45">
      <c r="A10259" s="612">
        <v>95715</v>
      </c>
      <c r="B10259" s="613" t="s">
        <v>9757</v>
      </c>
      <c r="C10259" s="614" t="s">
        <v>9211</v>
      </c>
      <c r="D10259" s="615">
        <v>76.44</v>
      </c>
      <c r="E10259" s="615">
        <v>21.48</v>
      </c>
      <c r="F10259" s="615">
        <v>97.92</v>
      </c>
    </row>
    <row r="10260" spans="1:6" ht="45">
      <c r="A10260" s="612">
        <v>95721</v>
      </c>
      <c r="B10260" s="613" t="s">
        <v>9758</v>
      </c>
      <c r="C10260" s="614" t="s">
        <v>9211</v>
      </c>
      <c r="D10260" s="615">
        <v>73.84</v>
      </c>
      <c r="E10260" s="615">
        <v>21.48</v>
      </c>
      <c r="F10260" s="615">
        <v>95.32</v>
      </c>
    </row>
    <row r="10261" spans="1:6" ht="45">
      <c r="A10261" s="612">
        <v>95714</v>
      </c>
      <c r="B10261" s="613" t="s">
        <v>9759</v>
      </c>
      <c r="C10261" s="614" t="s">
        <v>9209</v>
      </c>
      <c r="D10261" s="615">
        <v>247.75</v>
      </c>
      <c r="E10261" s="615">
        <v>21.48</v>
      </c>
      <c r="F10261" s="615">
        <v>269.23</v>
      </c>
    </row>
    <row r="10262" spans="1:6" ht="45">
      <c r="A10262" s="612">
        <v>95720</v>
      </c>
      <c r="B10262" s="613" t="s">
        <v>9760</v>
      </c>
      <c r="C10262" s="614" t="s">
        <v>9209</v>
      </c>
      <c r="D10262" s="615">
        <v>242.28</v>
      </c>
      <c r="E10262" s="615">
        <v>21.48</v>
      </c>
      <c r="F10262" s="615">
        <v>263.76</v>
      </c>
    </row>
    <row r="10263" spans="1:6" ht="45">
      <c r="A10263" s="612">
        <v>95710</v>
      </c>
      <c r="B10263" s="613" t="s">
        <v>9761</v>
      </c>
      <c r="C10263" s="614" t="s">
        <v>5337</v>
      </c>
      <c r="D10263" s="615">
        <v>61.42</v>
      </c>
      <c r="E10263" s="615">
        <v>0</v>
      </c>
      <c r="F10263" s="615">
        <v>61.42</v>
      </c>
    </row>
    <row r="10264" spans="1:6" ht="45">
      <c r="A10264" s="612">
        <v>95711</v>
      </c>
      <c r="B10264" s="613" t="s">
        <v>9762</v>
      </c>
      <c r="C10264" s="614" t="s">
        <v>5337</v>
      </c>
      <c r="D10264" s="615">
        <v>8.33</v>
      </c>
      <c r="E10264" s="615">
        <v>0</v>
      </c>
      <c r="F10264" s="615">
        <v>8.33</v>
      </c>
    </row>
    <row r="10265" spans="1:6" ht="45">
      <c r="A10265" s="612">
        <v>95712</v>
      </c>
      <c r="B10265" s="613" t="s">
        <v>9763</v>
      </c>
      <c r="C10265" s="614" t="s">
        <v>5337</v>
      </c>
      <c r="D10265" s="615">
        <v>76.78</v>
      </c>
      <c r="E10265" s="615">
        <v>0</v>
      </c>
      <c r="F10265" s="615">
        <v>76.78</v>
      </c>
    </row>
    <row r="10266" spans="1:6" ht="45">
      <c r="A10266" s="612">
        <v>95713</v>
      </c>
      <c r="B10266" s="613" t="s">
        <v>9764</v>
      </c>
      <c r="C10266" s="614" t="s">
        <v>5337</v>
      </c>
      <c r="D10266" s="615">
        <v>94.53</v>
      </c>
      <c r="E10266" s="615">
        <v>0</v>
      </c>
      <c r="F10266" s="615">
        <v>94.53</v>
      </c>
    </row>
    <row r="10267" spans="1:6" ht="45">
      <c r="A10267" s="612">
        <v>95716</v>
      </c>
      <c r="B10267" s="613" t="s">
        <v>9765</v>
      </c>
      <c r="C10267" s="614" t="s">
        <v>5337</v>
      </c>
      <c r="D10267" s="615">
        <v>59.13</v>
      </c>
      <c r="E10267" s="615">
        <v>0</v>
      </c>
      <c r="F10267" s="615">
        <v>59.13</v>
      </c>
    </row>
    <row r="10268" spans="1:6" ht="45">
      <c r="A10268" s="612">
        <v>95717</v>
      </c>
      <c r="B10268" s="613" t="s">
        <v>9766</v>
      </c>
      <c r="C10268" s="614" t="s">
        <v>5337</v>
      </c>
      <c r="D10268" s="615">
        <v>8.02</v>
      </c>
      <c r="E10268" s="615">
        <v>0</v>
      </c>
      <c r="F10268" s="615">
        <v>8.02</v>
      </c>
    </row>
    <row r="10269" spans="1:6" ht="45">
      <c r="A10269" s="612">
        <v>95718</v>
      </c>
      <c r="B10269" s="613" t="s">
        <v>9767</v>
      </c>
      <c r="C10269" s="614" t="s">
        <v>5337</v>
      </c>
      <c r="D10269" s="615">
        <v>73.91</v>
      </c>
      <c r="E10269" s="615">
        <v>0</v>
      </c>
      <c r="F10269" s="615">
        <v>73.91</v>
      </c>
    </row>
    <row r="10270" spans="1:6" ht="45">
      <c r="A10270" s="612">
        <v>95719</v>
      </c>
      <c r="B10270" s="613" t="s">
        <v>9768</v>
      </c>
      <c r="C10270" s="614" t="s">
        <v>5337</v>
      </c>
      <c r="D10270" s="615">
        <v>94.53</v>
      </c>
      <c r="E10270" s="615">
        <v>0</v>
      </c>
      <c r="F10270" s="615">
        <v>94.53</v>
      </c>
    </row>
    <row r="10271" spans="1:6" ht="45">
      <c r="A10271" s="612">
        <v>102897</v>
      </c>
      <c r="B10271" s="613" t="s">
        <v>10492</v>
      </c>
      <c r="C10271" s="614" t="s">
        <v>5337</v>
      </c>
      <c r="D10271" s="615">
        <v>94.53</v>
      </c>
      <c r="E10271" s="615">
        <v>0</v>
      </c>
      <c r="F10271" s="615">
        <v>94.53</v>
      </c>
    </row>
    <row r="10272" spans="1:6">
      <c r="A10272" s="621"/>
      <c r="B10272" s="627" t="s">
        <v>9769</v>
      </c>
      <c r="C10272" s="610"/>
      <c r="D10272" s="611"/>
      <c r="E10272" s="611"/>
      <c r="F10272" s="611"/>
    </row>
    <row r="10273" spans="1:6">
      <c r="A10273" s="612">
        <v>92121</v>
      </c>
      <c r="B10273" s="613" t="s">
        <v>9770</v>
      </c>
      <c r="C10273" s="614" t="s">
        <v>5435</v>
      </c>
      <c r="D10273" s="615">
        <v>12.25</v>
      </c>
      <c r="E10273" s="615">
        <v>19.850000000000001</v>
      </c>
      <c r="F10273" s="615">
        <v>32.1</v>
      </c>
    </row>
    <row r="10274" spans="1:6">
      <c r="A10274" s="612">
        <v>92122</v>
      </c>
      <c r="B10274" s="613" t="s">
        <v>9771</v>
      </c>
      <c r="C10274" s="614" t="s">
        <v>5435</v>
      </c>
      <c r="D10274" s="615">
        <v>18.440000000000001</v>
      </c>
      <c r="E10274" s="615">
        <v>36.04</v>
      </c>
      <c r="F10274" s="615">
        <v>54.48</v>
      </c>
    </row>
    <row r="10275" spans="1:6">
      <c r="A10275" s="612">
        <v>92123</v>
      </c>
      <c r="B10275" s="613" t="s">
        <v>8253</v>
      </c>
      <c r="C10275" s="614" t="s">
        <v>5435</v>
      </c>
      <c r="D10275" s="615">
        <v>28.94</v>
      </c>
      <c r="E10275" s="615">
        <v>23.15</v>
      </c>
      <c r="F10275" s="615">
        <v>52.09</v>
      </c>
    </row>
    <row r="10276" spans="1:6" ht="30">
      <c r="A10276" s="612">
        <v>92112</v>
      </c>
      <c r="B10276" s="613" t="s">
        <v>9772</v>
      </c>
      <c r="C10276" s="614" t="s">
        <v>9209</v>
      </c>
      <c r="D10276" s="615">
        <v>2.92</v>
      </c>
      <c r="E10276" s="615">
        <v>0</v>
      </c>
      <c r="F10276" s="615">
        <v>2.92</v>
      </c>
    </row>
    <row r="10277" spans="1:6" ht="30">
      <c r="A10277" s="612">
        <v>92113</v>
      </c>
      <c r="B10277" s="613" t="s">
        <v>9773</v>
      </c>
      <c r="C10277" s="614" t="s">
        <v>9211</v>
      </c>
      <c r="D10277" s="615">
        <v>0.99</v>
      </c>
      <c r="E10277" s="615">
        <v>0</v>
      </c>
      <c r="F10277" s="615">
        <v>0.99</v>
      </c>
    </row>
    <row r="10278" spans="1:6" ht="30">
      <c r="A10278" s="612">
        <v>92108</v>
      </c>
      <c r="B10278" s="613" t="s">
        <v>9774</v>
      </c>
      <c r="C10278" s="614" t="s">
        <v>5337</v>
      </c>
      <c r="D10278" s="615">
        <v>0.89</v>
      </c>
      <c r="E10278" s="615">
        <v>0</v>
      </c>
      <c r="F10278" s="615">
        <v>0.89</v>
      </c>
    </row>
    <row r="10279" spans="1:6" ht="30">
      <c r="A10279" s="612">
        <v>92109</v>
      </c>
      <c r="B10279" s="613" t="s">
        <v>9775</v>
      </c>
      <c r="C10279" s="614" t="s">
        <v>5337</v>
      </c>
      <c r="D10279" s="615">
        <v>0.1</v>
      </c>
      <c r="E10279" s="615">
        <v>0</v>
      </c>
      <c r="F10279" s="615">
        <v>0.1</v>
      </c>
    </row>
    <row r="10280" spans="1:6" ht="30">
      <c r="A10280" s="612">
        <v>92110</v>
      </c>
      <c r="B10280" s="613" t="s">
        <v>9776</v>
      </c>
      <c r="C10280" s="614" t="s">
        <v>5337</v>
      </c>
      <c r="D10280" s="615">
        <v>1.1200000000000001</v>
      </c>
      <c r="E10280" s="615">
        <v>0</v>
      </c>
      <c r="F10280" s="615">
        <v>1.1200000000000001</v>
      </c>
    </row>
    <row r="10281" spans="1:6" ht="30">
      <c r="A10281" s="612">
        <v>92111</v>
      </c>
      <c r="B10281" s="613" t="s">
        <v>9777</v>
      </c>
      <c r="C10281" s="614" t="s">
        <v>5337</v>
      </c>
      <c r="D10281" s="615">
        <v>0.81</v>
      </c>
      <c r="E10281" s="615">
        <v>0</v>
      </c>
      <c r="F10281" s="615">
        <v>0.81</v>
      </c>
    </row>
    <row r="10282" spans="1:6">
      <c r="A10282" s="621"/>
      <c r="B10282" s="627" t="s">
        <v>11755</v>
      </c>
      <c r="C10282" s="628"/>
      <c r="D10282" s="629"/>
      <c r="E10282" s="629"/>
      <c r="F10282" s="629"/>
    </row>
    <row r="10283" spans="1:6" ht="30">
      <c r="A10283" s="612">
        <v>96015</v>
      </c>
      <c r="B10283" s="613" t="s">
        <v>9778</v>
      </c>
      <c r="C10283" s="614" t="s">
        <v>5337</v>
      </c>
      <c r="D10283" s="615">
        <v>23.89</v>
      </c>
      <c r="E10283" s="615">
        <v>0</v>
      </c>
      <c r="F10283" s="615">
        <v>23.89</v>
      </c>
    </row>
    <row r="10284" spans="1:6" ht="30">
      <c r="A10284" s="612">
        <v>96016</v>
      </c>
      <c r="B10284" s="613" t="s">
        <v>9779</v>
      </c>
      <c r="C10284" s="614" t="s">
        <v>5337</v>
      </c>
      <c r="D10284" s="615">
        <v>3.31</v>
      </c>
      <c r="E10284" s="615">
        <v>0</v>
      </c>
      <c r="F10284" s="615">
        <v>3.31</v>
      </c>
    </row>
    <row r="10285" spans="1:6" ht="30">
      <c r="A10285" s="612">
        <v>96018</v>
      </c>
      <c r="B10285" s="613" t="s">
        <v>9780</v>
      </c>
      <c r="C10285" s="614" t="s">
        <v>5337</v>
      </c>
      <c r="D10285" s="615">
        <v>26.13</v>
      </c>
      <c r="E10285" s="615">
        <v>0</v>
      </c>
      <c r="F10285" s="615">
        <v>26.13</v>
      </c>
    </row>
    <row r="10286" spans="1:6" ht="30">
      <c r="A10286" s="612">
        <v>96019</v>
      </c>
      <c r="B10286" s="613" t="s">
        <v>9781</v>
      </c>
      <c r="C10286" s="614" t="s">
        <v>5337</v>
      </c>
      <c r="D10286" s="615">
        <v>101.64</v>
      </c>
      <c r="E10286" s="615">
        <v>0</v>
      </c>
      <c r="F10286" s="615">
        <v>101.64</v>
      </c>
    </row>
    <row r="10287" spans="1:6" ht="30">
      <c r="A10287" s="612">
        <v>96020</v>
      </c>
      <c r="B10287" s="613" t="s">
        <v>9782</v>
      </c>
      <c r="C10287" s="614" t="s">
        <v>9209</v>
      </c>
      <c r="D10287" s="615">
        <v>161.66</v>
      </c>
      <c r="E10287" s="615">
        <v>22.66</v>
      </c>
      <c r="F10287" s="615">
        <v>184.32</v>
      </c>
    </row>
    <row r="10288" spans="1:6" ht="30">
      <c r="A10288" s="612">
        <v>96021</v>
      </c>
      <c r="B10288" s="613" t="s">
        <v>9783</v>
      </c>
      <c r="C10288" s="614" t="s">
        <v>9211</v>
      </c>
      <c r="D10288" s="615">
        <v>33.89</v>
      </c>
      <c r="E10288" s="615">
        <v>22.66</v>
      </c>
      <c r="F10288" s="615">
        <v>56.55</v>
      </c>
    </row>
    <row r="10289" spans="1:6" ht="30">
      <c r="A10289" s="612">
        <v>96023</v>
      </c>
      <c r="B10289" s="613" t="s">
        <v>9784</v>
      </c>
      <c r="C10289" s="614" t="s">
        <v>5337</v>
      </c>
      <c r="D10289" s="615">
        <v>18.649999999999999</v>
      </c>
      <c r="E10289" s="615">
        <v>0</v>
      </c>
      <c r="F10289" s="615">
        <v>18.649999999999999</v>
      </c>
    </row>
    <row r="10290" spans="1:6" ht="30">
      <c r="A10290" s="612">
        <v>96024</v>
      </c>
      <c r="B10290" s="613" t="s">
        <v>9785</v>
      </c>
      <c r="C10290" s="614" t="s">
        <v>5337</v>
      </c>
      <c r="D10290" s="615">
        <v>2.58</v>
      </c>
      <c r="E10290" s="615">
        <v>0</v>
      </c>
      <c r="F10290" s="615">
        <v>2.58</v>
      </c>
    </row>
    <row r="10291" spans="1:6" ht="30">
      <c r="A10291" s="612">
        <v>96026</v>
      </c>
      <c r="B10291" s="613" t="s">
        <v>9786</v>
      </c>
      <c r="C10291" s="614" t="s">
        <v>5337</v>
      </c>
      <c r="D10291" s="615">
        <v>20.399999999999999</v>
      </c>
      <c r="E10291" s="615">
        <v>0</v>
      </c>
      <c r="F10291" s="615">
        <v>20.399999999999999</v>
      </c>
    </row>
    <row r="10292" spans="1:6" ht="30">
      <c r="A10292" s="612">
        <v>96027</v>
      </c>
      <c r="B10292" s="613" t="s">
        <v>9787</v>
      </c>
      <c r="C10292" s="614" t="s">
        <v>5337</v>
      </c>
      <c r="D10292" s="615">
        <v>70.819999999999993</v>
      </c>
      <c r="E10292" s="615">
        <v>0</v>
      </c>
      <c r="F10292" s="615">
        <v>70.819999999999993</v>
      </c>
    </row>
    <row r="10293" spans="1:6" ht="30">
      <c r="A10293" s="612">
        <v>96028</v>
      </c>
      <c r="B10293" s="613" t="s">
        <v>9788</v>
      </c>
      <c r="C10293" s="614" t="s">
        <v>9209</v>
      </c>
      <c r="D10293" s="615">
        <v>119.14</v>
      </c>
      <c r="E10293" s="615">
        <v>22.66</v>
      </c>
      <c r="F10293" s="615">
        <v>141.80000000000001</v>
      </c>
    </row>
    <row r="10294" spans="1:6" ht="30">
      <c r="A10294" s="612">
        <v>96029</v>
      </c>
      <c r="B10294" s="613" t="s">
        <v>9789</v>
      </c>
      <c r="C10294" s="614" t="s">
        <v>9211</v>
      </c>
      <c r="D10294" s="615">
        <v>27.92</v>
      </c>
      <c r="E10294" s="615">
        <v>22.66</v>
      </c>
      <c r="F10294" s="615">
        <v>50.58</v>
      </c>
    </row>
    <row r="10295" spans="1:6">
      <c r="A10295" s="621"/>
      <c r="B10295" s="627" t="s">
        <v>11756</v>
      </c>
      <c r="C10295" s="628"/>
      <c r="D10295" s="629"/>
      <c r="E10295" s="629"/>
      <c r="F10295" s="629"/>
    </row>
    <row r="10296" spans="1:6" ht="30">
      <c r="A10296" s="612">
        <v>96013</v>
      </c>
      <c r="B10296" s="613" t="s">
        <v>9790</v>
      </c>
      <c r="C10296" s="614" t="s">
        <v>9209</v>
      </c>
      <c r="D10296" s="615">
        <v>162.22</v>
      </c>
      <c r="E10296" s="615">
        <v>22.66</v>
      </c>
      <c r="F10296" s="615">
        <v>184.88</v>
      </c>
    </row>
    <row r="10297" spans="1:6" ht="30">
      <c r="A10297" s="612">
        <v>96157</v>
      </c>
      <c r="B10297" s="613" t="s">
        <v>9791</v>
      </c>
      <c r="C10297" s="614" t="s">
        <v>9209</v>
      </c>
      <c r="D10297" s="615">
        <v>119.7</v>
      </c>
      <c r="E10297" s="615">
        <v>22.66</v>
      </c>
      <c r="F10297" s="615">
        <v>142.36000000000001</v>
      </c>
    </row>
    <row r="10298" spans="1:6" ht="30">
      <c r="A10298" s="612">
        <v>96014</v>
      </c>
      <c r="B10298" s="613" t="s">
        <v>9792</v>
      </c>
      <c r="C10298" s="614" t="s">
        <v>9211</v>
      </c>
      <c r="D10298" s="615">
        <v>34.17</v>
      </c>
      <c r="E10298" s="615">
        <v>22.66</v>
      </c>
      <c r="F10298" s="615">
        <v>56.83</v>
      </c>
    </row>
    <row r="10299" spans="1:6" ht="30">
      <c r="A10299" s="612">
        <v>96155</v>
      </c>
      <c r="B10299" s="613" t="s">
        <v>9793</v>
      </c>
      <c r="C10299" s="614" t="s">
        <v>9211</v>
      </c>
      <c r="D10299" s="615">
        <v>28.2</v>
      </c>
      <c r="E10299" s="615">
        <v>22.66</v>
      </c>
      <c r="F10299" s="615">
        <v>50.86</v>
      </c>
    </row>
    <row r="10300" spans="1:6" ht="30">
      <c r="A10300" s="612">
        <v>96008</v>
      </c>
      <c r="B10300" s="613" t="s">
        <v>9794</v>
      </c>
      <c r="C10300" s="614" t="s">
        <v>5337</v>
      </c>
      <c r="D10300" s="615">
        <v>24.14</v>
      </c>
      <c r="E10300" s="615">
        <v>0</v>
      </c>
      <c r="F10300" s="615">
        <v>24.14</v>
      </c>
    </row>
    <row r="10301" spans="1:6" ht="30">
      <c r="A10301" s="612">
        <v>96009</v>
      </c>
      <c r="B10301" s="613" t="s">
        <v>9795</v>
      </c>
      <c r="C10301" s="614" t="s">
        <v>5337</v>
      </c>
      <c r="D10301" s="615">
        <v>3.34</v>
      </c>
      <c r="E10301" s="615">
        <v>0</v>
      </c>
      <c r="F10301" s="615">
        <v>3.34</v>
      </c>
    </row>
    <row r="10302" spans="1:6" ht="30">
      <c r="A10302" s="612">
        <v>96011</v>
      </c>
      <c r="B10302" s="613" t="s">
        <v>9796</v>
      </c>
      <c r="C10302" s="614" t="s">
        <v>5337</v>
      </c>
      <c r="D10302" s="615">
        <v>26.41</v>
      </c>
      <c r="E10302" s="615">
        <v>0</v>
      </c>
      <c r="F10302" s="615">
        <v>26.41</v>
      </c>
    </row>
    <row r="10303" spans="1:6" ht="30">
      <c r="A10303" s="612">
        <v>96012</v>
      </c>
      <c r="B10303" s="613" t="s">
        <v>9797</v>
      </c>
      <c r="C10303" s="614" t="s">
        <v>5337</v>
      </c>
      <c r="D10303" s="615">
        <v>101.64</v>
      </c>
      <c r="E10303" s="615">
        <v>0</v>
      </c>
      <c r="F10303" s="615">
        <v>101.64</v>
      </c>
    </row>
    <row r="10304" spans="1:6" ht="30">
      <c r="A10304" s="612">
        <v>96053</v>
      </c>
      <c r="B10304" s="613" t="s">
        <v>9798</v>
      </c>
      <c r="C10304" s="614" t="s">
        <v>5337</v>
      </c>
      <c r="D10304" s="615">
        <v>18.899999999999999</v>
      </c>
      <c r="E10304" s="615">
        <v>0</v>
      </c>
      <c r="F10304" s="615">
        <v>18.899999999999999</v>
      </c>
    </row>
    <row r="10305" spans="1:6" ht="30">
      <c r="A10305" s="612">
        <v>96055</v>
      </c>
      <c r="B10305" s="613" t="s">
        <v>9799</v>
      </c>
      <c r="C10305" s="614" t="s">
        <v>5337</v>
      </c>
      <c r="D10305" s="615">
        <v>2.61</v>
      </c>
      <c r="E10305" s="615">
        <v>0</v>
      </c>
      <c r="F10305" s="615">
        <v>2.61</v>
      </c>
    </row>
    <row r="10306" spans="1:6" ht="30">
      <c r="A10306" s="612">
        <v>96056</v>
      </c>
      <c r="B10306" s="613" t="s">
        <v>9800</v>
      </c>
      <c r="C10306" s="614" t="s">
        <v>5337</v>
      </c>
      <c r="D10306" s="615">
        <v>20.68</v>
      </c>
      <c r="E10306" s="615">
        <v>0</v>
      </c>
      <c r="F10306" s="615">
        <v>20.68</v>
      </c>
    </row>
    <row r="10307" spans="1:6" ht="30">
      <c r="A10307" s="612">
        <v>96057</v>
      </c>
      <c r="B10307" s="613" t="s">
        <v>9801</v>
      </c>
      <c r="C10307" s="614" t="s">
        <v>5337</v>
      </c>
      <c r="D10307" s="615">
        <v>70.819999999999993</v>
      </c>
      <c r="E10307" s="615">
        <v>0</v>
      </c>
      <c r="F10307" s="615">
        <v>70.819999999999993</v>
      </c>
    </row>
    <row r="10308" spans="1:6">
      <c r="A10308" s="621"/>
      <c r="B10308" s="627" t="s">
        <v>11757</v>
      </c>
      <c r="C10308" s="628"/>
      <c r="D10308" s="629"/>
      <c r="E10308" s="629"/>
      <c r="F10308" s="629"/>
    </row>
    <row r="10309" spans="1:6" ht="30">
      <c r="A10309" s="612">
        <v>5714</v>
      </c>
      <c r="B10309" s="613" t="s">
        <v>9802</v>
      </c>
      <c r="C10309" s="614" t="s">
        <v>5337</v>
      </c>
      <c r="D10309" s="615">
        <v>15.74</v>
      </c>
      <c r="E10309" s="615">
        <v>0</v>
      </c>
      <c r="F10309" s="615">
        <v>15.74</v>
      </c>
    </row>
    <row r="10310" spans="1:6" ht="30">
      <c r="A10310" s="612">
        <v>5715</v>
      </c>
      <c r="B10310" s="613" t="s">
        <v>9803</v>
      </c>
      <c r="C10310" s="614" t="s">
        <v>5337</v>
      </c>
      <c r="D10310" s="615">
        <v>70.819999999999993</v>
      </c>
      <c r="E10310" s="615">
        <v>0</v>
      </c>
      <c r="F10310" s="615">
        <v>70.819999999999993</v>
      </c>
    </row>
    <row r="10311" spans="1:6" ht="30">
      <c r="A10311" s="612">
        <v>5843</v>
      </c>
      <c r="B10311" s="613" t="s">
        <v>9804</v>
      </c>
      <c r="C10311" s="614" t="s">
        <v>9209</v>
      </c>
      <c r="D10311" s="615">
        <v>152.15</v>
      </c>
      <c r="E10311" s="615">
        <v>22.66</v>
      </c>
      <c r="F10311" s="615">
        <v>174.81</v>
      </c>
    </row>
    <row r="10312" spans="1:6" ht="30">
      <c r="A10312" s="612">
        <v>5845</v>
      </c>
      <c r="B10312" s="613" t="s">
        <v>9805</v>
      </c>
      <c r="C10312" s="614" t="s">
        <v>9211</v>
      </c>
      <c r="D10312" s="615">
        <v>29.04</v>
      </c>
      <c r="E10312" s="615">
        <v>22.66</v>
      </c>
      <c r="F10312" s="615">
        <v>51.7</v>
      </c>
    </row>
    <row r="10313" spans="1:6" ht="30">
      <c r="A10313" s="612">
        <v>7063</v>
      </c>
      <c r="B10313" s="613" t="s">
        <v>9806</v>
      </c>
      <c r="C10313" s="614" t="s">
        <v>5337</v>
      </c>
      <c r="D10313" s="615">
        <v>19.63</v>
      </c>
      <c r="E10313" s="615">
        <v>0</v>
      </c>
      <c r="F10313" s="615">
        <v>19.63</v>
      </c>
    </row>
    <row r="10314" spans="1:6" ht="30">
      <c r="A10314" s="612">
        <v>7064</v>
      </c>
      <c r="B10314" s="613" t="s">
        <v>9807</v>
      </c>
      <c r="C10314" s="614" t="s">
        <v>5337</v>
      </c>
      <c r="D10314" s="615">
        <v>2.72</v>
      </c>
      <c r="E10314" s="615">
        <v>0</v>
      </c>
      <c r="F10314" s="615">
        <v>2.72</v>
      </c>
    </row>
    <row r="10315" spans="1:6" ht="30">
      <c r="A10315" s="612">
        <v>7065</v>
      </c>
      <c r="B10315" s="613" t="s">
        <v>9808</v>
      </c>
      <c r="C10315" s="614" t="s">
        <v>5337</v>
      </c>
      <c r="D10315" s="615">
        <v>21.47</v>
      </c>
      <c r="E10315" s="615">
        <v>0</v>
      </c>
      <c r="F10315" s="615">
        <v>21.47</v>
      </c>
    </row>
    <row r="10316" spans="1:6" ht="30">
      <c r="A10316" s="612">
        <v>7066</v>
      </c>
      <c r="B10316" s="613" t="s">
        <v>9809</v>
      </c>
      <c r="C10316" s="614" t="s">
        <v>5337</v>
      </c>
      <c r="D10316" s="615">
        <v>101.64</v>
      </c>
      <c r="E10316" s="615">
        <v>0</v>
      </c>
      <c r="F10316" s="615">
        <v>101.64</v>
      </c>
    </row>
    <row r="10317" spans="1:6" ht="30">
      <c r="A10317" s="612">
        <v>89035</v>
      </c>
      <c r="B10317" s="613" t="s">
        <v>9810</v>
      </c>
      <c r="C10317" s="614" t="s">
        <v>9209</v>
      </c>
      <c r="D10317" s="615">
        <v>109.63</v>
      </c>
      <c r="E10317" s="615">
        <v>22.66</v>
      </c>
      <c r="F10317" s="615">
        <v>132.29</v>
      </c>
    </row>
    <row r="10318" spans="1:6" ht="30">
      <c r="A10318" s="612">
        <v>89036</v>
      </c>
      <c r="B10318" s="613" t="s">
        <v>9811</v>
      </c>
      <c r="C10318" s="614" t="s">
        <v>9211</v>
      </c>
      <c r="D10318" s="615">
        <v>23.07</v>
      </c>
      <c r="E10318" s="615">
        <v>22.66</v>
      </c>
      <c r="F10318" s="615">
        <v>45.73</v>
      </c>
    </row>
    <row r="10319" spans="1:6" ht="30">
      <c r="A10319" s="612">
        <v>89033</v>
      </c>
      <c r="B10319" s="613" t="s">
        <v>9812</v>
      </c>
      <c r="C10319" s="614" t="s">
        <v>5337</v>
      </c>
      <c r="D10319" s="615">
        <v>14.39</v>
      </c>
      <c r="E10319" s="615">
        <v>0</v>
      </c>
      <c r="F10319" s="615">
        <v>14.39</v>
      </c>
    </row>
    <row r="10320" spans="1:6" ht="30">
      <c r="A10320" s="612">
        <v>89034</v>
      </c>
      <c r="B10320" s="613" t="s">
        <v>9813</v>
      </c>
      <c r="C10320" s="614" t="s">
        <v>5337</v>
      </c>
      <c r="D10320" s="615">
        <v>1.99</v>
      </c>
      <c r="E10320" s="615">
        <v>0</v>
      </c>
      <c r="F10320" s="615">
        <v>1.99</v>
      </c>
    </row>
    <row r="10321" spans="1:6">
      <c r="A10321" s="621"/>
      <c r="B10321" s="627" t="s">
        <v>11758</v>
      </c>
      <c r="C10321" s="628"/>
      <c r="D10321" s="629"/>
      <c r="E10321" s="629"/>
      <c r="F10321" s="629"/>
    </row>
    <row r="10322" spans="1:6" ht="30">
      <c r="A10322" s="612">
        <v>89032</v>
      </c>
      <c r="B10322" s="613" t="s">
        <v>9814</v>
      </c>
      <c r="C10322" s="614" t="s">
        <v>9209</v>
      </c>
      <c r="D10322" s="615">
        <v>172.8</v>
      </c>
      <c r="E10322" s="615">
        <v>22.66</v>
      </c>
      <c r="F10322" s="615">
        <v>195.46</v>
      </c>
    </row>
    <row r="10323" spans="1:6" ht="30">
      <c r="A10323" s="612">
        <v>89031</v>
      </c>
      <c r="B10323" s="613" t="s">
        <v>9815</v>
      </c>
      <c r="C10323" s="614" t="s">
        <v>9211</v>
      </c>
      <c r="D10323" s="615">
        <v>47.53</v>
      </c>
      <c r="E10323" s="615">
        <v>22.66</v>
      </c>
      <c r="F10323" s="615">
        <v>70.19</v>
      </c>
    </row>
    <row r="10324" spans="1:6" ht="30">
      <c r="A10324" s="612">
        <v>5724</v>
      </c>
      <c r="B10324" s="613" t="s">
        <v>9816</v>
      </c>
      <c r="C10324" s="614" t="s">
        <v>5337</v>
      </c>
      <c r="D10324" s="615">
        <v>59.61</v>
      </c>
      <c r="E10324" s="615">
        <v>0</v>
      </c>
      <c r="F10324" s="615">
        <v>59.61</v>
      </c>
    </row>
    <row r="10325" spans="1:6" ht="30">
      <c r="A10325" s="612">
        <v>53817</v>
      </c>
      <c r="B10325" s="613" t="s">
        <v>9817</v>
      </c>
      <c r="C10325" s="614" t="s">
        <v>5337</v>
      </c>
      <c r="D10325" s="615">
        <v>65.66</v>
      </c>
      <c r="E10325" s="615">
        <v>0</v>
      </c>
      <c r="F10325" s="615">
        <v>65.66</v>
      </c>
    </row>
    <row r="10326" spans="1:6" ht="30">
      <c r="A10326" s="612">
        <v>89029</v>
      </c>
      <c r="B10326" s="613" t="s">
        <v>9818</v>
      </c>
      <c r="C10326" s="614" t="s">
        <v>5337</v>
      </c>
      <c r="D10326" s="615">
        <v>33.340000000000003</v>
      </c>
      <c r="E10326" s="615">
        <v>0</v>
      </c>
      <c r="F10326" s="615">
        <v>33.340000000000003</v>
      </c>
    </row>
    <row r="10327" spans="1:6" ht="30">
      <c r="A10327" s="612">
        <v>89030</v>
      </c>
      <c r="B10327" s="613" t="s">
        <v>9819</v>
      </c>
      <c r="C10327" s="614" t="s">
        <v>5337</v>
      </c>
      <c r="D10327" s="615">
        <v>7.5</v>
      </c>
      <c r="E10327" s="615">
        <v>0</v>
      </c>
      <c r="F10327" s="615">
        <v>7.5</v>
      </c>
    </row>
    <row r="10328" spans="1:6" ht="30">
      <c r="A10328" s="612">
        <v>88843</v>
      </c>
      <c r="B10328" s="613" t="s">
        <v>9820</v>
      </c>
      <c r="C10328" s="614" t="s">
        <v>9209</v>
      </c>
      <c r="D10328" s="615">
        <v>193.97</v>
      </c>
      <c r="E10328" s="615">
        <v>22.66</v>
      </c>
      <c r="F10328" s="615">
        <v>216.63</v>
      </c>
    </row>
    <row r="10329" spans="1:6" ht="30">
      <c r="A10329" s="612">
        <v>88844</v>
      </c>
      <c r="B10329" s="613" t="s">
        <v>9821</v>
      </c>
      <c r="C10329" s="614" t="s">
        <v>9211</v>
      </c>
      <c r="D10329" s="615">
        <v>49.44</v>
      </c>
      <c r="E10329" s="615">
        <v>22.66</v>
      </c>
      <c r="F10329" s="615">
        <v>72.099999999999994</v>
      </c>
    </row>
    <row r="10330" spans="1:6" ht="30">
      <c r="A10330" s="612">
        <v>88839</v>
      </c>
      <c r="B10330" s="613" t="s">
        <v>9822</v>
      </c>
      <c r="C10330" s="614" t="s">
        <v>5337</v>
      </c>
      <c r="D10330" s="615">
        <v>34.9</v>
      </c>
      <c r="E10330" s="615">
        <v>0</v>
      </c>
      <c r="F10330" s="615">
        <v>34.9</v>
      </c>
    </row>
    <row r="10331" spans="1:6" ht="30">
      <c r="A10331" s="612">
        <v>88840</v>
      </c>
      <c r="B10331" s="613" t="s">
        <v>9823</v>
      </c>
      <c r="C10331" s="614" t="s">
        <v>5337</v>
      </c>
      <c r="D10331" s="615">
        <v>7.85</v>
      </c>
      <c r="E10331" s="615">
        <v>0</v>
      </c>
      <c r="F10331" s="615">
        <v>7.85</v>
      </c>
    </row>
    <row r="10332" spans="1:6" ht="30">
      <c r="A10332" s="612">
        <v>88841</v>
      </c>
      <c r="B10332" s="613" t="s">
        <v>9824</v>
      </c>
      <c r="C10332" s="614" t="s">
        <v>5337</v>
      </c>
      <c r="D10332" s="615">
        <v>62.39</v>
      </c>
      <c r="E10332" s="615">
        <v>0</v>
      </c>
      <c r="F10332" s="615">
        <v>62.39</v>
      </c>
    </row>
    <row r="10333" spans="1:6" ht="30">
      <c r="A10333" s="612">
        <v>88842</v>
      </c>
      <c r="B10333" s="613" t="s">
        <v>9825</v>
      </c>
      <c r="C10333" s="614" t="s">
        <v>5337</v>
      </c>
      <c r="D10333" s="615">
        <v>82.14</v>
      </c>
      <c r="E10333" s="615">
        <v>0</v>
      </c>
      <c r="F10333" s="615">
        <v>82.14</v>
      </c>
    </row>
    <row r="10334" spans="1:6" ht="30">
      <c r="A10334" s="612">
        <v>5722</v>
      </c>
      <c r="B10334" s="613" t="s">
        <v>9826</v>
      </c>
      <c r="C10334" s="614" t="s">
        <v>5337</v>
      </c>
      <c r="D10334" s="615">
        <v>227.94</v>
      </c>
      <c r="E10334" s="615">
        <v>0</v>
      </c>
      <c r="F10334" s="615">
        <v>227.94</v>
      </c>
    </row>
    <row r="10335" spans="1:6" ht="30">
      <c r="A10335" s="612">
        <v>5855</v>
      </c>
      <c r="B10335" s="613" t="s">
        <v>9827</v>
      </c>
      <c r="C10335" s="614" t="s">
        <v>9209</v>
      </c>
      <c r="D10335" s="615">
        <v>661.23</v>
      </c>
      <c r="E10335" s="615">
        <v>22.66</v>
      </c>
      <c r="F10335" s="615">
        <v>683.89</v>
      </c>
    </row>
    <row r="10336" spans="1:6" ht="30">
      <c r="A10336" s="612">
        <v>5857</v>
      </c>
      <c r="B10336" s="613" t="s">
        <v>9828</v>
      </c>
      <c r="C10336" s="614" t="s">
        <v>9211</v>
      </c>
      <c r="D10336" s="615">
        <v>180.15</v>
      </c>
      <c r="E10336" s="615">
        <v>22.66</v>
      </c>
      <c r="F10336" s="615">
        <v>202.81</v>
      </c>
    </row>
    <row r="10337" spans="1:6" ht="30">
      <c r="A10337" s="612">
        <v>53814</v>
      </c>
      <c r="B10337" s="613" t="s">
        <v>9829</v>
      </c>
      <c r="C10337" s="614" t="s">
        <v>5337</v>
      </c>
      <c r="D10337" s="615">
        <v>253.14</v>
      </c>
      <c r="E10337" s="615">
        <v>0</v>
      </c>
      <c r="F10337" s="615">
        <v>253.14</v>
      </c>
    </row>
    <row r="10338" spans="1:6" ht="30">
      <c r="A10338" s="612">
        <v>89013</v>
      </c>
      <c r="B10338" s="613" t="s">
        <v>9830</v>
      </c>
      <c r="C10338" s="614" t="s">
        <v>5337</v>
      </c>
      <c r="D10338" s="615">
        <v>141.59</v>
      </c>
      <c r="E10338" s="615">
        <v>0</v>
      </c>
      <c r="F10338" s="615">
        <v>141.59</v>
      </c>
    </row>
    <row r="10339" spans="1:6" ht="30">
      <c r="A10339" s="612">
        <v>89014</v>
      </c>
      <c r="B10339" s="613" t="s">
        <v>9831</v>
      </c>
      <c r="C10339" s="614" t="s">
        <v>5337</v>
      </c>
      <c r="D10339" s="615">
        <v>31.87</v>
      </c>
      <c r="E10339" s="615">
        <v>0</v>
      </c>
      <c r="F10339" s="615">
        <v>31.87</v>
      </c>
    </row>
    <row r="10340" spans="1:6">
      <c r="A10340" s="621"/>
      <c r="B10340" s="627" t="s">
        <v>11759</v>
      </c>
      <c r="C10340" s="628"/>
      <c r="D10340" s="629"/>
      <c r="E10340" s="629"/>
      <c r="F10340" s="629"/>
    </row>
    <row r="10341" spans="1:6" ht="30">
      <c r="A10341" s="612">
        <v>5851</v>
      </c>
      <c r="B10341" s="613" t="s">
        <v>9832</v>
      </c>
      <c r="C10341" s="614" t="s">
        <v>9209</v>
      </c>
      <c r="D10341" s="615">
        <v>235.48</v>
      </c>
      <c r="E10341" s="615">
        <v>22.66</v>
      </c>
      <c r="F10341" s="615">
        <v>258.14</v>
      </c>
    </row>
    <row r="10342" spans="1:6" ht="30">
      <c r="A10342" s="612">
        <v>5853</v>
      </c>
      <c r="B10342" s="613" t="s">
        <v>9833</v>
      </c>
      <c r="C10342" s="614" t="s">
        <v>9211</v>
      </c>
      <c r="D10342" s="615">
        <v>59.64</v>
      </c>
      <c r="E10342" s="615">
        <v>22.66</v>
      </c>
      <c r="F10342" s="615">
        <v>82.3</v>
      </c>
    </row>
    <row r="10343" spans="1:6" ht="30">
      <c r="A10343" s="612">
        <v>53810</v>
      </c>
      <c r="B10343" s="613" t="s">
        <v>9834</v>
      </c>
      <c r="C10343" s="614" t="s">
        <v>5337</v>
      </c>
      <c r="D10343" s="615">
        <v>77.28</v>
      </c>
      <c r="E10343" s="615">
        <v>0</v>
      </c>
      <c r="F10343" s="615">
        <v>77.28</v>
      </c>
    </row>
    <row r="10344" spans="1:6" ht="30">
      <c r="A10344" s="612">
        <v>89009</v>
      </c>
      <c r="B10344" s="613" t="s">
        <v>9835</v>
      </c>
      <c r="C10344" s="614" t="s">
        <v>5337</v>
      </c>
      <c r="D10344" s="615">
        <v>43.22</v>
      </c>
      <c r="E10344" s="615">
        <v>0</v>
      </c>
      <c r="F10344" s="615">
        <v>43.22</v>
      </c>
    </row>
    <row r="10345" spans="1:6" ht="30">
      <c r="A10345" s="612">
        <v>89010</v>
      </c>
      <c r="B10345" s="613" t="s">
        <v>9836</v>
      </c>
      <c r="C10345" s="614" t="s">
        <v>5337</v>
      </c>
      <c r="D10345" s="615">
        <v>9.73</v>
      </c>
      <c r="E10345" s="615">
        <v>0</v>
      </c>
      <c r="F10345" s="615">
        <v>9.73</v>
      </c>
    </row>
    <row r="10346" spans="1:6" ht="30">
      <c r="A10346" s="612">
        <v>5721</v>
      </c>
      <c r="B10346" s="613" t="s">
        <v>9837</v>
      </c>
      <c r="C10346" s="614" t="s">
        <v>5337</v>
      </c>
      <c r="D10346" s="615">
        <v>98.56</v>
      </c>
      <c r="E10346" s="615">
        <v>0</v>
      </c>
      <c r="F10346" s="615">
        <v>98.56</v>
      </c>
    </row>
    <row r="10347" spans="1:6">
      <c r="A10347" s="621"/>
      <c r="B10347" s="627" t="s">
        <v>11760</v>
      </c>
      <c r="C10347" s="628"/>
      <c r="D10347" s="629"/>
      <c r="E10347" s="629"/>
      <c r="F10347" s="629"/>
    </row>
    <row r="10348" spans="1:6" ht="30">
      <c r="A10348" s="612">
        <v>5847</v>
      </c>
      <c r="B10348" s="613" t="s">
        <v>9838</v>
      </c>
      <c r="C10348" s="614" t="s">
        <v>9209</v>
      </c>
      <c r="D10348" s="615">
        <v>247.84</v>
      </c>
      <c r="E10348" s="615">
        <v>22.66</v>
      </c>
      <c r="F10348" s="615">
        <v>270.5</v>
      </c>
    </row>
    <row r="10349" spans="1:6" ht="30">
      <c r="A10349" s="612">
        <v>5849</v>
      </c>
      <c r="B10349" s="613" t="s">
        <v>9839</v>
      </c>
      <c r="C10349" s="614" t="s">
        <v>9211</v>
      </c>
      <c r="D10349" s="615">
        <v>59.32</v>
      </c>
      <c r="E10349" s="615">
        <v>22.66</v>
      </c>
      <c r="F10349" s="615">
        <v>81.98</v>
      </c>
    </row>
    <row r="10350" spans="1:6" ht="30">
      <c r="A10350" s="612">
        <v>5718</v>
      </c>
      <c r="B10350" s="613" t="s">
        <v>9840</v>
      </c>
      <c r="C10350" s="614" t="s">
        <v>5337</v>
      </c>
      <c r="D10350" s="615">
        <v>111.71</v>
      </c>
      <c r="E10350" s="615">
        <v>0</v>
      </c>
      <c r="F10350" s="615">
        <v>111.71</v>
      </c>
    </row>
    <row r="10351" spans="1:6" ht="30">
      <c r="A10351" s="612">
        <v>53806</v>
      </c>
      <c r="B10351" s="613" t="s">
        <v>9841</v>
      </c>
      <c r="C10351" s="614" t="s">
        <v>5337</v>
      </c>
      <c r="D10351" s="615">
        <v>76.81</v>
      </c>
      <c r="E10351" s="615">
        <v>0</v>
      </c>
      <c r="F10351" s="615">
        <v>76.81</v>
      </c>
    </row>
    <row r="10352" spans="1:6" ht="30">
      <c r="A10352" s="612">
        <v>89017</v>
      </c>
      <c r="B10352" s="613" t="s">
        <v>9842</v>
      </c>
      <c r="C10352" s="614" t="s">
        <v>5337</v>
      </c>
      <c r="D10352" s="615">
        <v>42.96</v>
      </c>
      <c r="E10352" s="615">
        <v>0</v>
      </c>
      <c r="F10352" s="615">
        <v>42.96</v>
      </c>
    </row>
    <row r="10353" spans="1:6" ht="30">
      <c r="A10353" s="612">
        <v>89018</v>
      </c>
      <c r="B10353" s="613" t="s">
        <v>9843</v>
      </c>
      <c r="C10353" s="614" t="s">
        <v>5337</v>
      </c>
      <c r="D10353" s="615">
        <v>9.67</v>
      </c>
      <c r="E10353" s="615">
        <v>0</v>
      </c>
      <c r="F10353" s="615">
        <v>9.67</v>
      </c>
    </row>
    <row r="10354" spans="1:6">
      <c r="A10354" s="621"/>
      <c r="B10354" s="627" t="s">
        <v>11761</v>
      </c>
      <c r="C10354" s="628"/>
      <c r="D10354" s="629"/>
      <c r="E10354" s="629"/>
      <c r="F10354" s="629"/>
    </row>
    <row r="10355" spans="1:6" ht="30">
      <c r="A10355" s="612">
        <v>95264</v>
      </c>
      <c r="B10355" s="613" t="s">
        <v>9844</v>
      </c>
      <c r="C10355" s="614" t="s">
        <v>9209</v>
      </c>
      <c r="D10355" s="615">
        <v>6.02</v>
      </c>
      <c r="E10355" s="615">
        <v>0</v>
      </c>
      <c r="F10355" s="615">
        <v>6.02</v>
      </c>
    </row>
    <row r="10356" spans="1:6" ht="30">
      <c r="A10356" s="612">
        <v>95265</v>
      </c>
      <c r="B10356" s="613" t="s">
        <v>9845</v>
      </c>
      <c r="C10356" s="614" t="s">
        <v>9211</v>
      </c>
      <c r="D10356" s="615">
        <v>0.73</v>
      </c>
      <c r="E10356" s="615">
        <v>0</v>
      </c>
      <c r="F10356" s="615">
        <v>0.73</v>
      </c>
    </row>
    <row r="10357" spans="1:6" ht="30">
      <c r="A10357" s="612">
        <v>95260</v>
      </c>
      <c r="B10357" s="613" t="s">
        <v>9846</v>
      </c>
      <c r="C10357" s="614" t="s">
        <v>5337</v>
      </c>
      <c r="D10357" s="615">
        <v>0.6</v>
      </c>
      <c r="E10357" s="615">
        <v>0</v>
      </c>
      <c r="F10357" s="615">
        <v>0.6</v>
      </c>
    </row>
    <row r="10358" spans="1:6" ht="30">
      <c r="A10358" s="612">
        <v>95261</v>
      </c>
      <c r="B10358" s="613" t="s">
        <v>9847</v>
      </c>
      <c r="C10358" s="614" t="s">
        <v>5337</v>
      </c>
      <c r="D10358" s="615">
        <v>0.13</v>
      </c>
      <c r="E10358" s="615">
        <v>0</v>
      </c>
      <c r="F10358" s="615">
        <v>0.13</v>
      </c>
    </row>
    <row r="10359" spans="1:6" ht="30">
      <c r="A10359" s="612">
        <v>95262</v>
      </c>
      <c r="B10359" s="613" t="s">
        <v>9848</v>
      </c>
      <c r="C10359" s="614" t="s">
        <v>5337</v>
      </c>
      <c r="D10359" s="615">
        <v>1.24</v>
      </c>
      <c r="E10359" s="615">
        <v>0</v>
      </c>
      <c r="F10359" s="615">
        <v>1.24</v>
      </c>
    </row>
    <row r="10360" spans="1:6" ht="30">
      <c r="A10360" s="612">
        <v>95263</v>
      </c>
      <c r="B10360" s="613" t="s">
        <v>9849</v>
      </c>
      <c r="C10360" s="614" t="s">
        <v>5337</v>
      </c>
      <c r="D10360" s="615">
        <v>4.05</v>
      </c>
      <c r="E10360" s="615">
        <v>0</v>
      </c>
      <c r="F10360" s="615">
        <v>4.05</v>
      </c>
    </row>
    <row r="10361" spans="1:6" ht="30">
      <c r="A10361" s="612">
        <v>91533</v>
      </c>
      <c r="B10361" s="613" t="s">
        <v>9850</v>
      </c>
      <c r="C10361" s="614" t="s">
        <v>9209</v>
      </c>
      <c r="D10361" s="615">
        <v>13.83</v>
      </c>
      <c r="E10361" s="615">
        <v>21.12</v>
      </c>
      <c r="F10361" s="615">
        <v>34.950000000000003</v>
      </c>
    </row>
    <row r="10362" spans="1:6" ht="30">
      <c r="A10362" s="612">
        <v>91534</v>
      </c>
      <c r="B10362" s="613" t="s">
        <v>9851</v>
      </c>
      <c r="C10362" s="614" t="s">
        <v>9211</v>
      </c>
      <c r="D10362" s="615">
        <v>7.54</v>
      </c>
      <c r="E10362" s="615">
        <v>21.12</v>
      </c>
      <c r="F10362" s="615">
        <v>28.66</v>
      </c>
    </row>
    <row r="10363" spans="1:6" ht="30">
      <c r="A10363" s="612">
        <v>91529</v>
      </c>
      <c r="B10363" s="613" t="s">
        <v>9852</v>
      </c>
      <c r="C10363" s="614" t="s">
        <v>5337</v>
      </c>
      <c r="D10363" s="615">
        <v>0.75</v>
      </c>
      <c r="E10363" s="615">
        <v>0</v>
      </c>
      <c r="F10363" s="615">
        <v>0.75</v>
      </c>
    </row>
    <row r="10364" spans="1:6" ht="30">
      <c r="A10364" s="612">
        <v>91530</v>
      </c>
      <c r="B10364" s="613" t="s">
        <v>9853</v>
      </c>
      <c r="C10364" s="614" t="s">
        <v>5337</v>
      </c>
      <c r="D10364" s="615">
        <v>0.1</v>
      </c>
      <c r="E10364" s="615">
        <v>0</v>
      </c>
      <c r="F10364" s="615">
        <v>0.1</v>
      </c>
    </row>
    <row r="10365" spans="1:6" ht="30">
      <c r="A10365" s="612">
        <v>91531</v>
      </c>
      <c r="B10365" s="613" t="s">
        <v>9854</v>
      </c>
      <c r="C10365" s="614" t="s">
        <v>5337</v>
      </c>
      <c r="D10365" s="615">
        <v>0.94</v>
      </c>
      <c r="E10365" s="615">
        <v>0</v>
      </c>
      <c r="F10365" s="615">
        <v>0.94</v>
      </c>
    </row>
    <row r="10366" spans="1:6" ht="30">
      <c r="A10366" s="612">
        <v>91532</v>
      </c>
      <c r="B10366" s="613" t="s">
        <v>9855</v>
      </c>
      <c r="C10366" s="614" t="s">
        <v>5337</v>
      </c>
      <c r="D10366" s="615">
        <v>5.35</v>
      </c>
      <c r="E10366" s="615">
        <v>0</v>
      </c>
      <c r="F10366" s="615">
        <v>5.35</v>
      </c>
    </row>
    <row r="10367" spans="1:6">
      <c r="A10367" s="621"/>
      <c r="B10367" s="627" t="s">
        <v>11762</v>
      </c>
      <c r="C10367" s="628"/>
      <c r="D10367" s="629"/>
      <c r="E10367" s="629"/>
      <c r="F10367" s="629"/>
    </row>
    <row r="10368" spans="1:6" ht="30">
      <c r="A10368" s="612">
        <v>96463</v>
      </c>
      <c r="B10368" s="613" t="s">
        <v>9856</v>
      </c>
      <c r="C10368" s="614" t="s">
        <v>9209</v>
      </c>
      <c r="D10368" s="615">
        <v>208.68</v>
      </c>
      <c r="E10368" s="615">
        <v>17.88</v>
      </c>
      <c r="F10368" s="615">
        <v>226.56</v>
      </c>
    </row>
    <row r="10369" spans="1:6" ht="30">
      <c r="A10369" s="612">
        <v>96464</v>
      </c>
      <c r="B10369" s="613" t="s">
        <v>9857</v>
      </c>
      <c r="C10369" s="614" t="s">
        <v>9211</v>
      </c>
      <c r="D10369" s="615">
        <v>70.95</v>
      </c>
      <c r="E10369" s="615">
        <v>17.88</v>
      </c>
      <c r="F10369" s="615">
        <v>88.83</v>
      </c>
    </row>
    <row r="10370" spans="1:6" ht="45">
      <c r="A10370" s="612">
        <v>96457</v>
      </c>
      <c r="B10370" s="613" t="s">
        <v>9858</v>
      </c>
      <c r="C10370" s="614" t="s">
        <v>5337</v>
      </c>
      <c r="D10370" s="615">
        <v>67.11</v>
      </c>
      <c r="E10370" s="615">
        <v>0</v>
      </c>
      <c r="F10370" s="615">
        <v>67.11</v>
      </c>
    </row>
    <row r="10371" spans="1:6" ht="30">
      <c r="A10371" s="612">
        <v>96458</v>
      </c>
      <c r="B10371" s="613" t="s">
        <v>9859</v>
      </c>
      <c r="C10371" s="614" t="s">
        <v>5337</v>
      </c>
      <c r="D10371" s="615">
        <v>70.62</v>
      </c>
      <c r="E10371" s="615">
        <v>0</v>
      </c>
      <c r="F10371" s="615">
        <v>70.62</v>
      </c>
    </row>
    <row r="10372" spans="1:6" ht="30">
      <c r="A10372" s="612">
        <v>96459</v>
      </c>
      <c r="B10372" s="613" t="s">
        <v>9860</v>
      </c>
      <c r="C10372" s="614" t="s">
        <v>5337</v>
      </c>
      <c r="D10372" s="615">
        <v>7.83</v>
      </c>
      <c r="E10372" s="615">
        <v>0</v>
      </c>
      <c r="F10372" s="615">
        <v>7.83</v>
      </c>
    </row>
    <row r="10373" spans="1:6" ht="30">
      <c r="A10373" s="612">
        <v>96460</v>
      </c>
      <c r="B10373" s="613" t="s">
        <v>9861</v>
      </c>
      <c r="C10373" s="614" t="s">
        <v>5337</v>
      </c>
      <c r="D10373" s="615">
        <v>56.43</v>
      </c>
      <c r="E10373" s="615">
        <v>0</v>
      </c>
      <c r="F10373" s="615">
        <v>56.43</v>
      </c>
    </row>
    <row r="10374" spans="1:6" ht="45">
      <c r="A10374" s="612">
        <v>73315</v>
      </c>
      <c r="B10374" s="613" t="s">
        <v>9862</v>
      </c>
      <c r="C10374" s="614" t="s">
        <v>5337</v>
      </c>
      <c r="D10374" s="615">
        <v>60.06</v>
      </c>
      <c r="E10374" s="615">
        <v>0</v>
      </c>
      <c r="F10374" s="615">
        <v>60.06</v>
      </c>
    </row>
    <row r="10375" spans="1:6" ht="45">
      <c r="A10375" s="612">
        <v>73436</v>
      </c>
      <c r="B10375" s="613" t="s">
        <v>9863</v>
      </c>
      <c r="C10375" s="614" t="s">
        <v>9209</v>
      </c>
      <c r="D10375" s="615">
        <v>164.66</v>
      </c>
      <c r="E10375" s="615">
        <v>53.64</v>
      </c>
      <c r="F10375" s="615">
        <v>218.3</v>
      </c>
    </row>
    <row r="10376" spans="1:6" ht="45">
      <c r="A10376" s="612">
        <v>5089</v>
      </c>
      <c r="B10376" s="613" t="s">
        <v>9864</v>
      </c>
      <c r="C10376" s="614" t="s">
        <v>5337</v>
      </c>
      <c r="D10376" s="615">
        <v>44.26</v>
      </c>
      <c r="E10376" s="615">
        <v>0</v>
      </c>
      <c r="F10376" s="615">
        <v>44.26</v>
      </c>
    </row>
    <row r="10377" spans="1:6" ht="45">
      <c r="A10377" s="612">
        <v>5674</v>
      </c>
      <c r="B10377" s="613" t="s">
        <v>9865</v>
      </c>
      <c r="C10377" s="614" t="s">
        <v>5337</v>
      </c>
      <c r="D10377" s="615">
        <v>42.57</v>
      </c>
      <c r="E10377" s="615">
        <v>0</v>
      </c>
      <c r="F10377" s="615">
        <v>42.57</v>
      </c>
    </row>
    <row r="10378" spans="1:6" ht="45">
      <c r="A10378" s="612">
        <v>5684</v>
      </c>
      <c r="B10378" s="613" t="s">
        <v>9866</v>
      </c>
      <c r="C10378" s="614" t="s">
        <v>9209</v>
      </c>
      <c r="D10378" s="615">
        <v>148.05000000000001</v>
      </c>
      <c r="E10378" s="615">
        <v>17.88</v>
      </c>
      <c r="F10378" s="615">
        <v>165.93</v>
      </c>
    </row>
    <row r="10379" spans="1:6" ht="45">
      <c r="A10379" s="612">
        <v>5685</v>
      </c>
      <c r="B10379" s="613" t="s">
        <v>9867</v>
      </c>
      <c r="C10379" s="614" t="s">
        <v>9211</v>
      </c>
      <c r="D10379" s="615">
        <v>45.42</v>
      </c>
      <c r="E10379" s="615">
        <v>17.88</v>
      </c>
      <c r="F10379" s="615">
        <v>63.3</v>
      </c>
    </row>
    <row r="10380" spans="1:6" ht="45">
      <c r="A10380" s="612">
        <v>5727</v>
      </c>
      <c r="B10380" s="613" t="s">
        <v>9868</v>
      </c>
      <c r="C10380" s="614" t="s">
        <v>5337</v>
      </c>
      <c r="D10380" s="615">
        <v>12.85</v>
      </c>
      <c r="E10380" s="615">
        <v>0</v>
      </c>
      <c r="F10380" s="615">
        <v>12.85</v>
      </c>
    </row>
    <row r="10381" spans="1:6" ht="30">
      <c r="A10381" s="612">
        <v>5729</v>
      </c>
      <c r="B10381" s="613" t="s">
        <v>9869</v>
      </c>
      <c r="C10381" s="614" t="s">
        <v>5337</v>
      </c>
      <c r="D10381" s="615">
        <v>52.27</v>
      </c>
      <c r="E10381" s="615">
        <v>0</v>
      </c>
      <c r="F10381" s="615">
        <v>52.27</v>
      </c>
    </row>
    <row r="10382" spans="1:6" ht="30">
      <c r="A10382" s="612">
        <v>5730</v>
      </c>
      <c r="B10382" s="613" t="s">
        <v>9870</v>
      </c>
      <c r="C10382" s="614" t="s">
        <v>5337</v>
      </c>
      <c r="D10382" s="615">
        <v>42.96</v>
      </c>
      <c r="E10382" s="615">
        <v>0</v>
      </c>
      <c r="F10382" s="615">
        <v>42.96</v>
      </c>
    </row>
    <row r="10383" spans="1:6" ht="45">
      <c r="A10383" s="612">
        <v>5863</v>
      </c>
      <c r="B10383" s="613" t="s">
        <v>9871</v>
      </c>
      <c r="C10383" s="614" t="s">
        <v>9209</v>
      </c>
      <c r="D10383" s="615">
        <v>24.53</v>
      </c>
      <c r="E10383" s="615">
        <v>0</v>
      </c>
      <c r="F10383" s="615">
        <v>24.53</v>
      </c>
    </row>
    <row r="10384" spans="1:6" ht="45">
      <c r="A10384" s="612">
        <v>5865</v>
      </c>
      <c r="B10384" s="613" t="s">
        <v>9872</v>
      </c>
      <c r="C10384" s="614" t="s">
        <v>9211</v>
      </c>
      <c r="D10384" s="615">
        <v>11.68</v>
      </c>
      <c r="E10384" s="615">
        <v>0</v>
      </c>
      <c r="F10384" s="615">
        <v>11.68</v>
      </c>
    </row>
    <row r="10385" spans="1:6" ht="30">
      <c r="A10385" s="612">
        <v>5867</v>
      </c>
      <c r="B10385" s="613" t="s">
        <v>9873</v>
      </c>
      <c r="C10385" s="614" t="s">
        <v>9209</v>
      </c>
      <c r="D10385" s="615">
        <v>149.47999999999999</v>
      </c>
      <c r="E10385" s="615">
        <v>17.88</v>
      </c>
      <c r="F10385" s="615">
        <v>167.36</v>
      </c>
    </row>
    <row r="10386" spans="1:6" ht="30">
      <c r="A10386" s="612">
        <v>5869</v>
      </c>
      <c r="B10386" s="613" t="s">
        <v>9874</v>
      </c>
      <c r="C10386" s="614" t="s">
        <v>9211</v>
      </c>
      <c r="D10386" s="615">
        <v>54.25</v>
      </c>
      <c r="E10386" s="615">
        <v>17.88</v>
      </c>
      <c r="F10386" s="615">
        <v>72.13</v>
      </c>
    </row>
    <row r="10387" spans="1:6" ht="45">
      <c r="A10387" s="612">
        <v>5738</v>
      </c>
      <c r="B10387" s="613" t="s">
        <v>9875</v>
      </c>
      <c r="C10387" s="614" t="s">
        <v>5337</v>
      </c>
      <c r="D10387" s="615">
        <v>46.48</v>
      </c>
      <c r="E10387" s="615">
        <v>0</v>
      </c>
      <c r="F10387" s="615">
        <v>46.48</v>
      </c>
    </row>
    <row r="10388" spans="1:6" ht="45">
      <c r="A10388" s="612">
        <v>5739</v>
      </c>
      <c r="B10388" s="613" t="s">
        <v>9876</v>
      </c>
      <c r="C10388" s="614" t="s">
        <v>5337</v>
      </c>
      <c r="D10388" s="615">
        <v>58.16</v>
      </c>
      <c r="E10388" s="615">
        <v>0</v>
      </c>
      <c r="F10388" s="615">
        <v>58.16</v>
      </c>
    </row>
    <row r="10389" spans="1:6" ht="45">
      <c r="A10389" s="612">
        <v>5879</v>
      </c>
      <c r="B10389" s="613" t="s">
        <v>9877</v>
      </c>
      <c r="C10389" s="614" t="s">
        <v>9209</v>
      </c>
      <c r="D10389" s="615">
        <v>130.36000000000001</v>
      </c>
      <c r="E10389" s="615">
        <v>17.88</v>
      </c>
      <c r="F10389" s="615">
        <v>148.24</v>
      </c>
    </row>
    <row r="10390" spans="1:6" ht="45">
      <c r="A10390" s="612">
        <v>5881</v>
      </c>
      <c r="B10390" s="613" t="s">
        <v>9878</v>
      </c>
      <c r="C10390" s="614" t="s">
        <v>9211</v>
      </c>
      <c r="D10390" s="615">
        <v>59.62</v>
      </c>
      <c r="E10390" s="615">
        <v>17.88</v>
      </c>
      <c r="F10390" s="615">
        <v>77.5</v>
      </c>
    </row>
    <row r="10391" spans="1:6" ht="30">
      <c r="A10391" s="612">
        <v>7038</v>
      </c>
      <c r="B10391" s="613" t="s">
        <v>9879</v>
      </c>
      <c r="C10391" s="614" t="s">
        <v>5337</v>
      </c>
      <c r="D10391" s="615">
        <v>53.16</v>
      </c>
      <c r="E10391" s="615">
        <v>0</v>
      </c>
      <c r="F10391" s="615">
        <v>53.16</v>
      </c>
    </row>
    <row r="10392" spans="1:6" ht="30">
      <c r="A10392" s="612">
        <v>7039</v>
      </c>
      <c r="B10392" s="613" t="s">
        <v>9880</v>
      </c>
      <c r="C10392" s="614" t="s">
        <v>5337</v>
      </c>
      <c r="D10392" s="615">
        <v>7.38</v>
      </c>
      <c r="E10392" s="615">
        <v>0</v>
      </c>
      <c r="F10392" s="615">
        <v>7.38</v>
      </c>
    </row>
    <row r="10393" spans="1:6" ht="30">
      <c r="A10393" s="612">
        <v>7040</v>
      </c>
      <c r="B10393" s="613" t="s">
        <v>9881</v>
      </c>
      <c r="C10393" s="614" t="s">
        <v>5337</v>
      </c>
      <c r="D10393" s="615">
        <v>66.53</v>
      </c>
      <c r="E10393" s="615">
        <v>0</v>
      </c>
      <c r="F10393" s="615">
        <v>66.53</v>
      </c>
    </row>
    <row r="10394" spans="1:6" ht="45">
      <c r="A10394" s="612">
        <v>7049</v>
      </c>
      <c r="B10394" s="613" t="s">
        <v>9882</v>
      </c>
      <c r="C10394" s="614" t="s">
        <v>9209</v>
      </c>
      <c r="D10394" s="615">
        <v>213.23</v>
      </c>
      <c r="E10394" s="615">
        <v>17.88</v>
      </c>
      <c r="F10394" s="615">
        <v>231.11</v>
      </c>
    </row>
    <row r="10395" spans="1:6" ht="45">
      <c r="A10395" s="612">
        <v>7050</v>
      </c>
      <c r="B10395" s="613" t="s">
        <v>9883</v>
      </c>
      <c r="C10395" s="614" t="s">
        <v>9211</v>
      </c>
      <c r="D10395" s="615">
        <v>60.38</v>
      </c>
      <c r="E10395" s="615">
        <v>17.88</v>
      </c>
      <c r="F10395" s="615">
        <v>78.260000000000005</v>
      </c>
    </row>
    <row r="10396" spans="1:6" ht="45">
      <c r="A10396" s="612">
        <v>7051</v>
      </c>
      <c r="B10396" s="613" t="s">
        <v>9884</v>
      </c>
      <c r="C10396" s="614" t="s">
        <v>5337</v>
      </c>
      <c r="D10396" s="615">
        <v>47.15</v>
      </c>
      <c r="E10396" s="615">
        <v>0</v>
      </c>
      <c r="F10396" s="615">
        <v>47.15</v>
      </c>
    </row>
    <row r="10397" spans="1:6" ht="45">
      <c r="A10397" s="612">
        <v>7052</v>
      </c>
      <c r="B10397" s="613" t="s">
        <v>9885</v>
      </c>
      <c r="C10397" s="614" t="s">
        <v>5337</v>
      </c>
      <c r="D10397" s="615">
        <v>6.54</v>
      </c>
      <c r="E10397" s="615">
        <v>0</v>
      </c>
      <c r="F10397" s="615">
        <v>6.54</v>
      </c>
    </row>
    <row r="10398" spans="1:6" ht="45">
      <c r="A10398" s="612">
        <v>7053</v>
      </c>
      <c r="B10398" s="613" t="s">
        <v>9886</v>
      </c>
      <c r="C10398" s="614" t="s">
        <v>5337</v>
      </c>
      <c r="D10398" s="615">
        <v>59.01</v>
      </c>
      <c r="E10398" s="615">
        <v>0</v>
      </c>
      <c r="F10398" s="615">
        <v>59.01</v>
      </c>
    </row>
    <row r="10399" spans="1:6" ht="45">
      <c r="A10399" s="612">
        <v>7054</v>
      </c>
      <c r="B10399" s="613" t="s">
        <v>9887</v>
      </c>
      <c r="C10399" s="614" t="s">
        <v>5337</v>
      </c>
      <c r="D10399" s="615">
        <v>93.84</v>
      </c>
      <c r="E10399" s="615">
        <v>0</v>
      </c>
      <c r="F10399" s="615">
        <v>93.84</v>
      </c>
    </row>
    <row r="10400" spans="1:6" ht="45">
      <c r="A10400" s="612">
        <v>53788</v>
      </c>
      <c r="B10400" s="613" t="s">
        <v>9888</v>
      </c>
      <c r="C10400" s="614" t="s">
        <v>5337</v>
      </c>
      <c r="D10400" s="615">
        <v>60.06</v>
      </c>
      <c r="E10400" s="615">
        <v>0</v>
      </c>
      <c r="F10400" s="615">
        <v>60.06</v>
      </c>
    </row>
    <row r="10401" spans="1:6" ht="45">
      <c r="A10401" s="612">
        <v>53818</v>
      </c>
      <c r="B10401" s="613" t="s">
        <v>9889</v>
      </c>
      <c r="C10401" s="614" t="s">
        <v>5337</v>
      </c>
      <c r="D10401" s="615">
        <v>10.26</v>
      </c>
      <c r="E10401" s="615">
        <v>0</v>
      </c>
      <c r="F10401" s="615">
        <v>10.26</v>
      </c>
    </row>
    <row r="10402" spans="1:6" ht="45">
      <c r="A10402" s="612">
        <v>55263</v>
      </c>
      <c r="B10402" s="613" t="s">
        <v>9890</v>
      </c>
      <c r="C10402" s="614" t="s">
        <v>5337</v>
      </c>
      <c r="D10402" s="615">
        <v>67.739999999999995</v>
      </c>
      <c r="E10402" s="615">
        <v>0</v>
      </c>
      <c r="F10402" s="615">
        <v>67.739999999999995</v>
      </c>
    </row>
    <row r="10403" spans="1:6" ht="45">
      <c r="A10403" s="612">
        <v>73309</v>
      </c>
      <c r="B10403" s="613" t="s">
        <v>9891</v>
      </c>
      <c r="C10403" s="614" t="s">
        <v>5337</v>
      </c>
      <c r="D10403" s="615">
        <v>35.36</v>
      </c>
      <c r="E10403" s="615">
        <v>0</v>
      </c>
      <c r="F10403" s="615">
        <v>35.36</v>
      </c>
    </row>
    <row r="10404" spans="1:6" ht="45">
      <c r="A10404" s="612">
        <v>73313</v>
      </c>
      <c r="B10404" s="613" t="s">
        <v>9892</v>
      </c>
      <c r="C10404" s="614" t="s">
        <v>5337</v>
      </c>
      <c r="D10404" s="615">
        <v>4.91</v>
      </c>
      <c r="E10404" s="615">
        <v>0</v>
      </c>
      <c r="F10404" s="615">
        <v>4.91</v>
      </c>
    </row>
    <row r="10405" spans="1:6" ht="30">
      <c r="A10405" s="612">
        <v>6879</v>
      </c>
      <c r="B10405" s="613" t="s">
        <v>9893</v>
      </c>
      <c r="C10405" s="614" t="s">
        <v>9209</v>
      </c>
      <c r="D10405" s="615">
        <v>201.5</v>
      </c>
      <c r="E10405" s="615">
        <v>17.88</v>
      </c>
      <c r="F10405" s="615">
        <v>219.38</v>
      </c>
    </row>
    <row r="10406" spans="1:6" ht="30">
      <c r="A10406" s="612">
        <v>6880</v>
      </c>
      <c r="B10406" s="613" t="s">
        <v>9894</v>
      </c>
      <c r="C10406" s="614" t="s">
        <v>9211</v>
      </c>
      <c r="D10406" s="615">
        <v>67.23</v>
      </c>
      <c r="E10406" s="615">
        <v>17.88</v>
      </c>
      <c r="F10406" s="615">
        <v>85.11</v>
      </c>
    </row>
    <row r="10407" spans="1:6" ht="30">
      <c r="A10407" s="612">
        <v>89280</v>
      </c>
      <c r="B10407" s="613" t="s">
        <v>9895</v>
      </c>
      <c r="C10407" s="614" t="s">
        <v>5337</v>
      </c>
      <c r="D10407" s="615">
        <v>41.77</v>
      </c>
      <c r="E10407" s="615">
        <v>0</v>
      </c>
      <c r="F10407" s="615">
        <v>41.77</v>
      </c>
    </row>
    <row r="10408" spans="1:6" ht="30">
      <c r="A10408" s="612">
        <v>89281</v>
      </c>
      <c r="B10408" s="613" t="s">
        <v>9896</v>
      </c>
      <c r="C10408" s="614" t="s">
        <v>5337</v>
      </c>
      <c r="D10408" s="615">
        <v>5.79</v>
      </c>
      <c r="E10408" s="615">
        <v>0</v>
      </c>
      <c r="F10408" s="615">
        <v>5.79</v>
      </c>
    </row>
    <row r="10409" spans="1:6" ht="45">
      <c r="A10409" s="612">
        <v>89210</v>
      </c>
      <c r="B10409" s="613" t="s">
        <v>9897</v>
      </c>
      <c r="C10409" s="614" t="s">
        <v>5337</v>
      </c>
      <c r="D10409" s="615">
        <v>34.01</v>
      </c>
      <c r="E10409" s="615">
        <v>0</v>
      </c>
      <c r="F10409" s="615">
        <v>34.01</v>
      </c>
    </row>
    <row r="10410" spans="1:6" ht="45">
      <c r="A10410" s="612">
        <v>89211</v>
      </c>
      <c r="B10410" s="613" t="s">
        <v>9898</v>
      </c>
      <c r="C10410" s="614" t="s">
        <v>5337</v>
      </c>
      <c r="D10410" s="615">
        <v>4.72</v>
      </c>
      <c r="E10410" s="615">
        <v>0</v>
      </c>
      <c r="F10410" s="615">
        <v>4.72</v>
      </c>
    </row>
    <row r="10411" spans="1:6" ht="30">
      <c r="A10411" s="612">
        <v>95631</v>
      </c>
      <c r="B10411" s="613" t="s">
        <v>9899</v>
      </c>
      <c r="C10411" s="614" t="s">
        <v>9209</v>
      </c>
      <c r="D10411" s="615">
        <v>222.15</v>
      </c>
      <c r="E10411" s="615">
        <v>17.88</v>
      </c>
      <c r="F10411" s="615">
        <v>240.03</v>
      </c>
    </row>
    <row r="10412" spans="1:6" ht="45">
      <c r="A10412" s="612">
        <v>93244</v>
      </c>
      <c r="B10412" s="613" t="s">
        <v>9900</v>
      </c>
      <c r="C10412" s="614" t="s">
        <v>9211</v>
      </c>
      <c r="D10412" s="615">
        <v>46.96</v>
      </c>
      <c r="E10412" s="615">
        <v>17.88</v>
      </c>
      <c r="F10412" s="615">
        <v>64.84</v>
      </c>
    </row>
    <row r="10413" spans="1:6" ht="30">
      <c r="A10413" s="612">
        <v>95632</v>
      </c>
      <c r="B10413" s="613" t="s">
        <v>9901</v>
      </c>
      <c r="C10413" s="614" t="s">
        <v>9211</v>
      </c>
      <c r="D10413" s="615">
        <v>64.63</v>
      </c>
      <c r="E10413" s="615">
        <v>17.88</v>
      </c>
      <c r="F10413" s="615">
        <v>82.51</v>
      </c>
    </row>
    <row r="10414" spans="1:6" ht="45">
      <c r="A10414" s="612">
        <v>93238</v>
      </c>
      <c r="B10414" s="613" t="s">
        <v>9902</v>
      </c>
      <c r="C10414" s="614" t="s">
        <v>5337</v>
      </c>
      <c r="D10414" s="615">
        <v>1.42</v>
      </c>
      <c r="E10414" s="615">
        <v>0</v>
      </c>
      <c r="F10414" s="615">
        <v>1.42</v>
      </c>
    </row>
    <row r="10415" spans="1:6" ht="45">
      <c r="A10415" s="612">
        <v>93239</v>
      </c>
      <c r="B10415" s="613" t="s">
        <v>9903</v>
      </c>
      <c r="C10415" s="614" t="s">
        <v>5337</v>
      </c>
      <c r="D10415" s="615">
        <v>6.45</v>
      </c>
      <c r="E10415" s="615">
        <v>0</v>
      </c>
      <c r="F10415" s="615">
        <v>6.45</v>
      </c>
    </row>
    <row r="10416" spans="1:6" ht="45">
      <c r="A10416" s="612">
        <v>93240</v>
      </c>
      <c r="B10416" s="613" t="s">
        <v>9904</v>
      </c>
      <c r="C10416" s="614" t="s">
        <v>5337</v>
      </c>
      <c r="D10416" s="615">
        <v>12.58</v>
      </c>
      <c r="E10416" s="615">
        <v>0</v>
      </c>
      <c r="F10416" s="615">
        <v>12.58</v>
      </c>
    </row>
    <row r="10417" spans="1:6" ht="30">
      <c r="A10417" s="612">
        <v>95627</v>
      </c>
      <c r="B10417" s="613" t="s">
        <v>9905</v>
      </c>
      <c r="C10417" s="614" t="s">
        <v>5337</v>
      </c>
      <c r="D10417" s="615">
        <v>50.88</v>
      </c>
      <c r="E10417" s="615">
        <v>0</v>
      </c>
      <c r="F10417" s="615">
        <v>50.88</v>
      </c>
    </row>
    <row r="10418" spans="1:6" ht="30">
      <c r="A10418" s="612">
        <v>95628</v>
      </c>
      <c r="B10418" s="613" t="s">
        <v>9906</v>
      </c>
      <c r="C10418" s="614" t="s">
        <v>5337</v>
      </c>
      <c r="D10418" s="615">
        <v>7.06</v>
      </c>
      <c r="E10418" s="615">
        <v>0</v>
      </c>
      <c r="F10418" s="615">
        <v>7.06</v>
      </c>
    </row>
    <row r="10419" spans="1:6" ht="30">
      <c r="A10419" s="612">
        <v>95629</v>
      </c>
      <c r="B10419" s="613" t="s">
        <v>9907</v>
      </c>
      <c r="C10419" s="614" t="s">
        <v>5337</v>
      </c>
      <c r="D10419" s="615">
        <v>63.68</v>
      </c>
      <c r="E10419" s="615">
        <v>0</v>
      </c>
      <c r="F10419" s="615">
        <v>63.68</v>
      </c>
    </row>
    <row r="10420" spans="1:6" ht="45">
      <c r="A10420" s="612">
        <v>95630</v>
      </c>
      <c r="B10420" s="613" t="s">
        <v>9908</v>
      </c>
      <c r="C10420" s="614" t="s">
        <v>5337</v>
      </c>
      <c r="D10420" s="615">
        <v>93.84</v>
      </c>
      <c r="E10420" s="615">
        <v>0</v>
      </c>
      <c r="F10420" s="615">
        <v>93.84</v>
      </c>
    </row>
    <row r="10421" spans="1:6">
      <c r="A10421" s="621"/>
      <c r="B10421" s="627" t="s">
        <v>11763</v>
      </c>
      <c r="C10421" s="628"/>
      <c r="D10421" s="629"/>
      <c r="E10421" s="629"/>
      <c r="F10421" s="629"/>
    </row>
    <row r="10422" spans="1:6" ht="30">
      <c r="A10422" s="612">
        <v>95282</v>
      </c>
      <c r="B10422" s="613" t="s">
        <v>11801</v>
      </c>
      <c r="C10422" s="614" t="s">
        <v>9209</v>
      </c>
      <c r="D10422" s="615">
        <v>8.7200000000000006</v>
      </c>
      <c r="E10422" s="615">
        <v>0</v>
      </c>
      <c r="F10422" s="615">
        <v>8.7200000000000006</v>
      </c>
    </row>
    <row r="10423" spans="1:6" ht="30">
      <c r="A10423" s="612">
        <v>95283</v>
      </c>
      <c r="B10423" s="613" t="s">
        <v>11804</v>
      </c>
      <c r="C10423" s="614" t="s">
        <v>9211</v>
      </c>
      <c r="D10423" s="615">
        <v>0.66</v>
      </c>
      <c r="E10423" s="615">
        <v>0</v>
      </c>
      <c r="F10423" s="615">
        <v>0.66</v>
      </c>
    </row>
    <row r="10424" spans="1:6" ht="30">
      <c r="A10424" s="612">
        <v>95278</v>
      </c>
      <c r="B10424" s="613" t="s">
        <v>11807</v>
      </c>
      <c r="C10424" s="614" t="s">
        <v>5337</v>
      </c>
      <c r="D10424" s="615">
        <v>0.6</v>
      </c>
      <c r="E10424" s="615">
        <v>0</v>
      </c>
      <c r="F10424" s="615">
        <v>0.6</v>
      </c>
    </row>
    <row r="10425" spans="1:6" ht="30">
      <c r="A10425" s="612">
        <v>95279</v>
      </c>
      <c r="B10425" s="613" t="s">
        <v>11808</v>
      </c>
      <c r="C10425" s="614" t="s">
        <v>5337</v>
      </c>
      <c r="D10425" s="615">
        <v>0.06</v>
      </c>
      <c r="E10425" s="615">
        <v>0</v>
      </c>
      <c r="F10425" s="615">
        <v>0.06</v>
      </c>
    </row>
    <row r="10426" spans="1:6" ht="30">
      <c r="A10426" s="612">
        <v>95280</v>
      </c>
      <c r="B10426" s="613" t="s">
        <v>11809</v>
      </c>
      <c r="C10426" s="614" t="s">
        <v>5337</v>
      </c>
      <c r="D10426" s="615">
        <v>0.57999999999999996</v>
      </c>
      <c r="E10426" s="615">
        <v>0</v>
      </c>
      <c r="F10426" s="615">
        <v>0.57999999999999996</v>
      </c>
    </row>
    <row r="10427" spans="1:6" ht="30">
      <c r="A10427" s="612">
        <v>95281</v>
      </c>
      <c r="B10427" s="613" t="s">
        <v>11810</v>
      </c>
      <c r="C10427" s="614" t="s">
        <v>5337</v>
      </c>
      <c r="D10427" s="615">
        <v>7.48</v>
      </c>
      <c r="E10427" s="615">
        <v>0</v>
      </c>
      <c r="F10427" s="615">
        <v>7.48</v>
      </c>
    </row>
    <row r="10428" spans="1:6">
      <c r="A10428" s="621"/>
      <c r="B10428" s="627" t="s">
        <v>11764</v>
      </c>
      <c r="C10428" s="628"/>
      <c r="D10428" s="629"/>
      <c r="E10428" s="629"/>
      <c r="F10428" s="629"/>
    </row>
    <row r="10429" spans="1:6" ht="30">
      <c r="A10429" s="612">
        <v>95270</v>
      </c>
      <c r="B10429" s="613" t="s">
        <v>9909</v>
      </c>
      <c r="C10429" s="614" t="s">
        <v>9209</v>
      </c>
      <c r="D10429" s="615">
        <v>8.52</v>
      </c>
      <c r="E10429" s="615">
        <v>0</v>
      </c>
      <c r="F10429" s="615">
        <v>8.52</v>
      </c>
    </row>
    <row r="10430" spans="1:6" ht="30">
      <c r="A10430" s="612">
        <v>95271</v>
      </c>
      <c r="B10430" s="613" t="s">
        <v>9910</v>
      </c>
      <c r="C10430" s="614" t="s">
        <v>9211</v>
      </c>
      <c r="D10430" s="615">
        <v>0.55000000000000004</v>
      </c>
      <c r="E10430" s="615">
        <v>0</v>
      </c>
      <c r="F10430" s="615">
        <v>0.55000000000000004</v>
      </c>
    </row>
    <row r="10431" spans="1:6" ht="30">
      <c r="A10431" s="612">
        <v>95266</v>
      </c>
      <c r="B10431" s="613" t="s">
        <v>9911</v>
      </c>
      <c r="C10431" s="614" t="s">
        <v>5337</v>
      </c>
      <c r="D10431" s="615">
        <v>0.5</v>
      </c>
      <c r="E10431" s="615">
        <v>0</v>
      </c>
      <c r="F10431" s="615">
        <v>0.5</v>
      </c>
    </row>
    <row r="10432" spans="1:6" ht="30">
      <c r="A10432" s="612">
        <v>95267</v>
      </c>
      <c r="B10432" s="613" t="s">
        <v>9912</v>
      </c>
      <c r="C10432" s="614" t="s">
        <v>5337</v>
      </c>
      <c r="D10432" s="615">
        <v>0.05</v>
      </c>
      <c r="E10432" s="615">
        <v>0</v>
      </c>
      <c r="F10432" s="615">
        <v>0.05</v>
      </c>
    </row>
    <row r="10433" spans="1:6" ht="30">
      <c r="A10433" s="612">
        <v>95268</v>
      </c>
      <c r="B10433" s="613" t="s">
        <v>9913</v>
      </c>
      <c r="C10433" s="614" t="s">
        <v>5337</v>
      </c>
      <c r="D10433" s="615">
        <v>0.49</v>
      </c>
      <c r="E10433" s="615">
        <v>0</v>
      </c>
      <c r="F10433" s="615">
        <v>0.49</v>
      </c>
    </row>
    <row r="10434" spans="1:6" ht="30">
      <c r="A10434" s="612">
        <v>95269</v>
      </c>
      <c r="B10434" s="613" t="s">
        <v>9914</v>
      </c>
      <c r="C10434" s="614" t="s">
        <v>5337</v>
      </c>
      <c r="D10434" s="615">
        <v>7.48</v>
      </c>
      <c r="E10434" s="615">
        <v>0</v>
      </c>
      <c r="F10434" s="615">
        <v>7.48</v>
      </c>
    </row>
    <row r="10435" spans="1:6">
      <c r="A10435" s="621"/>
      <c r="B10435" s="627" t="s">
        <v>9915</v>
      </c>
      <c r="C10435" s="628"/>
      <c r="D10435" s="629"/>
      <c r="E10435" s="629"/>
      <c r="F10435" s="629"/>
    </row>
    <row r="10436" spans="1:6" ht="30">
      <c r="A10436" s="612">
        <v>91277</v>
      </c>
      <c r="B10436" s="613" t="s">
        <v>9916</v>
      </c>
      <c r="C10436" s="614" t="s">
        <v>9209</v>
      </c>
      <c r="D10436" s="615">
        <v>8.69</v>
      </c>
      <c r="E10436" s="615">
        <v>0</v>
      </c>
      <c r="F10436" s="615">
        <v>8.69</v>
      </c>
    </row>
    <row r="10437" spans="1:6" ht="30">
      <c r="A10437" s="612">
        <v>91278</v>
      </c>
      <c r="B10437" s="613" t="s">
        <v>9917</v>
      </c>
      <c r="C10437" s="614" t="s">
        <v>9211</v>
      </c>
      <c r="D10437" s="615">
        <v>0.57999999999999996</v>
      </c>
      <c r="E10437" s="615">
        <v>0</v>
      </c>
      <c r="F10437" s="615">
        <v>0.57999999999999996</v>
      </c>
    </row>
    <row r="10438" spans="1:6" ht="30">
      <c r="A10438" s="612">
        <v>91273</v>
      </c>
      <c r="B10438" s="613" t="s">
        <v>9918</v>
      </c>
      <c r="C10438" s="614" t="s">
        <v>5337</v>
      </c>
      <c r="D10438" s="615">
        <v>0.51</v>
      </c>
      <c r="E10438" s="615">
        <v>0</v>
      </c>
      <c r="F10438" s="615">
        <v>0.51</v>
      </c>
    </row>
    <row r="10439" spans="1:6" ht="30">
      <c r="A10439" s="612">
        <v>91274</v>
      </c>
      <c r="B10439" s="613" t="s">
        <v>9919</v>
      </c>
      <c r="C10439" s="614" t="s">
        <v>5337</v>
      </c>
      <c r="D10439" s="615">
        <v>7.0000000000000007E-2</v>
      </c>
      <c r="E10439" s="615">
        <v>0</v>
      </c>
      <c r="F10439" s="615">
        <v>7.0000000000000007E-2</v>
      </c>
    </row>
    <row r="10440" spans="1:6" ht="30">
      <c r="A10440" s="612">
        <v>91275</v>
      </c>
      <c r="B10440" s="613" t="s">
        <v>9920</v>
      </c>
      <c r="C10440" s="614" t="s">
        <v>5337</v>
      </c>
      <c r="D10440" s="615">
        <v>0.63</v>
      </c>
      <c r="E10440" s="615">
        <v>0</v>
      </c>
      <c r="F10440" s="615">
        <v>0.63</v>
      </c>
    </row>
    <row r="10441" spans="1:6" ht="30">
      <c r="A10441" s="612">
        <v>91276</v>
      </c>
      <c r="B10441" s="613" t="s">
        <v>9921</v>
      </c>
      <c r="C10441" s="614" t="s">
        <v>5337</v>
      </c>
      <c r="D10441" s="615">
        <v>7.48</v>
      </c>
      <c r="E10441" s="615">
        <v>0</v>
      </c>
      <c r="F10441" s="615">
        <v>7.48</v>
      </c>
    </row>
    <row r="10442" spans="1:6">
      <c r="A10442" s="621"/>
      <c r="B10442" s="627" t="s">
        <v>9922</v>
      </c>
      <c r="C10442" s="610"/>
      <c r="D10442" s="611"/>
      <c r="E10442" s="611"/>
      <c r="F10442" s="611"/>
    </row>
    <row r="10443" spans="1:6" ht="30">
      <c r="A10443" s="612">
        <v>5658</v>
      </c>
      <c r="B10443" s="613" t="s">
        <v>9923</v>
      </c>
      <c r="C10443" s="614" t="s">
        <v>5337</v>
      </c>
      <c r="D10443" s="615">
        <v>2.85</v>
      </c>
      <c r="E10443" s="615">
        <v>0</v>
      </c>
      <c r="F10443" s="615">
        <v>2.85</v>
      </c>
    </row>
    <row r="10444" spans="1:6" ht="30">
      <c r="A10444" s="612">
        <v>5689</v>
      </c>
      <c r="B10444" s="613" t="s">
        <v>9924</v>
      </c>
      <c r="C10444" s="614" t="s">
        <v>9209</v>
      </c>
      <c r="D10444" s="615">
        <v>7.52</v>
      </c>
      <c r="E10444" s="615">
        <v>0</v>
      </c>
      <c r="F10444" s="615">
        <v>7.52</v>
      </c>
    </row>
    <row r="10445" spans="1:6" ht="30">
      <c r="A10445" s="612">
        <v>5690</v>
      </c>
      <c r="B10445" s="613" t="s">
        <v>9925</v>
      </c>
      <c r="C10445" s="614" t="s">
        <v>9211</v>
      </c>
      <c r="D10445" s="615">
        <v>4.67</v>
      </c>
      <c r="E10445" s="615">
        <v>0</v>
      </c>
      <c r="F10445" s="615">
        <v>4.67</v>
      </c>
    </row>
    <row r="10446" spans="1:6" ht="30">
      <c r="A10446" s="612">
        <v>5921</v>
      </c>
      <c r="B10446" s="613" t="s">
        <v>9926</v>
      </c>
      <c r="C10446" s="614" t="s">
        <v>9209</v>
      </c>
      <c r="D10446" s="615">
        <v>5.9</v>
      </c>
      <c r="E10446" s="615">
        <v>0</v>
      </c>
      <c r="F10446" s="615">
        <v>5.9</v>
      </c>
    </row>
    <row r="10447" spans="1:6" ht="30">
      <c r="A10447" s="612">
        <v>5923</v>
      </c>
      <c r="B10447" s="613" t="s">
        <v>9927</v>
      </c>
      <c r="C10447" s="614" t="s">
        <v>9211</v>
      </c>
      <c r="D10447" s="615">
        <v>3.67</v>
      </c>
      <c r="E10447" s="615">
        <v>0</v>
      </c>
      <c r="F10447" s="615">
        <v>3.67</v>
      </c>
    </row>
    <row r="10448" spans="1:6" ht="30">
      <c r="A10448" s="612">
        <v>53840</v>
      </c>
      <c r="B10448" s="613" t="s">
        <v>9928</v>
      </c>
      <c r="C10448" s="614" t="s">
        <v>5337</v>
      </c>
      <c r="D10448" s="615">
        <v>3.22</v>
      </c>
      <c r="E10448" s="615">
        <v>0</v>
      </c>
      <c r="F10448" s="615">
        <v>3.22</v>
      </c>
    </row>
    <row r="10449" spans="1:6" ht="30">
      <c r="A10449" s="612">
        <v>53841</v>
      </c>
      <c r="B10449" s="613" t="s">
        <v>9929</v>
      </c>
      <c r="C10449" s="614" t="s">
        <v>5337</v>
      </c>
      <c r="D10449" s="615">
        <v>2.23</v>
      </c>
      <c r="E10449" s="615">
        <v>0</v>
      </c>
      <c r="F10449" s="615">
        <v>2.23</v>
      </c>
    </row>
    <row r="10450" spans="1:6" ht="30">
      <c r="A10450" s="612">
        <v>87026</v>
      </c>
      <c r="B10450" s="613" t="s">
        <v>9930</v>
      </c>
      <c r="C10450" s="614" t="s">
        <v>5337</v>
      </c>
      <c r="D10450" s="615">
        <v>0.45</v>
      </c>
      <c r="E10450" s="615">
        <v>0</v>
      </c>
      <c r="F10450" s="615">
        <v>0.45</v>
      </c>
    </row>
    <row r="10451" spans="1:6" ht="30">
      <c r="A10451" s="612">
        <v>88855</v>
      </c>
      <c r="B10451" s="613" t="s">
        <v>9931</v>
      </c>
      <c r="C10451" s="614" t="s">
        <v>5337</v>
      </c>
      <c r="D10451" s="615">
        <v>4.0999999999999996</v>
      </c>
      <c r="E10451" s="615">
        <v>0</v>
      </c>
      <c r="F10451" s="615">
        <v>4.0999999999999996</v>
      </c>
    </row>
    <row r="10452" spans="1:6" ht="30">
      <c r="A10452" s="612">
        <v>88856</v>
      </c>
      <c r="B10452" s="613" t="s">
        <v>9932</v>
      </c>
      <c r="C10452" s="614" t="s">
        <v>5337</v>
      </c>
      <c r="D10452" s="615">
        <v>0.56999999999999995</v>
      </c>
      <c r="E10452" s="615">
        <v>0</v>
      </c>
      <c r="F10452" s="615">
        <v>0.56999999999999995</v>
      </c>
    </row>
    <row r="10453" spans="1:6">
      <c r="A10453" s="621"/>
      <c r="B10453" s="627" t="s">
        <v>9933</v>
      </c>
      <c r="C10453" s="628"/>
      <c r="D10453" s="629"/>
      <c r="E10453" s="629"/>
      <c r="F10453" s="629"/>
    </row>
    <row r="10454" spans="1:6" ht="30">
      <c r="A10454" s="612">
        <v>5779</v>
      </c>
      <c r="B10454" s="613" t="s">
        <v>9934</v>
      </c>
      <c r="C10454" s="614" t="s">
        <v>5337</v>
      </c>
      <c r="D10454" s="615">
        <v>82.94</v>
      </c>
      <c r="E10454" s="615">
        <v>0</v>
      </c>
      <c r="F10454" s="615">
        <v>82.94</v>
      </c>
    </row>
    <row r="10455" spans="1:6" ht="30">
      <c r="A10455" s="612">
        <v>5932</v>
      </c>
      <c r="B10455" s="613" t="s">
        <v>9935</v>
      </c>
      <c r="C10455" s="614" t="s">
        <v>9209</v>
      </c>
      <c r="D10455" s="615">
        <v>238.5</v>
      </c>
      <c r="E10455" s="615">
        <v>24.38</v>
      </c>
      <c r="F10455" s="615">
        <v>262.88</v>
      </c>
    </row>
    <row r="10456" spans="1:6" ht="30">
      <c r="A10456" s="612">
        <v>5934</v>
      </c>
      <c r="B10456" s="613" t="s">
        <v>9936</v>
      </c>
      <c r="C10456" s="614" t="s">
        <v>9211</v>
      </c>
      <c r="D10456" s="615">
        <v>67.569999999999993</v>
      </c>
      <c r="E10456" s="615">
        <v>24.38</v>
      </c>
      <c r="F10456" s="615">
        <v>91.95</v>
      </c>
    </row>
    <row r="10457" spans="1:6" ht="30">
      <c r="A10457" s="612">
        <v>53849</v>
      </c>
      <c r="B10457" s="613" t="s">
        <v>9937</v>
      </c>
      <c r="C10457" s="614" t="s">
        <v>5337</v>
      </c>
      <c r="D10457" s="615">
        <v>87.99</v>
      </c>
      <c r="E10457" s="615">
        <v>0</v>
      </c>
      <c r="F10457" s="615">
        <v>87.99</v>
      </c>
    </row>
    <row r="10458" spans="1:6" ht="30">
      <c r="A10458" s="612">
        <v>89228</v>
      </c>
      <c r="B10458" s="613" t="s">
        <v>9938</v>
      </c>
      <c r="C10458" s="614" t="s">
        <v>5337</v>
      </c>
      <c r="D10458" s="615">
        <v>51.6</v>
      </c>
      <c r="E10458" s="615">
        <v>0</v>
      </c>
      <c r="F10458" s="615">
        <v>51.6</v>
      </c>
    </row>
    <row r="10459" spans="1:6" ht="30">
      <c r="A10459" s="612">
        <v>89229</v>
      </c>
      <c r="B10459" s="613" t="s">
        <v>9939</v>
      </c>
      <c r="C10459" s="614" t="s">
        <v>5337</v>
      </c>
      <c r="D10459" s="615">
        <v>9.2799999999999994</v>
      </c>
      <c r="E10459" s="615">
        <v>0</v>
      </c>
      <c r="F10459" s="615">
        <v>9.2799999999999994</v>
      </c>
    </row>
    <row r="10460" spans="1:6">
      <c r="A10460" s="621"/>
      <c r="B10460" s="627" t="s">
        <v>9940</v>
      </c>
      <c r="C10460" s="628"/>
      <c r="D10460" s="629"/>
      <c r="E10460" s="629"/>
      <c r="F10460" s="629"/>
    </row>
    <row r="10461" spans="1:6" ht="30">
      <c r="A10461" s="612">
        <v>89234</v>
      </c>
      <c r="B10461" s="613" t="s">
        <v>9941</v>
      </c>
      <c r="C10461" s="614" t="s">
        <v>9209</v>
      </c>
      <c r="D10461" s="615">
        <v>587.32000000000005</v>
      </c>
      <c r="E10461" s="615">
        <v>20.5</v>
      </c>
      <c r="F10461" s="615">
        <v>607.82000000000005</v>
      </c>
    </row>
    <row r="10462" spans="1:6" ht="30">
      <c r="A10462" s="612">
        <v>89242</v>
      </c>
      <c r="B10462" s="613" t="s">
        <v>9942</v>
      </c>
      <c r="C10462" s="614" t="s">
        <v>9209</v>
      </c>
      <c r="D10462" s="615">
        <v>1417.23</v>
      </c>
      <c r="E10462" s="615">
        <v>20.5</v>
      </c>
      <c r="F10462" s="615">
        <v>1437.73</v>
      </c>
    </row>
    <row r="10463" spans="1:6" ht="30">
      <c r="A10463" s="612">
        <v>89235</v>
      </c>
      <c r="B10463" s="613" t="s">
        <v>9943</v>
      </c>
      <c r="C10463" s="614" t="s">
        <v>9211</v>
      </c>
      <c r="D10463" s="615">
        <v>166.14</v>
      </c>
      <c r="E10463" s="615">
        <v>20.5</v>
      </c>
      <c r="F10463" s="615">
        <v>186.64</v>
      </c>
    </row>
    <row r="10464" spans="1:6" ht="30">
      <c r="A10464" s="612">
        <v>89243</v>
      </c>
      <c r="B10464" s="613" t="s">
        <v>9944</v>
      </c>
      <c r="C10464" s="614" t="s">
        <v>9211</v>
      </c>
      <c r="D10464" s="615">
        <v>379.15</v>
      </c>
      <c r="E10464" s="615">
        <v>20.5</v>
      </c>
      <c r="F10464" s="615">
        <v>399.65</v>
      </c>
    </row>
    <row r="10465" spans="1:6">
      <c r="A10465" s="621"/>
      <c r="B10465" s="627" t="s">
        <v>9945</v>
      </c>
      <c r="C10465" s="628"/>
      <c r="D10465" s="629"/>
      <c r="E10465" s="629"/>
      <c r="F10465" s="629"/>
    </row>
    <row r="10466" spans="1:6" ht="30">
      <c r="A10466" s="612">
        <v>89250</v>
      </c>
      <c r="B10466" s="613" t="s">
        <v>9946</v>
      </c>
      <c r="C10466" s="614" t="s">
        <v>9209</v>
      </c>
      <c r="D10466" s="615">
        <v>1224.69</v>
      </c>
      <c r="E10466" s="615">
        <v>20.5</v>
      </c>
      <c r="F10466" s="615">
        <v>1245.19</v>
      </c>
    </row>
    <row r="10467" spans="1:6" ht="30">
      <c r="A10467" s="612">
        <v>89251</v>
      </c>
      <c r="B10467" s="613" t="s">
        <v>9947</v>
      </c>
      <c r="C10467" s="614" t="s">
        <v>9211</v>
      </c>
      <c r="D10467" s="615">
        <v>330.34</v>
      </c>
      <c r="E10467" s="615">
        <v>20.5</v>
      </c>
      <c r="F10467" s="615">
        <v>350.84</v>
      </c>
    </row>
    <row r="10468" spans="1:6" ht="30">
      <c r="A10468" s="612">
        <v>89246</v>
      </c>
      <c r="B10468" s="613" t="s">
        <v>9948</v>
      </c>
      <c r="C10468" s="614" t="s">
        <v>5337</v>
      </c>
      <c r="D10468" s="615">
        <v>279.38</v>
      </c>
      <c r="E10468" s="615">
        <v>0</v>
      </c>
      <c r="F10468" s="615">
        <v>279.38</v>
      </c>
    </row>
    <row r="10469" spans="1:6" ht="30">
      <c r="A10469" s="612">
        <v>89247</v>
      </c>
      <c r="B10469" s="613" t="s">
        <v>9949</v>
      </c>
      <c r="C10469" s="614" t="s">
        <v>5337</v>
      </c>
      <c r="D10469" s="615">
        <v>44.27</v>
      </c>
      <c r="E10469" s="615">
        <v>0</v>
      </c>
      <c r="F10469" s="615">
        <v>44.27</v>
      </c>
    </row>
    <row r="10470" spans="1:6" ht="30">
      <c r="A10470" s="612">
        <v>89248</v>
      </c>
      <c r="B10470" s="613" t="s">
        <v>9950</v>
      </c>
      <c r="C10470" s="614" t="s">
        <v>5337</v>
      </c>
      <c r="D10470" s="615">
        <v>498.34</v>
      </c>
      <c r="E10470" s="615">
        <v>0</v>
      </c>
      <c r="F10470" s="615">
        <v>498.34</v>
      </c>
    </row>
    <row r="10471" spans="1:6" ht="30">
      <c r="A10471" s="612">
        <v>89249</v>
      </c>
      <c r="B10471" s="613" t="s">
        <v>9951</v>
      </c>
      <c r="C10471" s="614" t="s">
        <v>5337</v>
      </c>
      <c r="D10471" s="615">
        <v>396.01</v>
      </c>
      <c r="E10471" s="615">
        <v>0</v>
      </c>
      <c r="F10471" s="615">
        <v>396.01</v>
      </c>
    </row>
    <row r="10472" spans="1:6">
      <c r="A10472" s="621"/>
      <c r="B10472" s="627" t="s">
        <v>9952</v>
      </c>
      <c r="C10472" s="628"/>
      <c r="D10472" s="629"/>
      <c r="E10472" s="629"/>
      <c r="F10472" s="629"/>
    </row>
    <row r="10473" spans="1:6">
      <c r="A10473" s="612">
        <v>92118</v>
      </c>
      <c r="B10473" s="613" t="s">
        <v>9953</v>
      </c>
      <c r="C10473" s="614" t="s">
        <v>9209</v>
      </c>
      <c r="D10473" s="615">
        <v>0.39</v>
      </c>
      <c r="E10473" s="615">
        <v>0</v>
      </c>
      <c r="F10473" s="615">
        <v>0.39</v>
      </c>
    </row>
    <row r="10474" spans="1:6">
      <c r="A10474" s="612">
        <v>92119</v>
      </c>
      <c r="B10474" s="613" t="s">
        <v>9954</v>
      </c>
      <c r="C10474" s="614" t="s">
        <v>9211</v>
      </c>
      <c r="D10474" s="615">
        <v>0.24</v>
      </c>
      <c r="E10474" s="615">
        <v>0</v>
      </c>
      <c r="F10474" s="615">
        <v>0.24</v>
      </c>
    </row>
    <row r="10475" spans="1:6">
      <c r="A10475" s="612">
        <v>92114</v>
      </c>
      <c r="B10475" s="613" t="s">
        <v>9955</v>
      </c>
      <c r="C10475" s="614" t="s">
        <v>5337</v>
      </c>
      <c r="D10475" s="615">
        <v>0.22</v>
      </c>
      <c r="E10475" s="615">
        <v>0</v>
      </c>
      <c r="F10475" s="615">
        <v>0.22</v>
      </c>
    </row>
    <row r="10476" spans="1:6">
      <c r="A10476" s="612">
        <v>92115</v>
      </c>
      <c r="B10476" s="613" t="s">
        <v>10342</v>
      </c>
      <c r="C10476" s="614" t="s">
        <v>5337</v>
      </c>
      <c r="D10476" s="615">
        <v>0.02</v>
      </c>
      <c r="E10476" s="615">
        <v>0</v>
      </c>
      <c r="F10476" s="615">
        <v>0.02</v>
      </c>
    </row>
    <row r="10477" spans="1:6">
      <c r="A10477" s="612">
        <v>92116</v>
      </c>
      <c r="B10477" s="613" t="s">
        <v>9956</v>
      </c>
      <c r="C10477" s="614" t="s">
        <v>5337</v>
      </c>
      <c r="D10477" s="615">
        <v>0.15</v>
      </c>
      <c r="E10477" s="615">
        <v>0</v>
      </c>
      <c r="F10477" s="615">
        <v>0.15</v>
      </c>
    </row>
    <row r="10478" spans="1:6">
      <c r="A10478" s="621"/>
      <c r="B10478" s="627" t="s">
        <v>9957</v>
      </c>
      <c r="C10478" s="628"/>
      <c r="D10478" s="629"/>
      <c r="E10478" s="629"/>
      <c r="F10478" s="629"/>
    </row>
    <row r="10479" spans="1:6" ht="30">
      <c r="A10479" s="612">
        <v>5835</v>
      </c>
      <c r="B10479" s="613" t="s">
        <v>9958</v>
      </c>
      <c r="C10479" s="614" t="s">
        <v>9209</v>
      </c>
      <c r="D10479" s="615">
        <v>375.32</v>
      </c>
      <c r="E10479" s="615">
        <v>20.5</v>
      </c>
      <c r="F10479" s="615">
        <v>395.82</v>
      </c>
    </row>
    <row r="10480" spans="1:6" ht="30">
      <c r="A10480" s="612">
        <v>5837</v>
      </c>
      <c r="B10480" s="613" t="s">
        <v>9959</v>
      </c>
      <c r="C10480" s="614" t="s">
        <v>9211</v>
      </c>
      <c r="D10480" s="615">
        <v>123.12</v>
      </c>
      <c r="E10480" s="615">
        <v>20.5</v>
      </c>
      <c r="F10480" s="615">
        <v>143.62</v>
      </c>
    </row>
    <row r="10481" spans="1:6" ht="30">
      <c r="A10481" s="612">
        <v>5710</v>
      </c>
      <c r="B10481" s="613" t="s">
        <v>9960</v>
      </c>
      <c r="C10481" s="614" t="s">
        <v>5337</v>
      </c>
      <c r="D10481" s="615">
        <v>158.61000000000001</v>
      </c>
      <c r="E10481" s="615">
        <v>0</v>
      </c>
      <c r="F10481" s="615">
        <v>158.61000000000001</v>
      </c>
    </row>
    <row r="10482" spans="1:6" ht="30">
      <c r="A10482" s="612">
        <v>5711</v>
      </c>
      <c r="B10482" s="613" t="s">
        <v>9961</v>
      </c>
      <c r="C10482" s="614" t="s">
        <v>5337</v>
      </c>
      <c r="D10482" s="615">
        <v>93.59</v>
      </c>
      <c r="E10482" s="615">
        <v>0</v>
      </c>
      <c r="F10482" s="615">
        <v>93.59</v>
      </c>
    </row>
    <row r="10483" spans="1:6" ht="30">
      <c r="A10483" s="612">
        <v>89257</v>
      </c>
      <c r="B10483" s="613" t="s">
        <v>9962</v>
      </c>
      <c r="C10483" s="614" t="s">
        <v>9209</v>
      </c>
      <c r="D10483" s="615">
        <v>321.2</v>
      </c>
      <c r="E10483" s="615">
        <v>20.5</v>
      </c>
      <c r="F10483" s="615">
        <v>341.7</v>
      </c>
    </row>
    <row r="10484" spans="1:6" ht="30">
      <c r="A10484" s="612">
        <v>89258</v>
      </c>
      <c r="B10484" s="613" t="s">
        <v>9963</v>
      </c>
      <c r="C10484" s="614" t="s">
        <v>9211</v>
      </c>
      <c r="D10484" s="615">
        <v>102.1</v>
      </c>
      <c r="E10484" s="615">
        <v>20.5</v>
      </c>
      <c r="F10484" s="615">
        <v>122.6</v>
      </c>
    </row>
    <row r="10485" spans="1:6" ht="30">
      <c r="A10485" s="612">
        <v>89240</v>
      </c>
      <c r="B10485" s="613" t="s">
        <v>9964</v>
      </c>
      <c r="C10485" s="614" t="s">
        <v>5337</v>
      </c>
      <c r="D10485" s="615">
        <v>98.67</v>
      </c>
      <c r="E10485" s="615">
        <v>0</v>
      </c>
      <c r="F10485" s="615">
        <v>98.67</v>
      </c>
    </row>
    <row r="10486" spans="1:6" ht="30">
      <c r="A10486" s="612">
        <v>89241</v>
      </c>
      <c r="B10486" s="613" t="s">
        <v>9965</v>
      </c>
      <c r="C10486" s="614" t="s">
        <v>5337</v>
      </c>
      <c r="D10486" s="615">
        <v>17.760000000000002</v>
      </c>
      <c r="E10486" s="615">
        <v>0</v>
      </c>
      <c r="F10486" s="615">
        <v>17.760000000000002</v>
      </c>
    </row>
    <row r="10487" spans="1:6" ht="30">
      <c r="A10487" s="612">
        <v>89253</v>
      </c>
      <c r="B10487" s="613" t="s">
        <v>9966</v>
      </c>
      <c r="C10487" s="614" t="s">
        <v>5337</v>
      </c>
      <c r="D10487" s="615">
        <v>80.86</v>
      </c>
      <c r="E10487" s="615">
        <v>0</v>
      </c>
      <c r="F10487" s="615">
        <v>80.86</v>
      </c>
    </row>
    <row r="10488" spans="1:6" ht="30">
      <c r="A10488" s="612">
        <v>89254</v>
      </c>
      <c r="B10488" s="613" t="s">
        <v>9967</v>
      </c>
      <c r="C10488" s="614" t="s">
        <v>5337</v>
      </c>
      <c r="D10488" s="615">
        <v>14.55</v>
      </c>
      <c r="E10488" s="615">
        <v>0</v>
      </c>
      <c r="F10488" s="615">
        <v>14.55</v>
      </c>
    </row>
    <row r="10489" spans="1:6" ht="30">
      <c r="A10489" s="612">
        <v>89255</v>
      </c>
      <c r="B10489" s="613" t="s">
        <v>9968</v>
      </c>
      <c r="C10489" s="614" t="s">
        <v>5337</v>
      </c>
      <c r="D10489" s="615">
        <v>129.97999999999999</v>
      </c>
      <c r="E10489" s="615">
        <v>0</v>
      </c>
      <c r="F10489" s="615">
        <v>129.97999999999999</v>
      </c>
    </row>
    <row r="10490" spans="1:6" ht="30">
      <c r="A10490" s="612">
        <v>89256</v>
      </c>
      <c r="B10490" s="613" t="s">
        <v>9969</v>
      </c>
      <c r="C10490" s="614" t="s">
        <v>5337</v>
      </c>
      <c r="D10490" s="615">
        <v>89.12</v>
      </c>
      <c r="E10490" s="615">
        <v>0</v>
      </c>
      <c r="F10490" s="615">
        <v>89.12</v>
      </c>
    </row>
    <row r="10491" spans="1:6">
      <c r="A10491" s="621"/>
      <c r="B10491" s="627" t="s">
        <v>9970</v>
      </c>
      <c r="C10491" s="628"/>
      <c r="D10491" s="629"/>
      <c r="E10491" s="629"/>
      <c r="F10491" s="629"/>
    </row>
    <row r="10492" spans="1:6" ht="30">
      <c r="A10492" s="612">
        <v>96301</v>
      </c>
      <c r="B10492" s="613" t="s">
        <v>9971</v>
      </c>
      <c r="C10492" s="614" t="s">
        <v>5337</v>
      </c>
      <c r="D10492" s="615">
        <v>51.64</v>
      </c>
      <c r="E10492" s="615">
        <v>0</v>
      </c>
      <c r="F10492" s="615">
        <v>51.64</v>
      </c>
    </row>
    <row r="10493" spans="1:6" ht="30">
      <c r="A10493" s="612">
        <v>90625</v>
      </c>
      <c r="B10493" s="613" t="s">
        <v>9972</v>
      </c>
      <c r="C10493" s="614" t="s">
        <v>9209</v>
      </c>
      <c r="D10493" s="615">
        <v>6.25</v>
      </c>
      <c r="E10493" s="615">
        <v>0</v>
      </c>
      <c r="F10493" s="615">
        <v>6.25</v>
      </c>
    </row>
    <row r="10494" spans="1:6" ht="30">
      <c r="A10494" s="612">
        <v>90631</v>
      </c>
      <c r="B10494" s="613" t="s">
        <v>9973</v>
      </c>
      <c r="C10494" s="614" t="s">
        <v>9209</v>
      </c>
      <c r="D10494" s="615">
        <v>135</v>
      </c>
      <c r="E10494" s="615">
        <v>21.12</v>
      </c>
      <c r="F10494" s="615">
        <v>156.12</v>
      </c>
    </row>
    <row r="10495" spans="1:6" ht="45">
      <c r="A10495" s="612">
        <v>90680</v>
      </c>
      <c r="B10495" s="613" t="s">
        <v>9975</v>
      </c>
      <c r="C10495" s="614" t="s">
        <v>9209</v>
      </c>
      <c r="D10495" s="615">
        <v>407.63</v>
      </c>
      <c r="E10495" s="615">
        <v>21.12</v>
      </c>
      <c r="F10495" s="615">
        <v>428.75</v>
      </c>
    </row>
    <row r="10496" spans="1:6" ht="30">
      <c r="A10496" s="612">
        <v>90626</v>
      </c>
      <c r="B10496" s="613" t="s">
        <v>9976</v>
      </c>
      <c r="C10496" s="614" t="s">
        <v>9211</v>
      </c>
      <c r="D10496" s="615">
        <v>1.99</v>
      </c>
      <c r="E10496" s="615">
        <v>0</v>
      </c>
      <c r="F10496" s="615">
        <v>1.99</v>
      </c>
    </row>
    <row r="10497" spans="1:6" ht="30">
      <c r="A10497" s="612">
        <v>90632</v>
      </c>
      <c r="B10497" s="613" t="s">
        <v>9977</v>
      </c>
      <c r="C10497" s="614" t="s">
        <v>9211</v>
      </c>
      <c r="D10497" s="615">
        <v>67.31</v>
      </c>
      <c r="E10497" s="615">
        <v>21.12</v>
      </c>
      <c r="F10497" s="615">
        <v>88.43</v>
      </c>
    </row>
    <row r="10498" spans="1:6" ht="45">
      <c r="A10498" s="612">
        <v>90681</v>
      </c>
      <c r="B10498" s="613" t="s">
        <v>9979</v>
      </c>
      <c r="C10498" s="614" t="s">
        <v>9211</v>
      </c>
      <c r="D10498" s="615">
        <v>153.26</v>
      </c>
      <c r="E10498" s="615">
        <v>21.12</v>
      </c>
      <c r="F10498" s="615">
        <v>174.38</v>
      </c>
    </row>
    <row r="10499" spans="1:6" ht="30">
      <c r="A10499" s="612">
        <v>90621</v>
      </c>
      <c r="B10499" s="613" t="s">
        <v>9980</v>
      </c>
      <c r="C10499" s="614" t="s">
        <v>5337</v>
      </c>
      <c r="D10499" s="615">
        <v>1.78</v>
      </c>
      <c r="E10499" s="615">
        <v>0</v>
      </c>
      <c r="F10499" s="615">
        <v>1.78</v>
      </c>
    </row>
    <row r="10500" spans="1:6" ht="30">
      <c r="A10500" s="612">
        <v>90622</v>
      </c>
      <c r="B10500" s="613" t="s">
        <v>9981</v>
      </c>
      <c r="C10500" s="614" t="s">
        <v>5337</v>
      </c>
      <c r="D10500" s="615">
        <v>0.21</v>
      </c>
      <c r="E10500" s="615">
        <v>0</v>
      </c>
      <c r="F10500" s="615">
        <v>0.21</v>
      </c>
    </row>
    <row r="10501" spans="1:6" ht="30">
      <c r="A10501" s="612">
        <v>90623</v>
      </c>
      <c r="B10501" s="613" t="s">
        <v>9982</v>
      </c>
      <c r="C10501" s="614" t="s">
        <v>5337</v>
      </c>
      <c r="D10501" s="615">
        <v>2.23</v>
      </c>
      <c r="E10501" s="615">
        <v>0</v>
      </c>
      <c r="F10501" s="615">
        <v>2.23</v>
      </c>
    </row>
    <row r="10502" spans="1:6" ht="30">
      <c r="A10502" s="612">
        <v>90624</v>
      </c>
      <c r="B10502" s="613" t="s">
        <v>9983</v>
      </c>
      <c r="C10502" s="614" t="s">
        <v>5337</v>
      </c>
      <c r="D10502" s="615">
        <v>2.0299999999999998</v>
      </c>
      <c r="E10502" s="615">
        <v>0</v>
      </c>
      <c r="F10502" s="615">
        <v>2.0299999999999998</v>
      </c>
    </row>
    <row r="10503" spans="1:6" ht="30">
      <c r="A10503" s="612">
        <v>90627</v>
      </c>
      <c r="B10503" s="613" t="s">
        <v>9984</v>
      </c>
      <c r="C10503" s="614" t="s">
        <v>5337</v>
      </c>
      <c r="D10503" s="615">
        <v>53.32</v>
      </c>
      <c r="E10503" s="615">
        <v>0</v>
      </c>
      <c r="F10503" s="615">
        <v>53.32</v>
      </c>
    </row>
    <row r="10504" spans="1:6" ht="30">
      <c r="A10504" s="612">
        <v>90628</v>
      </c>
      <c r="B10504" s="613" t="s">
        <v>9985</v>
      </c>
      <c r="C10504" s="614" t="s">
        <v>5337</v>
      </c>
      <c r="D10504" s="615">
        <v>7.3</v>
      </c>
      <c r="E10504" s="615">
        <v>0</v>
      </c>
      <c r="F10504" s="615">
        <v>7.3</v>
      </c>
    </row>
    <row r="10505" spans="1:6" ht="30">
      <c r="A10505" s="612">
        <v>90629</v>
      </c>
      <c r="B10505" s="613" t="s">
        <v>9986</v>
      </c>
      <c r="C10505" s="614" t="s">
        <v>5337</v>
      </c>
      <c r="D10505" s="615">
        <v>66.73</v>
      </c>
      <c r="E10505" s="615">
        <v>0</v>
      </c>
      <c r="F10505" s="615">
        <v>66.73</v>
      </c>
    </row>
    <row r="10506" spans="1:6" ht="30">
      <c r="A10506" s="612">
        <v>90630</v>
      </c>
      <c r="B10506" s="613" t="s">
        <v>9987</v>
      </c>
      <c r="C10506" s="614" t="s">
        <v>5337</v>
      </c>
      <c r="D10506" s="615">
        <v>0.96</v>
      </c>
      <c r="E10506" s="615">
        <v>0</v>
      </c>
      <c r="F10506" s="615">
        <v>0.96</v>
      </c>
    </row>
    <row r="10507" spans="1:6" ht="45">
      <c r="A10507" s="612">
        <v>90670</v>
      </c>
      <c r="B10507" s="613" t="s">
        <v>9988</v>
      </c>
      <c r="C10507" s="614" t="s">
        <v>5337</v>
      </c>
      <c r="D10507" s="615">
        <v>244.71</v>
      </c>
      <c r="E10507" s="615">
        <v>0</v>
      </c>
      <c r="F10507" s="615">
        <v>244.71</v>
      </c>
    </row>
    <row r="10508" spans="1:6" ht="45">
      <c r="A10508" s="612">
        <v>90671</v>
      </c>
      <c r="B10508" s="613" t="s">
        <v>9989</v>
      </c>
      <c r="C10508" s="614" t="s">
        <v>5337</v>
      </c>
      <c r="D10508" s="615">
        <v>33.97</v>
      </c>
      <c r="E10508" s="615">
        <v>0</v>
      </c>
      <c r="F10508" s="615">
        <v>33.97</v>
      </c>
    </row>
    <row r="10509" spans="1:6" ht="45">
      <c r="A10509" s="612">
        <v>90672</v>
      </c>
      <c r="B10509" s="613" t="s">
        <v>9990</v>
      </c>
      <c r="C10509" s="614" t="s">
        <v>5337</v>
      </c>
      <c r="D10509" s="615">
        <v>306.24</v>
      </c>
      <c r="E10509" s="615">
        <v>0</v>
      </c>
      <c r="F10509" s="615">
        <v>306.24</v>
      </c>
    </row>
    <row r="10510" spans="1:6" ht="60">
      <c r="A10510" s="612">
        <v>90673</v>
      </c>
      <c r="B10510" s="613" t="s">
        <v>9991</v>
      </c>
      <c r="C10510" s="614" t="s">
        <v>5337</v>
      </c>
      <c r="D10510" s="615">
        <v>125.73</v>
      </c>
      <c r="E10510" s="615">
        <v>0</v>
      </c>
      <c r="F10510" s="615">
        <v>125.73</v>
      </c>
    </row>
    <row r="10511" spans="1:6" ht="45">
      <c r="A10511" s="612">
        <v>90674</v>
      </c>
      <c r="B10511" s="613" t="s">
        <v>9974</v>
      </c>
      <c r="C10511" s="614" t="s">
        <v>9209</v>
      </c>
      <c r="D10511" s="615">
        <v>717.34</v>
      </c>
      <c r="E10511" s="615">
        <v>21.12</v>
      </c>
      <c r="F10511" s="615">
        <v>738.46</v>
      </c>
    </row>
    <row r="10512" spans="1:6" ht="45">
      <c r="A10512" s="612">
        <v>90675</v>
      </c>
      <c r="B10512" s="613" t="s">
        <v>9978</v>
      </c>
      <c r="C10512" s="614" t="s">
        <v>9211</v>
      </c>
      <c r="D10512" s="615">
        <v>285.37</v>
      </c>
      <c r="E10512" s="615">
        <v>21.12</v>
      </c>
      <c r="F10512" s="615">
        <v>306.49</v>
      </c>
    </row>
    <row r="10513" spans="1:6" ht="45">
      <c r="A10513" s="612">
        <v>90676</v>
      </c>
      <c r="B10513" s="613" t="s">
        <v>9992</v>
      </c>
      <c r="C10513" s="614" t="s">
        <v>5337</v>
      </c>
      <c r="D10513" s="615">
        <v>115.2</v>
      </c>
      <c r="E10513" s="615">
        <v>0</v>
      </c>
      <c r="F10513" s="615">
        <v>115.2</v>
      </c>
    </row>
    <row r="10514" spans="1:6" ht="45">
      <c r="A10514" s="612">
        <v>90677</v>
      </c>
      <c r="B10514" s="613" t="s">
        <v>9993</v>
      </c>
      <c r="C10514" s="614" t="s">
        <v>5337</v>
      </c>
      <c r="D10514" s="615">
        <v>17.57</v>
      </c>
      <c r="E10514" s="615">
        <v>0</v>
      </c>
      <c r="F10514" s="615">
        <v>17.57</v>
      </c>
    </row>
    <row r="10515" spans="1:6" ht="45">
      <c r="A10515" s="612">
        <v>90678</v>
      </c>
      <c r="B10515" s="613" t="s">
        <v>9994</v>
      </c>
      <c r="C10515" s="614" t="s">
        <v>5337</v>
      </c>
      <c r="D10515" s="615">
        <v>157.94999999999999</v>
      </c>
      <c r="E10515" s="615">
        <v>0</v>
      </c>
      <c r="F10515" s="615">
        <v>157.94999999999999</v>
      </c>
    </row>
    <row r="10516" spans="1:6" ht="60">
      <c r="A10516" s="612">
        <v>90679</v>
      </c>
      <c r="B10516" s="613" t="s">
        <v>9995</v>
      </c>
      <c r="C10516" s="614" t="s">
        <v>5337</v>
      </c>
      <c r="D10516" s="615">
        <v>96.42</v>
      </c>
      <c r="E10516" s="615">
        <v>0</v>
      </c>
      <c r="F10516" s="615">
        <v>96.42</v>
      </c>
    </row>
    <row r="10517" spans="1:6" ht="60">
      <c r="A10517" s="612">
        <v>91021</v>
      </c>
      <c r="B10517" s="613" t="s">
        <v>9996</v>
      </c>
      <c r="C10517" s="614" t="s">
        <v>5337</v>
      </c>
      <c r="D10517" s="615">
        <v>13.8</v>
      </c>
      <c r="E10517" s="615">
        <v>0</v>
      </c>
      <c r="F10517" s="615">
        <v>13.8</v>
      </c>
    </row>
    <row r="10518" spans="1:6" ht="45">
      <c r="A10518" s="612">
        <v>93224</v>
      </c>
      <c r="B10518" s="613" t="s">
        <v>9997</v>
      </c>
      <c r="C10518" s="614" t="s">
        <v>9209</v>
      </c>
      <c r="D10518" s="615">
        <v>1080.46</v>
      </c>
      <c r="E10518" s="615">
        <v>21.12</v>
      </c>
      <c r="F10518" s="615">
        <v>1101.58</v>
      </c>
    </row>
    <row r="10519" spans="1:6" ht="30">
      <c r="A10519" s="612">
        <v>95620</v>
      </c>
      <c r="B10519" s="613" t="s">
        <v>9998</v>
      </c>
      <c r="C10519" s="614" t="s">
        <v>9209</v>
      </c>
      <c r="D10519" s="615">
        <v>8.99</v>
      </c>
      <c r="E10519" s="615">
        <v>16.93</v>
      </c>
      <c r="F10519" s="615">
        <v>25.92</v>
      </c>
    </row>
    <row r="10520" spans="1:6" ht="30">
      <c r="A10520" s="612">
        <v>95702</v>
      </c>
      <c r="B10520" s="613" t="s">
        <v>9999</v>
      </c>
      <c r="C10520" s="614" t="s">
        <v>9209</v>
      </c>
      <c r="D10520" s="615">
        <v>18.079999999999998</v>
      </c>
      <c r="E10520" s="615">
        <v>21.12</v>
      </c>
      <c r="F10520" s="615">
        <v>39.200000000000003</v>
      </c>
    </row>
    <row r="10521" spans="1:6" ht="30">
      <c r="A10521" s="612">
        <v>95621</v>
      </c>
      <c r="B10521" s="613" t="s">
        <v>10002</v>
      </c>
      <c r="C10521" s="614" t="s">
        <v>9211</v>
      </c>
      <c r="D10521" s="615">
        <v>7.77</v>
      </c>
      <c r="E10521" s="615">
        <v>16.93</v>
      </c>
      <c r="F10521" s="615">
        <v>24.7</v>
      </c>
    </row>
    <row r="10522" spans="1:6" ht="45">
      <c r="A10522" s="612">
        <v>93220</v>
      </c>
      <c r="B10522" s="613" t="s">
        <v>10005</v>
      </c>
      <c r="C10522" s="614" t="s">
        <v>5337</v>
      </c>
      <c r="D10522" s="615">
        <v>380.52</v>
      </c>
      <c r="E10522" s="615">
        <v>0</v>
      </c>
      <c r="F10522" s="615">
        <v>380.52</v>
      </c>
    </row>
    <row r="10523" spans="1:6" ht="45">
      <c r="A10523" s="612">
        <v>93221</v>
      </c>
      <c r="B10523" s="613" t="s">
        <v>10006</v>
      </c>
      <c r="C10523" s="614" t="s">
        <v>5337</v>
      </c>
      <c r="D10523" s="615">
        <v>52.83</v>
      </c>
      <c r="E10523" s="615">
        <v>0</v>
      </c>
      <c r="F10523" s="615">
        <v>52.83</v>
      </c>
    </row>
    <row r="10524" spans="1:6" ht="45">
      <c r="A10524" s="612">
        <v>93222</v>
      </c>
      <c r="B10524" s="613" t="s">
        <v>10007</v>
      </c>
      <c r="C10524" s="614" t="s">
        <v>5337</v>
      </c>
      <c r="D10524" s="615">
        <v>476.19</v>
      </c>
      <c r="E10524" s="615">
        <v>0</v>
      </c>
      <c r="F10524" s="615">
        <v>476.19</v>
      </c>
    </row>
    <row r="10525" spans="1:6" ht="60">
      <c r="A10525" s="612">
        <v>93223</v>
      </c>
      <c r="B10525" s="613" t="s">
        <v>10008</v>
      </c>
      <c r="C10525" s="614" t="s">
        <v>5337</v>
      </c>
      <c r="D10525" s="615">
        <v>164.23</v>
      </c>
      <c r="E10525" s="615">
        <v>0</v>
      </c>
      <c r="F10525" s="615">
        <v>164.23</v>
      </c>
    </row>
    <row r="10526" spans="1:6" ht="45">
      <c r="A10526" s="612">
        <v>93225</v>
      </c>
      <c r="B10526" s="613" t="s">
        <v>10001</v>
      </c>
      <c r="C10526" s="614" t="s">
        <v>9211</v>
      </c>
      <c r="D10526" s="615">
        <v>440.04</v>
      </c>
      <c r="E10526" s="615">
        <v>21.12</v>
      </c>
      <c r="F10526" s="615">
        <v>461.16</v>
      </c>
    </row>
    <row r="10527" spans="1:6" ht="30">
      <c r="A10527" s="612">
        <v>95617</v>
      </c>
      <c r="B10527" s="613" t="s">
        <v>10009</v>
      </c>
      <c r="C10527" s="614" t="s">
        <v>5337</v>
      </c>
      <c r="D10527" s="615">
        <v>0.97</v>
      </c>
      <c r="E10527" s="615">
        <v>0</v>
      </c>
      <c r="F10527" s="615">
        <v>0.97</v>
      </c>
    </row>
    <row r="10528" spans="1:6" ht="30">
      <c r="A10528" s="612">
        <v>95618</v>
      </c>
      <c r="B10528" s="613" t="s">
        <v>10010</v>
      </c>
      <c r="C10528" s="614" t="s">
        <v>5337</v>
      </c>
      <c r="D10528" s="615">
        <v>0.11</v>
      </c>
      <c r="E10528" s="615">
        <v>0</v>
      </c>
      <c r="F10528" s="615">
        <v>0.11</v>
      </c>
    </row>
    <row r="10529" spans="1:6" ht="30">
      <c r="A10529" s="612">
        <v>95619</v>
      </c>
      <c r="B10529" s="613" t="s">
        <v>10011</v>
      </c>
      <c r="C10529" s="614" t="s">
        <v>5337</v>
      </c>
      <c r="D10529" s="615">
        <v>1.22</v>
      </c>
      <c r="E10529" s="615">
        <v>0</v>
      </c>
      <c r="F10529" s="615">
        <v>1.22</v>
      </c>
    </row>
    <row r="10530" spans="1:6" ht="30">
      <c r="A10530" s="612">
        <v>95698</v>
      </c>
      <c r="B10530" s="613" t="s">
        <v>10012</v>
      </c>
      <c r="C10530" s="614" t="s">
        <v>5337</v>
      </c>
      <c r="D10530" s="615">
        <v>3.95</v>
      </c>
      <c r="E10530" s="615">
        <v>0</v>
      </c>
      <c r="F10530" s="615">
        <v>3.95</v>
      </c>
    </row>
    <row r="10531" spans="1:6" ht="30">
      <c r="A10531" s="612">
        <v>95699</v>
      </c>
      <c r="B10531" s="613" t="s">
        <v>10013</v>
      </c>
      <c r="C10531" s="614" t="s">
        <v>5337</v>
      </c>
      <c r="D10531" s="615">
        <v>0.47</v>
      </c>
      <c r="E10531" s="615">
        <v>0</v>
      </c>
      <c r="F10531" s="615">
        <v>0.47</v>
      </c>
    </row>
    <row r="10532" spans="1:6" ht="30">
      <c r="A10532" s="612">
        <v>95700</v>
      </c>
      <c r="B10532" s="613" t="s">
        <v>10014</v>
      </c>
      <c r="C10532" s="614" t="s">
        <v>5337</v>
      </c>
      <c r="D10532" s="615">
        <v>4.9400000000000004</v>
      </c>
      <c r="E10532" s="615">
        <v>0</v>
      </c>
      <c r="F10532" s="615">
        <v>4.9400000000000004</v>
      </c>
    </row>
    <row r="10533" spans="1:6" ht="30">
      <c r="A10533" s="612">
        <v>95701</v>
      </c>
      <c r="B10533" s="613" t="s">
        <v>10015</v>
      </c>
      <c r="C10533" s="614" t="s">
        <v>5337</v>
      </c>
      <c r="D10533" s="615">
        <v>2.0299999999999998</v>
      </c>
      <c r="E10533" s="615">
        <v>0</v>
      </c>
      <c r="F10533" s="615">
        <v>2.0299999999999998</v>
      </c>
    </row>
    <row r="10534" spans="1:6" ht="30">
      <c r="A10534" s="612">
        <v>95703</v>
      </c>
      <c r="B10534" s="613" t="s">
        <v>10003</v>
      </c>
      <c r="C10534" s="614" t="s">
        <v>9211</v>
      </c>
      <c r="D10534" s="615">
        <v>11.11</v>
      </c>
      <c r="E10534" s="615">
        <v>21.12</v>
      </c>
      <c r="F10534" s="615">
        <v>32.229999999999997</v>
      </c>
    </row>
    <row r="10535" spans="1:6" ht="30">
      <c r="A10535" s="612">
        <v>95704</v>
      </c>
      <c r="B10535" s="613" t="s">
        <v>10016</v>
      </c>
      <c r="C10535" s="614" t="s">
        <v>5337</v>
      </c>
      <c r="D10535" s="615">
        <v>51.1</v>
      </c>
      <c r="E10535" s="615">
        <v>0</v>
      </c>
      <c r="F10535" s="615">
        <v>51.1</v>
      </c>
    </row>
    <row r="10536" spans="1:6" ht="30">
      <c r="A10536" s="612">
        <v>95705</v>
      </c>
      <c r="B10536" s="613" t="s">
        <v>10017</v>
      </c>
      <c r="C10536" s="614" t="s">
        <v>5337</v>
      </c>
      <c r="D10536" s="615">
        <v>6.99</v>
      </c>
      <c r="E10536" s="615">
        <v>0</v>
      </c>
      <c r="F10536" s="615">
        <v>6.99</v>
      </c>
    </row>
    <row r="10537" spans="1:6" ht="30">
      <c r="A10537" s="612">
        <v>95706</v>
      </c>
      <c r="B10537" s="613" t="s">
        <v>10018</v>
      </c>
      <c r="C10537" s="614" t="s">
        <v>5337</v>
      </c>
      <c r="D10537" s="615">
        <v>63.95</v>
      </c>
      <c r="E10537" s="615">
        <v>0</v>
      </c>
      <c r="F10537" s="615">
        <v>63.95</v>
      </c>
    </row>
    <row r="10538" spans="1:6" ht="30">
      <c r="A10538" s="612">
        <v>95707</v>
      </c>
      <c r="B10538" s="613" t="s">
        <v>10019</v>
      </c>
      <c r="C10538" s="614" t="s">
        <v>5337</v>
      </c>
      <c r="D10538" s="615">
        <v>2.66</v>
      </c>
      <c r="E10538" s="615">
        <v>0</v>
      </c>
      <c r="F10538" s="615">
        <v>2.66</v>
      </c>
    </row>
    <row r="10539" spans="1:6" ht="30">
      <c r="A10539" s="612">
        <v>95709</v>
      </c>
      <c r="B10539" s="613" t="s">
        <v>10004</v>
      </c>
      <c r="C10539" s="614" t="s">
        <v>9211</v>
      </c>
      <c r="D10539" s="615">
        <v>64.78</v>
      </c>
      <c r="E10539" s="615">
        <v>21.12</v>
      </c>
      <c r="F10539" s="615">
        <v>85.9</v>
      </c>
    </row>
    <row r="10540" spans="1:6" ht="30">
      <c r="A10540" s="612">
        <v>95708</v>
      </c>
      <c r="B10540" s="613" t="s">
        <v>10000</v>
      </c>
      <c r="C10540" s="614" t="s">
        <v>9209</v>
      </c>
      <c r="D10540" s="615">
        <v>131.38999999999999</v>
      </c>
      <c r="E10540" s="615">
        <v>21.12</v>
      </c>
      <c r="F10540" s="615">
        <v>152.51</v>
      </c>
    </row>
    <row r="10541" spans="1:6" ht="45">
      <c r="A10541" s="612">
        <v>102873</v>
      </c>
      <c r="B10541" s="613" t="s">
        <v>10490</v>
      </c>
      <c r="C10541" s="614" t="s">
        <v>5337</v>
      </c>
      <c r="D10541" s="615">
        <v>125.73</v>
      </c>
      <c r="E10541" s="615">
        <v>0</v>
      </c>
      <c r="F10541" s="615">
        <v>125.73</v>
      </c>
    </row>
    <row r="10542" spans="1:6" ht="30">
      <c r="A10542" s="612">
        <v>102879</v>
      </c>
      <c r="B10542" s="613" t="s">
        <v>10491</v>
      </c>
      <c r="C10542" s="614" t="s">
        <v>5337</v>
      </c>
      <c r="D10542" s="615">
        <v>188.7</v>
      </c>
      <c r="E10542" s="615">
        <v>0</v>
      </c>
      <c r="F10542" s="615">
        <v>188.7</v>
      </c>
    </row>
    <row r="10543" spans="1:6" ht="45">
      <c r="A10543" s="612">
        <v>102963</v>
      </c>
      <c r="B10543" s="613" t="s">
        <v>10501</v>
      </c>
      <c r="C10543" s="614" t="s">
        <v>5337</v>
      </c>
      <c r="D10543" s="615">
        <v>89.12</v>
      </c>
      <c r="E10543" s="615">
        <v>0</v>
      </c>
      <c r="F10543" s="615">
        <v>89.12</v>
      </c>
    </row>
    <row r="10544" spans="1:6" ht="45">
      <c r="A10544" s="612">
        <v>103223</v>
      </c>
      <c r="B10544" s="613" t="s">
        <v>10509</v>
      </c>
      <c r="C10544" s="614" t="s">
        <v>5337</v>
      </c>
      <c r="D10544" s="615">
        <v>36.85</v>
      </c>
      <c r="E10544" s="615">
        <v>0</v>
      </c>
      <c r="F10544" s="615">
        <v>36.85</v>
      </c>
    </row>
    <row r="10545" spans="1:6" ht="45">
      <c r="A10545" s="612">
        <v>103229</v>
      </c>
      <c r="B10545" s="613" t="s">
        <v>10510</v>
      </c>
      <c r="C10545" s="614" t="s">
        <v>5337</v>
      </c>
      <c r="D10545" s="615">
        <v>61.01</v>
      </c>
      <c r="E10545" s="615">
        <v>0</v>
      </c>
      <c r="F10545" s="615">
        <v>61.01</v>
      </c>
    </row>
    <row r="10546" spans="1:6" ht="45">
      <c r="A10546" s="612">
        <v>103235</v>
      </c>
      <c r="B10546" s="613" t="s">
        <v>10511</v>
      </c>
      <c r="C10546" s="614" t="s">
        <v>5337</v>
      </c>
      <c r="D10546" s="615">
        <v>161.9</v>
      </c>
      <c r="E10546" s="615">
        <v>0</v>
      </c>
      <c r="F10546" s="615">
        <v>161.9</v>
      </c>
    </row>
    <row r="10547" spans="1:6">
      <c r="A10547" s="621"/>
      <c r="B10547" s="627" t="s">
        <v>10020</v>
      </c>
      <c r="C10547" s="628"/>
      <c r="D10547" s="629"/>
      <c r="E10547" s="629"/>
      <c r="F10547" s="629"/>
    </row>
    <row r="10548" spans="1:6" ht="30">
      <c r="A10548" s="612">
        <v>5765</v>
      </c>
      <c r="B10548" s="613" t="s">
        <v>10021</v>
      </c>
      <c r="C10548" s="614" t="s">
        <v>5337</v>
      </c>
      <c r="D10548" s="615">
        <v>4.24</v>
      </c>
      <c r="E10548" s="615">
        <v>0</v>
      </c>
      <c r="F10548" s="615">
        <v>4.24</v>
      </c>
    </row>
    <row r="10549" spans="1:6" ht="30">
      <c r="A10549" s="612">
        <v>5766</v>
      </c>
      <c r="B10549" s="613" t="s">
        <v>10022</v>
      </c>
      <c r="C10549" s="614" t="s">
        <v>5337</v>
      </c>
      <c r="D10549" s="615">
        <v>2.4900000000000002</v>
      </c>
      <c r="E10549" s="615">
        <v>0</v>
      </c>
      <c r="F10549" s="615">
        <v>2.4900000000000002</v>
      </c>
    </row>
    <row r="10550" spans="1:6" ht="30">
      <c r="A10550" s="612">
        <v>5909</v>
      </c>
      <c r="B10550" s="613" t="s">
        <v>10023</v>
      </c>
      <c r="C10550" s="614" t="s">
        <v>9209</v>
      </c>
      <c r="D10550" s="615">
        <v>18.66</v>
      </c>
      <c r="E10550" s="615">
        <v>15.02</v>
      </c>
      <c r="F10550" s="615">
        <v>33.68</v>
      </c>
    </row>
    <row r="10551" spans="1:6" ht="30">
      <c r="A10551" s="612">
        <v>5911</v>
      </c>
      <c r="B10551" s="613" t="s">
        <v>10024</v>
      </c>
      <c r="C10551" s="614" t="s">
        <v>9211</v>
      </c>
      <c r="D10551" s="615">
        <v>11.93</v>
      </c>
      <c r="E10551" s="615">
        <v>15.02</v>
      </c>
      <c r="F10551" s="615">
        <v>26.95</v>
      </c>
    </row>
    <row r="10552" spans="1:6" ht="30">
      <c r="A10552" s="612">
        <v>88569</v>
      </c>
      <c r="B10552" s="613" t="s">
        <v>10025</v>
      </c>
      <c r="C10552" s="614" t="s">
        <v>5337</v>
      </c>
      <c r="D10552" s="615">
        <v>3.63</v>
      </c>
      <c r="E10552" s="615">
        <v>0</v>
      </c>
      <c r="F10552" s="615">
        <v>3.63</v>
      </c>
    </row>
    <row r="10553" spans="1:6" ht="30">
      <c r="A10553" s="612">
        <v>88570</v>
      </c>
      <c r="B10553" s="613" t="s">
        <v>10026</v>
      </c>
      <c r="C10553" s="614" t="s">
        <v>5337</v>
      </c>
      <c r="D10553" s="615">
        <v>0.6</v>
      </c>
      <c r="E10553" s="615">
        <v>0</v>
      </c>
      <c r="F10553" s="615">
        <v>0.6</v>
      </c>
    </row>
    <row r="10554" spans="1:6" ht="45">
      <c r="A10554" s="612">
        <v>83361</v>
      </c>
      <c r="B10554" s="613" t="s">
        <v>10027</v>
      </c>
      <c r="C10554" s="614" t="s">
        <v>5337</v>
      </c>
      <c r="D10554" s="615">
        <v>40.53</v>
      </c>
      <c r="E10554" s="615">
        <v>0</v>
      </c>
      <c r="F10554" s="615">
        <v>40.53</v>
      </c>
    </row>
    <row r="10555" spans="1:6" ht="45">
      <c r="A10555" s="612">
        <v>83362</v>
      </c>
      <c r="B10555" s="613" t="s">
        <v>10028</v>
      </c>
      <c r="C10555" s="614" t="s">
        <v>9209</v>
      </c>
      <c r="D10555" s="615">
        <v>242.53</v>
      </c>
      <c r="E10555" s="615">
        <v>17.54</v>
      </c>
      <c r="F10555" s="615">
        <v>260.07</v>
      </c>
    </row>
    <row r="10556" spans="1:6" ht="45">
      <c r="A10556" s="612">
        <v>91486</v>
      </c>
      <c r="B10556" s="613" t="s">
        <v>10029</v>
      </c>
      <c r="C10556" s="614" t="s">
        <v>9211</v>
      </c>
      <c r="D10556" s="615">
        <v>39.28</v>
      </c>
      <c r="E10556" s="615">
        <v>17.54</v>
      </c>
      <c r="F10556" s="615">
        <v>56.82</v>
      </c>
    </row>
    <row r="10557" spans="1:6" ht="45">
      <c r="A10557" s="612">
        <v>91468</v>
      </c>
      <c r="B10557" s="613" t="s">
        <v>10030</v>
      </c>
      <c r="C10557" s="614" t="s">
        <v>5337</v>
      </c>
      <c r="D10557" s="615">
        <v>24</v>
      </c>
      <c r="E10557" s="615">
        <v>0</v>
      </c>
      <c r="F10557" s="615">
        <v>24</v>
      </c>
    </row>
    <row r="10558" spans="1:6" ht="45">
      <c r="A10558" s="612">
        <v>91469</v>
      </c>
      <c r="B10558" s="613" t="s">
        <v>10031</v>
      </c>
      <c r="C10558" s="614" t="s">
        <v>5337</v>
      </c>
      <c r="D10558" s="615">
        <v>4.79</v>
      </c>
      <c r="E10558" s="615">
        <v>0</v>
      </c>
      <c r="F10558" s="615">
        <v>4.79</v>
      </c>
    </row>
    <row r="10559" spans="1:6" ht="45">
      <c r="A10559" s="612">
        <v>91484</v>
      </c>
      <c r="B10559" s="613" t="s">
        <v>10032</v>
      </c>
      <c r="C10559" s="614" t="s">
        <v>5337</v>
      </c>
      <c r="D10559" s="615">
        <v>3.8</v>
      </c>
      <c r="E10559" s="615">
        <v>0</v>
      </c>
      <c r="F10559" s="615">
        <v>3.8</v>
      </c>
    </row>
    <row r="10560" spans="1:6" ht="45">
      <c r="A10560" s="612">
        <v>91485</v>
      </c>
      <c r="B10560" s="613" t="s">
        <v>10033</v>
      </c>
      <c r="C10560" s="614" t="s">
        <v>5337</v>
      </c>
      <c r="D10560" s="615">
        <v>162.72</v>
      </c>
      <c r="E10560" s="615">
        <v>0</v>
      </c>
      <c r="F10560" s="615">
        <v>162.72</v>
      </c>
    </row>
    <row r="10561" spans="1:6" ht="30">
      <c r="A10561" s="612">
        <v>92043</v>
      </c>
      <c r="B10561" s="613" t="s">
        <v>10034</v>
      </c>
      <c r="C10561" s="614" t="s">
        <v>9209</v>
      </c>
      <c r="D10561" s="615">
        <v>11.48</v>
      </c>
      <c r="E10561" s="615">
        <v>0</v>
      </c>
      <c r="F10561" s="615">
        <v>11.48</v>
      </c>
    </row>
    <row r="10562" spans="1:6" ht="30">
      <c r="A10562" s="612">
        <v>95127</v>
      </c>
      <c r="B10562" s="613" t="s">
        <v>10035</v>
      </c>
      <c r="C10562" s="614" t="s">
        <v>9209</v>
      </c>
      <c r="D10562" s="615">
        <v>198.31</v>
      </c>
      <c r="E10562" s="615">
        <v>21.12</v>
      </c>
      <c r="F10562" s="615">
        <v>219.43</v>
      </c>
    </row>
    <row r="10563" spans="1:6" ht="30">
      <c r="A10563" s="612">
        <v>92044</v>
      </c>
      <c r="B10563" s="613" t="s">
        <v>10036</v>
      </c>
      <c r="C10563" s="614" t="s">
        <v>9211</v>
      </c>
      <c r="D10563" s="615">
        <v>6.54</v>
      </c>
      <c r="E10563" s="615">
        <v>0</v>
      </c>
      <c r="F10563" s="615">
        <v>6.54</v>
      </c>
    </row>
    <row r="10564" spans="1:6" ht="30">
      <c r="A10564" s="612">
        <v>95128</v>
      </c>
      <c r="B10564" s="613" t="s">
        <v>10037</v>
      </c>
      <c r="C10564" s="614" t="s">
        <v>9211</v>
      </c>
      <c r="D10564" s="615">
        <v>25.62</v>
      </c>
      <c r="E10564" s="615">
        <v>21.12</v>
      </c>
      <c r="F10564" s="615">
        <v>46.74</v>
      </c>
    </row>
    <row r="10565" spans="1:6" ht="30">
      <c r="A10565" s="612">
        <v>92040</v>
      </c>
      <c r="B10565" s="613" t="s">
        <v>10038</v>
      </c>
      <c r="C10565" s="614" t="s">
        <v>5337</v>
      </c>
      <c r="D10565" s="615">
        <v>5.92</v>
      </c>
      <c r="E10565" s="615">
        <v>0</v>
      </c>
      <c r="F10565" s="615">
        <v>5.92</v>
      </c>
    </row>
    <row r="10566" spans="1:6" ht="30">
      <c r="A10566" s="612">
        <v>92041</v>
      </c>
      <c r="B10566" s="613" t="s">
        <v>10039</v>
      </c>
      <c r="C10566" s="614" t="s">
        <v>5337</v>
      </c>
      <c r="D10566" s="615">
        <v>0.62</v>
      </c>
      <c r="E10566" s="615">
        <v>0</v>
      </c>
      <c r="F10566" s="615">
        <v>0.62</v>
      </c>
    </row>
    <row r="10567" spans="1:6" ht="30">
      <c r="A10567" s="612">
        <v>92042</v>
      </c>
      <c r="B10567" s="613" t="s">
        <v>10040</v>
      </c>
      <c r="C10567" s="614" t="s">
        <v>5337</v>
      </c>
      <c r="D10567" s="615">
        <v>4.9400000000000004</v>
      </c>
      <c r="E10567" s="615">
        <v>0</v>
      </c>
      <c r="F10567" s="615">
        <v>4.9400000000000004</v>
      </c>
    </row>
    <row r="10568" spans="1:6" ht="30">
      <c r="A10568" s="612">
        <v>95123</v>
      </c>
      <c r="B10568" s="613" t="s">
        <v>10041</v>
      </c>
      <c r="C10568" s="614" t="s">
        <v>5337</v>
      </c>
      <c r="D10568" s="615">
        <v>16.36</v>
      </c>
      <c r="E10568" s="615">
        <v>0</v>
      </c>
      <c r="F10568" s="615">
        <v>16.36</v>
      </c>
    </row>
    <row r="10569" spans="1:6" ht="30">
      <c r="A10569" s="612">
        <v>95124</v>
      </c>
      <c r="B10569" s="613" t="s">
        <v>10042</v>
      </c>
      <c r="C10569" s="614" t="s">
        <v>5337</v>
      </c>
      <c r="D10569" s="615">
        <v>2.57</v>
      </c>
      <c r="E10569" s="615">
        <v>0</v>
      </c>
      <c r="F10569" s="615">
        <v>2.57</v>
      </c>
    </row>
    <row r="10570" spans="1:6" ht="30">
      <c r="A10570" s="612">
        <v>95125</v>
      </c>
      <c r="B10570" s="613" t="s">
        <v>10043</v>
      </c>
      <c r="C10570" s="614" t="s">
        <v>5337</v>
      </c>
      <c r="D10570" s="615">
        <v>17.899999999999999</v>
      </c>
      <c r="E10570" s="615">
        <v>0</v>
      </c>
      <c r="F10570" s="615">
        <v>17.899999999999999</v>
      </c>
    </row>
    <row r="10571" spans="1:6" ht="30">
      <c r="A10571" s="612">
        <v>95126</v>
      </c>
      <c r="B10571" s="613" t="s">
        <v>10044</v>
      </c>
      <c r="C10571" s="614" t="s">
        <v>5337</v>
      </c>
      <c r="D10571" s="615">
        <v>154.79</v>
      </c>
      <c r="E10571" s="615">
        <v>0</v>
      </c>
      <c r="F10571" s="615">
        <v>154.79</v>
      </c>
    </row>
    <row r="10572" spans="1:6">
      <c r="A10572" s="621"/>
      <c r="B10572" s="627" t="s">
        <v>8162</v>
      </c>
      <c r="C10572" s="628"/>
      <c r="D10572" s="629"/>
      <c r="E10572" s="629"/>
      <c r="F10572" s="629"/>
    </row>
    <row r="10573" spans="1:6" ht="30">
      <c r="A10573" s="612">
        <v>7030</v>
      </c>
      <c r="B10573" s="613" t="s">
        <v>10045</v>
      </c>
      <c r="C10573" s="614" t="s">
        <v>9209</v>
      </c>
      <c r="D10573" s="615">
        <v>280.66000000000003</v>
      </c>
      <c r="E10573" s="615">
        <v>0</v>
      </c>
      <c r="F10573" s="615">
        <v>280.66000000000003</v>
      </c>
    </row>
    <row r="10574" spans="1:6" ht="30">
      <c r="A10574" s="612">
        <v>7031</v>
      </c>
      <c r="B10574" s="613" t="s">
        <v>10046</v>
      </c>
      <c r="C10574" s="614" t="s">
        <v>9211</v>
      </c>
      <c r="D10574" s="615">
        <v>5.37</v>
      </c>
      <c r="E10574" s="615">
        <v>0</v>
      </c>
      <c r="F10574" s="615">
        <v>5.37</v>
      </c>
    </row>
    <row r="10575" spans="1:6" ht="30">
      <c r="A10575" s="612">
        <v>7032</v>
      </c>
      <c r="B10575" s="613" t="s">
        <v>10047</v>
      </c>
      <c r="C10575" s="614" t="s">
        <v>5337</v>
      </c>
      <c r="D10575" s="615">
        <v>4.5599999999999996</v>
      </c>
      <c r="E10575" s="615">
        <v>0</v>
      </c>
      <c r="F10575" s="615">
        <v>4.5599999999999996</v>
      </c>
    </row>
    <row r="10576" spans="1:6" ht="30">
      <c r="A10576" s="612">
        <v>7033</v>
      </c>
      <c r="B10576" s="613" t="s">
        <v>10048</v>
      </c>
      <c r="C10576" s="614" t="s">
        <v>5337</v>
      </c>
      <c r="D10576" s="615">
        <v>0.81</v>
      </c>
      <c r="E10576" s="615">
        <v>0</v>
      </c>
      <c r="F10576" s="615">
        <v>0.81</v>
      </c>
    </row>
    <row r="10577" spans="1:6" ht="30">
      <c r="A10577" s="612">
        <v>7034</v>
      </c>
      <c r="B10577" s="613" t="s">
        <v>10049</v>
      </c>
      <c r="C10577" s="614" t="s">
        <v>5337</v>
      </c>
      <c r="D10577" s="615">
        <v>5.71</v>
      </c>
      <c r="E10577" s="615">
        <v>0</v>
      </c>
      <c r="F10577" s="615">
        <v>5.71</v>
      </c>
    </row>
    <row r="10578" spans="1:6" ht="30">
      <c r="A10578" s="612">
        <v>7035</v>
      </c>
      <c r="B10578" s="613" t="s">
        <v>10050</v>
      </c>
      <c r="C10578" s="614" t="s">
        <v>5337</v>
      </c>
      <c r="D10578" s="615">
        <v>269.58</v>
      </c>
      <c r="E10578" s="615">
        <v>0</v>
      </c>
      <c r="F10578" s="615">
        <v>269.58</v>
      </c>
    </row>
    <row r="10579" spans="1:6" ht="30">
      <c r="A10579" s="612">
        <v>89028</v>
      </c>
      <c r="B10579" s="613" t="s">
        <v>10051</v>
      </c>
      <c r="C10579" s="614" t="s">
        <v>9209</v>
      </c>
      <c r="D10579" s="615">
        <v>188.71</v>
      </c>
      <c r="E10579" s="615">
        <v>0</v>
      </c>
      <c r="F10579" s="615">
        <v>188.71</v>
      </c>
    </row>
    <row r="10580" spans="1:6" ht="30">
      <c r="A10580" s="612">
        <v>89027</v>
      </c>
      <c r="B10580" s="613" t="s">
        <v>10052</v>
      </c>
      <c r="C10580" s="614" t="s">
        <v>9211</v>
      </c>
      <c r="D10580" s="615">
        <v>4.37</v>
      </c>
      <c r="E10580" s="615">
        <v>0</v>
      </c>
      <c r="F10580" s="615">
        <v>4.37</v>
      </c>
    </row>
    <row r="10581" spans="1:6" ht="30">
      <c r="A10581" s="612">
        <v>89023</v>
      </c>
      <c r="B10581" s="613" t="s">
        <v>10053</v>
      </c>
      <c r="C10581" s="614" t="s">
        <v>5337</v>
      </c>
      <c r="D10581" s="615">
        <v>3.71</v>
      </c>
      <c r="E10581" s="615">
        <v>0</v>
      </c>
      <c r="F10581" s="615">
        <v>3.71</v>
      </c>
    </row>
    <row r="10582" spans="1:6" ht="30">
      <c r="A10582" s="612">
        <v>89024</v>
      </c>
      <c r="B10582" s="613" t="s">
        <v>10054</v>
      </c>
      <c r="C10582" s="614" t="s">
        <v>5337</v>
      </c>
      <c r="D10582" s="615">
        <v>0.66</v>
      </c>
      <c r="E10582" s="615">
        <v>0</v>
      </c>
      <c r="F10582" s="615">
        <v>0.66</v>
      </c>
    </row>
    <row r="10583" spans="1:6" ht="30">
      <c r="A10583" s="612">
        <v>89025</v>
      </c>
      <c r="B10583" s="613" t="s">
        <v>10055</v>
      </c>
      <c r="C10583" s="614" t="s">
        <v>5337</v>
      </c>
      <c r="D10583" s="615">
        <v>4.6399999999999997</v>
      </c>
      <c r="E10583" s="615">
        <v>0</v>
      </c>
      <c r="F10583" s="615">
        <v>4.6399999999999997</v>
      </c>
    </row>
    <row r="10584" spans="1:6" ht="30">
      <c r="A10584" s="612">
        <v>89026</v>
      </c>
      <c r="B10584" s="613" t="s">
        <v>10056</v>
      </c>
      <c r="C10584" s="614" t="s">
        <v>5337</v>
      </c>
      <c r="D10584" s="615">
        <v>179.7</v>
      </c>
      <c r="E10584" s="615">
        <v>0</v>
      </c>
      <c r="F10584" s="615">
        <v>179.7</v>
      </c>
    </row>
    <row r="10585" spans="1:6">
      <c r="A10585" s="621"/>
      <c r="B10585" s="627" t="s">
        <v>11765</v>
      </c>
      <c r="C10585" s="610"/>
      <c r="D10585" s="611"/>
      <c r="E10585" s="611"/>
      <c r="F10585" s="611"/>
    </row>
    <row r="10586" spans="1:6" ht="30">
      <c r="A10586" s="612">
        <v>5839</v>
      </c>
      <c r="B10586" s="613" t="s">
        <v>10057</v>
      </c>
      <c r="C10586" s="614" t="s">
        <v>9209</v>
      </c>
      <c r="D10586" s="615">
        <v>11.31</v>
      </c>
      <c r="E10586" s="615">
        <v>0</v>
      </c>
      <c r="F10586" s="615">
        <v>11.31</v>
      </c>
    </row>
    <row r="10587" spans="1:6" ht="30">
      <c r="A10587" s="612">
        <v>5841</v>
      </c>
      <c r="B10587" s="613" t="s">
        <v>10058</v>
      </c>
      <c r="C10587" s="614" t="s">
        <v>9211</v>
      </c>
      <c r="D10587" s="615">
        <v>5.38</v>
      </c>
      <c r="E10587" s="615">
        <v>0</v>
      </c>
      <c r="F10587" s="615">
        <v>5.38</v>
      </c>
    </row>
    <row r="10588" spans="1:6" ht="30">
      <c r="A10588" s="612">
        <v>53804</v>
      </c>
      <c r="B10588" s="613" t="s">
        <v>10059</v>
      </c>
      <c r="C10588" s="614" t="s">
        <v>5337</v>
      </c>
      <c r="D10588" s="615">
        <v>5.93</v>
      </c>
      <c r="E10588" s="615">
        <v>0</v>
      </c>
      <c r="F10588" s="615">
        <v>5.93</v>
      </c>
    </row>
    <row r="10589" spans="1:6" ht="30">
      <c r="A10589" s="612">
        <v>89015</v>
      </c>
      <c r="B10589" s="613" t="s">
        <v>10060</v>
      </c>
      <c r="C10589" s="614" t="s">
        <v>5337</v>
      </c>
      <c r="D10589" s="615">
        <v>4.74</v>
      </c>
      <c r="E10589" s="615">
        <v>0</v>
      </c>
      <c r="F10589" s="615">
        <v>4.74</v>
      </c>
    </row>
    <row r="10590" spans="1:6" ht="30">
      <c r="A10590" s="612">
        <v>89016</v>
      </c>
      <c r="B10590" s="613" t="s">
        <v>10061</v>
      </c>
      <c r="C10590" s="614" t="s">
        <v>5337</v>
      </c>
      <c r="D10590" s="615">
        <v>0.64</v>
      </c>
      <c r="E10590" s="615">
        <v>0</v>
      </c>
      <c r="F10590" s="615">
        <v>0.64</v>
      </c>
    </row>
    <row r="10591" spans="1:6">
      <c r="A10591" s="621"/>
      <c r="B10591" s="627" t="s">
        <v>18642</v>
      </c>
      <c r="C10591" s="610"/>
      <c r="D10591" s="611"/>
      <c r="E10591" s="611"/>
      <c r="F10591" s="611"/>
    </row>
    <row r="10592" spans="1:6" ht="30">
      <c r="A10592" s="612">
        <v>102826</v>
      </c>
      <c r="B10592" s="613" t="s">
        <v>11781</v>
      </c>
      <c r="C10592" s="614" t="s">
        <v>5337</v>
      </c>
      <c r="D10592" s="615">
        <v>4.1399999999999997</v>
      </c>
      <c r="E10592" s="615">
        <v>0</v>
      </c>
      <c r="F10592" s="615">
        <v>4.1399999999999997</v>
      </c>
    </row>
    <row r="10593" spans="1:6" ht="30">
      <c r="A10593" s="612">
        <v>102832</v>
      </c>
      <c r="B10593" s="613" t="s">
        <v>11782</v>
      </c>
      <c r="C10593" s="614" t="s">
        <v>5337</v>
      </c>
      <c r="D10593" s="615">
        <v>5.52</v>
      </c>
      <c r="E10593" s="615">
        <v>0</v>
      </c>
      <c r="F10593" s="615">
        <v>5.52</v>
      </c>
    </row>
    <row r="10594" spans="1:6" ht="45">
      <c r="A10594" s="612">
        <v>103937</v>
      </c>
      <c r="B10594" s="613" t="s">
        <v>11814</v>
      </c>
      <c r="C10594" s="614" t="s">
        <v>5337</v>
      </c>
      <c r="D10594" s="615">
        <v>0.99</v>
      </c>
      <c r="E10594" s="615">
        <v>0</v>
      </c>
      <c r="F10594" s="615">
        <v>0.99</v>
      </c>
    </row>
    <row r="10595" spans="1:6" ht="45">
      <c r="A10595" s="612">
        <v>103943</v>
      </c>
      <c r="B10595" s="613" t="s">
        <v>11815</v>
      </c>
      <c r="C10595" s="614" t="s">
        <v>5337</v>
      </c>
      <c r="D10595" s="615">
        <v>0.99</v>
      </c>
      <c r="E10595" s="615">
        <v>0</v>
      </c>
      <c r="F10595" s="615">
        <v>0.99</v>
      </c>
    </row>
    <row r="10596" spans="1:6">
      <c r="A10596" s="621"/>
      <c r="B10596" s="627" t="s">
        <v>11766</v>
      </c>
      <c r="C10596" s="628"/>
      <c r="D10596" s="629"/>
      <c r="E10596" s="629"/>
      <c r="F10596" s="629"/>
    </row>
    <row r="10597" spans="1:6">
      <c r="A10597" s="612">
        <v>100647</v>
      </c>
      <c r="B10597" s="613" t="s">
        <v>10062</v>
      </c>
      <c r="C10597" s="614" t="s">
        <v>9209</v>
      </c>
      <c r="D10597" s="615">
        <v>6551.17</v>
      </c>
      <c r="E10597" s="615">
        <v>17.62</v>
      </c>
      <c r="F10597" s="615">
        <v>6568.79</v>
      </c>
    </row>
    <row r="10598" spans="1:6">
      <c r="A10598" s="612">
        <v>100648</v>
      </c>
      <c r="B10598" s="613" t="s">
        <v>10063</v>
      </c>
      <c r="C10598" s="614" t="s">
        <v>9211</v>
      </c>
      <c r="D10598" s="615">
        <v>380.68</v>
      </c>
      <c r="E10598" s="615">
        <v>17.62</v>
      </c>
      <c r="F10598" s="615">
        <v>398.3</v>
      </c>
    </row>
    <row r="10599" spans="1:6">
      <c r="A10599" s="612">
        <v>100643</v>
      </c>
      <c r="B10599" s="613" t="s">
        <v>10064</v>
      </c>
      <c r="C10599" s="614" t="s">
        <v>5337</v>
      </c>
      <c r="D10599" s="615">
        <v>316.94</v>
      </c>
      <c r="E10599" s="615">
        <v>0</v>
      </c>
      <c r="F10599" s="615">
        <v>316.94</v>
      </c>
    </row>
    <row r="10600" spans="1:6">
      <c r="A10600" s="612">
        <v>100644</v>
      </c>
      <c r="B10600" s="613" t="s">
        <v>10065</v>
      </c>
      <c r="C10600" s="614" t="s">
        <v>5337</v>
      </c>
      <c r="D10600" s="615">
        <v>57.05</v>
      </c>
      <c r="E10600" s="615">
        <v>0</v>
      </c>
      <c r="F10600" s="615">
        <v>57.05</v>
      </c>
    </row>
    <row r="10601" spans="1:6">
      <c r="A10601" s="612">
        <v>100645</v>
      </c>
      <c r="B10601" s="613" t="s">
        <v>10066</v>
      </c>
      <c r="C10601" s="614" t="s">
        <v>5337</v>
      </c>
      <c r="D10601" s="615">
        <v>509.49</v>
      </c>
      <c r="E10601" s="615">
        <v>0</v>
      </c>
      <c r="F10601" s="615">
        <v>509.49</v>
      </c>
    </row>
    <row r="10602" spans="1:6" ht="30">
      <c r="A10602" s="612">
        <v>100646</v>
      </c>
      <c r="B10602" s="613" t="s">
        <v>10067</v>
      </c>
      <c r="C10602" s="614" t="s">
        <v>5337</v>
      </c>
      <c r="D10602" s="615">
        <v>5661</v>
      </c>
      <c r="E10602" s="615">
        <v>0</v>
      </c>
      <c r="F10602" s="615">
        <v>5661</v>
      </c>
    </row>
    <row r="10603" spans="1:6">
      <c r="A10603" s="621"/>
      <c r="B10603" s="627" t="s">
        <v>11766</v>
      </c>
      <c r="C10603" s="628"/>
      <c r="D10603" s="629"/>
      <c r="E10603" s="629"/>
      <c r="F10603" s="629"/>
    </row>
    <row r="10604" spans="1:6" ht="30">
      <c r="A10604" s="612">
        <v>100641</v>
      </c>
      <c r="B10604" s="613" t="s">
        <v>10068</v>
      </c>
      <c r="C10604" s="614" t="s">
        <v>9209</v>
      </c>
      <c r="D10604" s="615">
        <v>4908.04</v>
      </c>
      <c r="E10604" s="615">
        <v>17.62</v>
      </c>
      <c r="F10604" s="615">
        <v>4925.66</v>
      </c>
    </row>
    <row r="10605" spans="1:6" ht="30">
      <c r="A10605" s="612">
        <v>100642</v>
      </c>
      <c r="B10605" s="613" t="s">
        <v>10069</v>
      </c>
      <c r="C10605" s="614" t="s">
        <v>9211</v>
      </c>
      <c r="D10605" s="615">
        <v>185.74</v>
      </c>
      <c r="E10605" s="615">
        <v>17.62</v>
      </c>
      <c r="F10605" s="615">
        <v>203.36</v>
      </c>
    </row>
    <row r="10606" spans="1:6" ht="30">
      <c r="A10606" s="612">
        <v>100637</v>
      </c>
      <c r="B10606" s="613" t="s">
        <v>10070</v>
      </c>
      <c r="C10606" s="614" t="s">
        <v>5337</v>
      </c>
      <c r="D10606" s="615">
        <v>154.68</v>
      </c>
      <c r="E10606" s="615">
        <v>0</v>
      </c>
      <c r="F10606" s="615">
        <v>154.68</v>
      </c>
    </row>
    <row r="10607" spans="1:6" ht="30">
      <c r="A10607" s="612">
        <v>100638</v>
      </c>
      <c r="B10607" s="613" t="s">
        <v>10071</v>
      </c>
      <c r="C10607" s="614" t="s">
        <v>5337</v>
      </c>
      <c r="D10607" s="615">
        <v>24.37</v>
      </c>
      <c r="E10607" s="615">
        <v>0</v>
      </c>
      <c r="F10607" s="615">
        <v>24.37</v>
      </c>
    </row>
    <row r="10608" spans="1:6" ht="30">
      <c r="A10608" s="612">
        <v>100639</v>
      </c>
      <c r="B10608" s="613" t="s">
        <v>10072</v>
      </c>
      <c r="C10608" s="614" t="s">
        <v>5337</v>
      </c>
      <c r="D10608" s="615">
        <v>193.5</v>
      </c>
      <c r="E10608" s="615">
        <v>0</v>
      </c>
      <c r="F10608" s="615">
        <v>193.5</v>
      </c>
    </row>
    <row r="10609" spans="1:6" ht="30">
      <c r="A10609" s="612">
        <v>100640</v>
      </c>
      <c r="B10609" s="613" t="s">
        <v>10073</v>
      </c>
      <c r="C10609" s="614" t="s">
        <v>5337</v>
      </c>
      <c r="D10609" s="615">
        <v>4528.8</v>
      </c>
      <c r="E10609" s="615">
        <v>0</v>
      </c>
      <c r="F10609" s="615">
        <v>4528.8</v>
      </c>
    </row>
    <row r="10610" spans="1:6" ht="30">
      <c r="A10610" s="612">
        <v>93433</v>
      </c>
      <c r="B10610" s="613" t="s">
        <v>10074</v>
      </c>
      <c r="C10610" s="614" t="s">
        <v>9209</v>
      </c>
      <c r="D10610" s="615">
        <v>2605.19</v>
      </c>
      <c r="E10610" s="615">
        <v>77.7</v>
      </c>
      <c r="F10610" s="615">
        <v>2682.89</v>
      </c>
    </row>
    <row r="10611" spans="1:6" ht="30">
      <c r="A10611" s="612">
        <v>93434</v>
      </c>
      <c r="B10611" s="613" t="s">
        <v>10075</v>
      </c>
      <c r="C10611" s="614" t="s">
        <v>9211</v>
      </c>
      <c r="D10611" s="615">
        <v>183.26</v>
      </c>
      <c r="E10611" s="615">
        <v>77.7</v>
      </c>
      <c r="F10611" s="615">
        <v>260.95999999999998</v>
      </c>
    </row>
    <row r="10612" spans="1:6" ht="30">
      <c r="A10612" s="612">
        <v>93429</v>
      </c>
      <c r="B10612" s="613" t="s">
        <v>10076</v>
      </c>
      <c r="C10612" s="614" t="s">
        <v>5337</v>
      </c>
      <c r="D10612" s="615">
        <v>125.93</v>
      </c>
      <c r="E10612" s="615">
        <v>0</v>
      </c>
      <c r="F10612" s="615">
        <v>125.93</v>
      </c>
    </row>
    <row r="10613" spans="1:6" ht="30">
      <c r="A10613" s="612">
        <v>93430</v>
      </c>
      <c r="B10613" s="613" t="s">
        <v>10077</v>
      </c>
      <c r="C10613" s="614" t="s">
        <v>5337</v>
      </c>
      <c r="D10613" s="615">
        <v>19.84</v>
      </c>
      <c r="E10613" s="615">
        <v>0</v>
      </c>
      <c r="F10613" s="615">
        <v>19.84</v>
      </c>
    </row>
    <row r="10614" spans="1:6" ht="30">
      <c r="A10614" s="612">
        <v>93431</v>
      </c>
      <c r="B10614" s="613" t="s">
        <v>10078</v>
      </c>
      <c r="C10614" s="614" t="s">
        <v>5337</v>
      </c>
      <c r="D10614" s="615">
        <v>157.53</v>
      </c>
      <c r="E10614" s="615">
        <v>0</v>
      </c>
      <c r="F10614" s="615">
        <v>157.53</v>
      </c>
    </row>
    <row r="10615" spans="1:6" ht="30">
      <c r="A10615" s="612">
        <v>93432</v>
      </c>
      <c r="B10615" s="613" t="s">
        <v>10079</v>
      </c>
      <c r="C10615" s="614" t="s">
        <v>5337</v>
      </c>
      <c r="D10615" s="615">
        <v>2264.4</v>
      </c>
      <c r="E10615" s="615">
        <v>0</v>
      </c>
      <c r="F10615" s="615">
        <v>2264.4</v>
      </c>
    </row>
    <row r="10616" spans="1:6">
      <c r="A10616" s="621"/>
      <c r="B10616" s="627" t="s">
        <v>11767</v>
      </c>
      <c r="C10616" s="628"/>
      <c r="D10616" s="629"/>
      <c r="E10616" s="629"/>
      <c r="F10616" s="629"/>
    </row>
    <row r="10617" spans="1:6" ht="45">
      <c r="A10617" s="612">
        <v>5741</v>
      </c>
      <c r="B10617" s="613" t="s">
        <v>10080</v>
      </c>
      <c r="C10617" s="614" t="s">
        <v>5337</v>
      </c>
      <c r="D10617" s="615">
        <v>39.14</v>
      </c>
      <c r="E10617" s="615">
        <v>0</v>
      </c>
      <c r="F10617" s="615">
        <v>39.14</v>
      </c>
    </row>
    <row r="10618" spans="1:6" ht="45">
      <c r="A10618" s="612">
        <v>5742</v>
      </c>
      <c r="B10618" s="613" t="s">
        <v>10081</v>
      </c>
      <c r="C10618" s="614" t="s">
        <v>5337</v>
      </c>
      <c r="D10618" s="615">
        <v>28.99</v>
      </c>
      <c r="E10618" s="615">
        <v>0</v>
      </c>
      <c r="F10618" s="615">
        <v>28.99</v>
      </c>
    </row>
    <row r="10619" spans="1:6" ht="45">
      <c r="A10619" s="612">
        <v>5882</v>
      </c>
      <c r="B10619" s="613" t="s">
        <v>10082</v>
      </c>
      <c r="C10619" s="614" t="s">
        <v>9209</v>
      </c>
      <c r="D10619" s="615">
        <v>101.09</v>
      </c>
      <c r="E10619" s="615">
        <v>15.02</v>
      </c>
      <c r="F10619" s="615">
        <v>116.11</v>
      </c>
    </row>
    <row r="10620" spans="1:6" ht="45">
      <c r="A10620" s="612">
        <v>5884</v>
      </c>
      <c r="B10620" s="613" t="s">
        <v>10083</v>
      </c>
      <c r="C10620" s="614" t="s">
        <v>9211</v>
      </c>
      <c r="D10620" s="615">
        <v>32.96</v>
      </c>
      <c r="E10620" s="615">
        <v>15.02</v>
      </c>
      <c r="F10620" s="615">
        <v>47.98</v>
      </c>
    </row>
    <row r="10621" spans="1:6" ht="45">
      <c r="A10621" s="612">
        <v>88847</v>
      </c>
      <c r="B10621" s="613" t="s">
        <v>10084</v>
      </c>
      <c r="C10621" s="614" t="s">
        <v>5337</v>
      </c>
      <c r="D10621" s="615">
        <v>20.88</v>
      </c>
      <c r="E10621" s="615">
        <v>0</v>
      </c>
      <c r="F10621" s="615">
        <v>20.88</v>
      </c>
    </row>
    <row r="10622" spans="1:6" ht="45">
      <c r="A10622" s="612">
        <v>88848</v>
      </c>
      <c r="B10622" s="613" t="s">
        <v>10085</v>
      </c>
      <c r="C10622" s="614" t="s">
        <v>5337</v>
      </c>
      <c r="D10622" s="615">
        <v>4.38</v>
      </c>
      <c r="E10622" s="615">
        <v>0</v>
      </c>
      <c r="F10622" s="615">
        <v>4.38</v>
      </c>
    </row>
    <row r="10623" spans="1:6">
      <c r="A10623" s="621"/>
      <c r="B10623" s="627" t="s">
        <v>11768</v>
      </c>
      <c r="C10623" s="628"/>
      <c r="D10623" s="629"/>
      <c r="E10623" s="629"/>
      <c r="F10623" s="629"/>
    </row>
    <row r="10624" spans="1:6" ht="30">
      <c r="A10624" s="612">
        <v>93439</v>
      </c>
      <c r="B10624" s="613" t="s">
        <v>10086</v>
      </c>
      <c r="C10624" s="614" t="s">
        <v>9209</v>
      </c>
      <c r="D10624" s="615">
        <v>171.46</v>
      </c>
      <c r="E10624" s="615">
        <v>77.7</v>
      </c>
      <c r="F10624" s="615">
        <v>249.16</v>
      </c>
    </row>
    <row r="10625" spans="1:6" ht="30">
      <c r="A10625" s="612">
        <v>93440</v>
      </c>
      <c r="B10625" s="613" t="s">
        <v>10087</v>
      </c>
      <c r="C10625" s="614" t="s">
        <v>9211</v>
      </c>
      <c r="D10625" s="615">
        <v>45.67</v>
      </c>
      <c r="E10625" s="615">
        <v>77.7</v>
      </c>
      <c r="F10625" s="615">
        <v>123.37</v>
      </c>
    </row>
    <row r="10626" spans="1:6" ht="30">
      <c r="A10626" s="612">
        <v>93435</v>
      </c>
      <c r="B10626" s="613" t="s">
        <v>10088</v>
      </c>
      <c r="C10626" s="614" t="s">
        <v>5337</v>
      </c>
      <c r="D10626" s="615">
        <v>7.07</v>
      </c>
      <c r="E10626" s="615">
        <v>0</v>
      </c>
      <c r="F10626" s="615">
        <v>7.07</v>
      </c>
    </row>
    <row r="10627" spans="1:6" ht="30">
      <c r="A10627" s="612">
        <v>93436</v>
      </c>
      <c r="B10627" s="613" t="s">
        <v>10089</v>
      </c>
      <c r="C10627" s="614" t="s">
        <v>5337</v>
      </c>
      <c r="D10627" s="615">
        <v>1.1100000000000001</v>
      </c>
      <c r="E10627" s="615">
        <v>0</v>
      </c>
      <c r="F10627" s="615">
        <v>1.1100000000000001</v>
      </c>
    </row>
    <row r="10628" spans="1:6" ht="30">
      <c r="A10628" s="612">
        <v>93437</v>
      </c>
      <c r="B10628" s="613" t="s">
        <v>10090</v>
      </c>
      <c r="C10628" s="614" t="s">
        <v>5337</v>
      </c>
      <c r="D10628" s="615">
        <v>7.73</v>
      </c>
      <c r="E10628" s="615">
        <v>0</v>
      </c>
      <c r="F10628" s="615">
        <v>7.73</v>
      </c>
    </row>
    <row r="10629" spans="1:6" ht="30">
      <c r="A10629" s="612">
        <v>93438</v>
      </c>
      <c r="B10629" s="613" t="s">
        <v>10091</v>
      </c>
      <c r="C10629" s="614" t="s">
        <v>5337</v>
      </c>
      <c r="D10629" s="615">
        <v>118.06</v>
      </c>
      <c r="E10629" s="615">
        <v>0</v>
      </c>
      <c r="F10629" s="615">
        <v>118.06</v>
      </c>
    </row>
    <row r="10630" spans="1:6">
      <c r="A10630" s="621"/>
      <c r="B10630" s="627" t="s">
        <v>11769</v>
      </c>
      <c r="C10630" s="628"/>
      <c r="D10630" s="629"/>
      <c r="E10630" s="629"/>
      <c r="F10630" s="629"/>
    </row>
    <row r="10631" spans="1:6" ht="30">
      <c r="A10631" s="612">
        <v>5703</v>
      </c>
      <c r="B10631" s="613" t="s">
        <v>10092</v>
      </c>
      <c r="C10631" s="614" t="s">
        <v>5337</v>
      </c>
      <c r="D10631" s="615">
        <v>15.47</v>
      </c>
      <c r="E10631" s="615">
        <v>0</v>
      </c>
      <c r="F10631" s="615">
        <v>15.47</v>
      </c>
    </row>
    <row r="10632" spans="1:6" ht="30">
      <c r="A10632" s="612">
        <v>95116</v>
      </c>
      <c r="B10632" s="613" t="s">
        <v>10093</v>
      </c>
      <c r="C10632" s="614" t="s">
        <v>5337</v>
      </c>
      <c r="D10632" s="615">
        <v>31.99</v>
      </c>
      <c r="E10632" s="615">
        <v>0</v>
      </c>
      <c r="F10632" s="615">
        <v>31.99</v>
      </c>
    </row>
    <row r="10633" spans="1:6" ht="30">
      <c r="A10633" s="612">
        <v>95117</v>
      </c>
      <c r="B10633" s="613" t="s">
        <v>10094</v>
      </c>
      <c r="C10633" s="614" t="s">
        <v>5337</v>
      </c>
      <c r="D10633" s="615">
        <v>5.04</v>
      </c>
      <c r="E10633" s="615">
        <v>0</v>
      </c>
      <c r="F10633" s="615">
        <v>5.04</v>
      </c>
    </row>
    <row r="10634" spans="1:6" ht="30">
      <c r="A10634" s="612">
        <v>5823</v>
      </c>
      <c r="B10634" s="613" t="s">
        <v>10095</v>
      </c>
      <c r="C10634" s="614" t="s">
        <v>9209</v>
      </c>
      <c r="D10634" s="615">
        <v>124.99</v>
      </c>
      <c r="E10634" s="615">
        <v>77.7</v>
      </c>
      <c r="F10634" s="615">
        <v>202.69</v>
      </c>
    </row>
    <row r="10635" spans="1:6" ht="30">
      <c r="A10635" s="612">
        <v>5829</v>
      </c>
      <c r="B10635" s="613" t="s">
        <v>10096</v>
      </c>
      <c r="C10635" s="614" t="s">
        <v>9211</v>
      </c>
      <c r="D10635" s="615">
        <v>74.52</v>
      </c>
      <c r="E10635" s="615">
        <v>77.7</v>
      </c>
      <c r="F10635" s="615">
        <v>152.22</v>
      </c>
    </row>
    <row r="10636" spans="1:6" ht="30">
      <c r="A10636" s="612">
        <v>53794</v>
      </c>
      <c r="B10636" s="613" t="s">
        <v>10097</v>
      </c>
      <c r="C10636" s="614" t="s">
        <v>5337</v>
      </c>
      <c r="D10636" s="615">
        <v>35</v>
      </c>
      <c r="E10636" s="615">
        <v>0</v>
      </c>
      <c r="F10636" s="615">
        <v>35</v>
      </c>
    </row>
    <row r="10637" spans="1:6">
      <c r="A10637" s="621"/>
      <c r="B10637" s="627" t="s">
        <v>11770</v>
      </c>
      <c r="C10637" s="628"/>
      <c r="D10637" s="629"/>
      <c r="E10637" s="629"/>
      <c r="F10637" s="629"/>
    </row>
    <row r="10638" spans="1:6" ht="30">
      <c r="A10638" s="612">
        <v>5707</v>
      </c>
      <c r="B10638" s="613" t="s">
        <v>10098</v>
      </c>
      <c r="C10638" s="614" t="s">
        <v>5337</v>
      </c>
      <c r="D10638" s="615">
        <v>63.19</v>
      </c>
      <c r="E10638" s="615">
        <v>0</v>
      </c>
      <c r="F10638" s="615">
        <v>63.19</v>
      </c>
    </row>
    <row r="10639" spans="1:6" ht="30">
      <c r="A10639" s="612">
        <v>95121</v>
      </c>
      <c r="B10639" s="613" t="s">
        <v>10099</v>
      </c>
      <c r="C10639" s="614" t="s">
        <v>9209</v>
      </c>
      <c r="D10639" s="615">
        <v>208.95</v>
      </c>
      <c r="E10639" s="615">
        <v>77.7</v>
      </c>
      <c r="F10639" s="615">
        <v>286.64999999999998</v>
      </c>
    </row>
    <row r="10640" spans="1:6" ht="30">
      <c r="A10640" s="612">
        <v>95122</v>
      </c>
      <c r="B10640" s="613" t="s">
        <v>10100</v>
      </c>
      <c r="C10640" s="614" t="s">
        <v>9211</v>
      </c>
      <c r="D10640" s="615">
        <v>104.33</v>
      </c>
      <c r="E10640" s="615">
        <v>77.7</v>
      </c>
      <c r="F10640" s="615">
        <v>182.03</v>
      </c>
    </row>
    <row r="10641" spans="1:6" ht="30">
      <c r="A10641" s="612">
        <v>95118</v>
      </c>
      <c r="B10641" s="613" t="s">
        <v>10101</v>
      </c>
      <c r="C10641" s="614" t="s">
        <v>5337</v>
      </c>
      <c r="D10641" s="615">
        <v>57.75</v>
      </c>
      <c r="E10641" s="615">
        <v>0</v>
      </c>
      <c r="F10641" s="615">
        <v>57.75</v>
      </c>
    </row>
    <row r="10642" spans="1:6" ht="30">
      <c r="A10642" s="612">
        <v>95119</v>
      </c>
      <c r="B10642" s="613" t="s">
        <v>10102</v>
      </c>
      <c r="C10642" s="614" t="s">
        <v>5337</v>
      </c>
      <c r="D10642" s="615">
        <v>9.09</v>
      </c>
      <c r="E10642" s="615">
        <v>0</v>
      </c>
      <c r="F10642" s="615">
        <v>9.09</v>
      </c>
    </row>
    <row r="10643" spans="1:6" ht="30">
      <c r="A10643" s="612">
        <v>95120</v>
      </c>
      <c r="B10643" s="613" t="s">
        <v>10103</v>
      </c>
      <c r="C10643" s="614" t="s">
        <v>5337</v>
      </c>
      <c r="D10643" s="615">
        <v>41.43</v>
      </c>
      <c r="E10643" s="615">
        <v>0</v>
      </c>
      <c r="F10643" s="615">
        <v>41.43</v>
      </c>
    </row>
    <row r="10644" spans="1:6">
      <c r="A10644" s="621"/>
      <c r="B10644" s="627" t="s">
        <v>10104</v>
      </c>
      <c r="C10644" s="628"/>
      <c r="D10644" s="629"/>
      <c r="E10644" s="629"/>
      <c r="F10644" s="629"/>
    </row>
    <row r="10645" spans="1:6" ht="45">
      <c r="A10645" s="612">
        <v>91285</v>
      </c>
      <c r="B10645" s="613" t="s">
        <v>10105</v>
      </c>
      <c r="C10645" s="614" t="s">
        <v>9211</v>
      </c>
      <c r="D10645" s="615">
        <v>0.82</v>
      </c>
      <c r="E10645" s="615">
        <v>0</v>
      </c>
      <c r="F10645" s="615">
        <v>0.82</v>
      </c>
    </row>
    <row r="10646" spans="1:6" ht="45">
      <c r="A10646" s="612">
        <v>91279</v>
      </c>
      <c r="B10646" s="613" t="s">
        <v>10106</v>
      </c>
      <c r="C10646" s="614" t="s">
        <v>5337</v>
      </c>
      <c r="D10646" s="615">
        <v>0.74</v>
      </c>
      <c r="E10646" s="615">
        <v>0</v>
      </c>
      <c r="F10646" s="615">
        <v>0.74</v>
      </c>
    </row>
    <row r="10647" spans="1:6" ht="45">
      <c r="A10647" s="612">
        <v>91280</v>
      </c>
      <c r="B10647" s="613" t="s">
        <v>10107</v>
      </c>
      <c r="C10647" s="614" t="s">
        <v>5337</v>
      </c>
      <c r="D10647" s="615">
        <v>0.08</v>
      </c>
      <c r="E10647" s="615">
        <v>0</v>
      </c>
      <c r="F10647" s="615">
        <v>0.08</v>
      </c>
    </row>
    <row r="10648" spans="1:6" ht="45">
      <c r="A10648" s="612">
        <v>91281</v>
      </c>
      <c r="B10648" s="613" t="s">
        <v>10108</v>
      </c>
      <c r="C10648" s="614" t="s">
        <v>5337</v>
      </c>
      <c r="D10648" s="615">
        <v>0.93</v>
      </c>
      <c r="E10648" s="615">
        <v>0</v>
      </c>
      <c r="F10648" s="615">
        <v>0.93</v>
      </c>
    </row>
    <row r="10649" spans="1:6" ht="45">
      <c r="A10649" s="612">
        <v>91282</v>
      </c>
      <c r="B10649" s="613" t="s">
        <v>10109</v>
      </c>
      <c r="C10649" s="614" t="s">
        <v>5337</v>
      </c>
      <c r="D10649" s="615">
        <v>7.54</v>
      </c>
      <c r="E10649" s="615">
        <v>0</v>
      </c>
      <c r="F10649" s="615">
        <v>7.54</v>
      </c>
    </row>
    <row r="10650" spans="1:6" ht="45">
      <c r="A10650" s="612">
        <v>91283</v>
      </c>
      <c r="B10650" s="613" t="s">
        <v>10110</v>
      </c>
      <c r="C10650" s="614" t="s">
        <v>9209</v>
      </c>
      <c r="D10650" s="615">
        <v>9.2899999999999991</v>
      </c>
      <c r="E10650" s="615">
        <v>0</v>
      </c>
      <c r="F10650" s="615">
        <v>9.2899999999999991</v>
      </c>
    </row>
    <row r="10651" spans="1:6">
      <c r="A10651" s="621"/>
      <c r="B10651" s="627" t="s">
        <v>18643</v>
      </c>
      <c r="C10651" s="628"/>
      <c r="D10651" s="629"/>
      <c r="E10651" s="629"/>
      <c r="F10651" s="629"/>
    </row>
    <row r="10652" spans="1:6" ht="30">
      <c r="A10652" s="612">
        <v>104087</v>
      </c>
      <c r="B10652" s="613" t="s">
        <v>11816</v>
      </c>
      <c r="C10652" s="614" t="s">
        <v>5337</v>
      </c>
      <c r="D10652" s="615">
        <v>0.05</v>
      </c>
      <c r="E10652" s="615">
        <v>0</v>
      </c>
      <c r="F10652" s="615">
        <v>0.05</v>
      </c>
    </row>
    <row r="10653" spans="1:6" ht="30">
      <c r="A10653" s="612">
        <v>104088</v>
      </c>
      <c r="B10653" s="613" t="s">
        <v>11817</v>
      </c>
      <c r="C10653" s="614" t="s">
        <v>5337</v>
      </c>
      <c r="D10653" s="615">
        <v>0.06</v>
      </c>
      <c r="E10653" s="615">
        <v>0</v>
      </c>
      <c r="F10653" s="615">
        <v>0.06</v>
      </c>
    </row>
    <row r="10654" spans="1:6" ht="30">
      <c r="A10654" s="612">
        <v>104089</v>
      </c>
      <c r="B10654" s="613" t="s">
        <v>11818</v>
      </c>
      <c r="C10654" s="614" t="s">
        <v>5337</v>
      </c>
      <c r="D10654" s="615">
        <v>7.0000000000000007E-2</v>
      </c>
      <c r="E10654" s="615">
        <v>0</v>
      </c>
      <c r="F10654" s="615">
        <v>7.0000000000000007E-2</v>
      </c>
    </row>
    <row r="10655" spans="1:6" ht="30">
      <c r="A10655" s="612">
        <v>104090</v>
      </c>
      <c r="B10655" s="613" t="s">
        <v>11819</v>
      </c>
      <c r="C10655" s="614" t="s">
        <v>5337</v>
      </c>
      <c r="D10655" s="615">
        <v>0.44</v>
      </c>
      <c r="E10655" s="615">
        <v>0</v>
      </c>
      <c r="F10655" s="615">
        <v>0.44</v>
      </c>
    </row>
    <row r="10656" spans="1:6" ht="30">
      <c r="A10656" s="612">
        <v>104093</v>
      </c>
      <c r="B10656" s="613" t="s">
        <v>11820</v>
      </c>
      <c r="C10656" s="614" t="s">
        <v>5337</v>
      </c>
      <c r="D10656" s="615">
        <v>0.08</v>
      </c>
      <c r="E10656" s="615">
        <v>0</v>
      </c>
      <c r="F10656" s="615">
        <v>0.08</v>
      </c>
    </row>
    <row r="10657" spans="1:6" ht="30">
      <c r="A10657" s="612">
        <v>104094</v>
      </c>
      <c r="B10657" s="613" t="s">
        <v>11821</v>
      </c>
      <c r="C10657" s="614" t="s">
        <v>5337</v>
      </c>
      <c r="D10657" s="615">
        <v>0.09</v>
      </c>
      <c r="E10657" s="615">
        <v>0</v>
      </c>
      <c r="F10657" s="615">
        <v>0.09</v>
      </c>
    </row>
    <row r="10658" spans="1:6" ht="30">
      <c r="A10658" s="612">
        <v>104095</v>
      </c>
      <c r="B10658" s="613" t="s">
        <v>11822</v>
      </c>
      <c r="C10658" s="614" t="s">
        <v>5337</v>
      </c>
      <c r="D10658" s="615">
        <v>0.1</v>
      </c>
      <c r="E10658" s="615">
        <v>0</v>
      </c>
      <c r="F10658" s="615">
        <v>0.1</v>
      </c>
    </row>
    <row r="10659" spans="1:6" ht="30">
      <c r="A10659" s="612">
        <v>104096</v>
      </c>
      <c r="B10659" s="613" t="s">
        <v>11823</v>
      </c>
      <c r="C10659" s="614" t="s">
        <v>5337</v>
      </c>
      <c r="D10659" s="615">
        <v>0.61</v>
      </c>
      <c r="E10659" s="615">
        <v>0</v>
      </c>
      <c r="F10659" s="615">
        <v>0.61</v>
      </c>
    </row>
    <row r="10660" spans="1:6" ht="30">
      <c r="A10660" s="612">
        <v>104091</v>
      </c>
      <c r="B10660" s="613" t="s">
        <v>11802</v>
      </c>
      <c r="C10660" s="614" t="s">
        <v>9209</v>
      </c>
      <c r="D10660" s="615">
        <v>0.62</v>
      </c>
      <c r="E10660" s="615">
        <v>0</v>
      </c>
      <c r="F10660" s="615">
        <v>0.62</v>
      </c>
    </row>
    <row r="10661" spans="1:6" ht="30">
      <c r="A10661" s="612">
        <v>104092</v>
      </c>
      <c r="B10661" s="613" t="s">
        <v>11805</v>
      </c>
      <c r="C10661" s="614" t="s">
        <v>9211</v>
      </c>
      <c r="D10661" s="615">
        <v>0.11</v>
      </c>
      <c r="E10661" s="615">
        <v>0</v>
      </c>
      <c r="F10661" s="615">
        <v>0.11</v>
      </c>
    </row>
    <row r="10662" spans="1:6" ht="30">
      <c r="A10662" s="612">
        <v>104097</v>
      </c>
      <c r="B10662" s="613" t="s">
        <v>11803</v>
      </c>
      <c r="C10662" s="614" t="s">
        <v>9209</v>
      </c>
      <c r="D10662" s="615">
        <v>0.88</v>
      </c>
      <c r="E10662" s="615">
        <v>0</v>
      </c>
      <c r="F10662" s="615">
        <v>0.88</v>
      </c>
    </row>
    <row r="10663" spans="1:6" ht="30">
      <c r="A10663" s="612">
        <v>104098</v>
      </c>
      <c r="B10663" s="613" t="s">
        <v>11806</v>
      </c>
      <c r="C10663" s="614" t="s">
        <v>9211</v>
      </c>
      <c r="D10663" s="615">
        <v>0.17</v>
      </c>
      <c r="E10663" s="615">
        <v>0</v>
      </c>
      <c r="F10663" s="615">
        <v>0.17</v>
      </c>
    </row>
    <row r="10664" spans="1:6">
      <c r="A10664" s="645"/>
      <c r="B10664" s="627" t="s">
        <v>18644</v>
      </c>
      <c r="C10664" s="646"/>
      <c r="D10664" s="647"/>
      <c r="E10664" s="647"/>
      <c r="F10664" s="647"/>
    </row>
    <row r="10665" spans="1:6" ht="30">
      <c r="A10665" s="612">
        <v>102861</v>
      </c>
      <c r="B10665" s="613" t="s">
        <v>11783</v>
      </c>
      <c r="C10665" s="614" t="s">
        <v>5337</v>
      </c>
      <c r="D10665" s="615">
        <v>0.81</v>
      </c>
      <c r="E10665" s="615">
        <v>0</v>
      </c>
      <c r="F10665" s="615">
        <v>0.81</v>
      </c>
    </row>
    <row r="10666" spans="1:6" ht="30">
      <c r="A10666" s="612">
        <v>102809</v>
      </c>
      <c r="B10666" s="613" t="s">
        <v>11779</v>
      </c>
      <c r="C10666" s="614" t="s">
        <v>5337</v>
      </c>
      <c r="D10666" s="615">
        <v>16.68</v>
      </c>
      <c r="E10666" s="615">
        <v>0</v>
      </c>
      <c r="F10666" s="615">
        <v>16.68</v>
      </c>
    </row>
    <row r="10667" spans="1:6" ht="45">
      <c r="A10667" s="612">
        <v>102815</v>
      </c>
      <c r="B10667" s="613" t="s">
        <v>11780</v>
      </c>
      <c r="C10667" s="614" t="s">
        <v>5337</v>
      </c>
      <c r="D10667" s="615">
        <v>2.21</v>
      </c>
      <c r="E10667" s="615">
        <v>0</v>
      </c>
      <c r="F10667" s="615">
        <v>2.21</v>
      </c>
    </row>
    <row r="10668" spans="1:6">
      <c r="A10668" s="612">
        <v>102885</v>
      </c>
      <c r="B10668" s="613" t="s">
        <v>11784</v>
      </c>
      <c r="C10668" s="614" t="s">
        <v>5337</v>
      </c>
      <c r="D10668" s="615">
        <v>0.83</v>
      </c>
      <c r="E10668" s="615">
        <v>0</v>
      </c>
      <c r="F10668" s="615">
        <v>0.83</v>
      </c>
    </row>
    <row r="10669" spans="1:6" ht="30">
      <c r="A10669" s="612">
        <v>102891</v>
      </c>
      <c r="B10669" s="613" t="s">
        <v>11785</v>
      </c>
      <c r="C10669" s="614" t="s">
        <v>5337</v>
      </c>
      <c r="D10669" s="615">
        <v>0.83</v>
      </c>
      <c r="E10669" s="615">
        <v>0</v>
      </c>
      <c r="F10669" s="615">
        <v>0.83</v>
      </c>
    </row>
    <row r="10670" spans="1:6" ht="30">
      <c r="A10670" s="612">
        <v>102903</v>
      </c>
      <c r="B10670" s="613" t="s">
        <v>11786</v>
      </c>
      <c r="C10670" s="614" t="s">
        <v>5337</v>
      </c>
      <c r="D10670" s="615">
        <v>12.26</v>
      </c>
      <c r="E10670" s="615">
        <v>0</v>
      </c>
      <c r="F10670" s="615">
        <v>12.26</v>
      </c>
    </row>
    <row r="10671" spans="1:6">
      <c r="A10671" s="612">
        <v>102909</v>
      </c>
      <c r="B10671" s="613" t="s">
        <v>10493</v>
      </c>
      <c r="C10671" s="614" t="s">
        <v>5337</v>
      </c>
      <c r="D10671" s="615">
        <v>63.53</v>
      </c>
      <c r="E10671" s="615">
        <v>0</v>
      </c>
      <c r="F10671" s="615">
        <v>63.53</v>
      </c>
    </row>
    <row r="10672" spans="1:6">
      <c r="A10672" s="612">
        <v>102915</v>
      </c>
      <c r="B10672" s="613" t="s">
        <v>10494</v>
      </c>
      <c r="C10672" s="614" t="s">
        <v>5337</v>
      </c>
      <c r="D10672" s="615">
        <v>0.4</v>
      </c>
      <c r="E10672" s="615">
        <v>0</v>
      </c>
      <c r="F10672" s="615">
        <v>0.4</v>
      </c>
    </row>
    <row r="10673" spans="1:6" ht="45">
      <c r="A10673" s="612">
        <v>102927</v>
      </c>
      <c r="B10673" s="613" t="s">
        <v>10495</v>
      </c>
      <c r="C10673" s="614" t="s">
        <v>5337</v>
      </c>
      <c r="D10673" s="615">
        <v>0.61</v>
      </c>
      <c r="E10673" s="615">
        <v>0</v>
      </c>
      <c r="F10673" s="615">
        <v>0.61</v>
      </c>
    </row>
    <row r="10674" spans="1:6" ht="60">
      <c r="A10674" s="612">
        <v>102933</v>
      </c>
      <c r="B10674" s="613" t="s">
        <v>10496</v>
      </c>
      <c r="C10674" s="614" t="s">
        <v>5337</v>
      </c>
      <c r="D10674" s="615">
        <v>0.61</v>
      </c>
      <c r="E10674" s="615">
        <v>0</v>
      </c>
      <c r="F10674" s="615">
        <v>0.61</v>
      </c>
    </row>
    <row r="10675" spans="1:6" ht="30">
      <c r="A10675" s="612">
        <v>102939</v>
      </c>
      <c r="B10675" s="613" t="s">
        <v>10497</v>
      </c>
      <c r="C10675" s="614" t="s">
        <v>5337</v>
      </c>
      <c r="D10675" s="615">
        <v>6.07</v>
      </c>
      <c r="E10675" s="615">
        <v>0</v>
      </c>
      <c r="F10675" s="615">
        <v>6.07</v>
      </c>
    </row>
    <row r="10676" spans="1:6" ht="45">
      <c r="A10676" s="612">
        <v>102945</v>
      </c>
      <c r="B10676" s="613" t="s">
        <v>10498</v>
      </c>
      <c r="C10676" s="614" t="s">
        <v>5337</v>
      </c>
      <c r="D10676" s="615">
        <v>0.01</v>
      </c>
      <c r="E10676" s="615">
        <v>0</v>
      </c>
      <c r="F10676" s="615">
        <v>0.01</v>
      </c>
    </row>
    <row r="10677" spans="1:6" ht="30">
      <c r="A10677" s="612">
        <v>104519</v>
      </c>
      <c r="B10677" s="613" t="s">
        <v>11824</v>
      </c>
      <c r="C10677" s="614" t="s">
        <v>5337</v>
      </c>
      <c r="D10677" s="615">
        <v>0.41</v>
      </c>
      <c r="E10677" s="615">
        <v>0</v>
      </c>
      <c r="F10677" s="615">
        <v>0.41</v>
      </c>
    </row>
    <row r="10678" spans="1:6" ht="30">
      <c r="A10678" s="612">
        <v>103660</v>
      </c>
      <c r="B10678" s="613" t="s">
        <v>11811</v>
      </c>
      <c r="C10678" s="614" t="s">
        <v>5337</v>
      </c>
      <c r="D10678" s="615">
        <v>10.08</v>
      </c>
      <c r="E10678" s="615">
        <v>0</v>
      </c>
      <c r="F10678" s="615">
        <v>10.08</v>
      </c>
    </row>
    <row r="10679" spans="1:6">
      <c r="A10679" s="621"/>
      <c r="B10679" s="627" t="s">
        <v>10111</v>
      </c>
      <c r="C10679" s="628"/>
      <c r="D10679" s="629"/>
      <c r="E10679" s="629"/>
      <c r="F10679" s="629"/>
    </row>
    <row r="10680" spans="1:6">
      <c r="A10680" s="612">
        <v>100288</v>
      </c>
      <c r="B10680" s="613" t="s">
        <v>10112</v>
      </c>
      <c r="C10680" s="614" t="s">
        <v>5337</v>
      </c>
      <c r="D10680" s="615">
        <v>0</v>
      </c>
      <c r="E10680" s="615">
        <v>0.08</v>
      </c>
      <c r="F10680" s="615">
        <v>0.08</v>
      </c>
    </row>
    <row r="10681" spans="1:6" ht="30">
      <c r="A10681" s="612">
        <v>100290</v>
      </c>
      <c r="B10681" s="613" t="s">
        <v>10113</v>
      </c>
      <c r="C10681" s="614" t="s">
        <v>5337</v>
      </c>
      <c r="D10681" s="615">
        <v>0</v>
      </c>
      <c r="E10681" s="615">
        <v>0.08</v>
      </c>
      <c r="F10681" s="615">
        <v>0.08</v>
      </c>
    </row>
    <row r="10682" spans="1:6" ht="30">
      <c r="A10682" s="612">
        <v>100291</v>
      </c>
      <c r="B10682" s="613" t="s">
        <v>10114</v>
      </c>
      <c r="C10682" s="614" t="s">
        <v>5337</v>
      </c>
      <c r="D10682" s="615">
        <v>0</v>
      </c>
      <c r="E10682" s="615">
        <v>0.24</v>
      </c>
      <c r="F10682" s="615">
        <v>0.24</v>
      </c>
    </row>
    <row r="10683" spans="1:6" ht="30">
      <c r="A10683" s="612">
        <v>100292</v>
      </c>
      <c r="B10683" s="613" t="s">
        <v>10115</v>
      </c>
      <c r="C10683" s="614" t="s">
        <v>5337</v>
      </c>
      <c r="D10683" s="615">
        <v>0</v>
      </c>
      <c r="E10683" s="615">
        <v>0.73</v>
      </c>
      <c r="F10683" s="615">
        <v>0.73</v>
      </c>
    </row>
    <row r="10684" spans="1:6" ht="30">
      <c r="A10684" s="612">
        <v>100293</v>
      </c>
      <c r="B10684" s="613" t="s">
        <v>10116</v>
      </c>
      <c r="C10684" s="614" t="s">
        <v>5337</v>
      </c>
      <c r="D10684" s="615">
        <v>0</v>
      </c>
      <c r="E10684" s="615">
        <v>0.22</v>
      </c>
      <c r="F10684" s="615">
        <v>0.22</v>
      </c>
    </row>
    <row r="10685" spans="1:6" ht="30">
      <c r="A10685" s="612">
        <v>100294</v>
      </c>
      <c r="B10685" s="613" t="s">
        <v>10117</v>
      </c>
      <c r="C10685" s="614" t="s">
        <v>5337</v>
      </c>
      <c r="D10685" s="615">
        <v>0</v>
      </c>
      <c r="E10685" s="615">
        <v>0.35</v>
      </c>
      <c r="F10685" s="615">
        <v>0.35</v>
      </c>
    </row>
    <row r="10686" spans="1:6" ht="30">
      <c r="A10686" s="612">
        <v>100295</v>
      </c>
      <c r="B10686" s="613" t="s">
        <v>10118</v>
      </c>
      <c r="C10686" s="614" t="s">
        <v>5337</v>
      </c>
      <c r="D10686" s="615">
        <v>0</v>
      </c>
      <c r="E10686" s="615">
        <v>0.56999999999999995</v>
      </c>
      <c r="F10686" s="615">
        <v>0.56999999999999995</v>
      </c>
    </row>
    <row r="10687" spans="1:6" ht="30">
      <c r="A10687" s="612">
        <v>100296</v>
      </c>
      <c r="B10687" s="613" t="s">
        <v>10119</v>
      </c>
      <c r="C10687" s="614" t="s">
        <v>5337</v>
      </c>
      <c r="D10687" s="615">
        <v>0</v>
      </c>
      <c r="E10687" s="615">
        <v>1.1499999999999999</v>
      </c>
      <c r="F10687" s="615">
        <v>1.1499999999999999</v>
      </c>
    </row>
    <row r="10688" spans="1:6" ht="30">
      <c r="A10688" s="612">
        <v>100297</v>
      </c>
      <c r="B10688" s="613" t="s">
        <v>10120</v>
      </c>
      <c r="C10688" s="614" t="s">
        <v>5337</v>
      </c>
      <c r="D10688" s="615">
        <v>0</v>
      </c>
      <c r="E10688" s="615">
        <v>1.3</v>
      </c>
      <c r="F10688" s="615">
        <v>1.3</v>
      </c>
    </row>
    <row r="10689" spans="1:6" ht="30">
      <c r="A10689" s="612">
        <v>100298</v>
      </c>
      <c r="B10689" s="613" t="s">
        <v>10121</v>
      </c>
      <c r="C10689" s="614" t="s">
        <v>5337</v>
      </c>
      <c r="D10689" s="615">
        <v>0</v>
      </c>
      <c r="E10689" s="615">
        <v>0.67</v>
      </c>
      <c r="F10689" s="615">
        <v>0.67</v>
      </c>
    </row>
    <row r="10690" spans="1:6" ht="30">
      <c r="A10690" s="612">
        <v>100299</v>
      </c>
      <c r="B10690" s="613" t="s">
        <v>10122</v>
      </c>
      <c r="C10690" s="614" t="s">
        <v>5337</v>
      </c>
      <c r="D10690" s="615">
        <v>0</v>
      </c>
      <c r="E10690" s="615">
        <v>0.52</v>
      </c>
      <c r="F10690" s="615">
        <v>0.52</v>
      </c>
    </row>
    <row r="10691" spans="1:6" ht="30">
      <c r="A10691" s="612">
        <v>100310</v>
      </c>
      <c r="B10691" s="613" t="s">
        <v>10123</v>
      </c>
      <c r="C10691" s="614" t="s">
        <v>11219</v>
      </c>
      <c r="D10691" s="615">
        <v>0</v>
      </c>
      <c r="E10691" s="615">
        <v>11.21</v>
      </c>
      <c r="F10691" s="615">
        <v>11.21</v>
      </c>
    </row>
    <row r="10692" spans="1:6" ht="30">
      <c r="A10692" s="612">
        <v>100311</v>
      </c>
      <c r="B10692" s="613" t="s">
        <v>10124</v>
      </c>
      <c r="C10692" s="614" t="s">
        <v>11219</v>
      </c>
      <c r="D10692" s="615">
        <v>0</v>
      </c>
      <c r="E10692" s="615">
        <v>97.05</v>
      </c>
      <c r="F10692" s="615">
        <v>97.05</v>
      </c>
    </row>
    <row r="10693" spans="1:6" ht="30">
      <c r="A10693" s="612">
        <v>100312</v>
      </c>
      <c r="B10693" s="613" t="s">
        <v>10125</v>
      </c>
      <c r="C10693" s="614" t="s">
        <v>11219</v>
      </c>
      <c r="D10693" s="615">
        <v>0</v>
      </c>
      <c r="E10693" s="615">
        <v>121.98</v>
      </c>
      <c r="F10693" s="615">
        <v>121.98</v>
      </c>
    </row>
    <row r="10694" spans="1:6" ht="30">
      <c r="A10694" s="612">
        <v>100313</v>
      </c>
      <c r="B10694" s="613" t="s">
        <v>10126</v>
      </c>
      <c r="C10694" s="614" t="s">
        <v>11219</v>
      </c>
      <c r="D10694" s="615">
        <v>0</v>
      </c>
      <c r="E10694" s="615">
        <v>152.22</v>
      </c>
      <c r="F10694" s="615">
        <v>152.22</v>
      </c>
    </row>
    <row r="10695" spans="1:6" ht="30">
      <c r="A10695" s="612">
        <v>100314</v>
      </c>
      <c r="B10695" s="613" t="s">
        <v>10127</v>
      </c>
      <c r="C10695" s="614" t="s">
        <v>11219</v>
      </c>
      <c r="D10695" s="615">
        <v>0</v>
      </c>
      <c r="E10695" s="615">
        <v>171.74</v>
      </c>
      <c r="F10695" s="615">
        <v>171.74</v>
      </c>
    </row>
    <row r="10696" spans="1:6" ht="30">
      <c r="A10696" s="612">
        <v>100315</v>
      </c>
      <c r="B10696" s="613" t="s">
        <v>10128</v>
      </c>
      <c r="C10696" s="614" t="s">
        <v>11219</v>
      </c>
      <c r="D10696" s="615">
        <v>0</v>
      </c>
      <c r="E10696" s="615">
        <v>69.08</v>
      </c>
      <c r="F10696" s="615">
        <v>69.08</v>
      </c>
    </row>
    <row r="10697" spans="1:6" ht="30">
      <c r="A10697" s="612">
        <v>100535</v>
      </c>
      <c r="B10697" s="613" t="s">
        <v>10129</v>
      </c>
      <c r="C10697" s="614" t="s">
        <v>5337</v>
      </c>
      <c r="D10697" s="615">
        <v>0</v>
      </c>
      <c r="E10697" s="615">
        <v>0.31</v>
      </c>
      <c r="F10697" s="615">
        <v>0.31</v>
      </c>
    </row>
    <row r="10698" spans="1:6" ht="30">
      <c r="A10698" s="612">
        <v>100536</v>
      </c>
      <c r="B10698" s="613" t="s">
        <v>10130</v>
      </c>
      <c r="C10698" s="614" t="s">
        <v>11219</v>
      </c>
      <c r="D10698" s="615">
        <v>0</v>
      </c>
      <c r="E10698" s="615">
        <v>40.869999999999997</v>
      </c>
      <c r="F10698" s="615">
        <v>40.869999999999997</v>
      </c>
    </row>
    <row r="10699" spans="1:6" ht="30">
      <c r="A10699" s="612">
        <v>101284</v>
      </c>
      <c r="B10699" s="613" t="s">
        <v>10131</v>
      </c>
      <c r="C10699" s="614" t="s">
        <v>5337</v>
      </c>
      <c r="D10699" s="615">
        <v>0</v>
      </c>
      <c r="E10699" s="615">
        <v>1.78</v>
      </c>
      <c r="F10699" s="615">
        <v>1.78</v>
      </c>
    </row>
    <row r="10700" spans="1:6" ht="30">
      <c r="A10700" s="612">
        <v>101285</v>
      </c>
      <c r="B10700" s="613" t="s">
        <v>10132</v>
      </c>
      <c r="C10700" s="614" t="s">
        <v>5337</v>
      </c>
      <c r="D10700" s="615">
        <v>0</v>
      </c>
      <c r="E10700" s="615">
        <v>0.34</v>
      </c>
      <c r="F10700" s="615">
        <v>0.34</v>
      </c>
    </row>
    <row r="10701" spans="1:6" ht="30">
      <c r="A10701" s="612">
        <v>101286</v>
      </c>
      <c r="B10701" s="613" t="s">
        <v>10133</v>
      </c>
      <c r="C10701" s="614" t="s">
        <v>11219</v>
      </c>
      <c r="D10701" s="615">
        <v>0</v>
      </c>
      <c r="E10701" s="615">
        <v>23.43</v>
      </c>
      <c r="F10701" s="615">
        <v>23.43</v>
      </c>
    </row>
    <row r="10702" spans="1:6" ht="30">
      <c r="A10702" s="612">
        <v>101287</v>
      </c>
      <c r="B10702" s="613" t="s">
        <v>10134</v>
      </c>
      <c r="C10702" s="614" t="s">
        <v>11219</v>
      </c>
      <c r="D10702" s="615">
        <v>0</v>
      </c>
      <c r="E10702" s="615">
        <v>82.2</v>
      </c>
      <c r="F10702" s="615">
        <v>82.2</v>
      </c>
    </row>
    <row r="10703" spans="1:6" ht="30">
      <c r="A10703" s="612">
        <v>101288</v>
      </c>
      <c r="B10703" s="613" t="s">
        <v>10135</v>
      </c>
      <c r="C10703" s="614" t="s">
        <v>11219</v>
      </c>
      <c r="D10703" s="615">
        <v>0</v>
      </c>
      <c r="E10703" s="615">
        <v>22.02</v>
      </c>
      <c r="F10703" s="615">
        <v>22.02</v>
      </c>
    </row>
    <row r="10704" spans="1:6" ht="30">
      <c r="A10704" s="612">
        <v>101289</v>
      </c>
      <c r="B10704" s="613" t="s">
        <v>10136</v>
      </c>
      <c r="C10704" s="614" t="s">
        <v>11219</v>
      </c>
      <c r="D10704" s="615">
        <v>0</v>
      </c>
      <c r="E10704" s="615">
        <v>25.41</v>
      </c>
      <c r="F10704" s="615">
        <v>25.41</v>
      </c>
    </row>
    <row r="10705" spans="1:6" ht="30">
      <c r="A10705" s="612">
        <v>101290</v>
      </c>
      <c r="B10705" s="613" t="s">
        <v>10137</v>
      </c>
      <c r="C10705" s="614" t="s">
        <v>11219</v>
      </c>
      <c r="D10705" s="615">
        <v>0</v>
      </c>
      <c r="E10705" s="615">
        <v>32.520000000000003</v>
      </c>
      <c r="F10705" s="615">
        <v>32.520000000000003</v>
      </c>
    </row>
    <row r="10706" spans="1:6" ht="30">
      <c r="A10706" s="612">
        <v>101291</v>
      </c>
      <c r="B10706" s="613" t="s">
        <v>10138</v>
      </c>
      <c r="C10706" s="614" t="s">
        <v>11219</v>
      </c>
      <c r="D10706" s="615">
        <v>0</v>
      </c>
      <c r="E10706" s="615">
        <v>25.41</v>
      </c>
      <c r="F10706" s="615">
        <v>25.41</v>
      </c>
    </row>
    <row r="10707" spans="1:6" ht="30">
      <c r="A10707" s="612">
        <v>101292</v>
      </c>
      <c r="B10707" s="613" t="s">
        <v>10139</v>
      </c>
      <c r="C10707" s="614" t="s">
        <v>11219</v>
      </c>
      <c r="D10707" s="615">
        <v>0</v>
      </c>
      <c r="E10707" s="615">
        <v>25.41</v>
      </c>
      <c r="F10707" s="615">
        <v>25.41</v>
      </c>
    </row>
    <row r="10708" spans="1:6">
      <c r="A10708" s="612">
        <v>101293</v>
      </c>
      <c r="B10708" s="613" t="s">
        <v>10140</v>
      </c>
      <c r="C10708" s="614" t="s">
        <v>11219</v>
      </c>
      <c r="D10708" s="615">
        <v>0</v>
      </c>
      <c r="E10708" s="615">
        <v>33.19</v>
      </c>
      <c r="F10708" s="615">
        <v>33.19</v>
      </c>
    </row>
    <row r="10709" spans="1:6" ht="30">
      <c r="A10709" s="612">
        <v>101294</v>
      </c>
      <c r="B10709" s="613" t="s">
        <v>10141</v>
      </c>
      <c r="C10709" s="614" t="s">
        <v>11219</v>
      </c>
      <c r="D10709" s="615">
        <v>0</v>
      </c>
      <c r="E10709" s="615">
        <v>38.99</v>
      </c>
      <c r="F10709" s="615">
        <v>38.99</v>
      </c>
    </row>
    <row r="10710" spans="1:6" ht="30">
      <c r="A10710" s="612">
        <v>101295</v>
      </c>
      <c r="B10710" s="613" t="s">
        <v>10142</v>
      </c>
      <c r="C10710" s="614" t="s">
        <v>11219</v>
      </c>
      <c r="D10710" s="615">
        <v>0</v>
      </c>
      <c r="E10710" s="615">
        <v>29.99</v>
      </c>
      <c r="F10710" s="615">
        <v>29.99</v>
      </c>
    </row>
    <row r="10711" spans="1:6" ht="30">
      <c r="A10711" s="612">
        <v>101296</v>
      </c>
      <c r="B10711" s="613" t="s">
        <v>10143</v>
      </c>
      <c r="C10711" s="614" t="s">
        <v>11219</v>
      </c>
      <c r="D10711" s="615">
        <v>0</v>
      </c>
      <c r="E10711" s="615">
        <v>39.61</v>
      </c>
      <c r="F10711" s="615">
        <v>39.61</v>
      </c>
    </row>
    <row r="10712" spans="1:6" ht="30">
      <c r="A10712" s="612">
        <v>101297</v>
      </c>
      <c r="B10712" s="613" t="s">
        <v>10144</v>
      </c>
      <c r="C10712" s="614" t="s">
        <v>11219</v>
      </c>
      <c r="D10712" s="615">
        <v>0</v>
      </c>
      <c r="E10712" s="615">
        <v>25.57</v>
      </c>
      <c r="F10712" s="615">
        <v>25.57</v>
      </c>
    </row>
    <row r="10713" spans="1:6" ht="30">
      <c r="A10713" s="612">
        <v>101298</v>
      </c>
      <c r="B10713" s="613" t="s">
        <v>10145</v>
      </c>
      <c r="C10713" s="614" t="s">
        <v>11219</v>
      </c>
      <c r="D10713" s="615">
        <v>0</v>
      </c>
      <c r="E10713" s="615">
        <v>21.94</v>
      </c>
      <c r="F10713" s="615">
        <v>21.94</v>
      </c>
    </row>
    <row r="10714" spans="1:6" ht="30">
      <c r="A10714" s="612">
        <v>101299</v>
      </c>
      <c r="B10714" s="613" t="s">
        <v>10146</v>
      </c>
      <c r="C10714" s="614" t="s">
        <v>11219</v>
      </c>
      <c r="D10714" s="615">
        <v>0</v>
      </c>
      <c r="E10714" s="615">
        <v>29.99</v>
      </c>
      <c r="F10714" s="615">
        <v>29.99</v>
      </c>
    </row>
    <row r="10715" spans="1:6" ht="30">
      <c r="A10715" s="612">
        <v>101300</v>
      </c>
      <c r="B10715" s="613" t="s">
        <v>10147</v>
      </c>
      <c r="C10715" s="614" t="s">
        <v>11219</v>
      </c>
      <c r="D10715" s="615">
        <v>0</v>
      </c>
      <c r="E10715" s="615">
        <v>23.44</v>
      </c>
      <c r="F10715" s="615">
        <v>23.44</v>
      </c>
    </row>
    <row r="10716" spans="1:6" ht="30">
      <c r="A10716" s="612">
        <v>101301</v>
      </c>
      <c r="B10716" s="613" t="s">
        <v>10148</v>
      </c>
      <c r="C10716" s="614" t="s">
        <v>11219</v>
      </c>
      <c r="D10716" s="615">
        <v>0</v>
      </c>
      <c r="E10716" s="615">
        <v>10.77</v>
      </c>
      <c r="F10716" s="615">
        <v>10.77</v>
      </c>
    </row>
    <row r="10717" spans="1:6" ht="30">
      <c r="A10717" s="612">
        <v>101302</v>
      </c>
      <c r="B10717" s="613" t="s">
        <v>10149</v>
      </c>
      <c r="C10717" s="614" t="s">
        <v>11219</v>
      </c>
      <c r="D10717" s="615">
        <v>0</v>
      </c>
      <c r="E10717" s="615">
        <v>37.520000000000003</v>
      </c>
      <c r="F10717" s="615">
        <v>37.520000000000003</v>
      </c>
    </row>
    <row r="10718" spans="1:6" ht="30">
      <c r="A10718" s="612">
        <v>101303</v>
      </c>
      <c r="B10718" s="613" t="s">
        <v>10150</v>
      </c>
      <c r="C10718" s="614" t="s">
        <v>11219</v>
      </c>
      <c r="D10718" s="615">
        <v>0</v>
      </c>
      <c r="E10718" s="615">
        <v>75.22</v>
      </c>
      <c r="F10718" s="615">
        <v>75.22</v>
      </c>
    </row>
    <row r="10719" spans="1:6" ht="30">
      <c r="A10719" s="612">
        <v>101304</v>
      </c>
      <c r="B10719" s="613" t="s">
        <v>10151</v>
      </c>
      <c r="C10719" s="614" t="s">
        <v>11219</v>
      </c>
      <c r="D10719" s="615">
        <v>0</v>
      </c>
      <c r="E10719" s="615">
        <v>42.48</v>
      </c>
      <c r="F10719" s="615">
        <v>42.48</v>
      </c>
    </row>
    <row r="10720" spans="1:6" ht="30">
      <c r="A10720" s="612">
        <v>101305</v>
      </c>
      <c r="B10720" s="613" t="s">
        <v>10152</v>
      </c>
      <c r="C10720" s="614" t="s">
        <v>11219</v>
      </c>
      <c r="D10720" s="615">
        <v>0</v>
      </c>
      <c r="E10720" s="615">
        <v>45.54</v>
      </c>
      <c r="F10720" s="615">
        <v>45.54</v>
      </c>
    </row>
    <row r="10721" spans="1:6">
      <c r="A10721" s="612">
        <v>101307</v>
      </c>
      <c r="B10721" s="613" t="s">
        <v>10153</v>
      </c>
      <c r="C10721" s="614" t="s">
        <v>11219</v>
      </c>
      <c r="D10721" s="615">
        <v>0</v>
      </c>
      <c r="E10721" s="615">
        <v>28.2</v>
      </c>
      <c r="F10721" s="615">
        <v>28.2</v>
      </c>
    </row>
    <row r="10722" spans="1:6" ht="30">
      <c r="A10722" s="612">
        <v>101308</v>
      </c>
      <c r="B10722" s="613" t="s">
        <v>10154</v>
      </c>
      <c r="C10722" s="614" t="s">
        <v>11219</v>
      </c>
      <c r="D10722" s="615">
        <v>0</v>
      </c>
      <c r="E10722" s="615">
        <v>31</v>
      </c>
      <c r="F10722" s="615">
        <v>31</v>
      </c>
    </row>
    <row r="10723" spans="1:6" ht="30">
      <c r="A10723" s="612">
        <v>101309</v>
      </c>
      <c r="B10723" s="613" t="s">
        <v>10155</v>
      </c>
      <c r="C10723" s="614" t="s">
        <v>11219</v>
      </c>
      <c r="D10723" s="615">
        <v>0</v>
      </c>
      <c r="E10723" s="615">
        <v>32.520000000000003</v>
      </c>
      <c r="F10723" s="615">
        <v>32.520000000000003</v>
      </c>
    </row>
    <row r="10724" spans="1:6" ht="30">
      <c r="A10724" s="612">
        <v>101310</v>
      </c>
      <c r="B10724" s="613" t="s">
        <v>10156</v>
      </c>
      <c r="C10724" s="614" t="s">
        <v>11219</v>
      </c>
      <c r="D10724" s="615">
        <v>0</v>
      </c>
      <c r="E10724" s="615">
        <v>40</v>
      </c>
      <c r="F10724" s="615">
        <v>40</v>
      </c>
    </row>
    <row r="10725" spans="1:6" ht="30">
      <c r="A10725" s="612">
        <v>101311</v>
      </c>
      <c r="B10725" s="613" t="s">
        <v>10157</v>
      </c>
      <c r="C10725" s="614" t="s">
        <v>11219</v>
      </c>
      <c r="D10725" s="615">
        <v>0</v>
      </c>
      <c r="E10725" s="615">
        <v>33.19</v>
      </c>
      <c r="F10725" s="615">
        <v>33.19</v>
      </c>
    </row>
    <row r="10726" spans="1:6" ht="30">
      <c r="A10726" s="612">
        <v>101312</v>
      </c>
      <c r="B10726" s="613" t="s">
        <v>10158</v>
      </c>
      <c r="C10726" s="614" t="s">
        <v>11219</v>
      </c>
      <c r="D10726" s="615">
        <v>0</v>
      </c>
      <c r="E10726" s="615">
        <v>21.59</v>
      </c>
      <c r="F10726" s="615">
        <v>21.59</v>
      </c>
    </row>
    <row r="10727" spans="1:6">
      <c r="A10727" s="612">
        <v>101313</v>
      </c>
      <c r="B10727" s="613" t="s">
        <v>10159</v>
      </c>
      <c r="C10727" s="614" t="s">
        <v>11219</v>
      </c>
      <c r="D10727" s="615">
        <v>0</v>
      </c>
      <c r="E10727" s="615">
        <v>107.37</v>
      </c>
      <c r="F10727" s="615">
        <v>107.37</v>
      </c>
    </row>
    <row r="10728" spans="1:6" ht="30">
      <c r="A10728" s="612">
        <v>101314</v>
      </c>
      <c r="B10728" s="613" t="s">
        <v>10160</v>
      </c>
      <c r="C10728" s="614" t="s">
        <v>11219</v>
      </c>
      <c r="D10728" s="615">
        <v>0</v>
      </c>
      <c r="E10728" s="615">
        <v>117.8</v>
      </c>
      <c r="F10728" s="615">
        <v>117.8</v>
      </c>
    </row>
    <row r="10729" spans="1:6" ht="30">
      <c r="A10729" s="612">
        <v>101315</v>
      </c>
      <c r="B10729" s="613" t="s">
        <v>10161</v>
      </c>
      <c r="C10729" s="614" t="s">
        <v>11219</v>
      </c>
      <c r="D10729" s="615">
        <v>0</v>
      </c>
      <c r="E10729" s="615">
        <v>111.76</v>
      </c>
      <c r="F10729" s="615">
        <v>111.76</v>
      </c>
    </row>
    <row r="10730" spans="1:6" ht="30">
      <c r="A10730" s="612">
        <v>101316</v>
      </c>
      <c r="B10730" s="613" t="s">
        <v>10162</v>
      </c>
      <c r="C10730" s="614" t="s">
        <v>11219</v>
      </c>
      <c r="D10730" s="615">
        <v>0</v>
      </c>
      <c r="E10730" s="615">
        <v>51.73</v>
      </c>
      <c r="F10730" s="615">
        <v>51.73</v>
      </c>
    </row>
    <row r="10731" spans="1:6" ht="30">
      <c r="A10731" s="612">
        <v>101317</v>
      </c>
      <c r="B10731" s="613" t="s">
        <v>10163</v>
      </c>
      <c r="C10731" s="614" t="s">
        <v>11219</v>
      </c>
      <c r="D10731" s="615">
        <v>0</v>
      </c>
      <c r="E10731" s="615">
        <v>235.35</v>
      </c>
      <c r="F10731" s="615">
        <v>235.35</v>
      </c>
    </row>
    <row r="10732" spans="1:6" ht="30">
      <c r="A10732" s="612">
        <v>101318</v>
      </c>
      <c r="B10732" s="613" t="s">
        <v>10164</v>
      </c>
      <c r="C10732" s="614" t="s">
        <v>11219</v>
      </c>
      <c r="D10732" s="615">
        <v>0</v>
      </c>
      <c r="E10732" s="615">
        <v>437.23</v>
      </c>
      <c r="F10732" s="615">
        <v>437.23</v>
      </c>
    </row>
    <row r="10733" spans="1:6" ht="30">
      <c r="A10733" s="612">
        <v>101319</v>
      </c>
      <c r="B10733" s="613" t="s">
        <v>10165</v>
      </c>
      <c r="C10733" s="614" t="s">
        <v>11219</v>
      </c>
      <c r="D10733" s="615">
        <v>0</v>
      </c>
      <c r="E10733" s="615">
        <v>45.25</v>
      </c>
      <c r="F10733" s="615">
        <v>45.25</v>
      </c>
    </row>
    <row r="10734" spans="1:6" ht="30">
      <c r="A10734" s="612">
        <v>101320</v>
      </c>
      <c r="B10734" s="613" t="s">
        <v>10166</v>
      </c>
      <c r="C10734" s="614" t="s">
        <v>11219</v>
      </c>
      <c r="D10734" s="615">
        <v>0</v>
      </c>
      <c r="E10734" s="615">
        <v>30.29</v>
      </c>
      <c r="F10734" s="615">
        <v>30.29</v>
      </c>
    </row>
    <row r="10735" spans="1:6">
      <c r="A10735" s="612">
        <v>101322</v>
      </c>
      <c r="B10735" s="613" t="s">
        <v>10167</v>
      </c>
      <c r="C10735" s="614" t="s">
        <v>11219</v>
      </c>
      <c r="D10735" s="615">
        <v>0</v>
      </c>
      <c r="E10735" s="615">
        <v>31.65</v>
      </c>
      <c r="F10735" s="615">
        <v>31.65</v>
      </c>
    </row>
    <row r="10736" spans="1:6" ht="30">
      <c r="A10736" s="612">
        <v>101323</v>
      </c>
      <c r="B10736" s="613" t="s">
        <v>10168</v>
      </c>
      <c r="C10736" s="614" t="s">
        <v>11219</v>
      </c>
      <c r="D10736" s="615">
        <v>0</v>
      </c>
      <c r="E10736" s="615">
        <v>61.02</v>
      </c>
      <c r="F10736" s="615">
        <v>61.02</v>
      </c>
    </row>
    <row r="10737" spans="1:6" ht="30">
      <c r="A10737" s="612">
        <v>101324</v>
      </c>
      <c r="B10737" s="613" t="s">
        <v>10169</v>
      </c>
      <c r="C10737" s="614" t="s">
        <v>11219</v>
      </c>
      <c r="D10737" s="615">
        <v>0</v>
      </c>
      <c r="E10737" s="615">
        <v>11.58</v>
      </c>
      <c r="F10737" s="615">
        <v>11.58</v>
      </c>
    </row>
    <row r="10738" spans="1:6" ht="30">
      <c r="A10738" s="612">
        <v>101325</v>
      </c>
      <c r="B10738" s="613" t="s">
        <v>10170</v>
      </c>
      <c r="C10738" s="614" t="s">
        <v>11219</v>
      </c>
      <c r="D10738" s="615">
        <v>0</v>
      </c>
      <c r="E10738" s="615">
        <v>48.94</v>
      </c>
      <c r="F10738" s="615">
        <v>48.94</v>
      </c>
    </row>
    <row r="10739" spans="1:6">
      <c r="A10739" s="612">
        <v>101326</v>
      </c>
      <c r="B10739" s="613" t="s">
        <v>10171</v>
      </c>
      <c r="C10739" s="614" t="s">
        <v>11219</v>
      </c>
      <c r="D10739" s="615">
        <v>0</v>
      </c>
      <c r="E10739" s="615">
        <v>11.04</v>
      </c>
      <c r="F10739" s="615">
        <v>11.04</v>
      </c>
    </row>
    <row r="10740" spans="1:6" ht="30">
      <c r="A10740" s="612">
        <v>101327</v>
      </c>
      <c r="B10740" s="613" t="s">
        <v>10172</v>
      </c>
      <c r="C10740" s="614" t="s">
        <v>11219</v>
      </c>
      <c r="D10740" s="615">
        <v>0</v>
      </c>
      <c r="E10740" s="615">
        <v>11.8</v>
      </c>
      <c r="F10740" s="615">
        <v>11.8</v>
      </c>
    </row>
    <row r="10741" spans="1:6" ht="30">
      <c r="A10741" s="612">
        <v>101328</v>
      </c>
      <c r="B10741" s="613" t="s">
        <v>10173</v>
      </c>
      <c r="C10741" s="614" t="s">
        <v>11219</v>
      </c>
      <c r="D10741" s="615">
        <v>0</v>
      </c>
      <c r="E10741" s="615">
        <v>16.399999999999999</v>
      </c>
      <c r="F10741" s="615">
        <v>16.399999999999999</v>
      </c>
    </row>
    <row r="10742" spans="1:6" ht="30">
      <c r="A10742" s="612">
        <v>101329</v>
      </c>
      <c r="B10742" s="613" t="s">
        <v>10174</v>
      </c>
      <c r="C10742" s="614" t="s">
        <v>11219</v>
      </c>
      <c r="D10742" s="615">
        <v>0</v>
      </c>
      <c r="E10742" s="615">
        <v>51.84</v>
      </c>
      <c r="F10742" s="615">
        <v>51.84</v>
      </c>
    </row>
    <row r="10743" spans="1:6">
      <c r="A10743" s="612">
        <v>101330</v>
      </c>
      <c r="B10743" s="613" t="s">
        <v>10175</v>
      </c>
      <c r="C10743" s="614" t="s">
        <v>11219</v>
      </c>
      <c r="D10743" s="615">
        <v>0</v>
      </c>
      <c r="E10743" s="615">
        <v>38.97</v>
      </c>
      <c r="F10743" s="615">
        <v>38.97</v>
      </c>
    </row>
    <row r="10744" spans="1:6" ht="30">
      <c r="A10744" s="612">
        <v>101331</v>
      </c>
      <c r="B10744" s="613" t="s">
        <v>10176</v>
      </c>
      <c r="C10744" s="614" t="s">
        <v>11219</v>
      </c>
      <c r="D10744" s="615">
        <v>0</v>
      </c>
      <c r="E10744" s="615">
        <v>48.28</v>
      </c>
      <c r="F10744" s="615">
        <v>48.28</v>
      </c>
    </row>
    <row r="10745" spans="1:6" ht="30">
      <c r="A10745" s="612">
        <v>101332</v>
      </c>
      <c r="B10745" s="613" t="s">
        <v>10177</v>
      </c>
      <c r="C10745" s="614" t="s">
        <v>11219</v>
      </c>
      <c r="D10745" s="615">
        <v>0</v>
      </c>
      <c r="E10745" s="615">
        <v>13.39</v>
      </c>
      <c r="F10745" s="615">
        <v>13.39</v>
      </c>
    </row>
    <row r="10746" spans="1:6" ht="30">
      <c r="A10746" s="612">
        <v>101333</v>
      </c>
      <c r="B10746" s="613" t="s">
        <v>10178</v>
      </c>
      <c r="C10746" s="614" t="s">
        <v>11219</v>
      </c>
      <c r="D10746" s="615">
        <v>0</v>
      </c>
      <c r="E10746" s="615">
        <v>27.66</v>
      </c>
      <c r="F10746" s="615">
        <v>27.66</v>
      </c>
    </row>
    <row r="10747" spans="1:6" ht="30">
      <c r="A10747" s="612">
        <v>101334</v>
      </c>
      <c r="B10747" s="613" t="s">
        <v>10179</v>
      </c>
      <c r="C10747" s="614" t="s">
        <v>11219</v>
      </c>
      <c r="D10747" s="615">
        <v>0</v>
      </c>
      <c r="E10747" s="615">
        <v>88.41</v>
      </c>
      <c r="F10747" s="615">
        <v>88.41</v>
      </c>
    </row>
    <row r="10748" spans="1:6" ht="30">
      <c r="A10748" s="612">
        <v>101335</v>
      </c>
      <c r="B10748" s="613" t="s">
        <v>10180</v>
      </c>
      <c r="C10748" s="614" t="s">
        <v>11219</v>
      </c>
      <c r="D10748" s="615">
        <v>0</v>
      </c>
      <c r="E10748" s="615">
        <v>13.89</v>
      </c>
      <c r="F10748" s="615">
        <v>13.89</v>
      </c>
    </row>
    <row r="10749" spans="1:6" ht="30">
      <c r="A10749" s="612">
        <v>101336</v>
      </c>
      <c r="B10749" s="613" t="s">
        <v>10181</v>
      </c>
      <c r="C10749" s="614" t="s">
        <v>11219</v>
      </c>
      <c r="D10749" s="615">
        <v>0</v>
      </c>
      <c r="E10749" s="615">
        <v>45.86</v>
      </c>
      <c r="F10749" s="615">
        <v>45.86</v>
      </c>
    </row>
    <row r="10750" spans="1:6">
      <c r="A10750" s="612">
        <v>101337</v>
      </c>
      <c r="B10750" s="613" t="s">
        <v>10182</v>
      </c>
      <c r="C10750" s="614" t="s">
        <v>11219</v>
      </c>
      <c r="D10750" s="615">
        <v>0</v>
      </c>
      <c r="E10750" s="615">
        <v>13.74</v>
      </c>
      <c r="F10750" s="615">
        <v>13.74</v>
      </c>
    </row>
    <row r="10751" spans="1:6" ht="30">
      <c r="A10751" s="612">
        <v>101338</v>
      </c>
      <c r="B10751" s="613" t="s">
        <v>10183</v>
      </c>
      <c r="C10751" s="614" t="s">
        <v>11219</v>
      </c>
      <c r="D10751" s="615">
        <v>0</v>
      </c>
      <c r="E10751" s="615">
        <v>21.88</v>
      </c>
      <c r="F10751" s="615">
        <v>21.88</v>
      </c>
    </row>
    <row r="10752" spans="1:6" ht="30">
      <c r="A10752" s="612">
        <v>101339</v>
      </c>
      <c r="B10752" s="613" t="s">
        <v>10184</v>
      </c>
      <c r="C10752" s="614" t="s">
        <v>11219</v>
      </c>
      <c r="D10752" s="615">
        <v>0</v>
      </c>
      <c r="E10752" s="615">
        <v>18.100000000000001</v>
      </c>
      <c r="F10752" s="615">
        <v>18.100000000000001</v>
      </c>
    </row>
    <row r="10753" spans="1:6" ht="30">
      <c r="A10753" s="612">
        <v>101340</v>
      </c>
      <c r="B10753" s="613" t="s">
        <v>10185</v>
      </c>
      <c r="C10753" s="614" t="s">
        <v>11219</v>
      </c>
      <c r="D10753" s="615">
        <v>0</v>
      </c>
      <c r="E10753" s="615">
        <v>17.47</v>
      </c>
      <c r="F10753" s="615">
        <v>17.47</v>
      </c>
    </row>
    <row r="10754" spans="1:6" ht="30">
      <c r="A10754" s="612">
        <v>101341</v>
      </c>
      <c r="B10754" s="613" t="s">
        <v>10186</v>
      </c>
      <c r="C10754" s="614" t="s">
        <v>11219</v>
      </c>
      <c r="D10754" s="615">
        <v>0</v>
      </c>
      <c r="E10754" s="615">
        <v>19.73</v>
      </c>
      <c r="F10754" s="615">
        <v>19.73</v>
      </c>
    </row>
    <row r="10755" spans="1:6" ht="30">
      <c r="A10755" s="612">
        <v>101342</v>
      </c>
      <c r="B10755" s="613" t="s">
        <v>10187</v>
      </c>
      <c r="C10755" s="614" t="s">
        <v>11219</v>
      </c>
      <c r="D10755" s="615">
        <v>0</v>
      </c>
      <c r="E10755" s="615">
        <v>22.28</v>
      </c>
      <c r="F10755" s="615">
        <v>22.28</v>
      </c>
    </row>
    <row r="10756" spans="1:6" ht="30">
      <c r="A10756" s="612">
        <v>101343</v>
      </c>
      <c r="B10756" s="613" t="s">
        <v>10188</v>
      </c>
      <c r="C10756" s="614" t="s">
        <v>11219</v>
      </c>
      <c r="D10756" s="615">
        <v>0</v>
      </c>
      <c r="E10756" s="615">
        <v>33.840000000000003</v>
      </c>
      <c r="F10756" s="615">
        <v>33.840000000000003</v>
      </c>
    </row>
    <row r="10757" spans="1:6" ht="30">
      <c r="A10757" s="612">
        <v>101344</v>
      </c>
      <c r="B10757" s="613" t="s">
        <v>10189</v>
      </c>
      <c r="C10757" s="614" t="s">
        <v>11219</v>
      </c>
      <c r="D10757" s="615">
        <v>0</v>
      </c>
      <c r="E10757" s="615">
        <v>44.13</v>
      </c>
      <c r="F10757" s="615">
        <v>44.13</v>
      </c>
    </row>
    <row r="10758" spans="1:6" ht="30">
      <c r="A10758" s="612">
        <v>101345</v>
      </c>
      <c r="B10758" s="613" t="s">
        <v>10190</v>
      </c>
      <c r="C10758" s="614" t="s">
        <v>11219</v>
      </c>
      <c r="D10758" s="615">
        <v>0</v>
      </c>
      <c r="E10758" s="615">
        <v>108.78</v>
      </c>
      <c r="F10758" s="615">
        <v>108.78</v>
      </c>
    </row>
    <row r="10759" spans="1:6" ht="30">
      <c r="A10759" s="612">
        <v>101346</v>
      </c>
      <c r="B10759" s="613" t="s">
        <v>10191</v>
      </c>
      <c r="C10759" s="614" t="s">
        <v>11219</v>
      </c>
      <c r="D10759" s="615">
        <v>0</v>
      </c>
      <c r="E10759" s="615">
        <v>30.3</v>
      </c>
      <c r="F10759" s="615">
        <v>30.3</v>
      </c>
    </row>
    <row r="10760" spans="1:6" ht="30">
      <c r="A10760" s="612">
        <v>101347</v>
      </c>
      <c r="B10760" s="613" t="s">
        <v>10192</v>
      </c>
      <c r="C10760" s="614" t="s">
        <v>11219</v>
      </c>
      <c r="D10760" s="615">
        <v>0</v>
      </c>
      <c r="E10760" s="615">
        <v>33.29</v>
      </c>
      <c r="F10760" s="615">
        <v>33.29</v>
      </c>
    </row>
    <row r="10761" spans="1:6" ht="30">
      <c r="A10761" s="612">
        <v>101348</v>
      </c>
      <c r="B10761" s="613" t="s">
        <v>10193</v>
      </c>
      <c r="C10761" s="614" t="s">
        <v>11219</v>
      </c>
      <c r="D10761" s="615">
        <v>0</v>
      </c>
      <c r="E10761" s="615">
        <v>19.32</v>
      </c>
      <c r="F10761" s="615">
        <v>19.32</v>
      </c>
    </row>
    <row r="10762" spans="1:6" ht="30">
      <c r="A10762" s="612">
        <v>101349</v>
      </c>
      <c r="B10762" s="613" t="s">
        <v>10194</v>
      </c>
      <c r="C10762" s="614" t="s">
        <v>11219</v>
      </c>
      <c r="D10762" s="615">
        <v>0</v>
      </c>
      <c r="E10762" s="615">
        <v>22.66</v>
      </c>
      <c r="F10762" s="615">
        <v>22.66</v>
      </c>
    </row>
    <row r="10763" spans="1:6" ht="30">
      <c r="A10763" s="612">
        <v>101350</v>
      </c>
      <c r="B10763" s="613" t="s">
        <v>10195</v>
      </c>
      <c r="C10763" s="614" t="s">
        <v>11219</v>
      </c>
      <c r="D10763" s="615">
        <v>0</v>
      </c>
      <c r="E10763" s="615">
        <v>27.8</v>
      </c>
      <c r="F10763" s="615">
        <v>27.8</v>
      </c>
    </row>
    <row r="10764" spans="1:6" ht="30">
      <c r="A10764" s="612">
        <v>101351</v>
      </c>
      <c r="B10764" s="613" t="s">
        <v>10196</v>
      </c>
      <c r="C10764" s="614" t="s">
        <v>11219</v>
      </c>
      <c r="D10764" s="615">
        <v>0</v>
      </c>
      <c r="E10764" s="615">
        <v>22.98</v>
      </c>
      <c r="F10764" s="615">
        <v>22.98</v>
      </c>
    </row>
    <row r="10765" spans="1:6" ht="30">
      <c r="A10765" s="612">
        <v>101352</v>
      </c>
      <c r="B10765" s="613" t="s">
        <v>10197</v>
      </c>
      <c r="C10765" s="614" t="s">
        <v>11219</v>
      </c>
      <c r="D10765" s="615">
        <v>0</v>
      </c>
      <c r="E10765" s="615">
        <v>23.39</v>
      </c>
      <c r="F10765" s="615">
        <v>23.39</v>
      </c>
    </row>
    <row r="10766" spans="1:6" ht="30">
      <c r="A10766" s="612">
        <v>101353</v>
      </c>
      <c r="B10766" s="613" t="s">
        <v>10198</v>
      </c>
      <c r="C10766" s="614" t="s">
        <v>11219</v>
      </c>
      <c r="D10766" s="615">
        <v>0</v>
      </c>
      <c r="E10766" s="615">
        <v>20.39</v>
      </c>
      <c r="F10766" s="615">
        <v>20.39</v>
      </c>
    </row>
    <row r="10767" spans="1:6" ht="30">
      <c r="A10767" s="612">
        <v>101354</v>
      </c>
      <c r="B10767" s="613" t="s">
        <v>10199</v>
      </c>
      <c r="C10767" s="614" t="s">
        <v>11219</v>
      </c>
      <c r="D10767" s="615">
        <v>0</v>
      </c>
      <c r="E10767" s="615">
        <v>35.700000000000003</v>
      </c>
      <c r="F10767" s="615">
        <v>35.700000000000003</v>
      </c>
    </row>
    <row r="10768" spans="1:6" ht="30">
      <c r="A10768" s="612">
        <v>101355</v>
      </c>
      <c r="B10768" s="613" t="s">
        <v>10200</v>
      </c>
      <c r="C10768" s="614" t="s">
        <v>11219</v>
      </c>
      <c r="D10768" s="615">
        <v>0</v>
      </c>
      <c r="E10768" s="615">
        <v>20.09</v>
      </c>
      <c r="F10768" s="615">
        <v>20.09</v>
      </c>
    </row>
    <row r="10769" spans="1:6">
      <c r="A10769" s="612">
        <v>101356</v>
      </c>
      <c r="B10769" s="613" t="s">
        <v>10201</v>
      </c>
      <c r="C10769" s="614" t="s">
        <v>11219</v>
      </c>
      <c r="D10769" s="615">
        <v>0</v>
      </c>
      <c r="E10769" s="615">
        <v>42.48</v>
      </c>
      <c r="F10769" s="615">
        <v>42.48</v>
      </c>
    </row>
    <row r="10770" spans="1:6">
      <c r="A10770" s="612">
        <v>101357</v>
      </c>
      <c r="B10770" s="613" t="s">
        <v>10202</v>
      </c>
      <c r="C10770" s="614" t="s">
        <v>11219</v>
      </c>
      <c r="D10770" s="615">
        <v>0</v>
      </c>
      <c r="E10770" s="615">
        <v>61.02</v>
      </c>
      <c r="F10770" s="615">
        <v>61.02</v>
      </c>
    </row>
    <row r="10771" spans="1:6">
      <c r="A10771" s="612">
        <v>101358</v>
      </c>
      <c r="B10771" s="613" t="s">
        <v>10203</v>
      </c>
      <c r="C10771" s="614" t="s">
        <v>11219</v>
      </c>
      <c r="D10771" s="615">
        <v>0</v>
      </c>
      <c r="E10771" s="615">
        <v>42.48</v>
      </c>
      <c r="F10771" s="615">
        <v>42.48</v>
      </c>
    </row>
    <row r="10772" spans="1:6" ht="30">
      <c r="A10772" s="612">
        <v>101359</v>
      </c>
      <c r="B10772" s="613" t="s">
        <v>10204</v>
      </c>
      <c r="C10772" s="614" t="s">
        <v>11219</v>
      </c>
      <c r="D10772" s="615">
        <v>0</v>
      </c>
      <c r="E10772" s="615">
        <v>41.25</v>
      </c>
      <c r="F10772" s="615">
        <v>41.25</v>
      </c>
    </row>
    <row r="10773" spans="1:6" ht="30">
      <c r="A10773" s="612">
        <v>101360</v>
      </c>
      <c r="B10773" s="613" t="s">
        <v>10205</v>
      </c>
      <c r="C10773" s="614" t="s">
        <v>11219</v>
      </c>
      <c r="D10773" s="615">
        <v>0</v>
      </c>
      <c r="E10773" s="615">
        <v>42.48</v>
      </c>
      <c r="F10773" s="615">
        <v>42.48</v>
      </c>
    </row>
    <row r="10774" spans="1:6" ht="30">
      <c r="A10774" s="612">
        <v>101361</v>
      </c>
      <c r="B10774" s="613" t="s">
        <v>10206</v>
      </c>
      <c r="C10774" s="614" t="s">
        <v>11219</v>
      </c>
      <c r="D10774" s="615">
        <v>0</v>
      </c>
      <c r="E10774" s="615">
        <v>44.85</v>
      </c>
      <c r="F10774" s="615">
        <v>44.85</v>
      </c>
    </row>
    <row r="10775" spans="1:6">
      <c r="A10775" s="612">
        <v>101362</v>
      </c>
      <c r="B10775" s="613" t="s">
        <v>10207</v>
      </c>
      <c r="C10775" s="614" t="s">
        <v>11219</v>
      </c>
      <c r="D10775" s="615">
        <v>0</v>
      </c>
      <c r="E10775" s="615">
        <v>9.68</v>
      </c>
      <c r="F10775" s="615">
        <v>9.68</v>
      </c>
    </row>
    <row r="10776" spans="1:6">
      <c r="A10776" s="612">
        <v>101363</v>
      </c>
      <c r="B10776" s="613" t="s">
        <v>10208</v>
      </c>
      <c r="C10776" s="614" t="s">
        <v>11219</v>
      </c>
      <c r="D10776" s="615">
        <v>0</v>
      </c>
      <c r="E10776" s="615">
        <v>33.19</v>
      </c>
      <c r="F10776" s="615">
        <v>33.19</v>
      </c>
    </row>
    <row r="10777" spans="1:6" ht="30">
      <c r="A10777" s="612">
        <v>101364</v>
      </c>
      <c r="B10777" s="613" t="s">
        <v>10209</v>
      </c>
      <c r="C10777" s="614" t="s">
        <v>11219</v>
      </c>
      <c r="D10777" s="615">
        <v>0</v>
      </c>
      <c r="E10777" s="615">
        <v>43.09</v>
      </c>
      <c r="F10777" s="615">
        <v>43.09</v>
      </c>
    </row>
    <row r="10778" spans="1:6">
      <c r="A10778" s="612">
        <v>101365</v>
      </c>
      <c r="B10778" s="613" t="s">
        <v>10210</v>
      </c>
      <c r="C10778" s="614" t="s">
        <v>11219</v>
      </c>
      <c r="D10778" s="615">
        <v>0</v>
      </c>
      <c r="E10778" s="615">
        <v>34.11</v>
      </c>
      <c r="F10778" s="615">
        <v>34.11</v>
      </c>
    </row>
    <row r="10779" spans="1:6" ht="30">
      <c r="A10779" s="612">
        <v>101366</v>
      </c>
      <c r="B10779" s="613" t="s">
        <v>10211</v>
      </c>
      <c r="C10779" s="614" t="s">
        <v>11219</v>
      </c>
      <c r="D10779" s="615">
        <v>0</v>
      </c>
      <c r="E10779" s="615">
        <v>27.61</v>
      </c>
      <c r="F10779" s="615">
        <v>27.61</v>
      </c>
    </row>
    <row r="10780" spans="1:6" ht="30">
      <c r="A10780" s="612">
        <v>101367</v>
      </c>
      <c r="B10780" s="613" t="s">
        <v>10212</v>
      </c>
      <c r="C10780" s="614" t="s">
        <v>11219</v>
      </c>
      <c r="D10780" s="615">
        <v>0</v>
      </c>
      <c r="E10780" s="615">
        <v>33.19</v>
      </c>
      <c r="F10780" s="615">
        <v>33.19</v>
      </c>
    </row>
    <row r="10781" spans="1:6" ht="30">
      <c r="A10781" s="612">
        <v>101368</v>
      </c>
      <c r="B10781" s="613" t="s">
        <v>10213</v>
      </c>
      <c r="C10781" s="614" t="s">
        <v>11219</v>
      </c>
      <c r="D10781" s="615">
        <v>0</v>
      </c>
      <c r="E10781" s="615">
        <v>35.01</v>
      </c>
      <c r="F10781" s="615">
        <v>35.01</v>
      </c>
    </row>
    <row r="10782" spans="1:6" ht="30">
      <c r="A10782" s="612">
        <v>101369</v>
      </c>
      <c r="B10782" s="613" t="s">
        <v>10214</v>
      </c>
      <c r="C10782" s="614" t="s">
        <v>11219</v>
      </c>
      <c r="D10782" s="615">
        <v>0</v>
      </c>
      <c r="E10782" s="615">
        <v>35.090000000000003</v>
      </c>
      <c r="F10782" s="615">
        <v>35.090000000000003</v>
      </c>
    </row>
    <row r="10783" spans="1:6">
      <c r="A10783" s="612">
        <v>101370</v>
      </c>
      <c r="B10783" s="613" t="s">
        <v>10215</v>
      </c>
      <c r="C10783" s="614" t="s">
        <v>11219</v>
      </c>
      <c r="D10783" s="615">
        <v>0</v>
      </c>
      <c r="E10783" s="615">
        <v>32.79</v>
      </c>
      <c r="F10783" s="615">
        <v>32.79</v>
      </c>
    </row>
    <row r="10784" spans="1:6">
      <c r="A10784" s="612">
        <v>101371</v>
      </c>
      <c r="B10784" s="613" t="s">
        <v>10216</v>
      </c>
      <c r="C10784" s="614" t="s">
        <v>11219</v>
      </c>
      <c r="D10784" s="615">
        <v>0</v>
      </c>
      <c r="E10784" s="615">
        <v>43.12</v>
      </c>
      <c r="F10784" s="615">
        <v>43.12</v>
      </c>
    </row>
    <row r="10785" spans="1:6">
      <c r="A10785" s="612">
        <v>101372</v>
      </c>
      <c r="B10785" s="613" t="s">
        <v>10217</v>
      </c>
      <c r="C10785" s="614" t="s">
        <v>11219</v>
      </c>
      <c r="D10785" s="615">
        <v>0</v>
      </c>
      <c r="E10785" s="615">
        <v>10.57</v>
      </c>
      <c r="F10785" s="615">
        <v>10.57</v>
      </c>
    </row>
    <row r="10786" spans="1:6" ht="30">
      <c r="A10786" s="612">
        <v>95308</v>
      </c>
      <c r="B10786" s="613" t="s">
        <v>10218</v>
      </c>
      <c r="C10786" s="614" t="s">
        <v>5337</v>
      </c>
      <c r="D10786" s="615">
        <v>0</v>
      </c>
      <c r="E10786" s="615">
        <v>0.17</v>
      </c>
      <c r="F10786" s="615">
        <v>0.17</v>
      </c>
    </row>
    <row r="10787" spans="1:6" ht="30">
      <c r="A10787" s="612">
        <v>95309</v>
      </c>
      <c r="B10787" s="613" t="s">
        <v>10219</v>
      </c>
      <c r="C10787" s="614" t="s">
        <v>5337</v>
      </c>
      <c r="D10787" s="615">
        <v>0</v>
      </c>
      <c r="E10787" s="615">
        <v>0.24</v>
      </c>
      <c r="F10787" s="615">
        <v>0.24</v>
      </c>
    </row>
    <row r="10788" spans="1:6" ht="30">
      <c r="A10788" s="612">
        <v>95310</v>
      </c>
      <c r="B10788" s="613" t="s">
        <v>10220</v>
      </c>
      <c r="C10788" s="614" t="s">
        <v>5337</v>
      </c>
      <c r="D10788" s="615">
        <v>0</v>
      </c>
      <c r="E10788" s="615">
        <v>0.16</v>
      </c>
      <c r="F10788" s="615">
        <v>0.16</v>
      </c>
    </row>
    <row r="10789" spans="1:6" ht="30">
      <c r="A10789" s="612">
        <v>95311</v>
      </c>
      <c r="B10789" s="613" t="s">
        <v>10221</v>
      </c>
      <c r="C10789" s="614" t="s">
        <v>5337</v>
      </c>
      <c r="D10789" s="615">
        <v>0</v>
      </c>
      <c r="E10789" s="615">
        <v>0.19</v>
      </c>
      <c r="F10789" s="615">
        <v>0.19</v>
      </c>
    </row>
    <row r="10790" spans="1:6" ht="30">
      <c r="A10790" s="612">
        <v>95312</v>
      </c>
      <c r="B10790" s="613" t="s">
        <v>10222</v>
      </c>
      <c r="C10790" s="614" t="s">
        <v>5337</v>
      </c>
      <c r="D10790" s="615">
        <v>0</v>
      </c>
      <c r="E10790" s="615">
        <v>0.22</v>
      </c>
      <c r="F10790" s="615">
        <v>0.22</v>
      </c>
    </row>
    <row r="10791" spans="1:6" ht="30">
      <c r="A10791" s="612">
        <v>95313</v>
      </c>
      <c r="B10791" s="613" t="s">
        <v>10223</v>
      </c>
      <c r="C10791" s="614" t="s">
        <v>5337</v>
      </c>
      <c r="D10791" s="615">
        <v>0</v>
      </c>
      <c r="E10791" s="615">
        <v>0.19</v>
      </c>
      <c r="F10791" s="615">
        <v>0.19</v>
      </c>
    </row>
    <row r="10792" spans="1:6">
      <c r="A10792" s="612">
        <v>95314</v>
      </c>
      <c r="B10792" s="613" t="s">
        <v>10224</v>
      </c>
      <c r="C10792" s="614" t="s">
        <v>5337</v>
      </c>
      <c r="D10792" s="615">
        <v>0</v>
      </c>
      <c r="E10792" s="615">
        <v>0.25</v>
      </c>
      <c r="F10792" s="615">
        <v>0.25</v>
      </c>
    </row>
    <row r="10793" spans="1:6" ht="30">
      <c r="A10793" s="612">
        <v>95315</v>
      </c>
      <c r="B10793" s="613" t="s">
        <v>10225</v>
      </c>
      <c r="C10793" s="614" t="s">
        <v>5337</v>
      </c>
      <c r="D10793" s="615">
        <v>0</v>
      </c>
      <c r="E10793" s="615">
        <v>0.28999999999999998</v>
      </c>
      <c r="F10793" s="615">
        <v>0.28999999999999998</v>
      </c>
    </row>
    <row r="10794" spans="1:6" ht="30">
      <c r="A10794" s="612">
        <v>95316</v>
      </c>
      <c r="B10794" s="613" t="s">
        <v>10226</v>
      </c>
      <c r="C10794" s="614" t="s">
        <v>5337</v>
      </c>
      <c r="D10794" s="615">
        <v>0</v>
      </c>
      <c r="E10794" s="615">
        <v>0.62</v>
      </c>
      <c r="F10794" s="615">
        <v>0.62</v>
      </c>
    </row>
    <row r="10795" spans="1:6" ht="30">
      <c r="A10795" s="612">
        <v>95317</v>
      </c>
      <c r="B10795" s="613" t="s">
        <v>10227</v>
      </c>
      <c r="C10795" s="614" t="s">
        <v>5337</v>
      </c>
      <c r="D10795" s="615">
        <v>0</v>
      </c>
      <c r="E10795" s="615">
        <v>0.3</v>
      </c>
      <c r="F10795" s="615">
        <v>0.3</v>
      </c>
    </row>
    <row r="10796" spans="1:6" ht="30">
      <c r="A10796" s="612">
        <v>95318</v>
      </c>
      <c r="B10796" s="613" t="s">
        <v>10228</v>
      </c>
      <c r="C10796" s="614" t="s">
        <v>5337</v>
      </c>
      <c r="D10796" s="615">
        <v>0</v>
      </c>
      <c r="E10796" s="615">
        <v>0.19</v>
      </c>
      <c r="F10796" s="615">
        <v>0.19</v>
      </c>
    </row>
    <row r="10797" spans="1:6" ht="30">
      <c r="A10797" s="612">
        <v>95319</v>
      </c>
      <c r="B10797" s="613" t="s">
        <v>10229</v>
      </c>
      <c r="C10797" s="614" t="s">
        <v>5337</v>
      </c>
      <c r="D10797" s="615">
        <v>0</v>
      </c>
      <c r="E10797" s="615">
        <v>0.16</v>
      </c>
      <c r="F10797" s="615">
        <v>0.16</v>
      </c>
    </row>
    <row r="10798" spans="1:6" ht="30">
      <c r="A10798" s="612">
        <v>95320</v>
      </c>
      <c r="B10798" s="613" t="s">
        <v>10230</v>
      </c>
      <c r="C10798" s="614" t="s">
        <v>5337</v>
      </c>
      <c r="D10798" s="615">
        <v>0</v>
      </c>
      <c r="E10798" s="615">
        <v>0.19</v>
      </c>
      <c r="F10798" s="615">
        <v>0.19</v>
      </c>
    </row>
    <row r="10799" spans="1:6" ht="30">
      <c r="A10799" s="612">
        <v>95321</v>
      </c>
      <c r="B10799" s="613" t="s">
        <v>10231</v>
      </c>
      <c r="C10799" s="614" t="s">
        <v>5337</v>
      </c>
      <c r="D10799" s="615">
        <v>0</v>
      </c>
      <c r="E10799" s="615">
        <v>0.17</v>
      </c>
      <c r="F10799" s="615">
        <v>0.17</v>
      </c>
    </row>
    <row r="10800" spans="1:6" ht="30">
      <c r="A10800" s="612">
        <v>95322</v>
      </c>
      <c r="B10800" s="613" t="s">
        <v>10232</v>
      </c>
      <c r="C10800" s="614" t="s">
        <v>5337</v>
      </c>
      <c r="D10800" s="615">
        <v>0</v>
      </c>
      <c r="E10800" s="615">
        <v>0.08</v>
      </c>
      <c r="F10800" s="615">
        <v>0.08</v>
      </c>
    </row>
    <row r="10801" spans="1:6" ht="30">
      <c r="A10801" s="612">
        <v>95323</v>
      </c>
      <c r="B10801" s="613" t="s">
        <v>10233</v>
      </c>
      <c r="C10801" s="614" t="s">
        <v>5337</v>
      </c>
      <c r="D10801" s="615">
        <v>0</v>
      </c>
      <c r="E10801" s="615">
        <v>0.28000000000000003</v>
      </c>
      <c r="F10801" s="615">
        <v>0.28000000000000003</v>
      </c>
    </row>
    <row r="10802" spans="1:6" ht="30">
      <c r="A10802" s="612">
        <v>95324</v>
      </c>
      <c r="B10802" s="613" t="s">
        <v>10234</v>
      </c>
      <c r="C10802" s="614" t="s">
        <v>5337</v>
      </c>
      <c r="D10802" s="615">
        <v>0</v>
      </c>
      <c r="E10802" s="615">
        <v>0.32</v>
      </c>
      <c r="F10802" s="615">
        <v>0.32</v>
      </c>
    </row>
    <row r="10803" spans="1:6" ht="30">
      <c r="A10803" s="612">
        <v>95325</v>
      </c>
      <c r="B10803" s="613" t="s">
        <v>10235</v>
      </c>
      <c r="C10803" s="614" t="s">
        <v>5337</v>
      </c>
      <c r="D10803" s="615">
        <v>0</v>
      </c>
      <c r="E10803" s="615">
        <v>0.34</v>
      </c>
      <c r="F10803" s="615">
        <v>0.34</v>
      </c>
    </row>
    <row r="10804" spans="1:6" ht="30">
      <c r="A10804" s="612">
        <v>95326</v>
      </c>
      <c r="B10804" s="613" t="s">
        <v>10236</v>
      </c>
      <c r="C10804" s="614" t="s">
        <v>5337</v>
      </c>
      <c r="D10804" s="615">
        <v>0</v>
      </c>
      <c r="E10804" s="615">
        <v>0.08</v>
      </c>
      <c r="F10804" s="615">
        <v>0.08</v>
      </c>
    </row>
    <row r="10805" spans="1:6">
      <c r="A10805" s="612">
        <v>95328</v>
      </c>
      <c r="B10805" s="613" t="s">
        <v>10237</v>
      </c>
      <c r="C10805" s="614" t="s">
        <v>5337</v>
      </c>
      <c r="D10805" s="615">
        <v>0</v>
      </c>
      <c r="E10805" s="615">
        <v>0.21</v>
      </c>
      <c r="F10805" s="615">
        <v>0.21</v>
      </c>
    </row>
    <row r="10806" spans="1:6" ht="30">
      <c r="A10806" s="612">
        <v>95329</v>
      </c>
      <c r="B10806" s="613" t="s">
        <v>10238</v>
      </c>
      <c r="C10806" s="614" t="s">
        <v>5337</v>
      </c>
      <c r="D10806" s="615">
        <v>0</v>
      </c>
      <c r="E10806" s="615">
        <v>0.3</v>
      </c>
      <c r="F10806" s="615">
        <v>0.3</v>
      </c>
    </row>
    <row r="10807" spans="1:6" ht="30">
      <c r="A10807" s="612">
        <v>95330</v>
      </c>
      <c r="B10807" s="613" t="s">
        <v>10239</v>
      </c>
      <c r="C10807" s="614" t="s">
        <v>5337</v>
      </c>
      <c r="D10807" s="615">
        <v>0</v>
      </c>
      <c r="E10807" s="615">
        <v>0.25</v>
      </c>
      <c r="F10807" s="615">
        <v>0.25</v>
      </c>
    </row>
    <row r="10808" spans="1:6" ht="30">
      <c r="A10808" s="612">
        <v>95331</v>
      </c>
      <c r="B10808" s="613" t="s">
        <v>10240</v>
      </c>
      <c r="C10808" s="614" t="s">
        <v>5337</v>
      </c>
      <c r="D10808" s="615">
        <v>0</v>
      </c>
      <c r="E10808" s="615">
        <v>0.16</v>
      </c>
      <c r="F10808" s="615">
        <v>0.16</v>
      </c>
    </row>
    <row r="10809" spans="1:6">
      <c r="A10809" s="612">
        <v>95332</v>
      </c>
      <c r="B10809" s="613" t="s">
        <v>10241</v>
      </c>
      <c r="C10809" s="614" t="s">
        <v>5337</v>
      </c>
      <c r="D10809" s="615">
        <v>0</v>
      </c>
      <c r="E10809" s="615">
        <v>0.81</v>
      </c>
      <c r="F10809" s="615">
        <v>0.81</v>
      </c>
    </row>
    <row r="10810" spans="1:6" ht="30">
      <c r="A10810" s="612">
        <v>95333</v>
      </c>
      <c r="B10810" s="613" t="s">
        <v>10242</v>
      </c>
      <c r="C10810" s="614" t="s">
        <v>5337</v>
      </c>
      <c r="D10810" s="615">
        <v>0</v>
      </c>
      <c r="E10810" s="615">
        <v>0.89</v>
      </c>
      <c r="F10810" s="615">
        <v>0.89</v>
      </c>
    </row>
    <row r="10811" spans="1:6">
      <c r="A10811" s="612">
        <v>95334</v>
      </c>
      <c r="B10811" s="613" t="s">
        <v>10243</v>
      </c>
      <c r="C10811" s="614" t="s">
        <v>5337</v>
      </c>
      <c r="D10811" s="615">
        <v>0</v>
      </c>
      <c r="E10811" s="615">
        <v>0.84</v>
      </c>
      <c r="F10811" s="615">
        <v>0.84</v>
      </c>
    </row>
    <row r="10812" spans="1:6" ht="30">
      <c r="A10812" s="612">
        <v>95335</v>
      </c>
      <c r="B10812" s="613" t="s">
        <v>10244</v>
      </c>
      <c r="C10812" s="614" t="s">
        <v>5337</v>
      </c>
      <c r="D10812" s="615">
        <v>0</v>
      </c>
      <c r="E10812" s="615">
        <v>0.39</v>
      </c>
      <c r="F10812" s="615">
        <v>0.39</v>
      </c>
    </row>
    <row r="10813" spans="1:6">
      <c r="A10813" s="612">
        <v>95337</v>
      </c>
      <c r="B10813" s="613" t="s">
        <v>10245</v>
      </c>
      <c r="C10813" s="614" t="s">
        <v>5337</v>
      </c>
      <c r="D10813" s="615">
        <v>0</v>
      </c>
      <c r="E10813" s="615">
        <v>0.24</v>
      </c>
      <c r="F10813" s="615">
        <v>0.24</v>
      </c>
    </row>
    <row r="10814" spans="1:6" ht="30">
      <c r="A10814" s="612">
        <v>95338</v>
      </c>
      <c r="B10814" s="613" t="s">
        <v>10246</v>
      </c>
      <c r="C10814" s="614" t="s">
        <v>5337</v>
      </c>
      <c r="D10814" s="615">
        <v>0</v>
      </c>
      <c r="E10814" s="615">
        <v>0.46</v>
      </c>
      <c r="F10814" s="615">
        <v>0.46</v>
      </c>
    </row>
    <row r="10815" spans="1:6">
      <c r="A10815" s="612">
        <v>95339</v>
      </c>
      <c r="B10815" s="613" t="s">
        <v>10247</v>
      </c>
      <c r="C10815" s="614" t="s">
        <v>5337</v>
      </c>
      <c r="D10815" s="615">
        <v>0</v>
      </c>
      <c r="E10815" s="615">
        <v>0.39</v>
      </c>
      <c r="F10815" s="615">
        <v>0.39</v>
      </c>
    </row>
    <row r="10816" spans="1:6">
      <c r="A10816" s="612">
        <v>95340</v>
      </c>
      <c r="B10816" s="613" t="s">
        <v>10248</v>
      </c>
      <c r="C10816" s="614" t="s">
        <v>5337</v>
      </c>
      <c r="D10816" s="615">
        <v>0</v>
      </c>
      <c r="E10816" s="615">
        <v>0.28999999999999998</v>
      </c>
      <c r="F10816" s="615">
        <v>0.28999999999999998</v>
      </c>
    </row>
    <row r="10817" spans="1:6" ht="30">
      <c r="A10817" s="612">
        <v>95341</v>
      </c>
      <c r="B10817" s="613" t="s">
        <v>10249</v>
      </c>
      <c r="C10817" s="614" t="s">
        <v>5337</v>
      </c>
      <c r="D10817" s="615">
        <v>0</v>
      </c>
      <c r="E10817" s="615">
        <v>0.36</v>
      </c>
      <c r="F10817" s="615">
        <v>0.36</v>
      </c>
    </row>
    <row r="10818" spans="1:6" ht="30">
      <c r="A10818" s="612">
        <v>95342</v>
      </c>
      <c r="B10818" s="613" t="s">
        <v>10250</v>
      </c>
      <c r="C10818" s="614" t="s">
        <v>5337</v>
      </c>
      <c r="D10818" s="615">
        <v>0</v>
      </c>
      <c r="E10818" s="615">
        <v>0.2</v>
      </c>
      <c r="F10818" s="615">
        <v>0.2</v>
      </c>
    </row>
    <row r="10819" spans="1:6" ht="30">
      <c r="A10819" s="612">
        <v>95343</v>
      </c>
      <c r="B10819" s="613" t="s">
        <v>10251</v>
      </c>
      <c r="C10819" s="614" t="s">
        <v>5337</v>
      </c>
      <c r="D10819" s="615">
        <v>0</v>
      </c>
      <c r="E10819" s="615">
        <v>0.37</v>
      </c>
      <c r="F10819" s="615">
        <v>0.37</v>
      </c>
    </row>
    <row r="10820" spans="1:6" ht="30">
      <c r="A10820" s="612">
        <v>95344</v>
      </c>
      <c r="B10820" s="613" t="s">
        <v>10252</v>
      </c>
      <c r="C10820" s="614" t="s">
        <v>5337</v>
      </c>
      <c r="D10820" s="615">
        <v>0</v>
      </c>
      <c r="E10820" s="615">
        <v>0.23</v>
      </c>
      <c r="F10820" s="615">
        <v>0.23</v>
      </c>
    </row>
    <row r="10821" spans="1:6" ht="30">
      <c r="A10821" s="612">
        <v>95345</v>
      </c>
      <c r="B10821" s="613" t="s">
        <v>10253</v>
      </c>
      <c r="C10821" s="614" t="s">
        <v>5337</v>
      </c>
      <c r="D10821" s="615">
        <v>0</v>
      </c>
      <c r="E10821" s="615">
        <v>0.85</v>
      </c>
      <c r="F10821" s="615">
        <v>0.85</v>
      </c>
    </row>
    <row r="10822" spans="1:6" ht="30">
      <c r="A10822" s="612">
        <v>95346</v>
      </c>
      <c r="B10822" s="613" t="s">
        <v>10254</v>
      </c>
      <c r="C10822" s="614" t="s">
        <v>5337</v>
      </c>
      <c r="D10822" s="615">
        <v>0</v>
      </c>
      <c r="E10822" s="615">
        <v>0.08</v>
      </c>
      <c r="F10822" s="615">
        <v>0.08</v>
      </c>
    </row>
    <row r="10823" spans="1:6" ht="30">
      <c r="A10823" s="612">
        <v>95347</v>
      </c>
      <c r="B10823" s="613" t="s">
        <v>10255</v>
      </c>
      <c r="C10823" s="614" t="s">
        <v>5337</v>
      </c>
      <c r="D10823" s="615">
        <v>0</v>
      </c>
      <c r="E10823" s="615">
        <v>0.09</v>
      </c>
      <c r="F10823" s="615">
        <v>0.09</v>
      </c>
    </row>
    <row r="10824" spans="1:6" ht="30">
      <c r="A10824" s="612">
        <v>95348</v>
      </c>
      <c r="B10824" s="613" t="s">
        <v>10256</v>
      </c>
      <c r="C10824" s="614" t="s">
        <v>5337</v>
      </c>
      <c r="D10824" s="615">
        <v>0</v>
      </c>
      <c r="E10824" s="615">
        <v>0.12</v>
      </c>
      <c r="F10824" s="615">
        <v>0.12</v>
      </c>
    </row>
    <row r="10825" spans="1:6" ht="30">
      <c r="A10825" s="612">
        <v>95349</v>
      </c>
      <c r="B10825" s="613" t="s">
        <v>10257</v>
      </c>
      <c r="C10825" s="614" t="s">
        <v>5337</v>
      </c>
      <c r="D10825" s="615">
        <v>0</v>
      </c>
      <c r="E10825" s="615">
        <v>0.1</v>
      </c>
      <c r="F10825" s="615">
        <v>0.1</v>
      </c>
    </row>
    <row r="10826" spans="1:6" ht="30">
      <c r="A10826" s="612">
        <v>95350</v>
      </c>
      <c r="B10826" s="613" t="s">
        <v>10258</v>
      </c>
      <c r="C10826" s="614" t="s">
        <v>5337</v>
      </c>
      <c r="D10826" s="615">
        <v>0</v>
      </c>
      <c r="E10826" s="615">
        <v>0.1</v>
      </c>
      <c r="F10826" s="615">
        <v>0.1</v>
      </c>
    </row>
    <row r="10827" spans="1:6" ht="30">
      <c r="A10827" s="612">
        <v>95351</v>
      </c>
      <c r="B10827" s="613" t="s">
        <v>10259</v>
      </c>
      <c r="C10827" s="614" t="s">
        <v>5337</v>
      </c>
      <c r="D10827" s="615">
        <v>0</v>
      </c>
      <c r="E10827" s="615">
        <v>0.34</v>
      </c>
      <c r="F10827" s="615">
        <v>0.34</v>
      </c>
    </row>
    <row r="10828" spans="1:6">
      <c r="A10828" s="612">
        <v>95352</v>
      </c>
      <c r="B10828" s="613" t="s">
        <v>10260</v>
      </c>
      <c r="C10828" s="614" t="s">
        <v>5337</v>
      </c>
      <c r="D10828" s="615">
        <v>0</v>
      </c>
      <c r="E10828" s="615">
        <v>0.1</v>
      </c>
      <c r="F10828" s="615">
        <v>0.1</v>
      </c>
    </row>
    <row r="10829" spans="1:6" ht="30">
      <c r="A10829" s="612">
        <v>95354</v>
      </c>
      <c r="B10829" s="613" t="s">
        <v>10261</v>
      </c>
      <c r="C10829" s="614" t="s">
        <v>5337</v>
      </c>
      <c r="D10829" s="615">
        <v>0</v>
      </c>
      <c r="E10829" s="615">
        <v>0.13</v>
      </c>
      <c r="F10829" s="615">
        <v>0.13</v>
      </c>
    </row>
    <row r="10830" spans="1:6" ht="30">
      <c r="A10830" s="612">
        <v>95355</v>
      </c>
      <c r="B10830" s="613" t="s">
        <v>10262</v>
      </c>
      <c r="C10830" s="614" t="s">
        <v>5337</v>
      </c>
      <c r="D10830" s="615">
        <v>0</v>
      </c>
      <c r="E10830" s="615">
        <v>0.14000000000000001</v>
      </c>
      <c r="F10830" s="615">
        <v>0.14000000000000001</v>
      </c>
    </row>
    <row r="10831" spans="1:6" ht="30">
      <c r="A10831" s="612">
        <v>95356</v>
      </c>
      <c r="B10831" s="613" t="s">
        <v>10263</v>
      </c>
      <c r="C10831" s="614" t="s">
        <v>5337</v>
      </c>
      <c r="D10831" s="615">
        <v>0</v>
      </c>
      <c r="E10831" s="615">
        <v>0.16</v>
      </c>
      <c r="F10831" s="615">
        <v>0.16</v>
      </c>
    </row>
    <row r="10832" spans="1:6" ht="30">
      <c r="A10832" s="612">
        <v>95357</v>
      </c>
      <c r="B10832" s="613" t="s">
        <v>10264</v>
      </c>
      <c r="C10832" s="614" t="s">
        <v>5337</v>
      </c>
      <c r="D10832" s="615">
        <v>0</v>
      </c>
      <c r="E10832" s="615">
        <v>0.25</v>
      </c>
      <c r="F10832" s="615">
        <v>0.25</v>
      </c>
    </row>
    <row r="10833" spans="1:6" ht="30">
      <c r="A10833" s="612">
        <v>95358</v>
      </c>
      <c r="B10833" s="613" t="s">
        <v>10265</v>
      </c>
      <c r="C10833" s="614" t="s">
        <v>5337</v>
      </c>
      <c r="D10833" s="615">
        <v>0</v>
      </c>
      <c r="E10833" s="615">
        <v>0.33</v>
      </c>
      <c r="F10833" s="615">
        <v>0.33</v>
      </c>
    </row>
    <row r="10834" spans="1:6" ht="30">
      <c r="A10834" s="612">
        <v>95359</v>
      </c>
      <c r="B10834" s="613" t="s">
        <v>10266</v>
      </c>
      <c r="C10834" s="614" t="s">
        <v>5337</v>
      </c>
      <c r="D10834" s="615">
        <v>0</v>
      </c>
      <c r="E10834" s="615">
        <v>0.82</v>
      </c>
      <c r="F10834" s="615">
        <v>0.82</v>
      </c>
    </row>
    <row r="10835" spans="1:6" ht="30">
      <c r="A10835" s="612">
        <v>95360</v>
      </c>
      <c r="B10835" s="613" t="s">
        <v>10267</v>
      </c>
      <c r="C10835" s="614" t="s">
        <v>5337</v>
      </c>
      <c r="D10835" s="615">
        <v>0</v>
      </c>
      <c r="E10835" s="615">
        <v>0.25</v>
      </c>
      <c r="F10835" s="615">
        <v>0.25</v>
      </c>
    </row>
    <row r="10836" spans="1:6" ht="30">
      <c r="A10836" s="612">
        <v>95361</v>
      </c>
      <c r="B10836" s="613" t="s">
        <v>10268</v>
      </c>
      <c r="C10836" s="614" t="s">
        <v>5337</v>
      </c>
      <c r="D10836" s="615">
        <v>0</v>
      </c>
      <c r="E10836" s="615">
        <v>0.14000000000000001</v>
      </c>
      <c r="F10836" s="615">
        <v>0.14000000000000001</v>
      </c>
    </row>
    <row r="10837" spans="1:6" ht="30">
      <c r="A10837" s="612">
        <v>95362</v>
      </c>
      <c r="B10837" s="613" t="s">
        <v>10269</v>
      </c>
      <c r="C10837" s="614" t="s">
        <v>5337</v>
      </c>
      <c r="D10837" s="615">
        <v>0</v>
      </c>
      <c r="E10837" s="615">
        <v>0.17</v>
      </c>
      <c r="F10837" s="615">
        <v>0.17</v>
      </c>
    </row>
    <row r="10838" spans="1:6" ht="30">
      <c r="A10838" s="612">
        <v>95363</v>
      </c>
      <c r="B10838" s="613" t="s">
        <v>10270</v>
      </c>
      <c r="C10838" s="614" t="s">
        <v>5337</v>
      </c>
      <c r="D10838" s="615">
        <v>0</v>
      </c>
      <c r="E10838" s="615">
        <v>0.21</v>
      </c>
      <c r="F10838" s="615">
        <v>0.21</v>
      </c>
    </row>
    <row r="10839" spans="1:6" ht="30">
      <c r="A10839" s="612">
        <v>95364</v>
      </c>
      <c r="B10839" s="613" t="s">
        <v>10271</v>
      </c>
      <c r="C10839" s="614" t="s">
        <v>5337</v>
      </c>
      <c r="D10839" s="615">
        <v>0</v>
      </c>
      <c r="E10839" s="615">
        <v>0.17</v>
      </c>
      <c r="F10839" s="615">
        <v>0.17</v>
      </c>
    </row>
    <row r="10840" spans="1:6" ht="30">
      <c r="A10840" s="612">
        <v>95365</v>
      </c>
      <c r="B10840" s="613" t="s">
        <v>10272</v>
      </c>
      <c r="C10840" s="614" t="s">
        <v>5337</v>
      </c>
      <c r="D10840" s="615">
        <v>0</v>
      </c>
      <c r="E10840" s="615">
        <v>0.17</v>
      </c>
      <c r="F10840" s="615">
        <v>0.17</v>
      </c>
    </row>
    <row r="10841" spans="1:6" ht="30">
      <c r="A10841" s="612">
        <v>95366</v>
      </c>
      <c r="B10841" s="613" t="s">
        <v>10273</v>
      </c>
      <c r="C10841" s="614" t="s">
        <v>5337</v>
      </c>
      <c r="D10841" s="615">
        <v>0</v>
      </c>
      <c r="E10841" s="615">
        <v>0.15</v>
      </c>
      <c r="F10841" s="615">
        <v>0.15</v>
      </c>
    </row>
    <row r="10842" spans="1:6" ht="30">
      <c r="A10842" s="612">
        <v>95368</v>
      </c>
      <c r="B10842" s="613" t="s">
        <v>10274</v>
      </c>
      <c r="C10842" s="614" t="s">
        <v>5337</v>
      </c>
      <c r="D10842" s="615">
        <v>0</v>
      </c>
      <c r="E10842" s="615">
        <v>0.23</v>
      </c>
      <c r="F10842" s="615">
        <v>0.23</v>
      </c>
    </row>
    <row r="10843" spans="1:6" ht="30">
      <c r="A10843" s="612">
        <v>95369</v>
      </c>
      <c r="B10843" s="613" t="s">
        <v>10275</v>
      </c>
      <c r="C10843" s="614" t="s">
        <v>5337</v>
      </c>
      <c r="D10843" s="615">
        <v>0</v>
      </c>
      <c r="E10843" s="615">
        <v>0.16</v>
      </c>
      <c r="F10843" s="615">
        <v>0.16</v>
      </c>
    </row>
    <row r="10844" spans="1:6" ht="30">
      <c r="A10844" s="612">
        <v>95367</v>
      </c>
      <c r="B10844" s="613" t="s">
        <v>10276</v>
      </c>
      <c r="C10844" s="614" t="s">
        <v>5337</v>
      </c>
      <c r="D10844" s="615">
        <v>0</v>
      </c>
      <c r="E10844" s="615">
        <v>0.15</v>
      </c>
      <c r="F10844" s="615">
        <v>0.15</v>
      </c>
    </row>
    <row r="10845" spans="1:6">
      <c r="A10845" s="612">
        <v>95370</v>
      </c>
      <c r="B10845" s="613" t="s">
        <v>10277</v>
      </c>
      <c r="C10845" s="614" t="s">
        <v>5337</v>
      </c>
      <c r="D10845" s="615">
        <v>0</v>
      </c>
      <c r="E10845" s="615">
        <v>0.32</v>
      </c>
      <c r="F10845" s="615">
        <v>0.32</v>
      </c>
    </row>
    <row r="10846" spans="1:6">
      <c r="A10846" s="612">
        <v>95371</v>
      </c>
      <c r="B10846" s="613" t="s">
        <v>10278</v>
      </c>
      <c r="C10846" s="614" t="s">
        <v>5337</v>
      </c>
      <c r="D10846" s="615">
        <v>0</v>
      </c>
      <c r="E10846" s="615">
        <v>0.46</v>
      </c>
      <c r="F10846" s="615">
        <v>0.46</v>
      </c>
    </row>
    <row r="10847" spans="1:6">
      <c r="A10847" s="612">
        <v>95372</v>
      </c>
      <c r="B10847" s="613" t="s">
        <v>10279</v>
      </c>
      <c r="C10847" s="614" t="s">
        <v>5337</v>
      </c>
      <c r="D10847" s="615">
        <v>0</v>
      </c>
      <c r="E10847" s="615">
        <v>0.32</v>
      </c>
      <c r="F10847" s="615">
        <v>0.32</v>
      </c>
    </row>
    <row r="10848" spans="1:6" ht="30">
      <c r="A10848" s="612">
        <v>95373</v>
      </c>
      <c r="B10848" s="613" t="s">
        <v>10280</v>
      </c>
      <c r="C10848" s="614" t="s">
        <v>5337</v>
      </c>
      <c r="D10848" s="615">
        <v>0</v>
      </c>
      <c r="E10848" s="615">
        <v>0.31</v>
      </c>
      <c r="F10848" s="615">
        <v>0.31</v>
      </c>
    </row>
    <row r="10849" spans="1:6" ht="30">
      <c r="A10849" s="612">
        <v>95374</v>
      </c>
      <c r="B10849" s="613" t="s">
        <v>10281</v>
      </c>
      <c r="C10849" s="614" t="s">
        <v>5337</v>
      </c>
      <c r="D10849" s="615">
        <v>0</v>
      </c>
      <c r="E10849" s="615">
        <v>0.32</v>
      </c>
      <c r="F10849" s="615">
        <v>0.32</v>
      </c>
    </row>
    <row r="10850" spans="1:6">
      <c r="A10850" s="612">
        <v>95375</v>
      </c>
      <c r="B10850" s="613" t="s">
        <v>10282</v>
      </c>
      <c r="C10850" s="614" t="s">
        <v>5337</v>
      </c>
      <c r="D10850" s="615">
        <v>0</v>
      </c>
      <c r="E10850" s="615">
        <v>0.34</v>
      </c>
      <c r="F10850" s="615">
        <v>0.34</v>
      </c>
    </row>
    <row r="10851" spans="1:6">
      <c r="A10851" s="612">
        <v>95376</v>
      </c>
      <c r="B10851" s="613" t="s">
        <v>10283</v>
      </c>
      <c r="C10851" s="614" t="s">
        <v>5337</v>
      </c>
      <c r="D10851" s="615">
        <v>0</v>
      </c>
      <c r="E10851" s="615">
        <v>7.0000000000000007E-2</v>
      </c>
      <c r="F10851" s="615">
        <v>7.0000000000000007E-2</v>
      </c>
    </row>
    <row r="10852" spans="1:6">
      <c r="A10852" s="612">
        <v>95377</v>
      </c>
      <c r="B10852" s="613" t="s">
        <v>10284</v>
      </c>
      <c r="C10852" s="614" t="s">
        <v>5337</v>
      </c>
      <c r="D10852" s="615">
        <v>0</v>
      </c>
      <c r="E10852" s="615">
        <v>0.25</v>
      </c>
      <c r="F10852" s="615">
        <v>0.25</v>
      </c>
    </row>
    <row r="10853" spans="1:6">
      <c r="A10853" s="612">
        <v>95378</v>
      </c>
      <c r="B10853" s="613" t="s">
        <v>10285</v>
      </c>
      <c r="C10853" s="614" t="s">
        <v>5337</v>
      </c>
      <c r="D10853" s="615">
        <v>0</v>
      </c>
      <c r="E10853" s="615">
        <v>0.32</v>
      </c>
      <c r="F10853" s="615">
        <v>0.32</v>
      </c>
    </row>
    <row r="10854" spans="1:6">
      <c r="A10854" s="612">
        <v>95379</v>
      </c>
      <c r="B10854" s="613" t="s">
        <v>10286</v>
      </c>
      <c r="C10854" s="614" t="s">
        <v>5337</v>
      </c>
      <c r="D10854" s="615">
        <v>0</v>
      </c>
      <c r="E10854" s="615">
        <v>0.25</v>
      </c>
      <c r="F10854" s="615">
        <v>0.25</v>
      </c>
    </row>
    <row r="10855" spans="1:6" ht="30">
      <c r="A10855" s="612">
        <v>95380</v>
      </c>
      <c r="B10855" s="613" t="s">
        <v>10287</v>
      </c>
      <c r="C10855" s="614" t="s">
        <v>5337</v>
      </c>
      <c r="D10855" s="615">
        <v>0</v>
      </c>
      <c r="E10855" s="615">
        <v>0.2</v>
      </c>
      <c r="F10855" s="615">
        <v>0.2</v>
      </c>
    </row>
    <row r="10856" spans="1:6" ht="30">
      <c r="A10856" s="612">
        <v>95382</v>
      </c>
      <c r="B10856" s="613" t="s">
        <v>10288</v>
      </c>
      <c r="C10856" s="614" t="s">
        <v>5337</v>
      </c>
      <c r="D10856" s="615">
        <v>0</v>
      </c>
      <c r="E10856" s="615">
        <v>0.25</v>
      </c>
      <c r="F10856" s="615">
        <v>0.25</v>
      </c>
    </row>
    <row r="10857" spans="1:6" ht="30">
      <c r="A10857" s="612">
        <v>95383</v>
      </c>
      <c r="B10857" s="613" t="s">
        <v>10289</v>
      </c>
      <c r="C10857" s="614" t="s">
        <v>5337</v>
      </c>
      <c r="D10857" s="615">
        <v>0</v>
      </c>
      <c r="E10857" s="615">
        <v>0.26</v>
      </c>
      <c r="F10857" s="615">
        <v>0.26</v>
      </c>
    </row>
    <row r="10858" spans="1:6" ht="30">
      <c r="A10858" s="612">
        <v>95384</v>
      </c>
      <c r="B10858" s="613" t="s">
        <v>10290</v>
      </c>
      <c r="C10858" s="614" t="s">
        <v>5337</v>
      </c>
      <c r="D10858" s="615">
        <v>0</v>
      </c>
      <c r="E10858" s="615">
        <v>0.26</v>
      </c>
      <c r="F10858" s="615">
        <v>0.26</v>
      </c>
    </row>
    <row r="10859" spans="1:6">
      <c r="A10859" s="612">
        <v>95385</v>
      </c>
      <c r="B10859" s="613" t="s">
        <v>10291</v>
      </c>
      <c r="C10859" s="614" t="s">
        <v>5337</v>
      </c>
      <c r="D10859" s="615">
        <v>0</v>
      </c>
      <c r="E10859" s="615">
        <v>0.24</v>
      </c>
      <c r="F10859" s="615">
        <v>0.24</v>
      </c>
    </row>
    <row r="10860" spans="1:6">
      <c r="A10860" s="612">
        <v>95386</v>
      </c>
      <c r="B10860" s="613" t="s">
        <v>10292</v>
      </c>
      <c r="C10860" s="614" t="s">
        <v>5337</v>
      </c>
      <c r="D10860" s="615">
        <v>0</v>
      </c>
      <c r="E10860" s="615">
        <v>0.27</v>
      </c>
      <c r="F10860" s="615">
        <v>0.27</v>
      </c>
    </row>
    <row r="10861" spans="1:6">
      <c r="A10861" s="612">
        <v>95387</v>
      </c>
      <c r="B10861" s="613" t="s">
        <v>10293</v>
      </c>
      <c r="C10861" s="614" t="s">
        <v>5337</v>
      </c>
      <c r="D10861" s="615">
        <v>0</v>
      </c>
      <c r="E10861" s="615">
        <v>0.32</v>
      </c>
      <c r="F10861" s="615">
        <v>0.32</v>
      </c>
    </row>
    <row r="10862" spans="1:6">
      <c r="A10862" s="612">
        <v>95388</v>
      </c>
      <c r="B10862" s="613" t="s">
        <v>10294</v>
      </c>
      <c r="C10862" s="614" t="s">
        <v>5337</v>
      </c>
      <c r="D10862" s="615">
        <v>0</v>
      </c>
      <c r="E10862" s="615">
        <v>0.1</v>
      </c>
      <c r="F10862" s="615">
        <v>0.1</v>
      </c>
    </row>
    <row r="10863" spans="1:6" ht="30">
      <c r="A10863" s="612">
        <v>95389</v>
      </c>
      <c r="B10863" s="613" t="s">
        <v>10295</v>
      </c>
      <c r="C10863" s="614" t="s">
        <v>5337</v>
      </c>
      <c r="D10863" s="615">
        <v>0</v>
      </c>
      <c r="E10863" s="615">
        <v>0.13</v>
      </c>
      <c r="F10863" s="615">
        <v>0.13</v>
      </c>
    </row>
    <row r="10864" spans="1:6">
      <c r="A10864" s="612">
        <v>95390</v>
      </c>
      <c r="B10864" s="613" t="s">
        <v>10296</v>
      </c>
      <c r="C10864" s="614" t="s">
        <v>5337</v>
      </c>
      <c r="D10864" s="615">
        <v>0</v>
      </c>
      <c r="E10864" s="615">
        <v>0.08</v>
      </c>
      <c r="F10864" s="615">
        <v>0.08</v>
      </c>
    </row>
    <row r="10865" spans="1:6" ht="30">
      <c r="A10865" s="612">
        <v>95391</v>
      </c>
      <c r="B10865" s="613" t="s">
        <v>10297</v>
      </c>
      <c r="C10865" s="614" t="s">
        <v>5337</v>
      </c>
      <c r="D10865" s="615">
        <v>0</v>
      </c>
      <c r="E10865" s="615">
        <v>0.17</v>
      </c>
      <c r="F10865" s="615">
        <v>0.17</v>
      </c>
    </row>
    <row r="10866" spans="1:6">
      <c r="A10866" s="612">
        <v>95392</v>
      </c>
      <c r="B10866" s="613" t="s">
        <v>10298</v>
      </c>
      <c r="C10866" s="614" t="s">
        <v>5337</v>
      </c>
      <c r="D10866" s="615">
        <v>0</v>
      </c>
      <c r="E10866" s="615">
        <v>0.11</v>
      </c>
      <c r="F10866" s="615">
        <v>0.11</v>
      </c>
    </row>
    <row r="10867" spans="1:6" ht="30">
      <c r="A10867" s="612">
        <v>95393</v>
      </c>
      <c r="B10867" s="613" t="s">
        <v>10299</v>
      </c>
      <c r="C10867" s="614" t="s">
        <v>5337</v>
      </c>
      <c r="D10867" s="615">
        <v>0</v>
      </c>
      <c r="E10867" s="615">
        <v>0.4</v>
      </c>
      <c r="F10867" s="615">
        <v>0.4</v>
      </c>
    </row>
    <row r="10868" spans="1:6" ht="30">
      <c r="A10868" s="612">
        <v>95394</v>
      </c>
      <c r="B10868" s="613" t="s">
        <v>10300</v>
      </c>
      <c r="C10868" s="614" t="s">
        <v>5337</v>
      </c>
      <c r="D10868" s="615">
        <v>0</v>
      </c>
      <c r="E10868" s="615">
        <v>0.6</v>
      </c>
      <c r="F10868" s="615">
        <v>0.6</v>
      </c>
    </row>
    <row r="10869" spans="1:6" ht="30">
      <c r="A10869" s="612">
        <v>95395</v>
      </c>
      <c r="B10869" s="613" t="s">
        <v>10301</v>
      </c>
      <c r="C10869" s="614" t="s">
        <v>5337</v>
      </c>
      <c r="D10869" s="615">
        <v>0</v>
      </c>
      <c r="E10869" s="615">
        <v>0.85</v>
      </c>
      <c r="F10869" s="615">
        <v>0.85</v>
      </c>
    </row>
    <row r="10870" spans="1:6" ht="30">
      <c r="A10870" s="612">
        <v>95396</v>
      </c>
      <c r="B10870" s="613" t="s">
        <v>10302</v>
      </c>
      <c r="C10870" s="614" t="s">
        <v>5337</v>
      </c>
      <c r="D10870" s="615">
        <v>0</v>
      </c>
      <c r="E10870" s="615">
        <v>1.1299999999999999</v>
      </c>
      <c r="F10870" s="615">
        <v>1.1299999999999999</v>
      </c>
    </row>
    <row r="10871" spans="1:6" ht="30">
      <c r="A10871" s="612">
        <v>95397</v>
      </c>
      <c r="B10871" s="613" t="s">
        <v>10303</v>
      </c>
      <c r="C10871" s="614" t="s">
        <v>5337</v>
      </c>
      <c r="D10871" s="615">
        <v>0</v>
      </c>
      <c r="E10871" s="615">
        <v>7.0000000000000007E-2</v>
      </c>
      <c r="F10871" s="615">
        <v>7.0000000000000007E-2</v>
      </c>
    </row>
    <row r="10872" spans="1:6" ht="30">
      <c r="A10872" s="612">
        <v>95398</v>
      </c>
      <c r="B10872" s="613" t="s">
        <v>10304</v>
      </c>
      <c r="C10872" s="614" t="s">
        <v>5337</v>
      </c>
      <c r="D10872" s="615">
        <v>0</v>
      </c>
      <c r="E10872" s="615">
        <v>0.08</v>
      </c>
      <c r="F10872" s="615">
        <v>0.08</v>
      </c>
    </row>
    <row r="10873" spans="1:6" ht="30">
      <c r="A10873" s="612">
        <v>95399</v>
      </c>
      <c r="B10873" s="613" t="s">
        <v>10305</v>
      </c>
      <c r="C10873" s="614" t="s">
        <v>5337</v>
      </c>
      <c r="D10873" s="615">
        <v>0</v>
      </c>
      <c r="E10873" s="615">
        <v>0.05</v>
      </c>
      <c r="F10873" s="615">
        <v>0.05</v>
      </c>
    </row>
    <row r="10874" spans="1:6" ht="30">
      <c r="A10874" s="612">
        <v>95400</v>
      </c>
      <c r="B10874" s="613" t="s">
        <v>10306</v>
      </c>
      <c r="C10874" s="614" t="s">
        <v>5337</v>
      </c>
      <c r="D10874" s="615">
        <v>0</v>
      </c>
      <c r="E10874" s="615">
        <v>0.09</v>
      </c>
      <c r="F10874" s="615">
        <v>0.09</v>
      </c>
    </row>
    <row r="10875" spans="1:6" ht="30">
      <c r="A10875" s="612">
        <v>95401</v>
      </c>
      <c r="B10875" s="613" t="s">
        <v>10307</v>
      </c>
      <c r="C10875" s="614" t="s">
        <v>5337</v>
      </c>
      <c r="D10875" s="615">
        <v>0</v>
      </c>
      <c r="E10875" s="615">
        <v>0.7</v>
      </c>
      <c r="F10875" s="615">
        <v>0.7</v>
      </c>
    </row>
    <row r="10876" spans="1:6" ht="30">
      <c r="A10876" s="612">
        <v>95402</v>
      </c>
      <c r="B10876" s="613" t="s">
        <v>10308</v>
      </c>
      <c r="C10876" s="614" t="s">
        <v>5337</v>
      </c>
      <c r="D10876" s="615">
        <v>0</v>
      </c>
      <c r="E10876" s="615">
        <v>1.45</v>
      </c>
      <c r="F10876" s="615">
        <v>1.45</v>
      </c>
    </row>
    <row r="10877" spans="1:6" ht="30">
      <c r="A10877" s="612">
        <v>95403</v>
      </c>
      <c r="B10877" s="613" t="s">
        <v>10309</v>
      </c>
      <c r="C10877" s="614" t="s">
        <v>5337</v>
      </c>
      <c r="D10877" s="615">
        <v>0</v>
      </c>
      <c r="E10877" s="615">
        <v>1.65</v>
      </c>
      <c r="F10877" s="615">
        <v>1.65</v>
      </c>
    </row>
    <row r="10878" spans="1:6" ht="30">
      <c r="A10878" s="612">
        <v>95404</v>
      </c>
      <c r="B10878" s="613" t="s">
        <v>10310</v>
      </c>
      <c r="C10878" s="614" t="s">
        <v>5337</v>
      </c>
      <c r="D10878" s="615">
        <v>0</v>
      </c>
      <c r="E10878" s="615">
        <v>2.2599999999999998</v>
      </c>
      <c r="F10878" s="615">
        <v>2.2599999999999998</v>
      </c>
    </row>
    <row r="10879" spans="1:6">
      <c r="A10879" s="612">
        <v>95405</v>
      </c>
      <c r="B10879" s="613" t="s">
        <v>10311</v>
      </c>
      <c r="C10879" s="614" t="s">
        <v>5337</v>
      </c>
      <c r="D10879" s="615">
        <v>0</v>
      </c>
      <c r="E10879" s="615">
        <v>1.2</v>
      </c>
      <c r="F10879" s="615">
        <v>1.2</v>
      </c>
    </row>
    <row r="10880" spans="1:6">
      <c r="A10880" s="612">
        <v>95406</v>
      </c>
      <c r="B10880" s="613" t="s">
        <v>10312</v>
      </c>
      <c r="C10880" s="614" t="s">
        <v>5337</v>
      </c>
      <c r="D10880" s="615">
        <v>0</v>
      </c>
      <c r="E10880" s="615">
        <v>0.18</v>
      </c>
      <c r="F10880" s="615">
        <v>0.18</v>
      </c>
    </row>
    <row r="10881" spans="1:6" ht="30">
      <c r="A10881" s="612">
        <v>95407</v>
      </c>
      <c r="B10881" s="613" t="s">
        <v>10313</v>
      </c>
      <c r="C10881" s="614" t="s">
        <v>5337</v>
      </c>
      <c r="D10881" s="615">
        <v>0</v>
      </c>
      <c r="E10881" s="615">
        <v>3.31</v>
      </c>
      <c r="F10881" s="615">
        <v>3.31</v>
      </c>
    </row>
    <row r="10882" spans="1:6" ht="30">
      <c r="A10882" s="612">
        <v>95408</v>
      </c>
      <c r="B10882" s="613" t="s">
        <v>10314</v>
      </c>
      <c r="C10882" s="614" t="s">
        <v>11219</v>
      </c>
      <c r="D10882" s="615">
        <v>0</v>
      </c>
      <c r="E10882" s="615">
        <v>12.28</v>
      </c>
      <c r="F10882" s="615">
        <v>12.28</v>
      </c>
    </row>
    <row r="10883" spans="1:6" ht="30">
      <c r="A10883" s="612">
        <v>95409</v>
      </c>
      <c r="B10883" s="613" t="s">
        <v>10315</v>
      </c>
      <c r="C10883" s="614" t="s">
        <v>11219</v>
      </c>
      <c r="D10883" s="615">
        <v>0</v>
      </c>
      <c r="E10883" s="615">
        <v>22.66</v>
      </c>
      <c r="F10883" s="615">
        <v>22.66</v>
      </c>
    </row>
    <row r="10884" spans="1:6" ht="30">
      <c r="A10884" s="612">
        <v>95410</v>
      </c>
      <c r="B10884" s="613" t="s">
        <v>10316</v>
      </c>
      <c r="C10884" s="614" t="s">
        <v>11219</v>
      </c>
      <c r="D10884" s="615">
        <v>0</v>
      </c>
      <c r="E10884" s="615">
        <v>7.46</v>
      </c>
      <c r="F10884" s="615">
        <v>7.46</v>
      </c>
    </row>
    <row r="10885" spans="1:6" ht="30">
      <c r="A10885" s="612">
        <v>95411</v>
      </c>
      <c r="B10885" s="613" t="s">
        <v>10317</v>
      </c>
      <c r="C10885" s="614" t="s">
        <v>11219</v>
      </c>
      <c r="D10885" s="615">
        <v>0</v>
      </c>
      <c r="E10885" s="615">
        <v>12</v>
      </c>
      <c r="F10885" s="615">
        <v>12</v>
      </c>
    </row>
    <row r="10886" spans="1:6" ht="30">
      <c r="A10886" s="612">
        <v>95412</v>
      </c>
      <c r="B10886" s="613" t="s">
        <v>10318</v>
      </c>
      <c r="C10886" s="614" t="s">
        <v>11219</v>
      </c>
      <c r="D10886" s="615">
        <v>0</v>
      </c>
      <c r="E10886" s="615">
        <v>10.14</v>
      </c>
      <c r="F10886" s="615">
        <v>10.14</v>
      </c>
    </row>
    <row r="10887" spans="1:6">
      <c r="A10887" s="612">
        <v>95413</v>
      </c>
      <c r="B10887" s="613" t="s">
        <v>10319</v>
      </c>
      <c r="C10887" s="614" t="s">
        <v>11219</v>
      </c>
      <c r="D10887" s="615">
        <v>0</v>
      </c>
      <c r="E10887" s="615">
        <v>14.64</v>
      </c>
      <c r="F10887" s="615">
        <v>14.64</v>
      </c>
    </row>
    <row r="10888" spans="1:6" ht="30">
      <c r="A10888" s="612">
        <v>95414</v>
      </c>
      <c r="B10888" s="613" t="s">
        <v>10320</v>
      </c>
      <c r="C10888" s="614" t="s">
        <v>11219</v>
      </c>
      <c r="D10888" s="615">
        <v>0</v>
      </c>
      <c r="E10888" s="615">
        <v>53.85</v>
      </c>
      <c r="F10888" s="615">
        <v>53.85</v>
      </c>
    </row>
    <row r="10889" spans="1:6" ht="30">
      <c r="A10889" s="612">
        <v>95415</v>
      </c>
      <c r="B10889" s="613" t="s">
        <v>10321</v>
      </c>
      <c r="C10889" s="614" t="s">
        <v>11219</v>
      </c>
      <c r="D10889" s="615">
        <v>0</v>
      </c>
      <c r="E10889" s="615">
        <v>192.03</v>
      </c>
      <c r="F10889" s="615">
        <v>192.03</v>
      </c>
    </row>
    <row r="10890" spans="1:6" ht="30">
      <c r="A10890" s="612">
        <v>95416</v>
      </c>
      <c r="B10890" s="613" t="s">
        <v>10322</v>
      </c>
      <c r="C10890" s="614" t="s">
        <v>11219</v>
      </c>
      <c r="D10890" s="615">
        <v>0</v>
      </c>
      <c r="E10890" s="615">
        <v>11.73</v>
      </c>
      <c r="F10890" s="615">
        <v>11.73</v>
      </c>
    </row>
    <row r="10891" spans="1:6" ht="30">
      <c r="A10891" s="612">
        <v>95417</v>
      </c>
      <c r="B10891" s="613" t="s">
        <v>10323</v>
      </c>
      <c r="C10891" s="614" t="s">
        <v>11219</v>
      </c>
      <c r="D10891" s="615">
        <v>0</v>
      </c>
      <c r="E10891" s="615">
        <v>218.57</v>
      </c>
      <c r="F10891" s="615">
        <v>218.57</v>
      </c>
    </row>
    <row r="10892" spans="1:6" ht="30">
      <c r="A10892" s="612">
        <v>95418</v>
      </c>
      <c r="B10892" s="613" t="s">
        <v>10324</v>
      </c>
      <c r="C10892" s="614" t="s">
        <v>11219</v>
      </c>
      <c r="D10892" s="615">
        <v>0</v>
      </c>
      <c r="E10892" s="615">
        <v>298.77999999999997</v>
      </c>
      <c r="F10892" s="615">
        <v>298.77999999999997</v>
      </c>
    </row>
    <row r="10893" spans="1:6" ht="30">
      <c r="A10893" s="612">
        <v>95419</v>
      </c>
      <c r="B10893" s="613" t="s">
        <v>10325</v>
      </c>
      <c r="C10893" s="614" t="s">
        <v>11219</v>
      </c>
      <c r="D10893" s="615">
        <v>0</v>
      </c>
      <c r="E10893" s="615">
        <v>79.75</v>
      </c>
      <c r="F10893" s="615">
        <v>79.75</v>
      </c>
    </row>
    <row r="10894" spans="1:6" ht="30">
      <c r="A10894" s="612">
        <v>95420</v>
      </c>
      <c r="B10894" s="613" t="s">
        <v>10326</v>
      </c>
      <c r="C10894" s="614" t="s">
        <v>11219</v>
      </c>
      <c r="D10894" s="615">
        <v>0</v>
      </c>
      <c r="E10894" s="615">
        <v>113.28</v>
      </c>
      <c r="F10894" s="615">
        <v>113.28</v>
      </c>
    </row>
    <row r="10895" spans="1:6" ht="30">
      <c r="A10895" s="612">
        <v>95421</v>
      </c>
      <c r="B10895" s="613" t="s">
        <v>10327</v>
      </c>
      <c r="C10895" s="614" t="s">
        <v>11219</v>
      </c>
      <c r="D10895" s="615">
        <v>0</v>
      </c>
      <c r="E10895" s="615">
        <v>149.77000000000001</v>
      </c>
      <c r="F10895" s="615">
        <v>149.77000000000001</v>
      </c>
    </row>
    <row r="10896" spans="1:6" ht="30">
      <c r="A10896" s="612">
        <v>95422</v>
      </c>
      <c r="B10896" s="613" t="s">
        <v>10328</v>
      </c>
      <c r="C10896" s="614" t="s">
        <v>11219</v>
      </c>
      <c r="D10896" s="615">
        <v>0</v>
      </c>
      <c r="E10896" s="615">
        <v>92.5</v>
      </c>
      <c r="F10896" s="615">
        <v>92.5</v>
      </c>
    </row>
    <row r="10897" spans="1:16384" ht="30">
      <c r="A10897" s="612">
        <v>95423</v>
      </c>
      <c r="B10897" s="613" t="s">
        <v>10329</v>
      </c>
      <c r="C10897" s="614" t="s">
        <v>11219</v>
      </c>
      <c r="D10897" s="615">
        <v>0</v>
      </c>
      <c r="E10897" s="615">
        <v>158.41999999999999</v>
      </c>
      <c r="F10897" s="615">
        <v>158.41999999999999</v>
      </c>
    </row>
    <row r="10898" spans="1:16384">
      <c r="A10898" s="612">
        <v>95424</v>
      </c>
      <c r="B10898" s="613" t="s">
        <v>10330</v>
      </c>
      <c r="C10898" s="614" t="s">
        <v>11219</v>
      </c>
      <c r="D10898" s="615">
        <v>0</v>
      </c>
      <c r="E10898" s="615">
        <v>23.93</v>
      </c>
      <c r="F10898" s="615">
        <v>23.93</v>
      </c>
    </row>
    <row r="10899" spans="1:16384" ht="300">
      <c r="A10899" s="621"/>
      <c r="B10899" s="617" t="s">
        <v>14055</v>
      </c>
      <c r="C10899" s="618" t="s">
        <v>14056</v>
      </c>
      <c r="D10899" s="619" t="s">
        <v>1</v>
      </c>
      <c r="E10899" s="620">
        <v>2675.85</v>
      </c>
      <c r="F10899" s="620">
        <v>343.22</v>
      </c>
      <c r="G10899" s="620" t="s">
        <v>14057</v>
      </c>
    </row>
    <row r="10900" spans="1:16384">
      <c r="A10900" s="617" t="s">
        <v>18645</v>
      </c>
      <c r="B10900" s="618" t="s">
        <v>14343</v>
      </c>
      <c r="C10900" s="619" t="s">
        <v>5815</v>
      </c>
      <c r="D10900" s="620">
        <v>19.170000000000002</v>
      </c>
      <c r="E10900" s="620">
        <v>9.8699999999999992</v>
      </c>
      <c r="F10900" s="620">
        <v>29.04</v>
      </c>
      <c r="G10900" s="617"/>
      <c r="H10900" s="618"/>
      <c r="I10900" s="619"/>
      <c r="J10900" s="620"/>
      <c r="K10900" s="620"/>
      <c r="L10900" s="620"/>
      <c r="M10900" s="617"/>
      <c r="N10900" s="618"/>
      <c r="O10900" s="619"/>
      <c r="P10900" s="620"/>
      <c r="Q10900" s="620"/>
      <c r="R10900" s="620"/>
      <c r="S10900" s="617"/>
      <c r="T10900" s="618"/>
      <c r="U10900" s="619"/>
      <c r="V10900" s="620"/>
      <c r="W10900" s="620"/>
      <c r="X10900" s="620"/>
      <c r="Y10900" s="617"/>
      <c r="Z10900" s="618"/>
      <c r="AA10900" s="619"/>
      <c r="AB10900" s="620"/>
      <c r="AC10900" s="620"/>
      <c r="AD10900" s="620"/>
      <c r="AE10900" s="617"/>
      <c r="AF10900" s="618"/>
      <c r="AG10900" s="619"/>
      <c r="AH10900" s="620"/>
      <c r="AI10900" s="620"/>
      <c r="AJ10900" s="620"/>
      <c r="AK10900" s="617"/>
      <c r="AL10900" s="618"/>
      <c r="AM10900" s="619"/>
      <c r="AN10900" s="620"/>
      <c r="AO10900" s="620"/>
      <c r="AP10900" s="620"/>
      <c r="AQ10900" s="617"/>
      <c r="AR10900" s="618"/>
      <c r="AS10900" s="619"/>
      <c r="AT10900" s="620"/>
      <c r="AU10900" s="620"/>
      <c r="AV10900" s="620"/>
      <c r="AW10900" s="617"/>
      <c r="AX10900" s="618"/>
      <c r="AY10900" s="619"/>
      <c r="AZ10900" s="620"/>
      <c r="BA10900" s="620"/>
      <c r="BB10900" s="620"/>
      <c r="BC10900" s="617"/>
      <c r="BD10900" s="618"/>
      <c r="BE10900" s="619"/>
      <c r="BF10900" s="620"/>
      <c r="BG10900" s="620"/>
      <c r="BH10900" s="620"/>
      <c r="BI10900" s="617"/>
      <c r="BJ10900" s="618"/>
      <c r="BK10900" s="619"/>
      <c r="BL10900" s="620"/>
      <c r="BM10900" s="620"/>
      <c r="BN10900" s="620"/>
      <c r="BO10900" s="617"/>
      <c r="BP10900" s="618"/>
      <c r="BQ10900" s="619"/>
      <c r="BR10900" s="620"/>
      <c r="BS10900" s="620"/>
      <c r="BT10900" s="620"/>
      <c r="BU10900" s="617"/>
      <c r="BV10900" s="618"/>
      <c r="BW10900" s="619"/>
      <c r="BX10900" s="620"/>
      <c r="BY10900" s="620"/>
      <c r="BZ10900" s="620"/>
      <c r="CA10900" s="617"/>
      <c r="CB10900" s="618"/>
      <c r="CC10900" s="619"/>
      <c r="CD10900" s="620"/>
      <c r="CE10900" s="620"/>
      <c r="CF10900" s="620"/>
      <c r="CG10900" s="617"/>
      <c r="CH10900" s="618"/>
      <c r="CI10900" s="619"/>
      <c r="CJ10900" s="620"/>
      <c r="CK10900" s="620"/>
      <c r="CL10900" s="620"/>
      <c r="CM10900" s="617"/>
      <c r="CN10900" s="618"/>
      <c r="CO10900" s="619"/>
      <c r="CP10900" s="620"/>
      <c r="CQ10900" s="620"/>
      <c r="CR10900" s="620"/>
      <c r="CS10900" s="617"/>
      <c r="CT10900" s="618"/>
      <c r="CU10900" s="619"/>
      <c r="CV10900" s="620"/>
      <c r="CW10900" s="620"/>
      <c r="CX10900" s="620"/>
      <c r="CY10900" s="617"/>
      <c r="CZ10900" s="618"/>
      <c r="DA10900" s="619"/>
      <c r="DB10900" s="620"/>
      <c r="DC10900" s="620"/>
      <c r="DD10900" s="620"/>
      <c r="DE10900" s="617"/>
      <c r="DF10900" s="618"/>
      <c r="DG10900" s="619"/>
      <c r="DH10900" s="620"/>
      <c r="DI10900" s="620"/>
      <c r="DJ10900" s="620"/>
      <c r="DK10900" s="617"/>
      <c r="DL10900" s="618"/>
      <c r="DM10900" s="619"/>
      <c r="DN10900" s="620"/>
      <c r="DO10900" s="620"/>
      <c r="DP10900" s="620"/>
      <c r="DQ10900" s="617"/>
      <c r="DR10900" s="618"/>
      <c r="DS10900" s="619"/>
      <c r="DT10900" s="620"/>
      <c r="DU10900" s="620"/>
      <c r="DV10900" s="620"/>
      <c r="DW10900" s="617"/>
      <c r="DX10900" s="618"/>
      <c r="DY10900" s="619"/>
      <c r="DZ10900" s="620"/>
      <c r="EA10900" s="620"/>
      <c r="EB10900" s="620"/>
      <c r="EC10900" s="617"/>
      <c r="ED10900" s="618"/>
      <c r="EE10900" s="619"/>
      <c r="EF10900" s="620"/>
      <c r="EG10900" s="620"/>
      <c r="EH10900" s="620"/>
      <c r="EI10900" s="617"/>
      <c r="EJ10900" s="618"/>
      <c r="EK10900" s="619"/>
      <c r="EL10900" s="620"/>
      <c r="EM10900" s="620"/>
      <c r="EN10900" s="620"/>
      <c r="EO10900" s="617"/>
      <c r="EP10900" s="618"/>
      <c r="EQ10900" s="619"/>
      <c r="ER10900" s="620"/>
      <c r="ES10900" s="620"/>
      <c r="ET10900" s="620"/>
      <c r="EU10900" s="617"/>
      <c r="EV10900" s="618"/>
      <c r="EW10900" s="619"/>
      <c r="EX10900" s="620"/>
      <c r="EY10900" s="620"/>
      <c r="EZ10900" s="620"/>
      <c r="FA10900" s="617"/>
      <c r="FB10900" s="618"/>
      <c r="FC10900" s="619"/>
      <c r="FD10900" s="620"/>
      <c r="FE10900" s="620"/>
      <c r="FF10900" s="620"/>
      <c r="FG10900" s="617"/>
      <c r="FH10900" s="618"/>
      <c r="FI10900" s="619"/>
      <c r="FJ10900" s="620"/>
      <c r="FK10900" s="620"/>
      <c r="FL10900" s="620"/>
      <c r="FM10900" s="617"/>
      <c r="FN10900" s="618"/>
      <c r="FO10900" s="619"/>
      <c r="FP10900" s="620"/>
      <c r="FQ10900" s="620"/>
      <c r="FR10900" s="620"/>
      <c r="FS10900" s="617"/>
      <c r="FT10900" s="618"/>
      <c r="FU10900" s="619"/>
      <c r="FV10900" s="620"/>
      <c r="FW10900" s="620"/>
      <c r="FX10900" s="620"/>
      <c r="FY10900" s="617"/>
      <c r="FZ10900" s="618"/>
      <c r="GA10900" s="619"/>
      <c r="GB10900" s="620"/>
      <c r="GC10900" s="620"/>
      <c r="GD10900" s="620"/>
      <c r="GE10900" s="617"/>
      <c r="GF10900" s="618"/>
      <c r="GG10900" s="619"/>
      <c r="GH10900" s="620"/>
      <c r="GI10900" s="620"/>
      <c r="GJ10900" s="620"/>
      <c r="GK10900" s="617"/>
      <c r="GL10900" s="618"/>
      <c r="GM10900" s="619"/>
      <c r="GN10900" s="620"/>
      <c r="GO10900" s="620"/>
      <c r="GP10900" s="620"/>
      <c r="GQ10900" s="617"/>
      <c r="GR10900" s="618"/>
      <c r="GS10900" s="619"/>
      <c r="GT10900" s="620"/>
      <c r="GU10900" s="620"/>
      <c r="GV10900" s="620"/>
      <c r="GW10900" s="617"/>
      <c r="GX10900" s="618"/>
      <c r="GY10900" s="619"/>
      <c r="GZ10900" s="620"/>
      <c r="HA10900" s="620"/>
      <c r="HB10900" s="620"/>
      <c r="HC10900" s="617"/>
      <c r="HD10900" s="618"/>
      <c r="HE10900" s="619"/>
      <c r="HF10900" s="620"/>
      <c r="HG10900" s="620"/>
      <c r="HH10900" s="620"/>
      <c r="HI10900" s="617"/>
      <c r="HJ10900" s="618"/>
      <c r="HK10900" s="619"/>
      <c r="HL10900" s="620"/>
      <c r="HM10900" s="620"/>
      <c r="HN10900" s="620"/>
      <c r="HO10900" s="617"/>
      <c r="HP10900" s="618"/>
      <c r="HQ10900" s="619"/>
      <c r="HR10900" s="620"/>
      <c r="HS10900" s="620"/>
      <c r="HT10900" s="620"/>
      <c r="HU10900" s="617"/>
      <c r="HV10900" s="618"/>
      <c r="HW10900" s="619"/>
      <c r="HX10900" s="620"/>
      <c r="HY10900" s="620"/>
      <c r="HZ10900" s="620"/>
      <c r="IA10900" s="617"/>
      <c r="IB10900" s="618"/>
      <c r="IC10900" s="619"/>
      <c r="ID10900" s="620"/>
      <c r="IE10900" s="620"/>
      <c r="IF10900" s="620"/>
      <c r="IG10900" s="617"/>
      <c r="IH10900" s="618"/>
      <c r="II10900" s="619"/>
      <c r="IJ10900" s="620"/>
      <c r="IK10900" s="620"/>
      <c r="IL10900" s="620"/>
      <c r="IM10900" s="617"/>
      <c r="IN10900" s="618"/>
      <c r="IO10900" s="619"/>
      <c r="IP10900" s="620"/>
      <c r="IQ10900" s="620"/>
      <c r="IR10900" s="620"/>
      <c r="IS10900" s="617"/>
      <c r="IT10900" s="618"/>
      <c r="IU10900" s="619"/>
      <c r="IV10900" s="620"/>
      <c r="IW10900" s="620"/>
      <c r="IX10900" s="620"/>
      <c r="IY10900" s="617"/>
      <c r="IZ10900" s="618"/>
      <c r="JA10900" s="619"/>
      <c r="JB10900" s="620"/>
      <c r="JC10900" s="620"/>
      <c r="JD10900" s="620"/>
      <c r="JE10900" s="617"/>
      <c r="JF10900" s="618"/>
      <c r="JG10900" s="619"/>
      <c r="JH10900" s="620"/>
      <c r="JI10900" s="620"/>
      <c r="JJ10900" s="620"/>
      <c r="JK10900" s="617"/>
      <c r="JL10900" s="618"/>
      <c r="JM10900" s="619"/>
      <c r="JN10900" s="620"/>
      <c r="JO10900" s="620"/>
      <c r="JP10900" s="620"/>
      <c r="JQ10900" s="617"/>
      <c r="JR10900" s="618"/>
      <c r="JS10900" s="619"/>
      <c r="JT10900" s="620"/>
      <c r="JU10900" s="620"/>
      <c r="JV10900" s="620"/>
      <c r="JW10900" s="617"/>
      <c r="JX10900" s="618"/>
      <c r="JY10900" s="619"/>
      <c r="JZ10900" s="620"/>
      <c r="KA10900" s="620"/>
      <c r="KB10900" s="620"/>
      <c r="KC10900" s="617"/>
      <c r="KD10900" s="618"/>
      <c r="KE10900" s="619"/>
      <c r="KF10900" s="620"/>
      <c r="KG10900" s="620"/>
      <c r="KH10900" s="620"/>
      <c r="KI10900" s="617"/>
      <c r="KJ10900" s="618"/>
      <c r="KK10900" s="619"/>
      <c r="KL10900" s="620"/>
      <c r="KM10900" s="620"/>
      <c r="KN10900" s="620"/>
      <c r="KO10900" s="617"/>
      <c r="KP10900" s="618"/>
      <c r="KQ10900" s="619"/>
      <c r="KR10900" s="620"/>
      <c r="KS10900" s="620"/>
      <c r="KT10900" s="620"/>
      <c r="KU10900" s="617"/>
      <c r="KV10900" s="618"/>
      <c r="KW10900" s="619"/>
      <c r="KX10900" s="620"/>
      <c r="KY10900" s="620"/>
      <c r="KZ10900" s="620"/>
      <c r="LA10900" s="617"/>
      <c r="LB10900" s="618"/>
      <c r="LC10900" s="619"/>
      <c r="LD10900" s="620"/>
      <c r="LE10900" s="620"/>
      <c r="LF10900" s="620"/>
      <c r="LG10900" s="617"/>
      <c r="LH10900" s="618"/>
      <c r="LI10900" s="619"/>
      <c r="LJ10900" s="620"/>
      <c r="LK10900" s="620"/>
      <c r="LL10900" s="620"/>
      <c r="LM10900" s="617"/>
      <c r="LN10900" s="618"/>
      <c r="LO10900" s="619"/>
      <c r="LP10900" s="620"/>
      <c r="LQ10900" s="620"/>
      <c r="LR10900" s="620"/>
      <c r="LS10900" s="617"/>
      <c r="LT10900" s="618"/>
      <c r="LU10900" s="619"/>
      <c r="LV10900" s="620"/>
      <c r="LW10900" s="620"/>
      <c r="LX10900" s="620"/>
      <c r="LY10900" s="617"/>
      <c r="LZ10900" s="618"/>
      <c r="MA10900" s="619"/>
      <c r="MB10900" s="620"/>
      <c r="MC10900" s="620"/>
      <c r="MD10900" s="620"/>
      <c r="ME10900" s="617"/>
      <c r="MF10900" s="618"/>
      <c r="MG10900" s="619"/>
      <c r="MH10900" s="620"/>
      <c r="MI10900" s="620"/>
      <c r="MJ10900" s="620"/>
      <c r="MK10900" s="617"/>
      <c r="ML10900" s="618"/>
      <c r="MM10900" s="619"/>
      <c r="MN10900" s="620"/>
      <c r="MO10900" s="620"/>
      <c r="MP10900" s="620"/>
      <c r="MQ10900" s="617"/>
      <c r="MR10900" s="618"/>
      <c r="MS10900" s="619"/>
      <c r="MT10900" s="620"/>
      <c r="MU10900" s="620"/>
      <c r="MV10900" s="620"/>
      <c r="MW10900" s="617"/>
      <c r="MX10900" s="618"/>
      <c r="MY10900" s="619"/>
      <c r="MZ10900" s="620"/>
      <c r="NA10900" s="620"/>
      <c r="NB10900" s="620"/>
      <c r="NC10900" s="617"/>
      <c r="ND10900" s="618"/>
      <c r="NE10900" s="619"/>
      <c r="NF10900" s="620"/>
      <c r="NG10900" s="620"/>
      <c r="NH10900" s="620"/>
      <c r="NI10900" s="617"/>
      <c r="NJ10900" s="618"/>
      <c r="NK10900" s="619"/>
      <c r="NL10900" s="620"/>
      <c r="NM10900" s="620"/>
      <c r="NN10900" s="620"/>
      <c r="NO10900" s="617"/>
      <c r="NP10900" s="618"/>
      <c r="NQ10900" s="619"/>
      <c r="NR10900" s="620"/>
      <c r="NS10900" s="620"/>
      <c r="NT10900" s="620"/>
      <c r="NU10900" s="617"/>
      <c r="NV10900" s="618"/>
      <c r="NW10900" s="619"/>
      <c r="NX10900" s="620"/>
      <c r="NY10900" s="620"/>
      <c r="NZ10900" s="620"/>
      <c r="OA10900" s="617"/>
      <c r="OB10900" s="618"/>
      <c r="OC10900" s="619"/>
      <c r="OD10900" s="620"/>
      <c r="OE10900" s="620"/>
      <c r="OF10900" s="620"/>
      <c r="OG10900" s="617"/>
      <c r="OH10900" s="618"/>
      <c r="OI10900" s="619"/>
      <c r="OJ10900" s="620"/>
      <c r="OK10900" s="620"/>
      <c r="OL10900" s="620"/>
      <c r="OM10900" s="617"/>
      <c r="ON10900" s="618"/>
      <c r="OO10900" s="619"/>
      <c r="OP10900" s="620"/>
      <c r="OQ10900" s="620"/>
      <c r="OR10900" s="620"/>
      <c r="OS10900" s="617"/>
      <c r="OT10900" s="618"/>
      <c r="OU10900" s="619"/>
      <c r="OV10900" s="620"/>
      <c r="OW10900" s="620"/>
      <c r="OX10900" s="620"/>
      <c r="OY10900" s="617"/>
      <c r="OZ10900" s="618"/>
      <c r="PA10900" s="619"/>
      <c r="PB10900" s="620"/>
      <c r="PC10900" s="620"/>
      <c r="PD10900" s="620"/>
      <c r="PE10900" s="617"/>
      <c r="PF10900" s="618"/>
      <c r="PG10900" s="619"/>
      <c r="PH10900" s="620"/>
      <c r="PI10900" s="620"/>
      <c r="PJ10900" s="620"/>
      <c r="PK10900" s="617"/>
      <c r="PL10900" s="618"/>
      <c r="PM10900" s="619"/>
      <c r="PN10900" s="620"/>
      <c r="PO10900" s="620"/>
      <c r="PP10900" s="620"/>
      <c r="PQ10900" s="617"/>
      <c r="PR10900" s="618"/>
      <c r="PS10900" s="619"/>
      <c r="PT10900" s="620"/>
      <c r="PU10900" s="620"/>
      <c r="PV10900" s="620"/>
      <c r="PW10900" s="617"/>
      <c r="PX10900" s="618"/>
      <c r="PY10900" s="619"/>
      <c r="PZ10900" s="620"/>
      <c r="QA10900" s="620"/>
      <c r="QB10900" s="620"/>
      <c r="QC10900" s="617"/>
      <c r="QD10900" s="618"/>
      <c r="QE10900" s="619"/>
      <c r="QF10900" s="620"/>
      <c r="QG10900" s="620"/>
      <c r="QH10900" s="620"/>
      <c r="QI10900" s="617"/>
      <c r="QJ10900" s="618"/>
      <c r="QK10900" s="619"/>
      <c r="QL10900" s="620"/>
      <c r="QM10900" s="620"/>
      <c r="QN10900" s="620"/>
      <c r="QO10900" s="617"/>
      <c r="QP10900" s="618"/>
      <c r="QQ10900" s="619"/>
      <c r="QR10900" s="620"/>
      <c r="QS10900" s="620"/>
      <c r="QT10900" s="620"/>
      <c r="QU10900" s="617"/>
      <c r="QV10900" s="618"/>
      <c r="QW10900" s="619"/>
      <c r="QX10900" s="620"/>
      <c r="QY10900" s="620"/>
      <c r="QZ10900" s="620"/>
      <c r="RA10900" s="617"/>
      <c r="RB10900" s="618"/>
      <c r="RC10900" s="619"/>
      <c r="RD10900" s="620"/>
      <c r="RE10900" s="620"/>
      <c r="RF10900" s="620"/>
      <c r="RG10900" s="617"/>
      <c r="RH10900" s="618"/>
      <c r="RI10900" s="619"/>
      <c r="RJ10900" s="620"/>
      <c r="RK10900" s="620"/>
      <c r="RL10900" s="620"/>
      <c r="RM10900" s="617"/>
      <c r="RN10900" s="618"/>
      <c r="RO10900" s="619"/>
      <c r="RP10900" s="620"/>
      <c r="RQ10900" s="620"/>
      <c r="RR10900" s="620"/>
      <c r="RS10900" s="617"/>
      <c r="RT10900" s="618"/>
      <c r="RU10900" s="619"/>
      <c r="RV10900" s="620"/>
      <c r="RW10900" s="620"/>
      <c r="RX10900" s="620"/>
      <c r="RY10900" s="617"/>
      <c r="RZ10900" s="618"/>
      <c r="SA10900" s="619"/>
      <c r="SB10900" s="620"/>
      <c r="SC10900" s="620"/>
      <c r="SD10900" s="620"/>
      <c r="SE10900" s="617"/>
      <c r="SF10900" s="618"/>
      <c r="SG10900" s="619"/>
      <c r="SH10900" s="620"/>
      <c r="SI10900" s="620"/>
      <c r="SJ10900" s="620"/>
      <c r="SK10900" s="617"/>
      <c r="SL10900" s="618"/>
      <c r="SM10900" s="619"/>
      <c r="SN10900" s="620"/>
      <c r="SO10900" s="620"/>
      <c r="SP10900" s="620"/>
      <c r="SQ10900" s="617"/>
      <c r="SR10900" s="618"/>
      <c r="SS10900" s="619"/>
      <c r="ST10900" s="620"/>
      <c r="SU10900" s="620"/>
      <c r="SV10900" s="620"/>
      <c r="SW10900" s="617"/>
      <c r="SX10900" s="618"/>
      <c r="SY10900" s="619"/>
      <c r="SZ10900" s="620"/>
      <c r="TA10900" s="620"/>
      <c r="TB10900" s="620"/>
      <c r="TC10900" s="617"/>
      <c r="TD10900" s="618"/>
      <c r="TE10900" s="619"/>
      <c r="TF10900" s="620"/>
      <c r="TG10900" s="620"/>
      <c r="TH10900" s="620"/>
      <c r="TI10900" s="617"/>
      <c r="TJ10900" s="618"/>
      <c r="TK10900" s="619"/>
      <c r="TL10900" s="620"/>
      <c r="TM10900" s="620"/>
      <c r="TN10900" s="620"/>
      <c r="TO10900" s="617"/>
      <c r="TP10900" s="618"/>
      <c r="TQ10900" s="619"/>
      <c r="TR10900" s="620"/>
      <c r="TS10900" s="620"/>
      <c r="TT10900" s="620"/>
      <c r="TU10900" s="617"/>
      <c r="TV10900" s="618"/>
      <c r="TW10900" s="619"/>
      <c r="TX10900" s="620"/>
      <c r="TY10900" s="620"/>
      <c r="TZ10900" s="620"/>
      <c r="UA10900" s="617"/>
      <c r="UB10900" s="618"/>
      <c r="UC10900" s="619"/>
      <c r="UD10900" s="620"/>
      <c r="UE10900" s="620"/>
      <c r="UF10900" s="620"/>
      <c r="UG10900" s="617"/>
      <c r="UH10900" s="618"/>
      <c r="UI10900" s="619"/>
      <c r="UJ10900" s="620"/>
      <c r="UK10900" s="620"/>
      <c r="UL10900" s="620"/>
      <c r="UM10900" s="617"/>
      <c r="UN10900" s="618"/>
      <c r="UO10900" s="619"/>
      <c r="UP10900" s="620"/>
      <c r="UQ10900" s="620"/>
      <c r="UR10900" s="620"/>
      <c r="US10900" s="617"/>
      <c r="UT10900" s="618"/>
      <c r="UU10900" s="619"/>
      <c r="UV10900" s="620"/>
      <c r="UW10900" s="620"/>
      <c r="UX10900" s="620"/>
      <c r="UY10900" s="617"/>
      <c r="UZ10900" s="618"/>
      <c r="VA10900" s="619"/>
      <c r="VB10900" s="620"/>
      <c r="VC10900" s="620"/>
      <c r="VD10900" s="620"/>
      <c r="VE10900" s="617"/>
      <c r="VF10900" s="618"/>
      <c r="VG10900" s="619"/>
      <c r="VH10900" s="620"/>
      <c r="VI10900" s="620"/>
      <c r="VJ10900" s="620"/>
      <c r="VK10900" s="617"/>
      <c r="VL10900" s="618"/>
      <c r="VM10900" s="619"/>
      <c r="VN10900" s="620"/>
      <c r="VO10900" s="620"/>
      <c r="VP10900" s="620"/>
      <c r="VQ10900" s="617"/>
      <c r="VR10900" s="618"/>
      <c r="VS10900" s="619"/>
      <c r="VT10900" s="620"/>
      <c r="VU10900" s="620"/>
      <c r="VV10900" s="620"/>
      <c r="VW10900" s="617"/>
      <c r="VX10900" s="618"/>
      <c r="VY10900" s="619"/>
      <c r="VZ10900" s="620"/>
      <c r="WA10900" s="620"/>
      <c r="WB10900" s="620"/>
      <c r="WC10900" s="617"/>
      <c r="WD10900" s="618"/>
      <c r="WE10900" s="619"/>
      <c r="WF10900" s="620"/>
      <c r="WG10900" s="620"/>
      <c r="WH10900" s="620"/>
      <c r="WI10900" s="617"/>
      <c r="WJ10900" s="618"/>
      <c r="WK10900" s="619"/>
      <c r="WL10900" s="620"/>
      <c r="WM10900" s="620"/>
      <c r="WN10900" s="620"/>
      <c r="WO10900" s="617"/>
      <c r="WP10900" s="618"/>
      <c r="WQ10900" s="619"/>
      <c r="WR10900" s="620"/>
      <c r="WS10900" s="620"/>
      <c r="WT10900" s="620"/>
      <c r="WU10900" s="617"/>
      <c r="WV10900" s="618"/>
      <c r="WW10900" s="619"/>
      <c r="WX10900" s="620"/>
      <c r="WY10900" s="620"/>
      <c r="WZ10900" s="620"/>
      <c r="XA10900" s="617"/>
      <c r="XB10900" s="618"/>
      <c r="XC10900" s="619"/>
      <c r="XD10900" s="620"/>
      <c r="XE10900" s="620"/>
      <c r="XF10900" s="620"/>
      <c r="XG10900" s="617"/>
      <c r="XH10900" s="618"/>
      <c r="XI10900" s="619"/>
      <c r="XJ10900" s="620"/>
      <c r="XK10900" s="620"/>
      <c r="XL10900" s="620"/>
      <c r="XM10900" s="617"/>
      <c r="XN10900" s="618"/>
      <c r="XO10900" s="619"/>
      <c r="XP10900" s="620"/>
      <c r="XQ10900" s="620"/>
      <c r="XR10900" s="620"/>
      <c r="XS10900" s="617"/>
      <c r="XT10900" s="618"/>
      <c r="XU10900" s="619"/>
      <c r="XV10900" s="620"/>
      <c r="XW10900" s="620"/>
      <c r="XX10900" s="620"/>
      <c r="XY10900" s="617"/>
      <c r="XZ10900" s="618"/>
      <c r="YA10900" s="619"/>
      <c r="YB10900" s="620"/>
      <c r="YC10900" s="620"/>
      <c r="YD10900" s="620"/>
      <c r="YE10900" s="617"/>
      <c r="YF10900" s="618"/>
      <c r="YG10900" s="619"/>
      <c r="YH10900" s="620"/>
      <c r="YI10900" s="620"/>
      <c r="YJ10900" s="620"/>
      <c r="YK10900" s="617"/>
      <c r="YL10900" s="618"/>
      <c r="YM10900" s="619"/>
      <c r="YN10900" s="620"/>
      <c r="YO10900" s="620"/>
      <c r="YP10900" s="620"/>
      <c r="YQ10900" s="617"/>
      <c r="YR10900" s="618"/>
      <c r="YS10900" s="619"/>
      <c r="YT10900" s="620"/>
      <c r="YU10900" s="620"/>
      <c r="YV10900" s="620"/>
      <c r="YW10900" s="617"/>
      <c r="YX10900" s="618"/>
      <c r="YY10900" s="619"/>
      <c r="YZ10900" s="620"/>
      <c r="ZA10900" s="620"/>
      <c r="ZB10900" s="620"/>
      <c r="ZC10900" s="617"/>
      <c r="ZD10900" s="618"/>
      <c r="ZE10900" s="619"/>
      <c r="ZF10900" s="620"/>
      <c r="ZG10900" s="620"/>
      <c r="ZH10900" s="620"/>
      <c r="ZI10900" s="617"/>
      <c r="ZJ10900" s="618"/>
      <c r="ZK10900" s="619"/>
      <c r="ZL10900" s="620"/>
      <c r="ZM10900" s="620"/>
      <c r="ZN10900" s="620"/>
      <c r="ZO10900" s="617"/>
      <c r="ZP10900" s="618"/>
      <c r="ZQ10900" s="619"/>
      <c r="ZR10900" s="620"/>
      <c r="ZS10900" s="620"/>
      <c r="ZT10900" s="620"/>
      <c r="ZU10900" s="617"/>
      <c r="ZV10900" s="618"/>
      <c r="ZW10900" s="619"/>
      <c r="ZX10900" s="620"/>
      <c r="ZY10900" s="620"/>
      <c r="ZZ10900" s="620"/>
      <c r="AAA10900" s="617"/>
      <c r="AAB10900" s="618"/>
      <c r="AAC10900" s="619"/>
      <c r="AAD10900" s="620"/>
      <c r="AAE10900" s="620"/>
      <c r="AAF10900" s="620"/>
      <c r="AAG10900" s="617"/>
      <c r="AAH10900" s="618"/>
      <c r="AAI10900" s="619"/>
      <c r="AAJ10900" s="620"/>
      <c r="AAK10900" s="620"/>
      <c r="AAL10900" s="620"/>
      <c r="AAM10900" s="617"/>
      <c r="AAN10900" s="618"/>
      <c r="AAO10900" s="619"/>
      <c r="AAP10900" s="620"/>
      <c r="AAQ10900" s="620"/>
      <c r="AAR10900" s="620"/>
      <c r="AAS10900" s="617"/>
      <c r="AAT10900" s="618"/>
      <c r="AAU10900" s="619"/>
      <c r="AAV10900" s="620"/>
      <c r="AAW10900" s="620"/>
      <c r="AAX10900" s="620"/>
      <c r="AAY10900" s="617"/>
      <c r="AAZ10900" s="618"/>
      <c r="ABA10900" s="619"/>
      <c r="ABB10900" s="620"/>
      <c r="ABC10900" s="620"/>
      <c r="ABD10900" s="620"/>
      <c r="ABE10900" s="617"/>
      <c r="ABF10900" s="618"/>
      <c r="ABG10900" s="619"/>
      <c r="ABH10900" s="620"/>
      <c r="ABI10900" s="620"/>
      <c r="ABJ10900" s="620"/>
      <c r="ABK10900" s="617"/>
      <c r="ABL10900" s="618"/>
      <c r="ABM10900" s="619"/>
      <c r="ABN10900" s="620"/>
      <c r="ABO10900" s="620"/>
      <c r="ABP10900" s="620"/>
      <c r="ABQ10900" s="617"/>
      <c r="ABR10900" s="618"/>
      <c r="ABS10900" s="619"/>
      <c r="ABT10900" s="620"/>
      <c r="ABU10900" s="620"/>
      <c r="ABV10900" s="620"/>
      <c r="ABW10900" s="617"/>
      <c r="ABX10900" s="618"/>
      <c r="ABY10900" s="619"/>
      <c r="ABZ10900" s="620"/>
      <c r="ACA10900" s="620"/>
      <c r="ACB10900" s="620"/>
      <c r="ACC10900" s="617"/>
      <c r="ACD10900" s="618"/>
      <c r="ACE10900" s="619"/>
      <c r="ACF10900" s="620"/>
      <c r="ACG10900" s="620"/>
      <c r="ACH10900" s="620"/>
      <c r="ACI10900" s="617"/>
      <c r="ACJ10900" s="618"/>
      <c r="ACK10900" s="619"/>
      <c r="ACL10900" s="620"/>
      <c r="ACM10900" s="620"/>
      <c r="ACN10900" s="620"/>
      <c r="ACO10900" s="617"/>
      <c r="ACP10900" s="618"/>
      <c r="ACQ10900" s="619"/>
      <c r="ACR10900" s="620"/>
      <c r="ACS10900" s="620"/>
      <c r="ACT10900" s="620"/>
      <c r="ACU10900" s="617"/>
      <c r="ACV10900" s="618"/>
      <c r="ACW10900" s="619"/>
      <c r="ACX10900" s="620"/>
      <c r="ACY10900" s="620"/>
      <c r="ACZ10900" s="620"/>
      <c r="ADA10900" s="617"/>
      <c r="ADB10900" s="618"/>
      <c r="ADC10900" s="619"/>
      <c r="ADD10900" s="620"/>
      <c r="ADE10900" s="620"/>
      <c r="ADF10900" s="620"/>
      <c r="ADG10900" s="617"/>
      <c r="ADH10900" s="618"/>
      <c r="ADI10900" s="619"/>
      <c r="ADJ10900" s="620"/>
      <c r="ADK10900" s="620"/>
      <c r="ADL10900" s="620"/>
      <c r="ADM10900" s="617"/>
      <c r="ADN10900" s="618"/>
      <c r="ADO10900" s="619"/>
      <c r="ADP10900" s="620"/>
      <c r="ADQ10900" s="620"/>
      <c r="ADR10900" s="620"/>
      <c r="ADS10900" s="617"/>
      <c r="ADT10900" s="618"/>
      <c r="ADU10900" s="619"/>
      <c r="ADV10900" s="620"/>
      <c r="ADW10900" s="620"/>
      <c r="ADX10900" s="620"/>
      <c r="ADY10900" s="617"/>
      <c r="ADZ10900" s="618"/>
      <c r="AEA10900" s="619"/>
      <c r="AEB10900" s="620"/>
      <c r="AEC10900" s="620"/>
      <c r="AED10900" s="620"/>
      <c r="AEE10900" s="617"/>
      <c r="AEF10900" s="618"/>
      <c r="AEG10900" s="619"/>
      <c r="AEH10900" s="620"/>
      <c r="AEI10900" s="620"/>
      <c r="AEJ10900" s="620"/>
      <c r="AEK10900" s="617"/>
      <c r="AEL10900" s="618"/>
      <c r="AEM10900" s="619"/>
      <c r="AEN10900" s="620"/>
      <c r="AEO10900" s="620"/>
      <c r="AEP10900" s="620"/>
      <c r="AEQ10900" s="617"/>
      <c r="AER10900" s="618"/>
      <c r="AES10900" s="619"/>
      <c r="AET10900" s="620"/>
      <c r="AEU10900" s="620"/>
      <c r="AEV10900" s="620"/>
      <c r="AEW10900" s="617"/>
      <c r="AEX10900" s="618"/>
      <c r="AEY10900" s="619"/>
      <c r="AEZ10900" s="620"/>
      <c r="AFA10900" s="620"/>
      <c r="AFB10900" s="620"/>
      <c r="AFC10900" s="617"/>
      <c r="AFD10900" s="618"/>
      <c r="AFE10900" s="619"/>
      <c r="AFF10900" s="620"/>
      <c r="AFG10900" s="620"/>
      <c r="AFH10900" s="620"/>
      <c r="AFI10900" s="617"/>
      <c r="AFJ10900" s="618"/>
      <c r="AFK10900" s="619"/>
      <c r="AFL10900" s="620"/>
      <c r="AFM10900" s="620"/>
      <c r="AFN10900" s="620"/>
      <c r="AFO10900" s="617"/>
      <c r="AFP10900" s="618"/>
      <c r="AFQ10900" s="619"/>
      <c r="AFR10900" s="620"/>
      <c r="AFS10900" s="620"/>
      <c r="AFT10900" s="620"/>
      <c r="AFU10900" s="617"/>
      <c r="AFV10900" s="618"/>
      <c r="AFW10900" s="619"/>
      <c r="AFX10900" s="620"/>
      <c r="AFY10900" s="620"/>
      <c r="AFZ10900" s="620"/>
      <c r="AGA10900" s="617"/>
      <c r="AGB10900" s="618"/>
      <c r="AGC10900" s="619"/>
      <c r="AGD10900" s="620"/>
      <c r="AGE10900" s="620"/>
      <c r="AGF10900" s="620"/>
      <c r="AGG10900" s="617"/>
      <c r="AGH10900" s="618"/>
      <c r="AGI10900" s="619"/>
      <c r="AGJ10900" s="620"/>
      <c r="AGK10900" s="620"/>
      <c r="AGL10900" s="620"/>
      <c r="AGM10900" s="617"/>
      <c r="AGN10900" s="618"/>
      <c r="AGO10900" s="619"/>
      <c r="AGP10900" s="620"/>
      <c r="AGQ10900" s="620"/>
      <c r="AGR10900" s="620"/>
      <c r="AGS10900" s="617"/>
      <c r="AGT10900" s="618"/>
      <c r="AGU10900" s="619"/>
      <c r="AGV10900" s="620"/>
      <c r="AGW10900" s="620"/>
      <c r="AGX10900" s="620"/>
      <c r="AGY10900" s="617"/>
      <c r="AGZ10900" s="618"/>
      <c r="AHA10900" s="619"/>
      <c r="AHB10900" s="620"/>
      <c r="AHC10900" s="620"/>
      <c r="AHD10900" s="620"/>
      <c r="AHE10900" s="617"/>
      <c r="AHF10900" s="618"/>
      <c r="AHG10900" s="619"/>
      <c r="AHH10900" s="620"/>
      <c r="AHI10900" s="620"/>
      <c r="AHJ10900" s="620"/>
      <c r="AHK10900" s="617"/>
      <c r="AHL10900" s="618"/>
      <c r="AHM10900" s="619"/>
      <c r="AHN10900" s="620"/>
      <c r="AHO10900" s="620"/>
      <c r="AHP10900" s="620"/>
      <c r="AHQ10900" s="617"/>
      <c r="AHR10900" s="618"/>
      <c r="AHS10900" s="619"/>
      <c r="AHT10900" s="620"/>
      <c r="AHU10900" s="620"/>
      <c r="AHV10900" s="620"/>
      <c r="AHW10900" s="617"/>
      <c r="AHX10900" s="618"/>
      <c r="AHY10900" s="619"/>
      <c r="AHZ10900" s="620"/>
      <c r="AIA10900" s="620"/>
      <c r="AIB10900" s="620"/>
      <c r="AIC10900" s="617"/>
      <c r="AID10900" s="618"/>
      <c r="AIE10900" s="619"/>
      <c r="AIF10900" s="620"/>
      <c r="AIG10900" s="620"/>
      <c r="AIH10900" s="620"/>
      <c r="AII10900" s="617"/>
      <c r="AIJ10900" s="618"/>
      <c r="AIK10900" s="619"/>
      <c r="AIL10900" s="620"/>
      <c r="AIM10900" s="620"/>
      <c r="AIN10900" s="620"/>
      <c r="AIO10900" s="617"/>
      <c r="AIP10900" s="618"/>
      <c r="AIQ10900" s="619"/>
      <c r="AIR10900" s="620"/>
      <c r="AIS10900" s="620"/>
      <c r="AIT10900" s="620"/>
      <c r="AIU10900" s="617"/>
      <c r="AIV10900" s="618"/>
      <c r="AIW10900" s="619"/>
      <c r="AIX10900" s="620"/>
      <c r="AIY10900" s="620"/>
      <c r="AIZ10900" s="620"/>
      <c r="AJA10900" s="617"/>
      <c r="AJB10900" s="618"/>
      <c r="AJC10900" s="619"/>
      <c r="AJD10900" s="620"/>
      <c r="AJE10900" s="620"/>
      <c r="AJF10900" s="620"/>
      <c r="AJG10900" s="617"/>
      <c r="AJH10900" s="618"/>
      <c r="AJI10900" s="619"/>
      <c r="AJJ10900" s="620"/>
      <c r="AJK10900" s="620"/>
      <c r="AJL10900" s="620"/>
      <c r="AJM10900" s="617"/>
      <c r="AJN10900" s="618"/>
      <c r="AJO10900" s="619"/>
      <c r="AJP10900" s="620"/>
      <c r="AJQ10900" s="620"/>
      <c r="AJR10900" s="620"/>
      <c r="AJS10900" s="617"/>
      <c r="AJT10900" s="618"/>
      <c r="AJU10900" s="619"/>
      <c r="AJV10900" s="620"/>
      <c r="AJW10900" s="620"/>
      <c r="AJX10900" s="620"/>
      <c r="AJY10900" s="617"/>
      <c r="AJZ10900" s="618"/>
      <c r="AKA10900" s="619"/>
      <c r="AKB10900" s="620"/>
      <c r="AKC10900" s="620"/>
      <c r="AKD10900" s="620"/>
      <c r="AKE10900" s="617"/>
      <c r="AKF10900" s="618"/>
      <c r="AKG10900" s="619"/>
      <c r="AKH10900" s="620"/>
      <c r="AKI10900" s="620"/>
      <c r="AKJ10900" s="620"/>
      <c r="AKK10900" s="617"/>
      <c r="AKL10900" s="618"/>
      <c r="AKM10900" s="619"/>
      <c r="AKN10900" s="620"/>
      <c r="AKO10900" s="620"/>
      <c r="AKP10900" s="620"/>
      <c r="AKQ10900" s="617"/>
      <c r="AKR10900" s="618"/>
      <c r="AKS10900" s="619"/>
      <c r="AKT10900" s="620"/>
      <c r="AKU10900" s="620"/>
      <c r="AKV10900" s="620"/>
      <c r="AKW10900" s="617"/>
      <c r="AKX10900" s="618"/>
      <c r="AKY10900" s="619"/>
      <c r="AKZ10900" s="620"/>
      <c r="ALA10900" s="620"/>
      <c r="ALB10900" s="620"/>
      <c r="ALC10900" s="617"/>
      <c r="ALD10900" s="618"/>
      <c r="ALE10900" s="619"/>
      <c r="ALF10900" s="620"/>
      <c r="ALG10900" s="620"/>
      <c r="ALH10900" s="620"/>
      <c r="ALI10900" s="617"/>
      <c r="ALJ10900" s="618"/>
      <c r="ALK10900" s="619"/>
      <c r="ALL10900" s="620"/>
      <c r="ALM10900" s="620"/>
      <c r="ALN10900" s="620"/>
      <c r="ALO10900" s="617"/>
      <c r="ALP10900" s="618"/>
      <c r="ALQ10900" s="619"/>
      <c r="ALR10900" s="620"/>
      <c r="ALS10900" s="620"/>
      <c r="ALT10900" s="620"/>
      <c r="ALU10900" s="617"/>
      <c r="ALV10900" s="618"/>
      <c r="ALW10900" s="619"/>
      <c r="ALX10900" s="620"/>
      <c r="ALY10900" s="620"/>
      <c r="ALZ10900" s="620"/>
      <c r="AMA10900" s="617"/>
      <c r="AMB10900" s="618"/>
      <c r="AMC10900" s="619"/>
      <c r="AMD10900" s="620"/>
      <c r="AME10900" s="620"/>
      <c r="AMF10900" s="620"/>
      <c r="AMG10900" s="617"/>
      <c r="AMH10900" s="618"/>
      <c r="AMI10900" s="619"/>
      <c r="AMJ10900" s="620"/>
      <c r="AMK10900" s="620"/>
      <c r="AML10900" s="620"/>
      <c r="AMM10900" s="617"/>
      <c r="AMN10900" s="618"/>
      <c r="AMO10900" s="619"/>
      <c r="AMP10900" s="620"/>
      <c r="AMQ10900" s="620"/>
      <c r="AMR10900" s="620"/>
      <c r="AMS10900" s="617"/>
      <c r="AMT10900" s="618"/>
      <c r="AMU10900" s="619"/>
      <c r="AMV10900" s="620"/>
      <c r="AMW10900" s="620"/>
      <c r="AMX10900" s="620"/>
      <c r="AMY10900" s="617"/>
      <c r="AMZ10900" s="618"/>
      <c r="ANA10900" s="619"/>
      <c r="ANB10900" s="620"/>
      <c r="ANC10900" s="620"/>
      <c r="AND10900" s="620"/>
      <c r="ANE10900" s="617"/>
      <c r="ANF10900" s="618"/>
      <c r="ANG10900" s="619"/>
      <c r="ANH10900" s="620"/>
      <c r="ANI10900" s="620"/>
      <c r="ANJ10900" s="620"/>
      <c r="ANK10900" s="617"/>
      <c r="ANL10900" s="618"/>
      <c r="ANM10900" s="619"/>
      <c r="ANN10900" s="620"/>
      <c r="ANO10900" s="620"/>
      <c r="ANP10900" s="620"/>
      <c r="ANQ10900" s="617"/>
      <c r="ANR10900" s="618"/>
      <c r="ANS10900" s="619"/>
      <c r="ANT10900" s="620"/>
      <c r="ANU10900" s="620"/>
      <c r="ANV10900" s="620"/>
      <c r="ANW10900" s="617"/>
      <c r="ANX10900" s="618"/>
      <c r="ANY10900" s="619"/>
      <c r="ANZ10900" s="620"/>
      <c r="AOA10900" s="620"/>
      <c r="AOB10900" s="620"/>
      <c r="AOC10900" s="617"/>
      <c r="AOD10900" s="618"/>
      <c r="AOE10900" s="619"/>
      <c r="AOF10900" s="620"/>
      <c r="AOG10900" s="620"/>
      <c r="AOH10900" s="620"/>
      <c r="AOI10900" s="617"/>
      <c r="AOJ10900" s="618"/>
      <c r="AOK10900" s="619"/>
      <c r="AOL10900" s="620"/>
      <c r="AOM10900" s="620"/>
      <c r="AON10900" s="620"/>
      <c r="AOO10900" s="617"/>
      <c r="AOP10900" s="618"/>
      <c r="AOQ10900" s="619"/>
      <c r="AOR10900" s="620"/>
      <c r="AOS10900" s="620"/>
      <c r="AOT10900" s="620"/>
      <c r="AOU10900" s="617"/>
      <c r="AOV10900" s="618"/>
      <c r="AOW10900" s="619"/>
      <c r="AOX10900" s="620"/>
      <c r="AOY10900" s="620"/>
      <c r="AOZ10900" s="620"/>
      <c r="APA10900" s="617"/>
      <c r="APB10900" s="618"/>
      <c r="APC10900" s="619"/>
      <c r="APD10900" s="620"/>
      <c r="APE10900" s="620"/>
      <c r="APF10900" s="620"/>
      <c r="APG10900" s="617"/>
      <c r="APH10900" s="618"/>
      <c r="API10900" s="619"/>
      <c r="APJ10900" s="620"/>
      <c r="APK10900" s="620"/>
      <c r="APL10900" s="620"/>
      <c r="APM10900" s="617"/>
      <c r="APN10900" s="618"/>
      <c r="APO10900" s="619"/>
      <c r="APP10900" s="620"/>
      <c r="APQ10900" s="620"/>
      <c r="APR10900" s="620"/>
      <c r="APS10900" s="617"/>
      <c r="APT10900" s="618"/>
      <c r="APU10900" s="619"/>
      <c r="APV10900" s="620"/>
      <c r="APW10900" s="620"/>
      <c r="APX10900" s="620"/>
      <c r="APY10900" s="617"/>
      <c r="APZ10900" s="618"/>
      <c r="AQA10900" s="619"/>
      <c r="AQB10900" s="620"/>
      <c r="AQC10900" s="620"/>
      <c r="AQD10900" s="620"/>
      <c r="AQE10900" s="617"/>
      <c r="AQF10900" s="618"/>
      <c r="AQG10900" s="619"/>
      <c r="AQH10900" s="620"/>
      <c r="AQI10900" s="620"/>
      <c r="AQJ10900" s="620"/>
      <c r="AQK10900" s="617"/>
      <c r="AQL10900" s="618"/>
      <c r="AQM10900" s="619"/>
      <c r="AQN10900" s="620"/>
      <c r="AQO10900" s="620"/>
      <c r="AQP10900" s="620"/>
      <c r="AQQ10900" s="617"/>
      <c r="AQR10900" s="618"/>
      <c r="AQS10900" s="619"/>
      <c r="AQT10900" s="620"/>
      <c r="AQU10900" s="620"/>
      <c r="AQV10900" s="620"/>
      <c r="AQW10900" s="617"/>
      <c r="AQX10900" s="618"/>
      <c r="AQY10900" s="619"/>
      <c r="AQZ10900" s="620"/>
      <c r="ARA10900" s="620"/>
      <c r="ARB10900" s="620"/>
      <c r="ARC10900" s="617"/>
      <c r="ARD10900" s="618"/>
      <c r="ARE10900" s="619"/>
      <c r="ARF10900" s="620"/>
      <c r="ARG10900" s="620"/>
      <c r="ARH10900" s="620"/>
      <c r="ARI10900" s="617"/>
      <c r="ARJ10900" s="618"/>
      <c r="ARK10900" s="619"/>
      <c r="ARL10900" s="620"/>
      <c r="ARM10900" s="620"/>
      <c r="ARN10900" s="620"/>
      <c r="ARO10900" s="617"/>
      <c r="ARP10900" s="618"/>
      <c r="ARQ10900" s="619"/>
      <c r="ARR10900" s="620"/>
      <c r="ARS10900" s="620"/>
      <c r="ART10900" s="620"/>
      <c r="ARU10900" s="617"/>
      <c r="ARV10900" s="618"/>
      <c r="ARW10900" s="619"/>
      <c r="ARX10900" s="620"/>
      <c r="ARY10900" s="620"/>
      <c r="ARZ10900" s="620"/>
      <c r="ASA10900" s="617"/>
      <c r="ASB10900" s="618"/>
      <c r="ASC10900" s="619"/>
      <c r="ASD10900" s="620"/>
      <c r="ASE10900" s="620"/>
      <c r="ASF10900" s="620"/>
      <c r="ASG10900" s="617"/>
      <c r="ASH10900" s="618"/>
      <c r="ASI10900" s="619"/>
      <c r="ASJ10900" s="620"/>
      <c r="ASK10900" s="620"/>
      <c r="ASL10900" s="620"/>
      <c r="ASM10900" s="617"/>
      <c r="ASN10900" s="618"/>
      <c r="ASO10900" s="619"/>
      <c r="ASP10900" s="620"/>
      <c r="ASQ10900" s="620"/>
      <c r="ASR10900" s="620"/>
      <c r="ASS10900" s="617"/>
      <c r="AST10900" s="618"/>
      <c r="ASU10900" s="619"/>
      <c r="ASV10900" s="620"/>
      <c r="ASW10900" s="620"/>
      <c r="ASX10900" s="620"/>
      <c r="ASY10900" s="617"/>
      <c r="ASZ10900" s="618"/>
      <c r="ATA10900" s="619"/>
      <c r="ATB10900" s="620"/>
      <c r="ATC10900" s="620"/>
      <c r="ATD10900" s="620"/>
      <c r="ATE10900" s="617"/>
      <c r="ATF10900" s="618"/>
      <c r="ATG10900" s="619"/>
      <c r="ATH10900" s="620"/>
      <c r="ATI10900" s="620"/>
      <c r="ATJ10900" s="620"/>
      <c r="ATK10900" s="617"/>
      <c r="ATL10900" s="618"/>
      <c r="ATM10900" s="619"/>
      <c r="ATN10900" s="620"/>
      <c r="ATO10900" s="620"/>
      <c r="ATP10900" s="620"/>
      <c r="ATQ10900" s="617"/>
      <c r="ATR10900" s="618"/>
      <c r="ATS10900" s="619"/>
      <c r="ATT10900" s="620"/>
      <c r="ATU10900" s="620"/>
      <c r="ATV10900" s="620"/>
      <c r="ATW10900" s="617"/>
      <c r="ATX10900" s="618"/>
      <c r="ATY10900" s="619"/>
      <c r="ATZ10900" s="620"/>
      <c r="AUA10900" s="620"/>
      <c r="AUB10900" s="620"/>
      <c r="AUC10900" s="617"/>
      <c r="AUD10900" s="618"/>
      <c r="AUE10900" s="619"/>
      <c r="AUF10900" s="620"/>
      <c r="AUG10900" s="620"/>
      <c r="AUH10900" s="620"/>
      <c r="AUI10900" s="617"/>
      <c r="AUJ10900" s="618"/>
      <c r="AUK10900" s="619"/>
      <c r="AUL10900" s="620"/>
      <c r="AUM10900" s="620"/>
      <c r="AUN10900" s="620"/>
      <c r="AUO10900" s="617"/>
      <c r="AUP10900" s="618"/>
      <c r="AUQ10900" s="619"/>
      <c r="AUR10900" s="620"/>
      <c r="AUS10900" s="620"/>
      <c r="AUT10900" s="620"/>
      <c r="AUU10900" s="617"/>
      <c r="AUV10900" s="618"/>
      <c r="AUW10900" s="619"/>
      <c r="AUX10900" s="620"/>
      <c r="AUY10900" s="620"/>
      <c r="AUZ10900" s="620"/>
      <c r="AVA10900" s="617"/>
      <c r="AVB10900" s="618"/>
      <c r="AVC10900" s="619"/>
      <c r="AVD10900" s="620"/>
      <c r="AVE10900" s="620"/>
      <c r="AVF10900" s="620"/>
      <c r="AVG10900" s="617"/>
      <c r="AVH10900" s="618"/>
      <c r="AVI10900" s="619"/>
      <c r="AVJ10900" s="620"/>
      <c r="AVK10900" s="620"/>
      <c r="AVL10900" s="620"/>
      <c r="AVM10900" s="617"/>
      <c r="AVN10900" s="618"/>
      <c r="AVO10900" s="619"/>
      <c r="AVP10900" s="620"/>
      <c r="AVQ10900" s="620"/>
      <c r="AVR10900" s="620"/>
      <c r="AVS10900" s="617"/>
      <c r="AVT10900" s="618"/>
      <c r="AVU10900" s="619"/>
      <c r="AVV10900" s="620"/>
      <c r="AVW10900" s="620"/>
      <c r="AVX10900" s="620"/>
      <c r="AVY10900" s="617"/>
      <c r="AVZ10900" s="618"/>
      <c r="AWA10900" s="619"/>
      <c r="AWB10900" s="620"/>
      <c r="AWC10900" s="620"/>
      <c r="AWD10900" s="620"/>
      <c r="AWE10900" s="617"/>
      <c r="AWF10900" s="618"/>
      <c r="AWG10900" s="619"/>
      <c r="AWH10900" s="620"/>
      <c r="AWI10900" s="620"/>
      <c r="AWJ10900" s="620"/>
      <c r="AWK10900" s="617"/>
      <c r="AWL10900" s="618"/>
      <c r="AWM10900" s="619"/>
      <c r="AWN10900" s="620"/>
      <c r="AWO10900" s="620"/>
      <c r="AWP10900" s="620"/>
      <c r="AWQ10900" s="617"/>
      <c r="AWR10900" s="618"/>
      <c r="AWS10900" s="619"/>
      <c r="AWT10900" s="620"/>
      <c r="AWU10900" s="620"/>
      <c r="AWV10900" s="620"/>
      <c r="AWW10900" s="617"/>
      <c r="AWX10900" s="618"/>
      <c r="AWY10900" s="619"/>
      <c r="AWZ10900" s="620"/>
      <c r="AXA10900" s="620"/>
      <c r="AXB10900" s="620"/>
      <c r="AXC10900" s="617"/>
      <c r="AXD10900" s="618"/>
      <c r="AXE10900" s="619"/>
      <c r="AXF10900" s="620"/>
      <c r="AXG10900" s="620"/>
      <c r="AXH10900" s="620"/>
      <c r="AXI10900" s="617"/>
      <c r="AXJ10900" s="618"/>
      <c r="AXK10900" s="619"/>
      <c r="AXL10900" s="620"/>
      <c r="AXM10900" s="620"/>
      <c r="AXN10900" s="620"/>
      <c r="AXO10900" s="617"/>
      <c r="AXP10900" s="618"/>
      <c r="AXQ10900" s="619"/>
      <c r="AXR10900" s="620"/>
      <c r="AXS10900" s="620"/>
      <c r="AXT10900" s="620"/>
      <c r="AXU10900" s="617"/>
      <c r="AXV10900" s="618"/>
      <c r="AXW10900" s="619"/>
      <c r="AXX10900" s="620"/>
      <c r="AXY10900" s="620"/>
      <c r="AXZ10900" s="620"/>
      <c r="AYA10900" s="617"/>
      <c r="AYB10900" s="618"/>
      <c r="AYC10900" s="619"/>
      <c r="AYD10900" s="620"/>
      <c r="AYE10900" s="620"/>
      <c r="AYF10900" s="620"/>
      <c r="AYG10900" s="617"/>
      <c r="AYH10900" s="618"/>
      <c r="AYI10900" s="619"/>
      <c r="AYJ10900" s="620"/>
      <c r="AYK10900" s="620"/>
      <c r="AYL10900" s="620"/>
      <c r="AYM10900" s="617"/>
      <c r="AYN10900" s="618"/>
      <c r="AYO10900" s="619"/>
      <c r="AYP10900" s="620"/>
      <c r="AYQ10900" s="620"/>
      <c r="AYR10900" s="620"/>
      <c r="AYS10900" s="617"/>
      <c r="AYT10900" s="618"/>
      <c r="AYU10900" s="619"/>
      <c r="AYV10900" s="620"/>
      <c r="AYW10900" s="620"/>
      <c r="AYX10900" s="620"/>
      <c r="AYY10900" s="617"/>
      <c r="AYZ10900" s="618"/>
      <c r="AZA10900" s="619"/>
      <c r="AZB10900" s="620"/>
      <c r="AZC10900" s="620"/>
      <c r="AZD10900" s="620"/>
      <c r="AZE10900" s="617"/>
      <c r="AZF10900" s="618"/>
      <c r="AZG10900" s="619"/>
      <c r="AZH10900" s="620"/>
      <c r="AZI10900" s="620"/>
      <c r="AZJ10900" s="620"/>
      <c r="AZK10900" s="617"/>
      <c r="AZL10900" s="618"/>
      <c r="AZM10900" s="619"/>
      <c r="AZN10900" s="620"/>
      <c r="AZO10900" s="620"/>
      <c r="AZP10900" s="620"/>
      <c r="AZQ10900" s="617"/>
      <c r="AZR10900" s="618"/>
      <c r="AZS10900" s="619"/>
      <c r="AZT10900" s="620"/>
      <c r="AZU10900" s="620"/>
      <c r="AZV10900" s="620"/>
      <c r="AZW10900" s="617"/>
      <c r="AZX10900" s="618"/>
      <c r="AZY10900" s="619"/>
      <c r="AZZ10900" s="620"/>
      <c r="BAA10900" s="620"/>
      <c r="BAB10900" s="620"/>
      <c r="BAC10900" s="617"/>
      <c r="BAD10900" s="618"/>
      <c r="BAE10900" s="619"/>
      <c r="BAF10900" s="620"/>
      <c r="BAG10900" s="620"/>
      <c r="BAH10900" s="620"/>
      <c r="BAI10900" s="617"/>
      <c r="BAJ10900" s="618"/>
      <c r="BAK10900" s="619"/>
      <c r="BAL10900" s="620"/>
      <c r="BAM10900" s="620"/>
      <c r="BAN10900" s="620"/>
      <c r="BAO10900" s="617"/>
      <c r="BAP10900" s="618"/>
      <c r="BAQ10900" s="619"/>
      <c r="BAR10900" s="620"/>
      <c r="BAS10900" s="620"/>
      <c r="BAT10900" s="620"/>
      <c r="BAU10900" s="617"/>
      <c r="BAV10900" s="618"/>
      <c r="BAW10900" s="619"/>
      <c r="BAX10900" s="620"/>
      <c r="BAY10900" s="620"/>
      <c r="BAZ10900" s="620"/>
      <c r="BBA10900" s="617"/>
      <c r="BBB10900" s="618"/>
      <c r="BBC10900" s="619"/>
      <c r="BBD10900" s="620"/>
      <c r="BBE10900" s="620"/>
      <c r="BBF10900" s="620"/>
      <c r="BBG10900" s="617"/>
      <c r="BBH10900" s="618"/>
      <c r="BBI10900" s="619"/>
      <c r="BBJ10900" s="620"/>
      <c r="BBK10900" s="620"/>
      <c r="BBL10900" s="620"/>
      <c r="BBM10900" s="617"/>
      <c r="BBN10900" s="618"/>
      <c r="BBO10900" s="619"/>
      <c r="BBP10900" s="620"/>
      <c r="BBQ10900" s="620"/>
      <c r="BBR10900" s="620"/>
      <c r="BBS10900" s="617"/>
      <c r="BBT10900" s="618"/>
      <c r="BBU10900" s="619"/>
      <c r="BBV10900" s="620"/>
      <c r="BBW10900" s="620"/>
      <c r="BBX10900" s="620"/>
      <c r="BBY10900" s="617"/>
      <c r="BBZ10900" s="618"/>
      <c r="BCA10900" s="619"/>
      <c r="BCB10900" s="620"/>
      <c r="BCC10900" s="620"/>
      <c r="BCD10900" s="620"/>
      <c r="BCE10900" s="617"/>
      <c r="BCF10900" s="618"/>
      <c r="BCG10900" s="619"/>
      <c r="BCH10900" s="620"/>
      <c r="BCI10900" s="620"/>
      <c r="BCJ10900" s="620"/>
      <c r="BCK10900" s="617"/>
      <c r="BCL10900" s="618"/>
      <c r="BCM10900" s="619"/>
      <c r="BCN10900" s="620"/>
      <c r="BCO10900" s="620"/>
      <c r="BCP10900" s="620"/>
      <c r="BCQ10900" s="617"/>
      <c r="BCR10900" s="618"/>
      <c r="BCS10900" s="619"/>
      <c r="BCT10900" s="620"/>
      <c r="BCU10900" s="620"/>
      <c r="BCV10900" s="620"/>
      <c r="BCW10900" s="617"/>
      <c r="BCX10900" s="618"/>
      <c r="BCY10900" s="619"/>
      <c r="BCZ10900" s="620"/>
      <c r="BDA10900" s="620"/>
      <c r="BDB10900" s="620"/>
      <c r="BDC10900" s="617"/>
      <c r="BDD10900" s="618"/>
      <c r="BDE10900" s="619"/>
      <c r="BDF10900" s="620"/>
      <c r="BDG10900" s="620"/>
      <c r="BDH10900" s="620"/>
      <c r="BDI10900" s="617"/>
      <c r="BDJ10900" s="618"/>
      <c r="BDK10900" s="619"/>
      <c r="BDL10900" s="620"/>
      <c r="BDM10900" s="620"/>
      <c r="BDN10900" s="620"/>
      <c r="BDO10900" s="617"/>
      <c r="BDP10900" s="618"/>
      <c r="BDQ10900" s="619"/>
      <c r="BDR10900" s="620"/>
      <c r="BDS10900" s="620"/>
      <c r="BDT10900" s="620"/>
      <c r="BDU10900" s="617"/>
      <c r="BDV10900" s="618"/>
      <c r="BDW10900" s="619"/>
      <c r="BDX10900" s="620"/>
      <c r="BDY10900" s="620"/>
      <c r="BDZ10900" s="620"/>
      <c r="BEA10900" s="617"/>
      <c r="BEB10900" s="618"/>
      <c r="BEC10900" s="619"/>
      <c r="BED10900" s="620"/>
      <c r="BEE10900" s="620"/>
      <c r="BEF10900" s="620"/>
      <c r="BEG10900" s="617"/>
      <c r="BEH10900" s="618"/>
      <c r="BEI10900" s="619"/>
      <c r="BEJ10900" s="620"/>
      <c r="BEK10900" s="620"/>
      <c r="BEL10900" s="620"/>
      <c r="BEM10900" s="617"/>
      <c r="BEN10900" s="618"/>
      <c r="BEO10900" s="619"/>
      <c r="BEP10900" s="620"/>
      <c r="BEQ10900" s="620"/>
      <c r="BER10900" s="620"/>
      <c r="BES10900" s="617"/>
      <c r="BET10900" s="618"/>
      <c r="BEU10900" s="619"/>
      <c r="BEV10900" s="620"/>
      <c r="BEW10900" s="620"/>
      <c r="BEX10900" s="620"/>
      <c r="BEY10900" s="617"/>
      <c r="BEZ10900" s="618"/>
      <c r="BFA10900" s="619"/>
      <c r="BFB10900" s="620"/>
      <c r="BFC10900" s="620"/>
      <c r="BFD10900" s="620"/>
      <c r="BFE10900" s="617"/>
      <c r="BFF10900" s="618"/>
      <c r="BFG10900" s="619"/>
      <c r="BFH10900" s="620"/>
      <c r="BFI10900" s="620"/>
      <c r="BFJ10900" s="620"/>
      <c r="BFK10900" s="617"/>
      <c r="BFL10900" s="618"/>
      <c r="BFM10900" s="619"/>
      <c r="BFN10900" s="620"/>
      <c r="BFO10900" s="620"/>
      <c r="BFP10900" s="620"/>
      <c r="BFQ10900" s="617"/>
      <c r="BFR10900" s="618"/>
      <c r="BFS10900" s="619"/>
      <c r="BFT10900" s="620"/>
      <c r="BFU10900" s="620"/>
      <c r="BFV10900" s="620"/>
      <c r="BFW10900" s="617"/>
      <c r="BFX10900" s="618"/>
      <c r="BFY10900" s="619"/>
      <c r="BFZ10900" s="620"/>
      <c r="BGA10900" s="620"/>
      <c r="BGB10900" s="620"/>
      <c r="BGC10900" s="617"/>
      <c r="BGD10900" s="618"/>
      <c r="BGE10900" s="619"/>
      <c r="BGF10900" s="620"/>
      <c r="BGG10900" s="620"/>
      <c r="BGH10900" s="620"/>
      <c r="BGI10900" s="617"/>
      <c r="BGJ10900" s="618"/>
      <c r="BGK10900" s="619"/>
      <c r="BGL10900" s="620"/>
      <c r="BGM10900" s="620"/>
      <c r="BGN10900" s="620"/>
      <c r="BGO10900" s="617"/>
      <c r="BGP10900" s="618"/>
      <c r="BGQ10900" s="619"/>
      <c r="BGR10900" s="620"/>
      <c r="BGS10900" s="620"/>
      <c r="BGT10900" s="620"/>
      <c r="BGU10900" s="617"/>
      <c r="BGV10900" s="618"/>
      <c r="BGW10900" s="619"/>
      <c r="BGX10900" s="620"/>
      <c r="BGY10900" s="620"/>
      <c r="BGZ10900" s="620"/>
      <c r="BHA10900" s="617"/>
      <c r="BHB10900" s="618"/>
      <c r="BHC10900" s="619"/>
      <c r="BHD10900" s="620"/>
      <c r="BHE10900" s="620"/>
      <c r="BHF10900" s="620"/>
      <c r="BHG10900" s="617"/>
      <c r="BHH10900" s="618"/>
      <c r="BHI10900" s="619"/>
      <c r="BHJ10900" s="620"/>
      <c r="BHK10900" s="620"/>
      <c r="BHL10900" s="620"/>
      <c r="BHM10900" s="617"/>
      <c r="BHN10900" s="618"/>
      <c r="BHO10900" s="619"/>
      <c r="BHP10900" s="620"/>
      <c r="BHQ10900" s="620"/>
      <c r="BHR10900" s="620"/>
      <c r="BHS10900" s="617"/>
      <c r="BHT10900" s="618"/>
      <c r="BHU10900" s="619"/>
      <c r="BHV10900" s="620"/>
      <c r="BHW10900" s="620"/>
      <c r="BHX10900" s="620"/>
      <c r="BHY10900" s="617"/>
      <c r="BHZ10900" s="618"/>
      <c r="BIA10900" s="619"/>
      <c r="BIB10900" s="620"/>
      <c r="BIC10900" s="620"/>
      <c r="BID10900" s="620"/>
      <c r="BIE10900" s="617"/>
      <c r="BIF10900" s="618"/>
      <c r="BIG10900" s="619"/>
      <c r="BIH10900" s="620"/>
      <c r="BII10900" s="620"/>
      <c r="BIJ10900" s="620"/>
      <c r="BIK10900" s="617"/>
      <c r="BIL10900" s="618"/>
      <c r="BIM10900" s="619"/>
      <c r="BIN10900" s="620"/>
      <c r="BIO10900" s="620"/>
      <c r="BIP10900" s="620"/>
      <c r="BIQ10900" s="617"/>
      <c r="BIR10900" s="618"/>
      <c r="BIS10900" s="619"/>
      <c r="BIT10900" s="620"/>
      <c r="BIU10900" s="620"/>
      <c r="BIV10900" s="620"/>
      <c r="BIW10900" s="617"/>
      <c r="BIX10900" s="618"/>
      <c r="BIY10900" s="619"/>
      <c r="BIZ10900" s="620"/>
      <c r="BJA10900" s="620"/>
      <c r="BJB10900" s="620"/>
      <c r="BJC10900" s="617"/>
      <c r="BJD10900" s="618"/>
      <c r="BJE10900" s="619"/>
      <c r="BJF10900" s="620"/>
      <c r="BJG10900" s="620"/>
      <c r="BJH10900" s="620"/>
      <c r="BJI10900" s="617"/>
      <c r="BJJ10900" s="618"/>
      <c r="BJK10900" s="619"/>
      <c r="BJL10900" s="620"/>
      <c r="BJM10900" s="620"/>
      <c r="BJN10900" s="620"/>
      <c r="BJO10900" s="617"/>
      <c r="BJP10900" s="618"/>
      <c r="BJQ10900" s="619"/>
      <c r="BJR10900" s="620"/>
      <c r="BJS10900" s="620"/>
      <c r="BJT10900" s="620"/>
      <c r="BJU10900" s="617"/>
      <c r="BJV10900" s="618"/>
      <c r="BJW10900" s="619"/>
      <c r="BJX10900" s="620"/>
      <c r="BJY10900" s="620"/>
      <c r="BJZ10900" s="620"/>
      <c r="BKA10900" s="617"/>
      <c r="BKB10900" s="618"/>
      <c r="BKC10900" s="619"/>
      <c r="BKD10900" s="620"/>
      <c r="BKE10900" s="620"/>
      <c r="BKF10900" s="620"/>
      <c r="BKG10900" s="617"/>
      <c r="BKH10900" s="618"/>
      <c r="BKI10900" s="619"/>
      <c r="BKJ10900" s="620"/>
      <c r="BKK10900" s="620"/>
      <c r="BKL10900" s="620"/>
      <c r="BKM10900" s="617"/>
      <c r="BKN10900" s="618"/>
      <c r="BKO10900" s="619"/>
      <c r="BKP10900" s="620"/>
      <c r="BKQ10900" s="620"/>
      <c r="BKR10900" s="620"/>
      <c r="BKS10900" s="617"/>
      <c r="BKT10900" s="618"/>
      <c r="BKU10900" s="619"/>
      <c r="BKV10900" s="620"/>
      <c r="BKW10900" s="620"/>
      <c r="BKX10900" s="620"/>
      <c r="BKY10900" s="617"/>
      <c r="BKZ10900" s="618"/>
      <c r="BLA10900" s="619"/>
      <c r="BLB10900" s="620"/>
      <c r="BLC10900" s="620"/>
      <c r="BLD10900" s="620"/>
      <c r="BLE10900" s="617"/>
      <c r="BLF10900" s="618"/>
      <c r="BLG10900" s="619"/>
      <c r="BLH10900" s="620"/>
      <c r="BLI10900" s="620"/>
      <c r="BLJ10900" s="620"/>
      <c r="BLK10900" s="617"/>
      <c r="BLL10900" s="618"/>
      <c r="BLM10900" s="619"/>
      <c r="BLN10900" s="620"/>
      <c r="BLO10900" s="620"/>
      <c r="BLP10900" s="620"/>
      <c r="BLQ10900" s="617"/>
      <c r="BLR10900" s="618"/>
      <c r="BLS10900" s="619"/>
      <c r="BLT10900" s="620"/>
      <c r="BLU10900" s="620"/>
      <c r="BLV10900" s="620"/>
      <c r="BLW10900" s="617"/>
      <c r="BLX10900" s="618"/>
      <c r="BLY10900" s="619"/>
      <c r="BLZ10900" s="620"/>
      <c r="BMA10900" s="620"/>
      <c r="BMB10900" s="620"/>
      <c r="BMC10900" s="617"/>
      <c r="BMD10900" s="618"/>
      <c r="BME10900" s="619"/>
      <c r="BMF10900" s="620"/>
      <c r="BMG10900" s="620"/>
      <c r="BMH10900" s="620"/>
      <c r="BMI10900" s="617"/>
      <c r="BMJ10900" s="618"/>
      <c r="BMK10900" s="619"/>
      <c r="BML10900" s="620"/>
      <c r="BMM10900" s="620"/>
      <c r="BMN10900" s="620"/>
      <c r="BMO10900" s="617"/>
      <c r="BMP10900" s="618"/>
      <c r="BMQ10900" s="619"/>
      <c r="BMR10900" s="620"/>
      <c r="BMS10900" s="620"/>
      <c r="BMT10900" s="620"/>
      <c r="BMU10900" s="617"/>
      <c r="BMV10900" s="618"/>
      <c r="BMW10900" s="619"/>
      <c r="BMX10900" s="620"/>
      <c r="BMY10900" s="620"/>
      <c r="BMZ10900" s="620"/>
      <c r="BNA10900" s="617"/>
      <c r="BNB10900" s="618"/>
      <c r="BNC10900" s="619"/>
      <c r="BND10900" s="620"/>
      <c r="BNE10900" s="620"/>
      <c r="BNF10900" s="620"/>
      <c r="BNG10900" s="617"/>
      <c r="BNH10900" s="618"/>
      <c r="BNI10900" s="619"/>
      <c r="BNJ10900" s="620"/>
      <c r="BNK10900" s="620"/>
      <c r="BNL10900" s="620"/>
      <c r="BNM10900" s="617"/>
      <c r="BNN10900" s="618"/>
      <c r="BNO10900" s="619"/>
      <c r="BNP10900" s="620"/>
      <c r="BNQ10900" s="620"/>
      <c r="BNR10900" s="620"/>
      <c r="BNS10900" s="617"/>
      <c r="BNT10900" s="618"/>
      <c r="BNU10900" s="619"/>
      <c r="BNV10900" s="620"/>
      <c r="BNW10900" s="620"/>
      <c r="BNX10900" s="620"/>
      <c r="BNY10900" s="617"/>
      <c r="BNZ10900" s="618"/>
      <c r="BOA10900" s="619"/>
      <c r="BOB10900" s="620"/>
      <c r="BOC10900" s="620"/>
      <c r="BOD10900" s="620"/>
      <c r="BOE10900" s="617"/>
      <c r="BOF10900" s="618"/>
      <c r="BOG10900" s="619"/>
      <c r="BOH10900" s="620"/>
      <c r="BOI10900" s="620"/>
      <c r="BOJ10900" s="620"/>
      <c r="BOK10900" s="617"/>
      <c r="BOL10900" s="618"/>
      <c r="BOM10900" s="619"/>
      <c r="BON10900" s="620"/>
      <c r="BOO10900" s="620"/>
      <c r="BOP10900" s="620"/>
      <c r="BOQ10900" s="617"/>
      <c r="BOR10900" s="618"/>
      <c r="BOS10900" s="619"/>
      <c r="BOT10900" s="620"/>
      <c r="BOU10900" s="620"/>
      <c r="BOV10900" s="620"/>
      <c r="BOW10900" s="617"/>
      <c r="BOX10900" s="618"/>
      <c r="BOY10900" s="619"/>
      <c r="BOZ10900" s="620"/>
      <c r="BPA10900" s="620"/>
      <c r="BPB10900" s="620"/>
      <c r="BPC10900" s="617"/>
      <c r="BPD10900" s="618"/>
      <c r="BPE10900" s="619"/>
      <c r="BPF10900" s="620"/>
      <c r="BPG10900" s="620"/>
      <c r="BPH10900" s="620"/>
      <c r="BPI10900" s="617"/>
      <c r="BPJ10900" s="618"/>
      <c r="BPK10900" s="619"/>
      <c r="BPL10900" s="620"/>
      <c r="BPM10900" s="620"/>
      <c r="BPN10900" s="620"/>
      <c r="BPO10900" s="617"/>
      <c r="BPP10900" s="618"/>
      <c r="BPQ10900" s="619"/>
      <c r="BPR10900" s="620"/>
      <c r="BPS10900" s="620"/>
      <c r="BPT10900" s="620"/>
      <c r="BPU10900" s="617"/>
      <c r="BPV10900" s="618"/>
      <c r="BPW10900" s="619"/>
      <c r="BPX10900" s="620"/>
      <c r="BPY10900" s="620"/>
      <c r="BPZ10900" s="620"/>
      <c r="BQA10900" s="617"/>
      <c r="BQB10900" s="618"/>
      <c r="BQC10900" s="619"/>
      <c r="BQD10900" s="620"/>
      <c r="BQE10900" s="620"/>
      <c r="BQF10900" s="620"/>
      <c r="BQG10900" s="617"/>
      <c r="BQH10900" s="618"/>
      <c r="BQI10900" s="619"/>
      <c r="BQJ10900" s="620"/>
      <c r="BQK10900" s="620"/>
      <c r="BQL10900" s="620"/>
      <c r="BQM10900" s="617"/>
      <c r="BQN10900" s="618"/>
      <c r="BQO10900" s="619"/>
      <c r="BQP10900" s="620"/>
      <c r="BQQ10900" s="620"/>
      <c r="BQR10900" s="620"/>
      <c r="BQS10900" s="617"/>
      <c r="BQT10900" s="618"/>
      <c r="BQU10900" s="619"/>
      <c r="BQV10900" s="620"/>
      <c r="BQW10900" s="620"/>
      <c r="BQX10900" s="620"/>
      <c r="BQY10900" s="617"/>
      <c r="BQZ10900" s="618"/>
      <c r="BRA10900" s="619"/>
      <c r="BRB10900" s="620"/>
      <c r="BRC10900" s="620"/>
      <c r="BRD10900" s="620"/>
      <c r="BRE10900" s="617"/>
      <c r="BRF10900" s="618"/>
      <c r="BRG10900" s="619"/>
      <c r="BRH10900" s="620"/>
      <c r="BRI10900" s="620"/>
      <c r="BRJ10900" s="620"/>
      <c r="BRK10900" s="617"/>
      <c r="BRL10900" s="618"/>
      <c r="BRM10900" s="619"/>
      <c r="BRN10900" s="620"/>
      <c r="BRO10900" s="620"/>
      <c r="BRP10900" s="620"/>
      <c r="BRQ10900" s="617"/>
      <c r="BRR10900" s="618"/>
      <c r="BRS10900" s="619"/>
      <c r="BRT10900" s="620"/>
      <c r="BRU10900" s="620"/>
      <c r="BRV10900" s="620"/>
      <c r="BRW10900" s="617"/>
      <c r="BRX10900" s="618"/>
      <c r="BRY10900" s="619"/>
      <c r="BRZ10900" s="620"/>
      <c r="BSA10900" s="620"/>
      <c r="BSB10900" s="620"/>
      <c r="BSC10900" s="617"/>
      <c r="BSD10900" s="618"/>
      <c r="BSE10900" s="619"/>
      <c r="BSF10900" s="620"/>
      <c r="BSG10900" s="620"/>
      <c r="BSH10900" s="620"/>
      <c r="BSI10900" s="617"/>
      <c r="BSJ10900" s="618"/>
      <c r="BSK10900" s="619"/>
      <c r="BSL10900" s="620"/>
      <c r="BSM10900" s="620"/>
      <c r="BSN10900" s="620"/>
      <c r="BSO10900" s="617"/>
      <c r="BSP10900" s="618"/>
      <c r="BSQ10900" s="619"/>
      <c r="BSR10900" s="620"/>
      <c r="BSS10900" s="620"/>
      <c r="BST10900" s="620"/>
      <c r="BSU10900" s="617"/>
      <c r="BSV10900" s="618"/>
      <c r="BSW10900" s="619"/>
      <c r="BSX10900" s="620"/>
      <c r="BSY10900" s="620"/>
      <c r="BSZ10900" s="620"/>
      <c r="BTA10900" s="617"/>
      <c r="BTB10900" s="618"/>
      <c r="BTC10900" s="619"/>
      <c r="BTD10900" s="620"/>
      <c r="BTE10900" s="620"/>
      <c r="BTF10900" s="620"/>
      <c r="BTG10900" s="617"/>
      <c r="BTH10900" s="618"/>
      <c r="BTI10900" s="619"/>
      <c r="BTJ10900" s="620"/>
      <c r="BTK10900" s="620"/>
      <c r="BTL10900" s="620"/>
      <c r="BTM10900" s="617"/>
      <c r="BTN10900" s="618"/>
      <c r="BTO10900" s="619"/>
      <c r="BTP10900" s="620"/>
      <c r="BTQ10900" s="620"/>
      <c r="BTR10900" s="620"/>
      <c r="BTS10900" s="617"/>
      <c r="BTT10900" s="618"/>
      <c r="BTU10900" s="619"/>
      <c r="BTV10900" s="620"/>
      <c r="BTW10900" s="620"/>
      <c r="BTX10900" s="620"/>
      <c r="BTY10900" s="617"/>
      <c r="BTZ10900" s="618"/>
      <c r="BUA10900" s="619"/>
      <c r="BUB10900" s="620"/>
      <c r="BUC10900" s="620"/>
      <c r="BUD10900" s="620"/>
      <c r="BUE10900" s="617"/>
      <c r="BUF10900" s="618"/>
      <c r="BUG10900" s="619"/>
      <c r="BUH10900" s="620"/>
      <c r="BUI10900" s="620"/>
      <c r="BUJ10900" s="620"/>
      <c r="BUK10900" s="617"/>
      <c r="BUL10900" s="618"/>
      <c r="BUM10900" s="619"/>
      <c r="BUN10900" s="620"/>
      <c r="BUO10900" s="620"/>
      <c r="BUP10900" s="620"/>
      <c r="BUQ10900" s="617"/>
      <c r="BUR10900" s="618"/>
      <c r="BUS10900" s="619"/>
      <c r="BUT10900" s="620"/>
      <c r="BUU10900" s="620"/>
      <c r="BUV10900" s="620"/>
      <c r="BUW10900" s="617"/>
      <c r="BUX10900" s="618"/>
      <c r="BUY10900" s="619"/>
      <c r="BUZ10900" s="620"/>
      <c r="BVA10900" s="620"/>
      <c r="BVB10900" s="620"/>
      <c r="BVC10900" s="617"/>
      <c r="BVD10900" s="618"/>
      <c r="BVE10900" s="619"/>
      <c r="BVF10900" s="620"/>
      <c r="BVG10900" s="620"/>
      <c r="BVH10900" s="620"/>
      <c r="BVI10900" s="617"/>
      <c r="BVJ10900" s="618"/>
      <c r="BVK10900" s="619"/>
      <c r="BVL10900" s="620"/>
      <c r="BVM10900" s="620"/>
      <c r="BVN10900" s="620"/>
      <c r="BVO10900" s="617"/>
      <c r="BVP10900" s="618"/>
      <c r="BVQ10900" s="619"/>
      <c r="BVR10900" s="620"/>
      <c r="BVS10900" s="620"/>
      <c r="BVT10900" s="620"/>
      <c r="BVU10900" s="617"/>
      <c r="BVV10900" s="618"/>
      <c r="BVW10900" s="619"/>
      <c r="BVX10900" s="620"/>
      <c r="BVY10900" s="620"/>
      <c r="BVZ10900" s="620"/>
      <c r="BWA10900" s="617"/>
      <c r="BWB10900" s="618"/>
      <c r="BWC10900" s="619"/>
      <c r="BWD10900" s="620"/>
      <c r="BWE10900" s="620"/>
      <c r="BWF10900" s="620"/>
      <c r="BWG10900" s="617"/>
      <c r="BWH10900" s="618"/>
      <c r="BWI10900" s="619"/>
      <c r="BWJ10900" s="620"/>
      <c r="BWK10900" s="620"/>
      <c r="BWL10900" s="620"/>
      <c r="BWM10900" s="617"/>
      <c r="BWN10900" s="618"/>
      <c r="BWO10900" s="619"/>
      <c r="BWP10900" s="620"/>
      <c r="BWQ10900" s="620"/>
      <c r="BWR10900" s="620"/>
      <c r="BWS10900" s="617"/>
      <c r="BWT10900" s="618"/>
      <c r="BWU10900" s="619"/>
      <c r="BWV10900" s="620"/>
      <c r="BWW10900" s="620"/>
      <c r="BWX10900" s="620"/>
      <c r="BWY10900" s="617"/>
      <c r="BWZ10900" s="618"/>
      <c r="BXA10900" s="619"/>
      <c r="BXB10900" s="620"/>
      <c r="BXC10900" s="620"/>
      <c r="BXD10900" s="620"/>
      <c r="BXE10900" s="617"/>
      <c r="BXF10900" s="618"/>
      <c r="BXG10900" s="619"/>
      <c r="BXH10900" s="620"/>
      <c r="BXI10900" s="620"/>
      <c r="BXJ10900" s="620"/>
      <c r="BXK10900" s="617"/>
      <c r="BXL10900" s="618"/>
      <c r="BXM10900" s="619"/>
      <c r="BXN10900" s="620"/>
      <c r="BXO10900" s="620"/>
      <c r="BXP10900" s="620"/>
      <c r="BXQ10900" s="617"/>
      <c r="BXR10900" s="618"/>
      <c r="BXS10900" s="619"/>
      <c r="BXT10900" s="620"/>
      <c r="BXU10900" s="620"/>
      <c r="BXV10900" s="620"/>
      <c r="BXW10900" s="617"/>
      <c r="BXX10900" s="618"/>
      <c r="BXY10900" s="619"/>
      <c r="BXZ10900" s="620"/>
      <c r="BYA10900" s="620"/>
      <c r="BYB10900" s="620"/>
      <c r="BYC10900" s="617"/>
      <c r="BYD10900" s="618"/>
      <c r="BYE10900" s="619"/>
      <c r="BYF10900" s="620"/>
      <c r="BYG10900" s="620"/>
      <c r="BYH10900" s="620"/>
      <c r="BYI10900" s="617"/>
      <c r="BYJ10900" s="618"/>
      <c r="BYK10900" s="619"/>
      <c r="BYL10900" s="620"/>
      <c r="BYM10900" s="620"/>
      <c r="BYN10900" s="620"/>
      <c r="BYO10900" s="617"/>
      <c r="BYP10900" s="618"/>
      <c r="BYQ10900" s="619"/>
      <c r="BYR10900" s="620"/>
      <c r="BYS10900" s="620"/>
      <c r="BYT10900" s="620"/>
      <c r="BYU10900" s="617"/>
      <c r="BYV10900" s="618"/>
      <c r="BYW10900" s="619"/>
      <c r="BYX10900" s="620"/>
      <c r="BYY10900" s="620"/>
      <c r="BYZ10900" s="620"/>
      <c r="BZA10900" s="617"/>
      <c r="BZB10900" s="618"/>
      <c r="BZC10900" s="619"/>
      <c r="BZD10900" s="620"/>
      <c r="BZE10900" s="620"/>
      <c r="BZF10900" s="620"/>
      <c r="BZG10900" s="617"/>
      <c r="BZH10900" s="618"/>
      <c r="BZI10900" s="619"/>
      <c r="BZJ10900" s="620"/>
      <c r="BZK10900" s="620"/>
      <c r="BZL10900" s="620"/>
      <c r="BZM10900" s="617"/>
      <c r="BZN10900" s="618"/>
      <c r="BZO10900" s="619"/>
      <c r="BZP10900" s="620"/>
      <c r="BZQ10900" s="620"/>
      <c r="BZR10900" s="620"/>
      <c r="BZS10900" s="617"/>
      <c r="BZT10900" s="618"/>
      <c r="BZU10900" s="619"/>
      <c r="BZV10900" s="620"/>
      <c r="BZW10900" s="620"/>
      <c r="BZX10900" s="620"/>
      <c r="BZY10900" s="617"/>
      <c r="BZZ10900" s="618"/>
      <c r="CAA10900" s="619"/>
      <c r="CAB10900" s="620"/>
      <c r="CAC10900" s="620"/>
      <c r="CAD10900" s="620"/>
      <c r="CAE10900" s="617"/>
      <c r="CAF10900" s="618"/>
      <c r="CAG10900" s="619"/>
      <c r="CAH10900" s="620"/>
      <c r="CAI10900" s="620"/>
      <c r="CAJ10900" s="620"/>
      <c r="CAK10900" s="617"/>
      <c r="CAL10900" s="618"/>
      <c r="CAM10900" s="619"/>
      <c r="CAN10900" s="620"/>
      <c r="CAO10900" s="620"/>
      <c r="CAP10900" s="620"/>
      <c r="CAQ10900" s="617"/>
      <c r="CAR10900" s="618"/>
      <c r="CAS10900" s="619"/>
      <c r="CAT10900" s="620"/>
      <c r="CAU10900" s="620"/>
      <c r="CAV10900" s="620"/>
      <c r="CAW10900" s="617"/>
      <c r="CAX10900" s="618"/>
      <c r="CAY10900" s="619"/>
      <c r="CAZ10900" s="620"/>
      <c r="CBA10900" s="620"/>
      <c r="CBB10900" s="620"/>
      <c r="CBC10900" s="617"/>
      <c r="CBD10900" s="618"/>
      <c r="CBE10900" s="619"/>
      <c r="CBF10900" s="620"/>
      <c r="CBG10900" s="620"/>
      <c r="CBH10900" s="620"/>
      <c r="CBI10900" s="617"/>
      <c r="CBJ10900" s="618"/>
      <c r="CBK10900" s="619"/>
      <c r="CBL10900" s="620"/>
      <c r="CBM10900" s="620"/>
      <c r="CBN10900" s="620"/>
      <c r="CBO10900" s="617"/>
      <c r="CBP10900" s="618"/>
      <c r="CBQ10900" s="619"/>
      <c r="CBR10900" s="620"/>
      <c r="CBS10900" s="620"/>
      <c r="CBT10900" s="620"/>
      <c r="CBU10900" s="617"/>
      <c r="CBV10900" s="618"/>
      <c r="CBW10900" s="619"/>
      <c r="CBX10900" s="620"/>
      <c r="CBY10900" s="620"/>
      <c r="CBZ10900" s="620"/>
      <c r="CCA10900" s="617"/>
      <c r="CCB10900" s="618"/>
      <c r="CCC10900" s="619"/>
      <c r="CCD10900" s="620"/>
      <c r="CCE10900" s="620"/>
      <c r="CCF10900" s="620"/>
      <c r="CCG10900" s="617"/>
      <c r="CCH10900" s="618"/>
      <c r="CCI10900" s="619"/>
      <c r="CCJ10900" s="620"/>
      <c r="CCK10900" s="620"/>
      <c r="CCL10900" s="620"/>
      <c r="CCM10900" s="617"/>
      <c r="CCN10900" s="618"/>
      <c r="CCO10900" s="619"/>
      <c r="CCP10900" s="620"/>
      <c r="CCQ10900" s="620"/>
      <c r="CCR10900" s="620"/>
      <c r="CCS10900" s="617"/>
      <c r="CCT10900" s="618"/>
      <c r="CCU10900" s="619"/>
      <c r="CCV10900" s="620"/>
      <c r="CCW10900" s="620"/>
      <c r="CCX10900" s="620"/>
      <c r="CCY10900" s="617"/>
      <c r="CCZ10900" s="618"/>
      <c r="CDA10900" s="619"/>
      <c r="CDB10900" s="620"/>
      <c r="CDC10900" s="620"/>
      <c r="CDD10900" s="620"/>
      <c r="CDE10900" s="617"/>
      <c r="CDF10900" s="618"/>
      <c r="CDG10900" s="619"/>
      <c r="CDH10900" s="620"/>
      <c r="CDI10900" s="620"/>
      <c r="CDJ10900" s="620"/>
      <c r="CDK10900" s="617"/>
      <c r="CDL10900" s="618"/>
      <c r="CDM10900" s="619"/>
      <c r="CDN10900" s="620"/>
      <c r="CDO10900" s="620"/>
      <c r="CDP10900" s="620"/>
      <c r="CDQ10900" s="617"/>
      <c r="CDR10900" s="618"/>
      <c r="CDS10900" s="619"/>
      <c r="CDT10900" s="620"/>
      <c r="CDU10900" s="620"/>
      <c r="CDV10900" s="620"/>
      <c r="CDW10900" s="617"/>
      <c r="CDX10900" s="618"/>
      <c r="CDY10900" s="619"/>
      <c r="CDZ10900" s="620"/>
      <c r="CEA10900" s="620"/>
      <c r="CEB10900" s="620"/>
      <c r="CEC10900" s="617"/>
      <c r="CED10900" s="618"/>
      <c r="CEE10900" s="619"/>
      <c r="CEF10900" s="620"/>
      <c r="CEG10900" s="620"/>
      <c r="CEH10900" s="620"/>
      <c r="CEI10900" s="617"/>
      <c r="CEJ10900" s="618"/>
      <c r="CEK10900" s="619"/>
      <c r="CEL10900" s="620"/>
      <c r="CEM10900" s="620"/>
      <c r="CEN10900" s="620"/>
      <c r="CEO10900" s="617"/>
      <c r="CEP10900" s="618"/>
      <c r="CEQ10900" s="619"/>
      <c r="CER10900" s="620"/>
      <c r="CES10900" s="620"/>
      <c r="CET10900" s="620"/>
      <c r="CEU10900" s="617"/>
      <c r="CEV10900" s="618"/>
      <c r="CEW10900" s="619"/>
      <c r="CEX10900" s="620"/>
      <c r="CEY10900" s="620"/>
      <c r="CEZ10900" s="620"/>
      <c r="CFA10900" s="617"/>
      <c r="CFB10900" s="618"/>
      <c r="CFC10900" s="619"/>
      <c r="CFD10900" s="620"/>
      <c r="CFE10900" s="620"/>
      <c r="CFF10900" s="620"/>
      <c r="CFG10900" s="617"/>
      <c r="CFH10900" s="618"/>
      <c r="CFI10900" s="619"/>
      <c r="CFJ10900" s="620"/>
      <c r="CFK10900" s="620"/>
      <c r="CFL10900" s="620"/>
      <c r="CFM10900" s="617"/>
      <c r="CFN10900" s="618"/>
      <c r="CFO10900" s="619"/>
      <c r="CFP10900" s="620"/>
      <c r="CFQ10900" s="620"/>
      <c r="CFR10900" s="620"/>
      <c r="CFS10900" s="617"/>
      <c r="CFT10900" s="618"/>
      <c r="CFU10900" s="619"/>
      <c r="CFV10900" s="620"/>
      <c r="CFW10900" s="620"/>
      <c r="CFX10900" s="620"/>
      <c r="CFY10900" s="617"/>
      <c r="CFZ10900" s="618"/>
      <c r="CGA10900" s="619"/>
      <c r="CGB10900" s="620"/>
      <c r="CGC10900" s="620"/>
      <c r="CGD10900" s="620"/>
      <c r="CGE10900" s="617"/>
      <c r="CGF10900" s="618"/>
      <c r="CGG10900" s="619"/>
      <c r="CGH10900" s="620"/>
      <c r="CGI10900" s="620"/>
      <c r="CGJ10900" s="620"/>
      <c r="CGK10900" s="617"/>
      <c r="CGL10900" s="618"/>
      <c r="CGM10900" s="619"/>
      <c r="CGN10900" s="620"/>
      <c r="CGO10900" s="620"/>
      <c r="CGP10900" s="620"/>
      <c r="CGQ10900" s="617"/>
      <c r="CGR10900" s="618"/>
      <c r="CGS10900" s="619"/>
      <c r="CGT10900" s="620"/>
      <c r="CGU10900" s="620"/>
      <c r="CGV10900" s="620"/>
      <c r="CGW10900" s="617"/>
      <c r="CGX10900" s="618"/>
      <c r="CGY10900" s="619"/>
      <c r="CGZ10900" s="620"/>
      <c r="CHA10900" s="620"/>
      <c r="CHB10900" s="620"/>
      <c r="CHC10900" s="617"/>
      <c r="CHD10900" s="618"/>
      <c r="CHE10900" s="619"/>
      <c r="CHF10900" s="620"/>
      <c r="CHG10900" s="620"/>
      <c r="CHH10900" s="620"/>
      <c r="CHI10900" s="617"/>
      <c r="CHJ10900" s="618"/>
      <c r="CHK10900" s="619"/>
      <c r="CHL10900" s="620"/>
      <c r="CHM10900" s="620"/>
      <c r="CHN10900" s="620"/>
      <c r="CHO10900" s="617"/>
      <c r="CHP10900" s="618"/>
      <c r="CHQ10900" s="619"/>
      <c r="CHR10900" s="620"/>
      <c r="CHS10900" s="620"/>
      <c r="CHT10900" s="620"/>
      <c r="CHU10900" s="617"/>
      <c r="CHV10900" s="618"/>
      <c r="CHW10900" s="619"/>
      <c r="CHX10900" s="620"/>
      <c r="CHY10900" s="620"/>
      <c r="CHZ10900" s="620"/>
      <c r="CIA10900" s="617"/>
      <c r="CIB10900" s="618"/>
      <c r="CIC10900" s="619"/>
      <c r="CID10900" s="620"/>
      <c r="CIE10900" s="620"/>
      <c r="CIF10900" s="620"/>
      <c r="CIG10900" s="617"/>
      <c r="CIH10900" s="618"/>
      <c r="CII10900" s="619"/>
      <c r="CIJ10900" s="620"/>
      <c r="CIK10900" s="620"/>
      <c r="CIL10900" s="620"/>
      <c r="CIM10900" s="617"/>
      <c r="CIN10900" s="618"/>
      <c r="CIO10900" s="619"/>
      <c r="CIP10900" s="620"/>
      <c r="CIQ10900" s="620"/>
      <c r="CIR10900" s="620"/>
      <c r="CIS10900" s="617"/>
      <c r="CIT10900" s="618"/>
      <c r="CIU10900" s="619"/>
      <c r="CIV10900" s="620"/>
      <c r="CIW10900" s="620"/>
      <c r="CIX10900" s="620"/>
      <c r="CIY10900" s="617"/>
      <c r="CIZ10900" s="618"/>
      <c r="CJA10900" s="619"/>
      <c r="CJB10900" s="620"/>
      <c r="CJC10900" s="620"/>
      <c r="CJD10900" s="620"/>
      <c r="CJE10900" s="617"/>
      <c r="CJF10900" s="618"/>
      <c r="CJG10900" s="619"/>
      <c r="CJH10900" s="620"/>
      <c r="CJI10900" s="620"/>
      <c r="CJJ10900" s="620"/>
      <c r="CJK10900" s="617"/>
      <c r="CJL10900" s="618"/>
      <c r="CJM10900" s="619"/>
      <c r="CJN10900" s="620"/>
      <c r="CJO10900" s="620"/>
      <c r="CJP10900" s="620"/>
      <c r="CJQ10900" s="617"/>
      <c r="CJR10900" s="618"/>
      <c r="CJS10900" s="619"/>
      <c r="CJT10900" s="620"/>
      <c r="CJU10900" s="620"/>
      <c r="CJV10900" s="620"/>
      <c r="CJW10900" s="617"/>
      <c r="CJX10900" s="618"/>
      <c r="CJY10900" s="619"/>
      <c r="CJZ10900" s="620"/>
      <c r="CKA10900" s="620"/>
      <c r="CKB10900" s="620"/>
      <c r="CKC10900" s="617"/>
      <c r="CKD10900" s="618"/>
      <c r="CKE10900" s="619"/>
      <c r="CKF10900" s="620"/>
      <c r="CKG10900" s="620"/>
      <c r="CKH10900" s="620"/>
      <c r="CKI10900" s="617"/>
      <c r="CKJ10900" s="618"/>
      <c r="CKK10900" s="619"/>
      <c r="CKL10900" s="620"/>
      <c r="CKM10900" s="620"/>
      <c r="CKN10900" s="620"/>
      <c r="CKO10900" s="617"/>
      <c r="CKP10900" s="618"/>
      <c r="CKQ10900" s="619"/>
      <c r="CKR10900" s="620"/>
      <c r="CKS10900" s="620"/>
      <c r="CKT10900" s="620"/>
      <c r="CKU10900" s="617"/>
      <c r="CKV10900" s="618"/>
      <c r="CKW10900" s="619"/>
      <c r="CKX10900" s="620"/>
      <c r="CKY10900" s="620"/>
      <c r="CKZ10900" s="620"/>
      <c r="CLA10900" s="617"/>
      <c r="CLB10900" s="618"/>
      <c r="CLC10900" s="619"/>
      <c r="CLD10900" s="620"/>
      <c r="CLE10900" s="620"/>
      <c r="CLF10900" s="620"/>
      <c r="CLG10900" s="617"/>
      <c r="CLH10900" s="618"/>
      <c r="CLI10900" s="619"/>
      <c r="CLJ10900" s="620"/>
      <c r="CLK10900" s="620"/>
      <c r="CLL10900" s="620"/>
      <c r="CLM10900" s="617"/>
      <c r="CLN10900" s="618"/>
      <c r="CLO10900" s="619"/>
      <c r="CLP10900" s="620"/>
      <c r="CLQ10900" s="620"/>
      <c r="CLR10900" s="620"/>
      <c r="CLS10900" s="617"/>
      <c r="CLT10900" s="618"/>
      <c r="CLU10900" s="619"/>
      <c r="CLV10900" s="620"/>
      <c r="CLW10900" s="620"/>
      <c r="CLX10900" s="620"/>
      <c r="CLY10900" s="617"/>
      <c r="CLZ10900" s="618"/>
      <c r="CMA10900" s="619"/>
      <c r="CMB10900" s="620"/>
      <c r="CMC10900" s="620"/>
      <c r="CMD10900" s="620"/>
      <c r="CME10900" s="617"/>
      <c r="CMF10900" s="618"/>
      <c r="CMG10900" s="619"/>
      <c r="CMH10900" s="620"/>
      <c r="CMI10900" s="620"/>
      <c r="CMJ10900" s="620"/>
      <c r="CMK10900" s="617"/>
      <c r="CML10900" s="618"/>
      <c r="CMM10900" s="619"/>
      <c r="CMN10900" s="620"/>
      <c r="CMO10900" s="620"/>
      <c r="CMP10900" s="620"/>
      <c r="CMQ10900" s="617"/>
      <c r="CMR10900" s="618"/>
      <c r="CMS10900" s="619"/>
      <c r="CMT10900" s="620"/>
      <c r="CMU10900" s="620"/>
      <c r="CMV10900" s="620"/>
      <c r="CMW10900" s="617"/>
      <c r="CMX10900" s="618"/>
      <c r="CMY10900" s="619"/>
      <c r="CMZ10900" s="620"/>
      <c r="CNA10900" s="620"/>
      <c r="CNB10900" s="620"/>
      <c r="CNC10900" s="617"/>
      <c r="CND10900" s="618"/>
      <c r="CNE10900" s="619"/>
      <c r="CNF10900" s="620"/>
      <c r="CNG10900" s="620"/>
      <c r="CNH10900" s="620"/>
      <c r="CNI10900" s="617"/>
      <c r="CNJ10900" s="618"/>
      <c r="CNK10900" s="619"/>
      <c r="CNL10900" s="620"/>
      <c r="CNM10900" s="620"/>
      <c r="CNN10900" s="620"/>
      <c r="CNO10900" s="617"/>
      <c r="CNP10900" s="618"/>
      <c r="CNQ10900" s="619"/>
      <c r="CNR10900" s="620"/>
      <c r="CNS10900" s="620"/>
      <c r="CNT10900" s="620"/>
      <c r="CNU10900" s="617"/>
      <c r="CNV10900" s="618"/>
      <c r="CNW10900" s="619"/>
      <c r="CNX10900" s="620"/>
      <c r="CNY10900" s="620"/>
      <c r="CNZ10900" s="620"/>
      <c r="COA10900" s="617"/>
      <c r="COB10900" s="618"/>
      <c r="COC10900" s="619"/>
      <c r="COD10900" s="620"/>
      <c r="COE10900" s="620"/>
      <c r="COF10900" s="620"/>
      <c r="COG10900" s="617"/>
      <c r="COH10900" s="618"/>
      <c r="COI10900" s="619"/>
      <c r="COJ10900" s="620"/>
      <c r="COK10900" s="620"/>
      <c r="COL10900" s="620"/>
      <c r="COM10900" s="617"/>
      <c r="CON10900" s="618"/>
      <c r="COO10900" s="619"/>
      <c r="COP10900" s="620"/>
      <c r="COQ10900" s="620"/>
      <c r="COR10900" s="620"/>
      <c r="COS10900" s="617"/>
      <c r="COT10900" s="618"/>
      <c r="COU10900" s="619"/>
      <c r="COV10900" s="620"/>
      <c r="COW10900" s="620"/>
      <c r="COX10900" s="620"/>
      <c r="COY10900" s="617"/>
      <c r="COZ10900" s="618"/>
      <c r="CPA10900" s="619"/>
      <c r="CPB10900" s="620"/>
      <c r="CPC10900" s="620"/>
      <c r="CPD10900" s="620"/>
      <c r="CPE10900" s="617"/>
      <c r="CPF10900" s="618"/>
      <c r="CPG10900" s="619"/>
      <c r="CPH10900" s="620"/>
      <c r="CPI10900" s="620"/>
      <c r="CPJ10900" s="620"/>
      <c r="CPK10900" s="617"/>
      <c r="CPL10900" s="618"/>
      <c r="CPM10900" s="619"/>
      <c r="CPN10900" s="620"/>
      <c r="CPO10900" s="620"/>
      <c r="CPP10900" s="620"/>
      <c r="CPQ10900" s="617"/>
      <c r="CPR10900" s="618"/>
      <c r="CPS10900" s="619"/>
      <c r="CPT10900" s="620"/>
      <c r="CPU10900" s="620"/>
      <c r="CPV10900" s="620"/>
      <c r="CPW10900" s="617"/>
      <c r="CPX10900" s="618"/>
      <c r="CPY10900" s="619"/>
      <c r="CPZ10900" s="620"/>
      <c r="CQA10900" s="620"/>
      <c r="CQB10900" s="620"/>
      <c r="CQC10900" s="617"/>
      <c r="CQD10900" s="618"/>
      <c r="CQE10900" s="619"/>
      <c r="CQF10900" s="620"/>
      <c r="CQG10900" s="620"/>
      <c r="CQH10900" s="620"/>
      <c r="CQI10900" s="617"/>
      <c r="CQJ10900" s="618"/>
      <c r="CQK10900" s="619"/>
      <c r="CQL10900" s="620"/>
      <c r="CQM10900" s="620"/>
      <c r="CQN10900" s="620"/>
      <c r="CQO10900" s="617"/>
      <c r="CQP10900" s="618"/>
      <c r="CQQ10900" s="619"/>
      <c r="CQR10900" s="620"/>
      <c r="CQS10900" s="620"/>
      <c r="CQT10900" s="620"/>
      <c r="CQU10900" s="617"/>
      <c r="CQV10900" s="618"/>
      <c r="CQW10900" s="619"/>
      <c r="CQX10900" s="620"/>
      <c r="CQY10900" s="620"/>
      <c r="CQZ10900" s="620"/>
      <c r="CRA10900" s="617"/>
      <c r="CRB10900" s="618"/>
      <c r="CRC10900" s="619"/>
      <c r="CRD10900" s="620"/>
      <c r="CRE10900" s="620"/>
      <c r="CRF10900" s="620"/>
      <c r="CRG10900" s="617"/>
      <c r="CRH10900" s="618"/>
      <c r="CRI10900" s="619"/>
      <c r="CRJ10900" s="620"/>
      <c r="CRK10900" s="620"/>
      <c r="CRL10900" s="620"/>
      <c r="CRM10900" s="617"/>
      <c r="CRN10900" s="618"/>
      <c r="CRO10900" s="619"/>
      <c r="CRP10900" s="620"/>
      <c r="CRQ10900" s="620"/>
      <c r="CRR10900" s="620"/>
      <c r="CRS10900" s="617"/>
      <c r="CRT10900" s="618"/>
      <c r="CRU10900" s="619"/>
      <c r="CRV10900" s="620"/>
      <c r="CRW10900" s="620"/>
      <c r="CRX10900" s="620"/>
      <c r="CRY10900" s="617"/>
      <c r="CRZ10900" s="618"/>
      <c r="CSA10900" s="619"/>
      <c r="CSB10900" s="620"/>
      <c r="CSC10900" s="620"/>
      <c r="CSD10900" s="620"/>
      <c r="CSE10900" s="617"/>
      <c r="CSF10900" s="618"/>
      <c r="CSG10900" s="619"/>
      <c r="CSH10900" s="620"/>
      <c r="CSI10900" s="620"/>
      <c r="CSJ10900" s="620"/>
      <c r="CSK10900" s="617"/>
      <c r="CSL10900" s="618"/>
      <c r="CSM10900" s="619"/>
      <c r="CSN10900" s="620"/>
      <c r="CSO10900" s="620"/>
      <c r="CSP10900" s="620"/>
      <c r="CSQ10900" s="617"/>
      <c r="CSR10900" s="618"/>
      <c r="CSS10900" s="619"/>
      <c r="CST10900" s="620"/>
      <c r="CSU10900" s="620"/>
      <c r="CSV10900" s="620"/>
      <c r="CSW10900" s="617"/>
      <c r="CSX10900" s="618"/>
      <c r="CSY10900" s="619"/>
      <c r="CSZ10900" s="620"/>
      <c r="CTA10900" s="620"/>
      <c r="CTB10900" s="620"/>
      <c r="CTC10900" s="617"/>
      <c r="CTD10900" s="618"/>
      <c r="CTE10900" s="619"/>
      <c r="CTF10900" s="620"/>
      <c r="CTG10900" s="620"/>
      <c r="CTH10900" s="620"/>
      <c r="CTI10900" s="617"/>
      <c r="CTJ10900" s="618"/>
      <c r="CTK10900" s="619"/>
      <c r="CTL10900" s="620"/>
      <c r="CTM10900" s="620"/>
      <c r="CTN10900" s="620"/>
      <c r="CTO10900" s="617"/>
      <c r="CTP10900" s="618"/>
      <c r="CTQ10900" s="619"/>
      <c r="CTR10900" s="620"/>
      <c r="CTS10900" s="620"/>
      <c r="CTT10900" s="620"/>
      <c r="CTU10900" s="617"/>
      <c r="CTV10900" s="618"/>
      <c r="CTW10900" s="619"/>
      <c r="CTX10900" s="620"/>
      <c r="CTY10900" s="620"/>
      <c r="CTZ10900" s="620"/>
      <c r="CUA10900" s="617"/>
      <c r="CUB10900" s="618"/>
      <c r="CUC10900" s="619"/>
      <c r="CUD10900" s="620"/>
      <c r="CUE10900" s="620"/>
      <c r="CUF10900" s="620"/>
      <c r="CUG10900" s="617"/>
      <c r="CUH10900" s="618"/>
      <c r="CUI10900" s="619"/>
      <c r="CUJ10900" s="620"/>
      <c r="CUK10900" s="620"/>
      <c r="CUL10900" s="620"/>
      <c r="CUM10900" s="617"/>
      <c r="CUN10900" s="618"/>
      <c r="CUO10900" s="619"/>
      <c r="CUP10900" s="620"/>
      <c r="CUQ10900" s="620"/>
      <c r="CUR10900" s="620"/>
      <c r="CUS10900" s="617"/>
      <c r="CUT10900" s="618"/>
      <c r="CUU10900" s="619"/>
      <c r="CUV10900" s="620"/>
      <c r="CUW10900" s="620"/>
      <c r="CUX10900" s="620"/>
      <c r="CUY10900" s="617"/>
      <c r="CUZ10900" s="618"/>
      <c r="CVA10900" s="619"/>
      <c r="CVB10900" s="620"/>
      <c r="CVC10900" s="620"/>
      <c r="CVD10900" s="620"/>
      <c r="CVE10900" s="617"/>
      <c r="CVF10900" s="618"/>
      <c r="CVG10900" s="619"/>
      <c r="CVH10900" s="620"/>
      <c r="CVI10900" s="620"/>
      <c r="CVJ10900" s="620"/>
      <c r="CVK10900" s="617"/>
      <c r="CVL10900" s="618"/>
      <c r="CVM10900" s="619"/>
      <c r="CVN10900" s="620"/>
      <c r="CVO10900" s="620"/>
      <c r="CVP10900" s="620"/>
      <c r="CVQ10900" s="617"/>
      <c r="CVR10900" s="618"/>
      <c r="CVS10900" s="619"/>
      <c r="CVT10900" s="620"/>
      <c r="CVU10900" s="620"/>
      <c r="CVV10900" s="620"/>
      <c r="CVW10900" s="617"/>
      <c r="CVX10900" s="618"/>
      <c r="CVY10900" s="619"/>
      <c r="CVZ10900" s="620"/>
      <c r="CWA10900" s="620"/>
      <c r="CWB10900" s="620"/>
      <c r="CWC10900" s="617"/>
      <c r="CWD10900" s="618"/>
      <c r="CWE10900" s="619"/>
      <c r="CWF10900" s="620"/>
      <c r="CWG10900" s="620"/>
      <c r="CWH10900" s="620"/>
      <c r="CWI10900" s="617"/>
      <c r="CWJ10900" s="618"/>
      <c r="CWK10900" s="619"/>
      <c r="CWL10900" s="620"/>
      <c r="CWM10900" s="620"/>
      <c r="CWN10900" s="620"/>
      <c r="CWO10900" s="617"/>
      <c r="CWP10900" s="618"/>
      <c r="CWQ10900" s="619"/>
      <c r="CWR10900" s="620"/>
      <c r="CWS10900" s="620"/>
      <c r="CWT10900" s="620"/>
      <c r="CWU10900" s="617"/>
      <c r="CWV10900" s="618"/>
      <c r="CWW10900" s="619"/>
      <c r="CWX10900" s="620"/>
      <c r="CWY10900" s="620"/>
      <c r="CWZ10900" s="620"/>
      <c r="CXA10900" s="617"/>
      <c r="CXB10900" s="618"/>
      <c r="CXC10900" s="619"/>
      <c r="CXD10900" s="620"/>
      <c r="CXE10900" s="620"/>
      <c r="CXF10900" s="620"/>
      <c r="CXG10900" s="617"/>
      <c r="CXH10900" s="618"/>
      <c r="CXI10900" s="619"/>
      <c r="CXJ10900" s="620"/>
      <c r="CXK10900" s="620"/>
      <c r="CXL10900" s="620"/>
      <c r="CXM10900" s="617"/>
      <c r="CXN10900" s="618"/>
      <c r="CXO10900" s="619"/>
      <c r="CXP10900" s="620"/>
      <c r="CXQ10900" s="620"/>
      <c r="CXR10900" s="620"/>
      <c r="CXS10900" s="617"/>
      <c r="CXT10900" s="618"/>
      <c r="CXU10900" s="619"/>
      <c r="CXV10900" s="620"/>
      <c r="CXW10900" s="620"/>
      <c r="CXX10900" s="620"/>
      <c r="CXY10900" s="617"/>
      <c r="CXZ10900" s="618"/>
      <c r="CYA10900" s="619"/>
      <c r="CYB10900" s="620"/>
      <c r="CYC10900" s="620"/>
      <c r="CYD10900" s="620"/>
      <c r="CYE10900" s="617"/>
      <c r="CYF10900" s="618"/>
      <c r="CYG10900" s="619"/>
      <c r="CYH10900" s="620"/>
      <c r="CYI10900" s="620"/>
      <c r="CYJ10900" s="620"/>
      <c r="CYK10900" s="617"/>
      <c r="CYL10900" s="618"/>
      <c r="CYM10900" s="619"/>
      <c r="CYN10900" s="620"/>
      <c r="CYO10900" s="620"/>
      <c r="CYP10900" s="620"/>
      <c r="CYQ10900" s="617"/>
      <c r="CYR10900" s="618"/>
      <c r="CYS10900" s="619"/>
      <c r="CYT10900" s="620"/>
      <c r="CYU10900" s="620"/>
      <c r="CYV10900" s="620"/>
      <c r="CYW10900" s="617"/>
      <c r="CYX10900" s="618"/>
      <c r="CYY10900" s="619"/>
      <c r="CYZ10900" s="620"/>
      <c r="CZA10900" s="620"/>
      <c r="CZB10900" s="620"/>
      <c r="CZC10900" s="617"/>
      <c r="CZD10900" s="618"/>
      <c r="CZE10900" s="619"/>
      <c r="CZF10900" s="620"/>
      <c r="CZG10900" s="620"/>
      <c r="CZH10900" s="620"/>
      <c r="CZI10900" s="617"/>
      <c r="CZJ10900" s="618"/>
      <c r="CZK10900" s="619"/>
      <c r="CZL10900" s="620"/>
      <c r="CZM10900" s="620"/>
      <c r="CZN10900" s="620"/>
      <c r="CZO10900" s="617"/>
      <c r="CZP10900" s="618"/>
      <c r="CZQ10900" s="619"/>
      <c r="CZR10900" s="620"/>
      <c r="CZS10900" s="620"/>
      <c r="CZT10900" s="620"/>
      <c r="CZU10900" s="617"/>
      <c r="CZV10900" s="618"/>
      <c r="CZW10900" s="619"/>
      <c r="CZX10900" s="620"/>
      <c r="CZY10900" s="620"/>
      <c r="CZZ10900" s="620"/>
      <c r="DAA10900" s="617"/>
      <c r="DAB10900" s="618"/>
      <c r="DAC10900" s="619"/>
      <c r="DAD10900" s="620"/>
      <c r="DAE10900" s="620"/>
      <c r="DAF10900" s="620"/>
      <c r="DAG10900" s="617"/>
      <c r="DAH10900" s="618"/>
      <c r="DAI10900" s="619"/>
      <c r="DAJ10900" s="620"/>
      <c r="DAK10900" s="620"/>
      <c r="DAL10900" s="620"/>
      <c r="DAM10900" s="617"/>
      <c r="DAN10900" s="618"/>
      <c r="DAO10900" s="619"/>
      <c r="DAP10900" s="620"/>
      <c r="DAQ10900" s="620"/>
      <c r="DAR10900" s="620"/>
      <c r="DAS10900" s="617"/>
      <c r="DAT10900" s="618"/>
      <c r="DAU10900" s="619"/>
      <c r="DAV10900" s="620"/>
      <c r="DAW10900" s="620"/>
      <c r="DAX10900" s="620"/>
      <c r="DAY10900" s="617"/>
      <c r="DAZ10900" s="618"/>
      <c r="DBA10900" s="619"/>
      <c r="DBB10900" s="620"/>
      <c r="DBC10900" s="620"/>
      <c r="DBD10900" s="620"/>
      <c r="DBE10900" s="617"/>
      <c r="DBF10900" s="618"/>
      <c r="DBG10900" s="619"/>
      <c r="DBH10900" s="620"/>
      <c r="DBI10900" s="620"/>
      <c r="DBJ10900" s="620"/>
      <c r="DBK10900" s="617"/>
      <c r="DBL10900" s="618"/>
      <c r="DBM10900" s="619"/>
      <c r="DBN10900" s="620"/>
      <c r="DBO10900" s="620"/>
      <c r="DBP10900" s="620"/>
      <c r="DBQ10900" s="617"/>
      <c r="DBR10900" s="618"/>
      <c r="DBS10900" s="619"/>
      <c r="DBT10900" s="620"/>
      <c r="DBU10900" s="620"/>
      <c r="DBV10900" s="620"/>
      <c r="DBW10900" s="617"/>
      <c r="DBX10900" s="618"/>
      <c r="DBY10900" s="619"/>
      <c r="DBZ10900" s="620"/>
      <c r="DCA10900" s="620"/>
      <c r="DCB10900" s="620"/>
      <c r="DCC10900" s="617"/>
      <c r="DCD10900" s="618"/>
      <c r="DCE10900" s="619"/>
      <c r="DCF10900" s="620"/>
      <c r="DCG10900" s="620"/>
      <c r="DCH10900" s="620"/>
      <c r="DCI10900" s="617"/>
      <c r="DCJ10900" s="618"/>
      <c r="DCK10900" s="619"/>
      <c r="DCL10900" s="620"/>
      <c r="DCM10900" s="620"/>
      <c r="DCN10900" s="620"/>
      <c r="DCO10900" s="617"/>
      <c r="DCP10900" s="618"/>
      <c r="DCQ10900" s="619"/>
      <c r="DCR10900" s="620"/>
      <c r="DCS10900" s="620"/>
      <c r="DCT10900" s="620"/>
      <c r="DCU10900" s="617"/>
      <c r="DCV10900" s="618"/>
      <c r="DCW10900" s="619"/>
      <c r="DCX10900" s="620"/>
      <c r="DCY10900" s="620"/>
      <c r="DCZ10900" s="620"/>
      <c r="DDA10900" s="617"/>
      <c r="DDB10900" s="618"/>
      <c r="DDC10900" s="619"/>
      <c r="DDD10900" s="620"/>
      <c r="DDE10900" s="620"/>
      <c r="DDF10900" s="620"/>
      <c r="DDG10900" s="617"/>
      <c r="DDH10900" s="618"/>
      <c r="DDI10900" s="619"/>
      <c r="DDJ10900" s="620"/>
      <c r="DDK10900" s="620"/>
      <c r="DDL10900" s="620"/>
      <c r="DDM10900" s="617"/>
      <c r="DDN10900" s="618"/>
      <c r="DDO10900" s="619"/>
      <c r="DDP10900" s="620"/>
      <c r="DDQ10900" s="620"/>
      <c r="DDR10900" s="620"/>
      <c r="DDS10900" s="617"/>
      <c r="DDT10900" s="618"/>
      <c r="DDU10900" s="619"/>
      <c r="DDV10900" s="620"/>
      <c r="DDW10900" s="620"/>
      <c r="DDX10900" s="620"/>
      <c r="DDY10900" s="617"/>
      <c r="DDZ10900" s="618"/>
      <c r="DEA10900" s="619"/>
      <c r="DEB10900" s="620"/>
      <c r="DEC10900" s="620"/>
      <c r="DED10900" s="620"/>
      <c r="DEE10900" s="617"/>
      <c r="DEF10900" s="618"/>
      <c r="DEG10900" s="619"/>
      <c r="DEH10900" s="620"/>
      <c r="DEI10900" s="620"/>
      <c r="DEJ10900" s="620"/>
      <c r="DEK10900" s="617"/>
      <c r="DEL10900" s="618"/>
      <c r="DEM10900" s="619"/>
      <c r="DEN10900" s="620"/>
      <c r="DEO10900" s="620"/>
      <c r="DEP10900" s="620"/>
      <c r="DEQ10900" s="617"/>
      <c r="DER10900" s="618"/>
      <c r="DES10900" s="619"/>
      <c r="DET10900" s="620"/>
      <c r="DEU10900" s="620"/>
      <c r="DEV10900" s="620"/>
      <c r="DEW10900" s="617"/>
      <c r="DEX10900" s="618"/>
      <c r="DEY10900" s="619"/>
      <c r="DEZ10900" s="620"/>
      <c r="DFA10900" s="620"/>
      <c r="DFB10900" s="620"/>
      <c r="DFC10900" s="617"/>
      <c r="DFD10900" s="618"/>
      <c r="DFE10900" s="619"/>
      <c r="DFF10900" s="620"/>
      <c r="DFG10900" s="620"/>
      <c r="DFH10900" s="620"/>
      <c r="DFI10900" s="617"/>
      <c r="DFJ10900" s="618"/>
      <c r="DFK10900" s="619"/>
      <c r="DFL10900" s="620"/>
      <c r="DFM10900" s="620"/>
      <c r="DFN10900" s="620"/>
      <c r="DFO10900" s="617"/>
      <c r="DFP10900" s="618"/>
      <c r="DFQ10900" s="619"/>
      <c r="DFR10900" s="620"/>
      <c r="DFS10900" s="620"/>
      <c r="DFT10900" s="620"/>
      <c r="DFU10900" s="617"/>
      <c r="DFV10900" s="618"/>
      <c r="DFW10900" s="619"/>
      <c r="DFX10900" s="620"/>
      <c r="DFY10900" s="620"/>
      <c r="DFZ10900" s="620"/>
      <c r="DGA10900" s="617"/>
      <c r="DGB10900" s="618"/>
      <c r="DGC10900" s="619"/>
      <c r="DGD10900" s="620"/>
      <c r="DGE10900" s="620"/>
      <c r="DGF10900" s="620"/>
      <c r="DGG10900" s="617"/>
      <c r="DGH10900" s="618"/>
      <c r="DGI10900" s="619"/>
      <c r="DGJ10900" s="620"/>
      <c r="DGK10900" s="620"/>
      <c r="DGL10900" s="620"/>
      <c r="DGM10900" s="617"/>
      <c r="DGN10900" s="618"/>
      <c r="DGO10900" s="619"/>
      <c r="DGP10900" s="620"/>
      <c r="DGQ10900" s="620"/>
      <c r="DGR10900" s="620"/>
      <c r="DGS10900" s="617"/>
      <c r="DGT10900" s="618"/>
      <c r="DGU10900" s="619"/>
      <c r="DGV10900" s="620"/>
      <c r="DGW10900" s="620"/>
      <c r="DGX10900" s="620"/>
      <c r="DGY10900" s="617"/>
      <c r="DGZ10900" s="618"/>
      <c r="DHA10900" s="619"/>
      <c r="DHB10900" s="620"/>
      <c r="DHC10900" s="620"/>
      <c r="DHD10900" s="620"/>
      <c r="DHE10900" s="617"/>
      <c r="DHF10900" s="618"/>
      <c r="DHG10900" s="619"/>
      <c r="DHH10900" s="620"/>
      <c r="DHI10900" s="620"/>
      <c r="DHJ10900" s="620"/>
      <c r="DHK10900" s="617"/>
      <c r="DHL10900" s="618"/>
      <c r="DHM10900" s="619"/>
      <c r="DHN10900" s="620"/>
      <c r="DHO10900" s="620"/>
      <c r="DHP10900" s="620"/>
      <c r="DHQ10900" s="617"/>
      <c r="DHR10900" s="618"/>
      <c r="DHS10900" s="619"/>
      <c r="DHT10900" s="620"/>
      <c r="DHU10900" s="620"/>
      <c r="DHV10900" s="620"/>
      <c r="DHW10900" s="617"/>
      <c r="DHX10900" s="618"/>
      <c r="DHY10900" s="619"/>
      <c r="DHZ10900" s="620"/>
      <c r="DIA10900" s="620"/>
      <c r="DIB10900" s="620"/>
      <c r="DIC10900" s="617"/>
      <c r="DID10900" s="618"/>
      <c r="DIE10900" s="619"/>
      <c r="DIF10900" s="620"/>
      <c r="DIG10900" s="620"/>
      <c r="DIH10900" s="620"/>
      <c r="DII10900" s="617"/>
      <c r="DIJ10900" s="618"/>
      <c r="DIK10900" s="619"/>
      <c r="DIL10900" s="620"/>
      <c r="DIM10900" s="620"/>
      <c r="DIN10900" s="620"/>
      <c r="DIO10900" s="617"/>
      <c r="DIP10900" s="618"/>
      <c r="DIQ10900" s="619"/>
      <c r="DIR10900" s="620"/>
      <c r="DIS10900" s="620"/>
      <c r="DIT10900" s="620"/>
      <c r="DIU10900" s="617"/>
      <c r="DIV10900" s="618"/>
      <c r="DIW10900" s="619"/>
      <c r="DIX10900" s="620"/>
      <c r="DIY10900" s="620"/>
      <c r="DIZ10900" s="620"/>
      <c r="DJA10900" s="617"/>
      <c r="DJB10900" s="618"/>
      <c r="DJC10900" s="619"/>
      <c r="DJD10900" s="620"/>
      <c r="DJE10900" s="620"/>
      <c r="DJF10900" s="620"/>
      <c r="DJG10900" s="617"/>
      <c r="DJH10900" s="618"/>
      <c r="DJI10900" s="619"/>
      <c r="DJJ10900" s="620"/>
      <c r="DJK10900" s="620"/>
      <c r="DJL10900" s="620"/>
      <c r="DJM10900" s="617"/>
      <c r="DJN10900" s="618"/>
      <c r="DJO10900" s="619"/>
      <c r="DJP10900" s="620"/>
      <c r="DJQ10900" s="620"/>
      <c r="DJR10900" s="620"/>
      <c r="DJS10900" s="617"/>
      <c r="DJT10900" s="618"/>
      <c r="DJU10900" s="619"/>
      <c r="DJV10900" s="620"/>
      <c r="DJW10900" s="620"/>
      <c r="DJX10900" s="620"/>
      <c r="DJY10900" s="617"/>
      <c r="DJZ10900" s="618"/>
      <c r="DKA10900" s="619"/>
      <c r="DKB10900" s="620"/>
      <c r="DKC10900" s="620"/>
      <c r="DKD10900" s="620"/>
      <c r="DKE10900" s="617"/>
      <c r="DKF10900" s="618"/>
      <c r="DKG10900" s="619"/>
      <c r="DKH10900" s="620"/>
      <c r="DKI10900" s="620"/>
      <c r="DKJ10900" s="620"/>
      <c r="DKK10900" s="617"/>
      <c r="DKL10900" s="618"/>
      <c r="DKM10900" s="619"/>
      <c r="DKN10900" s="620"/>
      <c r="DKO10900" s="620"/>
      <c r="DKP10900" s="620"/>
      <c r="DKQ10900" s="617"/>
      <c r="DKR10900" s="618"/>
      <c r="DKS10900" s="619"/>
      <c r="DKT10900" s="620"/>
      <c r="DKU10900" s="620"/>
      <c r="DKV10900" s="620"/>
      <c r="DKW10900" s="617"/>
      <c r="DKX10900" s="618"/>
      <c r="DKY10900" s="619"/>
      <c r="DKZ10900" s="620"/>
      <c r="DLA10900" s="620"/>
      <c r="DLB10900" s="620"/>
      <c r="DLC10900" s="617"/>
      <c r="DLD10900" s="618"/>
      <c r="DLE10900" s="619"/>
      <c r="DLF10900" s="620"/>
      <c r="DLG10900" s="620"/>
      <c r="DLH10900" s="620"/>
      <c r="DLI10900" s="617"/>
      <c r="DLJ10900" s="618"/>
      <c r="DLK10900" s="619"/>
      <c r="DLL10900" s="620"/>
      <c r="DLM10900" s="620"/>
      <c r="DLN10900" s="620"/>
      <c r="DLO10900" s="617"/>
      <c r="DLP10900" s="618"/>
      <c r="DLQ10900" s="619"/>
      <c r="DLR10900" s="620"/>
      <c r="DLS10900" s="620"/>
      <c r="DLT10900" s="620"/>
      <c r="DLU10900" s="617"/>
      <c r="DLV10900" s="618"/>
      <c r="DLW10900" s="619"/>
      <c r="DLX10900" s="620"/>
      <c r="DLY10900" s="620"/>
      <c r="DLZ10900" s="620"/>
      <c r="DMA10900" s="617"/>
      <c r="DMB10900" s="618"/>
      <c r="DMC10900" s="619"/>
      <c r="DMD10900" s="620"/>
      <c r="DME10900" s="620"/>
      <c r="DMF10900" s="620"/>
      <c r="DMG10900" s="617"/>
      <c r="DMH10900" s="618"/>
      <c r="DMI10900" s="619"/>
      <c r="DMJ10900" s="620"/>
      <c r="DMK10900" s="620"/>
      <c r="DML10900" s="620"/>
      <c r="DMM10900" s="617"/>
      <c r="DMN10900" s="618"/>
      <c r="DMO10900" s="619"/>
      <c r="DMP10900" s="620"/>
      <c r="DMQ10900" s="620"/>
      <c r="DMR10900" s="620"/>
      <c r="DMS10900" s="617"/>
      <c r="DMT10900" s="618"/>
      <c r="DMU10900" s="619"/>
      <c r="DMV10900" s="620"/>
      <c r="DMW10900" s="620"/>
      <c r="DMX10900" s="620"/>
      <c r="DMY10900" s="617"/>
      <c r="DMZ10900" s="618"/>
      <c r="DNA10900" s="619"/>
      <c r="DNB10900" s="620"/>
      <c r="DNC10900" s="620"/>
      <c r="DND10900" s="620"/>
      <c r="DNE10900" s="617"/>
      <c r="DNF10900" s="618"/>
      <c r="DNG10900" s="619"/>
      <c r="DNH10900" s="620"/>
      <c r="DNI10900" s="620"/>
      <c r="DNJ10900" s="620"/>
      <c r="DNK10900" s="617"/>
      <c r="DNL10900" s="618"/>
      <c r="DNM10900" s="619"/>
      <c r="DNN10900" s="620"/>
      <c r="DNO10900" s="620"/>
      <c r="DNP10900" s="620"/>
      <c r="DNQ10900" s="617"/>
      <c r="DNR10900" s="618"/>
      <c r="DNS10900" s="619"/>
      <c r="DNT10900" s="620"/>
      <c r="DNU10900" s="620"/>
      <c r="DNV10900" s="620"/>
      <c r="DNW10900" s="617"/>
      <c r="DNX10900" s="618"/>
      <c r="DNY10900" s="619"/>
      <c r="DNZ10900" s="620"/>
      <c r="DOA10900" s="620"/>
      <c r="DOB10900" s="620"/>
      <c r="DOC10900" s="617"/>
      <c r="DOD10900" s="618"/>
      <c r="DOE10900" s="619"/>
      <c r="DOF10900" s="620"/>
      <c r="DOG10900" s="620"/>
      <c r="DOH10900" s="620"/>
      <c r="DOI10900" s="617"/>
      <c r="DOJ10900" s="618"/>
      <c r="DOK10900" s="619"/>
      <c r="DOL10900" s="620"/>
      <c r="DOM10900" s="620"/>
      <c r="DON10900" s="620"/>
      <c r="DOO10900" s="617"/>
      <c r="DOP10900" s="618"/>
      <c r="DOQ10900" s="619"/>
      <c r="DOR10900" s="620"/>
      <c r="DOS10900" s="620"/>
      <c r="DOT10900" s="620"/>
      <c r="DOU10900" s="617"/>
      <c r="DOV10900" s="618"/>
      <c r="DOW10900" s="619"/>
      <c r="DOX10900" s="620"/>
      <c r="DOY10900" s="620"/>
      <c r="DOZ10900" s="620"/>
      <c r="DPA10900" s="617"/>
      <c r="DPB10900" s="618"/>
      <c r="DPC10900" s="619"/>
      <c r="DPD10900" s="620"/>
      <c r="DPE10900" s="620"/>
      <c r="DPF10900" s="620"/>
      <c r="DPG10900" s="617"/>
      <c r="DPH10900" s="618"/>
      <c r="DPI10900" s="619"/>
      <c r="DPJ10900" s="620"/>
      <c r="DPK10900" s="620"/>
      <c r="DPL10900" s="620"/>
      <c r="DPM10900" s="617"/>
      <c r="DPN10900" s="618"/>
      <c r="DPO10900" s="619"/>
      <c r="DPP10900" s="620"/>
      <c r="DPQ10900" s="620"/>
      <c r="DPR10900" s="620"/>
      <c r="DPS10900" s="617"/>
      <c r="DPT10900" s="618"/>
      <c r="DPU10900" s="619"/>
      <c r="DPV10900" s="620"/>
      <c r="DPW10900" s="620"/>
      <c r="DPX10900" s="620"/>
      <c r="DPY10900" s="617"/>
      <c r="DPZ10900" s="618"/>
      <c r="DQA10900" s="619"/>
      <c r="DQB10900" s="620"/>
      <c r="DQC10900" s="620"/>
      <c r="DQD10900" s="620"/>
      <c r="DQE10900" s="617"/>
      <c r="DQF10900" s="618"/>
      <c r="DQG10900" s="619"/>
      <c r="DQH10900" s="620"/>
      <c r="DQI10900" s="620"/>
      <c r="DQJ10900" s="620"/>
      <c r="DQK10900" s="617"/>
      <c r="DQL10900" s="618"/>
      <c r="DQM10900" s="619"/>
      <c r="DQN10900" s="620"/>
      <c r="DQO10900" s="620"/>
      <c r="DQP10900" s="620"/>
      <c r="DQQ10900" s="617"/>
      <c r="DQR10900" s="618"/>
      <c r="DQS10900" s="619"/>
      <c r="DQT10900" s="620"/>
      <c r="DQU10900" s="620"/>
      <c r="DQV10900" s="620"/>
      <c r="DQW10900" s="617"/>
      <c r="DQX10900" s="618"/>
      <c r="DQY10900" s="619"/>
      <c r="DQZ10900" s="620"/>
      <c r="DRA10900" s="620"/>
      <c r="DRB10900" s="620"/>
      <c r="DRC10900" s="617"/>
      <c r="DRD10900" s="618"/>
      <c r="DRE10900" s="619"/>
      <c r="DRF10900" s="620"/>
      <c r="DRG10900" s="620"/>
      <c r="DRH10900" s="620"/>
      <c r="DRI10900" s="617"/>
      <c r="DRJ10900" s="618"/>
      <c r="DRK10900" s="619"/>
      <c r="DRL10900" s="620"/>
      <c r="DRM10900" s="620"/>
      <c r="DRN10900" s="620"/>
      <c r="DRO10900" s="617"/>
      <c r="DRP10900" s="618"/>
      <c r="DRQ10900" s="619"/>
      <c r="DRR10900" s="620"/>
      <c r="DRS10900" s="620"/>
      <c r="DRT10900" s="620"/>
      <c r="DRU10900" s="617"/>
      <c r="DRV10900" s="618"/>
      <c r="DRW10900" s="619"/>
      <c r="DRX10900" s="620"/>
      <c r="DRY10900" s="620"/>
      <c r="DRZ10900" s="620"/>
      <c r="DSA10900" s="617"/>
      <c r="DSB10900" s="618"/>
      <c r="DSC10900" s="619"/>
      <c r="DSD10900" s="620"/>
      <c r="DSE10900" s="620"/>
      <c r="DSF10900" s="620"/>
      <c r="DSG10900" s="617"/>
      <c r="DSH10900" s="618"/>
      <c r="DSI10900" s="619"/>
      <c r="DSJ10900" s="620"/>
      <c r="DSK10900" s="620"/>
      <c r="DSL10900" s="620"/>
      <c r="DSM10900" s="617"/>
      <c r="DSN10900" s="618"/>
      <c r="DSO10900" s="619"/>
      <c r="DSP10900" s="620"/>
      <c r="DSQ10900" s="620"/>
      <c r="DSR10900" s="620"/>
      <c r="DSS10900" s="617"/>
      <c r="DST10900" s="618"/>
      <c r="DSU10900" s="619"/>
      <c r="DSV10900" s="620"/>
      <c r="DSW10900" s="620"/>
      <c r="DSX10900" s="620"/>
      <c r="DSY10900" s="617"/>
      <c r="DSZ10900" s="618"/>
      <c r="DTA10900" s="619"/>
      <c r="DTB10900" s="620"/>
      <c r="DTC10900" s="620"/>
      <c r="DTD10900" s="620"/>
      <c r="DTE10900" s="617"/>
      <c r="DTF10900" s="618"/>
      <c r="DTG10900" s="619"/>
      <c r="DTH10900" s="620"/>
      <c r="DTI10900" s="620"/>
      <c r="DTJ10900" s="620"/>
      <c r="DTK10900" s="617"/>
      <c r="DTL10900" s="618"/>
      <c r="DTM10900" s="619"/>
      <c r="DTN10900" s="620"/>
      <c r="DTO10900" s="620"/>
      <c r="DTP10900" s="620"/>
      <c r="DTQ10900" s="617"/>
      <c r="DTR10900" s="618"/>
      <c r="DTS10900" s="619"/>
      <c r="DTT10900" s="620"/>
      <c r="DTU10900" s="620"/>
      <c r="DTV10900" s="620"/>
      <c r="DTW10900" s="617"/>
      <c r="DTX10900" s="618"/>
      <c r="DTY10900" s="619"/>
      <c r="DTZ10900" s="620"/>
      <c r="DUA10900" s="620"/>
      <c r="DUB10900" s="620"/>
      <c r="DUC10900" s="617"/>
      <c r="DUD10900" s="618"/>
      <c r="DUE10900" s="619"/>
      <c r="DUF10900" s="620"/>
      <c r="DUG10900" s="620"/>
      <c r="DUH10900" s="620"/>
      <c r="DUI10900" s="617"/>
      <c r="DUJ10900" s="618"/>
      <c r="DUK10900" s="619"/>
      <c r="DUL10900" s="620"/>
      <c r="DUM10900" s="620"/>
      <c r="DUN10900" s="620"/>
      <c r="DUO10900" s="617"/>
      <c r="DUP10900" s="618"/>
      <c r="DUQ10900" s="619"/>
      <c r="DUR10900" s="620"/>
      <c r="DUS10900" s="620"/>
      <c r="DUT10900" s="620"/>
      <c r="DUU10900" s="617"/>
      <c r="DUV10900" s="618"/>
      <c r="DUW10900" s="619"/>
      <c r="DUX10900" s="620"/>
      <c r="DUY10900" s="620"/>
      <c r="DUZ10900" s="620"/>
      <c r="DVA10900" s="617"/>
      <c r="DVB10900" s="618"/>
      <c r="DVC10900" s="619"/>
      <c r="DVD10900" s="620"/>
      <c r="DVE10900" s="620"/>
      <c r="DVF10900" s="620"/>
      <c r="DVG10900" s="617"/>
      <c r="DVH10900" s="618"/>
      <c r="DVI10900" s="619"/>
      <c r="DVJ10900" s="620"/>
      <c r="DVK10900" s="620"/>
      <c r="DVL10900" s="620"/>
      <c r="DVM10900" s="617"/>
      <c r="DVN10900" s="618"/>
      <c r="DVO10900" s="619"/>
      <c r="DVP10900" s="620"/>
      <c r="DVQ10900" s="620"/>
      <c r="DVR10900" s="620"/>
      <c r="DVS10900" s="617"/>
      <c r="DVT10900" s="618"/>
      <c r="DVU10900" s="619"/>
      <c r="DVV10900" s="620"/>
      <c r="DVW10900" s="620"/>
      <c r="DVX10900" s="620"/>
      <c r="DVY10900" s="617"/>
      <c r="DVZ10900" s="618"/>
      <c r="DWA10900" s="619"/>
      <c r="DWB10900" s="620"/>
      <c r="DWC10900" s="620"/>
      <c r="DWD10900" s="620"/>
      <c r="DWE10900" s="617"/>
      <c r="DWF10900" s="618"/>
      <c r="DWG10900" s="619"/>
      <c r="DWH10900" s="620"/>
      <c r="DWI10900" s="620"/>
      <c r="DWJ10900" s="620"/>
      <c r="DWK10900" s="617"/>
      <c r="DWL10900" s="618"/>
      <c r="DWM10900" s="619"/>
      <c r="DWN10900" s="620"/>
      <c r="DWO10900" s="620"/>
      <c r="DWP10900" s="620"/>
      <c r="DWQ10900" s="617"/>
      <c r="DWR10900" s="618"/>
      <c r="DWS10900" s="619"/>
      <c r="DWT10900" s="620"/>
      <c r="DWU10900" s="620"/>
      <c r="DWV10900" s="620"/>
      <c r="DWW10900" s="617"/>
      <c r="DWX10900" s="618"/>
      <c r="DWY10900" s="619"/>
      <c r="DWZ10900" s="620"/>
      <c r="DXA10900" s="620"/>
      <c r="DXB10900" s="620"/>
      <c r="DXC10900" s="617"/>
      <c r="DXD10900" s="618"/>
      <c r="DXE10900" s="619"/>
      <c r="DXF10900" s="620"/>
      <c r="DXG10900" s="620"/>
      <c r="DXH10900" s="620"/>
      <c r="DXI10900" s="617"/>
      <c r="DXJ10900" s="618"/>
      <c r="DXK10900" s="619"/>
      <c r="DXL10900" s="620"/>
      <c r="DXM10900" s="620"/>
      <c r="DXN10900" s="620"/>
      <c r="DXO10900" s="617"/>
      <c r="DXP10900" s="618"/>
      <c r="DXQ10900" s="619"/>
      <c r="DXR10900" s="620"/>
      <c r="DXS10900" s="620"/>
      <c r="DXT10900" s="620"/>
      <c r="DXU10900" s="617"/>
      <c r="DXV10900" s="618"/>
      <c r="DXW10900" s="619"/>
      <c r="DXX10900" s="620"/>
      <c r="DXY10900" s="620"/>
      <c r="DXZ10900" s="620"/>
      <c r="DYA10900" s="617"/>
      <c r="DYB10900" s="618"/>
      <c r="DYC10900" s="619"/>
      <c r="DYD10900" s="620"/>
      <c r="DYE10900" s="620"/>
      <c r="DYF10900" s="620"/>
      <c r="DYG10900" s="617"/>
      <c r="DYH10900" s="618"/>
      <c r="DYI10900" s="619"/>
      <c r="DYJ10900" s="620"/>
      <c r="DYK10900" s="620"/>
      <c r="DYL10900" s="620"/>
      <c r="DYM10900" s="617"/>
      <c r="DYN10900" s="618"/>
      <c r="DYO10900" s="619"/>
      <c r="DYP10900" s="620"/>
      <c r="DYQ10900" s="620"/>
      <c r="DYR10900" s="620"/>
      <c r="DYS10900" s="617"/>
      <c r="DYT10900" s="618"/>
      <c r="DYU10900" s="619"/>
      <c r="DYV10900" s="620"/>
      <c r="DYW10900" s="620"/>
      <c r="DYX10900" s="620"/>
      <c r="DYY10900" s="617"/>
      <c r="DYZ10900" s="618"/>
      <c r="DZA10900" s="619"/>
      <c r="DZB10900" s="620"/>
      <c r="DZC10900" s="620"/>
      <c r="DZD10900" s="620"/>
      <c r="DZE10900" s="617"/>
      <c r="DZF10900" s="618"/>
      <c r="DZG10900" s="619"/>
      <c r="DZH10900" s="620"/>
      <c r="DZI10900" s="620"/>
      <c r="DZJ10900" s="620"/>
      <c r="DZK10900" s="617"/>
      <c r="DZL10900" s="618"/>
      <c r="DZM10900" s="619"/>
      <c r="DZN10900" s="620"/>
      <c r="DZO10900" s="620"/>
      <c r="DZP10900" s="620"/>
      <c r="DZQ10900" s="617"/>
      <c r="DZR10900" s="618"/>
      <c r="DZS10900" s="619"/>
      <c r="DZT10900" s="620"/>
      <c r="DZU10900" s="620"/>
      <c r="DZV10900" s="620"/>
      <c r="DZW10900" s="617"/>
      <c r="DZX10900" s="618"/>
      <c r="DZY10900" s="619"/>
      <c r="DZZ10900" s="620"/>
      <c r="EAA10900" s="620"/>
      <c r="EAB10900" s="620"/>
      <c r="EAC10900" s="617"/>
      <c r="EAD10900" s="618"/>
      <c r="EAE10900" s="619"/>
      <c r="EAF10900" s="620"/>
      <c r="EAG10900" s="620"/>
      <c r="EAH10900" s="620"/>
      <c r="EAI10900" s="617"/>
      <c r="EAJ10900" s="618"/>
      <c r="EAK10900" s="619"/>
      <c r="EAL10900" s="620"/>
      <c r="EAM10900" s="620"/>
      <c r="EAN10900" s="620"/>
      <c r="EAO10900" s="617"/>
      <c r="EAP10900" s="618"/>
      <c r="EAQ10900" s="619"/>
      <c r="EAR10900" s="620"/>
      <c r="EAS10900" s="620"/>
      <c r="EAT10900" s="620"/>
      <c r="EAU10900" s="617"/>
      <c r="EAV10900" s="618"/>
      <c r="EAW10900" s="619"/>
      <c r="EAX10900" s="620"/>
      <c r="EAY10900" s="620"/>
      <c r="EAZ10900" s="620"/>
      <c r="EBA10900" s="617"/>
      <c r="EBB10900" s="618"/>
      <c r="EBC10900" s="619"/>
      <c r="EBD10900" s="620"/>
      <c r="EBE10900" s="620"/>
      <c r="EBF10900" s="620"/>
      <c r="EBG10900" s="617"/>
      <c r="EBH10900" s="618"/>
      <c r="EBI10900" s="619"/>
      <c r="EBJ10900" s="620"/>
      <c r="EBK10900" s="620"/>
      <c r="EBL10900" s="620"/>
      <c r="EBM10900" s="617"/>
      <c r="EBN10900" s="618"/>
      <c r="EBO10900" s="619"/>
      <c r="EBP10900" s="620"/>
      <c r="EBQ10900" s="620"/>
      <c r="EBR10900" s="620"/>
      <c r="EBS10900" s="617"/>
      <c r="EBT10900" s="618"/>
      <c r="EBU10900" s="619"/>
      <c r="EBV10900" s="620"/>
      <c r="EBW10900" s="620"/>
      <c r="EBX10900" s="620"/>
      <c r="EBY10900" s="617"/>
      <c r="EBZ10900" s="618"/>
      <c r="ECA10900" s="619"/>
      <c r="ECB10900" s="620"/>
      <c r="ECC10900" s="620"/>
      <c r="ECD10900" s="620"/>
      <c r="ECE10900" s="617"/>
      <c r="ECF10900" s="618"/>
      <c r="ECG10900" s="619"/>
      <c r="ECH10900" s="620"/>
      <c r="ECI10900" s="620"/>
      <c r="ECJ10900" s="620"/>
      <c r="ECK10900" s="617"/>
      <c r="ECL10900" s="618"/>
      <c r="ECM10900" s="619"/>
      <c r="ECN10900" s="620"/>
      <c r="ECO10900" s="620"/>
      <c r="ECP10900" s="620"/>
      <c r="ECQ10900" s="617"/>
      <c r="ECR10900" s="618"/>
      <c r="ECS10900" s="619"/>
      <c r="ECT10900" s="620"/>
      <c r="ECU10900" s="620"/>
      <c r="ECV10900" s="620"/>
      <c r="ECW10900" s="617"/>
      <c r="ECX10900" s="618"/>
      <c r="ECY10900" s="619"/>
      <c r="ECZ10900" s="620"/>
      <c r="EDA10900" s="620"/>
      <c r="EDB10900" s="620"/>
      <c r="EDC10900" s="617"/>
      <c r="EDD10900" s="618"/>
      <c r="EDE10900" s="619"/>
      <c r="EDF10900" s="620"/>
      <c r="EDG10900" s="620"/>
      <c r="EDH10900" s="620"/>
      <c r="EDI10900" s="617"/>
      <c r="EDJ10900" s="618"/>
      <c r="EDK10900" s="619"/>
      <c r="EDL10900" s="620"/>
      <c r="EDM10900" s="620"/>
      <c r="EDN10900" s="620"/>
      <c r="EDO10900" s="617"/>
      <c r="EDP10900" s="618"/>
      <c r="EDQ10900" s="619"/>
      <c r="EDR10900" s="620"/>
      <c r="EDS10900" s="620"/>
      <c r="EDT10900" s="620"/>
      <c r="EDU10900" s="617"/>
      <c r="EDV10900" s="618"/>
      <c r="EDW10900" s="619"/>
      <c r="EDX10900" s="620"/>
      <c r="EDY10900" s="620"/>
      <c r="EDZ10900" s="620"/>
      <c r="EEA10900" s="617"/>
      <c r="EEB10900" s="618"/>
      <c r="EEC10900" s="619"/>
      <c r="EED10900" s="620"/>
      <c r="EEE10900" s="620"/>
      <c r="EEF10900" s="620"/>
      <c r="EEG10900" s="617"/>
      <c r="EEH10900" s="618"/>
      <c r="EEI10900" s="619"/>
      <c r="EEJ10900" s="620"/>
      <c r="EEK10900" s="620"/>
      <c r="EEL10900" s="620"/>
      <c r="EEM10900" s="617"/>
      <c r="EEN10900" s="618"/>
      <c r="EEO10900" s="619"/>
      <c r="EEP10900" s="620"/>
      <c r="EEQ10900" s="620"/>
      <c r="EER10900" s="620"/>
      <c r="EES10900" s="617"/>
      <c r="EET10900" s="618"/>
      <c r="EEU10900" s="619"/>
      <c r="EEV10900" s="620"/>
      <c r="EEW10900" s="620"/>
      <c r="EEX10900" s="620"/>
      <c r="EEY10900" s="617"/>
      <c r="EEZ10900" s="618"/>
      <c r="EFA10900" s="619"/>
      <c r="EFB10900" s="620"/>
      <c r="EFC10900" s="620"/>
      <c r="EFD10900" s="620"/>
      <c r="EFE10900" s="617"/>
      <c r="EFF10900" s="618"/>
      <c r="EFG10900" s="619"/>
      <c r="EFH10900" s="620"/>
      <c r="EFI10900" s="620"/>
      <c r="EFJ10900" s="620"/>
      <c r="EFK10900" s="617"/>
      <c r="EFL10900" s="618"/>
      <c r="EFM10900" s="619"/>
      <c r="EFN10900" s="620"/>
      <c r="EFO10900" s="620"/>
      <c r="EFP10900" s="620"/>
      <c r="EFQ10900" s="617"/>
      <c r="EFR10900" s="618"/>
      <c r="EFS10900" s="619"/>
      <c r="EFT10900" s="620"/>
      <c r="EFU10900" s="620"/>
      <c r="EFV10900" s="620"/>
      <c r="EFW10900" s="617"/>
      <c r="EFX10900" s="618"/>
      <c r="EFY10900" s="619"/>
      <c r="EFZ10900" s="620"/>
      <c r="EGA10900" s="620"/>
      <c r="EGB10900" s="620"/>
      <c r="EGC10900" s="617"/>
      <c r="EGD10900" s="618"/>
      <c r="EGE10900" s="619"/>
      <c r="EGF10900" s="620"/>
      <c r="EGG10900" s="620"/>
      <c r="EGH10900" s="620"/>
      <c r="EGI10900" s="617"/>
      <c r="EGJ10900" s="618"/>
      <c r="EGK10900" s="619"/>
      <c r="EGL10900" s="620"/>
      <c r="EGM10900" s="620"/>
      <c r="EGN10900" s="620"/>
      <c r="EGO10900" s="617"/>
      <c r="EGP10900" s="618"/>
      <c r="EGQ10900" s="619"/>
      <c r="EGR10900" s="620"/>
      <c r="EGS10900" s="620"/>
      <c r="EGT10900" s="620"/>
      <c r="EGU10900" s="617"/>
      <c r="EGV10900" s="618"/>
      <c r="EGW10900" s="619"/>
      <c r="EGX10900" s="620"/>
      <c r="EGY10900" s="620"/>
      <c r="EGZ10900" s="620"/>
      <c r="EHA10900" s="617"/>
      <c r="EHB10900" s="618"/>
      <c r="EHC10900" s="619"/>
      <c r="EHD10900" s="620"/>
      <c r="EHE10900" s="620"/>
      <c r="EHF10900" s="620"/>
      <c r="EHG10900" s="617"/>
      <c r="EHH10900" s="618"/>
      <c r="EHI10900" s="619"/>
      <c r="EHJ10900" s="620"/>
      <c r="EHK10900" s="620"/>
      <c r="EHL10900" s="620"/>
      <c r="EHM10900" s="617"/>
      <c r="EHN10900" s="618"/>
      <c r="EHO10900" s="619"/>
      <c r="EHP10900" s="620"/>
      <c r="EHQ10900" s="620"/>
      <c r="EHR10900" s="620"/>
      <c r="EHS10900" s="617"/>
      <c r="EHT10900" s="618"/>
      <c r="EHU10900" s="619"/>
      <c r="EHV10900" s="620"/>
      <c r="EHW10900" s="620"/>
      <c r="EHX10900" s="620"/>
      <c r="EHY10900" s="617"/>
      <c r="EHZ10900" s="618"/>
      <c r="EIA10900" s="619"/>
      <c r="EIB10900" s="620"/>
      <c r="EIC10900" s="620"/>
      <c r="EID10900" s="620"/>
      <c r="EIE10900" s="617"/>
      <c r="EIF10900" s="618"/>
      <c r="EIG10900" s="619"/>
      <c r="EIH10900" s="620"/>
      <c r="EII10900" s="620"/>
      <c r="EIJ10900" s="620"/>
      <c r="EIK10900" s="617"/>
      <c r="EIL10900" s="618"/>
      <c r="EIM10900" s="619"/>
      <c r="EIN10900" s="620"/>
      <c r="EIO10900" s="620"/>
      <c r="EIP10900" s="620"/>
      <c r="EIQ10900" s="617"/>
      <c r="EIR10900" s="618"/>
      <c r="EIS10900" s="619"/>
      <c r="EIT10900" s="620"/>
      <c r="EIU10900" s="620"/>
      <c r="EIV10900" s="620"/>
      <c r="EIW10900" s="617"/>
      <c r="EIX10900" s="618"/>
      <c r="EIY10900" s="619"/>
      <c r="EIZ10900" s="620"/>
      <c r="EJA10900" s="620"/>
      <c r="EJB10900" s="620"/>
      <c r="EJC10900" s="617"/>
      <c r="EJD10900" s="618"/>
      <c r="EJE10900" s="619"/>
      <c r="EJF10900" s="620"/>
      <c r="EJG10900" s="620"/>
      <c r="EJH10900" s="620"/>
      <c r="EJI10900" s="617"/>
      <c r="EJJ10900" s="618"/>
      <c r="EJK10900" s="619"/>
      <c r="EJL10900" s="620"/>
      <c r="EJM10900" s="620"/>
      <c r="EJN10900" s="620"/>
      <c r="EJO10900" s="617"/>
      <c r="EJP10900" s="618"/>
      <c r="EJQ10900" s="619"/>
      <c r="EJR10900" s="620"/>
      <c r="EJS10900" s="620"/>
      <c r="EJT10900" s="620"/>
      <c r="EJU10900" s="617"/>
      <c r="EJV10900" s="618"/>
      <c r="EJW10900" s="619"/>
      <c r="EJX10900" s="620"/>
      <c r="EJY10900" s="620"/>
      <c r="EJZ10900" s="620"/>
      <c r="EKA10900" s="617"/>
      <c r="EKB10900" s="618"/>
      <c r="EKC10900" s="619"/>
      <c r="EKD10900" s="620"/>
      <c r="EKE10900" s="620"/>
      <c r="EKF10900" s="620"/>
      <c r="EKG10900" s="617"/>
      <c r="EKH10900" s="618"/>
      <c r="EKI10900" s="619"/>
      <c r="EKJ10900" s="620"/>
      <c r="EKK10900" s="620"/>
      <c r="EKL10900" s="620"/>
      <c r="EKM10900" s="617"/>
      <c r="EKN10900" s="618"/>
      <c r="EKO10900" s="619"/>
      <c r="EKP10900" s="620"/>
      <c r="EKQ10900" s="620"/>
      <c r="EKR10900" s="620"/>
      <c r="EKS10900" s="617"/>
      <c r="EKT10900" s="618"/>
      <c r="EKU10900" s="619"/>
      <c r="EKV10900" s="620"/>
      <c r="EKW10900" s="620"/>
      <c r="EKX10900" s="620"/>
      <c r="EKY10900" s="617"/>
      <c r="EKZ10900" s="618"/>
      <c r="ELA10900" s="619"/>
      <c r="ELB10900" s="620"/>
      <c r="ELC10900" s="620"/>
      <c r="ELD10900" s="620"/>
      <c r="ELE10900" s="617"/>
      <c r="ELF10900" s="618"/>
      <c r="ELG10900" s="619"/>
      <c r="ELH10900" s="620"/>
      <c r="ELI10900" s="620"/>
      <c r="ELJ10900" s="620"/>
      <c r="ELK10900" s="617"/>
      <c r="ELL10900" s="618"/>
      <c r="ELM10900" s="619"/>
      <c r="ELN10900" s="620"/>
      <c r="ELO10900" s="620"/>
      <c r="ELP10900" s="620"/>
      <c r="ELQ10900" s="617"/>
      <c r="ELR10900" s="618"/>
      <c r="ELS10900" s="619"/>
      <c r="ELT10900" s="620"/>
      <c r="ELU10900" s="620"/>
      <c r="ELV10900" s="620"/>
      <c r="ELW10900" s="617"/>
      <c r="ELX10900" s="618"/>
      <c r="ELY10900" s="619"/>
      <c r="ELZ10900" s="620"/>
      <c r="EMA10900" s="620"/>
      <c r="EMB10900" s="620"/>
      <c r="EMC10900" s="617"/>
      <c r="EMD10900" s="618"/>
      <c r="EME10900" s="619"/>
      <c r="EMF10900" s="620"/>
      <c r="EMG10900" s="620"/>
      <c r="EMH10900" s="620"/>
      <c r="EMI10900" s="617"/>
      <c r="EMJ10900" s="618"/>
      <c r="EMK10900" s="619"/>
      <c r="EML10900" s="620"/>
      <c r="EMM10900" s="620"/>
      <c r="EMN10900" s="620"/>
      <c r="EMO10900" s="617"/>
      <c r="EMP10900" s="618"/>
      <c r="EMQ10900" s="619"/>
      <c r="EMR10900" s="620"/>
      <c r="EMS10900" s="620"/>
      <c r="EMT10900" s="620"/>
      <c r="EMU10900" s="617"/>
      <c r="EMV10900" s="618"/>
      <c r="EMW10900" s="619"/>
      <c r="EMX10900" s="620"/>
      <c r="EMY10900" s="620"/>
      <c r="EMZ10900" s="620"/>
      <c r="ENA10900" s="617"/>
      <c r="ENB10900" s="618"/>
      <c r="ENC10900" s="619"/>
      <c r="END10900" s="620"/>
      <c r="ENE10900" s="620"/>
      <c r="ENF10900" s="620"/>
      <c r="ENG10900" s="617"/>
      <c r="ENH10900" s="618"/>
      <c r="ENI10900" s="619"/>
      <c r="ENJ10900" s="620"/>
      <c r="ENK10900" s="620"/>
      <c r="ENL10900" s="620"/>
      <c r="ENM10900" s="617"/>
      <c r="ENN10900" s="618"/>
      <c r="ENO10900" s="619"/>
      <c r="ENP10900" s="620"/>
      <c r="ENQ10900" s="620"/>
      <c r="ENR10900" s="620"/>
      <c r="ENS10900" s="617"/>
      <c r="ENT10900" s="618"/>
      <c r="ENU10900" s="619"/>
      <c r="ENV10900" s="620"/>
      <c r="ENW10900" s="620"/>
      <c r="ENX10900" s="620"/>
      <c r="ENY10900" s="617"/>
      <c r="ENZ10900" s="618"/>
      <c r="EOA10900" s="619"/>
      <c r="EOB10900" s="620"/>
      <c r="EOC10900" s="620"/>
      <c r="EOD10900" s="620"/>
      <c r="EOE10900" s="617"/>
      <c r="EOF10900" s="618"/>
      <c r="EOG10900" s="619"/>
      <c r="EOH10900" s="620"/>
      <c r="EOI10900" s="620"/>
      <c r="EOJ10900" s="620"/>
      <c r="EOK10900" s="617"/>
      <c r="EOL10900" s="618"/>
      <c r="EOM10900" s="619"/>
      <c r="EON10900" s="620"/>
      <c r="EOO10900" s="620"/>
      <c r="EOP10900" s="620"/>
      <c r="EOQ10900" s="617"/>
      <c r="EOR10900" s="618"/>
      <c r="EOS10900" s="619"/>
      <c r="EOT10900" s="620"/>
      <c r="EOU10900" s="620"/>
      <c r="EOV10900" s="620"/>
      <c r="EOW10900" s="617"/>
      <c r="EOX10900" s="618"/>
      <c r="EOY10900" s="619"/>
      <c r="EOZ10900" s="620"/>
      <c r="EPA10900" s="620"/>
      <c r="EPB10900" s="620"/>
      <c r="EPC10900" s="617"/>
      <c r="EPD10900" s="618"/>
      <c r="EPE10900" s="619"/>
      <c r="EPF10900" s="620"/>
      <c r="EPG10900" s="620"/>
      <c r="EPH10900" s="620"/>
      <c r="EPI10900" s="617"/>
      <c r="EPJ10900" s="618"/>
      <c r="EPK10900" s="619"/>
      <c r="EPL10900" s="620"/>
      <c r="EPM10900" s="620"/>
      <c r="EPN10900" s="620"/>
      <c r="EPO10900" s="617"/>
      <c r="EPP10900" s="618"/>
      <c r="EPQ10900" s="619"/>
      <c r="EPR10900" s="620"/>
      <c r="EPS10900" s="620"/>
      <c r="EPT10900" s="620"/>
      <c r="EPU10900" s="617"/>
      <c r="EPV10900" s="618"/>
      <c r="EPW10900" s="619"/>
      <c r="EPX10900" s="620"/>
      <c r="EPY10900" s="620"/>
      <c r="EPZ10900" s="620"/>
      <c r="EQA10900" s="617"/>
      <c r="EQB10900" s="618"/>
      <c r="EQC10900" s="619"/>
      <c r="EQD10900" s="620"/>
      <c r="EQE10900" s="620"/>
      <c r="EQF10900" s="620"/>
      <c r="EQG10900" s="617"/>
      <c r="EQH10900" s="618"/>
      <c r="EQI10900" s="619"/>
      <c r="EQJ10900" s="620"/>
      <c r="EQK10900" s="620"/>
      <c r="EQL10900" s="620"/>
      <c r="EQM10900" s="617"/>
      <c r="EQN10900" s="618"/>
      <c r="EQO10900" s="619"/>
      <c r="EQP10900" s="620"/>
      <c r="EQQ10900" s="620"/>
      <c r="EQR10900" s="620"/>
      <c r="EQS10900" s="617"/>
      <c r="EQT10900" s="618"/>
      <c r="EQU10900" s="619"/>
      <c r="EQV10900" s="620"/>
      <c r="EQW10900" s="620"/>
      <c r="EQX10900" s="620"/>
      <c r="EQY10900" s="617"/>
      <c r="EQZ10900" s="618"/>
      <c r="ERA10900" s="619"/>
      <c r="ERB10900" s="620"/>
      <c r="ERC10900" s="620"/>
      <c r="ERD10900" s="620"/>
      <c r="ERE10900" s="617"/>
      <c r="ERF10900" s="618"/>
      <c r="ERG10900" s="619"/>
      <c r="ERH10900" s="620"/>
      <c r="ERI10900" s="620"/>
      <c r="ERJ10900" s="620"/>
      <c r="ERK10900" s="617"/>
      <c r="ERL10900" s="618"/>
      <c r="ERM10900" s="619"/>
      <c r="ERN10900" s="620"/>
      <c r="ERO10900" s="620"/>
      <c r="ERP10900" s="620"/>
      <c r="ERQ10900" s="617"/>
      <c r="ERR10900" s="618"/>
      <c r="ERS10900" s="619"/>
      <c r="ERT10900" s="620"/>
      <c r="ERU10900" s="620"/>
      <c r="ERV10900" s="620"/>
      <c r="ERW10900" s="617"/>
      <c r="ERX10900" s="618"/>
      <c r="ERY10900" s="619"/>
      <c r="ERZ10900" s="620"/>
      <c r="ESA10900" s="620"/>
      <c r="ESB10900" s="620"/>
      <c r="ESC10900" s="617"/>
      <c r="ESD10900" s="618"/>
      <c r="ESE10900" s="619"/>
      <c r="ESF10900" s="620"/>
      <c r="ESG10900" s="620"/>
      <c r="ESH10900" s="620"/>
      <c r="ESI10900" s="617"/>
      <c r="ESJ10900" s="618"/>
      <c r="ESK10900" s="619"/>
      <c r="ESL10900" s="620"/>
      <c r="ESM10900" s="620"/>
      <c r="ESN10900" s="620"/>
      <c r="ESO10900" s="617"/>
      <c r="ESP10900" s="618"/>
      <c r="ESQ10900" s="619"/>
      <c r="ESR10900" s="620"/>
      <c r="ESS10900" s="620"/>
      <c r="EST10900" s="620"/>
      <c r="ESU10900" s="617"/>
      <c r="ESV10900" s="618"/>
      <c r="ESW10900" s="619"/>
      <c r="ESX10900" s="620"/>
      <c r="ESY10900" s="620"/>
      <c r="ESZ10900" s="620"/>
      <c r="ETA10900" s="617"/>
      <c r="ETB10900" s="618"/>
      <c r="ETC10900" s="619"/>
      <c r="ETD10900" s="620"/>
      <c r="ETE10900" s="620"/>
      <c r="ETF10900" s="620"/>
      <c r="ETG10900" s="617"/>
      <c r="ETH10900" s="618"/>
      <c r="ETI10900" s="619"/>
      <c r="ETJ10900" s="620"/>
      <c r="ETK10900" s="620"/>
      <c r="ETL10900" s="620"/>
      <c r="ETM10900" s="617"/>
      <c r="ETN10900" s="618"/>
      <c r="ETO10900" s="619"/>
      <c r="ETP10900" s="620"/>
      <c r="ETQ10900" s="620"/>
      <c r="ETR10900" s="620"/>
      <c r="ETS10900" s="617"/>
      <c r="ETT10900" s="618"/>
      <c r="ETU10900" s="619"/>
      <c r="ETV10900" s="620"/>
      <c r="ETW10900" s="620"/>
      <c r="ETX10900" s="620"/>
      <c r="ETY10900" s="617"/>
      <c r="ETZ10900" s="618"/>
      <c r="EUA10900" s="619"/>
      <c r="EUB10900" s="620"/>
      <c r="EUC10900" s="620"/>
      <c r="EUD10900" s="620"/>
      <c r="EUE10900" s="617"/>
      <c r="EUF10900" s="618"/>
      <c r="EUG10900" s="619"/>
      <c r="EUH10900" s="620"/>
      <c r="EUI10900" s="620"/>
      <c r="EUJ10900" s="620"/>
      <c r="EUK10900" s="617"/>
      <c r="EUL10900" s="618"/>
      <c r="EUM10900" s="619"/>
      <c r="EUN10900" s="620"/>
      <c r="EUO10900" s="620"/>
      <c r="EUP10900" s="620"/>
      <c r="EUQ10900" s="617"/>
      <c r="EUR10900" s="618"/>
      <c r="EUS10900" s="619"/>
      <c r="EUT10900" s="620"/>
      <c r="EUU10900" s="620"/>
      <c r="EUV10900" s="620"/>
      <c r="EUW10900" s="617"/>
      <c r="EUX10900" s="618"/>
      <c r="EUY10900" s="619"/>
      <c r="EUZ10900" s="620"/>
      <c r="EVA10900" s="620"/>
      <c r="EVB10900" s="620"/>
      <c r="EVC10900" s="617"/>
      <c r="EVD10900" s="618"/>
      <c r="EVE10900" s="619"/>
      <c r="EVF10900" s="620"/>
      <c r="EVG10900" s="620"/>
      <c r="EVH10900" s="620"/>
      <c r="EVI10900" s="617"/>
      <c r="EVJ10900" s="618"/>
      <c r="EVK10900" s="619"/>
      <c r="EVL10900" s="620"/>
      <c r="EVM10900" s="620"/>
      <c r="EVN10900" s="620"/>
      <c r="EVO10900" s="617"/>
      <c r="EVP10900" s="618"/>
      <c r="EVQ10900" s="619"/>
      <c r="EVR10900" s="620"/>
      <c r="EVS10900" s="620"/>
      <c r="EVT10900" s="620"/>
      <c r="EVU10900" s="617"/>
      <c r="EVV10900" s="618"/>
      <c r="EVW10900" s="619"/>
      <c r="EVX10900" s="620"/>
      <c r="EVY10900" s="620"/>
      <c r="EVZ10900" s="620"/>
      <c r="EWA10900" s="617"/>
      <c r="EWB10900" s="618"/>
      <c r="EWC10900" s="619"/>
      <c r="EWD10900" s="620"/>
      <c r="EWE10900" s="620"/>
      <c r="EWF10900" s="620"/>
      <c r="EWG10900" s="617"/>
      <c r="EWH10900" s="618"/>
      <c r="EWI10900" s="619"/>
      <c r="EWJ10900" s="620"/>
      <c r="EWK10900" s="620"/>
      <c r="EWL10900" s="620"/>
      <c r="EWM10900" s="617"/>
      <c r="EWN10900" s="618"/>
      <c r="EWO10900" s="619"/>
      <c r="EWP10900" s="620"/>
      <c r="EWQ10900" s="620"/>
      <c r="EWR10900" s="620"/>
      <c r="EWS10900" s="617"/>
      <c r="EWT10900" s="618"/>
      <c r="EWU10900" s="619"/>
      <c r="EWV10900" s="620"/>
      <c r="EWW10900" s="620"/>
      <c r="EWX10900" s="620"/>
      <c r="EWY10900" s="617"/>
      <c r="EWZ10900" s="618"/>
      <c r="EXA10900" s="619"/>
      <c r="EXB10900" s="620"/>
      <c r="EXC10900" s="620"/>
      <c r="EXD10900" s="620"/>
      <c r="EXE10900" s="617"/>
      <c r="EXF10900" s="618"/>
      <c r="EXG10900" s="619"/>
      <c r="EXH10900" s="620"/>
      <c r="EXI10900" s="620"/>
      <c r="EXJ10900" s="620"/>
      <c r="EXK10900" s="617"/>
      <c r="EXL10900" s="618"/>
      <c r="EXM10900" s="619"/>
      <c r="EXN10900" s="620"/>
      <c r="EXO10900" s="620"/>
      <c r="EXP10900" s="620"/>
      <c r="EXQ10900" s="617"/>
      <c r="EXR10900" s="618"/>
      <c r="EXS10900" s="619"/>
      <c r="EXT10900" s="620"/>
      <c r="EXU10900" s="620"/>
      <c r="EXV10900" s="620"/>
      <c r="EXW10900" s="617"/>
      <c r="EXX10900" s="618"/>
      <c r="EXY10900" s="619"/>
      <c r="EXZ10900" s="620"/>
      <c r="EYA10900" s="620"/>
      <c r="EYB10900" s="620"/>
      <c r="EYC10900" s="617"/>
      <c r="EYD10900" s="618"/>
      <c r="EYE10900" s="619"/>
      <c r="EYF10900" s="620"/>
      <c r="EYG10900" s="620"/>
      <c r="EYH10900" s="620"/>
      <c r="EYI10900" s="617"/>
      <c r="EYJ10900" s="618"/>
      <c r="EYK10900" s="619"/>
      <c r="EYL10900" s="620"/>
      <c r="EYM10900" s="620"/>
      <c r="EYN10900" s="620"/>
      <c r="EYO10900" s="617"/>
      <c r="EYP10900" s="618"/>
      <c r="EYQ10900" s="619"/>
      <c r="EYR10900" s="620"/>
      <c r="EYS10900" s="620"/>
      <c r="EYT10900" s="620"/>
      <c r="EYU10900" s="617"/>
      <c r="EYV10900" s="618"/>
      <c r="EYW10900" s="619"/>
      <c r="EYX10900" s="620"/>
      <c r="EYY10900" s="620"/>
      <c r="EYZ10900" s="620"/>
      <c r="EZA10900" s="617"/>
      <c r="EZB10900" s="618"/>
      <c r="EZC10900" s="619"/>
      <c r="EZD10900" s="620"/>
      <c r="EZE10900" s="620"/>
      <c r="EZF10900" s="620"/>
      <c r="EZG10900" s="617"/>
      <c r="EZH10900" s="618"/>
      <c r="EZI10900" s="619"/>
      <c r="EZJ10900" s="620"/>
      <c r="EZK10900" s="620"/>
      <c r="EZL10900" s="620"/>
      <c r="EZM10900" s="617"/>
      <c r="EZN10900" s="618"/>
      <c r="EZO10900" s="619"/>
      <c r="EZP10900" s="620"/>
      <c r="EZQ10900" s="620"/>
      <c r="EZR10900" s="620"/>
      <c r="EZS10900" s="617"/>
      <c r="EZT10900" s="618"/>
      <c r="EZU10900" s="619"/>
      <c r="EZV10900" s="620"/>
      <c r="EZW10900" s="620"/>
      <c r="EZX10900" s="620"/>
      <c r="EZY10900" s="617"/>
      <c r="EZZ10900" s="618"/>
      <c r="FAA10900" s="619"/>
      <c r="FAB10900" s="620"/>
      <c r="FAC10900" s="620"/>
      <c r="FAD10900" s="620"/>
      <c r="FAE10900" s="617"/>
      <c r="FAF10900" s="618"/>
      <c r="FAG10900" s="619"/>
      <c r="FAH10900" s="620"/>
      <c r="FAI10900" s="620"/>
      <c r="FAJ10900" s="620"/>
      <c r="FAK10900" s="617"/>
      <c r="FAL10900" s="618"/>
      <c r="FAM10900" s="619"/>
      <c r="FAN10900" s="620"/>
      <c r="FAO10900" s="620"/>
      <c r="FAP10900" s="620"/>
      <c r="FAQ10900" s="617"/>
      <c r="FAR10900" s="618"/>
      <c r="FAS10900" s="619"/>
      <c r="FAT10900" s="620"/>
      <c r="FAU10900" s="620"/>
      <c r="FAV10900" s="620"/>
      <c r="FAW10900" s="617"/>
      <c r="FAX10900" s="618"/>
      <c r="FAY10900" s="619"/>
      <c r="FAZ10900" s="620"/>
      <c r="FBA10900" s="620"/>
      <c r="FBB10900" s="620"/>
      <c r="FBC10900" s="617"/>
      <c r="FBD10900" s="618"/>
      <c r="FBE10900" s="619"/>
      <c r="FBF10900" s="620"/>
      <c r="FBG10900" s="620"/>
      <c r="FBH10900" s="620"/>
      <c r="FBI10900" s="617"/>
      <c r="FBJ10900" s="618"/>
      <c r="FBK10900" s="619"/>
      <c r="FBL10900" s="620"/>
      <c r="FBM10900" s="620"/>
      <c r="FBN10900" s="620"/>
      <c r="FBO10900" s="617"/>
      <c r="FBP10900" s="618"/>
      <c r="FBQ10900" s="619"/>
      <c r="FBR10900" s="620"/>
      <c r="FBS10900" s="620"/>
      <c r="FBT10900" s="620"/>
      <c r="FBU10900" s="617"/>
      <c r="FBV10900" s="618"/>
      <c r="FBW10900" s="619"/>
      <c r="FBX10900" s="620"/>
      <c r="FBY10900" s="620"/>
      <c r="FBZ10900" s="620"/>
      <c r="FCA10900" s="617"/>
      <c r="FCB10900" s="618"/>
      <c r="FCC10900" s="619"/>
      <c r="FCD10900" s="620"/>
      <c r="FCE10900" s="620"/>
      <c r="FCF10900" s="620"/>
      <c r="FCG10900" s="617"/>
      <c r="FCH10900" s="618"/>
      <c r="FCI10900" s="619"/>
      <c r="FCJ10900" s="620"/>
      <c r="FCK10900" s="620"/>
      <c r="FCL10900" s="620"/>
      <c r="FCM10900" s="617"/>
      <c r="FCN10900" s="618"/>
      <c r="FCO10900" s="619"/>
      <c r="FCP10900" s="620"/>
      <c r="FCQ10900" s="620"/>
      <c r="FCR10900" s="620"/>
      <c r="FCS10900" s="617"/>
      <c r="FCT10900" s="618"/>
      <c r="FCU10900" s="619"/>
      <c r="FCV10900" s="620"/>
      <c r="FCW10900" s="620"/>
      <c r="FCX10900" s="620"/>
      <c r="FCY10900" s="617"/>
      <c r="FCZ10900" s="618"/>
      <c r="FDA10900" s="619"/>
      <c r="FDB10900" s="620"/>
      <c r="FDC10900" s="620"/>
      <c r="FDD10900" s="620"/>
      <c r="FDE10900" s="617"/>
      <c r="FDF10900" s="618"/>
      <c r="FDG10900" s="619"/>
      <c r="FDH10900" s="620"/>
      <c r="FDI10900" s="620"/>
      <c r="FDJ10900" s="620"/>
      <c r="FDK10900" s="617"/>
      <c r="FDL10900" s="618"/>
      <c r="FDM10900" s="619"/>
      <c r="FDN10900" s="620"/>
      <c r="FDO10900" s="620"/>
      <c r="FDP10900" s="620"/>
      <c r="FDQ10900" s="617"/>
      <c r="FDR10900" s="618"/>
      <c r="FDS10900" s="619"/>
      <c r="FDT10900" s="620"/>
      <c r="FDU10900" s="620"/>
      <c r="FDV10900" s="620"/>
      <c r="FDW10900" s="617"/>
      <c r="FDX10900" s="618"/>
      <c r="FDY10900" s="619"/>
      <c r="FDZ10900" s="620"/>
      <c r="FEA10900" s="620"/>
      <c r="FEB10900" s="620"/>
      <c r="FEC10900" s="617"/>
      <c r="FED10900" s="618"/>
      <c r="FEE10900" s="619"/>
      <c r="FEF10900" s="620"/>
      <c r="FEG10900" s="620"/>
      <c r="FEH10900" s="620"/>
      <c r="FEI10900" s="617"/>
      <c r="FEJ10900" s="618"/>
      <c r="FEK10900" s="619"/>
      <c r="FEL10900" s="620"/>
      <c r="FEM10900" s="620"/>
      <c r="FEN10900" s="620"/>
      <c r="FEO10900" s="617"/>
      <c r="FEP10900" s="618"/>
      <c r="FEQ10900" s="619"/>
      <c r="FER10900" s="620"/>
      <c r="FES10900" s="620"/>
      <c r="FET10900" s="620"/>
      <c r="FEU10900" s="617"/>
      <c r="FEV10900" s="618"/>
      <c r="FEW10900" s="619"/>
      <c r="FEX10900" s="620"/>
      <c r="FEY10900" s="620"/>
      <c r="FEZ10900" s="620"/>
      <c r="FFA10900" s="617"/>
      <c r="FFB10900" s="618"/>
      <c r="FFC10900" s="619"/>
      <c r="FFD10900" s="620"/>
      <c r="FFE10900" s="620"/>
      <c r="FFF10900" s="620"/>
      <c r="FFG10900" s="617"/>
      <c r="FFH10900" s="618"/>
      <c r="FFI10900" s="619"/>
      <c r="FFJ10900" s="620"/>
      <c r="FFK10900" s="620"/>
      <c r="FFL10900" s="620"/>
      <c r="FFM10900" s="617"/>
      <c r="FFN10900" s="618"/>
      <c r="FFO10900" s="619"/>
      <c r="FFP10900" s="620"/>
      <c r="FFQ10900" s="620"/>
      <c r="FFR10900" s="620"/>
      <c r="FFS10900" s="617"/>
      <c r="FFT10900" s="618"/>
      <c r="FFU10900" s="619"/>
      <c r="FFV10900" s="620"/>
      <c r="FFW10900" s="620"/>
      <c r="FFX10900" s="620"/>
      <c r="FFY10900" s="617"/>
      <c r="FFZ10900" s="618"/>
      <c r="FGA10900" s="619"/>
      <c r="FGB10900" s="620"/>
      <c r="FGC10900" s="620"/>
      <c r="FGD10900" s="620"/>
      <c r="FGE10900" s="617"/>
      <c r="FGF10900" s="618"/>
      <c r="FGG10900" s="619"/>
      <c r="FGH10900" s="620"/>
      <c r="FGI10900" s="620"/>
      <c r="FGJ10900" s="620"/>
      <c r="FGK10900" s="617"/>
      <c r="FGL10900" s="618"/>
      <c r="FGM10900" s="619"/>
      <c r="FGN10900" s="620"/>
      <c r="FGO10900" s="620"/>
      <c r="FGP10900" s="620"/>
      <c r="FGQ10900" s="617"/>
      <c r="FGR10900" s="618"/>
      <c r="FGS10900" s="619"/>
      <c r="FGT10900" s="620"/>
      <c r="FGU10900" s="620"/>
      <c r="FGV10900" s="620"/>
      <c r="FGW10900" s="617"/>
      <c r="FGX10900" s="618"/>
      <c r="FGY10900" s="619"/>
      <c r="FGZ10900" s="620"/>
      <c r="FHA10900" s="620"/>
      <c r="FHB10900" s="620"/>
      <c r="FHC10900" s="617"/>
      <c r="FHD10900" s="618"/>
      <c r="FHE10900" s="619"/>
      <c r="FHF10900" s="620"/>
      <c r="FHG10900" s="620"/>
      <c r="FHH10900" s="620"/>
      <c r="FHI10900" s="617"/>
      <c r="FHJ10900" s="618"/>
      <c r="FHK10900" s="619"/>
      <c r="FHL10900" s="620"/>
      <c r="FHM10900" s="620"/>
      <c r="FHN10900" s="620"/>
      <c r="FHO10900" s="617"/>
      <c r="FHP10900" s="618"/>
      <c r="FHQ10900" s="619"/>
      <c r="FHR10900" s="620"/>
      <c r="FHS10900" s="620"/>
      <c r="FHT10900" s="620"/>
      <c r="FHU10900" s="617"/>
      <c r="FHV10900" s="618"/>
      <c r="FHW10900" s="619"/>
      <c r="FHX10900" s="620"/>
      <c r="FHY10900" s="620"/>
      <c r="FHZ10900" s="620"/>
      <c r="FIA10900" s="617"/>
      <c r="FIB10900" s="618"/>
      <c r="FIC10900" s="619"/>
      <c r="FID10900" s="620"/>
      <c r="FIE10900" s="620"/>
      <c r="FIF10900" s="620"/>
      <c r="FIG10900" s="617"/>
      <c r="FIH10900" s="618"/>
      <c r="FII10900" s="619"/>
      <c r="FIJ10900" s="620"/>
      <c r="FIK10900" s="620"/>
      <c r="FIL10900" s="620"/>
      <c r="FIM10900" s="617"/>
      <c r="FIN10900" s="618"/>
      <c r="FIO10900" s="619"/>
      <c r="FIP10900" s="620"/>
      <c r="FIQ10900" s="620"/>
      <c r="FIR10900" s="620"/>
      <c r="FIS10900" s="617"/>
      <c r="FIT10900" s="618"/>
      <c r="FIU10900" s="619"/>
      <c r="FIV10900" s="620"/>
      <c r="FIW10900" s="620"/>
      <c r="FIX10900" s="620"/>
      <c r="FIY10900" s="617"/>
      <c r="FIZ10900" s="618"/>
      <c r="FJA10900" s="619"/>
      <c r="FJB10900" s="620"/>
      <c r="FJC10900" s="620"/>
      <c r="FJD10900" s="620"/>
      <c r="FJE10900" s="617"/>
      <c r="FJF10900" s="618"/>
      <c r="FJG10900" s="619"/>
      <c r="FJH10900" s="620"/>
      <c r="FJI10900" s="620"/>
      <c r="FJJ10900" s="620"/>
      <c r="FJK10900" s="617"/>
      <c r="FJL10900" s="618"/>
      <c r="FJM10900" s="619"/>
      <c r="FJN10900" s="620"/>
      <c r="FJO10900" s="620"/>
      <c r="FJP10900" s="620"/>
      <c r="FJQ10900" s="617"/>
      <c r="FJR10900" s="618"/>
      <c r="FJS10900" s="619"/>
      <c r="FJT10900" s="620"/>
      <c r="FJU10900" s="620"/>
      <c r="FJV10900" s="620"/>
      <c r="FJW10900" s="617"/>
      <c r="FJX10900" s="618"/>
      <c r="FJY10900" s="619"/>
      <c r="FJZ10900" s="620"/>
      <c r="FKA10900" s="620"/>
      <c r="FKB10900" s="620"/>
      <c r="FKC10900" s="617"/>
      <c r="FKD10900" s="618"/>
      <c r="FKE10900" s="619"/>
      <c r="FKF10900" s="620"/>
      <c r="FKG10900" s="620"/>
      <c r="FKH10900" s="620"/>
      <c r="FKI10900" s="617"/>
      <c r="FKJ10900" s="618"/>
      <c r="FKK10900" s="619"/>
      <c r="FKL10900" s="620"/>
      <c r="FKM10900" s="620"/>
      <c r="FKN10900" s="620"/>
      <c r="FKO10900" s="617"/>
      <c r="FKP10900" s="618"/>
      <c r="FKQ10900" s="619"/>
      <c r="FKR10900" s="620"/>
      <c r="FKS10900" s="620"/>
      <c r="FKT10900" s="620"/>
      <c r="FKU10900" s="617"/>
      <c r="FKV10900" s="618"/>
      <c r="FKW10900" s="619"/>
      <c r="FKX10900" s="620"/>
      <c r="FKY10900" s="620"/>
      <c r="FKZ10900" s="620"/>
      <c r="FLA10900" s="617"/>
      <c r="FLB10900" s="618"/>
      <c r="FLC10900" s="619"/>
      <c r="FLD10900" s="620"/>
      <c r="FLE10900" s="620"/>
      <c r="FLF10900" s="620"/>
      <c r="FLG10900" s="617"/>
      <c r="FLH10900" s="618"/>
      <c r="FLI10900" s="619"/>
      <c r="FLJ10900" s="620"/>
      <c r="FLK10900" s="620"/>
      <c r="FLL10900" s="620"/>
      <c r="FLM10900" s="617"/>
      <c r="FLN10900" s="618"/>
      <c r="FLO10900" s="619"/>
      <c r="FLP10900" s="620"/>
      <c r="FLQ10900" s="620"/>
      <c r="FLR10900" s="620"/>
      <c r="FLS10900" s="617"/>
      <c r="FLT10900" s="618"/>
      <c r="FLU10900" s="619"/>
      <c r="FLV10900" s="620"/>
      <c r="FLW10900" s="620"/>
      <c r="FLX10900" s="620"/>
      <c r="FLY10900" s="617"/>
      <c r="FLZ10900" s="618"/>
      <c r="FMA10900" s="619"/>
      <c r="FMB10900" s="620"/>
      <c r="FMC10900" s="620"/>
      <c r="FMD10900" s="620"/>
      <c r="FME10900" s="617"/>
      <c r="FMF10900" s="618"/>
      <c r="FMG10900" s="619"/>
      <c r="FMH10900" s="620"/>
      <c r="FMI10900" s="620"/>
      <c r="FMJ10900" s="620"/>
      <c r="FMK10900" s="617"/>
      <c r="FML10900" s="618"/>
      <c r="FMM10900" s="619"/>
      <c r="FMN10900" s="620"/>
      <c r="FMO10900" s="620"/>
      <c r="FMP10900" s="620"/>
      <c r="FMQ10900" s="617"/>
      <c r="FMR10900" s="618"/>
      <c r="FMS10900" s="619"/>
      <c r="FMT10900" s="620"/>
      <c r="FMU10900" s="620"/>
      <c r="FMV10900" s="620"/>
      <c r="FMW10900" s="617"/>
      <c r="FMX10900" s="618"/>
      <c r="FMY10900" s="619"/>
      <c r="FMZ10900" s="620"/>
      <c r="FNA10900" s="620"/>
      <c r="FNB10900" s="620"/>
      <c r="FNC10900" s="617"/>
      <c r="FND10900" s="618"/>
      <c r="FNE10900" s="619"/>
      <c r="FNF10900" s="620"/>
      <c r="FNG10900" s="620"/>
      <c r="FNH10900" s="620"/>
      <c r="FNI10900" s="617"/>
      <c r="FNJ10900" s="618"/>
      <c r="FNK10900" s="619"/>
      <c r="FNL10900" s="620"/>
      <c r="FNM10900" s="620"/>
      <c r="FNN10900" s="620"/>
      <c r="FNO10900" s="617"/>
      <c r="FNP10900" s="618"/>
      <c r="FNQ10900" s="619"/>
      <c r="FNR10900" s="620"/>
      <c r="FNS10900" s="620"/>
      <c r="FNT10900" s="620"/>
      <c r="FNU10900" s="617"/>
      <c r="FNV10900" s="618"/>
      <c r="FNW10900" s="619"/>
      <c r="FNX10900" s="620"/>
      <c r="FNY10900" s="620"/>
      <c r="FNZ10900" s="620"/>
      <c r="FOA10900" s="617"/>
      <c r="FOB10900" s="618"/>
      <c r="FOC10900" s="619"/>
      <c r="FOD10900" s="620"/>
      <c r="FOE10900" s="620"/>
      <c r="FOF10900" s="620"/>
      <c r="FOG10900" s="617"/>
      <c r="FOH10900" s="618"/>
      <c r="FOI10900" s="619"/>
      <c r="FOJ10900" s="620"/>
      <c r="FOK10900" s="620"/>
      <c r="FOL10900" s="620"/>
      <c r="FOM10900" s="617"/>
      <c r="FON10900" s="618"/>
      <c r="FOO10900" s="619"/>
      <c r="FOP10900" s="620"/>
      <c r="FOQ10900" s="620"/>
      <c r="FOR10900" s="620"/>
      <c r="FOS10900" s="617"/>
      <c r="FOT10900" s="618"/>
      <c r="FOU10900" s="619"/>
      <c r="FOV10900" s="620"/>
      <c r="FOW10900" s="620"/>
      <c r="FOX10900" s="620"/>
      <c r="FOY10900" s="617"/>
      <c r="FOZ10900" s="618"/>
      <c r="FPA10900" s="619"/>
      <c r="FPB10900" s="620"/>
      <c r="FPC10900" s="620"/>
      <c r="FPD10900" s="620"/>
      <c r="FPE10900" s="617"/>
      <c r="FPF10900" s="618"/>
      <c r="FPG10900" s="619"/>
      <c r="FPH10900" s="620"/>
      <c r="FPI10900" s="620"/>
      <c r="FPJ10900" s="620"/>
      <c r="FPK10900" s="617"/>
      <c r="FPL10900" s="618"/>
      <c r="FPM10900" s="619"/>
      <c r="FPN10900" s="620"/>
      <c r="FPO10900" s="620"/>
      <c r="FPP10900" s="620"/>
      <c r="FPQ10900" s="617"/>
      <c r="FPR10900" s="618"/>
      <c r="FPS10900" s="619"/>
      <c r="FPT10900" s="620"/>
      <c r="FPU10900" s="620"/>
      <c r="FPV10900" s="620"/>
      <c r="FPW10900" s="617"/>
      <c r="FPX10900" s="618"/>
      <c r="FPY10900" s="619"/>
      <c r="FPZ10900" s="620"/>
      <c r="FQA10900" s="620"/>
      <c r="FQB10900" s="620"/>
      <c r="FQC10900" s="617"/>
      <c r="FQD10900" s="618"/>
      <c r="FQE10900" s="619"/>
      <c r="FQF10900" s="620"/>
      <c r="FQG10900" s="620"/>
      <c r="FQH10900" s="620"/>
      <c r="FQI10900" s="617"/>
      <c r="FQJ10900" s="618"/>
      <c r="FQK10900" s="619"/>
      <c r="FQL10900" s="620"/>
      <c r="FQM10900" s="620"/>
      <c r="FQN10900" s="620"/>
      <c r="FQO10900" s="617"/>
      <c r="FQP10900" s="618"/>
      <c r="FQQ10900" s="619"/>
      <c r="FQR10900" s="620"/>
      <c r="FQS10900" s="620"/>
      <c r="FQT10900" s="620"/>
      <c r="FQU10900" s="617"/>
      <c r="FQV10900" s="618"/>
      <c r="FQW10900" s="619"/>
      <c r="FQX10900" s="620"/>
      <c r="FQY10900" s="620"/>
      <c r="FQZ10900" s="620"/>
      <c r="FRA10900" s="617"/>
      <c r="FRB10900" s="618"/>
      <c r="FRC10900" s="619"/>
      <c r="FRD10900" s="620"/>
      <c r="FRE10900" s="620"/>
      <c r="FRF10900" s="620"/>
      <c r="FRG10900" s="617"/>
      <c r="FRH10900" s="618"/>
      <c r="FRI10900" s="619"/>
      <c r="FRJ10900" s="620"/>
      <c r="FRK10900" s="620"/>
      <c r="FRL10900" s="620"/>
      <c r="FRM10900" s="617"/>
      <c r="FRN10900" s="618"/>
      <c r="FRO10900" s="619"/>
      <c r="FRP10900" s="620"/>
      <c r="FRQ10900" s="620"/>
      <c r="FRR10900" s="620"/>
      <c r="FRS10900" s="617"/>
      <c r="FRT10900" s="618"/>
      <c r="FRU10900" s="619"/>
      <c r="FRV10900" s="620"/>
      <c r="FRW10900" s="620"/>
      <c r="FRX10900" s="620"/>
      <c r="FRY10900" s="617"/>
      <c r="FRZ10900" s="618"/>
      <c r="FSA10900" s="619"/>
      <c r="FSB10900" s="620"/>
      <c r="FSC10900" s="620"/>
      <c r="FSD10900" s="620"/>
      <c r="FSE10900" s="617"/>
      <c r="FSF10900" s="618"/>
      <c r="FSG10900" s="619"/>
      <c r="FSH10900" s="620"/>
      <c r="FSI10900" s="620"/>
      <c r="FSJ10900" s="620"/>
      <c r="FSK10900" s="617"/>
      <c r="FSL10900" s="618"/>
      <c r="FSM10900" s="619"/>
      <c r="FSN10900" s="620"/>
      <c r="FSO10900" s="620"/>
      <c r="FSP10900" s="620"/>
      <c r="FSQ10900" s="617"/>
      <c r="FSR10900" s="618"/>
      <c r="FSS10900" s="619"/>
      <c r="FST10900" s="620"/>
      <c r="FSU10900" s="620"/>
      <c r="FSV10900" s="620"/>
      <c r="FSW10900" s="617"/>
      <c r="FSX10900" s="618"/>
      <c r="FSY10900" s="619"/>
      <c r="FSZ10900" s="620"/>
      <c r="FTA10900" s="620"/>
      <c r="FTB10900" s="620"/>
      <c r="FTC10900" s="617"/>
      <c r="FTD10900" s="618"/>
      <c r="FTE10900" s="619"/>
      <c r="FTF10900" s="620"/>
      <c r="FTG10900" s="620"/>
      <c r="FTH10900" s="620"/>
      <c r="FTI10900" s="617"/>
      <c r="FTJ10900" s="618"/>
      <c r="FTK10900" s="619"/>
      <c r="FTL10900" s="620"/>
      <c r="FTM10900" s="620"/>
      <c r="FTN10900" s="620"/>
      <c r="FTO10900" s="617"/>
      <c r="FTP10900" s="618"/>
      <c r="FTQ10900" s="619"/>
      <c r="FTR10900" s="620"/>
      <c r="FTS10900" s="620"/>
      <c r="FTT10900" s="620"/>
      <c r="FTU10900" s="617"/>
      <c r="FTV10900" s="618"/>
      <c r="FTW10900" s="619"/>
      <c r="FTX10900" s="620"/>
      <c r="FTY10900" s="620"/>
      <c r="FTZ10900" s="620"/>
      <c r="FUA10900" s="617"/>
      <c r="FUB10900" s="618"/>
      <c r="FUC10900" s="619"/>
      <c r="FUD10900" s="620"/>
      <c r="FUE10900" s="620"/>
      <c r="FUF10900" s="620"/>
      <c r="FUG10900" s="617"/>
      <c r="FUH10900" s="618"/>
      <c r="FUI10900" s="619"/>
      <c r="FUJ10900" s="620"/>
      <c r="FUK10900" s="620"/>
      <c r="FUL10900" s="620"/>
      <c r="FUM10900" s="617"/>
      <c r="FUN10900" s="618"/>
      <c r="FUO10900" s="619"/>
      <c r="FUP10900" s="620"/>
      <c r="FUQ10900" s="620"/>
      <c r="FUR10900" s="620"/>
      <c r="FUS10900" s="617"/>
      <c r="FUT10900" s="618"/>
      <c r="FUU10900" s="619"/>
      <c r="FUV10900" s="620"/>
      <c r="FUW10900" s="620"/>
      <c r="FUX10900" s="620"/>
      <c r="FUY10900" s="617"/>
      <c r="FUZ10900" s="618"/>
      <c r="FVA10900" s="619"/>
      <c r="FVB10900" s="620"/>
      <c r="FVC10900" s="620"/>
      <c r="FVD10900" s="620"/>
      <c r="FVE10900" s="617"/>
      <c r="FVF10900" s="618"/>
      <c r="FVG10900" s="619"/>
      <c r="FVH10900" s="620"/>
      <c r="FVI10900" s="620"/>
      <c r="FVJ10900" s="620"/>
      <c r="FVK10900" s="617"/>
      <c r="FVL10900" s="618"/>
      <c r="FVM10900" s="619"/>
      <c r="FVN10900" s="620"/>
      <c r="FVO10900" s="620"/>
      <c r="FVP10900" s="620"/>
      <c r="FVQ10900" s="617"/>
      <c r="FVR10900" s="618"/>
      <c r="FVS10900" s="619"/>
      <c r="FVT10900" s="620"/>
      <c r="FVU10900" s="620"/>
      <c r="FVV10900" s="620"/>
      <c r="FVW10900" s="617"/>
      <c r="FVX10900" s="618"/>
      <c r="FVY10900" s="619"/>
      <c r="FVZ10900" s="620"/>
      <c r="FWA10900" s="620"/>
      <c r="FWB10900" s="620"/>
      <c r="FWC10900" s="617"/>
      <c r="FWD10900" s="618"/>
      <c r="FWE10900" s="619"/>
      <c r="FWF10900" s="620"/>
      <c r="FWG10900" s="620"/>
      <c r="FWH10900" s="620"/>
      <c r="FWI10900" s="617"/>
      <c r="FWJ10900" s="618"/>
      <c r="FWK10900" s="619"/>
      <c r="FWL10900" s="620"/>
      <c r="FWM10900" s="620"/>
      <c r="FWN10900" s="620"/>
      <c r="FWO10900" s="617"/>
      <c r="FWP10900" s="618"/>
      <c r="FWQ10900" s="619"/>
      <c r="FWR10900" s="620"/>
      <c r="FWS10900" s="620"/>
      <c r="FWT10900" s="620"/>
      <c r="FWU10900" s="617"/>
      <c r="FWV10900" s="618"/>
      <c r="FWW10900" s="619"/>
      <c r="FWX10900" s="620"/>
      <c r="FWY10900" s="620"/>
      <c r="FWZ10900" s="620"/>
      <c r="FXA10900" s="617"/>
      <c r="FXB10900" s="618"/>
      <c r="FXC10900" s="619"/>
      <c r="FXD10900" s="620"/>
      <c r="FXE10900" s="620"/>
      <c r="FXF10900" s="620"/>
      <c r="FXG10900" s="617"/>
      <c r="FXH10900" s="618"/>
      <c r="FXI10900" s="619"/>
      <c r="FXJ10900" s="620"/>
      <c r="FXK10900" s="620"/>
      <c r="FXL10900" s="620"/>
      <c r="FXM10900" s="617"/>
      <c r="FXN10900" s="618"/>
      <c r="FXO10900" s="619"/>
      <c r="FXP10900" s="620"/>
      <c r="FXQ10900" s="620"/>
      <c r="FXR10900" s="620"/>
      <c r="FXS10900" s="617"/>
      <c r="FXT10900" s="618"/>
      <c r="FXU10900" s="619"/>
      <c r="FXV10900" s="620"/>
      <c r="FXW10900" s="620"/>
      <c r="FXX10900" s="620"/>
      <c r="FXY10900" s="617"/>
      <c r="FXZ10900" s="618"/>
      <c r="FYA10900" s="619"/>
      <c r="FYB10900" s="620"/>
      <c r="FYC10900" s="620"/>
      <c r="FYD10900" s="620"/>
      <c r="FYE10900" s="617"/>
      <c r="FYF10900" s="618"/>
      <c r="FYG10900" s="619"/>
      <c r="FYH10900" s="620"/>
      <c r="FYI10900" s="620"/>
      <c r="FYJ10900" s="620"/>
      <c r="FYK10900" s="617"/>
      <c r="FYL10900" s="618"/>
      <c r="FYM10900" s="619"/>
      <c r="FYN10900" s="620"/>
      <c r="FYO10900" s="620"/>
      <c r="FYP10900" s="620"/>
      <c r="FYQ10900" s="617"/>
      <c r="FYR10900" s="618"/>
      <c r="FYS10900" s="619"/>
      <c r="FYT10900" s="620"/>
      <c r="FYU10900" s="620"/>
      <c r="FYV10900" s="620"/>
      <c r="FYW10900" s="617"/>
      <c r="FYX10900" s="618"/>
      <c r="FYY10900" s="619"/>
      <c r="FYZ10900" s="620"/>
      <c r="FZA10900" s="620"/>
      <c r="FZB10900" s="620"/>
      <c r="FZC10900" s="617"/>
      <c r="FZD10900" s="618"/>
      <c r="FZE10900" s="619"/>
      <c r="FZF10900" s="620"/>
      <c r="FZG10900" s="620"/>
      <c r="FZH10900" s="620"/>
      <c r="FZI10900" s="617"/>
      <c r="FZJ10900" s="618"/>
      <c r="FZK10900" s="619"/>
      <c r="FZL10900" s="620"/>
      <c r="FZM10900" s="620"/>
      <c r="FZN10900" s="620"/>
      <c r="FZO10900" s="617"/>
      <c r="FZP10900" s="618"/>
      <c r="FZQ10900" s="619"/>
      <c r="FZR10900" s="620"/>
      <c r="FZS10900" s="620"/>
      <c r="FZT10900" s="620"/>
      <c r="FZU10900" s="617"/>
      <c r="FZV10900" s="618"/>
      <c r="FZW10900" s="619"/>
      <c r="FZX10900" s="620"/>
      <c r="FZY10900" s="620"/>
      <c r="FZZ10900" s="620"/>
      <c r="GAA10900" s="617"/>
      <c r="GAB10900" s="618"/>
      <c r="GAC10900" s="619"/>
      <c r="GAD10900" s="620"/>
      <c r="GAE10900" s="620"/>
      <c r="GAF10900" s="620"/>
      <c r="GAG10900" s="617"/>
      <c r="GAH10900" s="618"/>
      <c r="GAI10900" s="619"/>
      <c r="GAJ10900" s="620"/>
      <c r="GAK10900" s="620"/>
      <c r="GAL10900" s="620"/>
      <c r="GAM10900" s="617"/>
      <c r="GAN10900" s="618"/>
      <c r="GAO10900" s="619"/>
      <c r="GAP10900" s="620"/>
      <c r="GAQ10900" s="620"/>
      <c r="GAR10900" s="620"/>
      <c r="GAS10900" s="617"/>
      <c r="GAT10900" s="618"/>
      <c r="GAU10900" s="619"/>
      <c r="GAV10900" s="620"/>
      <c r="GAW10900" s="620"/>
      <c r="GAX10900" s="620"/>
      <c r="GAY10900" s="617"/>
      <c r="GAZ10900" s="618"/>
      <c r="GBA10900" s="619"/>
      <c r="GBB10900" s="620"/>
      <c r="GBC10900" s="620"/>
      <c r="GBD10900" s="620"/>
      <c r="GBE10900" s="617"/>
      <c r="GBF10900" s="618"/>
      <c r="GBG10900" s="619"/>
      <c r="GBH10900" s="620"/>
      <c r="GBI10900" s="620"/>
      <c r="GBJ10900" s="620"/>
      <c r="GBK10900" s="617"/>
      <c r="GBL10900" s="618"/>
      <c r="GBM10900" s="619"/>
      <c r="GBN10900" s="620"/>
      <c r="GBO10900" s="620"/>
      <c r="GBP10900" s="620"/>
      <c r="GBQ10900" s="617"/>
      <c r="GBR10900" s="618"/>
      <c r="GBS10900" s="619"/>
      <c r="GBT10900" s="620"/>
      <c r="GBU10900" s="620"/>
      <c r="GBV10900" s="620"/>
      <c r="GBW10900" s="617"/>
      <c r="GBX10900" s="618"/>
      <c r="GBY10900" s="619"/>
      <c r="GBZ10900" s="620"/>
      <c r="GCA10900" s="620"/>
      <c r="GCB10900" s="620"/>
      <c r="GCC10900" s="617"/>
      <c r="GCD10900" s="618"/>
      <c r="GCE10900" s="619"/>
      <c r="GCF10900" s="620"/>
      <c r="GCG10900" s="620"/>
      <c r="GCH10900" s="620"/>
      <c r="GCI10900" s="617"/>
      <c r="GCJ10900" s="618"/>
      <c r="GCK10900" s="619"/>
      <c r="GCL10900" s="620"/>
      <c r="GCM10900" s="620"/>
      <c r="GCN10900" s="620"/>
      <c r="GCO10900" s="617"/>
      <c r="GCP10900" s="618"/>
      <c r="GCQ10900" s="619"/>
      <c r="GCR10900" s="620"/>
      <c r="GCS10900" s="620"/>
      <c r="GCT10900" s="620"/>
      <c r="GCU10900" s="617"/>
      <c r="GCV10900" s="618"/>
      <c r="GCW10900" s="619"/>
      <c r="GCX10900" s="620"/>
      <c r="GCY10900" s="620"/>
      <c r="GCZ10900" s="620"/>
      <c r="GDA10900" s="617"/>
      <c r="GDB10900" s="618"/>
      <c r="GDC10900" s="619"/>
      <c r="GDD10900" s="620"/>
      <c r="GDE10900" s="620"/>
      <c r="GDF10900" s="620"/>
      <c r="GDG10900" s="617"/>
      <c r="GDH10900" s="618"/>
      <c r="GDI10900" s="619"/>
      <c r="GDJ10900" s="620"/>
      <c r="GDK10900" s="620"/>
      <c r="GDL10900" s="620"/>
      <c r="GDM10900" s="617"/>
      <c r="GDN10900" s="618"/>
      <c r="GDO10900" s="619"/>
      <c r="GDP10900" s="620"/>
      <c r="GDQ10900" s="620"/>
      <c r="GDR10900" s="620"/>
      <c r="GDS10900" s="617"/>
      <c r="GDT10900" s="618"/>
      <c r="GDU10900" s="619"/>
      <c r="GDV10900" s="620"/>
      <c r="GDW10900" s="620"/>
      <c r="GDX10900" s="620"/>
      <c r="GDY10900" s="617"/>
      <c r="GDZ10900" s="618"/>
      <c r="GEA10900" s="619"/>
      <c r="GEB10900" s="620"/>
      <c r="GEC10900" s="620"/>
      <c r="GED10900" s="620"/>
      <c r="GEE10900" s="617"/>
      <c r="GEF10900" s="618"/>
      <c r="GEG10900" s="619"/>
      <c r="GEH10900" s="620"/>
      <c r="GEI10900" s="620"/>
      <c r="GEJ10900" s="620"/>
      <c r="GEK10900" s="617"/>
      <c r="GEL10900" s="618"/>
      <c r="GEM10900" s="619"/>
      <c r="GEN10900" s="620"/>
      <c r="GEO10900" s="620"/>
      <c r="GEP10900" s="620"/>
      <c r="GEQ10900" s="617"/>
      <c r="GER10900" s="618"/>
      <c r="GES10900" s="619"/>
      <c r="GET10900" s="620"/>
      <c r="GEU10900" s="620"/>
      <c r="GEV10900" s="620"/>
      <c r="GEW10900" s="617"/>
      <c r="GEX10900" s="618"/>
      <c r="GEY10900" s="619"/>
      <c r="GEZ10900" s="620"/>
      <c r="GFA10900" s="620"/>
      <c r="GFB10900" s="620"/>
      <c r="GFC10900" s="617"/>
      <c r="GFD10900" s="618"/>
      <c r="GFE10900" s="619"/>
      <c r="GFF10900" s="620"/>
      <c r="GFG10900" s="620"/>
      <c r="GFH10900" s="620"/>
      <c r="GFI10900" s="617"/>
      <c r="GFJ10900" s="618"/>
      <c r="GFK10900" s="619"/>
      <c r="GFL10900" s="620"/>
      <c r="GFM10900" s="620"/>
      <c r="GFN10900" s="620"/>
      <c r="GFO10900" s="617"/>
      <c r="GFP10900" s="618"/>
      <c r="GFQ10900" s="619"/>
      <c r="GFR10900" s="620"/>
      <c r="GFS10900" s="620"/>
      <c r="GFT10900" s="620"/>
      <c r="GFU10900" s="617"/>
      <c r="GFV10900" s="618"/>
      <c r="GFW10900" s="619"/>
      <c r="GFX10900" s="620"/>
      <c r="GFY10900" s="620"/>
      <c r="GFZ10900" s="620"/>
      <c r="GGA10900" s="617"/>
      <c r="GGB10900" s="618"/>
      <c r="GGC10900" s="619"/>
      <c r="GGD10900" s="620"/>
      <c r="GGE10900" s="620"/>
      <c r="GGF10900" s="620"/>
      <c r="GGG10900" s="617"/>
      <c r="GGH10900" s="618"/>
      <c r="GGI10900" s="619"/>
      <c r="GGJ10900" s="620"/>
      <c r="GGK10900" s="620"/>
      <c r="GGL10900" s="620"/>
      <c r="GGM10900" s="617"/>
      <c r="GGN10900" s="618"/>
      <c r="GGO10900" s="619"/>
      <c r="GGP10900" s="620"/>
      <c r="GGQ10900" s="620"/>
      <c r="GGR10900" s="620"/>
      <c r="GGS10900" s="617"/>
      <c r="GGT10900" s="618"/>
      <c r="GGU10900" s="619"/>
      <c r="GGV10900" s="620"/>
      <c r="GGW10900" s="620"/>
      <c r="GGX10900" s="620"/>
      <c r="GGY10900" s="617"/>
      <c r="GGZ10900" s="618"/>
      <c r="GHA10900" s="619"/>
      <c r="GHB10900" s="620"/>
      <c r="GHC10900" s="620"/>
      <c r="GHD10900" s="620"/>
      <c r="GHE10900" s="617"/>
      <c r="GHF10900" s="618"/>
      <c r="GHG10900" s="619"/>
      <c r="GHH10900" s="620"/>
      <c r="GHI10900" s="620"/>
      <c r="GHJ10900" s="620"/>
      <c r="GHK10900" s="617"/>
      <c r="GHL10900" s="618"/>
      <c r="GHM10900" s="619"/>
      <c r="GHN10900" s="620"/>
      <c r="GHO10900" s="620"/>
      <c r="GHP10900" s="620"/>
      <c r="GHQ10900" s="617"/>
      <c r="GHR10900" s="618"/>
      <c r="GHS10900" s="619"/>
      <c r="GHT10900" s="620"/>
      <c r="GHU10900" s="620"/>
      <c r="GHV10900" s="620"/>
      <c r="GHW10900" s="617"/>
      <c r="GHX10900" s="618"/>
      <c r="GHY10900" s="619"/>
      <c r="GHZ10900" s="620"/>
      <c r="GIA10900" s="620"/>
      <c r="GIB10900" s="620"/>
      <c r="GIC10900" s="617"/>
      <c r="GID10900" s="618"/>
      <c r="GIE10900" s="619"/>
      <c r="GIF10900" s="620"/>
      <c r="GIG10900" s="620"/>
      <c r="GIH10900" s="620"/>
      <c r="GII10900" s="617"/>
      <c r="GIJ10900" s="618"/>
      <c r="GIK10900" s="619"/>
      <c r="GIL10900" s="620"/>
      <c r="GIM10900" s="620"/>
      <c r="GIN10900" s="620"/>
      <c r="GIO10900" s="617"/>
      <c r="GIP10900" s="618"/>
      <c r="GIQ10900" s="619"/>
      <c r="GIR10900" s="620"/>
      <c r="GIS10900" s="620"/>
      <c r="GIT10900" s="620"/>
      <c r="GIU10900" s="617"/>
      <c r="GIV10900" s="618"/>
      <c r="GIW10900" s="619"/>
      <c r="GIX10900" s="620"/>
      <c r="GIY10900" s="620"/>
      <c r="GIZ10900" s="620"/>
      <c r="GJA10900" s="617"/>
      <c r="GJB10900" s="618"/>
      <c r="GJC10900" s="619"/>
      <c r="GJD10900" s="620"/>
      <c r="GJE10900" s="620"/>
      <c r="GJF10900" s="620"/>
      <c r="GJG10900" s="617"/>
      <c r="GJH10900" s="618"/>
      <c r="GJI10900" s="619"/>
      <c r="GJJ10900" s="620"/>
      <c r="GJK10900" s="620"/>
      <c r="GJL10900" s="620"/>
      <c r="GJM10900" s="617"/>
      <c r="GJN10900" s="618"/>
      <c r="GJO10900" s="619"/>
      <c r="GJP10900" s="620"/>
      <c r="GJQ10900" s="620"/>
      <c r="GJR10900" s="620"/>
      <c r="GJS10900" s="617"/>
      <c r="GJT10900" s="618"/>
      <c r="GJU10900" s="619"/>
      <c r="GJV10900" s="620"/>
      <c r="GJW10900" s="620"/>
      <c r="GJX10900" s="620"/>
      <c r="GJY10900" s="617"/>
      <c r="GJZ10900" s="618"/>
      <c r="GKA10900" s="619"/>
      <c r="GKB10900" s="620"/>
      <c r="GKC10900" s="620"/>
      <c r="GKD10900" s="620"/>
      <c r="GKE10900" s="617"/>
      <c r="GKF10900" s="618"/>
      <c r="GKG10900" s="619"/>
      <c r="GKH10900" s="620"/>
      <c r="GKI10900" s="620"/>
      <c r="GKJ10900" s="620"/>
      <c r="GKK10900" s="617"/>
      <c r="GKL10900" s="618"/>
      <c r="GKM10900" s="619"/>
      <c r="GKN10900" s="620"/>
      <c r="GKO10900" s="620"/>
      <c r="GKP10900" s="620"/>
      <c r="GKQ10900" s="617"/>
      <c r="GKR10900" s="618"/>
      <c r="GKS10900" s="619"/>
      <c r="GKT10900" s="620"/>
      <c r="GKU10900" s="620"/>
      <c r="GKV10900" s="620"/>
      <c r="GKW10900" s="617"/>
      <c r="GKX10900" s="618"/>
      <c r="GKY10900" s="619"/>
      <c r="GKZ10900" s="620"/>
      <c r="GLA10900" s="620"/>
      <c r="GLB10900" s="620"/>
      <c r="GLC10900" s="617"/>
      <c r="GLD10900" s="618"/>
      <c r="GLE10900" s="619"/>
      <c r="GLF10900" s="620"/>
      <c r="GLG10900" s="620"/>
      <c r="GLH10900" s="620"/>
      <c r="GLI10900" s="617"/>
      <c r="GLJ10900" s="618"/>
      <c r="GLK10900" s="619"/>
      <c r="GLL10900" s="620"/>
      <c r="GLM10900" s="620"/>
      <c r="GLN10900" s="620"/>
      <c r="GLO10900" s="617"/>
      <c r="GLP10900" s="618"/>
      <c r="GLQ10900" s="619"/>
      <c r="GLR10900" s="620"/>
      <c r="GLS10900" s="620"/>
      <c r="GLT10900" s="620"/>
      <c r="GLU10900" s="617"/>
      <c r="GLV10900" s="618"/>
      <c r="GLW10900" s="619"/>
      <c r="GLX10900" s="620"/>
      <c r="GLY10900" s="620"/>
      <c r="GLZ10900" s="620"/>
      <c r="GMA10900" s="617"/>
      <c r="GMB10900" s="618"/>
      <c r="GMC10900" s="619"/>
      <c r="GMD10900" s="620"/>
      <c r="GME10900" s="620"/>
      <c r="GMF10900" s="620"/>
      <c r="GMG10900" s="617"/>
      <c r="GMH10900" s="618"/>
      <c r="GMI10900" s="619"/>
      <c r="GMJ10900" s="620"/>
      <c r="GMK10900" s="620"/>
      <c r="GML10900" s="620"/>
      <c r="GMM10900" s="617"/>
      <c r="GMN10900" s="618"/>
      <c r="GMO10900" s="619"/>
      <c r="GMP10900" s="620"/>
      <c r="GMQ10900" s="620"/>
      <c r="GMR10900" s="620"/>
      <c r="GMS10900" s="617"/>
      <c r="GMT10900" s="618"/>
      <c r="GMU10900" s="619"/>
      <c r="GMV10900" s="620"/>
      <c r="GMW10900" s="620"/>
      <c r="GMX10900" s="620"/>
      <c r="GMY10900" s="617"/>
      <c r="GMZ10900" s="618"/>
      <c r="GNA10900" s="619"/>
      <c r="GNB10900" s="620"/>
      <c r="GNC10900" s="620"/>
      <c r="GND10900" s="620"/>
      <c r="GNE10900" s="617"/>
      <c r="GNF10900" s="618"/>
      <c r="GNG10900" s="619"/>
      <c r="GNH10900" s="620"/>
      <c r="GNI10900" s="620"/>
      <c r="GNJ10900" s="620"/>
      <c r="GNK10900" s="617"/>
      <c r="GNL10900" s="618"/>
      <c r="GNM10900" s="619"/>
      <c r="GNN10900" s="620"/>
      <c r="GNO10900" s="620"/>
      <c r="GNP10900" s="620"/>
      <c r="GNQ10900" s="617"/>
      <c r="GNR10900" s="618"/>
      <c r="GNS10900" s="619"/>
      <c r="GNT10900" s="620"/>
      <c r="GNU10900" s="620"/>
      <c r="GNV10900" s="620"/>
      <c r="GNW10900" s="617"/>
      <c r="GNX10900" s="618"/>
      <c r="GNY10900" s="619"/>
      <c r="GNZ10900" s="620"/>
      <c r="GOA10900" s="620"/>
      <c r="GOB10900" s="620"/>
      <c r="GOC10900" s="617"/>
      <c r="GOD10900" s="618"/>
      <c r="GOE10900" s="619"/>
      <c r="GOF10900" s="620"/>
      <c r="GOG10900" s="620"/>
      <c r="GOH10900" s="620"/>
      <c r="GOI10900" s="617"/>
      <c r="GOJ10900" s="618"/>
      <c r="GOK10900" s="619"/>
      <c r="GOL10900" s="620"/>
      <c r="GOM10900" s="620"/>
      <c r="GON10900" s="620"/>
      <c r="GOO10900" s="617"/>
      <c r="GOP10900" s="618"/>
      <c r="GOQ10900" s="619"/>
      <c r="GOR10900" s="620"/>
      <c r="GOS10900" s="620"/>
      <c r="GOT10900" s="620"/>
      <c r="GOU10900" s="617"/>
      <c r="GOV10900" s="618"/>
      <c r="GOW10900" s="619"/>
      <c r="GOX10900" s="620"/>
      <c r="GOY10900" s="620"/>
      <c r="GOZ10900" s="620"/>
      <c r="GPA10900" s="617"/>
      <c r="GPB10900" s="618"/>
      <c r="GPC10900" s="619"/>
      <c r="GPD10900" s="620"/>
      <c r="GPE10900" s="620"/>
      <c r="GPF10900" s="620"/>
      <c r="GPG10900" s="617"/>
      <c r="GPH10900" s="618"/>
      <c r="GPI10900" s="619"/>
      <c r="GPJ10900" s="620"/>
      <c r="GPK10900" s="620"/>
      <c r="GPL10900" s="620"/>
      <c r="GPM10900" s="617"/>
      <c r="GPN10900" s="618"/>
      <c r="GPO10900" s="619"/>
      <c r="GPP10900" s="620"/>
      <c r="GPQ10900" s="620"/>
      <c r="GPR10900" s="620"/>
      <c r="GPS10900" s="617"/>
      <c r="GPT10900" s="618"/>
      <c r="GPU10900" s="619"/>
      <c r="GPV10900" s="620"/>
      <c r="GPW10900" s="620"/>
      <c r="GPX10900" s="620"/>
      <c r="GPY10900" s="617"/>
      <c r="GPZ10900" s="618"/>
      <c r="GQA10900" s="619"/>
      <c r="GQB10900" s="620"/>
      <c r="GQC10900" s="620"/>
      <c r="GQD10900" s="620"/>
      <c r="GQE10900" s="617"/>
      <c r="GQF10900" s="618"/>
      <c r="GQG10900" s="619"/>
      <c r="GQH10900" s="620"/>
      <c r="GQI10900" s="620"/>
      <c r="GQJ10900" s="620"/>
      <c r="GQK10900" s="617"/>
      <c r="GQL10900" s="618"/>
      <c r="GQM10900" s="619"/>
      <c r="GQN10900" s="620"/>
      <c r="GQO10900" s="620"/>
      <c r="GQP10900" s="620"/>
      <c r="GQQ10900" s="617"/>
      <c r="GQR10900" s="618"/>
      <c r="GQS10900" s="619"/>
      <c r="GQT10900" s="620"/>
      <c r="GQU10900" s="620"/>
      <c r="GQV10900" s="620"/>
      <c r="GQW10900" s="617"/>
      <c r="GQX10900" s="618"/>
      <c r="GQY10900" s="619"/>
      <c r="GQZ10900" s="620"/>
      <c r="GRA10900" s="620"/>
      <c r="GRB10900" s="620"/>
      <c r="GRC10900" s="617"/>
      <c r="GRD10900" s="618"/>
      <c r="GRE10900" s="619"/>
      <c r="GRF10900" s="620"/>
      <c r="GRG10900" s="620"/>
      <c r="GRH10900" s="620"/>
      <c r="GRI10900" s="617"/>
      <c r="GRJ10900" s="618"/>
      <c r="GRK10900" s="619"/>
      <c r="GRL10900" s="620"/>
      <c r="GRM10900" s="620"/>
      <c r="GRN10900" s="620"/>
      <c r="GRO10900" s="617"/>
      <c r="GRP10900" s="618"/>
      <c r="GRQ10900" s="619"/>
      <c r="GRR10900" s="620"/>
      <c r="GRS10900" s="620"/>
      <c r="GRT10900" s="620"/>
      <c r="GRU10900" s="617"/>
      <c r="GRV10900" s="618"/>
      <c r="GRW10900" s="619"/>
      <c r="GRX10900" s="620"/>
      <c r="GRY10900" s="620"/>
      <c r="GRZ10900" s="620"/>
      <c r="GSA10900" s="617"/>
      <c r="GSB10900" s="618"/>
      <c r="GSC10900" s="619"/>
      <c r="GSD10900" s="620"/>
      <c r="GSE10900" s="620"/>
      <c r="GSF10900" s="620"/>
      <c r="GSG10900" s="617"/>
      <c r="GSH10900" s="618"/>
      <c r="GSI10900" s="619"/>
      <c r="GSJ10900" s="620"/>
      <c r="GSK10900" s="620"/>
      <c r="GSL10900" s="620"/>
      <c r="GSM10900" s="617"/>
      <c r="GSN10900" s="618"/>
      <c r="GSO10900" s="619"/>
      <c r="GSP10900" s="620"/>
      <c r="GSQ10900" s="620"/>
      <c r="GSR10900" s="620"/>
      <c r="GSS10900" s="617"/>
      <c r="GST10900" s="618"/>
      <c r="GSU10900" s="619"/>
      <c r="GSV10900" s="620"/>
      <c r="GSW10900" s="620"/>
      <c r="GSX10900" s="620"/>
      <c r="GSY10900" s="617"/>
      <c r="GSZ10900" s="618"/>
      <c r="GTA10900" s="619"/>
      <c r="GTB10900" s="620"/>
      <c r="GTC10900" s="620"/>
      <c r="GTD10900" s="620"/>
      <c r="GTE10900" s="617"/>
      <c r="GTF10900" s="618"/>
      <c r="GTG10900" s="619"/>
      <c r="GTH10900" s="620"/>
      <c r="GTI10900" s="620"/>
      <c r="GTJ10900" s="620"/>
      <c r="GTK10900" s="617"/>
      <c r="GTL10900" s="618"/>
      <c r="GTM10900" s="619"/>
      <c r="GTN10900" s="620"/>
      <c r="GTO10900" s="620"/>
      <c r="GTP10900" s="620"/>
      <c r="GTQ10900" s="617"/>
      <c r="GTR10900" s="618"/>
      <c r="GTS10900" s="619"/>
      <c r="GTT10900" s="620"/>
      <c r="GTU10900" s="620"/>
      <c r="GTV10900" s="620"/>
      <c r="GTW10900" s="617"/>
      <c r="GTX10900" s="618"/>
      <c r="GTY10900" s="619"/>
      <c r="GTZ10900" s="620"/>
      <c r="GUA10900" s="620"/>
      <c r="GUB10900" s="620"/>
      <c r="GUC10900" s="617"/>
      <c r="GUD10900" s="618"/>
      <c r="GUE10900" s="619"/>
      <c r="GUF10900" s="620"/>
      <c r="GUG10900" s="620"/>
      <c r="GUH10900" s="620"/>
      <c r="GUI10900" s="617"/>
      <c r="GUJ10900" s="618"/>
      <c r="GUK10900" s="619"/>
      <c r="GUL10900" s="620"/>
      <c r="GUM10900" s="620"/>
      <c r="GUN10900" s="620"/>
      <c r="GUO10900" s="617"/>
      <c r="GUP10900" s="618"/>
      <c r="GUQ10900" s="619"/>
      <c r="GUR10900" s="620"/>
      <c r="GUS10900" s="620"/>
      <c r="GUT10900" s="620"/>
      <c r="GUU10900" s="617"/>
      <c r="GUV10900" s="618"/>
      <c r="GUW10900" s="619"/>
      <c r="GUX10900" s="620"/>
      <c r="GUY10900" s="620"/>
      <c r="GUZ10900" s="620"/>
      <c r="GVA10900" s="617"/>
      <c r="GVB10900" s="618"/>
      <c r="GVC10900" s="619"/>
      <c r="GVD10900" s="620"/>
      <c r="GVE10900" s="620"/>
      <c r="GVF10900" s="620"/>
      <c r="GVG10900" s="617"/>
      <c r="GVH10900" s="618"/>
      <c r="GVI10900" s="619"/>
      <c r="GVJ10900" s="620"/>
      <c r="GVK10900" s="620"/>
      <c r="GVL10900" s="620"/>
      <c r="GVM10900" s="617"/>
      <c r="GVN10900" s="618"/>
      <c r="GVO10900" s="619"/>
      <c r="GVP10900" s="620"/>
      <c r="GVQ10900" s="620"/>
      <c r="GVR10900" s="620"/>
      <c r="GVS10900" s="617"/>
      <c r="GVT10900" s="618"/>
      <c r="GVU10900" s="619"/>
      <c r="GVV10900" s="620"/>
      <c r="GVW10900" s="620"/>
      <c r="GVX10900" s="620"/>
      <c r="GVY10900" s="617"/>
      <c r="GVZ10900" s="618"/>
      <c r="GWA10900" s="619"/>
      <c r="GWB10900" s="620"/>
      <c r="GWC10900" s="620"/>
      <c r="GWD10900" s="620"/>
      <c r="GWE10900" s="617"/>
      <c r="GWF10900" s="618"/>
      <c r="GWG10900" s="619"/>
      <c r="GWH10900" s="620"/>
      <c r="GWI10900" s="620"/>
      <c r="GWJ10900" s="620"/>
      <c r="GWK10900" s="617"/>
      <c r="GWL10900" s="618"/>
      <c r="GWM10900" s="619"/>
      <c r="GWN10900" s="620"/>
      <c r="GWO10900" s="620"/>
      <c r="GWP10900" s="620"/>
      <c r="GWQ10900" s="617"/>
      <c r="GWR10900" s="618"/>
      <c r="GWS10900" s="619"/>
      <c r="GWT10900" s="620"/>
      <c r="GWU10900" s="620"/>
      <c r="GWV10900" s="620"/>
      <c r="GWW10900" s="617"/>
      <c r="GWX10900" s="618"/>
      <c r="GWY10900" s="619"/>
      <c r="GWZ10900" s="620"/>
      <c r="GXA10900" s="620"/>
      <c r="GXB10900" s="620"/>
      <c r="GXC10900" s="617"/>
      <c r="GXD10900" s="618"/>
      <c r="GXE10900" s="619"/>
      <c r="GXF10900" s="620"/>
      <c r="GXG10900" s="620"/>
      <c r="GXH10900" s="620"/>
      <c r="GXI10900" s="617"/>
      <c r="GXJ10900" s="618"/>
      <c r="GXK10900" s="619"/>
      <c r="GXL10900" s="620"/>
      <c r="GXM10900" s="620"/>
      <c r="GXN10900" s="620"/>
      <c r="GXO10900" s="617"/>
      <c r="GXP10900" s="618"/>
      <c r="GXQ10900" s="619"/>
      <c r="GXR10900" s="620"/>
      <c r="GXS10900" s="620"/>
      <c r="GXT10900" s="620"/>
      <c r="GXU10900" s="617"/>
      <c r="GXV10900" s="618"/>
      <c r="GXW10900" s="619"/>
      <c r="GXX10900" s="620"/>
      <c r="GXY10900" s="620"/>
      <c r="GXZ10900" s="620"/>
      <c r="GYA10900" s="617"/>
      <c r="GYB10900" s="618"/>
      <c r="GYC10900" s="619"/>
      <c r="GYD10900" s="620"/>
      <c r="GYE10900" s="620"/>
      <c r="GYF10900" s="620"/>
      <c r="GYG10900" s="617"/>
      <c r="GYH10900" s="618"/>
      <c r="GYI10900" s="619"/>
      <c r="GYJ10900" s="620"/>
      <c r="GYK10900" s="620"/>
      <c r="GYL10900" s="620"/>
      <c r="GYM10900" s="617"/>
      <c r="GYN10900" s="618"/>
      <c r="GYO10900" s="619"/>
      <c r="GYP10900" s="620"/>
      <c r="GYQ10900" s="620"/>
      <c r="GYR10900" s="620"/>
      <c r="GYS10900" s="617"/>
      <c r="GYT10900" s="618"/>
      <c r="GYU10900" s="619"/>
      <c r="GYV10900" s="620"/>
      <c r="GYW10900" s="620"/>
      <c r="GYX10900" s="620"/>
      <c r="GYY10900" s="617"/>
      <c r="GYZ10900" s="618"/>
      <c r="GZA10900" s="619"/>
      <c r="GZB10900" s="620"/>
      <c r="GZC10900" s="620"/>
      <c r="GZD10900" s="620"/>
      <c r="GZE10900" s="617"/>
      <c r="GZF10900" s="618"/>
      <c r="GZG10900" s="619"/>
      <c r="GZH10900" s="620"/>
      <c r="GZI10900" s="620"/>
      <c r="GZJ10900" s="620"/>
      <c r="GZK10900" s="617"/>
      <c r="GZL10900" s="618"/>
      <c r="GZM10900" s="619"/>
      <c r="GZN10900" s="620"/>
      <c r="GZO10900" s="620"/>
      <c r="GZP10900" s="620"/>
      <c r="GZQ10900" s="617"/>
      <c r="GZR10900" s="618"/>
      <c r="GZS10900" s="619"/>
      <c r="GZT10900" s="620"/>
      <c r="GZU10900" s="620"/>
      <c r="GZV10900" s="620"/>
      <c r="GZW10900" s="617"/>
      <c r="GZX10900" s="618"/>
      <c r="GZY10900" s="619"/>
      <c r="GZZ10900" s="620"/>
      <c r="HAA10900" s="620"/>
      <c r="HAB10900" s="620"/>
      <c r="HAC10900" s="617"/>
      <c r="HAD10900" s="618"/>
      <c r="HAE10900" s="619"/>
      <c r="HAF10900" s="620"/>
      <c r="HAG10900" s="620"/>
      <c r="HAH10900" s="620"/>
      <c r="HAI10900" s="617"/>
      <c r="HAJ10900" s="618"/>
      <c r="HAK10900" s="619"/>
      <c r="HAL10900" s="620"/>
      <c r="HAM10900" s="620"/>
      <c r="HAN10900" s="620"/>
      <c r="HAO10900" s="617"/>
      <c r="HAP10900" s="618"/>
      <c r="HAQ10900" s="619"/>
      <c r="HAR10900" s="620"/>
      <c r="HAS10900" s="620"/>
      <c r="HAT10900" s="620"/>
      <c r="HAU10900" s="617"/>
      <c r="HAV10900" s="618"/>
      <c r="HAW10900" s="619"/>
      <c r="HAX10900" s="620"/>
      <c r="HAY10900" s="620"/>
      <c r="HAZ10900" s="620"/>
      <c r="HBA10900" s="617"/>
      <c r="HBB10900" s="618"/>
      <c r="HBC10900" s="619"/>
      <c r="HBD10900" s="620"/>
      <c r="HBE10900" s="620"/>
      <c r="HBF10900" s="620"/>
      <c r="HBG10900" s="617"/>
      <c r="HBH10900" s="618"/>
      <c r="HBI10900" s="619"/>
      <c r="HBJ10900" s="620"/>
      <c r="HBK10900" s="620"/>
      <c r="HBL10900" s="620"/>
      <c r="HBM10900" s="617"/>
      <c r="HBN10900" s="618"/>
      <c r="HBO10900" s="619"/>
      <c r="HBP10900" s="620"/>
      <c r="HBQ10900" s="620"/>
      <c r="HBR10900" s="620"/>
      <c r="HBS10900" s="617"/>
      <c r="HBT10900" s="618"/>
      <c r="HBU10900" s="619"/>
      <c r="HBV10900" s="620"/>
      <c r="HBW10900" s="620"/>
      <c r="HBX10900" s="620"/>
      <c r="HBY10900" s="617"/>
      <c r="HBZ10900" s="618"/>
      <c r="HCA10900" s="619"/>
      <c r="HCB10900" s="620"/>
      <c r="HCC10900" s="620"/>
      <c r="HCD10900" s="620"/>
      <c r="HCE10900" s="617"/>
      <c r="HCF10900" s="618"/>
      <c r="HCG10900" s="619"/>
      <c r="HCH10900" s="620"/>
      <c r="HCI10900" s="620"/>
      <c r="HCJ10900" s="620"/>
      <c r="HCK10900" s="617"/>
      <c r="HCL10900" s="618"/>
      <c r="HCM10900" s="619"/>
      <c r="HCN10900" s="620"/>
      <c r="HCO10900" s="620"/>
      <c r="HCP10900" s="620"/>
      <c r="HCQ10900" s="617"/>
      <c r="HCR10900" s="618"/>
      <c r="HCS10900" s="619"/>
      <c r="HCT10900" s="620"/>
      <c r="HCU10900" s="620"/>
      <c r="HCV10900" s="620"/>
      <c r="HCW10900" s="617"/>
      <c r="HCX10900" s="618"/>
      <c r="HCY10900" s="619"/>
      <c r="HCZ10900" s="620"/>
      <c r="HDA10900" s="620"/>
      <c r="HDB10900" s="620"/>
      <c r="HDC10900" s="617"/>
      <c r="HDD10900" s="618"/>
      <c r="HDE10900" s="619"/>
      <c r="HDF10900" s="620"/>
      <c r="HDG10900" s="620"/>
      <c r="HDH10900" s="620"/>
      <c r="HDI10900" s="617"/>
      <c r="HDJ10900" s="618"/>
      <c r="HDK10900" s="619"/>
      <c r="HDL10900" s="620"/>
      <c r="HDM10900" s="620"/>
      <c r="HDN10900" s="620"/>
      <c r="HDO10900" s="617"/>
      <c r="HDP10900" s="618"/>
      <c r="HDQ10900" s="619"/>
      <c r="HDR10900" s="620"/>
      <c r="HDS10900" s="620"/>
      <c r="HDT10900" s="620"/>
      <c r="HDU10900" s="617"/>
      <c r="HDV10900" s="618"/>
      <c r="HDW10900" s="619"/>
      <c r="HDX10900" s="620"/>
      <c r="HDY10900" s="620"/>
      <c r="HDZ10900" s="620"/>
      <c r="HEA10900" s="617"/>
      <c r="HEB10900" s="618"/>
      <c r="HEC10900" s="619"/>
      <c r="HED10900" s="620"/>
      <c r="HEE10900" s="620"/>
      <c r="HEF10900" s="620"/>
      <c r="HEG10900" s="617"/>
      <c r="HEH10900" s="618"/>
      <c r="HEI10900" s="619"/>
      <c r="HEJ10900" s="620"/>
      <c r="HEK10900" s="620"/>
      <c r="HEL10900" s="620"/>
      <c r="HEM10900" s="617"/>
      <c r="HEN10900" s="618"/>
      <c r="HEO10900" s="619"/>
      <c r="HEP10900" s="620"/>
      <c r="HEQ10900" s="620"/>
      <c r="HER10900" s="620"/>
      <c r="HES10900" s="617"/>
      <c r="HET10900" s="618"/>
      <c r="HEU10900" s="619"/>
      <c r="HEV10900" s="620"/>
      <c r="HEW10900" s="620"/>
      <c r="HEX10900" s="620"/>
      <c r="HEY10900" s="617"/>
      <c r="HEZ10900" s="618"/>
      <c r="HFA10900" s="619"/>
      <c r="HFB10900" s="620"/>
      <c r="HFC10900" s="620"/>
      <c r="HFD10900" s="620"/>
      <c r="HFE10900" s="617"/>
      <c r="HFF10900" s="618"/>
      <c r="HFG10900" s="619"/>
      <c r="HFH10900" s="620"/>
      <c r="HFI10900" s="620"/>
      <c r="HFJ10900" s="620"/>
      <c r="HFK10900" s="617"/>
      <c r="HFL10900" s="618"/>
      <c r="HFM10900" s="619"/>
      <c r="HFN10900" s="620"/>
      <c r="HFO10900" s="620"/>
      <c r="HFP10900" s="620"/>
      <c r="HFQ10900" s="617"/>
      <c r="HFR10900" s="618"/>
      <c r="HFS10900" s="619"/>
      <c r="HFT10900" s="620"/>
      <c r="HFU10900" s="620"/>
      <c r="HFV10900" s="620"/>
      <c r="HFW10900" s="617"/>
      <c r="HFX10900" s="618"/>
      <c r="HFY10900" s="619"/>
      <c r="HFZ10900" s="620"/>
      <c r="HGA10900" s="620"/>
      <c r="HGB10900" s="620"/>
      <c r="HGC10900" s="617"/>
      <c r="HGD10900" s="618"/>
      <c r="HGE10900" s="619"/>
      <c r="HGF10900" s="620"/>
      <c r="HGG10900" s="620"/>
      <c r="HGH10900" s="620"/>
      <c r="HGI10900" s="617"/>
      <c r="HGJ10900" s="618"/>
      <c r="HGK10900" s="619"/>
      <c r="HGL10900" s="620"/>
      <c r="HGM10900" s="620"/>
      <c r="HGN10900" s="620"/>
      <c r="HGO10900" s="617"/>
      <c r="HGP10900" s="618"/>
      <c r="HGQ10900" s="619"/>
      <c r="HGR10900" s="620"/>
      <c r="HGS10900" s="620"/>
      <c r="HGT10900" s="620"/>
      <c r="HGU10900" s="617"/>
      <c r="HGV10900" s="618"/>
      <c r="HGW10900" s="619"/>
      <c r="HGX10900" s="620"/>
      <c r="HGY10900" s="620"/>
      <c r="HGZ10900" s="620"/>
      <c r="HHA10900" s="617"/>
      <c r="HHB10900" s="618"/>
      <c r="HHC10900" s="619"/>
      <c r="HHD10900" s="620"/>
      <c r="HHE10900" s="620"/>
      <c r="HHF10900" s="620"/>
      <c r="HHG10900" s="617"/>
      <c r="HHH10900" s="618"/>
      <c r="HHI10900" s="619"/>
      <c r="HHJ10900" s="620"/>
      <c r="HHK10900" s="620"/>
      <c r="HHL10900" s="620"/>
      <c r="HHM10900" s="617"/>
      <c r="HHN10900" s="618"/>
      <c r="HHO10900" s="619"/>
      <c r="HHP10900" s="620"/>
      <c r="HHQ10900" s="620"/>
      <c r="HHR10900" s="620"/>
      <c r="HHS10900" s="617"/>
      <c r="HHT10900" s="618"/>
      <c r="HHU10900" s="619"/>
      <c r="HHV10900" s="620"/>
      <c r="HHW10900" s="620"/>
      <c r="HHX10900" s="620"/>
      <c r="HHY10900" s="617"/>
      <c r="HHZ10900" s="618"/>
      <c r="HIA10900" s="619"/>
      <c r="HIB10900" s="620"/>
      <c r="HIC10900" s="620"/>
      <c r="HID10900" s="620"/>
      <c r="HIE10900" s="617"/>
      <c r="HIF10900" s="618"/>
      <c r="HIG10900" s="619"/>
      <c r="HIH10900" s="620"/>
      <c r="HII10900" s="620"/>
      <c r="HIJ10900" s="620"/>
      <c r="HIK10900" s="617"/>
      <c r="HIL10900" s="618"/>
      <c r="HIM10900" s="619"/>
      <c r="HIN10900" s="620"/>
      <c r="HIO10900" s="620"/>
      <c r="HIP10900" s="620"/>
      <c r="HIQ10900" s="617"/>
      <c r="HIR10900" s="618"/>
      <c r="HIS10900" s="619"/>
      <c r="HIT10900" s="620"/>
      <c r="HIU10900" s="620"/>
      <c r="HIV10900" s="620"/>
      <c r="HIW10900" s="617"/>
      <c r="HIX10900" s="618"/>
      <c r="HIY10900" s="619"/>
      <c r="HIZ10900" s="620"/>
      <c r="HJA10900" s="620"/>
      <c r="HJB10900" s="620"/>
      <c r="HJC10900" s="617"/>
      <c r="HJD10900" s="618"/>
      <c r="HJE10900" s="619"/>
      <c r="HJF10900" s="620"/>
      <c r="HJG10900" s="620"/>
      <c r="HJH10900" s="620"/>
      <c r="HJI10900" s="617"/>
      <c r="HJJ10900" s="618"/>
      <c r="HJK10900" s="619"/>
      <c r="HJL10900" s="620"/>
      <c r="HJM10900" s="620"/>
      <c r="HJN10900" s="620"/>
      <c r="HJO10900" s="617"/>
      <c r="HJP10900" s="618"/>
      <c r="HJQ10900" s="619"/>
      <c r="HJR10900" s="620"/>
      <c r="HJS10900" s="620"/>
      <c r="HJT10900" s="620"/>
      <c r="HJU10900" s="617"/>
      <c r="HJV10900" s="618"/>
      <c r="HJW10900" s="619"/>
      <c r="HJX10900" s="620"/>
      <c r="HJY10900" s="620"/>
      <c r="HJZ10900" s="620"/>
      <c r="HKA10900" s="617"/>
      <c r="HKB10900" s="618"/>
      <c r="HKC10900" s="619"/>
      <c r="HKD10900" s="620"/>
      <c r="HKE10900" s="620"/>
      <c r="HKF10900" s="620"/>
      <c r="HKG10900" s="617"/>
      <c r="HKH10900" s="618"/>
      <c r="HKI10900" s="619"/>
      <c r="HKJ10900" s="620"/>
      <c r="HKK10900" s="620"/>
      <c r="HKL10900" s="620"/>
      <c r="HKM10900" s="617"/>
      <c r="HKN10900" s="618"/>
      <c r="HKO10900" s="619"/>
      <c r="HKP10900" s="620"/>
      <c r="HKQ10900" s="620"/>
      <c r="HKR10900" s="620"/>
      <c r="HKS10900" s="617"/>
      <c r="HKT10900" s="618"/>
      <c r="HKU10900" s="619"/>
      <c r="HKV10900" s="620"/>
      <c r="HKW10900" s="620"/>
      <c r="HKX10900" s="620"/>
      <c r="HKY10900" s="617"/>
      <c r="HKZ10900" s="618"/>
      <c r="HLA10900" s="619"/>
      <c r="HLB10900" s="620"/>
      <c r="HLC10900" s="620"/>
      <c r="HLD10900" s="620"/>
      <c r="HLE10900" s="617"/>
      <c r="HLF10900" s="618"/>
      <c r="HLG10900" s="619"/>
      <c r="HLH10900" s="620"/>
      <c r="HLI10900" s="620"/>
      <c r="HLJ10900" s="620"/>
      <c r="HLK10900" s="617"/>
      <c r="HLL10900" s="618"/>
      <c r="HLM10900" s="619"/>
      <c r="HLN10900" s="620"/>
      <c r="HLO10900" s="620"/>
      <c r="HLP10900" s="620"/>
      <c r="HLQ10900" s="617"/>
      <c r="HLR10900" s="618"/>
      <c r="HLS10900" s="619"/>
      <c r="HLT10900" s="620"/>
      <c r="HLU10900" s="620"/>
      <c r="HLV10900" s="620"/>
      <c r="HLW10900" s="617"/>
      <c r="HLX10900" s="618"/>
      <c r="HLY10900" s="619"/>
      <c r="HLZ10900" s="620"/>
      <c r="HMA10900" s="620"/>
      <c r="HMB10900" s="620"/>
      <c r="HMC10900" s="617"/>
      <c r="HMD10900" s="618"/>
      <c r="HME10900" s="619"/>
      <c r="HMF10900" s="620"/>
      <c r="HMG10900" s="620"/>
      <c r="HMH10900" s="620"/>
      <c r="HMI10900" s="617"/>
      <c r="HMJ10900" s="618"/>
      <c r="HMK10900" s="619"/>
      <c r="HML10900" s="620"/>
      <c r="HMM10900" s="620"/>
      <c r="HMN10900" s="620"/>
      <c r="HMO10900" s="617"/>
      <c r="HMP10900" s="618"/>
      <c r="HMQ10900" s="619"/>
      <c r="HMR10900" s="620"/>
      <c r="HMS10900" s="620"/>
      <c r="HMT10900" s="620"/>
      <c r="HMU10900" s="617"/>
      <c r="HMV10900" s="618"/>
      <c r="HMW10900" s="619"/>
      <c r="HMX10900" s="620"/>
      <c r="HMY10900" s="620"/>
      <c r="HMZ10900" s="620"/>
      <c r="HNA10900" s="617"/>
      <c r="HNB10900" s="618"/>
      <c r="HNC10900" s="619"/>
      <c r="HND10900" s="620"/>
      <c r="HNE10900" s="620"/>
      <c r="HNF10900" s="620"/>
      <c r="HNG10900" s="617"/>
      <c r="HNH10900" s="618"/>
      <c r="HNI10900" s="619"/>
      <c r="HNJ10900" s="620"/>
      <c r="HNK10900" s="620"/>
      <c r="HNL10900" s="620"/>
      <c r="HNM10900" s="617"/>
      <c r="HNN10900" s="618"/>
      <c r="HNO10900" s="619"/>
      <c r="HNP10900" s="620"/>
      <c r="HNQ10900" s="620"/>
      <c r="HNR10900" s="620"/>
      <c r="HNS10900" s="617"/>
      <c r="HNT10900" s="618"/>
      <c r="HNU10900" s="619"/>
      <c r="HNV10900" s="620"/>
      <c r="HNW10900" s="620"/>
      <c r="HNX10900" s="620"/>
      <c r="HNY10900" s="617"/>
      <c r="HNZ10900" s="618"/>
      <c r="HOA10900" s="619"/>
      <c r="HOB10900" s="620"/>
      <c r="HOC10900" s="620"/>
      <c r="HOD10900" s="620"/>
      <c r="HOE10900" s="617"/>
      <c r="HOF10900" s="618"/>
      <c r="HOG10900" s="619"/>
      <c r="HOH10900" s="620"/>
      <c r="HOI10900" s="620"/>
      <c r="HOJ10900" s="620"/>
      <c r="HOK10900" s="617"/>
      <c r="HOL10900" s="618"/>
      <c r="HOM10900" s="619"/>
      <c r="HON10900" s="620"/>
      <c r="HOO10900" s="620"/>
      <c r="HOP10900" s="620"/>
      <c r="HOQ10900" s="617"/>
      <c r="HOR10900" s="618"/>
      <c r="HOS10900" s="619"/>
      <c r="HOT10900" s="620"/>
      <c r="HOU10900" s="620"/>
      <c r="HOV10900" s="620"/>
      <c r="HOW10900" s="617"/>
      <c r="HOX10900" s="618"/>
      <c r="HOY10900" s="619"/>
      <c r="HOZ10900" s="620"/>
      <c r="HPA10900" s="620"/>
      <c r="HPB10900" s="620"/>
      <c r="HPC10900" s="617"/>
      <c r="HPD10900" s="618"/>
      <c r="HPE10900" s="619"/>
      <c r="HPF10900" s="620"/>
      <c r="HPG10900" s="620"/>
      <c r="HPH10900" s="620"/>
      <c r="HPI10900" s="617"/>
      <c r="HPJ10900" s="618"/>
      <c r="HPK10900" s="619"/>
      <c r="HPL10900" s="620"/>
      <c r="HPM10900" s="620"/>
      <c r="HPN10900" s="620"/>
      <c r="HPO10900" s="617"/>
      <c r="HPP10900" s="618"/>
      <c r="HPQ10900" s="619"/>
      <c r="HPR10900" s="620"/>
      <c r="HPS10900" s="620"/>
      <c r="HPT10900" s="620"/>
      <c r="HPU10900" s="617"/>
      <c r="HPV10900" s="618"/>
      <c r="HPW10900" s="619"/>
      <c r="HPX10900" s="620"/>
      <c r="HPY10900" s="620"/>
      <c r="HPZ10900" s="620"/>
      <c r="HQA10900" s="617"/>
      <c r="HQB10900" s="618"/>
      <c r="HQC10900" s="619"/>
      <c r="HQD10900" s="620"/>
      <c r="HQE10900" s="620"/>
      <c r="HQF10900" s="620"/>
      <c r="HQG10900" s="617"/>
      <c r="HQH10900" s="618"/>
      <c r="HQI10900" s="619"/>
      <c r="HQJ10900" s="620"/>
      <c r="HQK10900" s="620"/>
      <c r="HQL10900" s="620"/>
      <c r="HQM10900" s="617"/>
      <c r="HQN10900" s="618"/>
      <c r="HQO10900" s="619"/>
      <c r="HQP10900" s="620"/>
      <c r="HQQ10900" s="620"/>
      <c r="HQR10900" s="620"/>
      <c r="HQS10900" s="617"/>
      <c r="HQT10900" s="618"/>
      <c r="HQU10900" s="619"/>
      <c r="HQV10900" s="620"/>
      <c r="HQW10900" s="620"/>
      <c r="HQX10900" s="620"/>
      <c r="HQY10900" s="617"/>
      <c r="HQZ10900" s="618"/>
      <c r="HRA10900" s="619"/>
      <c r="HRB10900" s="620"/>
      <c r="HRC10900" s="620"/>
      <c r="HRD10900" s="620"/>
      <c r="HRE10900" s="617"/>
      <c r="HRF10900" s="618"/>
      <c r="HRG10900" s="619"/>
      <c r="HRH10900" s="620"/>
      <c r="HRI10900" s="620"/>
      <c r="HRJ10900" s="620"/>
      <c r="HRK10900" s="617"/>
      <c r="HRL10900" s="618"/>
      <c r="HRM10900" s="619"/>
      <c r="HRN10900" s="620"/>
      <c r="HRO10900" s="620"/>
      <c r="HRP10900" s="620"/>
      <c r="HRQ10900" s="617"/>
      <c r="HRR10900" s="618"/>
      <c r="HRS10900" s="619"/>
      <c r="HRT10900" s="620"/>
      <c r="HRU10900" s="620"/>
      <c r="HRV10900" s="620"/>
      <c r="HRW10900" s="617"/>
      <c r="HRX10900" s="618"/>
      <c r="HRY10900" s="619"/>
      <c r="HRZ10900" s="620"/>
      <c r="HSA10900" s="620"/>
      <c r="HSB10900" s="620"/>
      <c r="HSC10900" s="617"/>
      <c r="HSD10900" s="618"/>
      <c r="HSE10900" s="619"/>
      <c r="HSF10900" s="620"/>
      <c r="HSG10900" s="620"/>
      <c r="HSH10900" s="620"/>
      <c r="HSI10900" s="617"/>
      <c r="HSJ10900" s="618"/>
      <c r="HSK10900" s="619"/>
      <c r="HSL10900" s="620"/>
      <c r="HSM10900" s="620"/>
      <c r="HSN10900" s="620"/>
      <c r="HSO10900" s="617"/>
      <c r="HSP10900" s="618"/>
      <c r="HSQ10900" s="619"/>
      <c r="HSR10900" s="620"/>
      <c r="HSS10900" s="620"/>
      <c r="HST10900" s="620"/>
      <c r="HSU10900" s="617"/>
      <c r="HSV10900" s="618"/>
      <c r="HSW10900" s="619"/>
      <c r="HSX10900" s="620"/>
      <c r="HSY10900" s="620"/>
      <c r="HSZ10900" s="620"/>
      <c r="HTA10900" s="617"/>
      <c r="HTB10900" s="618"/>
      <c r="HTC10900" s="619"/>
      <c r="HTD10900" s="620"/>
      <c r="HTE10900" s="620"/>
      <c r="HTF10900" s="620"/>
      <c r="HTG10900" s="617"/>
      <c r="HTH10900" s="618"/>
      <c r="HTI10900" s="619"/>
      <c r="HTJ10900" s="620"/>
      <c r="HTK10900" s="620"/>
      <c r="HTL10900" s="620"/>
      <c r="HTM10900" s="617"/>
      <c r="HTN10900" s="618"/>
      <c r="HTO10900" s="619"/>
      <c r="HTP10900" s="620"/>
      <c r="HTQ10900" s="620"/>
      <c r="HTR10900" s="620"/>
      <c r="HTS10900" s="617"/>
      <c r="HTT10900" s="618"/>
      <c r="HTU10900" s="619"/>
      <c r="HTV10900" s="620"/>
      <c r="HTW10900" s="620"/>
      <c r="HTX10900" s="620"/>
      <c r="HTY10900" s="617"/>
      <c r="HTZ10900" s="618"/>
      <c r="HUA10900" s="619"/>
      <c r="HUB10900" s="620"/>
      <c r="HUC10900" s="620"/>
      <c r="HUD10900" s="620"/>
      <c r="HUE10900" s="617"/>
      <c r="HUF10900" s="618"/>
      <c r="HUG10900" s="619"/>
      <c r="HUH10900" s="620"/>
      <c r="HUI10900" s="620"/>
      <c r="HUJ10900" s="620"/>
      <c r="HUK10900" s="617"/>
      <c r="HUL10900" s="618"/>
      <c r="HUM10900" s="619"/>
      <c r="HUN10900" s="620"/>
      <c r="HUO10900" s="620"/>
      <c r="HUP10900" s="620"/>
      <c r="HUQ10900" s="617"/>
      <c r="HUR10900" s="618"/>
      <c r="HUS10900" s="619"/>
      <c r="HUT10900" s="620"/>
      <c r="HUU10900" s="620"/>
      <c r="HUV10900" s="620"/>
      <c r="HUW10900" s="617"/>
      <c r="HUX10900" s="618"/>
      <c r="HUY10900" s="619"/>
      <c r="HUZ10900" s="620"/>
      <c r="HVA10900" s="620"/>
      <c r="HVB10900" s="620"/>
      <c r="HVC10900" s="617"/>
      <c r="HVD10900" s="618"/>
      <c r="HVE10900" s="619"/>
      <c r="HVF10900" s="620"/>
      <c r="HVG10900" s="620"/>
      <c r="HVH10900" s="620"/>
      <c r="HVI10900" s="617"/>
      <c r="HVJ10900" s="618"/>
      <c r="HVK10900" s="619"/>
      <c r="HVL10900" s="620"/>
      <c r="HVM10900" s="620"/>
      <c r="HVN10900" s="620"/>
      <c r="HVO10900" s="617"/>
      <c r="HVP10900" s="618"/>
      <c r="HVQ10900" s="619"/>
      <c r="HVR10900" s="620"/>
      <c r="HVS10900" s="620"/>
      <c r="HVT10900" s="620"/>
      <c r="HVU10900" s="617"/>
      <c r="HVV10900" s="618"/>
      <c r="HVW10900" s="619"/>
      <c r="HVX10900" s="620"/>
      <c r="HVY10900" s="620"/>
      <c r="HVZ10900" s="620"/>
      <c r="HWA10900" s="617"/>
      <c r="HWB10900" s="618"/>
      <c r="HWC10900" s="619"/>
      <c r="HWD10900" s="620"/>
      <c r="HWE10900" s="620"/>
      <c r="HWF10900" s="620"/>
      <c r="HWG10900" s="617"/>
      <c r="HWH10900" s="618"/>
      <c r="HWI10900" s="619"/>
      <c r="HWJ10900" s="620"/>
      <c r="HWK10900" s="620"/>
      <c r="HWL10900" s="620"/>
      <c r="HWM10900" s="617"/>
      <c r="HWN10900" s="618"/>
      <c r="HWO10900" s="619"/>
      <c r="HWP10900" s="620"/>
      <c r="HWQ10900" s="620"/>
      <c r="HWR10900" s="620"/>
      <c r="HWS10900" s="617"/>
      <c r="HWT10900" s="618"/>
      <c r="HWU10900" s="619"/>
      <c r="HWV10900" s="620"/>
      <c r="HWW10900" s="620"/>
      <c r="HWX10900" s="620"/>
      <c r="HWY10900" s="617"/>
      <c r="HWZ10900" s="618"/>
      <c r="HXA10900" s="619"/>
      <c r="HXB10900" s="620"/>
      <c r="HXC10900" s="620"/>
      <c r="HXD10900" s="620"/>
      <c r="HXE10900" s="617"/>
      <c r="HXF10900" s="618"/>
      <c r="HXG10900" s="619"/>
      <c r="HXH10900" s="620"/>
      <c r="HXI10900" s="620"/>
      <c r="HXJ10900" s="620"/>
      <c r="HXK10900" s="617"/>
      <c r="HXL10900" s="618"/>
      <c r="HXM10900" s="619"/>
      <c r="HXN10900" s="620"/>
      <c r="HXO10900" s="620"/>
      <c r="HXP10900" s="620"/>
      <c r="HXQ10900" s="617"/>
      <c r="HXR10900" s="618"/>
      <c r="HXS10900" s="619"/>
      <c r="HXT10900" s="620"/>
      <c r="HXU10900" s="620"/>
      <c r="HXV10900" s="620"/>
      <c r="HXW10900" s="617"/>
      <c r="HXX10900" s="618"/>
      <c r="HXY10900" s="619"/>
      <c r="HXZ10900" s="620"/>
      <c r="HYA10900" s="620"/>
      <c r="HYB10900" s="620"/>
      <c r="HYC10900" s="617"/>
      <c r="HYD10900" s="618"/>
      <c r="HYE10900" s="619"/>
      <c r="HYF10900" s="620"/>
      <c r="HYG10900" s="620"/>
      <c r="HYH10900" s="620"/>
      <c r="HYI10900" s="617"/>
      <c r="HYJ10900" s="618"/>
      <c r="HYK10900" s="619"/>
      <c r="HYL10900" s="620"/>
      <c r="HYM10900" s="620"/>
      <c r="HYN10900" s="620"/>
      <c r="HYO10900" s="617"/>
      <c r="HYP10900" s="618"/>
      <c r="HYQ10900" s="619"/>
      <c r="HYR10900" s="620"/>
      <c r="HYS10900" s="620"/>
      <c r="HYT10900" s="620"/>
      <c r="HYU10900" s="617"/>
      <c r="HYV10900" s="618"/>
      <c r="HYW10900" s="619"/>
      <c r="HYX10900" s="620"/>
      <c r="HYY10900" s="620"/>
      <c r="HYZ10900" s="620"/>
      <c r="HZA10900" s="617"/>
      <c r="HZB10900" s="618"/>
      <c r="HZC10900" s="619"/>
      <c r="HZD10900" s="620"/>
      <c r="HZE10900" s="620"/>
      <c r="HZF10900" s="620"/>
      <c r="HZG10900" s="617"/>
      <c r="HZH10900" s="618"/>
      <c r="HZI10900" s="619"/>
      <c r="HZJ10900" s="620"/>
      <c r="HZK10900" s="620"/>
      <c r="HZL10900" s="620"/>
      <c r="HZM10900" s="617"/>
      <c r="HZN10900" s="618"/>
      <c r="HZO10900" s="619"/>
      <c r="HZP10900" s="620"/>
      <c r="HZQ10900" s="620"/>
      <c r="HZR10900" s="620"/>
      <c r="HZS10900" s="617"/>
      <c r="HZT10900" s="618"/>
      <c r="HZU10900" s="619"/>
      <c r="HZV10900" s="620"/>
      <c r="HZW10900" s="620"/>
      <c r="HZX10900" s="620"/>
      <c r="HZY10900" s="617"/>
      <c r="HZZ10900" s="618"/>
      <c r="IAA10900" s="619"/>
      <c r="IAB10900" s="620"/>
      <c r="IAC10900" s="620"/>
      <c r="IAD10900" s="620"/>
      <c r="IAE10900" s="617"/>
      <c r="IAF10900" s="618"/>
      <c r="IAG10900" s="619"/>
      <c r="IAH10900" s="620"/>
      <c r="IAI10900" s="620"/>
      <c r="IAJ10900" s="620"/>
      <c r="IAK10900" s="617"/>
      <c r="IAL10900" s="618"/>
      <c r="IAM10900" s="619"/>
      <c r="IAN10900" s="620"/>
      <c r="IAO10900" s="620"/>
      <c r="IAP10900" s="620"/>
      <c r="IAQ10900" s="617"/>
      <c r="IAR10900" s="618"/>
      <c r="IAS10900" s="619"/>
      <c r="IAT10900" s="620"/>
      <c r="IAU10900" s="620"/>
      <c r="IAV10900" s="620"/>
      <c r="IAW10900" s="617"/>
      <c r="IAX10900" s="618"/>
      <c r="IAY10900" s="619"/>
      <c r="IAZ10900" s="620"/>
      <c r="IBA10900" s="620"/>
      <c r="IBB10900" s="620"/>
      <c r="IBC10900" s="617"/>
      <c r="IBD10900" s="618"/>
      <c r="IBE10900" s="619"/>
      <c r="IBF10900" s="620"/>
      <c r="IBG10900" s="620"/>
      <c r="IBH10900" s="620"/>
      <c r="IBI10900" s="617"/>
      <c r="IBJ10900" s="618"/>
      <c r="IBK10900" s="619"/>
      <c r="IBL10900" s="620"/>
      <c r="IBM10900" s="620"/>
      <c r="IBN10900" s="620"/>
      <c r="IBO10900" s="617"/>
      <c r="IBP10900" s="618"/>
      <c r="IBQ10900" s="619"/>
      <c r="IBR10900" s="620"/>
      <c r="IBS10900" s="620"/>
      <c r="IBT10900" s="620"/>
      <c r="IBU10900" s="617"/>
      <c r="IBV10900" s="618"/>
      <c r="IBW10900" s="619"/>
      <c r="IBX10900" s="620"/>
      <c r="IBY10900" s="620"/>
      <c r="IBZ10900" s="620"/>
      <c r="ICA10900" s="617"/>
      <c r="ICB10900" s="618"/>
      <c r="ICC10900" s="619"/>
      <c r="ICD10900" s="620"/>
      <c r="ICE10900" s="620"/>
      <c r="ICF10900" s="620"/>
      <c r="ICG10900" s="617"/>
      <c r="ICH10900" s="618"/>
      <c r="ICI10900" s="619"/>
      <c r="ICJ10900" s="620"/>
      <c r="ICK10900" s="620"/>
      <c r="ICL10900" s="620"/>
      <c r="ICM10900" s="617"/>
      <c r="ICN10900" s="618"/>
      <c r="ICO10900" s="619"/>
      <c r="ICP10900" s="620"/>
      <c r="ICQ10900" s="620"/>
      <c r="ICR10900" s="620"/>
      <c r="ICS10900" s="617"/>
      <c r="ICT10900" s="618"/>
      <c r="ICU10900" s="619"/>
      <c r="ICV10900" s="620"/>
      <c r="ICW10900" s="620"/>
      <c r="ICX10900" s="620"/>
      <c r="ICY10900" s="617"/>
      <c r="ICZ10900" s="618"/>
      <c r="IDA10900" s="619"/>
      <c r="IDB10900" s="620"/>
      <c r="IDC10900" s="620"/>
      <c r="IDD10900" s="620"/>
      <c r="IDE10900" s="617"/>
      <c r="IDF10900" s="618"/>
      <c r="IDG10900" s="619"/>
      <c r="IDH10900" s="620"/>
      <c r="IDI10900" s="620"/>
      <c r="IDJ10900" s="620"/>
      <c r="IDK10900" s="617"/>
      <c r="IDL10900" s="618"/>
      <c r="IDM10900" s="619"/>
      <c r="IDN10900" s="620"/>
      <c r="IDO10900" s="620"/>
      <c r="IDP10900" s="620"/>
      <c r="IDQ10900" s="617"/>
      <c r="IDR10900" s="618"/>
      <c r="IDS10900" s="619"/>
      <c r="IDT10900" s="620"/>
      <c r="IDU10900" s="620"/>
      <c r="IDV10900" s="620"/>
      <c r="IDW10900" s="617"/>
      <c r="IDX10900" s="618"/>
      <c r="IDY10900" s="619"/>
      <c r="IDZ10900" s="620"/>
      <c r="IEA10900" s="620"/>
      <c r="IEB10900" s="620"/>
      <c r="IEC10900" s="617"/>
      <c r="IED10900" s="618"/>
      <c r="IEE10900" s="619"/>
      <c r="IEF10900" s="620"/>
      <c r="IEG10900" s="620"/>
      <c r="IEH10900" s="620"/>
      <c r="IEI10900" s="617"/>
      <c r="IEJ10900" s="618"/>
      <c r="IEK10900" s="619"/>
      <c r="IEL10900" s="620"/>
      <c r="IEM10900" s="620"/>
      <c r="IEN10900" s="620"/>
      <c r="IEO10900" s="617"/>
      <c r="IEP10900" s="618"/>
      <c r="IEQ10900" s="619"/>
      <c r="IER10900" s="620"/>
      <c r="IES10900" s="620"/>
      <c r="IET10900" s="620"/>
      <c r="IEU10900" s="617"/>
      <c r="IEV10900" s="618"/>
      <c r="IEW10900" s="619"/>
      <c r="IEX10900" s="620"/>
      <c r="IEY10900" s="620"/>
      <c r="IEZ10900" s="620"/>
      <c r="IFA10900" s="617"/>
      <c r="IFB10900" s="618"/>
      <c r="IFC10900" s="619"/>
      <c r="IFD10900" s="620"/>
      <c r="IFE10900" s="620"/>
      <c r="IFF10900" s="620"/>
      <c r="IFG10900" s="617"/>
      <c r="IFH10900" s="618"/>
      <c r="IFI10900" s="619"/>
      <c r="IFJ10900" s="620"/>
      <c r="IFK10900" s="620"/>
      <c r="IFL10900" s="620"/>
      <c r="IFM10900" s="617"/>
      <c r="IFN10900" s="618"/>
      <c r="IFO10900" s="619"/>
      <c r="IFP10900" s="620"/>
      <c r="IFQ10900" s="620"/>
      <c r="IFR10900" s="620"/>
      <c r="IFS10900" s="617"/>
      <c r="IFT10900" s="618"/>
      <c r="IFU10900" s="619"/>
      <c r="IFV10900" s="620"/>
      <c r="IFW10900" s="620"/>
      <c r="IFX10900" s="620"/>
      <c r="IFY10900" s="617"/>
      <c r="IFZ10900" s="618"/>
      <c r="IGA10900" s="619"/>
      <c r="IGB10900" s="620"/>
      <c r="IGC10900" s="620"/>
      <c r="IGD10900" s="620"/>
      <c r="IGE10900" s="617"/>
      <c r="IGF10900" s="618"/>
      <c r="IGG10900" s="619"/>
      <c r="IGH10900" s="620"/>
      <c r="IGI10900" s="620"/>
      <c r="IGJ10900" s="620"/>
      <c r="IGK10900" s="617"/>
      <c r="IGL10900" s="618"/>
      <c r="IGM10900" s="619"/>
      <c r="IGN10900" s="620"/>
      <c r="IGO10900" s="620"/>
      <c r="IGP10900" s="620"/>
      <c r="IGQ10900" s="617"/>
      <c r="IGR10900" s="618"/>
      <c r="IGS10900" s="619"/>
      <c r="IGT10900" s="620"/>
      <c r="IGU10900" s="620"/>
      <c r="IGV10900" s="620"/>
      <c r="IGW10900" s="617"/>
      <c r="IGX10900" s="618"/>
      <c r="IGY10900" s="619"/>
      <c r="IGZ10900" s="620"/>
      <c r="IHA10900" s="620"/>
      <c r="IHB10900" s="620"/>
      <c r="IHC10900" s="617"/>
      <c r="IHD10900" s="618"/>
      <c r="IHE10900" s="619"/>
      <c r="IHF10900" s="620"/>
      <c r="IHG10900" s="620"/>
      <c r="IHH10900" s="620"/>
      <c r="IHI10900" s="617"/>
      <c r="IHJ10900" s="618"/>
      <c r="IHK10900" s="619"/>
      <c r="IHL10900" s="620"/>
      <c r="IHM10900" s="620"/>
      <c r="IHN10900" s="620"/>
      <c r="IHO10900" s="617"/>
      <c r="IHP10900" s="618"/>
      <c r="IHQ10900" s="619"/>
      <c r="IHR10900" s="620"/>
      <c r="IHS10900" s="620"/>
      <c r="IHT10900" s="620"/>
      <c r="IHU10900" s="617"/>
      <c r="IHV10900" s="618"/>
      <c r="IHW10900" s="619"/>
      <c r="IHX10900" s="620"/>
      <c r="IHY10900" s="620"/>
      <c r="IHZ10900" s="620"/>
      <c r="IIA10900" s="617"/>
      <c r="IIB10900" s="618"/>
      <c r="IIC10900" s="619"/>
      <c r="IID10900" s="620"/>
      <c r="IIE10900" s="620"/>
      <c r="IIF10900" s="620"/>
      <c r="IIG10900" s="617"/>
      <c r="IIH10900" s="618"/>
      <c r="III10900" s="619"/>
      <c r="IIJ10900" s="620"/>
      <c r="IIK10900" s="620"/>
      <c r="IIL10900" s="620"/>
      <c r="IIM10900" s="617"/>
      <c r="IIN10900" s="618"/>
      <c r="IIO10900" s="619"/>
      <c r="IIP10900" s="620"/>
      <c r="IIQ10900" s="620"/>
      <c r="IIR10900" s="620"/>
      <c r="IIS10900" s="617"/>
      <c r="IIT10900" s="618"/>
      <c r="IIU10900" s="619"/>
      <c r="IIV10900" s="620"/>
      <c r="IIW10900" s="620"/>
      <c r="IIX10900" s="620"/>
      <c r="IIY10900" s="617"/>
      <c r="IIZ10900" s="618"/>
      <c r="IJA10900" s="619"/>
      <c r="IJB10900" s="620"/>
      <c r="IJC10900" s="620"/>
      <c r="IJD10900" s="620"/>
      <c r="IJE10900" s="617"/>
      <c r="IJF10900" s="618"/>
      <c r="IJG10900" s="619"/>
      <c r="IJH10900" s="620"/>
      <c r="IJI10900" s="620"/>
      <c r="IJJ10900" s="620"/>
      <c r="IJK10900" s="617"/>
      <c r="IJL10900" s="618"/>
      <c r="IJM10900" s="619"/>
      <c r="IJN10900" s="620"/>
      <c r="IJO10900" s="620"/>
      <c r="IJP10900" s="620"/>
      <c r="IJQ10900" s="617"/>
      <c r="IJR10900" s="618"/>
      <c r="IJS10900" s="619"/>
      <c r="IJT10900" s="620"/>
      <c r="IJU10900" s="620"/>
      <c r="IJV10900" s="620"/>
      <c r="IJW10900" s="617"/>
      <c r="IJX10900" s="618"/>
      <c r="IJY10900" s="619"/>
      <c r="IJZ10900" s="620"/>
      <c r="IKA10900" s="620"/>
      <c r="IKB10900" s="620"/>
      <c r="IKC10900" s="617"/>
      <c r="IKD10900" s="618"/>
      <c r="IKE10900" s="619"/>
      <c r="IKF10900" s="620"/>
      <c r="IKG10900" s="620"/>
      <c r="IKH10900" s="620"/>
      <c r="IKI10900" s="617"/>
      <c r="IKJ10900" s="618"/>
      <c r="IKK10900" s="619"/>
      <c r="IKL10900" s="620"/>
      <c r="IKM10900" s="620"/>
      <c r="IKN10900" s="620"/>
      <c r="IKO10900" s="617"/>
      <c r="IKP10900" s="618"/>
      <c r="IKQ10900" s="619"/>
      <c r="IKR10900" s="620"/>
      <c r="IKS10900" s="620"/>
      <c r="IKT10900" s="620"/>
      <c r="IKU10900" s="617"/>
      <c r="IKV10900" s="618"/>
      <c r="IKW10900" s="619"/>
      <c r="IKX10900" s="620"/>
      <c r="IKY10900" s="620"/>
      <c r="IKZ10900" s="620"/>
      <c r="ILA10900" s="617"/>
      <c r="ILB10900" s="618"/>
      <c r="ILC10900" s="619"/>
      <c r="ILD10900" s="620"/>
      <c r="ILE10900" s="620"/>
      <c r="ILF10900" s="620"/>
      <c r="ILG10900" s="617"/>
      <c r="ILH10900" s="618"/>
      <c r="ILI10900" s="619"/>
      <c r="ILJ10900" s="620"/>
      <c r="ILK10900" s="620"/>
      <c r="ILL10900" s="620"/>
      <c r="ILM10900" s="617"/>
      <c r="ILN10900" s="618"/>
      <c r="ILO10900" s="619"/>
      <c r="ILP10900" s="620"/>
      <c r="ILQ10900" s="620"/>
      <c r="ILR10900" s="620"/>
      <c r="ILS10900" s="617"/>
      <c r="ILT10900" s="618"/>
      <c r="ILU10900" s="619"/>
      <c r="ILV10900" s="620"/>
      <c r="ILW10900" s="620"/>
      <c r="ILX10900" s="620"/>
      <c r="ILY10900" s="617"/>
      <c r="ILZ10900" s="618"/>
      <c r="IMA10900" s="619"/>
      <c r="IMB10900" s="620"/>
      <c r="IMC10900" s="620"/>
      <c r="IMD10900" s="620"/>
      <c r="IME10900" s="617"/>
      <c r="IMF10900" s="618"/>
      <c r="IMG10900" s="619"/>
      <c r="IMH10900" s="620"/>
      <c r="IMI10900" s="620"/>
      <c r="IMJ10900" s="620"/>
      <c r="IMK10900" s="617"/>
      <c r="IML10900" s="618"/>
      <c r="IMM10900" s="619"/>
      <c r="IMN10900" s="620"/>
      <c r="IMO10900" s="620"/>
      <c r="IMP10900" s="620"/>
      <c r="IMQ10900" s="617"/>
      <c r="IMR10900" s="618"/>
      <c r="IMS10900" s="619"/>
      <c r="IMT10900" s="620"/>
      <c r="IMU10900" s="620"/>
      <c r="IMV10900" s="620"/>
      <c r="IMW10900" s="617"/>
      <c r="IMX10900" s="618"/>
      <c r="IMY10900" s="619"/>
      <c r="IMZ10900" s="620"/>
      <c r="INA10900" s="620"/>
      <c r="INB10900" s="620"/>
      <c r="INC10900" s="617"/>
      <c r="IND10900" s="618"/>
      <c r="INE10900" s="619"/>
      <c r="INF10900" s="620"/>
      <c r="ING10900" s="620"/>
      <c r="INH10900" s="620"/>
      <c r="INI10900" s="617"/>
      <c r="INJ10900" s="618"/>
      <c r="INK10900" s="619"/>
      <c r="INL10900" s="620"/>
      <c r="INM10900" s="620"/>
      <c r="INN10900" s="620"/>
      <c r="INO10900" s="617"/>
      <c r="INP10900" s="618"/>
      <c r="INQ10900" s="619"/>
      <c r="INR10900" s="620"/>
      <c r="INS10900" s="620"/>
      <c r="INT10900" s="620"/>
      <c r="INU10900" s="617"/>
      <c r="INV10900" s="618"/>
      <c r="INW10900" s="619"/>
      <c r="INX10900" s="620"/>
      <c r="INY10900" s="620"/>
      <c r="INZ10900" s="620"/>
      <c r="IOA10900" s="617"/>
      <c r="IOB10900" s="618"/>
      <c r="IOC10900" s="619"/>
      <c r="IOD10900" s="620"/>
      <c r="IOE10900" s="620"/>
      <c r="IOF10900" s="620"/>
      <c r="IOG10900" s="617"/>
      <c r="IOH10900" s="618"/>
      <c r="IOI10900" s="619"/>
      <c r="IOJ10900" s="620"/>
      <c r="IOK10900" s="620"/>
      <c r="IOL10900" s="620"/>
      <c r="IOM10900" s="617"/>
      <c r="ION10900" s="618"/>
      <c r="IOO10900" s="619"/>
      <c r="IOP10900" s="620"/>
      <c r="IOQ10900" s="620"/>
      <c r="IOR10900" s="620"/>
      <c r="IOS10900" s="617"/>
      <c r="IOT10900" s="618"/>
      <c r="IOU10900" s="619"/>
      <c r="IOV10900" s="620"/>
      <c r="IOW10900" s="620"/>
      <c r="IOX10900" s="620"/>
      <c r="IOY10900" s="617"/>
      <c r="IOZ10900" s="618"/>
      <c r="IPA10900" s="619"/>
      <c r="IPB10900" s="620"/>
      <c r="IPC10900" s="620"/>
      <c r="IPD10900" s="620"/>
      <c r="IPE10900" s="617"/>
      <c r="IPF10900" s="618"/>
      <c r="IPG10900" s="619"/>
      <c r="IPH10900" s="620"/>
      <c r="IPI10900" s="620"/>
      <c r="IPJ10900" s="620"/>
      <c r="IPK10900" s="617"/>
      <c r="IPL10900" s="618"/>
      <c r="IPM10900" s="619"/>
      <c r="IPN10900" s="620"/>
      <c r="IPO10900" s="620"/>
      <c r="IPP10900" s="620"/>
      <c r="IPQ10900" s="617"/>
      <c r="IPR10900" s="618"/>
      <c r="IPS10900" s="619"/>
      <c r="IPT10900" s="620"/>
      <c r="IPU10900" s="620"/>
      <c r="IPV10900" s="620"/>
      <c r="IPW10900" s="617"/>
      <c r="IPX10900" s="618"/>
      <c r="IPY10900" s="619"/>
      <c r="IPZ10900" s="620"/>
      <c r="IQA10900" s="620"/>
      <c r="IQB10900" s="620"/>
      <c r="IQC10900" s="617"/>
      <c r="IQD10900" s="618"/>
      <c r="IQE10900" s="619"/>
      <c r="IQF10900" s="620"/>
      <c r="IQG10900" s="620"/>
      <c r="IQH10900" s="620"/>
      <c r="IQI10900" s="617"/>
      <c r="IQJ10900" s="618"/>
      <c r="IQK10900" s="619"/>
      <c r="IQL10900" s="620"/>
      <c r="IQM10900" s="620"/>
      <c r="IQN10900" s="620"/>
      <c r="IQO10900" s="617"/>
      <c r="IQP10900" s="618"/>
      <c r="IQQ10900" s="619"/>
      <c r="IQR10900" s="620"/>
      <c r="IQS10900" s="620"/>
      <c r="IQT10900" s="620"/>
      <c r="IQU10900" s="617"/>
      <c r="IQV10900" s="618"/>
      <c r="IQW10900" s="619"/>
      <c r="IQX10900" s="620"/>
      <c r="IQY10900" s="620"/>
      <c r="IQZ10900" s="620"/>
      <c r="IRA10900" s="617"/>
      <c r="IRB10900" s="618"/>
      <c r="IRC10900" s="619"/>
      <c r="IRD10900" s="620"/>
      <c r="IRE10900" s="620"/>
      <c r="IRF10900" s="620"/>
      <c r="IRG10900" s="617"/>
      <c r="IRH10900" s="618"/>
      <c r="IRI10900" s="619"/>
      <c r="IRJ10900" s="620"/>
      <c r="IRK10900" s="620"/>
      <c r="IRL10900" s="620"/>
      <c r="IRM10900" s="617"/>
      <c r="IRN10900" s="618"/>
      <c r="IRO10900" s="619"/>
      <c r="IRP10900" s="620"/>
      <c r="IRQ10900" s="620"/>
      <c r="IRR10900" s="620"/>
      <c r="IRS10900" s="617"/>
      <c r="IRT10900" s="618"/>
      <c r="IRU10900" s="619"/>
      <c r="IRV10900" s="620"/>
      <c r="IRW10900" s="620"/>
      <c r="IRX10900" s="620"/>
      <c r="IRY10900" s="617"/>
      <c r="IRZ10900" s="618"/>
      <c r="ISA10900" s="619"/>
      <c r="ISB10900" s="620"/>
      <c r="ISC10900" s="620"/>
      <c r="ISD10900" s="620"/>
      <c r="ISE10900" s="617"/>
      <c r="ISF10900" s="618"/>
      <c r="ISG10900" s="619"/>
      <c r="ISH10900" s="620"/>
      <c r="ISI10900" s="620"/>
      <c r="ISJ10900" s="620"/>
      <c r="ISK10900" s="617"/>
      <c r="ISL10900" s="618"/>
      <c r="ISM10900" s="619"/>
      <c r="ISN10900" s="620"/>
      <c r="ISO10900" s="620"/>
      <c r="ISP10900" s="620"/>
      <c r="ISQ10900" s="617"/>
      <c r="ISR10900" s="618"/>
      <c r="ISS10900" s="619"/>
      <c r="IST10900" s="620"/>
      <c r="ISU10900" s="620"/>
      <c r="ISV10900" s="620"/>
      <c r="ISW10900" s="617"/>
      <c r="ISX10900" s="618"/>
      <c r="ISY10900" s="619"/>
      <c r="ISZ10900" s="620"/>
      <c r="ITA10900" s="620"/>
      <c r="ITB10900" s="620"/>
      <c r="ITC10900" s="617"/>
      <c r="ITD10900" s="618"/>
      <c r="ITE10900" s="619"/>
      <c r="ITF10900" s="620"/>
      <c r="ITG10900" s="620"/>
      <c r="ITH10900" s="620"/>
      <c r="ITI10900" s="617"/>
      <c r="ITJ10900" s="618"/>
      <c r="ITK10900" s="619"/>
      <c r="ITL10900" s="620"/>
      <c r="ITM10900" s="620"/>
      <c r="ITN10900" s="620"/>
      <c r="ITO10900" s="617"/>
      <c r="ITP10900" s="618"/>
      <c r="ITQ10900" s="619"/>
      <c r="ITR10900" s="620"/>
      <c r="ITS10900" s="620"/>
      <c r="ITT10900" s="620"/>
      <c r="ITU10900" s="617"/>
      <c r="ITV10900" s="618"/>
      <c r="ITW10900" s="619"/>
      <c r="ITX10900" s="620"/>
      <c r="ITY10900" s="620"/>
      <c r="ITZ10900" s="620"/>
      <c r="IUA10900" s="617"/>
      <c r="IUB10900" s="618"/>
      <c r="IUC10900" s="619"/>
      <c r="IUD10900" s="620"/>
      <c r="IUE10900" s="620"/>
      <c r="IUF10900" s="620"/>
      <c r="IUG10900" s="617"/>
      <c r="IUH10900" s="618"/>
      <c r="IUI10900" s="619"/>
      <c r="IUJ10900" s="620"/>
      <c r="IUK10900" s="620"/>
      <c r="IUL10900" s="620"/>
      <c r="IUM10900" s="617"/>
      <c r="IUN10900" s="618"/>
      <c r="IUO10900" s="619"/>
      <c r="IUP10900" s="620"/>
      <c r="IUQ10900" s="620"/>
      <c r="IUR10900" s="620"/>
      <c r="IUS10900" s="617"/>
      <c r="IUT10900" s="618"/>
      <c r="IUU10900" s="619"/>
      <c r="IUV10900" s="620"/>
      <c r="IUW10900" s="620"/>
      <c r="IUX10900" s="620"/>
      <c r="IUY10900" s="617"/>
      <c r="IUZ10900" s="618"/>
      <c r="IVA10900" s="619"/>
      <c r="IVB10900" s="620"/>
      <c r="IVC10900" s="620"/>
      <c r="IVD10900" s="620"/>
      <c r="IVE10900" s="617"/>
      <c r="IVF10900" s="618"/>
      <c r="IVG10900" s="619"/>
      <c r="IVH10900" s="620"/>
      <c r="IVI10900" s="620"/>
      <c r="IVJ10900" s="620"/>
      <c r="IVK10900" s="617"/>
      <c r="IVL10900" s="618"/>
      <c r="IVM10900" s="619"/>
      <c r="IVN10900" s="620"/>
      <c r="IVO10900" s="620"/>
      <c r="IVP10900" s="620"/>
      <c r="IVQ10900" s="617"/>
      <c r="IVR10900" s="618"/>
      <c r="IVS10900" s="619"/>
      <c r="IVT10900" s="620"/>
      <c r="IVU10900" s="620"/>
      <c r="IVV10900" s="620"/>
      <c r="IVW10900" s="617"/>
      <c r="IVX10900" s="618"/>
      <c r="IVY10900" s="619"/>
      <c r="IVZ10900" s="620"/>
      <c r="IWA10900" s="620"/>
      <c r="IWB10900" s="620"/>
      <c r="IWC10900" s="617"/>
      <c r="IWD10900" s="618"/>
      <c r="IWE10900" s="619"/>
      <c r="IWF10900" s="620"/>
      <c r="IWG10900" s="620"/>
      <c r="IWH10900" s="620"/>
      <c r="IWI10900" s="617"/>
      <c r="IWJ10900" s="618"/>
      <c r="IWK10900" s="619"/>
      <c r="IWL10900" s="620"/>
      <c r="IWM10900" s="620"/>
      <c r="IWN10900" s="620"/>
      <c r="IWO10900" s="617"/>
      <c r="IWP10900" s="618"/>
      <c r="IWQ10900" s="619"/>
      <c r="IWR10900" s="620"/>
      <c r="IWS10900" s="620"/>
      <c r="IWT10900" s="620"/>
      <c r="IWU10900" s="617"/>
      <c r="IWV10900" s="618"/>
      <c r="IWW10900" s="619"/>
      <c r="IWX10900" s="620"/>
      <c r="IWY10900" s="620"/>
      <c r="IWZ10900" s="620"/>
      <c r="IXA10900" s="617"/>
      <c r="IXB10900" s="618"/>
      <c r="IXC10900" s="619"/>
      <c r="IXD10900" s="620"/>
      <c r="IXE10900" s="620"/>
      <c r="IXF10900" s="620"/>
      <c r="IXG10900" s="617"/>
      <c r="IXH10900" s="618"/>
      <c r="IXI10900" s="619"/>
      <c r="IXJ10900" s="620"/>
      <c r="IXK10900" s="620"/>
      <c r="IXL10900" s="620"/>
      <c r="IXM10900" s="617"/>
      <c r="IXN10900" s="618"/>
      <c r="IXO10900" s="619"/>
      <c r="IXP10900" s="620"/>
      <c r="IXQ10900" s="620"/>
      <c r="IXR10900" s="620"/>
      <c r="IXS10900" s="617"/>
      <c r="IXT10900" s="618"/>
      <c r="IXU10900" s="619"/>
      <c r="IXV10900" s="620"/>
      <c r="IXW10900" s="620"/>
      <c r="IXX10900" s="620"/>
      <c r="IXY10900" s="617"/>
      <c r="IXZ10900" s="618"/>
      <c r="IYA10900" s="619"/>
      <c r="IYB10900" s="620"/>
      <c r="IYC10900" s="620"/>
      <c r="IYD10900" s="620"/>
      <c r="IYE10900" s="617"/>
      <c r="IYF10900" s="618"/>
      <c r="IYG10900" s="619"/>
      <c r="IYH10900" s="620"/>
      <c r="IYI10900" s="620"/>
      <c r="IYJ10900" s="620"/>
      <c r="IYK10900" s="617"/>
      <c r="IYL10900" s="618"/>
      <c r="IYM10900" s="619"/>
      <c r="IYN10900" s="620"/>
      <c r="IYO10900" s="620"/>
      <c r="IYP10900" s="620"/>
      <c r="IYQ10900" s="617"/>
      <c r="IYR10900" s="618"/>
      <c r="IYS10900" s="619"/>
      <c r="IYT10900" s="620"/>
      <c r="IYU10900" s="620"/>
      <c r="IYV10900" s="620"/>
      <c r="IYW10900" s="617"/>
      <c r="IYX10900" s="618"/>
      <c r="IYY10900" s="619"/>
      <c r="IYZ10900" s="620"/>
      <c r="IZA10900" s="620"/>
      <c r="IZB10900" s="620"/>
      <c r="IZC10900" s="617"/>
      <c r="IZD10900" s="618"/>
      <c r="IZE10900" s="619"/>
      <c r="IZF10900" s="620"/>
      <c r="IZG10900" s="620"/>
      <c r="IZH10900" s="620"/>
      <c r="IZI10900" s="617"/>
      <c r="IZJ10900" s="618"/>
      <c r="IZK10900" s="619"/>
      <c r="IZL10900" s="620"/>
      <c r="IZM10900" s="620"/>
      <c r="IZN10900" s="620"/>
      <c r="IZO10900" s="617"/>
      <c r="IZP10900" s="618"/>
      <c r="IZQ10900" s="619"/>
      <c r="IZR10900" s="620"/>
      <c r="IZS10900" s="620"/>
      <c r="IZT10900" s="620"/>
      <c r="IZU10900" s="617"/>
      <c r="IZV10900" s="618"/>
      <c r="IZW10900" s="619"/>
      <c r="IZX10900" s="620"/>
      <c r="IZY10900" s="620"/>
      <c r="IZZ10900" s="620"/>
      <c r="JAA10900" s="617"/>
      <c r="JAB10900" s="618"/>
      <c r="JAC10900" s="619"/>
      <c r="JAD10900" s="620"/>
      <c r="JAE10900" s="620"/>
      <c r="JAF10900" s="620"/>
      <c r="JAG10900" s="617"/>
      <c r="JAH10900" s="618"/>
      <c r="JAI10900" s="619"/>
      <c r="JAJ10900" s="620"/>
      <c r="JAK10900" s="620"/>
      <c r="JAL10900" s="620"/>
      <c r="JAM10900" s="617"/>
      <c r="JAN10900" s="618"/>
      <c r="JAO10900" s="619"/>
      <c r="JAP10900" s="620"/>
      <c r="JAQ10900" s="620"/>
      <c r="JAR10900" s="620"/>
      <c r="JAS10900" s="617"/>
      <c r="JAT10900" s="618"/>
      <c r="JAU10900" s="619"/>
      <c r="JAV10900" s="620"/>
      <c r="JAW10900" s="620"/>
      <c r="JAX10900" s="620"/>
      <c r="JAY10900" s="617"/>
      <c r="JAZ10900" s="618"/>
      <c r="JBA10900" s="619"/>
      <c r="JBB10900" s="620"/>
      <c r="JBC10900" s="620"/>
      <c r="JBD10900" s="620"/>
      <c r="JBE10900" s="617"/>
      <c r="JBF10900" s="618"/>
      <c r="JBG10900" s="619"/>
      <c r="JBH10900" s="620"/>
      <c r="JBI10900" s="620"/>
      <c r="JBJ10900" s="620"/>
      <c r="JBK10900" s="617"/>
      <c r="JBL10900" s="618"/>
      <c r="JBM10900" s="619"/>
      <c r="JBN10900" s="620"/>
      <c r="JBO10900" s="620"/>
      <c r="JBP10900" s="620"/>
      <c r="JBQ10900" s="617"/>
      <c r="JBR10900" s="618"/>
      <c r="JBS10900" s="619"/>
      <c r="JBT10900" s="620"/>
      <c r="JBU10900" s="620"/>
      <c r="JBV10900" s="620"/>
      <c r="JBW10900" s="617"/>
      <c r="JBX10900" s="618"/>
      <c r="JBY10900" s="619"/>
      <c r="JBZ10900" s="620"/>
      <c r="JCA10900" s="620"/>
      <c r="JCB10900" s="620"/>
      <c r="JCC10900" s="617"/>
      <c r="JCD10900" s="618"/>
      <c r="JCE10900" s="619"/>
      <c r="JCF10900" s="620"/>
      <c r="JCG10900" s="620"/>
      <c r="JCH10900" s="620"/>
      <c r="JCI10900" s="617"/>
      <c r="JCJ10900" s="618"/>
      <c r="JCK10900" s="619"/>
      <c r="JCL10900" s="620"/>
      <c r="JCM10900" s="620"/>
      <c r="JCN10900" s="620"/>
      <c r="JCO10900" s="617"/>
      <c r="JCP10900" s="618"/>
      <c r="JCQ10900" s="619"/>
      <c r="JCR10900" s="620"/>
      <c r="JCS10900" s="620"/>
      <c r="JCT10900" s="620"/>
      <c r="JCU10900" s="617"/>
      <c r="JCV10900" s="618"/>
      <c r="JCW10900" s="619"/>
      <c r="JCX10900" s="620"/>
      <c r="JCY10900" s="620"/>
      <c r="JCZ10900" s="620"/>
      <c r="JDA10900" s="617"/>
      <c r="JDB10900" s="618"/>
      <c r="JDC10900" s="619"/>
      <c r="JDD10900" s="620"/>
      <c r="JDE10900" s="620"/>
      <c r="JDF10900" s="620"/>
      <c r="JDG10900" s="617"/>
      <c r="JDH10900" s="618"/>
      <c r="JDI10900" s="619"/>
      <c r="JDJ10900" s="620"/>
      <c r="JDK10900" s="620"/>
      <c r="JDL10900" s="620"/>
      <c r="JDM10900" s="617"/>
      <c r="JDN10900" s="618"/>
      <c r="JDO10900" s="619"/>
      <c r="JDP10900" s="620"/>
      <c r="JDQ10900" s="620"/>
      <c r="JDR10900" s="620"/>
      <c r="JDS10900" s="617"/>
      <c r="JDT10900" s="618"/>
      <c r="JDU10900" s="619"/>
      <c r="JDV10900" s="620"/>
      <c r="JDW10900" s="620"/>
      <c r="JDX10900" s="620"/>
      <c r="JDY10900" s="617"/>
      <c r="JDZ10900" s="618"/>
      <c r="JEA10900" s="619"/>
      <c r="JEB10900" s="620"/>
      <c r="JEC10900" s="620"/>
      <c r="JED10900" s="620"/>
      <c r="JEE10900" s="617"/>
      <c r="JEF10900" s="618"/>
      <c r="JEG10900" s="619"/>
      <c r="JEH10900" s="620"/>
      <c r="JEI10900" s="620"/>
      <c r="JEJ10900" s="620"/>
      <c r="JEK10900" s="617"/>
      <c r="JEL10900" s="618"/>
      <c r="JEM10900" s="619"/>
      <c r="JEN10900" s="620"/>
      <c r="JEO10900" s="620"/>
      <c r="JEP10900" s="620"/>
      <c r="JEQ10900" s="617"/>
      <c r="JER10900" s="618"/>
      <c r="JES10900" s="619"/>
      <c r="JET10900" s="620"/>
      <c r="JEU10900" s="620"/>
      <c r="JEV10900" s="620"/>
      <c r="JEW10900" s="617"/>
      <c r="JEX10900" s="618"/>
      <c r="JEY10900" s="619"/>
      <c r="JEZ10900" s="620"/>
      <c r="JFA10900" s="620"/>
      <c r="JFB10900" s="620"/>
      <c r="JFC10900" s="617"/>
      <c r="JFD10900" s="618"/>
      <c r="JFE10900" s="619"/>
      <c r="JFF10900" s="620"/>
      <c r="JFG10900" s="620"/>
      <c r="JFH10900" s="620"/>
      <c r="JFI10900" s="617"/>
      <c r="JFJ10900" s="618"/>
      <c r="JFK10900" s="619"/>
      <c r="JFL10900" s="620"/>
      <c r="JFM10900" s="620"/>
      <c r="JFN10900" s="620"/>
      <c r="JFO10900" s="617"/>
      <c r="JFP10900" s="618"/>
      <c r="JFQ10900" s="619"/>
      <c r="JFR10900" s="620"/>
      <c r="JFS10900" s="620"/>
      <c r="JFT10900" s="620"/>
      <c r="JFU10900" s="617"/>
      <c r="JFV10900" s="618"/>
      <c r="JFW10900" s="619"/>
      <c r="JFX10900" s="620"/>
      <c r="JFY10900" s="620"/>
      <c r="JFZ10900" s="620"/>
      <c r="JGA10900" s="617"/>
      <c r="JGB10900" s="618"/>
      <c r="JGC10900" s="619"/>
      <c r="JGD10900" s="620"/>
      <c r="JGE10900" s="620"/>
      <c r="JGF10900" s="620"/>
      <c r="JGG10900" s="617"/>
      <c r="JGH10900" s="618"/>
      <c r="JGI10900" s="619"/>
      <c r="JGJ10900" s="620"/>
      <c r="JGK10900" s="620"/>
      <c r="JGL10900" s="620"/>
      <c r="JGM10900" s="617"/>
      <c r="JGN10900" s="618"/>
      <c r="JGO10900" s="619"/>
      <c r="JGP10900" s="620"/>
      <c r="JGQ10900" s="620"/>
      <c r="JGR10900" s="620"/>
      <c r="JGS10900" s="617"/>
      <c r="JGT10900" s="618"/>
      <c r="JGU10900" s="619"/>
      <c r="JGV10900" s="620"/>
      <c r="JGW10900" s="620"/>
      <c r="JGX10900" s="620"/>
      <c r="JGY10900" s="617"/>
      <c r="JGZ10900" s="618"/>
      <c r="JHA10900" s="619"/>
      <c r="JHB10900" s="620"/>
      <c r="JHC10900" s="620"/>
      <c r="JHD10900" s="620"/>
      <c r="JHE10900" s="617"/>
      <c r="JHF10900" s="618"/>
      <c r="JHG10900" s="619"/>
      <c r="JHH10900" s="620"/>
      <c r="JHI10900" s="620"/>
      <c r="JHJ10900" s="620"/>
      <c r="JHK10900" s="617"/>
      <c r="JHL10900" s="618"/>
      <c r="JHM10900" s="619"/>
      <c r="JHN10900" s="620"/>
      <c r="JHO10900" s="620"/>
      <c r="JHP10900" s="620"/>
      <c r="JHQ10900" s="617"/>
      <c r="JHR10900" s="618"/>
      <c r="JHS10900" s="619"/>
      <c r="JHT10900" s="620"/>
      <c r="JHU10900" s="620"/>
      <c r="JHV10900" s="620"/>
      <c r="JHW10900" s="617"/>
      <c r="JHX10900" s="618"/>
      <c r="JHY10900" s="619"/>
      <c r="JHZ10900" s="620"/>
      <c r="JIA10900" s="620"/>
      <c r="JIB10900" s="620"/>
      <c r="JIC10900" s="617"/>
      <c r="JID10900" s="618"/>
      <c r="JIE10900" s="619"/>
      <c r="JIF10900" s="620"/>
      <c r="JIG10900" s="620"/>
      <c r="JIH10900" s="620"/>
      <c r="JII10900" s="617"/>
      <c r="JIJ10900" s="618"/>
      <c r="JIK10900" s="619"/>
      <c r="JIL10900" s="620"/>
      <c r="JIM10900" s="620"/>
      <c r="JIN10900" s="620"/>
      <c r="JIO10900" s="617"/>
      <c r="JIP10900" s="618"/>
      <c r="JIQ10900" s="619"/>
      <c r="JIR10900" s="620"/>
      <c r="JIS10900" s="620"/>
      <c r="JIT10900" s="620"/>
      <c r="JIU10900" s="617"/>
      <c r="JIV10900" s="618"/>
      <c r="JIW10900" s="619"/>
      <c r="JIX10900" s="620"/>
      <c r="JIY10900" s="620"/>
      <c r="JIZ10900" s="620"/>
      <c r="JJA10900" s="617"/>
      <c r="JJB10900" s="618"/>
      <c r="JJC10900" s="619"/>
      <c r="JJD10900" s="620"/>
      <c r="JJE10900" s="620"/>
      <c r="JJF10900" s="620"/>
      <c r="JJG10900" s="617"/>
      <c r="JJH10900" s="618"/>
      <c r="JJI10900" s="619"/>
      <c r="JJJ10900" s="620"/>
      <c r="JJK10900" s="620"/>
      <c r="JJL10900" s="620"/>
      <c r="JJM10900" s="617"/>
      <c r="JJN10900" s="618"/>
      <c r="JJO10900" s="619"/>
      <c r="JJP10900" s="620"/>
      <c r="JJQ10900" s="620"/>
      <c r="JJR10900" s="620"/>
      <c r="JJS10900" s="617"/>
      <c r="JJT10900" s="618"/>
      <c r="JJU10900" s="619"/>
      <c r="JJV10900" s="620"/>
      <c r="JJW10900" s="620"/>
      <c r="JJX10900" s="620"/>
      <c r="JJY10900" s="617"/>
      <c r="JJZ10900" s="618"/>
      <c r="JKA10900" s="619"/>
      <c r="JKB10900" s="620"/>
      <c r="JKC10900" s="620"/>
      <c r="JKD10900" s="620"/>
      <c r="JKE10900" s="617"/>
      <c r="JKF10900" s="618"/>
      <c r="JKG10900" s="619"/>
      <c r="JKH10900" s="620"/>
      <c r="JKI10900" s="620"/>
      <c r="JKJ10900" s="620"/>
      <c r="JKK10900" s="617"/>
      <c r="JKL10900" s="618"/>
      <c r="JKM10900" s="619"/>
      <c r="JKN10900" s="620"/>
      <c r="JKO10900" s="620"/>
      <c r="JKP10900" s="620"/>
      <c r="JKQ10900" s="617"/>
      <c r="JKR10900" s="618"/>
      <c r="JKS10900" s="619"/>
      <c r="JKT10900" s="620"/>
      <c r="JKU10900" s="620"/>
      <c r="JKV10900" s="620"/>
      <c r="JKW10900" s="617"/>
      <c r="JKX10900" s="618"/>
      <c r="JKY10900" s="619"/>
      <c r="JKZ10900" s="620"/>
      <c r="JLA10900" s="620"/>
      <c r="JLB10900" s="620"/>
      <c r="JLC10900" s="617"/>
      <c r="JLD10900" s="618"/>
      <c r="JLE10900" s="619"/>
      <c r="JLF10900" s="620"/>
      <c r="JLG10900" s="620"/>
      <c r="JLH10900" s="620"/>
      <c r="JLI10900" s="617"/>
      <c r="JLJ10900" s="618"/>
      <c r="JLK10900" s="619"/>
      <c r="JLL10900" s="620"/>
      <c r="JLM10900" s="620"/>
      <c r="JLN10900" s="620"/>
      <c r="JLO10900" s="617"/>
      <c r="JLP10900" s="618"/>
      <c r="JLQ10900" s="619"/>
      <c r="JLR10900" s="620"/>
      <c r="JLS10900" s="620"/>
      <c r="JLT10900" s="620"/>
      <c r="JLU10900" s="617"/>
      <c r="JLV10900" s="618"/>
      <c r="JLW10900" s="619"/>
      <c r="JLX10900" s="620"/>
      <c r="JLY10900" s="620"/>
      <c r="JLZ10900" s="620"/>
      <c r="JMA10900" s="617"/>
      <c r="JMB10900" s="618"/>
      <c r="JMC10900" s="619"/>
      <c r="JMD10900" s="620"/>
      <c r="JME10900" s="620"/>
      <c r="JMF10900" s="620"/>
      <c r="JMG10900" s="617"/>
      <c r="JMH10900" s="618"/>
      <c r="JMI10900" s="619"/>
      <c r="JMJ10900" s="620"/>
      <c r="JMK10900" s="620"/>
      <c r="JML10900" s="620"/>
      <c r="JMM10900" s="617"/>
      <c r="JMN10900" s="618"/>
      <c r="JMO10900" s="619"/>
      <c r="JMP10900" s="620"/>
      <c r="JMQ10900" s="620"/>
      <c r="JMR10900" s="620"/>
      <c r="JMS10900" s="617"/>
      <c r="JMT10900" s="618"/>
      <c r="JMU10900" s="619"/>
      <c r="JMV10900" s="620"/>
      <c r="JMW10900" s="620"/>
      <c r="JMX10900" s="620"/>
      <c r="JMY10900" s="617"/>
      <c r="JMZ10900" s="618"/>
      <c r="JNA10900" s="619"/>
      <c r="JNB10900" s="620"/>
      <c r="JNC10900" s="620"/>
      <c r="JND10900" s="620"/>
      <c r="JNE10900" s="617"/>
      <c r="JNF10900" s="618"/>
      <c r="JNG10900" s="619"/>
      <c r="JNH10900" s="620"/>
      <c r="JNI10900" s="620"/>
      <c r="JNJ10900" s="620"/>
      <c r="JNK10900" s="617"/>
      <c r="JNL10900" s="618"/>
      <c r="JNM10900" s="619"/>
      <c r="JNN10900" s="620"/>
      <c r="JNO10900" s="620"/>
      <c r="JNP10900" s="620"/>
      <c r="JNQ10900" s="617"/>
      <c r="JNR10900" s="618"/>
      <c r="JNS10900" s="619"/>
      <c r="JNT10900" s="620"/>
      <c r="JNU10900" s="620"/>
      <c r="JNV10900" s="620"/>
      <c r="JNW10900" s="617"/>
      <c r="JNX10900" s="618"/>
      <c r="JNY10900" s="619"/>
      <c r="JNZ10900" s="620"/>
      <c r="JOA10900" s="620"/>
      <c r="JOB10900" s="620"/>
      <c r="JOC10900" s="617"/>
      <c r="JOD10900" s="618"/>
      <c r="JOE10900" s="619"/>
      <c r="JOF10900" s="620"/>
      <c r="JOG10900" s="620"/>
      <c r="JOH10900" s="620"/>
      <c r="JOI10900" s="617"/>
      <c r="JOJ10900" s="618"/>
      <c r="JOK10900" s="619"/>
      <c r="JOL10900" s="620"/>
      <c r="JOM10900" s="620"/>
      <c r="JON10900" s="620"/>
      <c r="JOO10900" s="617"/>
      <c r="JOP10900" s="618"/>
      <c r="JOQ10900" s="619"/>
      <c r="JOR10900" s="620"/>
      <c r="JOS10900" s="620"/>
      <c r="JOT10900" s="620"/>
      <c r="JOU10900" s="617"/>
      <c r="JOV10900" s="618"/>
      <c r="JOW10900" s="619"/>
      <c r="JOX10900" s="620"/>
      <c r="JOY10900" s="620"/>
      <c r="JOZ10900" s="620"/>
      <c r="JPA10900" s="617"/>
      <c r="JPB10900" s="618"/>
      <c r="JPC10900" s="619"/>
      <c r="JPD10900" s="620"/>
      <c r="JPE10900" s="620"/>
      <c r="JPF10900" s="620"/>
      <c r="JPG10900" s="617"/>
      <c r="JPH10900" s="618"/>
      <c r="JPI10900" s="619"/>
      <c r="JPJ10900" s="620"/>
      <c r="JPK10900" s="620"/>
      <c r="JPL10900" s="620"/>
      <c r="JPM10900" s="617"/>
      <c r="JPN10900" s="618"/>
      <c r="JPO10900" s="619"/>
      <c r="JPP10900" s="620"/>
      <c r="JPQ10900" s="620"/>
      <c r="JPR10900" s="620"/>
      <c r="JPS10900" s="617"/>
      <c r="JPT10900" s="618"/>
      <c r="JPU10900" s="619"/>
      <c r="JPV10900" s="620"/>
      <c r="JPW10900" s="620"/>
      <c r="JPX10900" s="620"/>
      <c r="JPY10900" s="617"/>
      <c r="JPZ10900" s="618"/>
      <c r="JQA10900" s="619"/>
      <c r="JQB10900" s="620"/>
      <c r="JQC10900" s="620"/>
      <c r="JQD10900" s="620"/>
      <c r="JQE10900" s="617"/>
      <c r="JQF10900" s="618"/>
      <c r="JQG10900" s="619"/>
      <c r="JQH10900" s="620"/>
      <c r="JQI10900" s="620"/>
      <c r="JQJ10900" s="620"/>
      <c r="JQK10900" s="617"/>
      <c r="JQL10900" s="618"/>
      <c r="JQM10900" s="619"/>
      <c r="JQN10900" s="620"/>
      <c r="JQO10900" s="620"/>
      <c r="JQP10900" s="620"/>
      <c r="JQQ10900" s="617"/>
      <c r="JQR10900" s="618"/>
      <c r="JQS10900" s="619"/>
      <c r="JQT10900" s="620"/>
      <c r="JQU10900" s="620"/>
      <c r="JQV10900" s="620"/>
      <c r="JQW10900" s="617"/>
      <c r="JQX10900" s="618"/>
      <c r="JQY10900" s="619"/>
      <c r="JQZ10900" s="620"/>
      <c r="JRA10900" s="620"/>
      <c r="JRB10900" s="620"/>
      <c r="JRC10900" s="617"/>
      <c r="JRD10900" s="618"/>
      <c r="JRE10900" s="619"/>
      <c r="JRF10900" s="620"/>
      <c r="JRG10900" s="620"/>
      <c r="JRH10900" s="620"/>
      <c r="JRI10900" s="617"/>
      <c r="JRJ10900" s="618"/>
      <c r="JRK10900" s="619"/>
      <c r="JRL10900" s="620"/>
      <c r="JRM10900" s="620"/>
      <c r="JRN10900" s="620"/>
      <c r="JRO10900" s="617"/>
      <c r="JRP10900" s="618"/>
      <c r="JRQ10900" s="619"/>
      <c r="JRR10900" s="620"/>
      <c r="JRS10900" s="620"/>
      <c r="JRT10900" s="620"/>
      <c r="JRU10900" s="617"/>
      <c r="JRV10900" s="618"/>
      <c r="JRW10900" s="619"/>
      <c r="JRX10900" s="620"/>
      <c r="JRY10900" s="620"/>
      <c r="JRZ10900" s="620"/>
      <c r="JSA10900" s="617"/>
      <c r="JSB10900" s="618"/>
      <c r="JSC10900" s="619"/>
      <c r="JSD10900" s="620"/>
      <c r="JSE10900" s="620"/>
      <c r="JSF10900" s="620"/>
      <c r="JSG10900" s="617"/>
      <c r="JSH10900" s="618"/>
      <c r="JSI10900" s="619"/>
      <c r="JSJ10900" s="620"/>
      <c r="JSK10900" s="620"/>
      <c r="JSL10900" s="620"/>
      <c r="JSM10900" s="617"/>
      <c r="JSN10900" s="618"/>
      <c r="JSO10900" s="619"/>
      <c r="JSP10900" s="620"/>
      <c r="JSQ10900" s="620"/>
      <c r="JSR10900" s="620"/>
      <c r="JSS10900" s="617"/>
      <c r="JST10900" s="618"/>
      <c r="JSU10900" s="619"/>
      <c r="JSV10900" s="620"/>
      <c r="JSW10900" s="620"/>
      <c r="JSX10900" s="620"/>
      <c r="JSY10900" s="617"/>
      <c r="JSZ10900" s="618"/>
      <c r="JTA10900" s="619"/>
      <c r="JTB10900" s="620"/>
      <c r="JTC10900" s="620"/>
      <c r="JTD10900" s="620"/>
      <c r="JTE10900" s="617"/>
      <c r="JTF10900" s="618"/>
      <c r="JTG10900" s="619"/>
      <c r="JTH10900" s="620"/>
      <c r="JTI10900" s="620"/>
      <c r="JTJ10900" s="620"/>
      <c r="JTK10900" s="617"/>
      <c r="JTL10900" s="618"/>
      <c r="JTM10900" s="619"/>
      <c r="JTN10900" s="620"/>
      <c r="JTO10900" s="620"/>
      <c r="JTP10900" s="620"/>
      <c r="JTQ10900" s="617"/>
      <c r="JTR10900" s="618"/>
      <c r="JTS10900" s="619"/>
      <c r="JTT10900" s="620"/>
      <c r="JTU10900" s="620"/>
      <c r="JTV10900" s="620"/>
      <c r="JTW10900" s="617"/>
      <c r="JTX10900" s="618"/>
      <c r="JTY10900" s="619"/>
      <c r="JTZ10900" s="620"/>
      <c r="JUA10900" s="620"/>
      <c r="JUB10900" s="620"/>
      <c r="JUC10900" s="617"/>
      <c r="JUD10900" s="618"/>
      <c r="JUE10900" s="619"/>
      <c r="JUF10900" s="620"/>
      <c r="JUG10900" s="620"/>
      <c r="JUH10900" s="620"/>
      <c r="JUI10900" s="617"/>
      <c r="JUJ10900" s="618"/>
      <c r="JUK10900" s="619"/>
      <c r="JUL10900" s="620"/>
      <c r="JUM10900" s="620"/>
      <c r="JUN10900" s="620"/>
      <c r="JUO10900" s="617"/>
      <c r="JUP10900" s="618"/>
      <c r="JUQ10900" s="619"/>
      <c r="JUR10900" s="620"/>
      <c r="JUS10900" s="620"/>
      <c r="JUT10900" s="620"/>
      <c r="JUU10900" s="617"/>
      <c r="JUV10900" s="618"/>
      <c r="JUW10900" s="619"/>
      <c r="JUX10900" s="620"/>
      <c r="JUY10900" s="620"/>
      <c r="JUZ10900" s="620"/>
      <c r="JVA10900" s="617"/>
      <c r="JVB10900" s="618"/>
      <c r="JVC10900" s="619"/>
      <c r="JVD10900" s="620"/>
      <c r="JVE10900" s="620"/>
      <c r="JVF10900" s="620"/>
      <c r="JVG10900" s="617"/>
      <c r="JVH10900" s="618"/>
      <c r="JVI10900" s="619"/>
      <c r="JVJ10900" s="620"/>
      <c r="JVK10900" s="620"/>
      <c r="JVL10900" s="620"/>
      <c r="JVM10900" s="617"/>
      <c r="JVN10900" s="618"/>
      <c r="JVO10900" s="619"/>
      <c r="JVP10900" s="620"/>
      <c r="JVQ10900" s="620"/>
      <c r="JVR10900" s="620"/>
      <c r="JVS10900" s="617"/>
      <c r="JVT10900" s="618"/>
      <c r="JVU10900" s="619"/>
      <c r="JVV10900" s="620"/>
      <c r="JVW10900" s="620"/>
      <c r="JVX10900" s="620"/>
      <c r="JVY10900" s="617"/>
      <c r="JVZ10900" s="618"/>
      <c r="JWA10900" s="619"/>
      <c r="JWB10900" s="620"/>
      <c r="JWC10900" s="620"/>
      <c r="JWD10900" s="620"/>
      <c r="JWE10900" s="617"/>
      <c r="JWF10900" s="618"/>
      <c r="JWG10900" s="619"/>
      <c r="JWH10900" s="620"/>
      <c r="JWI10900" s="620"/>
      <c r="JWJ10900" s="620"/>
      <c r="JWK10900" s="617"/>
      <c r="JWL10900" s="618"/>
      <c r="JWM10900" s="619"/>
      <c r="JWN10900" s="620"/>
      <c r="JWO10900" s="620"/>
      <c r="JWP10900" s="620"/>
      <c r="JWQ10900" s="617"/>
      <c r="JWR10900" s="618"/>
      <c r="JWS10900" s="619"/>
      <c r="JWT10900" s="620"/>
      <c r="JWU10900" s="620"/>
      <c r="JWV10900" s="620"/>
      <c r="JWW10900" s="617"/>
      <c r="JWX10900" s="618"/>
      <c r="JWY10900" s="619"/>
      <c r="JWZ10900" s="620"/>
      <c r="JXA10900" s="620"/>
      <c r="JXB10900" s="620"/>
      <c r="JXC10900" s="617"/>
      <c r="JXD10900" s="618"/>
      <c r="JXE10900" s="619"/>
      <c r="JXF10900" s="620"/>
      <c r="JXG10900" s="620"/>
      <c r="JXH10900" s="620"/>
      <c r="JXI10900" s="617"/>
      <c r="JXJ10900" s="618"/>
      <c r="JXK10900" s="619"/>
      <c r="JXL10900" s="620"/>
      <c r="JXM10900" s="620"/>
      <c r="JXN10900" s="620"/>
      <c r="JXO10900" s="617"/>
      <c r="JXP10900" s="618"/>
      <c r="JXQ10900" s="619"/>
      <c r="JXR10900" s="620"/>
      <c r="JXS10900" s="620"/>
      <c r="JXT10900" s="620"/>
      <c r="JXU10900" s="617"/>
      <c r="JXV10900" s="618"/>
      <c r="JXW10900" s="619"/>
      <c r="JXX10900" s="620"/>
      <c r="JXY10900" s="620"/>
      <c r="JXZ10900" s="620"/>
      <c r="JYA10900" s="617"/>
      <c r="JYB10900" s="618"/>
      <c r="JYC10900" s="619"/>
      <c r="JYD10900" s="620"/>
      <c r="JYE10900" s="620"/>
      <c r="JYF10900" s="620"/>
      <c r="JYG10900" s="617"/>
      <c r="JYH10900" s="618"/>
      <c r="JYI10900" s="619"/>
      <c r="JYJ10900" s="620"/>
      <c r="JYK10900" s="620"/>
      <c r="JYL10900" s="620"/>
      <c r="JYM10900" s="617"/>
      <c r="JYN10900" s="618"/>
      <c r="JYO10900" s="619"/>
      <c r="JYP10900" s="620"/>
      <c r="JYQ10900" s="620"/>
      <c r="JYR10900" s="620"/>
      <c r="JYS10900" s="617"/>
      <c r="JYT10900" s="618"/>
      <c r="JYU10900" s="619"/>
      <c r="JYV10900" s="620"/>
      <c r="JYW10900" s="620"/>
      <c r="JYX10900" s="620"/>
      <c r="JYY10900" s="617"/>
      <c r="JYZ10900" s="618"/>
      <c r="JZA10900" s="619"/>
      <c r="JZB10900" s="620"/>
      <c r="JZC10900" s="620"/>
      <c r="JZD10900" s="620"/>
      <c r="JZE10900" s="617"/>
      <c r="JZF10900" s="618"/>
      <c r="JZG10900" s="619"/>
      <c r="JZH10900" s="620"/>
      <c r="JZI10900" s="620"/>
      <c r="JZJ10900" s="620"/>
      <c r="JZK10900" s="617"/>
      <c r="JZL10900" s="618"/>
      <c r="JZM10900" s="619"/>
      <c r="JZN10900" s="620"/>
      <c r="JZO10900" s="620"/>
      <c r="JZP10900" s="620"/>
      <c r="JZQ10900" s="617"/>
      <c r="JZR10900" s="618"/>
      <c r="JZS10900" s="619"/>
      <c r="JZT10900" s="620"/>
      <c r="JZU10900" s="620"/>
      <c r="JZV10900" s="620"/>
      <c r="JZW10900" s="617"/>
      <c r="JZX10900" s="618"/>
      <c r="JZY10900" s="619"/>
      <c r="JZZ10900" s="620"/>
      <c r="KAA10900" s="620"/>
      <c r="KAB10900" s="620"/>
      <c r="KAC10900" s="617"/>
      <c r="KAD10900" s="618"/>
      <c r="KAE10900" s="619"/>
      <c r="KAF10900" s="620"/>
      <c r="KAG10900" s="620"/>
      <c r="KAH10900" s="620"/>
      <c r="KAI10900" s="617"/>
      <c r="KAJ10900" s="618"/>
      <c r="KAK10900" s="619"/>
      <c r="KAL10900" s="620"/>
      <c r="KAM10900" s="620"/>
      <c r="KAN10900" s="620"/>
      <c r="KAO10900" s="617"/>
      <c r="KAP10900" s="618"/>
      <c r="KAQ10900" s="619"/>
      <c r="KAR10900" s="620"/>
      <c r="KAS10900" s="620"/>
      <c r="KAT10900" s="620"/>
      <c r="KAU10900" s="617"/>
      <c r="KAV10900" s="618"/>
      <c r="KAW10900" s="619"/>
      <c r="KAX10900" s="620"/>
      <c r="KAY10900" s="620"/>
      <c r="KAZ10900" s="620"/>
      <c r="KBA10900" s="617"/>
      <c r="KBB10900" s="618"/>
      <c r="KBC10900" s="619"/>
      <c r="KBD10900" s="620"/>
      <c r="KBE10900" s="620"/>
      <c r="KBF10900" s="620"/>
      <c r="KBG10900" s="617"/>
      <c r="KBH10900" s="618"/>
      <c r="KBI10900" s="619"/>
      <c r="KBJ10900" s="620"/>
      <c r="KBK10900" s="620"/>
      <c r="KBL10900" s="620"/>
      <c r="KBM10900" s="617"/>
      <c r="KBN10900" s="618"/>
      <c r="KBO10900" s="619"/>
      <c r="KBP10900" s="620"/>
      <c r="KBQ10900" s="620"/>
      <c r="KBR10900" s="620"/>
      <c r="KBS10900" s="617"/>
      <c r="KBT10900" s="618"/>
      <c r="KBU10900" s="619"/>
      <c r="KBV10900" s="620"/>
      <c r="KBW10900" s="620"/>
      <c r="KBX10900" s="620"/>
      <c r="KBY10900" s="617"/>
      <c r="KBZ10900" s="618"/>
      <c r="KCA10900" s="619"/>
      <c r="KCB10900" s="620"/>
      <c r="KCC10900" s="620"/>
      <c r="KCD10900" s="620"/>
      <c r="KCE10900" s="617"/>
      <c r="KCF10900" s="618"/>
      <c r="KCG10900" s="619"/>
      <c r="KCH10900" s="620"/>
      <c r="KCI10900" s="620"/>
      <c r="KCJ10900" s="620"/>
      <c r="KCK10900" s="617"/>
      <c r="KCL10900" s="618"/>
      <c r="KCM10900" s="619"/>
      <c r="KCN10900" s="620"/>
      <c r="KCO10900" s="620"/>
      <c r="KCP10900" s="620"/>
      <c r="KCQ10900" s="617"/>
      <c r="KCR10900" s="618"/>
      <c r="KCS10900" s="619"/>
      <c r="KCT10900" s="620"/>
      <c r="KCU10900" s="620"/>
      <c r="KCV10900" s="620"/>
      <c r="KCW10900" s="617"/>
      <c r="KCX10900" s="618"/>
      <c r="KCY10900" s="619"/>
      <c r="KCZ10900" s="620"/>
      <c r="KDA10900" s="620"/>
      <c r="KDB10900" s="620"/>
      <c r="KDC10900" s="617"/>
      <c r="KDD10900" s="618"/>
      <c r="KDE10900" s="619"/>
      <c r="KDF10900" s="620"/>
      <c r="KDG10900" s="620"/>
      <c r="KDH10900" s="620"/>
      <c r="KDI10900" s="617"/>
      <c r="KDJ10900" s="618"/>
      <c r="KDK10900" s="619"/>
      <c r="KDL10900" s="620"/>
      <c r="KDM10900" s="620"/>
      <c r="KDN10900" s="620"/>
      <c r="KDO10900" s="617"/>
      <c r="KDP10900" s="618"/>
      <c r="KDQ10900" s="619"/>
      <c r="KDR10900" s="620"/>
      <c r="KDS10900" s="620"/>
      <c r="KDT10900" s="620"/>
      <c r="KDU10900" s="617"/>
      <c r="KDV10900" s="618"/>
      <c r="KDW10900" s="619"/>
      <c r="KDX10900" s="620"/>
      <c r="KDY10900" s="620"/>
      <c r="KDZ10900" s="620"/>
      <c r="KEA10900" s="617"/>
      <c r="KEB10900" s="618"/>
      <c r="KEC10900" s="619"/>
      <c r="KED10900" s="620"/>
      <c r="KEE10900" s="620"/>
      <c r="KEF10900" s="620"/>
      <c r="KEG10900" s="617"/>
      <c r="KEH10900" s="618"/>
      <c r="KEI10900" s="619"/>
      <c r="KEJ10900" s="620"/>
      <c r="KEK10900" s="620"/>
      <c r="KEL10900" s="620"/>
      <c r="KEM10900" s="617"/>
      <c r="KEN10900" s="618"/>
      <c r="KEO10900" s="619"/>
      <c r="KEP10900" s="620"/>
      <c r="KEQ10900" s="620"/>
      <c r="KER10900" s="620"/>
      <c r="KES10900" s="617"/>
      <c r="KET10900" s="618"/>
      <c r="KEU10900" s="619"/>
      <c r="KEV10900" s="620"/>
      <c r="KEW10900" s="620"/>
      <c r="KEX10900" s="620"/>
      <c r="KEY10900" s="617"/>
      <c r="KEZ10900" s="618"/>
      <c r="KFA10900" s="619"/>
      <c r="KFB10900" s="620"/>
      <c r="KFC10900" s="620"/>
      <c r="KFD10900" s="620"/>
      <c r="KFE10900" s="617"/>
      <c r="KFF10900" s="618"/>
      <c r="KFG10900" s="619"/>
      <c r="KFH10900" s="620"/>
      <c r="KFI10900" s="620"/>
      <c r="KFJ10900" s="620"/>
      <c r="KFK10900" s="617"/>
      <c r="KFL10900" s="618"/>
      <c r="KFM10900" s="619"/>
      <c r="KFN10900" s="620"/>
      <c r="KFO10900" s="620"/>
      <c r="KFP10900" s="620"/>
      <c r="KFQ10900" s="617"/>
      <c r="KFR10900" s="618"/>
      <c r="KFS10900" s="619"/>
      <c r="KFT10900" s="620"/>
      <c r="KFU10900" s="620"/>
      <c r="KFV10900" s="620"/>
      <c r="KFW10900" s="617"/>
      <c r="KFX10900" s="618"/>
      <c r="KFY10900" s="619"/>
      <c r="KFZ10900" s="620"/>
      <c r="KGA10900" s="620"/>
      <c r="KGB10900" s="620"/>
      <c r="KGC10900" s="617"/>
      <c r="KGD10900" s="618"/>
      <c r="KGE10900" s="619"/>
      <c r="KGF10900" s="620"/>
      <c r="KGG10900" s="620"/>
      <c r="KGH10900" s="620"/>
      <c r="KGI10900" s="617"/>
      <c r="KGJ10900" s="618"/>
      <c r="KGK10900" s="619"/>
      <c r="KGL10900" s="620"/>
      <c r="KGM10900" s="620"/>
      <c r="KGN10900" s="620"/>
      <c r="KGO10900" s="617"/>
      <c r="KGP10900" s="618"/>
      <c r="KGQ10900" s="619"/>
      <c r="KGR10900" s="620"/>
      <c r="KGS10900" s="620"/>
      <c r="KGT10900" s="620"/>
      <c r="KGU10900" s="617"/>
      <c r="KGV10900" s="618"/>
      <c r="KGW10900" s="619"/>
      <c r="KGX10900" s="620"/>
      <c r="KGY10900" s="620"/>
      <c r="KGZ10900" s="620"/>
      <c r="KHA10900" s="617"/>
      <c r="KHB10900" s="618"/>
      <c r="KHC10900" s="619"/>
      <c r="KHD10900" s="620"/>
      <c r="KHE10900" s="620"/>
      <c r="KHF10900" s="620"/>
      <c r="KHG10900" s="617"/>
      <c r="KHH10900" s="618"/>
      <c r="KHI10900" s="619"/>
      <c r="KHJ10900" s="620"/>
      <c r="KHK10900" s="620"/>
      <c r="KHL10900" s="620"/>
      <c r="KHM10900" s="617"/>
      <c r="KHN10900" s="618"/>
      <c r="KHO10900" s="619"/>
      <c r="KHP10900" s="620"/>
      <c r="KHQ10900" s="620"/>
      <c r="KHR10900" s="620"/>
      <c r="KHS10900" s="617"/>
      <c r="KHT10900" s="618"/>
      <c r="KHU10900" s="619"/>
      <c r="KHV10900" s="620"/>
      <c r="KHW10900" s="620"/>
      <c r="KHX10900" s="620"/>
      <c r="KHY10900" s="617"/>
      <c r="KHZ10900" s="618"/>
      <c r="KIA10900" s="619"/>
      <c r="KIB10900" s="620"/>
      <c r="KIC10900" s="620"/>
      <c r="KID10900" s="620"/>
      <c r="KIE10900" s="617"/>
      <c r="KIF10900" s="618"/>
      <c r="KIG10900" s="619"/>
      <c r="KIH10900" s="620"/>
      <c r="KII10900" s="620"/>
      <c r="KIJ10900" s="620"/>
      <c r="KIK10900" s="617"/>
      <c r="KIL10900" s="618"/>
      <c r="KIM10900" s="619"/>
      <c r="KIN10900" s="620"/>
      <c r="KIO10900" s="620"/>
      <c r="KIP10900" s="620"/>
      <c r="KIQ10900" s="617"/>
      <c r="KIR10900" s="618"/>
      <c r="KIS10900" s="619"/>
      <c r="KIT10900" s="620"/>
      <c r="KIU10900" s="620"/>
      <c r="KIV10900" s="620"/>
      <c r="KIW10900" s="617"/>
      <c r="KIX10900" s="618"/>
      <c r="KIY10900" s="619"/>
      <c r="KIZ10900" s="620"/>
      <c r="KJA10900" s="620"/>
      <c r="KJB10900" s="620"/>
      <c r="KJC10900" s="617"/>
      <c r="KJD10900" s="618"/>
      <c r="KJE10900" s="619"/>
      <c r="KJF10900" s="620"/>
      <c r="KJG10900" s="620"/>
      <c r="KJH10900" s="620"/>
      <c r="KJI10900" s="617"/>
      <c r="KJJ10900" s="618"/>
      <c r="KJK10900" s="619"/>
      <c r="KJL10900" s="620"/>
      <c r="KJM10900" s="620"/>
      <c r="KJN10900" s="620"/>
      <c r="KJO10900" s="617"/>
      <c r="KJP10900" s="618"/>
      <c r="KJQ10900" s="619"/>
      <c r="KJR10900" s="620"/>
      <c r="KJS10900" s="620"/>
      <c r="KJT10900" s="620"/>
      <c r="KJU10900" s="617"/>
      <c r="KJV10900" s="618"/>
      <c r="KJW10900" s="619"/>
      <c r="KJX10900" s="620"/>
      <c r="KJY10900" s="620"/>
      <c r="KJZ10900" s="620"/>
      <c r="KKA10900" s="617"/>
      <c r="KKB10900" s="618"/>
      <c r="KKC10900" s="619"/>
      <c r="KKD10900" s="620"/>
      <c r="KKE10900" s="620"/>
      <c r="KKF10900" s="620"/>
      <c r="KKG10900" s="617"/>
      <c r="KKH10900" s="618"/>
      <c r="KKI10900" s="619"/>
      <c r="KKJ10900" s="620"/>
      <c r="KKK10900" s="620"/>
      <c r="KKL10900" s="620"/>
      <c r="KKM10900" s="617"/>
      <c r="KKN10900" s="618"/>
      <c r="KKO10900" s="619"/>
      <c r="KKP10900" s="620"/>
      <c r="KKQ10900" s="620"/>
      <c r="KKR10900" s="620"/>
      <c r="KKS10900" s="617"/>
      <c r="KKT10900" s="618"/>
      <c r="KKU10900" s="619"/>
      <c r="KKV10900" s="620"/>
      <c r="KKW10900" s="620"/>
      <c r="KKX10900" s="620"/>
      <c r="KKY10900" s="617"/>
      <c r="KKZ10900" s="618"/>
      <c r="KLA10900" s="619"/>
      <c r="KLB10900" s="620"/>
      <c r="KLC10900" s="620"/>
      <c r="KLD10900" s="620"/>
      <c r="KLE10900" s="617"/>
      <c r="KLF10900" s="618"/>
      <c r="KLG10900" s="619"/>
      <c r="KLH10900" s="620"/>
      <c r="KLI10900" s="620"/>
      <c r="KLJ10900" s="620"/>
      <c r="KLK10900" s="617"/>
      <c r="KLL10900" s="618"/>
      <c r="KLM10900" s="619"/>
      <c r="KLN10900" s="620"/>
      <c r="KLO10900" s="620"/>
      <c r="KLP10900" s="620"/>
      <c r="KLQ10900" s="617"/>
      <c r="KLR10900" s="618"/>
      <c r="KLS10900" s="619"/>
      <c r="KLT10900" s="620"/>
      <c r="KLU10900" s="620"/>
      <c r="KLV10900" s="620"/>
      <c r="KLW10900" s="617"/>
      <c r="KLX10900" s="618"/>
      <c r="KLY10900" s="619"/>
      <c r="KLZ10900" s="620"/>
      <c r="KMA10900" s="620"/>
      <c r="KMB10900" s="620"/>
      <c r="KMC10900" s="617"/>
      <c r="KMD10900" s="618"/>
      <c r="KME10900" s="619"/>
      <c r="KMF10900" s="620"/>
      <c r="KMG10900" s="620"/>
      <c r="KMH10900" s="620"/>
      <c r="KMI10900" s="617"/>
      <c r="KMJ10900" s="618"/>
      <c r="KMK10900" s="619"/>
      <c r="KML10900" s="620"/>
      <c r="KMM10900" s="620"/>
      <c r="KMN10900" s="620"/>
      <c r="KMO10900" s="617"/>
      <c r="KMP10900" s="618"/>
      <c r="KMQ10900" s="619"/>
      <c r="KMR10900" s="620"/>
      <c r="KMS10900" s="620"/>
      <c r="KMT10900" s="620"/>
      <c r="KMU10900" s="617"/>
      <c r="KMV10900" s="618"/>
      <c r="KMW10900" s="619"/>
      <c r="KMX10900" s="620"/>
      <c r="KMY10900" s="620"/>
      <c r="KMZ10900" s="620"/>
      <c r="KNA10900" s="617"/>
      <c r="KNB10900" s="618"/>
      <c r="KNC10900" s="619"/>
      <c r="KND10900" s="620"/>
      <c r="KNE10900" s="620"/>
      <c r="KNF10900" s="620"/>
      <c r="KNG10900" s="617"/>
      <c r="KNH10900" s="618"/>
      <c r="KNI10900" s="619"/>
      <c r="KNJ10900" s="620"/>
      <c r="KNK10900" s="620"/>
      <c r="KNL10900" s="620"/>
      <c r="KNM10900" s="617"/>
      <c r="KNN10900" s="618"/>
      <c r="KNO10900" s="619"/>
      <c r="KNP10900" s="620"/>
      <c r="KNQ10900" s="620"/>
      <c r="KNR10900" s="620"/>
      <c r="KNS10900" s="617"/>
      <c r="KNT10900" s="618"/>
      <c r="KNU10900" s="619"/>
      <c r="KNV10900" s="620"/>
      <c r="KNW10900" s="620"/>
      <c r="KNX10900" s="620"/>
      <c r="KNY10900" s="617"/>
      <c r="KNZ10900" s="618"/>
      <c r="KOA10900" s="619"/>
      <c r="KOB10900" s="620"/>
      <c r="KOC10900" s="620"/>
      <c r="KOD10900" s="620"/>
      <c r="KOE10900" s="617"/>
      <c r="KOF10900" s="618"/>
      <c r="KOG10900" s="619"/>
      <c r="KOH10900" s="620"/>
      <c r="KOI10900" s="620"/>
      <c r="KOJ10900" s="620"/>
      <c r="KOK10900" s="617"/>
      <c r="KOL10900" s="618"/>
      <c r="KOM10900" s="619"/>
      <c r="KON10900" s="620"/>
      <c r="KOO10900" s="620"/>
      <c r="KOP10900" s="620"/>
      <c r="KOQ10900" s="617"/>
      <c r="KOR10900" s="618"/>
      <c r="KOS10900" s="619"/>
      <c r="KOT10900" s="620"/>
      <c r="KOU10900" s="620"/>
      <c r="KOV10900" s="620"/>
      <c r="KOW10900" s="617"/>
      <c r="KOX10900" s="618"/>
      <c r="KOY10900" s="619"/>
      <c r="KOZ10900" s="620"/>
      <c r="KPA10900" s="620"/>
      <c r="KPB10900" s="620"/>
      <c r="KPC10900" s="617"/>
      <c r="KPD10900" s="618"/>
      <c r="KPE10900" s="619"/>
      <c r="KPF10900" s="620"/>
      <c r="KPG10900" s="620"/>
      <c r="KPH10900" s="620"/>
      <c r="KPI10900" s="617"/>
      <c r="KPJ10900" s="618"/>
      <c r="KPK10900" s="619"/>
      <c r="KPL10900" s="620"/>
      <c r="KPM10900" s="620"/>
      <c r="KPN10900" s="620"/>
      <c r="KPO10900" s="617"/>
      <c r="KPP10900" s="618"/>
      <c r="KPQ10900" s="619"/>
      <c r="KPR10900" s="620"/>
      <c r="KPS10900" s="620"/>
      <c r="KPT10900" s="620"/>
      <c r="KPU10900" s="617"/>
      <c r="KPV10900" s="618"/>
      <c r="KPW10900" s="619"/>
      <c r="KPX10900" s="620"/>
      <c r="KPY10900" s="620"/>
      <c r="KPZ10900" s="620"/>
      <c r="KQA10900" s="617"/>
      <c r="KQB10900" s="618"/>
      <c r="KQC10900" s="619"/>
      <c r="KQD10900" s="620"/>
      <c r="KQE10900" s="620"/>
      <c r="KQF10900" s="620"/>
      <c r="KQG10900" s="617"/>
      <c r="KQH10900" s="618"/>
      <c r="KQI10900" s="619"/>
      <c r="KQJ10900" s="620"/>
      <c r="KQK10900" s="620"/>
      <c r="KQL10900" s="620"/>
      <c r="KQM10900" s="617"/>
      <c r="KQN10900" s="618"/>
      <c r="KQO10900" s="619"/>
      <c r="KQP10900" s="620"/>
      <c r="KQQ10900" s="620"/>
      <c r="KQR10900" s="620"/>
      <c r="KQS10900" s="617"/>
      <c r="KQT10900" s="618"/>
      <c r="KQU10900" s="619"/>
      <c r="KQV10900" s="620"/>
      <c r="KQW10900" s="620"/>
      <c r="KQX10900" s="620"/>
      <c r="KQY10900" s="617"/>
      <c r="KQZ10900" s="618"/>
      <c r="KRA10900" s="619"/>
      <c r="KRB10900" s="620"/>
      <c r="KRC10900" s="620"/>
      <c r="KRD10900" s="620"/>
      <c r="KRE10900" s="617"/>
      <c r="KRF10900" s="618"/>
      <c r="KRG10900" s="619"/>
      <c r="KRH10900" s="620"/>
      <c r="KRI10900" s="620"/>
      <c r="KRJ10900" s="620"/>
      <c r="KRK10900" s="617"/>
      <c r="KRL10900" s="618"/>
      <c r="KRM10900" s="619"/>
      <c r="KRN10900" s="620"/>
      <c r="KRO10900" s="620"/>
      <c r="KRP10900" s="620"/>
      <c r="KRQ10900" s="617"/>
      <c r="KRR10900" s="618"/>
      <c r="KRS10900" s="619"/>
      <c r="KRT10900" s="620"/>
      <c r="KRU10900" s="620"/>
      <c r="KRV10900" s="620"/>
      <c r="KRW10900" s="617"/>
      <c r="KRX10900" s="618"/>
      <c r="KRY10900" s="619"/>
      <c r="KRZ10900" s="620"/>
      <c r="KSA10900" s="620"/>
      <c r="KSB10900" s="620"/>
      <c r="KSC10900" s="617"/>
      <c r="KSD10900" s="618"/>
      <c r="KSE10900" s="619"/>
      <c r="KSF10900" s="620"/>
      <c r="KSG10900" s="620"/>
      <c r="KSH10900" s="620"/>
      <c r="KSI10900" s="617"/>
      <c r="KSJ10900" s="618"/>
      <c r="KSK10900" s="619"/>
      <c r="KSL10900" s="620"/>
      <c r="KSM10900" s="620"/>
      <c r="KSN10900" s="620"/>
      <c r="KSO10900" s="617"/>
      <c r="KSP10900" s="618"/>
      <c r="KSQ10900" s="619"/>
      <c r="KSR10900" s="620"/>
      <c r="KSS10900" s="620"/>
      <c r="KST10900" s="620"/>
      <c r="KSU10900" s="617"/>
      <c r="KSV10900" s="618"/>
      <c r="KSW10900" s="619"/>
      <c r="KSX10900" s="620"/>
      <c r="KSY10900" s="620"/>
      <c r="KSZ10900" s="620"/>
      <c r="KTA10900" s="617"/>
      <c r="KTB10900" s="618"/>
      <c r="KTC10900" s="619"/>
      <c r="KTD10900" s="620"/>
      <c r="KTE10900" s="620"/>
      <c r="KTF10900" s="620"/>
      <c r="KTG10900" s="617"/>
      <c r="KTH10900" s="618"/>
      <c r="KTI10900" s="619"/>
      <c r="KTJ10900" s="620"/>
      <c r="KTK10900" s="620"/>
      <c r="KTL10900" s="620"/>
      <c r="KTM10900" s="617"/>
      <c r="KTN10900" s="618"/>
      <c r="KTO10900" s="619"/>
      <c r="KTP10900" s="620"/>
      <c r="KTQ10900" s="620"/>
      <c r="KTR10900" s="620"/>
      <c r="KTS10900" s="617"/>
      <c r="KTT10900" s="618"/>
      <c r="KTU10900" s="619"/>
      <c r="KTV10900" s="620"/>
      <c r="KTW10900" s="620"/>
      <c r="KTX10900" s="620"/>
      <c r="KTY10900" s="617"/>
      <c r="KTZ10900" s="618"/>
      <c r="KUA10900" s="619"/>
      <c r="KUB10900" s="620"/>
      <c r="KUC10900" s="620"/>
      <c r="KUD10900" s="620"/>
      <c r="KUE10900" s="617"/>
      <c r="KUF10900" s="618"/>
      <c r="KUG10900" s="619"/>
      <c r="KUH10900" s="620"/>
      <c r="KUI10900" s="620"/>
      <c r="KUJ10900" s="620"/>
      <c r="KUK10900" s="617"/>
      <c r="KUL10900" s="618"/>
      <c r="KUM10900" s="619"/>
      <c r="KUN10900" s="620"/>
      <c r="KUO10900" s="620"/>
      <c r="KUP10900" s="620"/>
      <c r="KUQ10900" s="617"/>
      <c r="KUR10900" s="618"/>
      <c r="KUS10900" s="619"/>
      <c r="KUT10900" s="620"/>
      <c r="KUU10900" s="620"/>
      <c r="KUV10900" s="620"/>
      <c r="KUW10900" s="617"/>
      <c r="KUX10900" s="618"/>
      <c r="KUY10900" s="619"/>
      <c r="KUZ10900" s="620"/>
      <c r="KVA10900" s="620"/>
      <c r="KVB10900" s="620"/>
      <c r="KVC10900" s="617"/>
      <c r="KVD10900" s="618"/>
      <c r="KVE10900" s="619"/>
      <c r="KVF10900" s="620"/>
      <c r="KVG10900" s="620"/>
      <c r="KVH10900" s="620"/>
      <c r="KVI10900" s="617"/>
      <c r="KVJ10900" s="618"/>
      <c r="KVK10900" s="619"/>
      <c r="KVL10900" s="620"/>
      <c r="KVM10900" s="620"/>
      <c r="KVN10900" s="620"/>
      <c r="KVO10900" s="617"/>
      <c r="KVP10900" s="618"/>
      <c r="KVQ10900" s="619"/>
      <c r="KVR10900" s="620"/>
      <c r="KVS10900" s="620"/>
      <c r="KVT10900" s="620"/>
      <c r="KVU10900" s="617"/>
      <c r="KVV10900" s="618"/>
      <c r="KVW10900" s="619"/>
      <c r="KVX10900" s="620"/>
      <c r="KVY10900" s="620"/>
      <c r="KVZ10900" s="620"/>
      <c r="KWA10900" s="617"/>
      <c r="KWB10900" s="618"/>
      <c r="KWC10900" s="619"/>
      <c r="KWD10900" s="620"/>
      <c r="KWE10900" s="620"/>
      <c r="KWF10900" s="620"/>
      <c r="KWG10900" s="617"/>
      <c r="KWH10900" s="618"/>
      <c r="KWI10900" s="619"/>
      <c r="KWJ10900" s="620"/>
      <c r="KWK10900" s="620"/>
      <c r="KWL10900" s="620"/>
      <c r="KWM10900" s="617"/>
      <c r="KWN10900" s="618"/>
      <c r="KWO10900" s="619"/>
      <c r="KWP10900" s="620"/>
      <c r="KWQ10900" s="620"/>
      <c r="KWR10900" s="620"/>
      <c r="KWS10900" s="617"/>
      <c r="KWT10900" s="618"/>
      <c r="KWU10900" s="619"/>
      <c r="KWV10900" s="620"/>
      <c r="KWW10900" s="620"/>
      <c r="KWX10900" s="620"/>
      <c r="KWY10900" s="617"/>
      <c r="KWZ10900" s="618"/>
      <c r="KXA10900" s="619"/>
      <c r="KXB10900" s="620"/>
      <c r="KXC10900" s="620"/>
      <c r="KXD10900" s="620"/>
      <c r="KXE10900" s="617"/>
      <c r="KXF10900" s="618"/>
      <c r="KXG10900" s="619"/>
      <c r="KXH10900" s="620"/>
      <c r="KXI10900" s="620"/>
      <c r="KXJ10900" s="620"/>
      <c r="KXK10900" s="617"/>
      <c r="KXL10900" s="618"/>
      <c r="KXM10900" s="619"/>
      <c r="KXN10900" s="620"/>
      <c r="KXO10900" s="620"/>
      <c r="KXP10900" s="620"/>
      <c r="KXQ10900" s="617"/>
      <c r="KXR10900" s="618"/>
      <c r="KXS10900" s="619"/>
      <c r="KXT10900" s="620"/>
      <c r="KXU10900" s="620"/>
      <c r="KXV10900" s="620"/>
      <c r="KXW10900" s="617"/>
      <c r="KXX10900" s="618"/>
      <c r="KXY10900" s="619"/>
      <c r="KXZ10900" s="620"/>
      <c r="KYA10900" s="620"/>
      <c r="KYB10900" s="620"/>
      <c r="KYC10900" s="617"/>
      <c r="KYD10900" s="618"/>
      <c r="KYE10900" s="619"/>
      <c r="KYF10900" s="620"/>
      <c r="KYG10900" s="620"/>
      <c r="KYH10900" s="620"/>
      <c r="KYI10900" s="617"/>
      <c r="KYJ10900" s="618"/>
      <c r="KYK10900" s="619"/>
      <c r="KYL10900" s="620"/>
      <c r="KYM10900" s="620"/>
      <c r="KYN10900" s="620"/>
      <c r="KYO10900" s="617"/>
      <c r="KYP10900" s="618"/>
      <c r="KYQ10900" s="619"/>
      <c r="KYR10900" s="620"/>
      <c r="KYS10900" s="620"/>
      <c r="KYT10900" s="620"/>
      <c r="KYU10900" s="617"/>
      <c r="KYV10900" s="618"/>
      <c r="KYW10900" s="619"/>
      <c r="KYX10900" s="620"/>
      <c r="KYY10900" s="620"/>
      <c r="KYZ10900" s="620"/>
      <c r="KZA10900" s="617"/>
      <c r="KZB10900" s="618"/>
      <c r="KZC10900" s="619"/>
      <c r="KZD10900" s="620"/>
      <c r="KZE10900" s="620"/>
      <c r="KZF10900" s="620"/>
      <c r="KZG10900" s="617"/>
      <c r="KZH10900" s="618"/>
      <c r="KZI10900" s="619"/>
      <c r="KZJ10900" s="620"/>
      <c r="KZK10900" s="620"/>
      <c r="KZL10900" s="620"/>
      <c r="KZM10900" s="617"/>
      <c r="KZN10900" s="618"/>
      <c r="KZO10900" s="619"/>
      <c r="KZP10900" s="620"/>
      <c r="KZQ10900" s="620"/>
      <c r="KZR10900" s="620"/>
      <c r="KZS10900" s="617"/>
      <c r="KZT10900" s="618"/>
      <c r="KZU10900" s="619"/>
      <c r="KZV10900" s="620"/>
      <c r="KZW10900" s="620"/>
      <c r="KZX10900" s="620"/>
      <c r="KZY10900" s="617"/>
      <c r="KZZ10900" s="618"/>
      <c r="LAA10900" s="619"/>
      <c r="LAB10900" s="620"/>
      <c r="LAC10900" s="620"/>
      <c r="LAD10900" s="620"/>
      <c r="LAE10900" s="617"/>
      <c r="LAF10900" s="618"/>
      <c r="LAG10900" s="619"/>
      <c r="LAH10900" s="620"/>
      <c r="LAI10900" s="620"/>
      <c r="LAJ10900" s="620"/>
      <c r="LAK10900" s="617"/>
      <c r="LAL10900" s="618"/>
      <c r="LAM10900" s="619"/>
      <c r="LAN10900" s="620"/>
      <c r="LAO10900" s="620"/>
      <c r="LAP10900" s="620"/>
      <c r="LAQ10900" s="617"/>
      <c r="LAR10900" s="618"/>
      <c r="LAS10900" s="619"/>
      <c r="LAT10900" s="620"/>
      <c r="LAU10900" s="620"/>
      <c r="LAV10900" s="620"/>
      <c r="LAW10900" s="617"/>
      <c r="LAX10900" s="618"/>
      <c r="LAY10900" s="619"/>
      <c r="LAZ10900" s="620"/>
      <c r="LBA10900" s="620"/>
      <c r="LBB10900" s="620"/>
      <c r="LBC10900" s="617"/>
      <c r="LBD10900" s="618"/>
      <c r="LBE10900" s="619"/>
      <c r="LBF10900" s="620"/>
      <c r="LBG10900" s="620"/>
      <c r="LBH10900" s="620"/>
      <c r="LBI10900" s="617"/>
      <c r="LBJ10900" s="618"/>
      <c r="LBK10900" s="619"/>
      <c r="LBL10900" s="620"/>
      <c r="LBM10900" s="620"/>
      <c r="LBN10900" s="620"/>
      <c r="LBO10900" s="617"/>
      <c r="LBP10900" s="618"/>
      <c r="LBQ10900" s="619"/>
      <c r="LBR10900" s="620"/>
      <c r="LBS10900" s="620"/>
      <c r="LBT10900" s="620"/>
      <c r="LBU10900" s="617"/>
      <c r="LBV10900" s="618"/>
      <c r="LBW10900" s="619"/>
      <c r="LBX10900" s="620"/>
      <c r="LBY10900" s="620"/>
      <c r="LBZ10900" s="620"/>
      <c r="LCA10900" s="617"/>
      <c r="LCB10900" s="618"/>
      <c r="LCC10900" s="619"/>
      <c r="LCD10900" s="620"/>
      <c r="LCE10900" s="620"/>
      <c r="LCF10900" s="620"/>
      <c r="LCG10900" s="617"/>
      <c r="LCH10900" s="618"/>
      <c r="LCI10900" s="619"/>
      <c r="LCJ10900" s="620"/>
      <c r="LCK10900" s="620"/>
      <c r="LCL10900" s="620"/>
      <c r="LCM10900" s="617"/>
      <c r="LCN10900" s="618"/>
      <c r="LCO10900" s="619"/>
      <c r="LCP10900" s="620"/>
      <c r="LCQ10900" s="620"/>
      <c r="LCR10900" s="620"/>
      <c r="LCS10900" s="617"/>
      <c r="LCT10900" s="618"/>
      <c r="LCU10900" s="619"/>
      <c r="LCV10900" s="620"/>
      <c r="LCW10900" s="620"/>
      <c r="LCX10900" s="620"/>
      <c r="LCY10900" s="617"/>
      <c r="LCZ10900" s="618"/>
      <c r="LDA10900" s="619"/>
      <c r="LDB10900" s="620"/>
      <c r="LDC10900" s="620"/>
      <c r="LDD10900" s="620"/>
      <c r="LDE10900" s="617"/>
      <c r="LDF10900" s="618"/>
      <c r="LDG10900" s="619"/>
      <c r="LDH10900" s="620"/>
      <c r="LDI10900" s="620"/>
      <c r="LDJ10900" s="620"/>
      <c r="LDK10900" s="617"/>
      <c r="LDL10900" s="618"/>
      <c r="LDM10900" s="619"/>
      <c r="LDN10900" s="620"/>
      <c r="LDO10900" s="620"/>
      <c r="LDP10900" s="620"/>
      <c r="LDQ10900" s="617"/>
      <c r="LDR10900" s="618"/>
      <c r="LDS10900" s="619"/>
      <c r="LDT10900" s="620"/>
      <c r="LDU10900" s="620"/>
      <c r="LDV10900" s="620"/>
      <c r="LDW10900" s="617"/>
      <c r="LDX10900" s="618"/>
      <c r="LDY10900" s="619"/>
      <c r="LDZ10900" s="620"/>
      <c r="LEA10900" s="620"/>
      <c r="LEB10900" s="620"/>
      <c r="LEC10900" s="617"/>
      <c r="LED10900" s="618"/>
      <c r="LEE10900" s="619"/>
      <c r="LEF10900" s="620"/>
      <c r="LEG10900" s="620"/>
      <c r="LEH10900" s="620"/>
      <c r="LEI10900" s="617"/>
      <c r="LEJ10900" s="618"/>
      <c r="LEK10900" s="619"/>
      <c r="LEL10900" s="620"/>
      <c r="LEM10900" s="620"/>
      <c r="LEN10900" s="620"/>
      <c r="LEO10900" s="617"/>
      <c r="LEP10900" s="618"/>
      <c r="LEQ10900" s="619"/>
      <c r="LER10900" s="620"/>
      <c r="LES10900" s="620"/>
      <c r="LET10900" s="620"/>
      <c r="LEU10900" s="617"/>
      <c r="LEV10900" s="618"/>
      <c r="LEW10900" s="619"/>
      <c r="LEX10900" s="620"/>
      <c r="LEY10900" s="620"/>
      <c r="LEZ10900" s="620"/>
      <c r="LFA10900" s="617"/>
      <c r="LFB10900" s="618"/>
      <c r="LFC10900" s="619"/>
      <c r="LFD10900" s="620"/>
      <c r="LFE10900" s="620"/>
      <c r="LFF10900" s="620"/>
      <c r="LFG10900" s="617"/>
      <c r="LFH10900" s="618"/>
      <c r="LFI10900" s="619"/>
      <c r="LFJ10900" s="620"/>
      <c r="LFK10900" s="620"/>
      <c r="LFL10900" s="620"/>
      <c r="LFM10900" s="617"/>
      <c r="LFN10900" s="618"/>
      <c r="LFO10900" s="619"/>
      <c r="LFP10900" s="620"/>
      <c r="LFQ10900" s="620"/>
      <c r="LFR10900" s="620"/>
      <c r="LFS10900" s="617"/>
      <c r="LFT10900" s="618"/>
      <c r="LFU10900" s="619"/>
      <c r="LFV10900" s="620"/>
      <c r="LFW10900" s="620"/>
      <c r="LFX10900" s="620"/>
      <c r="LFY10900" s="617"/>
      <c r="LFZ10900" s="618"/>
      <c r="LGA10900" s="619"/>
      <c r="LGB10900" s="620"/>
      <c r="LGC10900" s="620"/>
      <c r="LGD10900" s="620"/>
      <c r="LGE10900" s="617"/>
      <c r="LGF10900" s="618"/>
      <c r="LGG10900" s="619"/>
      <c r="LGH10900" s="620"/>
      <c r="LGI10900" s="620"/>
      <c r="LGJ10900" s="620"/>
      <c r="LGK10900" s="617"/>
      <c r="LGL10900" s="618"/>
      <c r="LGM10900" s="619"/>
      <c r="LGN10900" s="620"/>
      <c r="LGO10900" s="620"/>
      <c r="LGP10900" s="620"/>
      <c r="LGQ10900" s="617"/>
      <c r="LGR10900" s="618"/>
      <c r="LGS10900" s="619"/>
      <c r="LGT10900" s="620"/>
      <c r="LGU10900" s="620"/>
      <c r="LGV10900" s="620"/>
      <c r="LGW10900" s="617"/>
      <c r="LGX10900" s="618"/>
      <c r="LGY10900" s="619"/>
      <c r="LGZ10900" s="620"/>
      <c r="LHA10900" s="620"/>
      <c r="LHB10900" s="620"/>
      <c r="LHC10900" s="617"/>
      <c r="LHD10900" s="618"/>
      <c r="LHE10900" s="619"/>
      <c r="LHF10900" s="620"/>
      <c r="LHG10900" s="620"/>
      <c r="LHH10900" s="620"/>
      <c r="LHI10900" s="617"/>
      <c r="LHJ10900" s="618"/>
      <c r="LHK10900" s="619"/>
      <c r="LHL10900" s="620"/>
      <c r="LHM10900" s="620"/>
      <c r="LHN10900" s="620"/>
      <c r="LHO10900" s="617"/>
      <c r="LHP10900" s="618"/>
      <c r="LHQ10900" s="619"/>
      <c r="LHR10900" s="620"/>
      <c r="LHS10900" s="620"/>
      <c r="LHT10900" s="620"/>
      <c r="LHU10900" s="617"/>
      <c r="LHV10900" s="618"/>
      <c r="LHW10900" s="619"/>
      <c r="LHX10900" s="620"/>
      <c r="LHY10900" s="620"/>
      <c r="LHZ10900" s="620"/>
      <c r="LIA10900" s="617"/>
      <c r="LIB10900" s="618"/>
      <c r="LIC10900" s="619"/>
      <c r="LID10900" s="620"/>
      <c r="LIE10900" s="620"/>
      <c r="LIF10900" s="620"/>
      <c r="LIG10900" s="617"/>
      <c r="LIH10900" s="618"/>
      <c r="LII10900" s="619"/>
      <c r="LIJ10900" s="620"/>
      <c r="LIK10900" s="620"/>
      <c r="LIL10900" s="620"/>
      <c r="LIM10900" s="617"/>
      <c r="LIN10900" s="618"/>
      <c r="LIO10900" s="619"/>
      <c r="LIP10900" s="620"/>
      <c r="LIQ10900" s="620"/>
      <c r="LIR10900" s="620"/>
      <c r="LIS10900" s="617"/>
      <c r="LIT10900" s="618"/>
      <c r="LIU10900" s="619"/>
      <c r="LIV10900" s="620"/>
      <c r="LIW10900" s="620"/>
      <c r="LIX10900" s="620"/>
      <c r="LIY10900" s="617"/>
      <c r="LIZ10900" s="618"/>
      <c r="LJA10900" s="619"/>
      <c r="LJB10900" s="620"/>
      <c r="LJC10900" s="620"/>
      <c r="LJD10900" s="620"/>
      <c r="LJE10900" s="617"/>
      <c r="LJF10900" s="618"/>
      <c r="LJG10900" s="619"/>
      <c r="LJH10900" s="620"/>
      <c r="LJI10900" s="620"/>
      <c r="LJJ10900" s="620"/>
      <c r="LJK10900" s="617"/>
      <c r="LJL10900" s="618"/>
      <c r="LJM10900" s="619"/>
      <c r="LJN10900" s="620"/>
      <c r="LJO10900" s="620"/>
      <c r="LJP10900" s="620"/>
      <c r="LJQ10900" s="617"/>
      <c r="LJR10900" s="618"/>
      <c r="LJS10900" s="619"/>
      <c r="LJT10900" s="620"/>
      <c r="LJU10900" s="620"/>
      <c r="LJV10900" s="620"/>
      <c r="LJW10900" s="617"/>
      <c r="LJX10900" s="618"/>
      <c r="LJY10900" s="619"/>
      <c r="LJZ10900" s="620"/>
      <c r="LKA10900" s="620"/>
      <c r="LKB10900" s="620"/>
      <c r="LKC10900" s="617"/>
      <c r="LKD10900" s="618"/>
      <c r="LKE10900" s="619"/>
      <c r="LKF10900" s="620"/>
      <c r="LKG10900" s="620"/>
      <c r="LKH10900" s="620"/>
      <c r="LKI10900" s="617"/>
      <c r="LKJ10900" s="618"/>
      <c r="LKK10900" s="619"/>
      <c r="LKL10900" s="620"/>
      <c r="LKM10900" s="620"/>
      <c r="LKN10900" s="620"/>
      <c r="LKO10900" s="617"/>
      <c r="LKP10900" s="618"/>
      <c r="LKQ10900" s="619"/>
      <c r="LKR10900" s="620"/>
      <c r="LKS10900" s="620"/>
      <c r="LKT10900" s="620"/>
      <c r="LKU10900" s="617"/>
      <c r="LKV10900" s="618"/>
      <c r="LKW10900" s="619"/>
      <c r="LKX10900" s="620"/>
      <c r="LKY10900" s="620"/>
      <c r="LKZ10900" s="620"/>
      <c r="LLA10900" s="617"/>
      <c r="LLB10900" s="618"/>
      <c r="LLC10900" s="619"/>
      <c r="LLD10900" s="620"/>
      <c r="LLE10900" s="620"/>
      <c r="LLF10900" s="620"/>
      <c r="LLG10900" s="617"/>
      <c r="LLH10900" s="618"/>
      <c r="LLI10900" s="619"/>
      <c r="LLJ10900" s="620"/>
      <c r="LLK10900" s="620"/>
      <c r="LLL10900" s="620"/>
      <c r="LLM10900" s="617"/>
      <c r="LLN10900" s="618"/>
      <c r="LLO10900" s="619"/>
      <c r="LLP10900" s="620"/>
      <c r="LLQ10900" s="620"/>
      <c r="LLR10900" s="620"/>
      <c r="LLS10900" s="617"/>
      <c r="LLT10900" s="618"/>
      <c r="LLU10900" s="619"/>
      <c r="LLV10900" s="620"/>
      <c r="LLW10900" s="620"/>
      <c r="LLX10900" s="620"/>
      <c r="LLY10900" s="617"/>
      <c r="LLZ10900" s="618"/>
      <c r="LMA10900" s="619"/>
      <c r="LMB10900" s="620"/>
      <c r="LMC10900" s="620"/>
      <c r="LMD10900" s="620"/>
      <c r="LME10900" s="617"/>
      <c r="LMF10900" s="618"/>
      <c r="LMG10900" s="619"/>
      <c r="LMH10900" s="620"/>
      <c r="LMI10900" s="620"/>
      <c r="LMJ10900" s="620"/>
      <c r="LMK10900" s="617"/>
      <c r="LML10900" s="618"/>
      <c r="LMM10900" s="619"/>
      <c r="LMN10900" s="620"/>
      <c r="LMO10900" s="620"/>
      <c r="LMP10900" s="620"/>
      <c r="LMQ10900" s="617"/>
      <c r="LMR10900" s="618"/>
      <c r="LMS10900" s="619"/>
      <c r="LMT10900" s="620"/>
      <c r="LMU10900" s="620"/>
      <c r="LMV10900" s="620"/>
      <c r="LMW10900" s="617"/>
      <c r="LMX10900" s="618"/>
      <c r="LMY10900" s="619"/>
      <c r="LMZ10900" s="620"/>
      <c r="LNA10900" s="620"/>
      <c r="LNB10900" s="620"/>
      <c r="LNC10900" s="617"/>
      <c r="LND10900" s="618"/>
      <c r="LNE10900" s="619"/>
      <c r="LNF10900" s="620"/>
      <c r="LNG10900" s="620"/>
      <c r="LNH10900" s="620"/>
      <c r="LNI10900" s="617"/>
      <c r="LNJ10900" s="618"/>
      <c r="LNK10900" s="619"/>
      <c r="LNL10900" s="620"/>
      <c r="LNM10900" s="620"/>
      <c r="LNN10900" s="620"/>
      <c r="LNO10900" s="617"/>
      <c r="LNP10900" s="618"/>
      <c r="LNQ10900" s="619"/>
      <c r="LNR10900" s="620"/>
      <c r="LNS10900" s="620"/>
      <c r="LNT10900" s="620"/>
      <c r="LNU10900" s="617"/>
      <c r="LNV10900" s="618"/>
      <c r="LNW10900" s="619"/>
      <c r="LNX10900" s="620"/>
      <c r="LNY10900" s="620"/>
      <c r="LNZ10900" s="620"/>
      <c r="LOA10900" s="617"/>
      <c r="LOB10900" s="618"/>
      <c r="LOC10900" s="619"/>
      <c r="LOD10900" s="620"/>
      <c r="LOE10900" s="620"/>
      <c r="LOF10900" s="620"/>
      <c r="LOG10900" s="617"/>
      <c r="LOH10900" s="618"/>
      <c r="LOI10900" s="619"/>
      <c r="LOJ10900" s="620"/>
      <c r="LOK10900" s="620"/>
      <c r="LOL10900" s="620"/>
      <c r="LOM10900" s="617"/>
      <c r="LON10900" s="618"/>
      <c r="LOO10900" s="619"/>
      <c r="LOP10900" s="620"/>
      <c r="LOQ10900" s="620"/>
      <c r="LOR10900" s="620"/>
      <c r="LOS10900" s="617"/>
      <c r="LOT10900" s="618"/>
      <c r="LOU10900" s="619"/>
      <c r="LOV10900" s="620"/>
      <c r="LOW10900" s="620"/>
      <c r="LOX10900" s="620"/>
      <c r="LOY10900" s="617"/>
      <c r="LOZ10900" s="618"/>
      <c r="LPA10900" s="619"/>
      <c r="LPB10900" s="620"/>
      <c r="LPC10900" s="620"/>
      <c r="LPD10900" s="620"/>
      <c r="LPE10900" s="617"/>
      <c r="LPF10900" s="618"/>
      <c r="LPG10900" s="619"/>
      <c r="LPH10900" s="620"/>
      <c r="LPI10900" s="620"/>
      <c r="LPJ10900" s="620"/>
      <c r="LPK10900" s="617"/>
      <c r="LPL10900" s="618"/>
      <c r="LPM10900" s="619"/>
      <c r="LPN10900" s="620"/>
      <c r="LPO10900" s="620"/>
      <c r="LPP10900" s="620"/>
      <c r="LPQ10900" s="617"/>
      <c r="LPR10900" s="618"/>
      <c r="LPS10900" s="619"/>
      <c r="LPT10900" s="620"/>
      <c r="LPU10900" s="620"/>
      <c r="LPV10900" s="620"/>
      <c r="LPW10900" s="617"/>
      <c r="LPX10900" s="618"/>
      <c r="LPY10900" s="619"/>
      <c r="LPZ10900" s="620"/>
      <c r="LQA10900" s="620"/>
      <c r="LQB10900" s="620"/>
      <c r="LQC10900" s="617"/>
      <c r="LQD10900" s="618"/>
      <c r="LQE10900" s="619"/>
      <c r="LQF10900" s="620"/>
      <c r="LQG10900" s="620"/>
      <c r="LQH10900" s="620"/>
      <c r="LQI10900" s="617"/>
      <c r="LQJ10900" s="618"/>
      <c r="LQK10900" s="619"/>
      <c r="LQL10900" s="620"/>
      <c r="LQM10900" s="620"/>
      <c r="LQN10900" s="620"/>
      <c r="LQO10900" s="617"/>
      <c r="LQP10900" s="618"/>
      <c r="LQQ10900" s="619"/>
      <c r="LQR10900" s="620"/>
      <c r="LQS10900" s="620"/>
      <c r="LQT10900" s="620"/>
      <c r="LQU10900" s="617"/>
      <c r="LQV10900" s="618"/>
      <c r="LQW10900" s="619"/>
      <c r="LQX10900" s="620"/>
      <c r="LQY10900" s="620"/>
      <c r="LQZ10900" s="620"/>
      <c r="LRA10900" s="617"/>
      <c r="LRB10900" s="618"/>
      <c r="LRC10900" s="619"/>
      <c r="LRD10900" s="620"/>
      <c r="LRE10900" s="620"/>
      <c r="LRF10900" s="620"/>
      <c r="LRG10900" s="617"/>
      <c r="LRH10900" s="618"/>
      <c r="LRI10900" s="619"/>
      <c r="LRJ10900" s="620"/>
      <c r="LRK10900" s="620"/>
      <c r="LRL10900" s="620"/>
      <c r="LRM10900" s="617"/>
      <c r="LRN10900" s="618"/>
      <c r="LRO10900" s="619"/>
      <c r="LRP10900" s="620"/>
      <c r="LRQ10900" s="620"/>
      <c r="LRR10900" s="620"/>
      <c r="LRS10900" s="617"/>
      <c r="LRT10900" s="618"/>
      <c r="LRU10900" s="619"/>
      <c r="LRV10900" s="620"/>
      <c r="LRW10900" s="620"/>
      <c r="LRX10900" s="620"/>
      <c r="LRY10900" s="617"/>
      <c r="LRZ10900" s="618"/>
      <c r="LSA10900" s="619"/>
      <c r="LSB10900" s="620"/>
      <c r="LSC10900" s="620"/>
      <c r="LSD10900" s="620"/>
      <c r="LSE10900" s="617"/>
      <c r="LSF10900" s="618"/>
      <c r="LSG10900" s="619"/>
      <c r="LSH10900" s="620"/>
      <c r="LSI10900" s="620"/>
      <c r="LSJ10900" s="620"/>
      <c r="LSK10900" s="617"/>
      <c r="LSL10900" s="618"/>
      <c r="LSM10900" s="619"/>
      <c r="LSN10900" s="620"/>
      <c r="LSO10900" s="620"/>
      <c r="LSP10900" s="620"/>
      <c r="LSQ10900" s="617"/>
      <c r="LSR10900" s="618"/>
      <c r="LSS10900" s="619"/>
      <c r="LST10900" s="620"/>
      <c r="LSU10900" s="620"/>
      <c r="LSV10900" s="620"/>
      <c r="LSW10900" s="617"/>
      <c r="LSX10900" s="618"/>
      <c r="LSY10900" s="619"/>
      <c r="LSZ10900" s="620"/>
      <c r="LTA10900" s="620"/>
      <c r="LTB10900" s="620"/>
      <c r="LTC10900" s="617"/>
      <c r="LTD10900" s="618"/>
      <c r="LTE10900" s="619"/>
      <c r="LTF10900" s="620"/>
      <c r="LTG10900" s="620"/>
      <c r="LTH10900" s="620"/>
      <c r="LTI10900" s="617"/>
      <c r="LTJ10900" s="618"/>
      <c r="LTK10900" s="619"/>
      <c r="LTL10900" s="620"/>
      <c r="LTM10900" s="620"/>
      <c r="LTN10900" s="620"/>
      <c r="LTO10900" s="617"/>
      <c r="LTP10900" s="618"/>
      <c r="LTQ10900" s="619"/>
      <c r="LTR10900" s="620"/>
      <c r="LTS10900" s="620"/>
      <c r="LTT10900" s="620"/>
      <c r="LTU10900" s="617"/>
      <c r="LTV10900" s="618"/>
      <c r="LTW10900" s="619"/>
      <c r="LTX10900" s="620"/>
      <c r="LTY10900" s="620"/>
      <c r="LTZ10900" s="620"/>
      <c r="LUA10900" s="617"/>
      <c r="LUB10900" s="618"/>
      <c r="LUC10900" s="619"/>
      <c r="LUD10900" s="620"/>
      <c r="LUE10900" s="620"/>
      <c r="LUF10900" s="620"/>
      <c r="LUG10900" s="617"/>
      <c r="LUH10900" s="618"/>
      <c r="LUI10900" s="619"/>
      <c r="LUJ10900" s="620"/>
      <c r="LUK10900" s="620"/>
      <c r="LUL10900" s="620"/>
      <c r="LUM10900" s="617"/>
      <c r="LUN10900" s="618"/>
      <c r="LUO10900" s="619"/>
      <c r="LUP10900" s="620"/>
      <c r="LUQ10900" s="620"/>
      <c r="LUR10900" s="620"/>
      <c r="LUS10900" s="617"/>
      <c r="LUT10900" s="618"/>
      <c r="LUU10900" s="619"/>
      <c r="LUV10900" s="620"/>
      <c r="LUW10900" s="620"/>
      <c r="LUX10900" s="620"/>
      <c r="LUY10900" s="617"/>
      <c r="LUZ10900" s="618"/>
      <c r="LVA10900" s="619"/>
      <c r="LVB10900" s="620"/>
      <c r="LVC10900" s="620"/>
      <c r="LVD10900" s="620"/>
      <c r="LVE10900" s="617"/>
      <c r="LVF10900" s="618"/>
      <c r="LVG10900" s="619"/>
      <c r="LVH10900" s="620"/>
      <c r="LVI10900" s="620"/>
      <c r="LVJ10900" s="620"/>
      <c r="LVK10900" s="617"/>
      <c r="LVL10900" s="618"/>
      <c r="LVM10900" s="619"/>
      <c r="LVN10900" s="620"/>
      <c r="LVO10900" s="620"/>
      <c r="LVP10900" s="620"/>
      <c r="LVQ10900" s="617"/>
      <c r="LVR10900" s="618"/>
      <c r="LVS10900" s="619"/>
      <c r="LVT10900" s="620"/>
      <c r="LVU10900" s="620"/>
      <c r="LVV10900" s="620"/>
      <c r="LVW10900" s="617"/>
      <c r="LVX10900" s="618"/>
      <c r="LVY10900" s="619"/>
      <c r="LVZ10900" s="620"/>
      <c r="LWA10900" s="620"/>
      <c r="LWB10900" s="620"/>
      <c r="LWC10900" s="617"/>
      <c r="LWD10900" s="618"/>
      <c r="LWE10900" s="619"/>
      <c r="LWF10900" s="620"/>
      <c r="LWG10900" s="620"/>
      <c r="LWH10900" s="620"/>
      <c r="LWI10900" s="617"/>
      <c r="LWJ10900" s="618"/>
      <c r="LWK10900" s="619"/>
      <c r="LWL10900" s="620"/>
      <c r="LWM10900" s="620"/>
      <c r="LWN10900" s="620"/>
      <c r="LWO10900" s="617"/>
      <c r="LWP10900" s="618"/>
      <c r="LWQ10900" s="619"/>
      <c r="LWR10900" s="620"/>
      <c r="LWS10900" s="620"/>
      <c r="LWT10900" s="620"/>
      <c r="LWU10900" s="617"/>
      <c r="LWV10900" s="618"/>
      <c r="LWW10900" s="619"/>
      <c r="LWX10900" s="620"/>
      <c r="LWY10900" s="620"/>
      <c r="LWZ10900" s="620"/>
      <c r="LXA10900" s="617"/>
      <c r="LXB10900" s="618"/>
      <c r="LXC10900" s="619"/>
      <c r="LXD10900" s="620"/>
      <c r="LXE10900" s="620"/>
      <c r="LXF10900" s="620"/>
      <c r="LXG10900" s="617"/>
      <c r="LXH10900" s="618"/>
      <c r="LXI10900" s="619"/>
      <c r="LXJ10900" s="620"/>
      <c r="LXK10900" s="620"/>
      <c r="LXL10900" s="620"/>
      <c r="LXM10900" s="617"/>
      <c r="LXN10900" s="618"/>
      <c r="LXO10900" s="619"/>
      <c r="LXP10900" s="620"/>
      <c r="LXQ10900" s="620"/>
      <c r="LXR10900" s="620"/>
      <c r="LXS10900" s="617"/>
      <c r="LXT10900" s="618"/>
      <c r="LXU10900" s="619"/>
      <c r="LXV10900" s="620"/>
      <c r="LXW10900" s="620"/>
      <c r="LXX10900" s="620"/>
      <c r="LXY10900" s="617"/>
      <c r="LXZ10900" s="618"/>
      <c r="LYA10900" s="619"/>
      <c r="LYB10900" s="620"/>
      <c r="LYC10900" s="620"/>
      <c r="LYD10900" s="620"/>
      <c r="LYE10900" s="617"/>
      <c r="LYF10900" s="618"/>
      <c r="LYG10900" s="619"/>
      <c r="LYH10900" s="620"/>
      <c r="LYI10900" s="620"/>
      <c r="LYJ10900" s="620"/>
      <c r="LYK10900" s="617"/>
      <c r="LYL10900" s="618"/>
      <c r="LYM10900" s="619"/>
      <c r="LYN10900" s="620"/>
      <c r="LYO10900" s="620"/>
      <c r="LYP10900" s="620"/>
      <c r="LYQ10900" s="617"/>
      <c r="LYR10900" s="618"/>
      <c r="LYS10900" s="619"/>
      <c r="LYT10900" s="620"/>
      <c r="LYU10900" s="620"/>
      <c r="LYV10900" s="620"/>
      <c r="LYW10900" s="617"/>
      <c r="LYX10900" s="618"/>
      <c r="LYY10900" s="619"/>
      <c r="LYZ10900" s="620"/>
      <c r="LZA10900" s="620"/>
      <c r="LZB10900" s="620"/>
      <c r="LZC10900" s="617"/>
      <c r="LZD10900" s="618"/>
      <c r="LZE10900" s="619"/>
      <c r="LZF10900" s="620"/>
      <c r="LZG10900" s="620"/>
      <c r="LZH10900" s="620"/>
      <c r="LZI10900" s="617"/>
      <c r="LZJ10900" s="618"/>
      <c r="LZK10900" s="619"/>
      <c r="LZL10900" s="620"/>
      <c r="LZM10900" s="620"/>
      <c r="LZN10900" s="620"/>
      <c r="LZO10900" s="617"/>
      <c r="LZP10900" s="618"/>
      <c r="LZQ10900" s="619"/>
      <c r="LZR10900" s="620"/>
      <c r="LZS10900" s="620"/>
      <c r="LZT10900" s="620"/>
      <c r="LZU10900" s="617"/>
      <c r="LZV10900" s="618"/>
      <c r="LZW10900" s="619"/>
      <c r="LZX10900" s="620"/>
      <c r="LZY10900" s="620"/>
      <c r="LZZ10900" s="620"/>
      <c r="MAA10900" s="617"/>
      <c r="MAB10900" s="618"/>
      <c r="MAC10900" s="619"/>
      <c r="MAD10900" s="620"/>
      <c r="MAE10900" s="620"/>
      <c r="MAF10900" s="620"/>
      <c r="MAG10900" s="617"/>
      <c r="MAH10900" s="618"/>
      <c r="MAI10900" s="619"/>
      <c r="MAJ10900" s="620"/>
      <c r="MAK10900" s="620"/>
      <c r="MAL10900" s="620"/>
      <c r="MAM10900" s="617"/>
      <c r="MAN10900" s="618"/>
      <c r="MAO10900" s="619"/>
      <c r="MAP10900" s="620"/>
      <c r="MAQ10900" s="620"/>
      <c r="MAR10900" s="620"/>
      <c r="MAS10900" s="617"/>
      <c r="MAT10900" s="618"/>
      <c r="MAU10900" s="619"/>
      <c r="MAV10900" s="620"/>
      <c r="MAW10900" s="620"/>
      <c r="MAX10900" s="620"/>
      <c r="MAY10900" s="617"/>
      <c r="MAZ10900" s="618"/>
      <c r="MBA10900" s="619"/>
      <c r="MBB10900" s="620"/>
      <c r="MBC10900" s="620"/>
      <c r="MBD10900" s="620"/>
      <c r="MBE10900" s="617"/>
      <c r="MBF10900" s="618"/>
      <c r="MBG10900" s="619"/>
      <c r="MBH10900" s="620"/>
      <c r="MBI10900" s="620"/>
      <c r="MBJ10900" s="620"/>
      <c r="MBK10900" s="617"/>
      <c r="MBL10900" s="618"/>
      <c r="MBM10900" s="619"/>
      <c r="MBN10900" s="620"/>
      <c r="MBO10900" s="620"/>
      <c r="MBP10900" s="620"/>
      <c r="MBQ10900" s="617"/>
      <c r="MBR10900" s="618"/>
      <c r="MBS10900" s="619"/>
      <c r="MBT10900" s="620"/>
      <c r="MBU10900" s="620"/>
      <c r="MBV10900" s="620"/>
      <c r="MBW10900" s="617"/>
      <c r="MBX10900" s="618"/>
      <c r="MBY10900" s="619"/>
      <c r="MBZ10900" s="620"/>
      <c r="MCA10900" s="620"/>
      <c r="MCB10900" s="620"/>
      <c r="MCC10900" s="617"/>
      <c r="MCD10900" s="618"/>
      <c r="MCE10900" s="619"/>
      <c r="MCF10900" s="620"/>
      <c r="MCG10900" s="620"/>
      <c r="MCH10900" s="620"/>
      <c r="MCI10900" s="617"/>
      <c r="MCJ10900" s="618"/>
      <c r="MCK10900" s="619"/>
      <c r="MCL10900" s="620"/>
      <c r="MCM10900" s="620"/>
      <c r="MCN10900" s="620"/>
      <c r="MCO10900" s="617"/>
      <c r="MCP10900" s="618"/>
      <c r="MCQ10900" s="619"/>
      <c r="MCR10900" s="620"/>
      <c r="MCS10900" s="620"/>
      <c r="MCT10900" s="620"/>
      <c r="MCU10900" s="617"/>
      <c r="MCV10900" s="618"/>
      <c r="MCW10900" s="619"/>
      <c r="MCX10900" s="620"/>
      <c r="MCY10900" s="620"/>
      <c r="MCZ10900" s="620"/>
      <c r="MDA10900" s="617"/>
      <c r="MDB10900" s="618"/>
      <c r="MDC10900" s="619"/>
      <c r="MDD10900" s="620"/>
      <c r="MDE10900" s="620"/>
      <c r="MDF10900" s="620"/>
      <c r="MDG10900" s="617"/>
      <c r="MDH10900" s="618"/>
      <c r="MDI10900" s="619"/>
      <c r="MDJ10900" s="620"/>
      <c r="MDK10900" s="620"/>
      <c r="MDL10900" s="620"/>
      <c r="MDM10900" s="617"/>
      <c r="MDN10900" s="618"/>
      <c r="MDO10900" s="619"/>
      <c r="MDP10900" s="620"/>
      <c r="MDQ10900" s="620"/>
      <c r="MDR10900" s="620"/>
      <c r="MDS10900" s="617"/>
      <c r="MDT10900" s="618"/>
      <c r="MDU10900" s="619"/>
      <c r="MDV10900" s="620"/>
      <c r="MDW10900" s="620"/>
      <c r="MDX10900" s="620"/>
      <c r="MDY10900" s="617"/>
      <c r="MDZ10900" s="618"/>
      <c r="MEA10900" s="619"/>
      <c r="MEB10900" s="620"/>
      <c r="MEC10900" s="620"/>
      <c r="MED10900" s="620"/>
      <c r="MEE10900" s="617"/>
      <c r="MEF10900" s="618"/>
      <c r="MEG10900" s="619"/>
      <c r="MEH10900" s="620"/>
      <c r="MEI10900" s="620"/>
      <c r="MEJ10900" s="620"/>
      <c r="MEK10900" s="617"/>
      <c r="MEL10900" s="618"/>
      <c r="MEM10900" s="619"/>
      <c r="MEN10900" s="620"/>
      <c r="MEO10900" s="620"/>
      <c r="MEP10900" s="620"/>
      <c r="MEQ10900" s="617"/>
      <c r="MER10900" s="618"/>
      <c r="MES10900" s="619"/>
      <c r="MET10900" s="620"/>
      <c r="MEU10900" s="620"/>
      <c r="MEV10900" s="620"/>
      <c r="MEW10900" s="617"/>
      <c r="MEX10900" s="618"/>
      <c r="MEY10900" s="619"/>
      <c r="MEZ10900" s="620"/>
      <c r="MFA10900" s="620"/>
      <c r="MFB10900" s="620"/>
      <c r="MFC10900" s="617"/>
      <c r="MFD10900" s="618"/>
      <c r="MFE10900" s="619"/>
      <c r="MFF10900" s="620"/>
      <c r="MFG10900" s="620"/>
      <c r="MFH10900" s="620"/>
      <c r="MFI10900" s="617"/>
      <c r="MFJ10900" s="618"/>
      <c r="MFK10900" s="619"/>
      <c r="MFL10900" s="620"/>
      <c r="MFM10900" s="620"/>
      <c r="MFN10900" s="620"/>
      <c r="MFO10900" s="617"/>
      <c r="MFP10900" s="618"/>
      <c r="MFQ10900" s="619"/>
      <c r="MFR10900" s="620"/>
      <c r="MFS10900" s="620"/>
      <c r="MFT10900" s="620"/>
      <c r="MFU10900" s="617"/>
      <c r="MFV10900" s="618"/>
      <c r="MFW10900" s="619"/>
      <c r="MFX10900" s="620"/>
      <c r="MFY10900" s="620"/>
      <c r="MFZ10900" s="620"/>
      <c r="MGA10900" s="617"/>
      <c r="MGB10900" s="618"/>
      <c r="MGC10900" s="619"/>
      <c r="MGD10900" s="620"/>
      <c r="MGE10900" s="620"/>
      <c r="MGF10900" s="620"/>
      <c r="MGG10900" s="617"/>
      <c r="MGH10900" s="618"/>
      <c r="MGI10900" s="619"/>
      <c r="MGJ10900" s="620"/>
      <c r="MGK10900" s="620"/>
      <c r="MGL10900" s="620"/>
      <c r="MGM10900" s="617"/>
      <c r="MGN10900" s="618"/>
      <c r="MGO10900" s="619"/>
      <c r="MGP10900" s="620"/>
      <c r="MGQ10900" s="620"/>
      <c r="MGR10900" s="620"/>
      <c r="MGS10900" s="617"/>
      <c r="MGT10900" s="618"/>
      <c r="MGU10900" s="619"/>
      <c r="MGV10900" s="620"/>
      <c r="MGW10900" s="620"/>
      <c r="MGX10900" s="620"/>
      <c r="MGY10900" s="617"/>
      <c r="MGZ10900" s="618"/>
      <c r="MHA10900" s="619"/>
      <c r="MHB10900" s="620"/>
      <c r="MHC10900" s="620"/>
      <c r="MHD10900" s="620"/>
      <c r="MHE10900" s="617"/>
      <c r="MHF10900" s="618"/>
      <c r="MHG10900" s="619"/>
      <c r="MHH10900" s="620"/>
      <c r="MHI10900" s="620"/>
      <c r="MHJ10900" s="620"/>
      <c r="MHK10900" s="617"/>
      <c r="MHL10900" s="618"/>
      <c r="MHM10900" s="619"/>
      <c r="MHN10900" s="620"/>
      <c r="MHO10900" s="620"/>
      <c r="MHP10900" s="620"/>
      <c r="MHQ10900" s="617"/>
      <c r="MHR10900" s="618"/>
      <c r="MHS10900" s="619"/>
      <c r="MHT10900" s="620"/>
      <c r="MHU10900" s="620"/>
      <c r="MHV10900" s="620"/>
      <c r="MHW10900" s="617"/>
      <c r="MHX10900" s="618"/>
      <c r="MHY10900" s="619"/>
      <c r="MHZ10900" s="620"/>
      <c r="MIA10900" s="620"/>
      <c r="MIB10900" s="620"/>
      <c r="MIC10900" s="617"/>
      <c r="MID10900" s="618"/>
      <c r="MIE10900" s="619"/>
      <c r="MIF10900" s="620"/>
      <c r="MIG10900" s="620"/>
      <c r="MIH10900" s="620"/>
      <c r="MII10900" s="617"/>
      <c r="MIJ10900" s="618"/>
      <c r="MIK10900" s="619"/>
      <c r="MIL10900" s="620"/>
      <c r="MIM10900" s="620"/>
      <c r="MIN10900" s="620"/>
      <c r="MIO10900" s="617"/>
      <c r="MIP10900" s="618"/>
      <c r="MIQ10900" s="619"/>
      <c r="MIR10900" s="620"/>
      <c r="MIS10900" s="620"/>
      <c r="MIT10900" s="620"/>
      <c r="MIU10900" s="617"/>
      <c r="MIV10900" s="618"/>
      <c r="MIW10900" s="619"/>
      <c r="MIX10900" s="620"/>
      <c r="MIY10900" s="620"/>
      <c r="MIZ10900" s="620"/>
      <c r="MJA10900" s="617"/>
      <c r="MJB10900" s="618"/>
      <c r="MJC10900" s="619"/>
      <c r="MJD10900" s="620"/>
      <c r="MJE10900" s="620"/>
      <c r="MJF10900" s="620"/>
      <c r="MJG10900" s="617"/>
      <c r="MJH10900" s="618"/>
      <c r="MJI10900" s="619"/>
      <c r="MJJ10900" s="620"/>
      <c r="MJK10900" s="620"/>
      <c r="MJL10900" s="620"/>
      <c r="MJM10900" s="617"/>
      <c r="MJN10900" s="618"/>
      <c r="MJO10900" s="619"/>
      <c r="MJP10900" s="620"/>
      <c r="MJQ10900" s="620"/>
      <c r="MJR10900" s="620"/>
      <c r="MJS10900" s="617"/>
      <c r="MJT10900" s="618"/>
      <c r="MJU10900" s="619"/>
      <c r="MJV10900" s="620"/>
      <c r="MJW10900" s="620"/>
      <c r="MJX10900" s="620"/>
      <c r="MJY10900" s="617"/>
      <c r="MJZ10900" s="618"/>
      <c r="MKA10900" s="619"/>
      <c r="MKB10900" s="620"/>
      <c r="MKC10900" s="620"/>
      <c r="MKD10900" s="620"/>
      <c r="MKE10900" s="617"/>
      <c r="MKF10900" s="618"/>
      <c r="MKG10900" s="619"/>
      <c r="MKH10900" s="620"/>
      <c r="MKI10900" s="620"/>
      <c r="MKJ10900" s="620"/>
      <c r="MKK10900" s="617"/>
      <c r="MKL10900" s="618"/>
      <c r="MKM10900" s="619"/>
      <c r="MKN10900" s="620"/>
      <c r="MKO10900" s="620"/>
      <c r="MKP10900" s="620"/>
      <c r="MKQ10900" s="617"/>
      <c r="MKR10900" s="618"/>
      <c r="MKS10900" s="619"/>
      <c r="MKT10900" s="620"/>
      <c r="MKU10900" s="620"/>
      <c r="MKV10900" s="620"/>
      <c r="MKW10900" s="617"/>
      <c r="MKX10900" s="618"/>
      <c r="MKY10900" s="619"/>
      <c r="MKZ10900" s="620"/>
      <c r="MLA10900" s="620"/>
      <c r="MLB10900" s="620"/>
      <c r="MLC10900" s="617"/>
      <c r="MLD10900" s="618"/>
      <c r="MLE10900" s="619"/>
      <c r="MLF10900" s="620"/>
      <c r="MLG10900" s="620"/>
      <c r="MLH10900" s="620"/>
      <c r="MLI10900" s="617"/>
      <c r="MLJ10900" s="618"/>
      <c r="MLK10900" s="619"/>
      <c r="MLL10900" s="620"/>
      <c r="MLM10900" s="620"/>
      <c r="MLN10900" s="620"/>
      <c r="MLO10900" s="617"/>
      <c r="MLP10900" s="618"/>
      <c r="MLQ10900" s="619"/>
      <c r="MLR10900" s="620"/>
      <c r="MLS10900" s="620"/>
      <c r="MLT10900" s="620"/>
      <c r="MLU10900" s="617"/>
      <c r="MLV10900" s="618"/>
      <c r="MLW10900" s="619"/>
      <c r="MLX10900" s="620"/>
      <c r="MLY10900" s="620"/>
      <c r="MLZ10900" s="620"/>
      <c r="MMA10900" s="617"/>
      <c r="MMB10900" s="618"/>
      <c r="MMC10900" s="619"/>
      <c r="MMD10900" s="620"/>
      <c r="MME10900" s="620"/>
      <c r="MMF10900" s="620"/>
      <c r="MMG10900" s="617"/>
      <c r="MMH10900" s="618"/>
      <c r="MMI10900" s="619"/>
      <c r="MMJ10900" s="620"/>
      <c r="MMK10900" s="620"/>
      <c r="MML10900" s="620"/>
      <c r="MMM10900" s="617"/>
      <c r="MMN10900" s="618"/>
      <c r="MMO10900" s="619"/>
      <c r="MMP10900" s="620"/>
      <c r="MMQ10900" s="620"/>
      <c r="MMR10900" s="620"/>
      <c r="MMS10900" s="617"/>
      <c r="MMT10900" s="618"/>
      <c r="MMU10900" s="619"/>
      <c r="MMV10900" s="620"/>
      <c r="MMW10900" s="620"/>
      <c r="MMX10900" s="620"/>
      <c r="MMY10900" s="617"/>
      <c r="MMZ10900" s="618"/>
      <c r="MNA10900" s="619"/>
      <c r="MNB10900" s="620"/>
      <c r="MNC10900" s="620"/>
      <c r="MND10900" s="620"/>
      <c r="MNE10900" s="617"/>
      <c r="MNF10900" s="618"/>
      <c r="MNG10900" s="619"/>
      <c r="MNH10900" s="620"/>
      <c r="MNI10900" s="620"/>
      <c r="MNJ10900" s="620"/>
      <c r="MNK10900" s="617"/>
      <c r="MNL10900" s="618"/>
      <c r="MNM10900" s="619"/>
      <c r="MNN10900" s="620"/>
      <c r="MNO10900" s="620"/>
      <c r="MNP10900" s="620"/>
      <c r="MNQ10900" s="617"/>
      <c r="MNR10900" s="618"/>
      <c r="MNS10900" s="619"/>
      <c r="MNT10900" s="620"/>
      <c r="MNU10900" s="620"/>
      <c r="MNV10900" s="620"/>
      <c r="MNW10900" s="617"/>
      <c r="MNX10900" s="618"/>
      <c r="MNY10900" s="619"/>
      <c r="MNZ10900" s="620"/>
      <c r="MOA10900" s="620"/>
      <c r="MOB10900" s="620"/>
      <c r="MOC10900" s="617"/>
      <c r="MOD10900" s="618"/>
      <c r="MOE10900" s="619"/>
      <c r="MOF10900" s="620"/>
      <c r="MOG10900" s="620"/>
      <c r="MOH10900" s="620"/>
      <c r="MOI10900" s="617"/>
      <c r="MOJ10900" s="618"/>
      <c r="MOK10900" s="619"/>
      <c r="MOL10900" s="620"/>
      <c r="MOM10900" s="620"/>
      <c r="MON10900" s="620"/>
      <c r="MOO10900" s="617"/>
      <c r="MOP10900" s="618"/>
      <c r="MOQ10900" s="619"/>
      <c r="MOR10900" s="620"/>
      <c r="MOS10900" s="620"/>
      <c r="MOT10900" s="620"/>
      <c r="MOU10900" s="617"/>
      <c r="MOV10900" s="618"/>
      <c r="MOW10900" s="619"/>
      <c r="MOX10900" s="620"/>
      <c r="MOY10900" s="620"/>
      <c r="MOZ10900" s="620"/>
      <c r="MPA10900" s="617"/>
      <c r="MPB10900" s="618"/>
      <c r="MPC10900" s="619"/>
      <c r="MPD10900" s="620"/>
      <c r="MPE10900" s="620"/>
      <c r="MPF10900" s="620"/>
      <c r="MPG10900" s="617"/>
      <c r="MPH10900" s="618"/>
      <c r="MPI10900" s="619"/>
      <c r="MPJ10900" s="620"/>
      <c r="MPK10900" s="620"/>
      <c r="MPL10900" s="620"/>
      <c r="MPM10900" s="617"/>
      <c r="MPN10900" s="618"/>
      <c r="MPO10900" s="619"/>
      <c r="MPP10900" s="620"/>
      <c r="MPQ10900" s="620"/>
      <c r="MPR10900" s="620"/>
      <c r="MPS10900" s="617"/>
      <c r="MPT10900" s="618"/>
      <c r="MPU10900" s="619"/>
      <c r="MPV10900" s="620"/>
      <c r="MPW10900" s="620"/>
      <c r="MPX10900" s="620"/>
      <c r="MPY10900" s="617"/>
      <c r="MPZ10900" s="618"/>
      <c r="MQA10900" s="619"/>
      <c r="MQB10900" s="620"/>
      <c r="MQC10900" s="620"/>
      <c r="MQD10900" s="620"/>
      <c r="MQE10900" s="617"/>
      <c r="MQF10900" s="618"/>
      <c r="MQG10900" s="619"/>
      <c r="MQH10900" s="620"/>
      <c r="MQI10900" s="620"/>
      <c r="MQJ10900" s="620"/>
      <c r="MQK10900" s="617"/>
      <c r="MQL10900" s="618"/>
      <c r="MQM10900" s="619"/>
      <c r="MQN10900" s="620"/>
      <c r="MQO10900" s="620"/>
      <c r="MQP10900" s="620"/>
      <c r="MQQ10900" s="617"/>
      <c r="MQR10900" s="618"/>
      <c r="MQS10900" s="619"/>
      <c r="MQT10900" s="620"/>
      <c r="MQU10900" s="620"/>
      <c r="MQV10900" s="620"/>
      <c r="MQW10900" s="617"/>
      <c r="MQX10900" s="618"/>
      <c r="MQY10900" s="619"/>
      <c r="MQZ10900" s="620"/>
      <c r="MRA10900" s="620"/>
      <c r="MRB10900" s="620"/>
      <c r="MRC10900" s="617"/>
      <c r="MRD10900" s="618"/>
      <c r="MRE10900" s="619"/>
      <c r="MRF10900" s="620"/>
      <c r="MRG10900" s="620"/>
      <c r="MRH10900" s="620"/>
      <c r="MRI10900" s="617"/>
      <c r="MRJ10900" s="618"/>
      <c r="MRK10900" s="619"/>
      <c r="MRL10900" s="620"/>
      <c r="MRM10900" s="620"/>
      <c r="MRN10900" s="620"/>
      <c r="MRO10900" s="617"/>
      <c r="MRP10900" s="618"/>
      <c r="MRQ10900" s="619"/>
      <c r="MRR10900" s="620"/>
      <c r="MRS10900" s="620"/>
      <c r="MRT10900" s="620"/>
      <c r="MRU10900" s="617"/>
      <c r="MRV10900" s="618"/>
      <c r="MRW10900" s="619"/>
      <c r="MRX10900" s="620"/>
      <c r="MRY10900" s="620"/>
      <c r="MRZ10900" s="620"/>
      <c r="MSA10900" s="617"/>
      <c r="MSB10900" s="618"/>
      <c r="MSC10900" s="619"/>
      <c r="MSD10900" s="620"/>
      <c r="MSE10900" s="620"/>
      <c r="MSF10900" s="620"/>
      <c r="MSG10900" s="617"/>
      <c r="MSH10900" s="618"/>
      <c r="MSI10900" s="619"/>
      <c r="MSJ10900" s="620"/>
      <c r="MSK10900" s="620"/>
      <c r="MSL10900" s="620"/>
      <c r="MSM10900" s="617"/>
      <c r="MSN10900" s="618"/>
      <c r="MSO10900" s="619"/>
      <c r="MSP10900" s="620"/>
      <c r="MSQ10900" s="620"/>
      <c r="MSR10900" s="620"/>
      <c r="MSS10900" s="617"/>
      <c r="MST10900" s="618"/>
      <c r="MSU10900" s="619"/>
      <c r="MSV10900" s="620"/>
      <c r="MSW10900" s="620"/>
      <c r="MSX10900" s="620"/>
      <c r="MSY10900" s="617"/>
      <c r="MSZ10900" s="618"/>
      <c r="MTA10900" s="619"/>
      <c r="MTB10900" s="620"/>
      <c r="MTC10900" s="620"/>
      <c r="MTD10900" s="620"/>
      <c r="MTE10900" s="617"/>
      <c r="MTF10900" s="618"/>
      <c r="MTG10900" s="619"/>
      <c r="MTH10900" s="620"/>
      <c r="MTI10900" s="620"/>
      <c r="MTJ10900" s="620"/>
      <c r="MTK10900" s="617"/>
      <c r="MTL10900" s="618"/>
      <c r="MTM10900" s="619"/>
      <c r="MTN10900" s="620"/>
      <c r="MTO10900" s="620"/>
      <c r="MTP10900" s="620"/>
      <c r="MTQ10900" s="617"/>
      <c r="MTR10900" s="618"/>
      <c r="MTS10900" s="619"/>
      <c r="MTT10900" s="620"/>
      <c r="MTU10900" s="620"/>
      <c r="MTV10900" s="620"/>
      <c r="MTW10900" s="617"/>
      <c r="MTX10900" s="618"/>
      <c r="MTY10900" s="619"/>
      <c r="MTZ10900" s="620"/>
      <c r="MUA10900" s="620"/>
      <c r="MUB10900" s="620"/>
      <c r="MUC10900" s="617"/>
      <c r="MUD10900" s="618"/>
      <c r="MUE10900" s="619"/>
      <c r="MUF10900" s="620"/>
      <c r="MUG10900" s="620"/>
      <c r="MUH10900" s="620"/>
      <c r="MUI10900" s="617"/>
      <c r="MUJ10900" s="618"/>
      <c r="MUK10900" s="619"/>
      <c r="MUL10900" s="620"/>
      <c r="MUM10900" s="620"/>
      <c r="MUN10900" s="620"/>
      <c r="MUO10900" s="617"/>
      <c r="MUP10900" s="618"/>
      <c r="MUQ10900" s="619"/>
      <c r="MUR10900" s="620"/>
      <c r="MUS10900" s="620"/>
      <c r="MUT10900" s="620"/>
      <c r="MUU10900" s="617"/>
      <c r="MUV10900" s="618"/>
      <c r="MUW10900" s="619"/>
      <c r="MUX10900" s="620"/>
      <c r="MUY10900" s="620"/>
      <c r="MUZ10900" s="620"/>
      <c r="MVA10900" s="617"/>
      <c r="MVB10900" s="618"/>
      <c r="MVC10900" s="619"/>
      <c r="MVD10900" s="620"/>
      <c r="MVE10900" s="620"/>
      <c r="MVF10900" s="620"/>
      <c r="MVG10900" s="617"/>
      <c r="MVH10900" s="618"/>
      <c r="MVI10900" s="619"/>
      <c r="MVJ10900" s="620"/>
      <c r="MVK10900" s="620"/>
      <c r="MVL10900" s="620"/>
      <c r="MVM10900" s="617"/>
      <c r="MVN10900" s="618"/>
      <c r="MVO10900" s="619"/>
      <c r="MVP10900" s="620"/>
      <c r="MVQ10900" s="620"/>
      <c r="MVR10900" s="620"/>
      <c r="MVS10900" s="617"/>
      <c r="MVT10900" s="618"/>
      <c r="MVU10900" s="619"/>
      <c r="MVV10900" s="620"/>
      <c r="MVW10900" s="620"/>
      <c r="MVX10900" s="620"/>
      <c r="MVY10900" s="617"/>
      <c r="MVZ10900" s="618"/>
      <c r="MWA10900" s="619"/>
      <c r="MWB10900" s="620"/>
      <c r="MWC10900" s="620"/>
      <c r="MWD10900" s="620"/>
      <c r="MWE10900" s="617"/>
      <c r="MWF10900" s="618"/>
      <c r="MWG10900" s="619"/>
      <c r="MWH10900" s="620"/>
      <c r="MWI10900" s="620"/>
      <c r="MWJ10900" s="620"/>
      <c r="MWK10900" s="617"/>
      <c r="MWL10900" s="618"/>
      <c r="MWM10900" s="619"/>
      <c r="MWN10900" s="620"/>
      <c r="MWO10900" s="620"/>
      <c r="MWP10900" s="620"/>
      <c r="MWQ10900" s="617"/>
      <c r="MWR10900" s="618"/>
      <c r="MWS10900" s="619"/>
      <c r="MWT10900" s="620"/>
      <c r="MWU10900" s="620"/>
      <c r="MWV10900" s="620"/>
      <c r="MWW10900" s="617"/>
      <c r="MWX10900" s="618"/>
      <c r="MWY10900" s="619"/>
      <c r="MWZ10900" s="620"/>
      <c r="MXA10900" s="620"/>
      <c r="MXB10900" s="620"/>
      <c r="MXC10900" s="617"/>
      <c r="MXD10900" s="618"/>
      <c r="MXE10900" s="619"/>
      <c r="MXF10900" s="620"/>
      <c r="MXG10900" s="620"/>
      <c r="MXH10900" s="620"/>
      <c r="MXI10900" s="617"/>
      <c r="MXJ10900" s="618"/>
      <c r="MXK10900" s="619"/>
      <c r="MXL10900" s="620"/>
      <c r="MXM10900" s="620"/>
      <c r="MXN10900" s="620"/>
      <c r="MXO10900" s="617"/>
      <c r="MXP10900" s="618"/>
      <c r="MXQ10900" s="619"/>
      <c r="MXR10900" s="620"/>
      <c r="MXS10900" s="620"/>
      <c r="MXT10900" s="620"/>
      <c r="MXU10900" s="617"/>
      <c r="MXV10900" s="618"/>
      <c r="MXW10900" s="619"/>
      <c r="MXX10900" s="620"/>
      <c r="MXY10900" s="620"/>
      <c r="MXZ10900" s="620"/>
      <c r="MYA10900" s="617"/>
      <c r="MYB10900" s="618"/>
      <c r="MYC10900" s="619"/>
      <c r="MYD10900" s="620"/>
      <c r="MYE10900" s="620"/>
      <c r="MYF10900" s="620"/>
      <c r="MYG10900" s="617"/>
      <c r="MYH10900" s="618"/>
      <c r="MYI10900" s="619"/>
      <c r="MYJ10900" s="620"/>
      <c r="MYK10900" s="620"/>
      <c r="MYL10900" s="620"/>
      <c r="MYM10900" s="617"/>
      <c r="MYN10900" s="618"/>
      <c r="MYO10900" s="619"/>
      <c r="MYP10900" s="620"/>
      <c r="MYQ10900" s="620"/>
      <c r="MYR10900" s="620"/>
      <c r="MYS10900" s="617"/>
      <c r="MYT10900" s="618"/>
      <c r="MYU10900" s="619"/>
      <c r="MYV10900" s="620"/>
      <c r="MYW10900" s="620"/>
      <c r="MYX10900" s="620"/>
      <c r="MYY10900" s="617"/>
      <c r="MYZ10900" s="618"/>
      <c r="MZA10900" s="619"/>
      <c r="MZB10900" s="620"/>
      <c r="MZC10900" s="620"/>
      <c r="MZD10900" s="620"/>
      <c r="MZE10900" s="617"/>
      <c r="MZF10900" s="618"/>
      <c r="MZG10900" s="619"/>
      <c r="MZH10900" s="620"/>
      <c r="MZI10900" s="620"/>
      <c r="MZJ10900" s="620"/>
      <c r="MZK10900" s="617"/>
      <c r="MZL10900" s="618"/>
      <c r="MZM10900" s="619"/>
      <c r="MZN10900" s="620"/>
      <c r="MZO10900" s="620"/>
      <c r="MZP10900" s="620"/>
      <c r="MZQ10900" s="617"/>
      <c r="MZR10900" s="618"/>
      <c r="MZS10900" s="619"/>
      <c r="MZT10900" s="620"/>
      <c r="MZU10900" s="620"/>
      <c r="MZV10900" s="620"/>
      <c r="MZW10900" s="617"/>
      <c r="MZX10900" s="618"/>
      <c r="MZY10900" s="619"/>
      <c r="MZZ10900" s="620"/>
      <c r="NAA10900" s="620"/>
      <c r="NAB10900" s="620"/>
      <c r="NAC10900" s="617"/>
      <c r="NAD10900" s="618"/>
      <c r="NAE10900" s="619"/>
      <c r="NAF10900" s="620"/>
      <c r="NAG10900" s="620"/>
      <c r="NAH10900" s="620"/>
      <c r="NAI10900" s="617"/>
      <c r="NAJ10900" s="618"/>
      <c r="NAK10900" s="619"/>
      <c r="NAL10900" s="620"/>
      <c r="NAM10900" s="620"/>
      <c r="NAN10900" s="620"/>
      <c r="NAO10900" s="617"/>
      <c r="NAP10900" s="618"/>
      <c r="NAQ10900" s="619"/>
      <c r="NAR10900" s="620"/>
      <c r="NAS10900" s="620"/>
      <c r="NAT10900" s="620"/>
      <c r="NAU10900" s="617"/>
      <c r="NAV10900" s="618"/>
      <c r="NAW10900" s="619"/>
      <c r="NAX10900" s="620"/>
      <c r="NAY10900" s="620"/>
      <c r="NAZ10900" s="620"/>
      <c r="NBA10900" s="617"/>
      <c r="NBB10900" s="618"/>
      <c r="NBC10900" s="619"/>
      <c r="NBD10900" s="620"/>
      <c r="NBE10900" s="620"/>
      <c r="NBF10900" s="620"/>
      <c r="NBG10900" s="617"/>
      <c r="NBH10900" s="618"/>
      <c r="NBI10900" s="619"/>
      <c r="NBJ10900" s="620"/>
      <c r="NBK10900" s="620"/>
      <c r="NBL10900" s="620"/>
      <c r="NBM10900" s="617"/>
      <c r="NBN10900" s="618"/>
      <c r="NBO10900" s="619"/>
      <c r="NBP10900" s="620"/>
      <c r="NBQ10900" s="620"/>
      <c r="NBR10900" s="620"/>
      <c r="NBS10900" s="617"/>
      <c r="NBT10900" s="618"/>
      <c r="NBU10900" s="619"/>
      <c r="NBV10900" s="620"/>
      <c r="NBW10900" s="620"/>
      <c r="NBX10900" s="620"/>
      <c r="NBY10900" s="617"/>
      <c r="NBZ10900" s="618"/>
      <c r="NCA10900" s="619"/>
      <c r="NCB10900" s="620"/>
      <c r="NCC10900" s="620"/>
      <c r="NCD10900" s="620"/>
      <c r="NCE10900" s="617"/>
      <c r="NCF10900" s="618"/>
      <c r="NCG10900" s="619"/>
      <c r="NCH10900" s="620"/>
      <c r="NCI10900" s="620"/>
      <c r="NCJ10900" s="620"/>
      <c r="NCK10900" s="617"/>
      <c r="NCL10900" s="618"/>
      <c r="NCM10900" s="619"/>
      <c r="NCN10900" s="620"/>
      <c r="NCO10900" s="620"/>
      <c r="NCP10900" s="620"/>
      <c r="NCQ10900" s="617"/>
      <c r="NCR10900" s="618"/>
      <c r="NCS10900" s="619"/>
      <c r="NCT10900" s="620"/>
      <c r="NCU10900" s="620"/>
      <c r="NCV10900" s="620"/>
      <c r="NCW10900" s="617"/>
      <c r="NCX10900" s="618"/>
      <c r="NCY10900" s="619"/>
      <c r="NCZ10900" s="620"/>
      <c r="NDA10900" s="620"/>
      <c r="NDB10900" s="620"/>
      <c r="NDC10900" s="617"/>
      <c r="NDD10900" s="618"/>
      <c r="NDE10900" s="619"/>
      <c r="NDF10900" s="620"/>
      <c r="NDG10900" s="620"/>
      <c r="NDH10900" s="620"/>
      <c r="NDI10900" s="617"/>
      <c r="NDJ10900" s="618"/>
      <c r="NDK10900" s="619"/>
      <c r="NDL10900" s="620"/>
      <c r="NDM10900" s="620"/>
      <c r="NDN10900" s="620"/>
      <c r="NDO10900" s="617"/>
      <c r="NDP10900" s="618"/>
      <c r="NDQ10900" s="619"/>
      <c r="NDR10900" s="620"/>
      <c r="NDS10900" s="620"/>
      <c r="NDT10900" s="620"/>
      <c r="NDU10900" s="617"/>
      <c r="NDV10900" s="618"/>
      <c r="NDW10900" s="619"/>
      <c r="NDX10900" s="620"/>
      <c r="NDY10900" s="620"/>
      <c r="NDZ10900" s="620"/>
      <c r="NEA10900" s="617"/>
      <c r="NEB10900" s="618"/>
      <c r="NEC10900" s="619"/>
      <c r="NED10900" s="620"/>
      <c r="NEE10900" s="620"/>
      <c r="NEF10900" s="620"/>
      <c r="NEG10900" s="617"/>
      <c r="NEH10900" s="618"/>
      <c r="NEI10900" s="619"/>
      <c r="NEJ10900" s="620"/>
      <c r="NEK10900" s="620"/>
      <c r="NEL10900" s="620"/>
      <c r="NEM10900" s="617"/>
      <c r="NEN10900" s="618"/>
      <c r="NEO10900" s="619"/>
      <c r="NEP10900" s="620"/>
      <c r="NEQ10900" s="620"/>
      <c r="NER10900" s="620"/>
      <c r="NES10900" s="617"/>
      <c r="NET10900" s="618"/>
      <c r="NEU10900" s="619"/>
      <c r="NEV10900" s="620"/>
      <c r="NEW10900" s="620"/>
      <c r="NEX10900" s="620"/>
      <c r="NEY10900" s="617"/>
      <c r="NEZ10900" s="618"/>
      <c r="NFA10900" s="619"/>
      <c r="NFB10900" s="620"/>
      <c r="NFC10900" s="620"/>
      <c r="NFD10900" s="620"/>
      <c r="NFE10900" s="617"/>
      <c r="NFF10900" s="618"/>
      <c r="NFG10900" s="619"/>
      <c r="NFH10900" s="620"/>
      <c r="NFI10900" s="620"/>
      <c r="NFJ10900" s="620"/>
      <c r="NFK10900" s="617"/>
      <c r="NFL10900" s="618"/>
      <c r="NFM10900" s="619"/>
      <c r="NFN10900" s="620"/>
      <c r="NFO10900" s="620"/>
      <c r="NFP10900" s="620"/>
      <c r="NFQ10900" s="617"/>
      <c r="NFR10900" s="618"/>
      <c r="NFS10900" s="619"/>
      <c r="NFT10900" s="620"/>
      <c r="NFU10900" s="620"/>
      <c r="NFV10900" s="620"/>
      <c r="NFW10900" s="617"/>
      <c r="NFX10900" s="618"/>
      <c r="NFY10900" s="619"/>
      <c r="NFZ10900" s="620"/>
      <c r="NGA10900" s="620"/>
      <c r="NGB10900" s="620"/>
      <c r="NGC10900" s="617"/>
      <c r="NGD10900" s="618"/>
      <c r="NGE10900" s="619"/>
      <c r="NGF10900" s="620"/>
      <c r="NGG10900" s="620"/>
      <c r="NGH10900" s="620"/>
      <c r="NGI10900" s="617"/>
      <c r="NGJ10900" s="618"/>
      <c r="NGK10900" s="619"/>
      <c r="NGL10900" s="620"/>
      <c r="NGM10900" s="620"/>
      <c r="NGN10900" s="620"/>
      <c r="NGO10900" s="617"/>
      <c r="NGP10900" s="618"/>
      <c r="NGQ10900" s="619"/>
      <c r="NGR10900" s="620"/>
      <c r="NGS10900" s="620"/>
      <c r="NGT10900" s="620"/>
      <c r="NGU10900" s="617"/>
      <c r="NGV10900" s="618"/>
      <c r="NGW10900" s="619"/>
      <c r="NGX10900" s="620"/>
      <c r="NGY10900" s="620"/>
      <c r="NGZ10900" s="620"/>
      <c r="NHA10900" s="617"/>
      <c r="NHB10900" s="618"/>
      <c r="NHC10900" s="619"/>
      <c r="NHD10900" s="620"/>
      <c r="NHE10900" s="620"/>
      <c r="NHF10900" s="620"/>
      <c r="NHG10900" s="617"/>
      <c r="NHH10900" s="618"/>
      <c r="NHI10900" s="619"/>
      <c r="NHJ10900" s="620"/>
      <c r="NHK10900" s="620"/>
      <c r="NHL10900" s="620"/>
      <c r="NHM10900" s="617"/>
      <c r="NHN10900" s="618"/>
      <c r="NHO10900" s="619"/>
      <c r="NHP10900" s="620"/>
      <c r="NHQ10900" s="620"/>
      <c r="NHR10900" s="620"/>
      <c r="NHS10900" s="617"/>
      <c r="NHT10900" s="618"/>
      <c r="NHU10900" s="619"/>
      <c r="NHV10900" s="620"/>
      <c r="NHW10900" s="620"/>
      <c r="NHX10900" s="620"/>
      <c r="NHY10900" s="617"/>
      <c r="NHZ10900" s="618"/>
      <c r="NIA10900" s="619"/>
      <c r="NIB10900" s="620"/>
      <c r="NIC10900" s="620"/>
      <c r="NID10900" s="620"/>
      <c r="NIE10900" s="617"/>
      <c r="NIF10900" s="618"/>
      <c r="NIG10900" s="619"/>
      <c r="NIH10900" s="620"/>
      <c r="NII10900" s="620"/>
      <c r="NIJ10900" s="620"/>
      <c r="NIK10900" s="617"/>
      <c r="NIL10900" s="618"/>
      <c r="NIM10900" s="619"/>
      <c r="NIN10900" s="620"/>
      <c r="NIO10900" s="620"/>
      <c r="NIP10900" s="620"/>
      <c r="NIQ10900" s="617"/>
      <c r="NIR10900" s="618"/>
      <c r="NIS10900" s="619"/>
      <c r="NIT10900" s="620"/>
      <c r="NIU10900" s="620"/>
      <c r="NIV10900" s="620"/>
      <c r="NIW10900" s="617"/>
      <c r="NIX10900" s="618"/>
      <c r="NIY10900" s="619"/>
      <c r="NIZ10900" s="620"/>
      <c r="NJA10900" s="620"/>
      <c r="NJB10900" s="620"/>
      <c r="NJC10900" s="617"/>
      <c r="NJD10900" s="618"/>
      <c r="NJE10900" s="619"/>
      <c r="NJF10900" s="620"/>
      <c r="NJG10900" s="620"/>
      <c r="NJH10900" s="620"/>
      <c r="NJI10900" s="617"/>
      <c r="NJJ10900" s="618"/>
      <c r="NJK10900" s="619"/>
      <c r="NJL10900" s="620"/>
      <c r="NJM10900" s="620"/>
      <c r="NJN10900" s="620"/>
      <c r="NJO10900" s="617"/>
      <c r="NJP10900" s="618"/>
      <c r="NJQ10900" s="619"/>
      <c r="NJR10900" s="620"/>
      <c r="NJS10900" s="620"/>
      <c r="NJT10900" s="620"/>
      <c r="NJU10900" s="617"/>
      <c r="NJV10900" s="618"/>
      <c r="NJW10900" s="619"/>
      <c r="NJX10900" s="620"/>
      <c r="NJY10900" s="620"/>
      <c r="NJZ10900" s="620"/>
      <c r="NKA10900" s="617"/>
      <c r="NKB10900" s="618"/>
      <c r="NKC10900" s="619"/>
      <c r="NKD10900" s="620"/>
      <c r="NKE10900" s="620"/>
      <c r="NKF10900" s="620"/>
      <c r="NKG10900" s="617"/>
      <c r="NKH10900" s="618"/>
      <c r="NKI10900" s="619"/>
      <c r="NKJ10900" s="620"/>
      <c r="NKK10900" s="620"/>
      <c r="NKL10900" s="620"/>
      <c r="NKM10900" s="617"/>
      <c r="NKN10900" s="618"/>
      <c r="NKO10900" s="619"/>
      <c r="NKP10900" s="620"/>
      <c r="NKQ10900" s="620"/>
      <c r="NKR10900" s="620"/>
      <c r="NKS10900" s="617"/>
      <c r="NKT10900" s="618"/>
      <c r="NKU10900" s="619"/>
      <c r="NKV10900" s="620"/>
      <c r="NKW10900" s="620"/>
      <c r="NKX10900" s="620"/>
      <c r="NKY10900" s="617"/>
      <c r="NKZ10900" s="618"/>
      <c r="NLA10900" s="619"/>
      <c r="NLB10900" s="620"/>
      <c r="NLC10900" s="620"/>
      <c r="NLD10900" s="620"/>
      <c r="NLE10900" s="617"/>
      <c r="NLF10900" s="618"/>
      <c r="NLG10900" s="619"/>
      <c r="NLH10900" s="620"/>
      <c r="NLI10900" s="620"/>
      <c r="NLJ10900" s="620"/>
      <c r="NLK10900" s="617"/>
      <c r="NLL10900" s="618"/>
      <c r="NLM10900" s="619"/>
      <c r="NLN10900" s="620"/>
      <c r="NLO10900" s="620"/>
      <c r="NLP10900" s="620"/>
      <c r="NLQ10900" s="617"/>
      <c r="NLR10900" s="618"/>
      <c r="NLS10900" s="619"/>
      <c r="NLT10900" s="620"/>
      <c r="NLU10900" s="620"/>
      <c r="NLV10900" s="620"/>
      <c r="NLW10900" s="617"/>
      <c r="NLX10900" s="618"/>
      <c r="NLY10900" s="619"/>
      <c r="NLZ10900" s="620"/>
      <c r="NMA10900" s="620"/>
      <c r="NMB10900" s="620"/>
      <c r="NMC10900" s="617"/>
      <c r="NMD10900" s="618"/>
      <c r="NME10900" s="619"/>
      <c r="NMF10900" s="620"/>
      <c r="NMG10900" s="620"/>
      <c r="NMH10900" s="620"/>
      <c r="NMI10900" s="617"/>
      <c r="NMJ10900" s="618"/>
      <c r="NMK10900" s="619"/>
      <c r="NML10900" s="620"/>
      <c r="NMM10900" s="620"/>
      <c r="NMN10900" s="620"/>
      <c r="NMO10900" s="617"/>
      <c r="NMP10900" s="618"/>
      <c r="NMQ10900" s="619"/>
      <c r="NMR10900" s="620"/>
      <c r="NMS10900" s="620"/>
      <c r="NMT10900" s="620"/>
      <c r="NMU10900" s="617"/>
      <c r="NMV10900" s="618"/>
      <c r="NMW10900" s="619"/>
      <c r="NMX10900" s="620"/>
      <c r="NMY10900" s="620"/>
      <c r="NMZ10900" s="620"/>
      <c r="NNA10900" s="617"/>
      <c r="NNB10900" s="618"/>
      <c r="NNC10900" s="619"/>
      <c r="NND10900" s="620"/>
      <c r="NNE10900" s="620"/>
      <c r="NNF10900" s="620"/>
      <c r="NNG10900" s="617"/>
      <c r="NNH10900" s="618"/>
      <c r="NNI10900" s="619"/>
      <c r="NNJ10900" s="620"/>
      <c r="NNK10900" s="620"/>
      <c r="NNL10900" s="620"/>
      <c r="NNM10900" s="617"/>
      <c r="NNN10900" s="618"/>
      <c r="NNO10900" s="619"/>
      <c r="NNP10900" s="620"/>
      <c r="NNQ10900" s="620"/>
      <c r="NNR10900" s="620"/>
      <c r="NNS10900" s="617"/>
      <c r="NNT10900" s="618"/>
      <c r="NNU10900" s="619"/>
      <c r="NNV10900" s="620"/>
      <c r="NNW10900" s="620"/>
      <c r="NNX10900" s="620"/>
      <c r="NNY10900" s="617"/>
      <c r="NNZ10900" s="618"/>
      <c r="NOA10900" s="619"/>
      <c r="NOB10900" s="620"/>
      <c r="NOC10900" s="620"/>
      <c r="NOD10900" s="620"/>
      <c r="NOE10900" s="617"/>
      <c r="NOF10900" s="618"/>
      <c r="NOG10900" s="619"/>
      <c r="NOH10900" s="620"/>
      <c r="NOI10900" s="620"/>
      <c r="NOJ10900" s="620"/>
      <c r="NOK10900" s="617"/>
      <c r="NOL10900" s="618"/>
      <c r="NOM10900" s="619"/>
      <c r="NON10900" s="620"/>
      <c r="NOO10900" s="620"/>
      <c r="NOP10900" s="620"/>
      <c r="NOQ10900" s="617"/>
      <c r="NOR10900" s="618"/>
      <c r="NOS10900" s="619"/>
      <c r="NOT10900" s="620"/>
      <c r="NOU10900" s="620"/>
      <c r="NOV10900" s="620"/>
      <c r="NOW10900" s="617"/>
      <c r="NOX10900" s="618"/>
      <c r="NOY10900" s="619"/>
      <c r="NOZ10900" s="620"/>
      <c r="NPA10900" s="620"/>
      <c r="NPB10900" s="620"/>
      <c r="NPC10900" s="617"/>
      <c r="NPD10900" s="618"/>
      <c r="NPE10900" s="619"/>
      <c r="NPF10900" s="620"/>
      <c r="NPG10900" s="620"/>
      <c r="NPH10900" s="620"/>
      <c r="NPI10900" s="617"/>
      <c r="NPJ10900" s="618"/>
      <c r="NPK10900" s="619"/>
      <c r="NPL10900" s="620"/>
      <c r="NPM10900" s="620"/>
      <c r="NPN10900" s="620"/>
      <c r="NPO10900" s="617"/>
      <c r="NPP10900" s="618"/>
      <c r="NPQ10900" s="619"/>
      <c r="NPR10900" s="620"/>
      <c r="NPS10900" s="620"/>
      <c r="NPT10900" s="620"/>
      <c r="NPU10900" s="617"/>
      <c r="NPV10900" s="618"/>
      <c r="NPW10900" s="619"/>
      <c r="NPX10900" s="620"/>
      <c r="NPY10900" s="620"/>
      <c r="NPZ10900" s="620"/>
      <c r="NQA10900" s="617"/>
      <c r="NQB10900" s="618"/>
      <c r="NQC10900" s="619"/>
      <c r="NQD10900" s="620"/>
      <c r="NQE10900" s="620"/>
      <c r="NQF10900" s="620"/>
      <c r="NQG10900" s="617"/>
      <c r="NQH10900" s="618"/>
      <c r="NQI10900" s="619"/>
      <c r="NQJ10900" s="620"/>
      <c r="NQK10900" s="620"/>
      <c r="NQL10900" s="620"/>
      <c r="NQM10900" s="617"/>
      <c r="NQN10900" s="618"/>
      <c r="NQO10900" s="619"/>
      <c r="NQP10900" s="620"/>
      <c r="NQQ10900" s="620"/>
      <c r="NQR10900" s="620"/>
      <c r="NQS10900" s="617"/>
      <c r="NQT10900" s="618"/>
      <c r="NQU10900" s="619"/>
      <c r="NQV10900" s="620"/>
      <c r="NQW10900" s="620"/>
      <c r="NQX10900" s="620"/>
      <c r="NQY10900" s="617"/>
      <c r="NQZ10900" s="618"/>
      <c r="NRA10900" s="619"/>
      <c r="NRB10900" s="620"/>
      <c r="NRC10900" s="620"/>
      <c r="NRD10900" s="620"/>
      <c r="NRE10900" s="617"/>
      <c r="NRF10900" s="618"/>
      <c r="NRG10900" s="619"/>
      <c r="NRH10900" s="620"/>
      <c r="NRI10900" s="620"/>
      <c r="NRJ10900" s="620"/>
      <c r="NRK10900" s="617"/>
      <c r="NRL10900" s="618"/>
      <c r="NRM10900" s="619"/>
      <c r="NRN10900" s="620"/>
      <c r="NRO10900" s="620"/>
      <c r="NRP10900" s="620"/>
      <c r="NRQ10900" s="617"/>
      <c r="NRR10900" s="618"/>
      <c r="NRS10900" s="619"/>
      <c r="NRT10900" s="620"/>
      <c r="NRU10900" s="620"/>
      <c r="NRV10900" s="620"/>
      <c r="NRW10900" s="617"/>
      <c r="NRX10900" s="618"/>
      <c r="NRY10900" s="619"/>
      <c r="NRZ10900" s="620"/>
      <c r="NSA10900" s="620"/>
      <c r="NSB10900" s="620"/>
      <c r="NSC10900" s="617"/>
      <c r="NSD10900" s="618"/>
      <c r="NSE10900" s="619"/>
      <c r="NSF10900" s="620"/>
      <c r="NSG10900" s="620"/>
      <c r="NSH10900" s="620"/>
      <c r="NSI10900" s="617"/>
      <c r="NSJ10900" s="618"/>
      <c r="NSK10900" s="619"/>
      <c r="NSL10900" s="620"/>
      <c r="NSM10900" s="620"/>
      <c r="NSN10900" s="620"/>
      <c r="NSO10900" s="617"/>
      <c r="NSP10900" s="618"/>
      <c r="NSQ10900" s="619"/>
      <c r="NSR10900" s="620"/>
      <c r="NSS10900" s="620"/>
      <c r="NST10900" s="620"/>
      <c r="NSU10900" s="617"/>
      <c r="NSV10900" s="618"/>
      <c r="NSW10900" s="619"/>
      <c r="NSX10900" s="620"/>
      <c r="NSY10900" s="620"/>
      <c r="NSZ10900" s="620"/>
      <c r="NTA10900" s="617"/>
      <c r="NTB10900" s="618"/>
      <c r="NTC10900" s="619"/>
      <c r="NTD10900" s="620"/>
      <c r="NTE10900" s="620"/>
      <c r="NTF10900" s="620"/>
      <c r="NTG10900" s="617"/>
      <c r="NTH10900" s="618"/>
      <c r="NTI10900" s="619"/>
      <c r="NTJ10900" s="620"/>
      <c r="NTK10900" s="620"/>
      <c r="NTL10900" s="620"/>
      <c r="NTM10900" s="617"/>
      <c r="NTN10900" s="618"/>
      <c r="NTO10900" s="619"/>
      <c r="NTP10900" s="620"/>
      <c r="NTQ10900" s="620"/>
      <c r="NTR10900" s="620"/>
      <c r="NTS10900" s="617"/>
      <c r="NTT10900" s="618"/>
      <c r="NTU10900" s="619"/>
      <c r="NTV10900" s="620"/>
      <c r="NTW10900" s="620"/>
      <c r="NTX10900" s="620"/>
      <c r="NTY10900" s="617"/>
      <c r="NTZ10900" s="618"/>
      <c r="NUA10900" s="619"/>
      <c r="NUB10900" s="620"/>
      <c r="NUC10900" s="620"/>
      <c r="NUD10900" s="620"/>
      <c r="NUE10900" s="617"/>
      <c r="NUF10900" s="618"/>
      <c r="NUG10900" s="619"/>
      <c r="NUH10900" s="620"/>
      <c r="NUI10900" s="620"/>
      <c r="NUJ10900" s="620"/>
      <c r="NUK10900" s="617"/>
      <c r="NUL10900" s="618"/>
      <c r="NUM10900" s="619"/>
      <c r="NUN10900" s="620"/>
      <c r="NUO10900" s="620"/>
      <c r="NUP10900" s="620"/>
      <c r="NUQ10900" s="617"/>
      <c r="NUR10900" s="618"/>
      <c r="NUS10900" s="619"/>
      <c r="NUT10900" s="620"/>
      <c r="NUU10900" s="620"/>
      <c r="NUV10900" s="620"/>
      <c r="NUW10900" s="617"/>
      <c r="NUX10900" s="618"/>
      <c r="NUY10900" s="619"/>
      <c r="NUZ10900" s="620"/>
      <c r="NVA10900" s="620"/>
      <c r="NVB10900" s="620"/>
      <c r="NVC10900" s="617"/>
      <c r="NVD10900" s="618"/>
      <c r="NVE10900" s="619"/>
      <c r="NVF10900" s="620"/>
      <c r="NVG10900" s="620"/>
      <c r="NVH10900" s="620"/>
      <c r="NVI10900" s="617"/>
      <c r="NVJ10900" s="618"/>
      <c r="NVK10900" s="619"/>
      <c r="NVL10900" s="620"/>
      <c r="NVM10900" s="620"/>
      <c r="NVN10900" s="620"/>
      <c r="NVO10900" s="617"/>
      <c r="NVP10900" s="618"/>
      <c r="NVQ10900" s="619"/>
      <c r="NVR10900" s="620"/>
      <c r="NVS10900" s="620"/>
      <c r="NVT10900" s="620"/>
      <c r="NVU10900" s="617"/>
      <c r="NVV10900" s="618"/>
      <c r="NVW10900" s="619"/>
      <c r="NVX10900" s="620"/>
      <c r="NVY10900" s="620"/>
      <c r="NVZ10900" s="620"/>
      <c r="NWA10900" s="617"/>
      <c r="NWB10900" s="618"/>
      <c r="NWC10900" s="619"/>
      <c r="NWD10900" s="620"/>
      <c r="NWE10900" s="620"/>
      <c r="NWF10900" s="620"/>
      <c r="NWG10900" s="617"/>
      <c r="NWH10900" s="618"/>
      <c r="NWI10900" s="619"/>
      <c r="NWJ10900" s="620"/>
      <c r="NWK10900" s="620"/>
      <c r="NWL10900" s="620"/>
      <c r="NWM10900" s="617"/>
      <c r="NWN10900" s="618"/>
      <c r="NWO10900" s="619"/>
      <c r="NWP10900" s="620"/>
      <c r="NWQ10900" s="620"/>
      <c r="NWR10900" s="620"/>
      <c r="NWS10900" s="617"/>
      <c r="NWT10900" s="618"/>
      <c r="NWU10900" s="619"/>
      <c r="NWV10900" s="620"/>
      <c r="NWW10900" s="620"/>
      <c r="NWX10900" s="620"/>
      <c r="NWY10900" s="617"/>
      <c r="NWZ10900" s="618"/>
      <c r="NXA10900" s="619"/>
      <c r="NXB10900" s="620"/>
      <c r="NXC10900" s="620"/>
      <c r="NXD10900" s="620"/>
      <c r="NXE10900" s="617"/>
      <c r="NXF10900" s="618"/>
      <c r="NXG10900" s="619"/>
      <c r="NXH10900" s="620"/>
      <c r="NXI10900" s="620"/>
      <c r="NXJ10900" s="620"/>
      <c r="NXK10900" s="617"/>
      <c r="NXL10900" s="618"/>
      <c r="NXM10900" s="619"/>
      <c r="NXN10900" s="620"/>
      <c r="NXO10900" s="620"/>
      <c r="NXP10900" s="620"/>
      <c r="NXQ10900" s="617"/>
      <c r="NXR10900" s="618"/>
      <c r="NXS10900" s="619"/>
      <c r="NXT10900" s="620"/>
      <c r="NXU10900" s="620"/>
      <c r="NXV10900" s="620"/>
      <c r="NXW10900" s="617"/>
      <c r="NXX10900" s="618"/>
      <c r="NXY10900" s="619"/>
      <c r="NXZ10900" s="620"/>
      <c r="NYA10900" s="620"/>
      <c r="NYB10900" s="620"/>
      <c r="NYC10900" s="617"/>
      <c r="NYD10900" s="618"/>
      <c r="NYE10900" s="619"/>
      <c r="NYF10900" s="620"/>
      <c r="NYG10900" s="620"/>
      <c r="NYH10900" s="620"/>
      <c r="NYI10900" s="617"/>
      <c r="NYJ10900" s="618"/>
      <c r="NYK10900" s="619"/>
      <c r="NYL10900" s="620"/>
      <c r="NYM10900" s="620"/>
      <c r="NYN10900" s="620"/>
      <c r="NYO10900" s="617"/>
      <c r="NYP10900" s="618"/>
      <c r="NYQ10900" s="619"/>
      <c r="NYR10900" s="620"/>
      <c r="NYS10900" s="620"/>
      <c r="NYT10900" s="620"/>
      <c r="NYU10900" s="617"/>
      <c r="NYV10900" s="618"/>
      <c r="NYW10900" s="619"/>
      <c r="NYX10900" s="620"/>
      <c r="NYY10900" s="620"/>
      <c r="NYZ10900" s="620"/>
      <c r="NZA10900" s="617"/>
      <c r="NZB10900" s="618"/>
      <c r="NZC10900" s="619"/>
      <c r="NZD10900" s="620"/>
      <c r="NZE10900" s="620"/>
      <c r="NZF10900" s="620"/>
      <c r="NZG10900" s="617"/>
      <c r="NZH10900" s="618"/>
      <c r="NZI10900" s="619"/>
      <c r="NZJ10900" s="620"/>
      <c r="NZK10900" s="620"/>
      <c r="NZL10900" s="620"/>
      <c r="NZM10900" s="617"/>
      <c r="NZN10900" s="618"/>
      <c r="NZO10900" s="619"/>
      <c r="NZP10900" s="620"/>
      <c r="NZQ10900" s="620"/>
      <c r="NZR10900" s="620"/>
      <c r="NZS10900" s="617"/>
      <c r="NZT10900" s="618"/>
      <c r="NZU10900" s="619"/>
      <c r="NZV10900" s="620"/>
      <c r="NZW10900" s="620"/>
      <c r="NZX10900" s="620"/>
      <c r="NZY10900" s="617"/>
      <c r="NZZ10900" s="618"/>
      <c r="OAA10900" s="619"/>
      <c r="OAB10900" s="620"/>
      <c r="OAC10900" s="620"/>
      <c r="OAD10900" s="620"/>
      <c r="OAE10900" s="617"/>
      <c r="OAF10900" s="618"/>
      <c r="OAG10900" s="619"/>
      <c r="OAH10900" s="620"/>
      <c r="OAI10900" s="620"/>
      <c r="OAJ10900" s="620"/>
      <c r="OAK10900" s="617"/>
      <c r="OAL10900" s="618"/>
      <c r="OAM10900" s="619"/>
      <c r="OAN10900" s="620"/>
      <c r="OAO10900" s="620"/>
      <c r="OAP10900" s="620"/>
      <c r="OAQ10900" s="617"/>
      <c r="OAR10900" s="618"/>
      <c r="OAS10900" s="619"/>
      <c r="OAT10900" s="620"/>
      <c r="OAU10900" s="620"/>
      <c r="OAV10900" s="620"/>
      <c r="OAW10900" s="617"/>
      <c r="OAX10900" s="618"/>
      <c r="OAY10900" s="619"/>
      <c r="OAZ10900" s="620"/>
      <c r="OBA10900" s="620"/>
      <c r="OBB10900" s="620"/>
      <c r="OBC10900" s="617"/>
      <c r="OBD10900" s="618"/>
      <c r="OBE10900" s="619"/>
      <c r="OBF10900" s="620"/>
      <c r="OBG10900" s="620"/>
      <c r="OBH10900" s="620"/>
      <c r="OBI10900" s="617"/>
      <c r="OBJ10900" s="618"/>
      <c r="OBK10900" s="619"/>
      <c r="OBL10900" s="620"/>
      <c r="OBM10900" s="620"/>
      <c r="OBN10900" s="620"/>
      <c r="OBO10900" s="617"/>
      <c r="OBP10900" s="618"/>
      <c r="OBQ10900" s="619"/>
      <c r="OBR10900" s="620"/>
      <c r="OBS10900" s="620"/>
      <c r="OBT10900" s="620"/>
      <c r="OBU10900" s="617"/>
      <c r="OBV10900" s="618"/>
      <c r="OBW10900" s="619"/>
      <c r="OBX10900" s="620"/>
      <c r="OBY10900" s="620"/>
      <c r="OBZ10900" s="620"/>
      <c r="OCA10900" s="617"/>
      <c r="OCB10900" s="618"/>
      <c r="OCC10900" s="619"/>
      <c r="OCD10900" s="620"/>
      <c r="OCE10900" s="620"/>
      <c r="OCF10900" s="620"/>
      <c r="OCG10900" s="617"/>
      <c r="OCH10900" s="618"/>
      <c r="OCI10900" s="619"/>
      <c r="OCJ10900" s="620"/>
      <c r="OCK10900" s="620"/>
      <c r="OCL10900" s="620"/>
      <c r="OCM10900" s="617"/>
      <c r="OCN10900" s="618"/>
      <c r="OCO10900" s="619"/>
      <c r="OCP10900" s="620"/>
      <c r="OCQ10900" s="620"/>
      <c r="OCR10900" s="620"/>
      <c r="OCS10900" s="617"/>
      <c r="OCT10900" s="618"/>
      <c r="OCU10900" s="619"/>
      <c r="OCV10900" s="620"/>
      <c r="OCW10900" s="620"/>
      <c r="OCX10900" s="620"/>
      <c r="OCY10900" s="617"/>
      <c r="OCZ10900" s="618"/>
      <c r="ODA10900" s="619"/>
      <c r="ODB10900" s="620"/>
      <c r="ODC10900" s="620"/>
      <c r="ODD10900" s="620"/>
      <c r="ODE10900" s="617"/>
      <c r="ODF10900" s="618"/>
      <c r="ODG10900" s="619"/>
      <c r="ODH10900" s="620"/>
      <c r="ODI10900" s="620"/>
      <c r="ODJ10900" s="620"/>
      <c r="ODK10900" s="617"/>
      <c r="ODL10900" s="618"/>
      <c r="ODM10900" s="619"/>
      <c r="ODN10900" s="620"/>
      <c r="ODO10900" s="620"/>
      <c r="ODP10900" s="620"/>
      <c r="ODQ10900" s="617"/>
      <c r="ODR10900" s="618"/>
      <c r="ODS10900" s="619"/>
      <c r="ODT10900" s="620"/>
      <c r="ODU10900" s="620"/>
      <c r="ODV10900" s="620"/>
      <c r="ODW10900" s="617"/>
      <c r="ODX10900" s="618"/>
      <c r="ODY10900" s="619"/>
      <c r="ODZ10900" s="620"/>
      <c r="OEA10900" s="620"/>
      <c r="OEB10900" s="620"/>
      <c r="OEC10900" s="617"/>
      <c r="OED10900" s="618"/>
      <c r="OEE10900" s="619"/>
      <c r="OEF10900" s="620"/>
      <c r="OEG10900" s="620"/>
      <c r="OEH10900" s="620"/>
      <c r="OEI10900" s="617"/>
      <c r="OEJ10900" s="618"/>
      <c r="OEK10900" s="619"/>
      <c r="OEL10900" s="620"/>
      <c r="OEM10900" s="620"/>
      <c r="OEN10900" s="620"/>
      <c r="OEO10900" s="617"/>
      <c r="OEP10900" s="618"/>
      <c r="OEQ10900" s="619"/>
      <c r="OER10900" s="620"/>
      <c r="OES10900" s="620"/>
      <c r="OET10900" s="620"/>
      <c r="OEU10900" s="617"/>
      <c r="OEV10900" s="618"/>
      <c r="OEW10900" s="619"/>
      <c r="OEX10900" s="620"/>
      <c r="OEY10900" s="620"/>
      <c r="OEZ10900" s="620"/>
      <c r="OFA10900" s="617"/>
      <c r="OFB10900" s="618"/>
      <c r="OFC10900" s="619"/>
      <c r="OFD10900" s="620"/>
      <c r="OFE10900" s="620"/>
      <c r="OFF10900" s="620"/>
      <c r="OFG10900" s="617"/>
      <c r="OFH10900" s="618"/>
      <c r="OFI10900" s="619"/>
      <c r="OFJ10900" s="620"/>
      <c r="OFK10900" s="620"/>
      <c r="OFL10900" s="620"/>
      <c r="OFM10900" s="617"/>
      <c r="OFN10900" s="618"/>
      <c r="OFO10900" s="619"/>
      <c r="OFP10900" s="620"/>
      <c r="OFQ10900" s="620"/>
      <c r="OFR10900" s="620"/>
      <c r="OFS10900" s="617"/>
      <c r="OFT10900" s="618"/>
      <c r="OFU10900" s="619"/>
      <c r="OFV10900" s="620"/>
      <c r="OFW10900" s="620"/>
      <c r="OFX10900" s="620"/>
      <c r="OFY10900" s="617"/>
      <c r="OFZ10900" s="618"/>
      <c r="OGA10900" s="619"/>
      <c r="OGB10900" s="620"/>
      <c r="OGC10900" s="620"/>
      <c r="OGD10900" s="620"/>
      <c r="OGE10900" s="617"/>
      <c r="OGF10900" s="618"/>
      <c r="OGG10900" s="619"/>
      <c r="OGH10900" s="620"/>
      <c r="OGI10900" s="620"/>
      <c r="OGJ10900" s="620"/>
      <c r="OGK10900" s="617"/>
      <c r="OGL10900" s="618"/>
      <c r="OGM10900" s="619"/>
      <c r="OGN10900" s="620"/>
      <c r="OGO10900" s="620"/>
      <c r="OGP10900" s="620"/>
      <c r="OGQ10900" s="617"/>
      <c r="OGR10900" s="618"/>
      <c r="OGS10900" s="619"/>
      <c r="OGT10900" s="620"/>
      <c r="OGU10900" s="620"/>
      <c r="OGV10900" s="620"/>
      <c r="OGW10900" s="617"/>
      <c r="OGX10900" s="618"/>
      <c r="OGY10900" s="619"/>
      <c r="OGZ10900" s="620"/>
      <c r="OHA10900" s="620"/>
      <c r="OHB10900" s="620"/>
      <c r="OHC10900" s="617"/>
      <c r="OHD10900" s="618"/>
      <c r="OHE10900" s="619"/>
      <c r="OHF10900" s="620"/>
      <c r="OHG10900" s="620"/>
      <c r="OHH10900" s="620"/>
      <c r="OHI10900" s="617"/>
      <c r="OHJ10900" s="618"/>
      <c r="OHK10900" s="619"/>
      <c r="OHL10900" s="620"/>
      <c r="OHM10900" s="620"/>
      <c r="OHN10900" s="620"/>
      <c r="OHO10900" s="617"/>
      <c r="OHP10900" s="618"/>
      <c r="OHQ10900" s="619"/>
      <c r="OHR10900" s="620"/>
      <c r="OHS10900" s="620"/>
      <c r="OHT10900" s="620"/>
      <c r="OHU10900" s="617"/>
      <c r="OHV10900" s="618"/>
      <c r="OHW10900" s="619"/>
      <c r="OHX10900" s="620"/>
      <c r="OHY10900" s="620"/>
      <c r="OHZ10900" s="620"/>
      <c r="OIA10900" s="617"/>
      <c r="OIB10900" s="618"/>
      <c r="OIC10900" s="619"/>
      <c r="OID10900" s="620"/>
      <c r="OIE10900" s="620"/>
      <c r="OIF10900" s="620"/>
      <c r="OIG10900" s="617"/>
      <c r="OIH10900" s="618"/>
      <c r="OII10900" s="619"/>
      <c r="OIJ10900" s="620"/>
      <c r="OIK10900" s="620"/>
      <c r="OIL10900" s="620"/>
      <c r="OIM10900" s="617"/>
      <c r="OIN10900" s="618"/>
      <c r="OIO10900" s="619"/>
      <c r="OIP10900" s="620"/>
      <c r="OIQ10900" s="620"/>
      <c r="OIR10900" s="620"/>
      <c r="OIS10900" s="617"/>
      <c r="OIT10900" s="618"/>
      <c r="OIU10900" s="619"/>
      <c r="OIV10900" s="620"/>
      <c r="OIW10900" s="620"/>
      <c r="OIX10900" s="620"/>
      <c r="OIY10900" s="617"/>
      <c r="OIZ10900" s="618"/>
      <c r="OJA10900" s="619"/>
      <c r="OJB10900" s="620"/>
      <c r="OJC10900" s="620"/>
      <c r="OJD10900" s="620"/>
      <c r="OJE10900" s="617"/>
      <c r="OJF10900" s="618"/>
      <c r="OJG10900" s="619"/>
      <c r="OJH10900" s="620"/>
      <c r="OJI10900" s="620"/>
      <c r="OJJ10900" s="620"/>
      <c r="OJK10900" s="617"/>
      <c r="OJL10900" s="618"/>
      <c r="OJM10900" s="619"/>
      <c r="OJN10900" s="620"/>
      <c r="OJO10900" s="620"/>
      <c r="OJP10900" s="620"/>
      <c r="OJQ10900" s="617"/>
      <c r="OJR10900" s="618"/>
      <c r="OJS10900" s="619"/>
      <c r="OJT10900" s="620"/>
      <c r="OJU10900" s="620"/>
      <c r="OJV10900" s="620"/>
      <c r="OJW10900" s="617"/>
      <c r="OJX10900" s="618"/>
      <c r="OJY10900" s="619"/>
      <c r="OJZ10900" s="620"/>
      <c r="OKA10900" s="620"/>
      <c r="OKB10900" s="620"/>
      <c r="OKC10900" s="617"/>
      <c r="OKD10900" s="618"/>
      <c r="OKE10900" s="619"/>
      <c r="OKF10900" s="620"/>
      <c r="OKG10900" s="620"/>
      <c r="OKH10900" s="620"/>
      <c r="OKI10900" s="617"/>
      <c r="OKJ10900" s="618"/>
      <c r="OKK10900" s="619"/>
      <c r="OKL10900" s="620"/>
      <c r="OKM10900" s="620"/>
      <c r="OKN10900" s="620"/>
      <c r="OKO10900" s="617"/>
      <c r="OKP10900" s="618"/>
      <c r="OKQ10900" s="619"/>
      <c r="OKR10900" s="620"/>
      <c r="OKS10900" s="620"/>
      <c r="OKT10900" s="620"/>
      <c r="OKU10900" s="617"/>
      <c r="OKV10900" s="618"/>
      <c r="OKW10900" s="619"/>
      <c r="OKX10900" s="620"/>
      <c r="OKY10900" s="620"/>
      <c r="OKZ10900" s="620"/>
      <c r="OLA10900" s="617"/>
      <c r="OLB10900" s="618"/>
      <c r="OLC10900" s="619"/>
      <c r="OLD10900" s="620"/>
      <c r="OLE10900" s="620"/>
      <c r="OLF10900" s="620"/>
      <c r="OLG10900" s="617"/>
      <c r="OLH10900" s="618"/>
      <c r="OLI10900" s="619"/>
      <c r="OLJ10900" s="620"/>
      <c r="OLK10900" s="620"/>
      <c r="OLL10900" s="620"/>
      <c r="OLM10900" s="617"/>
      <c r="OLN10900" s="618"/>
      <c r="OLO10900" s="619"/>
      <c r="OLP10900" s="620"/>
      <c r="OLQ10900" s="620"/>
      <c r="OLR10900" s="620"/>
      <c r="OLS10900" s="617"/>
      <c r="OLT10900" s="618"/>
      <c r="OLU10900" s="619"/>
      <c r="OLV10900" s="620"/>
      <c r="OLW10900" s="620"/>
      <c r="OLX10900" s="620"/>
      <c r="OLY10900" s="617"/>
      <c r="OLZ10900" s="618"/>
      <c r="OMA10900" s="619"/>
      <c r="OMB10900" s="620"/>
      <c r="OMC10900" s="620"/>
      <c r="OMD10900" s="620"/>
      <c r="OME10900" s="617"/>
      <c r="OMF10900" s="618"/>
      <c r="OMG10900" s="619"/>
      <c r="OMH10900" s="620"/>
      <c r="OMI10900" s="620"/>
      <c r="OMJ10900" s="620"/>
      <c r="OMK10900" s="617"/>
      <c r="OML10900" s="618"/>
      <c r="OMM10900" s="619"/>
      <c r="OMN10900" s="620"/>
      <c r="OMO10900" s="620"/>
      <c r="OMP10900" s="620"/>
      <c r="OMQ10900" s="617"/>
      <c r="OMR10900" s="618"/>
      <c r="OMS10900" s="619"/>
      <c r="OMT10900" s="620"/>
      <c r="OMU10900" s="620"/>
      <c r="OMV10900" s="620"/>
      <c r="OMW10900" s="617"/>
      <c r="OMX10900" s="618"/>
      <c r="OMY10900" s="619"/>
      <c r="OMZ10900" s="620"/>
      <c r="ONA10900" s="620"/>
      <c r="ONB10900" s="620"/>
      <c r="ONC10900" s="617"/>
      <c r="OND10900" s="618"/>
      <c r="ONE10900" s="619"/>
      <c r="ONF10900" s="620"/>
      <c r="ONG10900" s="620"/>
      <c r="ONH10900" s="620"/>
      <c r="ONI10900" s="617"/>
      <c r="ONJ10900" s="618"/>
      <c r="ONK10900" s="619"/>
      <c r="ONL10900" s="620"/>
      <c r="ONM10900" s="620"/>
      <c r="ONN10900" s="620"/>
      <c r="ONO10900" s="617"/>
      <c r="ONP10900" s="618"/>
      <c r="ONQ10900" s="619"/>
      <c r="ONR10900" s="620"/>
      <c r="ONS10900" s="620"/>
      <c r="ONT10900" s="620"/>
      <c r="ONU10900" s="617"/>
      <c r="ONV10900" s="618"/>
      <c r="ONW10900" s="619"/>
      <c r="ONX10900" s="620"/>
      <c r="ONY10900" s="620"/>
      <c r="ONZ10900" s="620"/>
      <c r="OOA10900" s="617"/>
      <c r="OOB10900" s="618"/>
      <c r="OOC10900" s="619"/>
      <c r="OOD10900" s="620"/>
      <c r="OOE10900" s="620"/>
      <c r="OOF10900" s="620"/>
      <c r="OOG10900" s="617"/>
      <c r="OOH10900" s="618"/>
      <c r="OOI10900" s="619"/>
      <c r="OOJ10900" s="620"/>
      <c r="OOK10900" s="620"/>
      <c r="OOL10900" s="620"/>
      <c r="OOM10900" s="617"/>
      <c r="OON10900" s="618"/>
      <c r="OOO10900" s="619"/>
      <c r="OOP10900" s="620"/>
      <c r="OOQ10900" s="620"/>
      <c r="OOR10900" s="620"/>
      <c r="OOS10900" s="617"/>
      <c r="OOT10900" s="618"/>
      <c r="OOU10900" s="619"/>
      <c r="OOV10900" s="620"/>
      <c r="OOW10900" s="620"/>
      <c r="OOX10900" s="620"/>
      <c r="OOY10900" s="617"/>
      <c r="OOZ10900" s="618"/>
      <c r="OPA10900" s="619"/>
      <c r="OPB10900" s="620"/>
      <c r="OPC10900" s="620"/>
      <c r="OPD10900" s="620"/>
      <c r="OPE10900" s="617"/>
      <c r="OPF10900" s="618"/>
      <c r="OPG10900" s="619"/>
      <c r="OPH10900" s="620"/>
      <c r="OPI10900" s="620"/>
      <c r="OPJ10900" s="620"/>
      <c r="OPK10900" s="617"/>
      <c r="OPL10900" s="618"/>
      <c r="OPM10900" s="619"/>
      <c r="OPN10900" s="620"/>
      <c r="OPO10900" s="620"/>
      <c r="OPP10900" s="620"/>
      <c r="OPQ10900" s="617"/>
      <c r="OPR10900" s="618"/>
      <c r="OPS10900" s="619"/>
      <c r="OPT10900" s="620"/>
      <c r="OPU10900" s="620"/>
      <c r="OPV10900" s="620"/>
      <c r="OPW10900" s="617"/>
      <c r="OPX10900" s="618"/>
      <c r="OPY10900" s="619"/>
      <c r="OPZ10900" s="620"/>
      <c r="OQA10900" s="620"/>
      <c r="OQB10900" s="620"/>
      <c r="OQC10900" s="617"/>
      <c r="OQD10900" s="618"/>
      <c r="OQE10900" s="619"/>
      <c r="OQF10900" s="620"/>
      <c r="OQG10900" s="620"/>
      <c r="OQH10900" s="620"/>
      <c r="OQI10900" s="617"/>
      <c r="OQJ10900" s="618"/>
      <c r="OQK10900" s="619"/>
      <c r="OQL10900" s="620"/>
      <c r="OQM10900" s="620"/>
      <c r="OQN10900" s="620"/>
      <c r="OQO10900" s="617"/>
      <c r="OQP10900" s="618"/>
      <c r="OQQ10900" s="619"/>
      <c r="OQR10900" s="620"/>
      <c r="OQS10900" s="620"/>
      <c r="OQT10900" s="620"/>
      <c r="OQU10900" s="617"/>
      <c r="OQV10900" s="618"/>
      <c r="OQW10900" s="619"/>
      <c r="OQX10900" s="620"/>
      <c r="OQY10900" s="620"/>
      <c r="OQZ10900" s="620"/>
      <c r="ORA10900" s="617"/>
      <c r="ORB10900" s="618"/>
      <c r="ORC10900" s="619"/>
      <c r="ORD10900" s="620"/>
      <c r="ORE10900" s="620"/>
      <c r="ORF10900" s="620"/>
      <c r="ORG10900" s="617"/>
      <c r="ORH10900" s="618"/>
      <c r="ORI10900" s="619"/>
      <c r="ORJ10900" s="620"/>
      <c r="ORK10900" s="620"/>
      <c r="ORL10900" s="620"/>
      <c r="ORM10900" s="617"/>
      <c r="ORN10900" s="618"/>
      <c r="ORO10900" s="619"/>
      <c r="ORP10900" s="620"/>
      <c r="ORQ10900" s="620"/>
      <c r="ORR10900" s="620"/>
      <c r="ORS10900" s="617"/>
      <c r="ORT10900" s="618"/>
      <c r="ORU10900" s="619"/>
      <c r="ORV10900" s="620"/>
      <c r="ORW10900" s="620"/>
      <c r="ORX10900" s="620"/>
      <c r="ORY10900" s="617"/>
      <c r="ORZ10900" s="618"/>
      <c r="OSA10900" s="619"/>
      <c r="OSB10900" s="620"/>
      <c r="OSC10900" s="620"/>
      <c r="OSD10900" s="620"/>
      <c r="OSE10900" s="617"/>
      <c r="OSF10900" s="618"/>
      <c r="OSG10900" s="619"/>
      <c r="OSH10900" s="620"/>
      <c r="OSI10900" s="620"/>
      <c r="OSJ10900" s="620"/>
      <c r="OSK10900" s="617"/>
      <c r="OSL10900" s="618"/>
      <c r="OSM10900" s="619"/>
      <c r="OSN10900" s="620"/>
      <c r="OSO10900" s="620"/>
      <c r="OSP10900" s="620"/>
      <c r="OSQ10900" s="617"/>
      <c r="OSR10900" s="618"/>
      <c r="OSS10900" s="619"/>
      <c r="OST10900" s="620"/>
      <c r="OSU10900" s="620"/>
      <c r="OSV10900" s="620"/>
      <c r="OSW10900" s="617"/>
      <c r="OSX10900" s="618"/>
      <c r="OSY10900" s="619"/>
      <c r="OSZ10900" s="620"/>
      <c r="OTA10900" s="620"/>
      <c r="OTB10900" s="620"/>
      <c r="OTC10900" s="617"/>
      <c r="OTD10900" s="618"/>
      <c r="OTE10900" s="619"/>
      <c r="OTF10900" s="620"/>
      <c r="OTG10900" s="620"/>
      <c r="OTH10900" s="620"/>
      <c r="OTI10900" s="617"/>
      <c r="OTJ10900" s="618"/>
      <c r="OTK10900" s="619"/>
      <c r="OTL10900" s="620"/>
      <c r="OTM10900" s="620"/>
      <c r="OTN10900" s="620"/>
      <c r="OTO10900" s="617"/>
      <c r="OTP10900" s="618"/>
      <c r="OTQ10900" s="619"/>
      <c r="OTR10900" s="620"/>
      <c r="OTS10900" s="620"/>
      <c r="OTT10900" s="620"/>
      <c r="OTU10900" s="617"/>
      <c r="OTV10900" s="618"/>
      <c r="OTW10900" s="619"/>
      <c r="OTX10900" s="620"/>
      <c r="OTY10900" s="620"/>
      <c r="OTZ10900" s="620"/>
      <c r="OUA10900" s="617"/>
      <c r="OUB10900" s="618"/>
      <c r="OUC10900" s="619"/>
      <c r="OUD10900" s="620"/>
      <c r="OUE10900" s="620"/>
      <c r="OUF10900" s="620"/>
      <c r="OUG10900" s="617"/>
      <c r="OUH10900" s="618"/>
      <c r="OUI10900" s="619"/>
      <c r="OUJ10900" s="620"/>
      <c r="OUK10900" s="620"/>
      <c r="OUL10900" s="620"/>
      <c r="OUM10900" s="617"/>
      <c r="OUN10900" s="618"/>
      <c r="OUO10900" s="619"/>
      <c r="OUP10900" s="620"/>
      <c r="OUQ10900" s="620"/>
      <c r="OUR10900" s="620"/>
      <c r="OUS10900" s="617"/>
      <c r="OUT10900" s="618"/>
      <c r="OUU10900" s="619"/>
      <c r="OUV10900" s="620"/>
      <c r="OUW10900" s="620"/>
      <c r="OUX10900" s="620"/>
      <c r="OUY10900" s="617"/>
      <c r="OUZ10900" s="618"/>
      <c r="OVA10900" s="619"/>
      <c r="OVB10900" s="620"/>
      <c r="OVC10900" s="620"/>
      <c r="OVD10900" s="620"/>
      <c r="OVE10900" s="617"/>
      <c r="OVF10900" s="618"/>
      <c r="OVG10900" s="619"/>
      <c r="OVH10900" s="620"/>
      <c r="OVI10900" s="620"/>
      <c r="OVJ10900" s="620"/>
      <c r="OVK10900" s="617"/>
      <c r="OVL10900" s="618"/>
      <c r="OVM10900" s="619"/>
      <c r="OVN10900" s="620"/>
      <c r="OVO10900" s="620"/>
      <c r="OVP10900" s="620"/>
      <c r="OVQ10900" s="617"/>
      <c r="OVR10900" s="618"/>
      <c r="OVS10900" s="619"/>
      <c r="OVT10900" s="620"/>
      <c r="OVU10900" s="620"/>
      <c r="OVV10900" s="620"/>
      <c r="OVW10900" s="617"/>
      <c r="OVX10900" s="618"/>
      <c r="OVY10900" s="619"/>
      <c r="OVZ10900" s="620"/>
      <c r="OWA10900" s="620"/>
      <c r="OWB10900" s="620"/>
      <c r="OWC10900" s="617"/>
      <c r="OWD10900" s="618"/>
      <c r="OWE10900" s="619"/>
      <c r="OWF10900" s="620"/>
      <c r="OWG10900" s="620"/>
      <c r="OWH10900" s="620"/>
      <c r="OWI10900" s="617"/>
      <c r="OWJ10900" s="618"/>
      <c r="OWK10900" s="619"/>
      <c r="OWL10900" s="620"/>
      <c r="OWM10900" s="620"/>
      <c r="OWN10900" s="620"/>
      <c r="OWO10900" s="617"/>
      <c r="OWP10900" s="618"/>
      <c r="OWQ10900" s="619"/>
      <c r="OWR10900" s="620"/>
      <c r="OWS10900" s="620"/>
      <c r="OWT10900" s="620"/>
      <c r="OWU10900" s="617"/>
      <c r="OWV10900" s="618"/>
      <c r="OWW10900" s="619"/>
      <c r="OWX10900" s="620"/>
      <c r="OWY10900" s="620"/>
      <c r="OWZ10900" s="620"/>
      <c r="OXA10900" s="617"/>
      <c r="OXB10900" s="618"/>
      <c r="OXC10900" s="619"/>
      <c r="OXD10900" s="620"/>
      <c r="OXE10900" s="620"/>
      <c r="OXF10900" s="620"/>
      <c r="OXG10900" s="617"/>
      <c r="OXH10900" s="618"/>
      <c r="OXI10900" s="619"/>
      <c r="OXJ10900" s="620"/>
      <c r="OXK10900" s="620"/>
      <c r="OXL10900" s="620"/>
      <c r="OXM10900" s="617"/>
      <c r="OXN10900" s="618"/>
      <c r="OXO10900" s="619"/>
      <c r="OXP10900" s="620"/>
      <c r="OXQ10900" s="620"/>
      <c r="OXR10900" s="620"/>
      <c r="OXS10900" s="617"/>
      <c r="OXT10900" s="618"/>
      <c r="OXU10900" s="619"/>
      <c r="OXV10900" s="620"/>
      <c r="OXW10900" s="620"/>
      <c r="OXX10900" s="620"/>
      <c r="OXY10900" s="617"/>
      <c r="OXZ10900" s="618"/>
      <c r="OYA10900" s="619"/>
      <c r="OYB10900" s="620"/>
      <c r="OYC10900" s="620"/>
      <c r="OYD10900" s="620"/>
      <c r="OYE10900" s="617"/>
      <c r="OYF10900" s="618"/>
      <c r="OYG10900" s="619"/>
      <c r="OYH10900" s="620"/>
      <c r="OYI10900" s="620"/>
      <c r="OYJ10900" s="620"/>
      <c r="OYK10900" s="617"/>
      <c r="OYL10900" s="618"/>
      <c r="OYM10900" s="619"/>
      <c r="OYN10900" s="620"/>
      <c r="OYO10900" s="620"/>
      <c r="OYP10900" s="620"/>
      <c r="OYQ10900" s="617"/>
      <c r="OYR10900" s="618"/>
      <c r="OYS10900" s="619"/>
      <c r="OYT10900" s="620"/>
      <c r="OYU10900" s="620"/>
      <c r="OYV10900" s="620"/>
      <c r="OYW10900" s="617"/>
      <c r="OYX10900" s="618"/>
      <c r="OYY10900" s="619"/>
      <c r="OYZ10900" s="620"/>
      <c r="OZA10900" s="620"/>
      <c r="OZB10900" s="620"/>
      <c r="OZC10900" s="617"/>
      <c r="OZD10900" s="618"/>
      <c r="OZE10900" s="619"/>
      <c r="OZF10900" s="620"/>
      <c r="OZG10900" s="620"/>
      <c r="OZH10900" s="620"/>
      <c r="OZI10900" s="617"/>
      <c r="OZJ10900" s="618"/>
      <c r="OZK10900" s="619"/>
      <c r="OZL10900" s="620"/>
      <c r="OZM10900" s="620"/>
      <c r="OZN10900" s="620"/>
      <c r="OZO10900" s="617"/>
      <c r="OZP10900" s="618"/>
      <c r="OZQ10900" s="619"/>
      <c r="OZR10900" s="620"/>
      <c r="OZS10900" s="620"/>
      <c r="OZT10900" s="620"/>
      <c r="OZU10900" s="617"/>
      <c r="OZV10900" s="618"/>
      <c r="OZW10900" s="619"/>
      <c r="OZX10900" s="620"/>
      <c r="OZY10900" s="620"/>
      <c r="OZZ10900" s="620"/>
      <c r="PAA10900" s="617"/>
      <c r="PAB10900" s="618"/>
      <c r="PAC10900" s="619"/>
      <c r="PAD10900" s="620"/>
      <c r="PAE10900" s="620"/>
      <c r="PAF10900" s="620"/>
      <c r="PAG10900" s="617"/>
      <c r="PAH10900" s="618"/>
      <c r="PAI10900" s="619"/>
      <c r="PAJ10900" s="620"/>
      <c r="PAK10900" s="620"/>
      <c r="PAL10900" s="620"/>
      <c r="PAM10900" s="617"/>
      <c r="PAN10900" s="618"/>
      <c r="PAO10900" s="619"/>
      <c r="PAP10900" s="620"/>
      <c r="PAQ10900" s="620"/>
      <c r="PAR10900" s="620"/>
      <c r="PAS10900" s="617"/>
      <c r="PAT10900" s="618"/>
      <c r="PAU10900" s="619"/>
      <c r="PAV10900" s="620"/>
      <c r="PAW10900" s="620"/>
      <c r="PAX10900" s="620"/>
      <c r="PAY10900" s="617"/>
      <c r="PAZ10900" s="618"/>
      <c r="PBA10900" s="619"/>
      <c r="PBB10900" s="620"/>
      <c r="PBC10900" s="620"/>
      <c r="PBD10900" s="620"/>
      <c r="PBE10900" s="617"/>
      <c r="PBF10900" s="618"/>
      <c r="PBG10900" s="619"/>
      <c r="PBH10900" s="620"/>
      <c r="PBI10900" s="620"/>
      <c r="PBJ10900" s="620"/>
      <c r="PBK10900" s="617"/>
      <c r="PBL10900" s="618"/>
      <c r="PBM10900" s="619"/>
      <c r="PBN10900" s="620"/>
      <c r="PBO10900" s="620"/>
      <c r="PBP10900" s="620"/>
      <c r="PBQ10900" s="617"/>
      <c r="PBR10900" s="618"/>
      <c r="PBS10900" s="619"/>
      <c r="PBT10900" s="620"/>
      <c r="PBU10900" s="620"/>
      <c r="PBV10900" s="620"/>
      <c r="PBW10900" s="617"/>
      <c r="PBX10900" s="618"/>
      <c r="PBY10900" s="619"/>
      <c r="PBZ10900" s="620"/>
      <c r="PCA10900" s="620"/>
      <c r="PCB10900" s="620"/>
      <c r="PCC10900" s="617"/>
      <c r="PCD10900" s="618"/>
      <c r="PCE10900" s="619"/>
      <c r="PCF10900" s="620"/>
      <c r="PCG10900" s="620"/>
      <c r="PCH10900" s="620"/>
      <c r="PCI10900" s="617"/>
      <c r="PCJ10900" s="618"/>
      <c r="PCK10900" s="619"/>
      <c r="PCL10900" s="620"/>
      <c r="PCM10900" s="620"/>
      <c r="PCN10900" s="620"/>
      <c r="PCO10900" s="617"/>
      <c r="PCP10900" s="618"/>
      <c r="PCQ10900" s="619"/>
      <c r="PCR10900" s="620"/>
      <c r="PCS10900" s="620"/>
      <c r="PCT10900" s="620"/>
      <c r="PCU10900" s="617"/>
      <c r="PCV10900" s="618"/>
      <c r="PCW10900" s="619"/>
      <c r="PCX10900" s="620"/>
      <c r="PCY10900" s="620"/>
      <c r="PCZ10900" s="620"/>
      <c r="PDA10900" s="617"/>
      <c r="PDB10900" s="618"/>
      <c r="PDC10900" s="619"/>
      <c r="PDD10900" s="620"/>
      <c r="PDE10900" s="620"/>
      <c r="PDF10900" s="620"/>
      <c r="PDG10900" s="617"/>
      <c r="PDH10900" s="618"/>
      <c r="PDI10900" s="619"/>
      <c r="PDJ10900" s="620"/>
      <c r="PDK10900" s="620"/>
      <c r="PDL10900" s="620"/>
      <c r="PDM10900" s="617"/>
      <c r="PDN10900" s="618"/>
      <c r="PDO10900" s="619"/>
      <c r="PDP10900" s="620"/>
      <c r="PDQ10900" s="620"/>
      <c r="PDR10900" s="620"/>
      <c r="PDS10900" s="617"/>
      <c r="PDT10900" s="618"/>
      <c r="PDU10900" s="619"/>
      <c r="PDV10900" s="620"/>
      <c r="PDW10900" s="620"/>
      <c r="PDX10900" s="620"/>
      <c r="PDY10900" s="617"/>
      <c r="PDZ10900" s="618"/>
      <c r="PEA10900" s="619"/>
      <c r="PEB10900" s="620"/>
      <c r="PEC10900" s="620"/>
      <c r="PED10900" s="620"/>
      <c r="PEE10900" s="617"/>
      <c r="PEF10900" s="618"/>
      <c r="PEG10900" s="619"/>
      <c r="PEH10900" s="620"/>
      <c r="PEI10900" s="620"/>
      <c r="PEJ10900" s="620"/>
      <c r="PEK10900" s="617"/>
      <c r="PEL10900" s="618"/>
      <c r="PEM10900" s="619"/>
      <c r="PEN10900" s="620"/>
      <c r="PEO10900" s="620"/>
      <c r="PEP10900" s="620"/>
      <c r="PEQ10900" s="617"/>
      <c r="PER10900" s="618"/>
      <c r="PES10900" s="619"/>
      <c r="PET10900" s="620"/>
      <c r="PEU10900" s="620"/>
      <c r="PEV10900" s="620"/>
      <c r="PEW10900" s="617"/>
      <c r="PEX10900" s="618"/>
      <c r="PEY10900" s="619"/>
      <c r="PEZ10900" s="620"/>
      <c r="PFA10900" s="620"/>
      <c r="PFB10900" s="620"/>
      <c r="PFC10900" s="617"/>
      <c r="PFD10900" s="618"/>
      <c r="PFE10900" s="619"/>
      <c r="PFF10900" s="620"/>
      <c r="PFG10900" s="620"/>
      <c r="PFH10900" s="620"/>
      <c r="PFI10900" s="617"/>
      <c r="PFJ10900" s="618"/>
      <c r="PFK10900" s="619"/>
      <c r="PFL10900" s="620"/>
      <c r="PFM10900" s="620"/>
      <c r="PFN10900" s="620"/>
      <c r="PFO10900" s="617"/>
      <c r="PFP10900" s="618"/>
      <c r="PFQ10900" s="619"/>
      <c r="PFR10900" s="620"/>
      <c r="PFS10900" s="620"/>
      <c r="PFT10900" s="620"/>
      <c r="PFU10900" s="617"/>
      <c r="PFV10900" s="618"/>
      <c r="PFW10900" s="619"/>
      <c r="PFX10900" s="620"/>
      <c r="PFY10900" s="620"/>
      <c r="PFZ10900" s="620"/>
      <c r="PGA10900" s="617"/>
      <c r="PGB10900" s="618"/>
      <c r="PGC10900" s="619"/>
      <c r="PGD10900" s="620"/>
      <c r="PGE10900" s="620"/>
      <c r="PGF10900" s="620"/>
      <c r="PGG10900" s="617"/>
      <c r="PGH10900" s="618"/>
      <c r="PGI10900" s="619"/>
      <c r="PGJ10900" s="620"/>
      <c r="PGK10900" s="620"/>
      <c r="PGL10900" s="620"/>
      <c r="PGM10900" s="617"/>
      <c r="PGN10900" s="618"/>
      <c r="PGO10900" s="619"/>
      <c r="PGP10900" s="620"/>
      <c r="PGQ10900" s="620"/>
      <c r="PGR10900" s="620"/>
      <c r="PGS10900" s="617"/>
      <c r="PGT10900" s="618"/>
      <c r="PGU10900" s="619"/>
      <c r="PGV10900" s="620"/>
      <c r="PGW10900" s="620"/>
      <c r="PGX10900" s="620"/>
      <c r="PGY10900" s="617"/>
      <c r="PGZ10900" s="618"/>
      <c r="PHA10900" s="619"/>
      <c r="PHB10900" s="620"/>
      <c r="PHC10900" s="620"/>
      <c r="PHD10900" s="620"/>
      <c r="PHE10900" s="617"/>
      <c r="PHF10900" s="618"/>
      <c r="PHG10900" s="619"/>
      <c r="PHH10900" s="620"/>
      <c r="PHI10900" s="620"/>
      <c r="PHJ10900" s="620"/>
      <c r="PHK10900" s="617"/>
      <c r="PHL10900" s="618"/>
      <c r="PHM10900" s="619"/>
      <c r="PHN10900" s="620"/>
      <c r="PHO10900" s="620"/>
      <c r="PHP10900" s="620"/>
      <c r="PHQ10900" s="617"/>
      <c r="PHR10900" s="618"/>
      <c r="PHS10900" s="619"/>
      <c r="PHT10900" s="620"/>
      <c r="PHU10900" s="620"/>
      <c r="PHV10900" s="620"/>
      <c r="PHW10900" s="617"/>
      <c r="PHX10900" s="618"/>
      <c r="PHY10900" s="619"/>
      <c r="PHZ10900" s="620"/>
      <c r="PIA10900" s="620"/>
      <c r="PIB10900" s="620"/>
      <c r="PIC10900" s="617"/>
      <c r="PID10900" s="618"/>
      <c r="PIE10900" s="619"/>
      <c r="PIF10900" s="620"/>
      <c r="PIG10900" s="620"/>
      <c r="PIH10900" s="620"/>
      <c r="PII10900" s="617"/>
      <c r="PIJ10900" s="618"/>
      <c r="PIK10900" s="619"/>
      <c r="PIL10900" s="620"/>
      <c r="PIM10900" s="620"/>
      <c r="PIN10900" s="620"/>
      <c r="PIO10900" s="617"/>
      <c r="PIP10900" s="618"/>
      <c r="PIQ10900" s="619"/>
      <c r="PIR10900" s="620"/>
      <c r="PIS10900" s="620"/>
      <c r="PIT10900" s="620"/>
      <c r="PIU10900" s="617"/>
      <c r="PIV10900" s="618"/>
      <c r="PIW10900" s="619"/>
      <c r="PIX10900" s="620"/>
      <c r="PIY10900" s="620"/>
      <c r="PIZ10900" s="620"/>
      <c r="PJA10900" s="617"/>
      <c r="PJB10900" s="618"/>
      <c r="PJC10900" s="619"/>
      <c r="PJD10900" s="620"/>
      <c r="PJE10900" s="620"/>
      <c r="PJF10900" s="620"/>
      <c r="PJG10900" s="617"/>
      <c r="PJH10900" s="618"/>
      <c r="PJI10900" s="619"/>
      <c r="PJJ10900" s="620"/>
      <c r="PJK10900" s="620"/>
      <c r="PJL10900" s="620"/>
      <c r="PJM10900" s="617"/>
      <c r="PJN10900" s="618"/>
      <c r="PJO10900" s="619"/>
      <c r="PJP10900" s="620"/>
      <c r="PJQ10900" s="620"/>
      <c r="PJR10900" s="620"/>
      <c r="PJS10900" s="617"/>
      <c r="PJT10900" s="618"/>
      <c r="PJU10900" s="619"/>
      <c r="PJV10900" s="620"/>
      <c r="PJW10900" s="620"/>
      <c r="PJX10900" s="620"/>
      <c r="PJY10900" s="617"/>
      <c r="PJZ10900" s="618"/>
      <c r="PKA10900" s="619"/>
      <c r="PKB10900" s="620"/>
      <c r="PKC10900" s="620"/>
      <c r="PKD10900" s="620"/>
      <c r="PKE10900" s="617"/>
      <c r="PKF10900" s="618"/>
      <c r="PKG10900" s="619"/>
      <c r="PKH10900" s="620"/>
      <c r="PKI10900" s="620"/>
      <c r="PKJ10900" s="620"/>
      <c r="PKK10900" s="617"/>
      <c r="PKL10900" s="618"/>
      <c r="PKM10900" s="619"/>
      <c r="PKN10900" s="620"/>
      <c r="PKO10900" s="620"/>
      <c r="PKP10900" s="620"/>
      <c r="PKQ10900" s="617"/>
      <c r="PKR10900" s="618"/>
      <c r="PKS10900" s="619"/>
      <c r="PKT10900" s="620"/>
      <c r="PKU10900" s="620"/>
      <c r="PKV10900" s="620"/>
      <c r="PKW10900" s="617"/>
      <c r="PKX10900" s="618"/>
      <c r="PKY10900" s="619"/>
      <c r="PKZ10900" s="620"/>
      <c r="PLA10900" s="620"/>
      <c r="PLB10900" s="620"/>
      <c r="PLC10900" s="617"/>
      <c r="PLD10900" s="618"/>
      <c r="PLE10900" s="619"/>
      <c r="PLF10900" s="620"/>
      <c r="PLG10900" s="620"/>
      <c r="PLH10900" s="620"/>
      <c r="PLI10900" s="617"/>
      <c r="PLJ10900" s="618"/>
      <c r="PLK10900" s="619"/>
      <c r="PLL10900" s="620"/>
      <c r="PLM10900" s="620"/>
      <c r="PLN10900" s="620"/>
      <c r="PLO10900" s="617"/>
      <c r="PLP10900" s="618"/>
      <c r="PLQ10900" s="619"/>
      <c r="PLR10900" s="620"/>
      <c r="PLS10900" s="620"/>
      <c r="PLT10900" s="620"/>
      <c r="PLU10900" s="617"/>
      <c r="PLV10900" s="618"/>
      <c r="PLW10900" s="619"/>
      <c r="PLX10900" s="620"/>
      <c r="PLY10900" s="620"/>
      <c r="PLZ10900" s="620"/>
      <c r="PMA10900" s="617"/>
      <c r="PMB10900" s="618"/>
      <c r="PMC10900" s="619"/>
      <c r="PMD10900" s="620"/>
      <c r="PME10900" s="620"/>
      <c r="PMF10900" s="620"/>
      <c r="PMG10900" s="617"/>
      <c r="PMH10900" s="618"/>
      <c r="PMI10900" s="619"/>
      <c r="PMJ10900" s="620"/>
      <c r="PMK10900" s="620"/>
      <c r="PML10900" s="620"/>
      <c r="PMM10900" s="617"/>
      <c r="PMN10900" s="618"/>
      <c r="PMO10900" s="619"/>
      <c r="PMP10900" s="620"/>
      <c r="PMQ10900" s="620"/>
      <c r="PMR10900" s="620"/>
      <c r="PMS10900" s="617"/>
      <c r="PMT10900" s="618"/>
      <c r="PMU10900" s="619"/>
      <c r="PMV10900" s="620"/>
      <c r="PMW10900" s="620"/>
      <c r="PMX10900" s="620"/>
      <c r="PMY10900" s="617"/>
      <c r="PMZ10900" s="618"/>
      <c r="PNA10900" s="619"/>
      <c r="PNB10900" s="620"/>
      <c r="PNC10900" s="620"/>
      <c r="PND10900" s="620"/>
      <c r="PNE10900" s="617"/>
      <c r="PNF10900" s="618"/>
      <c r="PNG10900" s="619"/>
      <c r="PNH10900" s="620"/>
      <c r="PNI10900" s="620"/>
      <c r="PNJ10900" s="620"/>
      <c r="PNK10900" s="617"/>
      <c r="PNL10900" s="618"/>
      <c r="PNM10900" s="619"/>
      <c r="PNN10900" s="620"/>
      <c r="PNO10900" s="620"/>
      <c r="PNP10900" s="620"/>
      <c r="PNQ10900" s="617"/>
      <c r="PNR10900" s="618"/>
      <c r="PNS10900" s="619"/>
      <c r="PNT10900" s="620"/>
      <c r="PNU10900" s="620"/>
      <c r="PNV10900" s="620"/>
      <c r="PNW10900" s="617"/>
      <c r="PNX10900" s="618"/>
      <c r="PNY10900" s="619"/>
      <c r="PNZ10900" s="620"/>
      <c r="POA10900" s="620"/>
      <c r="POB10900" s="620"/>
      <c r="POC10900" s="617"/>
      <c r="POD10900" s="618"/>
      <c r="POE10900" s="619"/>
      <c r="POF10900" s="620"/>
      <c r="POG10900" s="620"/>
      <c r="POH10900" s="620"/>
      <c r="POI10900" s="617"/>
      <c r="POJ10900" s="618"/>
      <c r="POK10900" s="619"/>
      <c r="POL10900" s="620"/>
      <c r="POM10900" s="620"/>
      <c r="PON10900" s="620"/>
      <c r="POO10900" s="617"/>
      <c r="POP10900" s="618"/>
      <c r="POQ10900" s="619"/>
      <c r="POR10900" s="620"/>
      <c r="POS10900" s="620"/>
      <c r="POT10900" s="620"/>
      <c r="POU10900" s="617"/>
      <c r="POV10900" s="618"/>
      <c r="POW10900" s="619"/>
      <c r="POX10900" s="620"/>
      <c r="POY10900" s="620"/>
      <c r="POZ10900" s="620"/>
      <c r="PPA10900" s="617"/>
      <c r="PPB10900" s="618"/>
      <c r="PPC10900" s="619"/>
      <c r="PPD10900" s="620"/>
      <c r="PPE10900" s="620"/>
      <c r="PPF10900" s="620"/>
      <c r="PPG10900" s="617"/>
      <c r="PPH10900" s="618"/>
      <c r="PPI10900" s="619"/>
      <c r="PPJ10900" s="620"/>
      <c r="PPK10900" s="620"/>
      <c r="PPL10900" s="620"/>
      <c r="PPM10900" s="617"/>
      <c r="PPN10900" s="618"/>
      <c r="PPO10900" s="619"/>
      <c r="PPP10900" s="620"/>
      <c r="PPQ10900" s="620"/>
      <c r="PPR10900" s="620"/>
      <c r="PPS10900" s="617"/>
      <c r="PPT10900" s="618"/>
      <c r="PPU10900" s="619"/>
      <c r="PPV10900" s="620"/>
      <c r="PPW10900" s="620"/>
      <c r="PPX10900" s="620"/>
      <c r="PPY10900" s="617"/>
      <c r="PPZ10900" s="618"/>
      <c r="PQA10900" s="619"/>
      <c r="PQB10900" s="620"/>
      <c r="PQC10900" s="620"/>
      <c r="PQD10900" s="620"/>
      <c r="PQE10900" s="617"/>
      <c r="PQF10900" s="618"/>
      <c r="PQG10900" s="619"/>
      <c r="PQH10900" s="620"/>
      <c r="PQI10900" s="620"/>
      <c r="PQJ10900" s="620"/>
      <c r="PQK10900" s="617"/>
      <c r="PQL10900" s="618"/>
      <c r="PQM10900" s="619"/>
      <c r="PQN10900" s="620"/>
      <c r="PQO10900" s="620"/>
      <c r="PQP10900" s="620"/>
      <c r="PQQ10900" s="617"/>
      <c r="PQR10900" s="618"/>
      <c r="PQS10900" s="619"/>
      <c r="PQT10900" s="620"/>
      <c r="PQU10900" s="620"/>
      <c r="PQV10900" s="620"/>
      <c r="PQW10900" s="617"/>
      <c r="PQX10900" s="618"/>
      <c r="PQY10900" s="619"/>
      <c r="PQZ10900" s="620"/>
      <c r="PRA10900" s="620"/>
      <c r="PRB10900" s="620"/>
      <c r="PRC10900" s="617"/>
      <c r="PRD10900" s="618"/>
      <c r="PRE10900" s="619"/>
      <c r="PRF10900" s="620"/>
      <c r="PRG10900" s="620"/>
      <c r="PRH10900" s="620"/>
      <c r="PRI10900" s="617"/>
      <c r="PRJ10900" s="618"/>
      <c r="PRK10900" s="619"/>
      <c r="PRL10900" s="620"/>
      <c r="PRM10900" s="620"/>
      <c r="PRN10900" s="620"/>
      <c r="PRO10900" s="617"/>
      <c r="PRP10900" s="618"/>
      <c r="PRQ10900" s="619"/>
      <c r="PRR10900" s="620"/>
      <c r="PRS10900" s="620"/>
      <c r="PRT10900" s="620"/>
      <c r="PRU10900" s="617"/>
      <c r="PRV10900" s="618"/>
      <c r="PRW10900" s="619"/>
      <c r="PRX10900" s="620"/>
      <c r="PRY10900" s="620"/>
      <c r="PRZ10900" s="620"/>
      <c r="PSA10900" s="617"/>
      <c r="PSB10900" s="618"/>
      <c r="PSC10900" s="619"/>
      <c r="PSD10900" s="620"/>
      <c r="PSE10900" s="620"/>
      <c r="PSF10900" s="620"/>
      <c r="PSG10900" s="617"/>
      <c r="PSH10900" s="618"/>
      <c r="PSI10900" s="619"/>
      <c r="PSJ10900" s="620"/>
      <c r="PSK10900" s="620"/>
      <c r="PSL10900" s="620"/>
      <c r="PSM10900" s="617"/>
      <c r="PSN10900" s="618"/>
      <c r="PSO10900" s="619"/>
      <c r="PSP10900" s="620"/>
      <c r="PSQ10900" s="620"/>
      <c r="PSR10900" s="620"/>
      <c r="PSS10900" s="617"/>
      <c r="PST10900" s="618"/>
      <c r="PSU10900" s="619"/>
      <c r="PSV10900" s="620"/>
      <c r="PSW10900" s="620"/>
      <c r="PSX10900" s="620"/>
      <c r="PSY10900" s="617"/>
      <c r="PSZ10900" s="618"/>
      <c r="PTA10900" s="619"/>
      <c r="PTB10900" s="620"/>
      <c r="PTC10900" s="620"/>
      <c r="PTD10900" s="620"/>
      <c r="PTE10900" s="617"/>
      <c r="PTF10900" s="618"/>
      <c r="PTG10900" s="619"/>
      <c r="PTH10900" s="620"/>
      <c r="PTI10900" s="620"/>
      <c r="PTJ10900" s="620"/>
      <c r="PTK10900" s="617"/>
      <c r="PTL10900" s="618"/>
      <c r="PTM10900" s="619"/>
      <c r="PTN10900" s="620"/>
      <c r="PTO10900" s="620"/>
      <c r="PTP10900" s="620"/>
      <c r="PTQ10900" s="617"/>
      <c r="PTR10900" s="618"/>
      <c r="PTS10900" s="619"/>
      <c r="PTT10900" s="620"/>
      <c r="PTU10900" s="620"/>
      <c r="PTV10900" s="620"/>
      <c r="PTW10900" s="617"/>
      <c r="PTX10900" s="618"/>
      <c r="PTY10900" s="619"/>
      <c r="PTZ10900" s="620"/>
      <c r="PUA10900" s="620"/>
      <c r="PUB10900" s="620"/>
      <c r="PUC10900" s="617"/>
      <c r="PUD10900" s="618"/>
      <c r="PUE10900" s="619"/>
      <c r="PUF10900" s="620"/>
      <c r="PUG10900" s="620"/>
      <c r="PUH10900" s="620"/>
      <c r="PUI10900" s="617"/>
      <c r="PUJ10900" s="618"/>
      <c r="PUK10900" s="619"/>
      <c r="PUL10900" s="620"/>
      <c r="PUM10900" s="620"/>
      <c r="PUN10900" s="620"/>
      <c r="PUO10900" s="617"/>
      <c r="PUP10900" s="618"/>
      <c r="PUQ10900" s="619"/>
      <c r="PUR10900" s="620"/>
      <c r="PUS10900" s="620"/>
      <c r="PUT10900" s="620"/>
      <c r="PUU10900" s="617"/>
      <c r="PUV10900" s="618"/>
      <c r="PUW10900" s="619"/>
      <c r="PUX10900" s="620"/>
      <c r="PUY10900" s="620"/>
      <c r="PUZ10900" s="620"/>
      <c r="PVA10900" s="617"/>
      <c r="PVB10900" s="618"/>
      <c r="PVC10900" s="619"/>
      <c r="PVD10900" s="620"/>
      <c r="PVE10900" s="620"/>
      <c r="PVF10900" s="620"/>
      <c r="PVG10900" s="617"/>
      <c r="PVH10900" s="618"/>
      <c r="PVI10900" s="619"/>
      <c r="PVJ10900" s="620"/>
      <c r="PVK10900" s="620"/>
      <c r="PVL10900" s="620"/>
      <c r="PVM10900" s="617"/>
      <c r="PVN10900" s="618"/>
      <c r="PVO10900" s="619"/>
      <c r="PVP10900" s="620"/>
      <c r="PVQ10900" s="620"/>
      <c r="PVR10900" s="620"/>
      <c r="PVS10900" s="617"/>
      <c r="PVT10900" s="618"/>
      <c r="PVU10900" s="619"/>
      <c r="PVV10900" s="620"/>
      <c r="PVW10900" s="620"/>
      <c r="PVX10900" s="620"/>
      <c r="PVY10900" s="617"/>
      <c r="PVZ10900" s="618"/>
      <c r="PWA10900" s="619"/>
      <c r="PWB10900" s="620"/>
      <c r="PWC10900" s="620"/>
      <c r="PWD10900" s="620"/>
      <c r="PWE10900" s="617"/>
      <c r="PWF10900" s="618"/>
      <c r="PWG10900" s="619"/>
      <c r="PWH10900" s="620"/>
      <c r="PWI10900" s="620"/>
      <c r="PWJ10900" s="620"/>
      <c r="PWK10900" s="617"/>
      <c r="PWL10900" s="618"/>
      <c r="PWM10900" s="619"/>
      <c r="PWN10900" s="620"/>
      <c r="PWO10900" s="620"/>
      <c r="PWP10900" s="620"/>
      <c r="PWQ10900" s="617"/>
      <c r="PWR10900" s="618"/>
      <c r="PWS10900" s="619"/>
      <c r="PWT10900" s="620"/>
      <c r="PWU10900" s="620"/>
      <c r="PWV10900" s="620"/>
      <c r="PWW10900" s="617"/>
      <c r="PWX10900" s="618"/>
      <c r="PWY10900" s="619"/>
      <c r="PWZ10900" s="620"/>
      <c r="PXA10900" s="620"/>
      <c r="PXB10900" s="620"/>
      <c r="PXC10900" s="617"/>
      <c r="PXD10900" s="618"/>
      <c r="PXE10900" s="619"/>
      <c r="PXF10900" s="620"/>
      <c r="PXG10900" s="620"/>
      <c r="PXH10900" s="620"/>
      <c r="PXI10900" s="617"/>
      <c r="PXJ10900" s="618"/>
      <c r="PXK10900" s="619"/>
      <c r="PXL10900" s="620"/>
      <c r="PXM10900" s="620"/>
      <c r="PXN10900" s="620"/>
      <c r="PXO10900" s="617"/>
      <c r="PXP10900" s="618"/>
      <c r="PXQ10900" s="619"/>
      <c r="PXR10900" s="620"/>
      <c r="PXS10900" s="620"/>
      <c r="PXT10900" s="620"/>
      <c r="PXU10900" s="617"/>
      <c r="PXV10900" s="618"/>
      <c r="PXW10900" s="619"/>
      <c r="PXX10900" s="620"/>
      <c r="PXY10900" s="620"/>
      <c r="PXZ10900" s="620"/>
      <c r="PYA10900" s="617"/>
      <c r="PYB10900" s="618"/>
      <c r="PYC10900" s="619"/>
      <c r="PYD10900" s="620"/>
      <c r="PYE10900" s="620"/>
      <c r="PYF10900" s="620"/>
      <c r="PYG10900" s="617"/>
      <c r="PYH10900" s="618"/>
      <c r="PYI10900" s="619"/>
      <c r="PYJ10900" s="620"/>
      <c r="PYK10900" s="620"/>
      <c r="PYL10900" s="620"/>
      <c r="PYM10900" s="617"/>
      <c r="PYN10900" s="618"/>
      <c r="PYO10900" s="619"/>
      <c r="PYP10900" s="620"/>
      <c r="PYQ10900" s="620"/>
      <c r="PYR10900" s="620"/>
      <c r="PYS10900" s="617"/>
      <c r="PYT10900" s="618"/>
      <c r="PYU10900" s="619"/>
      <c r="PYV10900" s="620"/>
      <c r="PYW10900" s="620"/>
      <c r="PYX10900" s="620"/>
      <c r="PYY10900" s="617"/>
      <c r="PYZ10900" s="618"/>
      <c r="PZA10900" s="619"/>
      <c r="PZB10900" s="620"/>
      <c r="PZC10900" s="620"/>
      <c r="PZD10900" s="620"/>
      <c r="PZE10900" s="617"/>
      <c r="PZF10900" s="618"/>
      <c r="PZG10900" s="619"/>
      <c r="PZH10900" s="620"/>
      <c r="PZI10900" s="620"/>
      <c r="PZJ10900" s="620"/>
      <c r="PZK10900" s="617"/>
      <c r="PZL10900" s="618"/>
      <c r="PZM10900" s="619"/>
      <c r="PZN10900" s="620"/>
      <c r="PZO10900" s="620"/>
      <c r="PZP10900" s="620"/>
      <c r="PZQ10900" s="617"/>
      <c r="PZR10900" s="618"/>
      <c r="PZS10900" s="619"/>
      <c r="PZT10900" s="620"/>
      <c r="PZU10900" s="620"/>
      <c r="PZV10900" s="620"/>
      <c r="PZW10900" s="617"/>
      <c r="PZX10900" s="618"/>
      <c r="PZY10900" s="619"/>
      <c r="PZZ10900" s="620"/>
      <c r="QAA10900" s="620"/>
      <c r="QAB10900" s="620"/>
      <c r="QAC10900" s="617"/>
      <c r="QAD10900" s="618"/>
      <c r="QAE10900" s="619"/>
      <c r="QAF10900" s="620"/>
      <c r="QAG10900" s="620"/>
      <c r="QAH10900" s="620"/>
      <c r="QAI10900" s="617"/>
      <c r="QAJ10900" s="618"/>
      <c r="QAK10900" s="619"/>
      <c r="QAL10900" s="620"/>
      <c r="QAM10900" s="620"/>
      <c r="QAN10900" s="620"/>
      <c r="QAO10900" s="617"/>
      <c r="QAP10900" s="618"/>
      <c r="QAQ10900" s="619"/>
      <c r="QAR10900" s="620"/>
      <c r="QAS10900" s="620"/>
      <c r="QAT10900" s="620"/>
      <c r="QAU10900" s="617"/>
      <c r="QAV10900" s="618"/>
      <c r="QAW10900" s="619"/>
      <c r="QAX10900" s="620"/>
      <c r="QAY10900" s="620"/>
      <c r="QAZ10900" s="620"/>
      <c r="QBA10900" s="617"/>
      <c r="QBB10900" s="618"/>
      <c r="QBC10900" s="619"/>
      <c r="QBD10900" s="620"/>
      <c r="QBE10900" s="620"/>
      <c r="QBF10900" s="620"/>
      <c r="QBG10900" s="617"/>
      <c r="QBH10900" s="618"/>
      <c r="QBI10900" s="619"/>
      <c r="QBJ10900" s="620"/>
      <c r="QBK10900" s="620"/>
      <c r="QBL10900" s="620"/>
      <c r="QBM10900" s="617"/>
      <c r="QBN10900" s="618"/>
      <c r="QBO10900" s="619"/>
      <c r="QBP10900" s="620"/>
      <c r="QBQ10900" s="620"/>
      <c r="QBR10900" s="620"/>
      <c r="QBS10900" s="617"/>
      <c r="QBT10900" s="618"/>
      <c r="QBU10900" s="619"/>
      <c r="QBV10900" s="620"/>
      <c r="QBW10900" s="620"/>
      <c r="QBX10900" s="620"/>
      <c r="QBY10900" s="617"/>
      <c r="QBZ10900" s="618"/>
      <c r="QCA10900" s="619"/>
      <c r="QCB10900" s="620"/>
      <c r="QCC10900" s="620"/>
      <c r="QCD10900" s="620"/>
      <c r="QCE10900" s="617"/>
      <c r="QCF10900" s="618"/>
      <c r="QCG10900" s="619"/>
      <c r="QCH10900" s="620"/>
      <c r="QCI10900" s="620"/>
      <c r="QCJ10900" s="620"/>
      <c r="QCK10900" s="617"/>
      <c r="QCL10900" s="618"/>
      <c r="QCM10900" s="619"/>
      <c r="QCN10900" s="620"/>
      <c r="QCO10900" s="620"/>
      <c r="QCP10900" s="620"/>
      <c r="QCQ10900" s="617"/>
      <c r="QCR10900" s="618"/>
      <c r="QCS10900" s="619"/>
      <c r="QCT10900" s="620"/>
      <c r="QCU10900" s="620"/>
      <c r="QCV10900" s="620"/>
      <c r="QCW10900" s="617"/>
      <c r="QCX10900" s="618"/>
      <c r="QCY10900" s="619"/>
      <c r="QCZ10900" s="620"/>
      <c r="QDA10900" s="620"/>
      <c r="QDB10900" s="620"/>
      <c r="QDC10900" s="617"/>
      <c r="QDD10900" s="618"/>
      <c r="QDE10900" s="619"/>
      <c r="QDF10900" s="620"/>
      <c r="QDG10900" s="620"/>
      <c r="QDH10900" s="620"/>
      <c r="QDI10900" s="617"/>
      <c r="QDJ10900" s="618"/>
      <c r="QDK10900" s="619"/>
      <c r="QDL10900" s="620"/>
      <c r="QDM10900" s="620"/>
      <c r="QDN10900" s="620"/>
      <c r="QDO10900" s="617"/>
      <c r="QDP10900" s="618"/>
      <c r="QDQ10900" s="619"/>
      <c r="QDR10900" s="620"/>
      <c r="QDS10900" s="620"/>
      <c r="QDT10900" s="620"/>
      <c r="QDU10900" s="617"/>
      <c r="QDV10900" s="618"/>
      <c r="QDW10900" s="619"/>
      <c r="QDX10900" s="620"/>
      <c r="QDY10900" s="620"/>
      <c r="QDZ10900" s="620"/>
      <c r="QEA10900" s="617"/>
      <c r="QEB10900" s="618"/>
      <c r="QEC10900" s="619"/>
      <c r="QED10900" s="620"/>
      <c r="QEE10900" s="620"/>
      <c r="QEF10900" s="620"/>
      <c r="QEG10900" s="617"/>
      <c r="QEH10900" s="618"/>
      <c r="QEI10900" s="619"/>
      <c r="QEJ10900" s="620"/>
      <c r="QEK10900" s="620"/>
      <c r="QEL10900" s="620"/>
      <c r="QEM10900" s="617"/>
      <c r="QEN10900" s="618"/>
      <c r="QEO10900" s="619"/>
      <c r="QEP10900" s="620"/>
      <c r="QEQ10900" s="620"/>
      <c r="QER10900" s="620"/>
      <c r="QES10900" s="617"/>
      <c r="QET10900" s="618"/>
      <c r="QEU10900" s="619"/>
      <c r="QEV10900" s="620"/>
      <c r="QEW10900" s="620"/>
      <c r="QEX10900" s="620"/>
      <c r="QEY10900" s="617"/>
      <c r="QEZ10900" s="618"/>
      <c r="QFA10900" s="619"/>
      <c r="QFB10900" s="620"/>
      <c r="QFC10900" s="620"/>
      <c r="QFD10900" s="620"/>
      <c r="QFE10900" s="617"/>
      <c r="QFF10900" s="618"/>
      <c r="QFG10900" s="619"/>
      <c r="QFH10900" s="620"/>
      <c r="QFI10900" s="620"/>
      <c r="QFJ10900" s="620"/>
      <c r="QFK10900" s="617"/>
      <c r="QFL10900" s="618"/>
      <c r="QFM10900" s="619"/>
      <c r="QFN10900" s="620"/>
      <c r="QFO10900" s="620"/>
      <c r="QFP10900" s="620"/>
      <c r="QFQ10900" s="617"/>
      <c r="QFR10900" s="618"/>
      <c r="QFS10900" s="619"/>
      <c r="QFT10900" s="620"/>
      <c r="QFU10900" s="620"/>
      <c r="QFV10900" s="620"/>
      <c r="QFW10900" s="617"/>
      <c r="QFX10900" s="618"/>
      <c r="QFY10900" s="619"/>
      <c r="QFZ10900" s="620"/>
      <c r="QGA10900" s="620"/>
      <c r="QGB10900" s="620"/>
      <c r="QGC10900" s="617"/>
      <c r="QGD10900" s="618"/>
      <c r="QGE10900" s="619"/>
      <c r="QGF10900" s="620"/>
      <c r="QGG10900" s="620"/>
      <c r="QGH10900" s="620"/>
      <c r="QGI10900" s="617"/>
      <c r="QGJ10900" s="618"/>
      <c r="QGK10900" s="619"/>
      <c r="QGL10900" s="620"/>
      <c r="QGM10900" s="620"/>
      <c r="QGN10900" s="620"/>
      <c r="QGO10900" s="617"/>
      <c r="QGP10900" s="618"/>
      <c r="QGQ10900" s="619"/>
      <c r="QGR10900" s="620"/>
      <c r="QGS10900" s="620"/>
      <c r="QGT10900" s="620"/>
      <c r="QGU10900" s="617"/>
      <c r="QGV10900" s="618"/>
      <c r="QGW10900" s="619"/>
      <c r="QGX10900" s="620"/>
      <c r="QGY10900" s="620"/>
      <c r="QGZ10900" s="620"/>
      <c r="QHA10900" s="617"/>
      <c r="QHB10900" s="618"/>
      <c r="QHC10900" s="619"/>
      <c r="QHD10900" s="620"/>
      <c r="QHE10900" s="620"/>
      <c r="QHF10900" s="620"/>
      <c r="QHG10900" s="617"/>
      <c r="QHH10900" s="618"/>
      <c r="QHI10900" s="619"/>
      <c r="QHJ10900" s="620"/>
      <c r="QHK10900" s="620"/>
      <c r="QHL10900" s="620"/>
      <c r="QHM10900" s="617"/>
      <c r="QHN10900" s="618"/>
      <c r="QHO10900" s="619"/>
      <c r="QHP10900" s="620"/>
      <c r="QHQ10900" s="620"/>
      <c r="QHR10900" s="620"/>
      <c r="QHS10900" s="617"/>
      <c r="QHT10900" s="618"/>
      <c r="QHU10900" s="619"/>
      <c r="QHV10900" s="620"/>
      <c r="QHW10900" s="620"/>
      <c r="QHX10900" s="620"/>
      <c r="QHY10900" s="617"/>
      <c r="QHZ10900" s="618"/>
      <c r="QIA10900" s="619"/>
      <c r="QIB10900" s="620"/>
      <c r="QIC10900" s="620"/>
      <c r="QID10900" s="620"/>
      <c r="QIE10900" s="617"/>
      <c r="QIF10900" s="618"/>
      <c r="QIG10900" s="619"/>
      <c r="QIH10900" s="620"/>
      <c r="QII10900" s="620"/>
      <c r="QIJ10900" s="620"/>
      <c r="QIK10900" s="617"/>
      <c r="QIL10900" s="618"/>
      <c r="QIM10900" s="619"/>
      <c r="QIN10900" s="620"/>
      <c r="QIO10900" s="620"/>
      <c r="QIP10900" s="620"/>
      <c r="QIQ10900" s="617"/>
      <c r="QIR10900" s="618"/>
      <c r="QIS10900" s="619"/>
      <c r="QIT10900" s="620"/>
      <c r="QIU10900" s="620"/>
      <c r="QIV10900" s="620"/>
      <c r="QIW10900" s="617"/>
      <c r="QIX10900" s="618"/>
      <c r="QIY10900" s="619"/>
      <c r="QIZ10900" s="620"/>
      <c r="QJA10900" s="620"/>
      <c r="QJB10900" s="620"/>
      <c r="QJC10900" s="617"/>
      <c r="QJD10900" s="618"/>
      <c r="QJE10900" s="619"/>
      <c r="QJF10900" s="620"/>
      <c r="QJG10900" s="620"/>
      <c r="QJH10900" s="620"/>
      <c r="QJI10900" s="617"/>
      <c r="QJJ10900" s="618"/>
      <c r="QJK10900" s="619"/>
      <c r="QJL10900" s="620"/>
      <c r="QJM10900" s="620"/>
      <c r="QJN10900" s="620"/>
      <c r="QJO10900" s="617"/>
      <c r="QJP10900" s="618"/>
      <c r="QJQ10900" s="619"/>
      <c r="QJR10900" s="620"/>
      <c r="QJS10900" s="620"/>
      <c r="QJT10900" s="620"/>
      <c r="QJU10900" s="617"/>
      <c r="QJV10900" s="618"/>
      <c r="QJW10900" s="619"/>
      <c r="QJX10900" s="620"/>
      <c r="QJY10900" s="620"/>
      <c r="QJZ10900" s="620"/>
      <c r="QKA10900" s="617"/>
      <c r="QKB10900" s="618"/>
      <c r="QKC10900" s="619"/>
      <c r="QKD10900" s="620"/>
      <c r="QKE10900" s="620"/>
      <c r="QKF10900" s="620"/>
      <c r="QKG10900" s="617"/>
      <c r="QKH10900" s="618"/>
      <c r="QKI10900" s="619"/>
      <c r="QKJ10900" s="620"/>
      <c r="QKK10900" s="620"/>
      <c r="QKL10900" s="620"/>
      <c r="QKM10900" s="617"/>
      <c r="QKN10900" s="618"/>
      <c r="QKO10900" s="619"/>
      <c r="QKP10900" s="620"/>
      <c r="QKQ10900" s="620"/>
      <c r="QKR10900" s="620"/>
      <c r="QKS10900" s="617"/>
      <c r="QKT10900" s="618"/>
      <c r="QKU10900" s="619"/>
      <c r="QKV10900" s="620"/>
      <c r="QKW10900" s="620"/>
      <c r="QKX10900" s="620"/>
      <c r="QKY10900" s="617"/>
      <c r="QKZ10900" s="618"/>
      <c r="QLA10900" s="619"/>
      <c r="QLB10900" s="620"/>
      <c r="QLC10900" s="620"/>
      <c r="QLD10900" s="620"/>
      <c r="QLE10900" s="617"/>
      <c r="QLF10900" s="618"/>
      <c r="QLG10900" s="619"/>
      <c r="QLH10900" s="620"/>
      <c r="QLI10900" s="620"/>
      <c r="QLJ10900" s="620"/>
      <c r="QLK10900" s="617"/>
      <c r="QLL10900" s="618"/>
      <c r="QLM10900" s="619"/>
      <c r="QLN10900" s="620"/>
      <c r="QLO10900" s="620"/>
      <c r="QLP10900" s="620"/>
      <c r="QLQ10900" s="617"/>
      <c r="QLR10900" s="618"/>
      <c r="QLS10900" s="619"/>
      <c r="QLT10900" s="620"/>
      <c r="QLU10900" s="620"/>
      <c r="QLV10900" s="620"/>
      <c r="QLW10900" s="617"/>
      <c r="QLX10900" s="618"/>
      <c r="QLY10900" s="619"/>
      <c r="QLZ10900" s="620"/>
      <c r="QMA10900" s="620"/>
      <c r="QMB10900" s="620"/>
      <c r="QMC10900" s="617"/>
      <c r="QMD10900" s="618"/>
      <c r="QME10900" s="619"/>
      <c r="QMF10900" s="620"/>
      <c r="QMG10900" s="620"/>
      <c r="QMH10900" s="620"/>
      <c r="QMI10900" s="617"/>
      <c r="QMJ10900" s="618"/>
      <c r="QMK10900" s="619"/>
      <c r="QML10900" s="620"/>
      <c r="QMM10900" s="620"/>
      <c r="QMN10900" s="620"/>
      <c r="QMO10900" s="617"/>
      <c r="QMP10900" s="618"/>
      <c r="QMQ10900" s="619"/>
      <c r="QMR10900" s="620"/>
      <c r="QMS10900" s="620"/>
      <c r="QMT10900" s="620"/>
      <c r="QMU10900" s="617"/>
      <c r="QMV10900" s="618"/>
      <c r="QMW10900" s="619"/>
      <c r="QMX10900" s="620"/>
      <c r="QMY10900" s="620"/>
      <c r="QMZ10900" s="620"/>
      <c r="QNA10900" s="617"/>
      <c r="QNB10900" s="618"/>
      <c r="QNC10900" s="619"/>
      <c r="QND10900" s="620"/>
      <c r="QNE10900" s="620"/>
      <c r="QNF10900" s="620"/>
      <c r="QNG10900" s="617"/>
      <c r="QNH10900" s="618"/>
      <c r="QNI10900" s="619"/>
      <c r="QNJ10900" s="620"/>
      <c r="QNK10900" s="620"/>
      <c r="QNL10900" s="620"/>
      <c r="QNM10900" s="617"/>
      <c r="QNN10900" s="618"/>
      <c r="QNO10900" s="619"/>
      <c r="QNP10900" s="620"/>
      <c r="QNQ10900" s="620"/>
      <c r="QNR10900" s="620"/>
      <c r="QNS10900" s="617"/>
      <c r="QNT10900" s="618"/>
      <c r="QNU10900" s="619"/>
      <c r="QNV10900" s="620"/>
      <c r="QNW10900" s="620"/>
      <c r="QNX10900" s="620"/>
      <c r="QNY10900" s="617"/>
      <c r="QNZ10900" s="618"/>
      <c r="QOA10900" s="619"/>
      <c r="QOB10900" s="620"/>
      <c r="QOC10900" s="620"/>
      <c r="QOD10900" s="620"/>
      <c r="QOE10900" s="617"/>
      <c r="QOF10900" s="618"/>
      <c r="QOG10900" s="619"/>
      <c r="QOH10900" s="620"/>
      <c r="QOI10900" s="620"/>
      <c r="QOJ10900" s="620"/>
      <c r="QOK10900" s="617"/>
      <c r="QOL10900" s="618"/>
      <c r="QOM10900" s="619"/>
      <c r="QON10900" s="620"/>
      <c r="QOO10900" s="620"/>
      <c r="QOP10900" s="620"/>
      <c r="QOQ10900" s="617"/>
      <c r="QOR10900" s="618"/>
      <c r="QOS10900" s="619"/>
      <c r="QOT10900" s="620"/>
      <c r="QOU10900" s="620"/>
      <c r="QOV10900" s="620"/>
      <c r="QOW10900" s="617"/>
      <c r="QOX10900" s="618"/>
      <c r="QOY10900" s="619"/>
      <c r="QOZ10900" s="620"/>
      <c r="QPA10900" s="620"/>
      <c r="QPB10900" s="620"/>
      <c r="QPC10900" s="617"/>
      <c r="QPD10900" s="618"/>
      <c r="QPE10900" s="619"/>
      <c r="QPF10900" s="620"/>
      <c r="QPG10900" s="620"/>
      <c r="QPH10900" s="620"/>
      <c r="QPI10900" s="617"/>
      <c r="QPJ10900" s="618"/>
      <c r="QPK10900" s="619"/>
      <c r="QPL10900" s="620"/>
      <c r="QPM10900" s="620"/>
      <c r="QPN10900" s="620"/>
      <c r="QPO10900" s="617"/>
      <c r="QPP10900" s="618"/>
      <c r="QPQ10900" s="619"/>
      <c r="QPR10900" s="620"/>
      <c r="QPS10900" s="620"/>
      <c r="QPT10900" s="620"/>
      <c r="QPU10900" s="617"/>
      <c r="QPV10900" s="618"/>
      <c r="QPW10900" s="619"/>
      <c r="QPX10900" s="620"/>
      <c r="QPY10900" s="620"/>
      <c r="QPZ10900" s="620"/>
      <c r="QQA10900" s="617"/>
      <c r="QQB10900" s="618"/>
      <c r="QQC10900" s="619"/>
      <c r="QQD10900" s="620"/>
      <c r="QQE10900" s="620"/>
      <c r="QQF10900" s="620"/>
      <c r="QQG10900" s="617"/>
      <c r="QQH10900" s="618"/>
      <c r="QQI10900" s="619"/>
      <c r="QQJ10900" s="620"/>
      <c r="QQK10900" s="620"/>
      <c r="QQL10900" s="620"/>
      <c r="QQM10900" s="617"/>
      <c r="QQN10900" s="618"/>
      <c r="QQO10900" s="619"/>
      <c r="QQP10900" s="620"/>
      <c r="QQQ10900" s="620"/>
      <c r="QQR10900" s="620"/>
      <c r="QQS10900" s="617"/>
      <c r="QQT10900" s="618"/>
      <c r="QQU10900" s="619"/>
      <c r="QQV10900" s="620"/>
      <c r="QQW10900" s="620"/>
      <c r="QQX10900" s="620"/>
      <c r="QQY10900" s="617"/>
      <c r="QQZ10900" s="618"/>
      <c r="QRA10900" s="619"/>
      <c r="QRB10900" s="620"/>
      <c r="QRC10900" s="620"/>
      <c r="QRD10900" s="620"/>
      <c r="QRE10900" s="617"/>
      <c r="QRF10900" s="618"/>
      <c r="QRG10900" s="619"/>
      <c r="QRH10900" s="620"/>
      <c r="QRI10900" s="620"/>
      <c r="QRJ10900" s="620"/>
      <c r="QRK10900" s="617"/>
      <c r="QRL10900" s="618"/>
      <c r="QRM10900" s="619"/>
      <c r="QRN10900" s="620"/>
      <c r="QRO10900" s="620"/>
      <c r="QRP10900" s="620"/>
      <c r="QRQ10900" s="617"/>
      <c r="QRR10900" s="618"/>
      <c r="QRS10900" s="619"/>
      <c r="QRT10900" s="620"/>
      <c r="QRU10900" s="620"/>
      <c r="QRV10900" s="620"/>
      <c r="QRW10900" s="617"/>
      <c r="QRX10900" s="618"/>
      <c r="QRY10900" s="619"/>
      <c r="QRZ10900" s="620"/>
      <c r="QSA10900" s="620"/>
      <c r="QSB10900" s="620"/>
      <c r="QSC10900" s="617"/>
      <c r="QSD10900" s="618"/>
      <c r="QSE10900" s="619"/>
      <c r="QSF10900" s="620"/>
      <c r="QSG10900" s="620"/>
      <c r="QSH10900" s="620"/>
      <c r="QSI10900" s="617"/>
      <c r="QSJ10900" s="618"/>
      <c r="QSK10900" s="619"/>
      <c r="QSL10900" s="620"/>
      <c r="QSM10900" s="620"/>
      <c r="QSN10900" s="620"/>
      <c r="QSO10900" s="617"/>
      <c r="QSP10900" s="618"/>
      <c r="QSQ10900" s="619"/>
      <c r="QSR10900" s="620"/>
      <c r="QSS10900" s="620"/>
      <c r="QST10900" s="620"/>
      <c r="QSU10900" s="617"/>
      <c r="QSV10900" s="618"/>
      <c r="QSW10900" s="619"/>
      <c r="QSX10900" s="620"/>
      <c r="QSY10900" s="620"/>
      <c r="QSZ10900" s="620"/>
      <c r="QTA10900" s="617"/>
      <c r="QTB10900" s="618"/>
      <c r="QTC10900" s="619"/>
      <c r="QTD10900" s="620"/>
      <c r="QTE10900" s="620"/>
      <c r="QTF10900" s="620"/>
      <c r="QTG10900" s="617"/>
      <c r="QTH10900" s="618"/>
      <c r="QTI10900" s="619"/>
      <c r="QTJ10900" s="620"/>
      <c r="QTK10900" s="620"/>
      <c r="QTL10900" s="620"/>
      <c r="QTM10900" s="617"/>
      <c r="QTN10900" s="618"/>
      <c r="QTO10900" s="619"/>
      <c r="QTP10900" s="620"/>
      <c r="QTQ10900" s="620"/>
      <c r="QTR10900" s="620"/>
      <c r="QTS10900" s="617"/>
      <c r="QTT10900" s="618"/>
      <c r="QTU10900" s="619"/>
      <c r="QTV10900" s="620"/>
      <c r="QTW10900" s="620"/>
      <c r="QTX10900" s="620"/>
      <c r="QTY10900" s="617"/>
      <c r="QTZ10900" s="618"/>
      <c r="QUA10900" s="619"/>
      <c r="QUB10900" s="620"/>
      <c r="QUC10900" s="620"/>
      <c r="QUD10900" s="620"/>
      <c r="QUE10900" s="617"/>
      <c r="QUF10900" s="618"/>
      <c r="QUG10900" s="619"/>
      <c r="QUH10900" s="620"/>
      <c r="QUI10900" s="620"/>
      <c r="QUJ10900" s="620"/>
      <c r="QUK10900" s="617"/>
      <c r="QUL10900" s="618"/>
      <c r="QUM10900" s="619"/>
      <c r="QUN10900" s="620"/>
      <c r="QUO10900" s="620"/>
      <c r="QUP10900" s="620"/>
      <c r="QUQ10900" s="617"/>
      <c r="QUR10900" s="618"/>
      <c r="QUS10900" s="619"/>
      <c r="QUT10900" s="620"/>
      <c r="QUU10900" s="620"/>
      <c r="QUV10900" s="620"/>
      <c r="QUW10900" s="617"/>
      <c r="QUX10900" s="618"/>
      <c r="QUY10900" s="619"/>
      <c r="QUZ10900" s="620"/>
      <c r="QVA10900" s="620"/>
      <c r="QVB10900" s="620"/>
      <c r="QVC10900" s="617"/>
      <c r="QVD10900" s="618"/>
      <c r="QVE10900" s="619"/>
      <c r="QVF10900" s="620"/>
      <c r="QVG10900" s="620"/>
      <c r="QVH10900" s="620"/>
      <c r="QVI10900" s="617"/>
      <c r="QVJ10900" s="618"/>
      <c r="QVK10900" s="619"/>
      <c r="QVL10900" s="620"/>
      <c r="QVM10900" s="620"/>
      <c r="QVN10900" s="620"/>
      <c r="QVO10900" s="617"/>
      <c r="QVP10900" s="618"/>
      <c r="QVQ10900" s="619"/>
      <c r="QVR10900" s="620"/>
      <c r="QVS10900" s="620"/>
      <c r="QVT10900" s="620"/>
      <c r="QVU10900" s="617"/>
      <c r="QVV10900" s="618"/>
      <c r="QVW10900" s="619"/>
      <c r="QVX10900" s="620"/>
      <c r="QVY10900" s="620"/>
      <c r="QVZ10900" s="620"/>
      <c r="QWA10900" s="617"/>
      <c r="QWB10900" s="618"/>
      <c r="QWC10900" s="619"/>
      <c r="QWD10900" s="620"/>
      <c r="QWE10900" s="620"/>
      <c r="QWF10900" s="620"/>
      <c r="QWG10900" s="617"/>
      <c r="QWH10900" s="618"/>
      <c r="QWI10900" s="619"/>
      <c r="QWJ10900" s="620"/>
      <c r="QWK10900" s="620"/>
      <c r="QWL10900" s="620"/>
      <c r="QWM10900" s="617"/>
      <c r="QWN10900" s="618"/>
      <c r="QWO10900" s="619"/>
      <c r="QWP10900" s="620"/>
      <c r="QWQ10900" s="620"/>
      <c r="QWR10900" s="620"/>
      <c r="QWS10900" s="617"/>
      <c r="QWT10900" s="618"/>
      <c r="QWU10900" s="619"/>
      <c r="QWV10900" s="620"/>
      <c r="QWW10900" s="620"/>
      <c r="QWX10900" s="620"/>
      <c r="QWY10900" s="617"/>
      <c r="QWZ10900" s="618"/>
      <c r="QXA10900" s="619"/>
      <c r="QXB10900" s="620"/>
      <c r="QXC10900" s="620"/>
      <c r="QXD10900" s="620"/>
      <c r="QXE10900" s="617"/>
      <c r="QXF10900" s="618"/>
      <c r="QXG10900" s="619"/>
      <c r="QXH10900" s="620"/>
      <c r="QXI10900" s="620"/>
      <c r="QXJ10900" s="620"/>
      <c r="QXK10900" s="617"/>
      <c r="QXL10900" s="618"/>
      <c r="QXM10900" s="619"/>
      <c r="QXN10900" s="620"/>
      <c r="QXO10900" s="620"/>
      <c r="QXP10900" s="620"/>
      <c r="QXQ10900" s="617"/>
      <c r="QXR10900" s="618"/>
      <c r="QXS10900" s="619"/>
      <c r="QXT10900" s="620"/>
      <c r="QXU10900" s="620"/>
      <c r="QXV10900" s="620"/>
      <c r="QXW10900" s="617"/>
      <c r="QXX10900" s="618"/>
      <c r="QXY10900" s="619"/>
      <c r="QXZ10900" s="620"/>
      <c r="QYA10900" s="620"/>
      <c r="QYB10900" s="620"/>
      <c r="QYC10900" s="617"/>
      <c r="QYD10900" s="618"/>
      <c r="QYE10900" s="619"/>
      <c r="QYF10900" s="620"/>
      <c r="QYG10900" s="620"/>
      <c r="QYH10900" s="620"/>
      <c r="QYI10900" s="617"/>
      <c r="QYJ10900" s="618"/>
      <c r="QYK10900" s="619"/>
      <c r="QYL10900" s="620"/>
      <c r="QYM10900" s="620"/>
      <c r="QYN10900" s="620"/>
      <c r="QYO10900" s="617"/>
      <c r="QYP10900" s="618"/>
      <c r="QYQ10900" s="619"/>
      <c r="QYR10900" s="620"/>
      <c r="QYS10900" s="620"/>
      <c r="QYT10900" s="620"/>
      <c r="QYU10900" s="617"/>
      <c r="QYV10900" s="618"/>
      <c r="QYW10900" s="619"/>
      <c r="QYX10900" s="620"/>
      <c r="QYY10900" s="620"/>
      <c r="QYZ10900" s="620"/>
      <c r="QZA10900" s="617"/>
      <c r="QZB10900" s="618"/>
      <c r="QZC10900" s="619"/>
      <c r="QZD10900" s="620"/>
      <c r="QZE10900" s="620"/>
      <c r="QZF10900" s="620"/>
      <c r="QZG10900" s="617"/>
      <c r="QZH10900" s="618"/>
      <c r="QZI10900" s="619"/>
      <c r="QZJ10900" s="620"/>
      <c r="QZK10900" s="620"/>
      <c r="QZL10900" s="620"/>
      <c r="QZM10900" s="617"/>
      <c r="QZN10900" s="618"/>
      <c r="QZO10900" s="619"/>
      <c r="QZP10900" s="620"/>
      <c r="QZQ10900" s="620"/>
      <c r="QZR10900" s="620"/>
      <c r="QZS10900" s="617"/>
      <c r="QZT10900" s="618"/>
      <c r="QZU10900" s="619"/>
      <c r="QZV10900" s="620"/>
      <c r="QZW10900" s="620"/>
      <c r="QZX10900" s="620"/>
      <c r="QZY10900" s="617"/>
      <c r="QZZ10900" s="618"/>
      <c r="RAA10900" s="619"/>
      <c r="RAB10900" s="620"/>
      <c r="RAC10900" s="620"/>
      <c r="RAD10900" s="620"/>
      <c r="RAE10900" s="617"/>
      <c r="RAF10900" s="618"/>
      <c r="RAG10900" s="619"/>
      <c r="RAH10900" s="620"/>
      <c r="RAI10900" s="620"/>
      <c r="RAJ10900" s="620"/>
      <c r="RAK10900" s="617"/>
      <c r="RAL10900" s="618"/>
      <c r="RAM10900" s="619"/>
      <c r="RAN10900" s="620"/>
      <c r="RAO10900" s="620"/>
      <c r="RAP10900" s="620"/>
      <c r="RAQ10900" s="617"/>
      <c r="RAR10900" s="618"/>
      <c r="RAS10900" s="619"/>
      <c r="RAT10900" s="620"/>
      <c r="RAU10900" s="620"/>
      <c r="RAV10900" s="620"/>
      <c r="RAW10900" s="617"/>
      <c r="RAX10900" s="618"/>
      <c r="RAY10900" s="619"/>
      <c r="RAZ10900" s="620"/>
      <c r="RBA10900" s="620"/>
      <c r="RBB10900" s="620"/>
      <c r="RBC10900" s="617"/>
      <c r="RBD10900" s="618"/>
      <c r="RBE10900" s="619"/>
      <c r="RBF10900" s="620"/>
      <c r="RBG10900" s="620"/>
      <c r="RBH10900" s="620"/>
      <c r="RBI10900" s="617"/>
      <c r="RBJ10900" s="618"/>
      <c r="RBK10900" s="619"/>
      <c r="RBL10900" s="620"/>
      <c r="RBM10900" s="620"/>
      <c r="RBN10900" s="620"/>
      <c r="RBO10900" s="617"/>
      <c r="RBP10900" s="618"/>
      <c r="RBQ10900" s="619"/>
      <c r="RBR10900" s="620"/>
      <c r="RBS10900" s="620"/>
      <c r="RBT10900" s="620"/>
      <c r="RBU10900" s="617"/>
      <c r="RBV10900" s="618"/>
      <c r="RBW10900" s="619"/>
      <c r="RBX10900" s="620"/>
      <c r="RBY10900" s="620"/>
      <c r="RBZ10900" s="620"/>
      <c r="RCA10900" s="617"/>
      <c r="RCB10900" s="618"/>
      <c r="RCC10900" s="619"/>
      <c r="RCD10900" s="620"/>
      <c r="RCE10900" s="620"/>
      <c r="RCF10900" s="620"/>
      <c r="RCG10900" s="617"/>
      <c r="RCH10900" s="618"/>
      <c r="RCI10900" s="619"/>
      <c r="RCJ10900" s="620"/>
      <c r="RCK10900" s="620"/>
      <c r="RCL10900" s="620"/>
      <c r="RCM10900" s="617"/>
      <c r="RCN10900" s="618"/>
      <c r="RCO10900" s="619"/>
      <c r="RCP10900" s="620"/>
      <c r="RCQ10900" s="620"/>
      <c r="RCR10900" s="620"/>
      <c r="RCS10900" s="617"/>
      <c r="RCT10900" s="618"/>
      <c r="RCU10900" s="619"/>
      <c r="RCV10900" s="620"/>
      <c r="RCW10900" s="620"/>
      <c r="RCX10900" s="620"/>
      <c r="RCY10900" s="617"/>
      <c r="RCZ10900" s="618"/>
      <c r="RDA10900" s="619"/>
      <c r="RDB10900" s="620"/>
      <c r="RDC10900" s="620"/>
      <c r="RDD10900" s="620"/>
      <c r="RDE10900" s="617"/>
      <c r="RDF10900" s="618"/>
      <c r="RDG10900" s="619"/>
      <c r="RDH10900" s="620"/>
      <c r="RDI10900" s="620"/>
      <c r="RDJ10900" s="620"/>
      <c r="RDK10900" s="617"/>
      <c r="RDL10900" s="618"/>
      <c r="RDM10900" s="619"/>
      <c r="RDN10900" s="620"/>
      <c r="RDO10900" s="620"/>
      <c r="RDP10900" s="620"/>
      <c r="RDQ10900" s="617"/>
      <c r="RDR10900" s="618"/>
      <c r="RDS10900" s="619"/>
      <c r="RDT10900" s="620"/>
      <c r="RDU10900" s="620"/>
      <c r="RDV10900" s="620"/>
      <c r="RDW10900" s="617"/>
      <c r="RDX10900" s="618"/>
      <c r="RDY10900" s="619"/>
      <c r="RDZ10900" s="620"/>
      <c r="REA10900" s="620"/>
      <c r="REB10900" s="620"/>
      <c r="REC10900" s="617"/>
      <c r="RED10900" s="618"/>
      <c r="REE10900" s="619"/>
      <c r="REF10900" s="620"/>
      <c r="REG10900" s="620"/>
      <c r="REH10900" s="620"/>
      <c r="REI10900" s="617"/>
      <c r="REJ10900" s="618"/>
      <c r="REK10900" s="619"/>
      <c r="REL10900" s="620"/>
      <c r="REM10900" s="620"/>
      <c r="REN10900" s="620"/>
      <c r="REO10900" s="617"/>
      <c r="REP10900" s="618"/>
      <c r="REQ10900" s="619"/>
      <c r="RER10900" s="620"/>
      <c r="RES10900" s="620"/>
      <c r="RET10900" s="620"/>
      <c r="REU10900" s="617"/>
      <c r="REV10900" s="618"/>
      <c r="REW10900" s="619"/>
      <c r="REX10900" s="620"/>
      <c r="REY10900" s="620"/>
      <c r="REZ10900" s="620"/>
      <c r="RFA10900" s="617"/>
      <c r="RFB10900" s="618"/>
      <c r="RFC10900" s="619"/>
      <c r="RFD10900" s="620"/>
      <c r="RFE10900" s="620"/>
      <c r="RFF10900" s="620"/>
      <c r="RFG10900" s="617"/>
      <c r="RFH10900" s="618"/>
      <c r="RFI10900" s="619"/>
      <c r="RFJ10900" s="620"/>
      <c r="RFK10900" s="620"/>
      <c r="RFL10900" s="620"/>
      <c r="RFM10900" s="617"/>
      <c r="RFN10900" s="618"/>
      <c r="RFO10900" s="619"/>
      <c r="RFP10900" s="620"/>
      <c r="RFQ10900" s="620"/>
      <c r="RFR10900" s="620"/>
      <c r="RFS10900" s="617"/>
      <c r="RFT10900" s="618"/>
      <c r="RFU10900" s="619"/>
      <c r="RFV10900" s="620"/>
      <c r="RFW10900" s="620"/>
      <c r="RFX10900" s="620"/>
      <c r="RFY10900" s="617"/>
      <c r="RFZ10900" s="618"/>
      <c r="RGA10900" s="619"/>
      <c r="RGB10900" s="620"/>
      <c r="RGC10900" s="620"/>
      <c r="RGD10900" s="620"/>
      <c r="RGE10900" s="617"/>
      <c r="RGF10900" s="618"/>
      <c r="RGG10900" s="619"/>
      <c r="RGH10900" s="620"/>
      <c r="RGI10900" s="620"/>
      <c r="RGJ10900" s="620"/>
      <c r="RGK10900" s="617"/>
      <c r="RGL10900" s="618"/>
      <c r="RGM10900" s="619"/>
      <c r="RGN10900" s="620"/>
      <c r="RGO10900" s="620"/>
      <c r="RGP10900" s="620"/>
      <c r="RGQ10900" s="617"/>
      <c r="RGR10900" s="618"/>
      <c r="RGS10900" s="619"/>
      <c r="RGT10900" s="620"/>
      <c r="RGU10900" s="620"/>
      <c r="RGV10900" s="620"/>
      <c r="RGW10900" s="617"/>
      <c r="RGX10900" s="618"/>
      <c r="RGY10900" s="619"/>
      <c r="RGZ10900" s="620"/>
      <c r="RHA10900" s="620"/>
      <c r="RHB10900" s="620"/>
      <c r="RHC10900" s="617"/>
      <c r="RHD10900" s="618"/>
      <c r="RHE10900" s="619"/>
      <c r="RHF10900" s="620"/>
      <c r="RHG10900" s="620"/>
      <c r="RHH10900" s="620"/>
      <c r="RHI10900" s="617"/>
      <c r="RHJ10900" s="618"/>
      <c r="RHK10900" s="619"/>
      <c r="RHL10900" s="620"/>
      <c r="RHM10900" s="620"/>
      <c r="RHN10900" s="620"/>
      <c r="RHO10900" s="617"/>
      <c r="RHP10900" s="618"/>
      <c r="RHQ10900" s="619"/>
      <c r="RHR10900" s="620"/>
      <c r="RHS10900" s="620"/>
      <c r="RHT10900" s="620"/>
      <c r="RHU10900" s="617"/>
      <c r="RHV10900" s="618"/>
      <c r="RHW10900" s="619"/>
      <c r="RHX10900" s="620"/>
      <c r="RHY10900" s="620"/>
      <c r="RHZ10900" s="620"/>
      <c r="RIA10900" s="617"/>
      <c r="RIB10900" s="618"/>
      <c r="RIC10900" s="619"/>
      <c r="RID10900" s="620"/>
      <c r="RIE10900" s="620"/>
      <c r="RIF10900" s="620"/>
      <c r="RIG10900" s="617"/>
      <c r="RIH10900" s="618"/>
      <c r="RII10900" s="619"/>
      <c r="RIJ10900" s="620"/>
      <c r="RIK10900" s="620"/>
      <c r="RIL10900" s="620"/>
      <c r="RIM10900" s="617"/>
      <c r="RIN10900" s="618"/>
      <c r="RIO10900" s="619"/>
      <c r="RIP10900" s="620"/>
      <c r="RIQ10900" s="620"/>
      <c r="RIR10900" s="620"/>
      <c r="RIS10900" s="617"/>
      <c r="RIT10900" s="618"/>
      <c r="RIU10900" s="619"/>
      <c r="RIV10900" s="620"/>
      <c r="RIW10900" s="620"/>
      <c r="RIX10900" s="620"/>
      <c r="RIY10900" s="617"/>
      <c r="RIZ10900" s="618"/>
      <c r="RJA10900" s="619"/>
      <c r="RJB10900" s="620"/>
      <c r="RJC10900" s="620"/>
      <c r="RJD10900" s="620"/>
      <c r="RJE10900" s="617"/>
      <c r="RJF10900" s="618"/>
      <c r="RJG10900" s="619"/>
      <c r="RJH10900" s="620"/>
      <c r="RJI10900" s="620"/>
      <c r="RJJ10900" s="620"/>
      <c r="RJK10900" s="617"/>
      <c r="RJL10900" s="618"/>
      <c r="RJM10900" s="619"/>
      <c r="RJN10900" s="620"/>
      <c r="RJO10900" s="620"/>
      <c r="RJP10900" s="620"/>
      <c r="RJQ10900" s="617"/>
      <c r="RJR10900" s="618"/>
      <c r="RJS10900" s="619"/>
      <c r="RJT10900" s="620"/>
      <c r="RJU10900" s="620"/>
      <c r="RJV10900" s="620"/>
      <c r="RJW10900" s="617"/>
      <c r="RJX10900" s="618"/>
      <c r="RJY10900" s="619"/>
      <c r="RJZ10900" s="620"/>
      <c r="RKA10900" s="620"/>
      <c r="RKB10900" s="620"/>
      <c r="RKC10900" s="617"/>
      <c r="RKD10900" s="618"/>
      <c r="RKE10900" s="619"/>
      <c r="RKF10900" s="620"/>
      <c r="RKG10900" s="620"/>
      <c r="RKH10900" s="620"/>
      <c r="RKI10900" s="617"/>
      <c r="RKJ10900" s="618"/>
      <c r="RKK10900" s="619"/>
      <c r="RKL10900" s="620"/>
      <c r="RKM10900" s="620"/>
      <c r="RKN10900" s="620"/>
      <c r="RKO10900" s="617"/>
      <c r="RKP10900" s="618"/>
      <c r="RKQ10900" s="619"/>
      <c r="RKR10900" s="620"/>
      <c r="RKS10900" s="620"/>
      <c r="RKT10900" s="620"/>
      <c r="RKU10900" s="617"/>
      <c r="RKV10900" s="618"/>
      <c r="RKW10900" s="619"/>
      <c r="RKX10900" s="620"/>
      <c r="RKY10900" s="620"/>
      <c r="RKZ10900" s="620"/>
      <c r="RLA10900" s="617"/>
      <c r="RLB10900" s="618"/>
      <c r="RLC10900" s="619"/>
      <c r="RLD10900" s="620"/>
      <c r="RLE10900" s="620"/>
      <c r="RLF10900" s="620"/>
      <c r="RLG10900" s="617"/>
      <c r="RLH10900" s="618"/>
      <c r="RLI10900" s="619"/>
      <c r="RLJ10900" s="620"/>
      <c r="RLK10900" s="620"/>
      <c r="RLL10900" s="620"/>
      <c r="RLM10900" s="617"/>
      <c r="RLN10900" s="618"/>
      <c r="RLO10900" s="619"/>
      <c r="RLP10900" s="620"/>
      <c r="RLQ10900" s="620"/>
      <c r="RLR10900" s="620"/>
      <c r="RLS10900" s="617"/>
      <c r="RLT10900" s="618"/>
      <c r="RLU10900" s="619"/>
      <c r="RLV10900" s="620"/>
      <c r="RLW10900" s="620"/>
      <c r="RLX10900" s="620"/>
      <c r="RLY10900" s="617"/>
      <c r="RLZ10900" s="618"/>
      <c r="RMA10900" s="619"/>
      <c r="RMB10900" s="620"/>
      <c r="RMC10900" s="620"/>
      <c r="RMD10900" s="620"/>
      <c r="RME10900" s="617"/>
      <c r="RMF10900" s="618"/>
      <c r="RMG10900" s="619"/>
      <c r="RMH10900" s="620"/>
      <c r="RMI10900" s="620"/>
      <c r="RMJ10900" s="620"/>
      <c r="RMK10900" s="617"/>
      <c r="RML10900" s="618"/>
      <c r="RMM10900" s="619"/>
      <c r="RMN10900" s="620"/>
      <c r="RMO10900" s="620"/>
      <c r="RMP10900" s="620"/>
      <c r="RMQ10900" s="617"/>
      <c r="RMR10900" s="618"/>
      <c r="RMS10900" s="619"/>
      <c r="RMT10900" s="620"/>
      <c r="RMU10900" s="620"/>
      <c r="RMV10900" s="620"/>
      <c r="RMW10900" s="617"/>
      <c r="RMX10900" s="618"/>
      <c r="RMY10900" s="619"/>
      <c r="RMZ10900" s="620"/>
      <c r="RNA10900" s="620"/>
      <c r="RNB10900" s="620"/>
      <c r="RNC10900" s="617"/>
      <c r="RND10900" s="618"/>
      <c r="RNE10900" s="619"/>
      <c r="RNF10900" s="620"/>
      <c r="RNG10900" s="620"/>
      <c r="RNH10900" s="620"/>
      <c r="RNI10900" s="617"/>
      <c r="RNJ10900" s="618"/>
      <c r="RNK10900" s="619"/>
      <c r="RNL10900" s="620"/>
      <c r="RNM10900" s="620"/>
      <c r="RNN10900" s="620"/>
      <c r="RNO10900" s="617"/>
      <c r="RNP10900" s="618"/>
      <c r="RNQ10900" s="619"/>
      <c r="RNR10900" s="620"/>
      <c r="RNS10900" s="620"/>
      <c r="RNT10900" s="620"/>
      <c r="RNU10900" s="617"/>
      <c r="RNV10900" s="618"/>
      <c r="RNW10900" s="619"/>
      <c r="RNX10900" s="620"/>
      <c r="RNY10900" s="620"/>
      <c r="RNZ10900" s="620"/>
      <c r="ROA10900" s="617"/>
      <c r="ROB10900" s="618"/>
      <c r="ROC10900" s="619"/>
      <c r="ROD10900" s="620"/>
      <c r="ROE10900" s="620"/>
      <c r="ROF10900" s="620"/>
      <c r="ROG10900" s="617"/>
      <c r="ROH10900" s="618"/>
      <c r="ROI10900" s="619"/>
      <c r="ROJ10900" s="620"/>
      <c r="ROK10900" s="620"/>
      <c r="ROL10900" s="620"/>
      <c r="ROM10900" s="617"/>
      <c r="RON10900" s="618"/>
      <c r="ROO10900" s="619"/>
      <c r="ROP10900" s="620"/>
      <c r="ROQ10900" s="620"/>
      <c r="ROR10900" s="620"/>
      <c r="ROS10900" s="617"/>
      <c r="ROT10900" s="618"/>
      <c r="ROU10900" s="619"/>
      <c r="ROV10900" s="620"/>
      <c r="ROW10900" s="620"/>
      <c r="ROX10900" s="620"/>
      <c r="ROY10900" s="617"/>
      <c r="ROZ10900" s="618"/>
      <c r="RPA10900" s="619"/>
      <c r="RPB10900" s="620"/>
      <c r="RPC10900" s="620"/>
      <c r="RPD10900" s="620"/>
      <c r="RPE10900" s="617"/>
      <c r="RPF10900" s="618"/>
      <c r="RPG10900" s="619"/>
      <c r="RPH10900" s="620"/>
      <c r="RPI10900" s="620"/>
      <c r="RPJ10900" s="620"/>
      <c r="RPK10900" s="617"/>
      <c r="RPL10900" s="618"/>
      <c r="RPM10900" s="619"/>
      <c r="RPN10900" s="620"/>
      <c r="RPO10900" s="620"/>
      <c r="RPP10900" s="620"/>
      <c r="RPQ10900" s="617"/>
      <c r="RPR10900" s="618"/>
      <c r="RPS10900" s="619"/>
      <c r="RPT10900" s="620"/>
      <c r="RPU10900" s="620"/>
      <c r="RPV10900" s="620"/>
      <c r="RPW10900" s="617"/>
      <c r="RPX10900" s="618"/>
      <c r="RPY10900" s="619"/>
      <c r="RPZ10900" s="620"/>
      <c r="RQA10900" s="620"/>
      <c r="RQB10900" s="620"/>
      <c r="RQC10900" s="617"/>
      <c r="RQD10900" s="618"/>
      <c r="RQE10900" s="619"/>
      <c r="RQF10900" s="620"/>
      <c r="RQG10900" s="620"/>
      <c r="RQH10900" s="620"/>
      <c r="RQI10900" s="617"/>
      <c r="RQJ10900" s="618"/>
      <c r="RQK10900" s="619"/>
      <c r="RQL10900" s="620"/>
      <c r="RQM10900" s="620"/>
      <c r="RQN10900" s="620"/>
      <c r="RQO10900" s="617"/>
      <c r="RQP10900" s="618"/>
      <c r="RQQ10900" s="619"/>
      <c r="RQR10900" s="620"/>
      <c r="RQS10900" s="620"/>
      <c r="RQT10900" s="620"/>
      <c r="RQU10900" s="617"/>
      <c r="RQV10900" s="618"/>
      <c r="RQW10900" s="619"/>
      <c r="RQX10900" s="620"/>
      <c r="RQY10900" s="620"/>
      <c r="RQZ10900" s="620"/>
      <c r="RRA10900" s="617"/>
      <c r="RRB10900" s="618"/>
      <c r="RRC10900" s="619"/>
      <c r="RRD10900" s="620"/>
      <c r="RRE10900" s="620"/>
      <c r="RRF10900" s="620"/>
      <c r="RRG10900" s="617"/>
      <c r="RRH10900" s="618"/>
      <c r="RRI10900" s="619"/>
      <c r="RRJ10900" s="620"/>
      <c r="RRK10900" s="620"/>
      <c r="RRL10900" s="620"/>
      <c r="RRM10900" s="617"/>
      <c r="RRN10900" s="618"/>
      <c r="RRO10900" s="619"/>
      <c r="RRP10900" s="620"/>
      <c r="RRQ10900" s="620"/>
      <c r="RRR10900" s="620"/>
      <c r="RRS10900" s="617"/>
      <c r="RRT10900" s="618"/>
      <c r="RRU10900" s="619"/>
      <c r="RRV10900" s="620"/>
      <c r="RRW10900" s="620"/>
      <c r="RRX10900" s="620"/>
      <c r="RRY10900" s="617"/>
      <c r="RRZ10900" s="618"/>
      <c r="RSA10900" s="619"/>
      <c r="RSB10900" s="620"/>
      <c r="RSC10900" s="620"/>
      <c r="RSD10900" s="620"/>
      <c r="RSE10900" s="617"/>
      <c r="RSF10900" s="618"/>
      <c r="RSG10900" s="619"/>
      <c r="RSH10900" s="620"/>
      <c r="RSI10900" s="620"/>
      <c r="RSJ10900" s="620"/>
      <c r="RSK10900" s="617"/>
      <c r="RSL10900" s="618"/>
      <c r="RSM10900" s="619"/>
      <c r="RSN10900" s="620"/>
      <c r="RSO10900" s="620"/>
      <c r="RSP10900" s="620"/>
      <c r="RSQ10900" s="617"/>
      <c r="RSR10900" s="618"/>
      <c r="RSS10900" s="619"/>
      <c r="RST10900" s="620"/>
      <c r="RSU10900" s="620"/>
      <c r="RSV10900" s="620"/>
      <c r="RSW10900" s="617"/>
      <c r="RSX10900" s="618"/>
      <c r="RSY10900" s="619"/>
      <c r="RSZ10900" s="620"/>
      <c r="RTA10900" s="620"/>
      <c r="RTB10900" s="620"/>
      <c r="RTC10900" s="617"/>
      <c r="RTD10900" s="618"/>
      <c r="RTE10900" s="619"/>
      <c r="RTF10900" s="620"/>
      <c r="RTG10900" s="620"/>
      <c r="RTH10900" s="620"/>
      <c r="RTI10900" s="617"/>
      <c r="RTJ10900" s="618"/>
      <c r="RTK10900" s="619"/>
      <c r="RTL10900" s="620"/>
      <c r="RTM10900" s="620"/>
      <c r="RTN10900" s="620"/>
      <c r="RTO10900" s="617"/>
      <c r="RTP10900" s="618"/>
      <c r="RTQ10900" s="619"/>
      <c r="RTR10900" s="620"/>
      <c r="RTS10900" s="620"/>
      <c r="RTT10900" s="620"/>
      <c r="RTU10900" s="617"/>
      <c r="RTV10900" s="618"/>
      <c r="RTW10900" s="619"/>
      <c r="RTX10900" s="620"/>
      <c r="RTY10900" s="620"/>
      <c r="RTZ10900" s="620"/>
      <c r="RUA10900" s="617"/>
      <c r="RUB10900" s="618"/>
      <c r="RUC10900" s="619"/>
      <c r="RUD10900" s="620"/>
      <c r="RUE10900" s="620"/>
      <c r="RUF10900" s="620"/>
      <c r="RUG10900" s="617"/>
      <c r="RUH10900" s="618"/>
      <c r="RUI10900" s="619"/>
      <c r="RUJ10900" s="620"/>
      <c r="RUK10900" s="620"/>
      <c r="RUL10900" s="620"/>
      <c r="RUM10900" s="617"/>
      <c r="RUN10900" s="618"/>
      <c r="RUO10900" s="619"/>
      <c r="RUP10900" s="620"/>
      <c r="RUQ10900" s="620"/>
      <c r="RUR10900" s="620"/>
      <c r="RUS10900" s="617"/>
      <c r="RUT10900" s="618"/>
      <c r="RUU10900" s="619"/>
      <c r="RUV10900" s="620"/>
      <c r="RUW10900" s="620"/>
      <c r="RUX10900" s="620"/>
      <c r="RUY10900" s="617"/>
      <c r="RUZ10900" s="618"/>
      <c r="RVA10900" s="619"/>
      <c r="RVB10900" s="620"/>
      <c r="RVC10900" s="620"/>
      <c r="RVD10900" s="620"/>
      <c r="RVE10900" s="617"/>
      <c r="RVF10900" s="618"/>
      <c r="RVG10900" s="619"/>
      <c r="RVH10900" s="620"/>
      <c r="RVI10900" s="620"/>
      <c r="RVJ10900" s="620"/>
      <c r="RVK10900" s="617"/>
      <c r="RVL10900" s="618"/>
      <c r="RVM10900" s="619"/>
      <c r="RVN10900" s="620"/>
      <c r="RVO10900" s="620"/>
      <c r="RVP10900" s="620"/>
      <c r="RVQ10900" s="617"/>
      <c r="RVR10900" s="618"/>
      <c r="RVS10900" s="619"/>
      <c r="RVT10900" s="620"/>
      <c r="RVU10900" s="620"/>
      <c r="RVV10900" s="620"/>
      <c r="RVW10900" s="617"/>
      <c r="RVX10900" s="618"/>
      <c r="RVY10900" s="619"/>
      <c r="RVZ10900" s="620"/>
      <c r="RWA10900" s="620"/>
      <c r="RWB10900" s="620"/>
      <c r="RWC10900" s="617"/>
      <c r="RWD10900" s="618"/>
      <c r="RWE10900" s="619"/>
      <c r="RWF10900" s="620"/>
      <c r="RWG10900" s="620"/>
      <c r="RWH10900" s="620"/>
      <c r="RWI10900" s="617"/>
      <c r="RWJ10900" s="618"/>
      <c r="RWK10900" s="619"/>
      <c r="RWL10900" s="620"/>
      <c r="RWM10900" s="620"/>
      <c r="RWN10900" s="620"/>
      <c r="RWO10900" s="617"/>
      <c r="RWP10900" s="618"/>
      <c r="RWQ10900" s="619"/>
      <c r="RWR10900" s="620"/>
      <c r="RWS10900" s="620"/>
      <c r="RWT10900" s="620"/>
      <c r="RWU10900" s="617"/>
      <c r="RWV10900" s="618"/>
      <c r="RWW10900" s="619"/>
      <c r="RWX10900" s="620"/>
      <c r="RWY10900" s="620"/>
      <c r="RWZ10900" s="620"/>
      <c r="RXA10900" s="617"/>
      <c r="RXB10900" s="618"/>
      <c r="RXC10900" s="619"/>
      <c r="RXD10900" s="620"/>
      <c r="RXE10900" s="620"/>
      <c r="RXF10900" s="620"/>
      <c r="RXG10900" s="617"/>
      <c r="RXH10900" s="618"/>
      <c r="RXI10900" s="619"/>
      <c r="RXJ10900" s="620"/>
      <c r="RXK10900" s="620"/>
      <c r="RXL10900" s="620"/>
      <c r="RXM10900" s="617"/>
      <c r="RXN10900" s="618"/>
      <c r="RXO10900" s="619"/>
      <c r="RXP10900" s="620"/>
      <c r="RXQ10900" s="620"/>
      <c r="RXR10900" s="620"/>
      <c r="RXS10900" s="617"/>
      <c r="RXT10900" s="618"/>
      <c r="RXU10900" s="619"/>
      <c r="RXV10900" s="620"/>
      <c r="RXW10900" s="620"/>
      <c r="RXX10900" s="620"/>
      <c r="RXY10900" s="617"/>
      <c r="RXZ10900" s="618"/>
      <c r="RYA10900" s="619"/>
      <c r="RYB10900" s="620"/>
      <c r="RYC10900" s="620"/>
      <c r="RYD10900" s="620"/>
      <c r="RYE10900" s="617"/>
      <c r="RYF10900" s="618"/>
      <c r="RYG10900" s="619"/>
      <c r="RYH10900" s="620"/>
      <c r="RYI10900" s="620"/>
      <c r="RYJ10900" s="620"/>
      <c r="RYK10900" s="617"/>
      <c r="RYL10900" s="618"/>
      <c r="RYM10900" s="619"/>
      <c r="RYN10900" s="620"/>
      <c r="RYO10900" s="620"/>
      <c r="RYP10900" s="620"/>
      <c r="RYQ10900" s="617"/>
      <c r="RYR10900" s="618"/>
      <c r="RYS10900" s="619"/>
      <c r="RYT10900" s="620"/>
      <c r="RYU10900" s="620"/>
      <c r="RYV10900" s="620"/>
      <c r="RYW10900" s="617"/>
      <c r="RYX10900" s="618"/>
      <c r="RYY10900" s="619"/>
      <c r="RYZ10900" s="620"/>
      <c r="RZA10900" s="620"/>
      <c r="RZB10900" s="620"/>
      <c r="RZC10900" s="617"/>
      <c r="RZD10900" s="618"/>
      <c r="RZE10900" s="619"/>
      <c r="RZF10900" s="620"/>
      <c r="RZG10900" s="620"/>
      <c r="RZH10900" s="620"/>
      <c r="RZI10900" s="617"/>
      <c r="RZJ10900" s="618"/>
      <c r="RZK10900" s="619"/>
      <c r="RZL10900" s="620"/>
      <c r="RZM10900" s="620"/>
      <c r="RZN10900" s="620"/>
      <c r="RZO10900" s="617"/>
      <c r="RZP10900" s="618"/>
      <c r="RZQ10900" s="619"/>
      <c r="RZR10900" s="620"/>
      <c r="RZS10900" s="620"/>
      <c r="RZT10900" s="620"/>
      <c r="RZU10900" s="617"/>
      <c r="RZV10900" s="618"/>
      <c r="RZW10900" s="619"/>
      <c r="RZX10900" s="620"/>
      <c r="RZY10900" s="620"/>
      <c r="RZZ10900" s="620"/>
      <c r="SAA10900" s="617"/>
      <c r="SAB10900" s="618"/>
      <c r="SAC10900" s="619"/>
      <c r="SAD10900" s="620"/>
      <c r="SAE10900" s="620"/>
      <c r="SAF10900" s="620"/>
      <c r="SAG10900" s="617"/>
      <c r="SAH10900" s="618"/>
      <c r="SAI10900" s="619"/>
      <c r="SAJ10900" s="620"/>
      <c r="SAK10900" s="620"/>
      <c r="SAL10900" s="620"/>
      <c r="SAM10900" s="617"/>
      <c r="SAN10900" s="618"/>
      <c r="SAO10900" s="619"/>
      <c r="SAP10900" s="620"/>
      <c r="SAQ10900" s="620"/>
      <c r="SAR10900" s="620"/>
      <c r="SAS10900" s="617"/>
      <c r="SAT10900" s="618"/>
      <c r="SAU10900" s="619"/>
      <c r="SAV10900" s="620"/>
      <c r="SAW10900" s="620"/>
      <c r="SAX10900" s="620"/>
      <c r="SAY10900" s="617"/>
      <c r="SAZ10900" s="618"/>
      <c r="SBA10900" s="619"/>
      <c r="SBB10900" s="620"/>
      <c r="SBC10900" s="620"/>
      <c r="SBD10900" s="620"/>
      <c r="SBE10900" s="617"/>
      <c r="SBF10900" s="618"/>
      <c r="SBG10900" s="619"/>
      <c r="SBH10900" s="620"/>
      <c r="SBI10900" s="620"/>
      <c r="SBJ10900" s="620"/>
      <c r="SBK10900" s="617"/>
      <c r="SBL10900" s="618"/>
      <c r="SBM10900" s="619"/>
      <c r="SBN10900" s="620"/>
      <c r="SBO10900" s="620"/>
      <c r="SBP10900" s="620"/>
      <c r="SBQ10900" s="617"/>
      <c r="SBR10900" s="618"/>
      <c r="SBS10900" s="619"/>
      <c r="SBT10900" s="620"/>
      <c r="SBU10900" s="620"/>
      <c r="SBV10900" s="620"/>
      <c r="SBW10900" s="617"/>
      <c r="SBX10900" s="618"/>
      <c r="SBY10900" s="619"/>
      <c r="SBZ10900" s="620"/>
      <c r="SCA10900" s="620"/>
      <c r="SCB10900" s="620"/>
      <c r="SCC10900" s="617"/>
      <c r="SCD10900" s="618"/>
      <c r="SCE10900" s="619"/>
      <c r="SCF10900" s="620"/>
      <c r="SCG10900" s="620"/>
      <c r="SCH10900" s="620"/>
      <c r="SCI10900" s="617"/>
      <c r="SCJ10900" s="618"/>
      <c r="SCK10900" s="619"/>
      <c r="SCL10900" s="620"/>
      <c r="SCM10900" s="620"/>
      <c r="SCN10900" s="620"/>
      <c r="SCO10900" s="617"/>
      <c r="SCP10900" s="618"/>
      <c r="SCQ10900" s="619"/>
      <c r="SCR10900" s="620"/>
      <c r="SCS10900" s="620"/>
      <c r="SCT10900" s="620"/>
      <c r="SCU10900" s="617"/>
      <c r="SCV10900" s="618"/>
      <c r="SCW10900" s="619"/>
      <c r="SCX10900" s="620"/>
      <c r="SCY10900" s="620"/>
      <c r="SCZ10900" s="620"/>
      <c r="SDA10900" s="617"/>
      <c r="SDB10900" s="618"/>
      <c r="SDC10900" s="619"/>
      <c r="SDD10900" s="620"/>
      <c r="SDE10900" s="620"/>
      <c r="SDF10900" s="620"/>
      <c r="SDG10900" s="617"/>
      <c r="SDH10900" s="618"/>
      <c r="SDI10900" s="619"/>
      <c r="SDJ10900" s="620"/>
      <c r="SDK10900" s="620"/>
      <c r="SDL10900" s="620"/>
      <c r="SDM10900" s="617"/>
      <c r="SDN10900" s="618"/>
      <c r="SDO10900" s="619"/>
      <c r="SDP10900" s="620"/>
      <c r="SDQ10900" s="620"/>
      <c r="SDR10900" s="620"/>
      <c r="SDS10900" s="617"/>
      <c r="SDT10900" s="618"/>
      <c r="SDU10900" s="619"/>
      <c r="SDV10900" s="620"/>
      <c r="SDW10900" s="620"/>
      <c r="SDX10900" s="620"/>
      <c r="SDY10900" s="617"/>
      <c r="SDZ10900" s="618"/>
      <c r="SEA10900" s="619"/>
      <c r="SEB10900" s="620"/>
      <c r="SEC10900" s="620"/>
      <c r="SED10900" s="620"/>
      <c r="SEE10900" s="617"/>
      <c r="SEF10900" s="618"/>
      <c r="SEG10900" s="619"/>
      <c r="SEH10900" s="620"/>
      <c r="SEI10900" s="620"/>
      <c r="SEJ10900" s="620"/>
      <c r="SEK10900" s="617"/>
      <c r="SEL10900" s="618"/>
      <c r="SEM10900" s="619"/>
      <c r="SEN10900" s="620"/>
      <c r="SEO10900" s="620"/>
      <c r="SEP10900" s="620"/>
      <c r="SEQ10900" s="617"/>
      <c r="SER10900" s="618"/>
      <c r="SES10900" s="619"/>
      <c r="SET10900" s="620"/>
      <c r="SEU10900" s="620"/>
      <c r="SEV10900" s="620"/>
      <c r="SEW10900" s="617"/>
      <c r="SEX10900" s="618"/>
      <c r="SEY10900" s="619"/>
      <c r="SEZ10900" s="620"/>
      <c r="SFA10900" s="620"/>
      <c r="SFB10900" s="620"/>
      <c r="SFC10900" s="617"/>
      <c r="SFD10900" s="618"/>
      <c r="SFE10900" s="619"/>
      <c r="SFF10900" s="620"/>
      <c r="SFG10900" s="620"/>
      <c r="SFH10900" s="620"/>
      <c r="SFI10900" s="617"/>
      <c r="SFJ10900" s="618"/>
      <c r="SFK10900" s="619"/>
      <c r="SFL10900" s="620"/>
      <c r="SFM10900" s="620"/>
      <c r="SFN10900" s="620"/>
      <c r="SFO10900" s="617"/>
      <c r="SFP10900" s="618"/>
      <c r="SFQ10900" s="619"/>
      <c r="SFR10900" s="620"/>
      <c r="SFS10900" s="620"/>
      <c r="SFT10900" s="620"/>
      <c r="SFU10900" s="617"/>
      <c r="SFV10900" s="618"/>
      <c r="SFW10900" s="619"/>
      <c r="SFX10900" s="620"/>
      <c r="SFY10900" s="620"/>
      <c r="SFZ10900" s="620"/>
      <c r="SGA10900" s="617"/>
      <c r="SGB10900" s="618"/>
      <c r="SGC10900" s="619"/>
      <c r="SGD10900" s="620"/>
      <c r="SGE10900" s="620"/>
      <c r="SGF10900" s="620"/>
      <c r="SGG10900" s="617"/>
      <c r="SGH10900" s="618"/>
      <c r="SGI10900" s="619"/>
      <c r="SGJ10900" s="620"/>
      <c r="SGK10900" s="620"/>
      <c r="SGL10900" s="620"/>
      <c r="SGM10900" s="617"/>
      <c r="SGN10900" s="618"/>
      <c r="SGO10900" s="619"/>
      <c r="SGP10900" s="620"/>
      <c r="SGQ10900" s="620"/>
      <c r="SGR10900" s="620"/>
      <c r="SGS10900" s="617"/>
      <c r="SGT10900" s="618"/>
      <c r="SGU10900" s="619"/>
      <c r="SGV10900" s="620"/>
      <c r="SGW10900" s="620"/>
      <c r="SGX10900" s="620"/>
      <c r="SGY10900" s="617"/>
      <c r="SGZ10900" s="618"/>
      <c r="SHA10900" s="619"/>
      <c r="SHB10900" s="620"/>
      <c r="SHC10900" s="620"/>
      <c r="SHD10900" s="620"/>
      <c r="SHE10900" s="617"/>
      <c r="SHF10900" s="618"/>
      <c r="SHG10900" s="619"/>
      <c r="SHH10900" s="620"/>
      <c r="SHI10900" s="620"/>
      <c r="SHJ10900" s="620"/>
      <c r="SHK10900" s="617"/>
      <c r="SHL10900" s="618"/>
      <c r="SHM10900" s="619"/>
      <c r="SHN10900" s="620"/>
      <c r="SHO10900" s="620"/>
      <c r="SHP10900" s="620"/>
      <c r="SHQ10900" s="617"/>
      <c r="SHR10900" s="618"/>
      <c r="SHS10900" s="619"/>
      <c r="SHT10900" s="620"/>
      <c r="SHU10900" s="620"/>
      <c r="SHV10900" s="620"/>
      <c r="SHW10900" s="617"/>
      <c r="SHX10900" s="618"/>
      <c r="SHY10900" s="619"/>
      <c r="SHZ10900" s="620"/>
      <c r="SIA10900" s="620"/>
      <c r="SIB10900" s="620"/>
      <c r="SIC10900" s="617"/>
      <c r="SID10900" s="618"/>
      <c r="SIE10900" s="619"/>
      <c r="SIF10900" s="620"/>
      <c r="SIG10900" s="620"/>
      <c r="SIH10900" s="620"/>
      <c r="SII10900" s="617"/>
      <c r="SIJ10900" s="618"/>
      <c r="SIK10900" s="619"/>
      <c r="SIL10900" s="620"/>
      <c r="SIM10900" s="620"/>
      <c r="SIN10900" s="620"/>
      <c r="SIO10900" s="617"/>
      <c r="SIP10900" s="618"/>
      <c r="SIQ10900" s="619"/>
      <c r="SIR10900" s="620"/>
      <c r="SIS10900" s="620"/>
      <c r="SIT10900" s="620"/>
      <c r="SIU10900" s="617"/>
      <c r="SIV10900" s="618"/>
      <c r="SIW10900" s="619"/>
      <c r="SIX10900" s="620"/>
      <c r="SIY10900" s="620"/>
      <c r="SIZ10900" s="620"/>
      <c r="SJA10900" s="617"/>
      <c r="SJB10900" s="618"/>
      <c r="SJC10900" s="619"/>
      <c r="SJD10900" s="620"/>
      <c r="SJE10900" s="620"/>
      <c r="SJF10900" s="620"/>
      <c r="SJG10900" s="617"/>
      <c r="SJH10900" s="618"/>
      <c r="SJI10900" s="619"/>
      <c r="SJJ10900" s="620"/>
      <c r="SJK10900" s="620"/>
      <c r="SJL10900" s="620"/>
      <c r="SJM10900" s="617"/>
      <c r="SJN10900" s="618"/>
      <c r="SJO10900" s="619"/>
      <c r="SJP10900" s="620"/>
      <c r="SJQ10900" s="620"/>
      <c r="SJR10900" s="620"/>
      <c r="SJS10900" s="617"/>
      <c r="SJT10900" s="618"/>
      <c r="SJU10900" s="619"/>
      <c r="SJV10900" s="620"/>
      <c r="SJW10900" s="620"/>
      <c r="SJX10900" s="620"/>
      <c r="SJY10900" s="617"/>
      <c r="SJZ10900" s="618"/>
      <c r="SKA10900" s="619"/>
      <c r="SKB10900" s="620"/>
      <c r="SKC10900" s="620"/>
      <c r="SKD10900" s="620"/>
      <c r="SKE10900" s="617"/>
      <c r="SKF10900" s="618"/>
      <c r="SKG10900" s="619"/>
      <c r="SKH10900" s="620"/>
      <c r="SKI10900" s="620"/>
      <c r="SKJ10900" s="620"/>
      <c r="SKK10900" s="617"/>
      <c r="SKL10900" s="618"/>
      <c r="SKM10900" s="619"/>
      <c r="SKN10900" s="620"/>
      <c r="SKO10900" s="620"/>
      <c r="SKP10900" s="620"/>
      <c r="SKQ10900" s="617"/>
      <c r="SKR10900" s="618"/>
      <c r="SKS10900" s="619"/>
      <c r="SKT10900" s="620"/>
      <c r="SKU10900" s="620"/>
      <c r="SKV10900" s="620"/>
      <c r="SKW10900" s="617"/>
      <c r="SKX10900" s="618"/>
      <c r="SKY10900" s="619"/>
      <c r="SKZ10900" s="620"/>
      <c r="SLA10900" s="620"/>
      <c r="SLB10900" s="620"/>
      <c r="SLC10900" s="617"/>
      <c r="SLD10900" s="618"/>
      <c r="SLE10900" s="619"/>
      <c r="SLF10900" s="620"/>
      <c r="SLG10900" s="620"/>
      <c r="SLH10900" s="620"/>
      <c r="SLI10900" s="617"/>
      <c r="SLJ10900" s="618"/>
      <c r="SLK10900" s="619"/>
      <c r="SLL10900" s="620"/>
      <c r="SLM10900" s="620"/>
      <c r="SLN10900" s="620"/>
      <c r="SLO10900" s="617"/>
      <c r="SLP10900" s="618"/>
      <c r="SLQ10900" s="619"/>
      <c r="SLR10900" s="620"/>
      <c r="SLS10900" s="620"/>
      <c r="SLT10900" s="620"/>
      <c r="SLU10900" s="617"/>
      <c r="SLV10900" s="618"/>
      <c r="SLW10900" s="619"/>
      <c r="SLX10900" s="620"/>
      <c r="SLY10900" s="620"/>
      <c r="SLZ10900" s="620"/>
      <c r="SMA10900" s="617"/>
      <c r="SMB10900" s="618"/>
      <c r="SMC10900" s="619"/>
      <c r="SMD10900" s="620"/>
      <c r="SME10900" s="620"/>
      <c r="SMF10900" s="620"/>
      <c r="SMG10900" s="617"/>
      <c r="SMH10900" s="618"/>
      <c r="SMI10900" s="619"/>
      <c r="SMJ10900" s="620"/>
      <c r="SMK10900" s="620"/>
      <c r="SML10900" s="620"/>
      <c r="SMM10900" s="617"/>
      <c r="SMN10900" s="618"/>
      <c r="SMO10900" s="619"/>
      <c r="SMP10900" s="620"/>
      <c r="SMQ10900" s="620"/>
      <c r="SMR10900" s="620"/>
      <c r="SMS10900" s="617"/>
      <c r="SMT10900" s="618"/>
      <c r="SMU10900" s="619"/>
      <c r="SMV10900" s="620"/>
      <c r="SMW10900" s="620"/>
      <c r="SMX10900" s="620"/>
      <c r="SMY10900" s="617"/>
      <c r="SMZ10900" s="618"/>
      <c r="SNA10900" s="619"/>
      <c r="SNB10900" s="620"/>
      <c r="SNC10900" s="620"/>
      <c r="SND10900" s="620"/>
      <c r="SNE10900" s="617"/>
      <c r="SNF10900" s="618"/>
      <c r="SNG10900" s="619"/>
      <c r="SNH10900" s="620"/>
      <c r="SNI10900" s="620"/>
      <c r="SNJ10900" s="620"/>
      <c r="SNK10900" s="617"/>
      <c r="SNL10900" s="618"/>
      <c r="SNM10900" s="619"/>
      <c r="SNN10900" s="620"/>
      <c r="SNO10900" s="620"/>
      <c r="SNP10900" s="620"/>
      <c r="SNQ10900" s="617"/>
      <c r="SNR10900" s="618"/>
      <c r="SNS10900" s="619"/>
      <c r="SNT10900" s="620"/>
      <c r="SNU10900" s="620"/>
      <c r="SNV10900" s="620"/>
      <c r="SNW10900" s="617"/>
      <c r="SNX10900" s="618"/>
      <c r="SNY10900" s="619"/>
      <c r="SNZ10900" s="620"/>
      <c r="SOA10900" s="620"/>
      <c r="SOB10900" s="620"/>
      <c r="SOC10900" s="617"/>
      <c r="SOD10900" s="618"/>
      <c r="SOE10900" s="619"/>
      <c r="SOF10900" s="620"/>
      <c r="SOG10900" s="620"/>
      <c r="SOH10900" s="620"/>
      <c r="SOI10900" s="617"/>
      <c r="SOJ10900" s="618"/>
      <c r="SOK10900" s="619"/>
      <c r="SOL10900" s="620"/>
      <c r="SOM10900" s="620"/>
      <c r="SON10900" s="620"/>
      <c r="SOO10900" s="617"/>
      <c r="SOP10900" s="618"/>
      <c r="SOQ10900" s="619"/>
      <c r="SOR10900" s="620"/>
      <c r="SOS10900" s="620"/>
      <c r="SOT10900" s="620"/>
      <c r="SOU10900" s="617"/>
      <c r="SOV10900" s="618"/>
      <c r="SOW10900" s="619"/>
      <c r="SOX10900" s="620"/>
      <c r="SOY10900" s="620"/>
      <c r="SOZ10900" s="620"/>
      <c r="SPA10900" s="617"/>
      <c r="SPB10900" s="618"/>
      <c r="SPC10900" s="619"/>
      <c r="SPD10900" s="620"/>
      <c r="SPE10900" s="620"/>
      <c r="SPF10900" s="620"/>
      <c r="SPG10900" s="617"/>
      <c r="SPH10900" s="618"/>
      <c r="SPI10900" s="619"/>
      <c r="SPJ10900" s="620"/>
      <c r="SPK10900" s="620"/>
      <c r="SPL10900" s="620"/>
      <c r="SPM10900" s="617"/>
      <c r="SPN10900" s="618"/>
      <c r="SPO10900" s="619"/>
      <c r="SPP10900" s="620"/>
      <c r="SPQ10900" s="620"/>
      <c r="SPR10900" s="620"/>
      <c r="SPS10900" s="617"/>
      <c r="SPT10900" s="618"/>
      <c r="SPU10900" s="619"/>
      <c r="SPV10900" s="620"/>
      <c r="SPW10900" s="620"/>
      <c r="SPX10900" s="620"/>
      <c r="SPY10900" s="617"/>
      <c r="SPZ10900" s="618"/>
      <c r="SQA10900" s="619"/>
      <c r="SQB10900" s="620"/>
      <c r="SQC10900" s="620"/>
      <c r="SQD10900" s="620"/>
      <c r="SQE10900" s="617"/>
      <c r="SQF10900" s="618"/>
      <c r="SQG10900" s="619"/>
      <c r="SQH10900" s="620"/>
      <c r="SQI10900" s="620"/>
      <c r="SQJ10900" s="620"/>
      <c r="SQK10900" s="617"/>
      <c r="SQL10900" s="618"/>
      <c r="SQM10900" s="619"/>
      <c r="SQN10900" s="620"/>
      <c r="SQO10900" s="620"/>
      <c r="SQP10900" s="620"/>
      <c r="SQQ10900" s="617"/>
      <c r="SQR10900" s="618"/>
      <c r="SQS10900" s="619"/>
      <c r="SQT10900" s="620"/>
      <c r="SQU10900" s="620"/>
      <c r="SQV10900" s="620"/>
      <c r="SQW10900" s="617"/>
      <c r="SQX10900" s="618"/>
      <c r="SQY10900" s="619"/>
      <c r="SQZ10900" s="620"/>
      <c r="SRA10900" s="620"/>
      <c r="SRB10900" s="620"/>
      <c r="SRC10900" s="617"/>
      <c r="SRD10900" s="618"/>
      <c r="SRE10900" s="619"/>
      <c r="SRF10900" s="620"/>
      <c r="SRG10900" s="620"/>
      <c r="SRH10900" s="620"/>
      <c r="SRI10900" s="617"/>
      <c r="SRJ10900" s="618"/>
      <c r="SRK10900" s="619"/>
      <c r="SRL10900" s="620"/>
      <c r="SRM10900" s="620"/>
      <c r="SRN10900" s="620"/>
      <c r="SRO10900" s="617"/>
      <c r="SRP10900" s="618"/>
      <c r="SRQ10900" s="619"/>
      <c r="SRR10900" s="620"/>
      <c r="SRS10900" s="620"/>
      <c r="SRT10900" s="620"/>
      <c r="SRU10900" s="617"/>
      <c r="SRV10900" s="618"/>
      <c r="SRW10900" s="619"/>
      <c r="SRX10900" s="620"/>
      <c r="SRY10900" s="620"/>
      <c r="SRZ10900" s="620"/>
      <c r="SSA10900" s="617"/>
      <c r="SSB10900" s="618"/>
      <c r="SSC10900" s="619"/>
      <c r="SSD10900" s="620"/>
      <c r="SSE10900" s="620"/>
      <c r="SSF10900" s="620"/>
      <c r="SSG10900" s="617"/>
      <c r="SSH10900" s="618"/>
      <c r="SSI10900" s="619"/>
      <c r="SSJ10900" s="620"/>
      <c r="SSK10900" s="620"/>
      <c r="SSL10900" s="620"/>
      <c r="SSM10900" s="617"/>
      <c r="SSN10900" s="618"/>
      <c r="SSO10900" s="619"/>
      <c r="SSP10900" s="620"/>
      <c r="SSQ10900" s="620"/>
      <c r="SSR10900" s="620"/>
      <c r="SSS10900" s="617"/>
      <c r="SST10900" s="618"/>
      <c r="SSU10900" s="619"/>
      <c r="SSV10900" s="620"/>
      <c r="SSW10900" s="620"/>
      <c r="SSX10900" s="620"/>
      <c r="SSY10900" s="617"/>
      <c r="SSZ10900" s="618"/>
      <c r="STA10900" s="619"/>
      <c r="STB10900" s="620"/>
      <c r="STC10900" s="620"/>
      <c r="STD10900" s="620"/>
      <c r="STE10900" s="617"/>
      <c r="STF10900" s="618"/>
      <c r="STG10900" s="619"/>
      <c r="STH10900" s="620"/>
      <c r="STI10900" s="620"/>
      <c r="STJ10900" s="620"/>
      <c r="STK10900" s="617"/>
      <c r="STL10900" s="618"/>
      <c r="STM10900" s="619"/>
      <c r="STN10900" s="620"/>
      <c r="STO10900" s="620"/>
      <c r="STP10900" s="620"/>
      <c r="STQ10900" s="617"/>
      <c r="STR10900" s="618"/>
      <c r="STS10900" s="619"/>
      <c r="STT10900" s="620"/>
      <c r="STU10900" s="620"/>
      <c r="STV10900" s="620"/>
      <c r="STW10900" s="617"/>
      <c r="STX10900" s="618"/>
      <c r="STY10900" s="619"/>
      <c r="STZ10900" s="620"/>
      <c r="SUA10900" s="620"/>
      <c r="SUB10900" s="620"/>
      <c r="SUC10900" s="617"/>
      <c r="SUD10900" s="618"/>
      <c r="SUE10900" s="619"/>
      <c r="SUF10900" s="620"/>
      <c r="SUG10900" s="620"/>
      <c r="SUH10900" s="620"/>
      <c r="SUI10900" s="617"/>
      <c r="SUJ10900" s="618"/>
      <c r="SUK10900" s="619"/>
      <c r="SUL10900" s="620"/>
      <c r="SUM10900" s="620"/>
      <c r="SUN10900" s="620"/>
      <c r="SUO10900" s="617"/>
      <c r="SUP10900" s="618"/>
      <c r="SUQ10900" s="619"/>
      <c r="SUR10900" s="620"/>
      <c r="SUS10900" s="620"/>
      <c r="SUT10900" s="620"/>
      <c r="SUU10900" s="617"/>
      <c r="SUV10900" s="618"/>
      <c r="SUW10900" s="619"/>
      <c r="SUX10900" s="620"/>
      <c r="SUY10900" s="620"/>
      <c r="SUZ10900" s="620"/>
      <c r="SVA10900" s="617"/>
      <c r="SVB10900" s="618"/>
      <c r="SVC10900" s="619"/>
      <c r="SVD10900" s="620"/>
      <c r="SVE10900" s="620"/>
      <c r="SVF10900" s="620"/>
      <c r="SVG10900" s="617"/>
      <c r="SVH10900" s="618"/>
      <c r="SVI10900" s="619"/>
      <c r="SVJ10900" s="620"/>
      <c r="SVK10900" s="620"/>
      <c r="SVL10900" s="620"/>
      <c r="SVM10900" s="617"/>
      <c r="SVN10900" s="618"/>
      <c r="SVO10900" s="619"/>
      <c r="SVP10900" s="620"/>
      <c r="SVQ10900" s="620"/>
      <c r="SVR10900" s="620"/>
      <c r="SVS10900" s="617"/>
      <c r="SVT10900" s="618"/>
      <c r="SVU10900" s="619"/>
      <c r="SVV10900" s="620"/>
      <c r="SVW10900" s="620"/>
      <c r="SVX10900" s="620"/>
      <c r="SVY10900" s="617"/>
      <c r="SVZ10900" s="618"/>
      <c r="SWA10900" s="619"/>
      <c r="SWB10900" s="620"/>
      <c r="SWC10900" s="620"/>
      <c r="SWD10900" s="620"/>
      <c r="SWE10900" s="617"/>
      <c r="SWF10900" s="618"/>
      <c r="SWG10900" s="619"/>
      <c r="SWH10900" s="620"/>
      <c r="SWI10900" s="620"/>
      <c r="SWJ10900" s="620"/>
      <c r="SWK10900" s="617"/>
      <c r="SWL10900" s="618"/>
      <c r="SWM10900" s="619"/>
      <c r="SWN10900" s="620"/>
      <c r="SWO10900" s="620"/>
      <c r="SWP10900" s="620"/>
      <c r="SWQ10900" s="617"/>
      <c r="SWR10900" s="618"/>
      <c r="SWS10900" s="619"/>
      <c r="SWT10900" s="620"/>
      <c r="SWU10900" s="620"/>
      <c r="SWV10900" s="620"/>
      <c r="SWW10900" s="617"/>
      <c r="SWX10900" s="618"/>
      <c r="SWY10900" s="619"/>
      <c r="SWZ10900" s="620"/>
      <c r="SXA10900" s="620"/>
      <c r="SXB10900" s="620"/>
      <c r="SXC10900" s="617"/>
      <c r="SXD10900" s="618"/>
      <c r="SXE10900" s="619"/>
      <c r="SXF10900" s="620"/>
      <c r="SXG10900" s="620"/>
      <c r="SXH10900" s="620"/>
      <c r="SXI10900" s="617"/>
      <c r="SXJ10900" s="618"/>
      <c r="SXK10900" s="619"/>
      <c r="SXL10900" s="620"/>
      <c r="SXM10900" s="620"/>
      <c r="SXN10900" s="620"/>
      <c r="SXO10900" s="617"/>
      <c r="SXP10900" s="618"/>
      <c r="SXQ10900" s="619"/>
      <c r="SXR10900" s="620"/>
      <c r="SXS10900" s="620"/>
      <c r="SXT10900" s="620"/>
      <c r="SXU10900" s="617"/>
      <c r="SXV10900" s="618"/>
      <c r="SXW10900" s="619"/>
      <c r="SXX10900" s="620"/>
      <c r="SXY10900" s="620"/>
      <c r="SXZ10900" s="620"/>
      <c r="SYA10900" s="617"/>
      <c r="SYB10900" s="618"/>
      <c r="SYC10900" s="619"/>
      <c r="SYD10900" s="620"/>
      <c r="SYE10900" s="620"/>
      <c r="SYF10900" s="620"/>
      <c r="SYG10900" s="617"/>
      <c r="SYH10900" s="618"/>
      <c r="SYI10900" s="619"/>
      <c r="SYJ10900" s="620"/>
      <c r="SYK10900" s="620"/>
      <c r="SYL10900" s="620"/>
      <c r="SYM10900" s="617"/>
      <c r="SYN10900" s="618"/>
      <c r="SYO10900" s="619"/>
      <c r="SYP10900" s="620"/>
      <c r="SYQ10900" s="620"/>
      <c r="SYR10900" s="620"/>
      <c r="SYS10900" s="617"/>
      <c r="SYT10900" s="618"/>
      <c r="SYU10900" s="619"/>
      <c r="SYV10900" s="620"/>
      <c r="SYW10900" s="620"/>
      <c r="SYX10900" s="620"/>
      <c r="SYY10900" s="617"/>
      <c r="SYZ10900" s="618"/>
      <c r="SZA10900" s="619"/>
      <c r="SZB10900" s="620"/>
      <c r="SZC10900" s="620"/>
      <c r="SZD10900" s="620"/>
      <c r="SZE10900" s="617"/>
      <c r="SZF10900" s="618"/>
      <c r="SZG10900" s="619"/>
      <c r="SZH10900" s="620"/>
      <c r="SZI10900" s="620"/>
      <c r="SZJ10900" s="620"/>
      <c r="SZK10900" s="617"/>
      <c r="SZL10900" s="618"/>
      <c r="SZM10900" s="619"/>
      <c r="SZN10900" s="620"/>
      <c r="SZO10900" s="620"/>
      <c r="SZP10900" s="620"/>
      <c r="SZQ10900" s="617"/>
      <c r="SZR10900" s="618"/>
      <c r="SZS10900" s="619"/>
      <c r="SZT10900" s="620"/>
      <c r="SZU10900" s="620"/>
      <c r="SZV10900" s="620"/>
      <c r="SZW10900" s="617"/>
      <c r="SZX10900" s="618"/>
      <c r="SZY10900" s="619"/>
      <c r="SZZ10900" s="620"/>
      <c r="TAA10900" s="620"/>
      <c r="TAB10900" s="620"/>
      <c r="TAC10900" s="617"/>
      <c r="TAD10900" s="618"/>
      <c r="TAE10900" s="619"/>
      <c r="TAF10900" s="620"/>
      <c r="TAG10900" s="620"/>
      <c r="TAH10900" s="620"/>
      <c r="TAI10900" s="617"/>
      <c r="TAJ10900" s="618"/>
      <c r="TAK10900" s="619"/>
      <c r="TAL10900" s="620"/>
      <c r="TAM10900" s="620"/>
      <c r="TAN10900" s="620"/>
      <c r="TAO10900" s="617"/>
      <c r="TAP10900" s="618"/>
      <c r="TAQ10900" s="619"/>
      <c r="TAR10900" s="620"/>
      <c r="TAS10900" s="620"/>
      <c r="TAT10900" s="620"/>
      <c r="TAU10900" s="617"/>
      <c r="TAV10900" s="618"/>
      <c r="TAW10900" s="619"/>
      <c r="TAX10900" s="620"/>
      <c r="TAY10900" s="620"/>
      <c r="TAZ10900" s="620"/>
      <c r="TBA10900" s="617"/>
      <c r="TBB10900" s="618"/>
      <c r="TBC10900" s="619"/>
      <c r="TBD10900" s="620"/>
      <c r="TBE10900" s="620"/>
      <c r="TBF10900" s="620"/>
      <c r="TBG10900" s="617"/>
      <c r="TBH10900" s="618"/>
      <c r="TBI10900" s="619"/>
      <c r="TBJ10900" s="620"/>
      <c r="TBK10900" s="620"/>
      <c r="TBL10900" s="620"/>
      <c r="TBM10900" s="617"/>
      <c r="TBN10900" s="618"/>
      <c r="TBO10900" s="619"/>
      <c r="TBP10900" s="620"/>
      <c r="TBQ10900" s="620"/>
      <c r="TBR10900" s="620"/>
      <c r="TBS10900" s="617"/>
      <c r="TBT10900" s="618"/>
      <c r="TBU10900" s="619"/>
      <c r="TBV10900" s="620"/>
      <c r="TBW10900" s="620"/>
      <c r="TBX10900" s="620"/>
      <c r="TBY10900" s="617"/>
      <c r="TBZ10900" s="618"/>
      <c r="TCA10900" s="619"/>
      <c r="TCB10900" s="620"/>
      <c r="TCC10900" s="620"/>
      <c r="TCD10900" s="620"/>
      <c r="TCE10900" s="617"/>
      <c r="TCF10900" s="618"/>
      <c r="TCG10900" s="619"/>
      <c r="TCH10900" s="620"/>
      <c r="TCI10900" s="620"/>
      <c r="TCJ10900" s="620"/>
      <c r="TCK10900" s="617"/>
      <c r="TCL10900" s="618"/>
      <c r="TCM10900" s="619"/>
      <c r="TCN10900" s="620"/>
      <c r="TCO10900" s="620"/>
      <c r="TCP10900" s="620"/>
      <c r="TCQ10900" s="617"/>
      <c r="TCR10900" s="618"/>
      <c r="TCS10900" s="619"/>
      <c r="TCT10900" s="620"/>
      <c r="TCU10900" s="620"/>
      <c r="TCV10900" s="620"/>
      <c r="TCW10900" s="617"/>
      <c r="TCX10900" s="618"/>
      <c r="TCY10900" s="619"/>
      <c r="TCZ10900" s="620"/>
      <c r="TDA10900" s="620"/>
      <c r="TDB10900" s="620"/>
      <c r="TDC10900" s="617"/>
      <c r="TDD10900" s="618"/>
      <c r="TDE10900" s="619"/>
      <c r="TDF10900" s="620"/>
      <c r="TDG10900" s="620"/>
      <c r="TDH10900" s="620"/>
      <c r="TDI10900" s="617"/>
      <c r="TDJ10900" s="618"/>
      <c r="TDK10900" s="619"/>
      <c r="TDL10900" s="620"/>
      <c r="TDM10900" s="620"/>
      <c r="TDN10900" s="620"/>
      <c r="TDO10900" s="617"/>
      <c r="TDP10900" s="618"/>
      <c r="TDQ10900" s="619"/>
      <c r="TDR10900" s="620"/>
      <c r="TDS10900" s="620"/>
      <c r="TDT10900" s="620"/>
      <c r="TDU10900" s="617"/>
      <c r="TDV10900" s="618"/>
      <c r="TDW10900" s="619"/>
      <c r="TDX10900" s="620"/>
      <c r="TDY10900" s="620"/>
      <c r="TDZ10900" s="620"/>
      <c r="TEA10900" s="617"/>
      <c r="TEB10900" s="618"/>
      <c r="TEC10900" s="619"/>
      <c r="TED10900" s="620"/>
      <c r="TEE10900" s="620"/>
      <c r="TEF10900" s="620"/>
      <c r="TEG10900" s="617"/>
      <c r="TEH10900" s="618"/>
      <c r="TEI10900" s="619"/>
      <c r="TEJ10900" s="620"/>
      <c r="TEK10900" s="620"/>
      <c r="TEL10900" s="620"/>
      <c r="TEM10900" s="617"/>
      <c r="TEN10900" s="618"/>
      <c r="TEO10900" s="619"/>
      <c r="TEP10900" s="620"/>
      <c r="TEQ10900" s="620"/>
      <c r="TER10900" s="620"/>
      <c r="TES10900" s="617"/>
      <c r="TET10900" s="618"/>
      <c r="TEU10900" s="619"/>
      <c r="TEV10900" s="620"/>
      <c r="TEW10900" s="620"/>
      <c r="TEX10900" s="620"/>
      <c r="TEY10900" s="617"/>
      <c r="TEZ10900" s="618"/>
      <c r="TFA10900" s="619"/>
      <c r="TFB10900" s="620"/>
      <c r="TFC10900" s="620"/>
      <c r="TFD10900" s="620"/>
      <c r="TFE10900" s="617"/>
      <c r="TFF10900" s="618"/>
      <c r="TFG10900" s="619"/>
      <c r="TFH10900" s="620"/>
      <c r="TFI10900" s="620"/>
      <c r="TFJ10900" s="620"/>
      <c r="TFK10900" s="617"/>
      <c r="TFL10900" s="618"/>
      <c r="TFM10900" s="619"/>
      <c r="TFN10900" s="620"/>
      <c r="TFO10900" s="620"/>
      <c r="TFP10900" s="620"/>
      <c r="TFQ10900" s="617"/>
      <c r="TFR10900" s="618"/>
      <c r="TFS10900" s="619"/>
      <c r="TFT10900" s="620"/>
      <c r="TFU10900" s="620"/>
      <c r="TFV10900" s="620"/>
      <c r="TFW10900" s="617"/>
      <c r="TFX10900" s="618"/>
      <c r="TFY10900" s="619"/>
      <c r="TFZ10900" s="620"/>
      <c r="TGA10900" s="620"/>
      <c r="TGB10900" s="620"/>
      <c r="TGC10900" s="617"/>
      <c r="TGD10900" s="618"/>
      <c r="TGE10900" s="619"/>
      <c r="TGF10900" s="620"/>
      <c r="TGG10900" s="620"/>
      <c r="TGH10900" s="620"/>
      <c r="TGI10900" s="617"/>
      <c r="TGJ10900" s="618"/>
      <c r="TGK10900" s="619"/>
      <c r="TGL10900" s="620"/>
      <c r="TGM10900" s="620"/>
      <c r="TGN10900" s="620"/>
      <c r="TGO10900" s="617"/>
      <c r="TGP10900" s="618"/>
      <c r="TGQ10900" s="619"/>
      <c r="TGR10900" s="620"/>
      <c r="TGS10900" s="620"/>
      <c r="TGT10900" s="620"/>
      <c r="TGU10900" s="617"/>
      <c r="TGV10900" s="618"/>
      <c r="TGW10900" s="619"/>
      <c r="TGX10900" s="620"/>
      <c r="TGY10900" s="620"/>
      <c r="TGZ10900" s="620"/>
      <c r="THA10900" s="617"/>
      <c r="THB10900" s="618"/>
      <c r="THC10900" s="619"/>
      <c r="THD10900" s="620"/>
      <c r="THE10900" s="620"/>
      <c r="THF10900" s="620"/>
      <c r="THG10900" s="617"/>
      <c r="THH10900" s="618"/>
      <c r="THI10900" s="619"/>
      <c r="THJ10900" s="620"/>
      <c r="THK10900" s="620"/>
      <c r="THL10900" s="620"/>
      <c r="THM10900" s="617"/>
      <c r="THN10900" s="618"/>
      <c r="THO10900" s="619"/>
      <c r="THP10900" s="620"/>
      <c r="THQ10900" s="620"/>
      <c r="THR10900" s="620"/>
      <c r="THS10900" s="617"/>
      <c r="THT10900" s="618"/>
      <c r="THU10900" s="619"/>
      <c r="THV10900" s="620"/>
      <c r="THW10900" s="620"/>
      <c r="THX10900" s="620"/>
      <c r="THY10900" s="617"/>
      <c r="THZ10900" s="618"/>
      <c r="TIA10900" s="619"/>
      <c r="TIB10900" s="620"/>
      <c r="TIC10900" s="620"/>
      <c r="TID10900" s="620"/>
      <c r="TIE10900" s="617"/>
      <c r="TIF10900" s="618"/>
      <c r="TIG10900" s="619"/>
      <c r="TIH10900" s="620"/>
      <c r="TII10900" s="620"/>
      <c r="TIJ10900" s="620"/>
      <c r="TIK10900" s="617"/>
      <c r="TIL10900" s="618"/>
      <c r="TIM10900" s="619"/>
      <c r="TIN10900" s="620"/>
      <c r="TIO10900" s="620"/>
      <c r="TIP10900" s="620"/>
      <c r="TIQ10900" s="617"/>
      <c r="TIR10900" s="618"/>
      <c r="TIS10900" s="619"/>
      <c r="TIT10900" s="620"/>
      <c r="TIU10900" s="620"/>
      <c r="TIV10900" s="620"/>
      <c r="TIW10900" s="617"/>
      <c r="TIX10900" s="618"/>
      <c r="TIY10900" s="619"/>
      <c r="TIZ10900" s="620"/>
      <c r="TJA10900" s="620"/>
      <c r="TJB10900" s="620"/>
      <c r="TJC10900" s="617"/>
      <c r="TJD10900" s="618"/>
      <c r="TJE10900" s="619"/>
      <c r="TJF10900" s="620"/>
      <c r="TJG10900" s="620"/>
      <c r="TJH10900" s="620"/>
      <c r="TJI10900" s="617"/>
      <c r="TJJ10900" s="618"/>
      <c r="TJK10900" s="619"/>
      <c r="TJL10900" s="620"/>
      <c r="TJM10900" s="620"/>
      <c r="TJN10900" s="620"/>
      <c r="TJO10900" s="617"/>
      <c r="TJP10900" s="618"/>
      <c r="TJQ10900" s="619"/>
      <c r="TJR10900" s="620"/>
      <c r="TJS10900" s="620"/>
      <c r="TJT10900" s="620"/>
      <c r="TJU10900" s="617"/>
      <c r="TJV10900" s="618"/>
      <c r="TJW10900" s="619"/>
      <c r="TJX10900" s="620"/>
      <c r="TJY10900" s="620"/>
      <c r="TJZ10900" s="620"/>
      <c r="TKA10900" s="617"/>
      <c r="TKB10900" s="618"/>
      <c r="TKC10900" s="619"/>
      <c r="TKD10900" s="620"/>
      <c r="TKE10900" s="620"/>
      <c r="TKF10900" s="620"/>
      <c r="TKG10900" s="617"/>
      <c r="TKH10900" s="618"/>
      <c r="TKI10900" s="619"/>
      <c r="TKJ10900" s="620"/>
      <c r="TKK10900" s="620"/>
      <c r="TKL10900" s="620"/>
      <c r="TKM10900" s="617"/>
      <c r="TKN10900" s="618"/>
      <c r="TKO10900" s="619"/>
      <c r="TKP10900" s="620"/>
      <c r="TKQ10900" s="620"/>
      <c r="TKR10900" s="620"/>
      <c r="TKS10900" s="617"/>
      <c r="TKT10900" s="618"/>
      <c r="TKU10900" s="619"/>
      <c r="TKV10900" s="620"/>
      <c r="TKW10900" s="620"/>
      <c r="TKX10900" s="620"/>
      <c r="TKY10900" s="617"/>
      <c r="TKZ10900" s="618"/>
      <c r="TLA10900" s="619"/>
      <c r="TLB10900" s="620"/>
      <c r="TLC10900" s="620"/>
      <c r="TLD10900" s="620"/>
      <c r="TLE10900" s="617"/>
      <c r="TLF10900" s="618"/>
      <c r="TLG10900" s="619"/>
      <c r="TLH10900" s="620"/>
      <c r="TLI10900" s="620"/>
      <c r="TLJ10900" s="620"/>
      <c r="TLK10900" s="617"/>
      <c r="TLL10900" s="618"/>
      <c r="TLM10900" s="619"/>
      <c r="TLN10900" s="620"/>
      <c r="TLO10900" s="620"/>
      <c r="TLP10900" s="620"/>
      <c r="TLQ10900" s="617"/>
      <c r="TLR10900" s="618"/>
      <c r="TLS10900" s="619"/>
      <c r="TLT10900" s="620"/>
      <c r="TLU10900" s="620"/>
      <c r="TLV10900" s="620"/>
      <c r="TLW10900" s="617"/>
      <c r="TLX10900" s="618"/>
      <c r="TLY10900" s="619"/>
      <c r="TLZ10900" s="620"/>
      <c r="TMA10900" s="620"/>
      <c r="TMB10900" s="620"/>
      <c r="TMC10900" s="617"/>
      <c r="TMD10900" s="618"/>
      <c r="TME10900" s="619"/>
      <c r="TMF10900" s="620"/>
      <c r="TMG10900" s="620"/>
      <c r="TMH10900" s="620"/>
      <c r="TMI10900" s="617"/>
      <c r="TMJ10900" s="618"/>
      <c r="TMK10900" s="619"/>
      <c r="TML10900" s="620"/>
      <c r="TMM10900" s="620"/>
      <c r="TMN10900" s="620"/>
      <c r="TMO10900" s="617"/>
      <c r="TMP10900" s="618"/>
      <c r="TMQ10900" s="619"/>
      <c r="TMR10900" s="620"/>
      <c r="TMS10900" s="620"/>
      <c r="TMT10900" s="620"/>
      <c r="TMU10900" s="617"/>
      <c r="TMV10900" s="618"/>
      <c r="TMW10900" s="619"/>
      <c r="TMX10900" s="620"/>
      <c r="TMY10900" s="620"/>
      <c r="TMZ10900" s="620"/>
      <c r="TNA10900" s="617"/>
      <c r="TNB10900" s="618"/>
      <c r="TNC10900" s="619"/>
      <c r="TND10900" s="620"/>
      <c r="TNE10900" s="620"/>
      <c r="TNF10900" s="620"/>
      <c r="TNG10900" s="617"/>
      <c r="TNH10900" s="618"/>
      <c r="TNI10900" s="619"/>
      <c r="TNJ10900" s="620"/>
      <c r="TNK10900" s="620"/>
      <c r="TNL10900" s="620"/>
      <c r="TNM10900" s="617"/>
      <c r="TNN10900" s="618"/>
      <c r="TNO10900" s="619"/>
      <c r="TNP10900" s="620"/>
      <c r="TNQ10900" s="620"/>
      <c r="TNR10900" s="620"/>
      <c r="TNS10900" s="617"/>
      <c r="TNT10900" s="618"/>
      <c r="TNU10900" s="619"/>
      <c r="TNV10900" s="620"/>
      <c r="TNW10900" s="620"/>
      <c r="TNX10900" s="620"/>
      <c r="TNY10900" s="617"/>
      <c r="TNZ10900" s="618"/>
      <c r="TOA10900" s="619"/>
      <c r="TOB10900" s="620"/>
      <c r="TOC10900" s="620"/>
      <c r="TOD10900" s="620"/>
      <c r="TOE10900" s="617"/>
      <c r="TOF10900" s="618"/>
      <c r="TOG10900" s="619"/>
      <c r="TOH10900" s="620"/>
      <c r="TOI10900" s="620"/>
      <c r="TOJ10900" s="620"/>
      <c r="TOK10900" s="617"/>
      <c r="TOL10900" s="618"/>
      <c r="TOM10900" s="619"/>
      <c r="TON10900" s="620"/>
      <c r="TOO10900" s="620"/>
      <c r="TOP10900" s="620"/>
      <c r="TOQ10900" s="617"/>
      <c r="TOR10900" s="618"/>
      <c r="TOS10900" s="619"/>
      <c r="TOT10900" s="620"/>
      <c r="TOU10900" s="620"/>
      <c r="TOV10900" s="620"/>
      <c r="TOW10900" s="617"/>
      <c r="TOX10900" s="618"/>
      <c r="TOY10900" s="619"/>
      <c r="TOZ10900" s="620"/>
      <c r="TPA10900" s="620"/>
      <c r="TPB10900" s="620"/>
      <c r="TPC10900" s="617"/>
      <c r="TPD10900" s="618"/>
      <c r="TPE10900" s="619"/>
      <c r="TPF10900" s="620"/>
      <c r="TPG10900" s="620"/>
      <c r="TPH10900" s="620"/>
      <c r="TPI10900" s="617"/>
      <c r="TPJ10900" s="618"/>
      <c r="TPK10900" s="619"/>
      <c r="TPL10900" s="620"/>
      <c r="TPM10900" s="620"/>
      <c r="TPN10900" s="620"/>
      <c r="TPO10900" s="617"/>
      <c r="TPP10900" s="618"/>
      <c r="TPQ10900" s="619"/>
      <c r="TPR10900" s="620"/>
      <c r="TPS10900" s="620"/>
      <c r="TPT10900" s="620"/>
      <c r="TPU10900" s="617"/>
      <c r="TPV10900" s="618"/>
      <c r="TPW10900" s="619"/>
      <c r="TPX10900" s="620"/>
      <c r="TPY10900" s="620"/>
      <c r="TPZ10900" s="620"/>
      <c r="TQA10900" s="617"/>
      <c r="TQB10900" s="618"/>
      <c r="TQC10900" s="619"/>
      <c r="TQD10900" s="620"/>
      <c r="TQE10900" s="620"/>
      <c r="TQF10900" s="620"/>
      <c r="TQG10900" s="617"/>
      <c r="TQH10900" s="618"/>
      <c r="TQI10900" s="619"/>
      <c r="TQJ10900" s="620"/>
      <c r="TQK10900" s="620"/>
      <c r="TQL10900" s="620"/>
      <c r="TQM10900" s="617"/>
      <c r="TQN10900" s="618"/>
      <c r="TQO10900" s="619"/>
      <c r="TQP10900" s="620"/>
      <c r="TQQ10900" s="620"/>
      <c r="TQR10900" s="620"/>
      <c r="TQS10900" s="617"/>
      <c r="TQT10900" s="618"/>
      <c r="TQU10900" s="619"/>
      <c r="TQV10900" s="620"/>
      <c r="TQW10900" s="620"/>
      <c r="TQX10900" s="620"/>
      <c r="TQY10900" s="617"/>
      <c r="TQZ10900" s="618"/>
      <c r="TRA10900" s="619"/>
      <c r="TRB10900" s="620"/>
      <c r="TRC10900" s="620"/>
      <c r="TRD10900" s="620"/>
      <c r="TRE10900" s="617"/>
      <c r="TRF10900" s="618"/>
      <c r="TRG10900" s="619"/>
      <c r="TRH10900" s="620"/>
      <c r="TRI10900" s="620"/>
      <c r="TRJ10900" s="620"/>
      <c r="TRK10900" s="617"/>
      <c r="TRL10900" s="618"/>
      <c r="TRM10900" s="619"/>
      <c r="TRN10900" s="620"/>
      <c r="TRO10900" s="620"/>
      <c r="TRP10900" s="620"/>
      <c r="TRQ10900" s="617"/>
      <c r="TRR10900" s="618"/>
      <c r="TRS10900" s="619"/>
      <c r="TRT10900" s="620"/>
      <c r="TRU10900" s="620"/>
      <c r="TRV10900" s="620"/>
      <c r="TRW10900" s="617"/>
      <c r="TRX10900" s="618"/>
      <c r="TRY10900" s="619"/>
      <c r="TRZ10900" s="620"/>
      <c r="TSA10900" s="620"/>
      <c r="TSB10900" s="620"/>
      <c r="TSC10900" s="617"/>
      <c r="TSD10900" s="618"/>
      <c r="TSE10900" s="619"/>
      <c r="TSF10900" s="620"/>
      <c r="TSG10900" s="620"/>
      <c r="TSH10900" s="620"/>
      <c r="TSI10900" s="617"/>
      <c r="TSJ10900" s="618"/>
      <c r="TSK10900" s="619"/>
      <c r="TSL10900" s="620"/>
      <c r="TSM10900" s="620"/>
      <c r="TSN10900" s="620"/>
      <c r="TSO10900" s="617"/>
      <c r="TSP10900" s="618"/>
      <c r="TSQ10900" s="619"/>
      <c r="TSR10900" s="620"/>
      <c r="TSS10900" s="620"/>
      <c r="TST10900" s="620"/>
      <c r="TSU10900" s="617"/>
      <c r="TSV10900" s="618"/>
      <c r="TSW10900" s="619"/>
      <c r="TSX10900" s="620"/>
      <c r="TSY10900" s="620"/>
      <c r="TSZ10900" s="620"/>
      <c r="TTA10900" s="617"/>
      <c r="TTB10900" s="618"/>
      <c r="TTC10900" s="619"/>
      <c r="TTD10900" s="620"/>
      <c r="TTE10900" s="620"/>
      <c r="TTF10900" s="620"/>
      <c r="TTG10900" s="617"/>
      <c r="TTH10900" s="618"/>
      <c r="TTI10900" s="619"/>
      <c r="TTJ10900" s="620"/>
      <c r="TTK10900" s="620"/>
      <c r="TTL10900" s="620"/>
      <c r="TTM10900" s="617"/>
      <c r="TTN10900" s="618"/>
      <c r="TTO10900" s="619"/>
      <c r="TTP10900" s="620"/>
      <c r="TTQ10900" s="620"/>
      <c r="TTR10900" s="620"/>
      <c r="TTS10900" s="617"/>
      <c r="TTT10900" s="618"/>
      <c r="TTU10900" s="619"/>
      <c r="TTV10900" s="620"/>
      <c r="TTW10900" s="620"/>
      <c r="TTX10900" s="620"/>
      <c r="TTY10900" s="617"/>
      <c r="TTZ10900" s="618"/>
      <c r="TUA10900" s="619"/>
      <c r="TUB10900" s="620"/>
      <c r="TUC10900" s="620"/>
      <c r="TUD10900" s="620"/>
      <c r="TUE10900" s="617"/>
      <c r="TUF10900" s="618"/>
      <c r="TUG10900" s="619"/>
      <c r="TUH10900" s="620"/>
      <c r="TUI10900" s="620"/>
      <c r="TUJ10900" s="620"/>
      <c r="TUK10900" s="617"/>
      <c r="TUL10900" s="618"/>
      <c r="TUM10900" s="619"/>
      <c r="TUN10900" s="620"/>
      <c r="TUO10900" s="620"/>
      <c r="TUP10900" s="620"/>
      <c r="TUQ10900" s="617"/>
      <c r="TUR10900" s="618"/>
      <c r="TUS10900" s="619"/>
      <c r="TUT10900" s="620"/>
      <c r="TUU10900" s="620"/>
      <c r="TUV10900" s="620"/>
      <c r="TUW10900" s="617"/>
      <c r="TUX10900" s="618"/>
      <c r="TUY10900" s="619"/>
      <c r="TUZ10900" s="620"/>
      <c r="TVA10900" s="620"/>
      <c r="TVB10900" s="620"/>
      <c r="TVC10900" s="617"/>
      <c r="TVD10900" s="618"/>
      <c r="TVE10900" s="619"/>
      <c r="TVF10900" s="620"/>
      <c r="TVG10900" s="620"/>
      <c r="TVH10900" s="620"/>
      <c r="TVI10900" s="617"/>
      <c r="TVJ10900" s="618"/>
      <c r="TVK10900" s="619"/>
      <c r="TVL10900" s="620"/>
      <c r="TVM10900" s="620"/>
      <c r="TVN10900" s="620"/>
      <c r="TVO10900" s="617"/>
      <c r="TVP10900" s="618"/>
      <c r="TVQ10900" s="619"/>
      <c r="TVR10900" s="620"/>
      <c r="TVS10900" s="620"/>
      <c r="TVT10900" s="620"/>
      <c r="TVU10900" s="617"/>
      <c r="TVV10900" s="618"/>
      <c r="TVW10900" s="619"/>
      <c r="TVX10900" s="620"/>
      <c r="TVY10900" s="620"/>
      <c r="TVZ10900" s="620"/>
      <c r="TWA10900" s="617"/>
      <c r="TWB10900" s="618"/>
      <c r="TWC10900" s="619"/>
      <c r="TWD10900" s="620"/>
      <c r="TWE10900" s="620"/>
      <c r="TWF10900" s="620"/>
      <c r="TWG10900" s="617"/>
      <c r="TWH10900" s="618"/>
      <c r="TWI10900" s="619"/>
      <c r="TWJ10900" s="620"/>
      <c r="TWK10900" s="620"/>
      <c r="TWL10900" s="620"/>
      <c r="TWM10900" s="617"/>
      <c r="TWN10900" s="618"/>
      <c r="TWO10900" s="619"/>
      <c r="TWP10900" s="620"/>
      <c r="TWQ10900" s="620"/>
      <c r="TWR10900" s="620"/>
      <c r="TWS10900" s="617"/>
      <c r="TWT10900" s="618"/>
      <c r="TWU10900" s="619"/>
      <c r="TWV10900" s="620"/>
      <c r="TWW10900" s="620"/>
      <c r="TWX10900" s="620"/>
      <c r="TWY10900" s="617"/>
      <c r="TWZ10900" s="618"/>
      <c r="TXA10900" s="619"/>
      <c r="TXB10900" s="620"/>
      <c r="TXC10900" s="620"/>
      <c r="TXD10900" s="620"/>
      <c r="TXE10900" s="617"/>
      <c r="TXF10900" s="618"/>
      <c r="TXG10900" s="619"/>
      <c r="TXH10900" s="620"/>
      <c r="TXI10900" s="620"/>
      <c r="TXJ10900" s="620"/>
      <c r="TXK10900" s="617"/>
      <c r="TXL10900" s="618"/>
      <c r="TXM10900" s="619"/>
      <c r="TXN10900" s="620"/>
      <c r="TXO10900" s="620"/>
      <c r="TXP10900" s="620"/>
      <c r="TXQ10900" s="617"/>
      <c r="TXR10900" s="618"/>
      <c r="TXS10900" s="619"/>
      <c r="TXT10900" s="620"/>
      <c r="TXU10900" s="620"/>
      <c r="TXV10900" s="620"/>
      <c r="TXW10900" s="617"/>
      <c r="TXX10900" s="618"/>
      <c r="TXY10900" s="619"/>
      <c r="TXZ10900" s="620"/>
      <c r="TYA10900" s="620"/>
      <c r="TYB10900" s="620"/>
      <c r="TYC10900" s="617"/>
      <c r="TYD10900" s="618"/>
      <c r="TYE10900" s="619"/>
      <c r="TYF10900" s="620"/>
      <c r="TYG10900" s="620"/>
      <c r="TYH10900" s="620"/>
      <c r="TYI10900" s="617"/>
      <c r="TYJ10900" s="618"/>
      <c r="TYK10900" s="619"/>
      <c r="TYL10900" s="620"/>
      <c r="TYM10900" s="620"/>
      <c r="TYN10900" s="620"/>
      <c r="TYO10900" s="617"/>
      <c r="TYP10900" s="618"/>
      <c r="TYQ10900" s="619"/>
      <c r="TYR10900" s="620"/>
      <c r="TYS10900" s="620"/>
      <c r="TYT10900" s="620"/>
      <c r="TYU10900" s="617"/>
      <c r="TYV10900" s="618"/>
      <c r="TYW10900" s="619"/>
      <c r="TYX10900" s="620"/>
      <c r="TYY10900" s="620"/>
      <c r="TYZ10900" s="620"/>
      <c r="TZA10900" s="617"/>
      <c r="TZB10900" s="618"/>
      <c r="TZC10900" s="619"/>
      <c r="TZD10900" s="620"/>
      <c r="TZE10900" s="620"/>
      <c r="TZF10900" s="620"/>
      <c r="TZG10900" s="617"/>
      <c r="TZH10900" s="618"/>
      <c r="TZI10900" s="619"/>
      <c r="TZJ10900" s="620"/>
      <c r="TZK10900" s="620"/>
      <c r="TZL10900" s="620"/>
      <c r="TZM10900" s="617"/>
      <c r="TZN10900" s="618"/>
      <c r="TZO10900" s="619"/>
      <c r="TZP10900" s="620"/>
      <c r="TZQ10900" s="620"/>
      <c r="TZR10900" s="620"/>
      <c r="TZS10900" s="617"/>
      <c r="TZT10900" s="618"/>
      <c r="TZU10900" s="619"/>
      <c r="TZV10900" s="620"/>
      <c r="TZW10900" s="620"/>
      <c r="TZX10900" s="620"/>
      <c r="TZY10900" s="617"/>
      <c r="TZZ10900" s="618"/>
      <c r="UAA10900" s="619"/>
      <c r="UAB10900" s="620"/>
      <c r="UAC10900" s="620"/>
      <c r="UAD10900" s="620"/>
      <c r="UAE10900" s="617"/>
      <c r="UAF10900" s="618"/>
      <c r="UAG10900" s="619"/>
      <c r="UAH10900" s="620"/>
      <c r="UAI10900" s="620"/>
      <c r="UAJ10900" s="620"/>
      <c r="UAK10900" s="617"/>
      <c r="UAL10900" s="618"/>
      <c r="UAM10900" s="619"/>
      <c r="UAN10900" s="620"/>
      <c r="UAO10900" s="620"/>
      <c r="UAP10900" s="620"/>
      <c r="UAQ10900" s="617"/>
      <c r="UAR10900" s="618"/>
      <c r="UAS10900" s="619"/>
      <c r="UAT10900" s="620"/>
      <c r="UAU10900" s="620"/>
      <c r="UAV10900" s="620"/>
      <c r="UAW10900" s="617"/>
      <c r="UAX10900" s="618"/>
      <c r="UAY10900" s="619"/>
      <c r="UAZ10900" s="620"/>
      <c r="UBA10900" s="620"/>
      <c r="UBB10900" s="620"/>
      <c r="UBC10900" s="617"/>
      <c r="UBD10900" s="618"/>
      <c r="UBE10900" s="619"/>
      <c r="UBF10900" s="620"/>
      <c r="UBG10900" s="620"/>
      <c r="UBH10900" s="620"/>
      <c r="UBI10900" s="617"/>
      <c r="UBJ10900" s="618"/>
      <c r="UBK10900" s="619"/>
      <c r="UBL10900" s="620"/>
      <c r="UBM10900" s="620"/>
      <c r="UBN10900" s="620"/>
      <c r="UBO10900" s="617"/>
      <c r="UBP10900" s="618"/>
      <c r="UBQ10900" s="619"/>
      <c r="UBR10900" s="620"/>
      <c r="UBS10900" s="620"/>
      <c r="UBT10900" s="620"/>
      <c r="UBU10900" s="617"/>
      <c r="UBV10900" s="618"/>
      <c r="UBW10900" s="619"/>
      <c r="UBX10900" s="620"/>
      <c r="UBY10900" s="620"/>
      <c r="UBZ10900" s="620"/>
      <c r="UCA10900" s="617"/>
      <c r="UCB10900" s="618"/>
      <c r="UCC10900" s="619"/>
      <c r="UCD10900" s="620"/>
      <c r="UCE10900" s="620"/>
      <c r="UCF10900" s="620"/>
      <c r="UCG10900" s="617"/>
      <c r="UCH10900" s="618"/>
      <c r="UCI10900" s="619"/>
      <c r="UCJ10900" s="620"/>
      <c r="UCK10900" s="620"/>
      <c r="UCL10900" s="620"/>
      <c r="UCM10900" s="617"/>
      <c r="UCN10900" s="618"/>
      <c r="UCO10900" s="619"/>
      <c r="UCP10900" s="620"/>
      <c r="UCQ10900" s="620"/>
      <c r="UCR10900" s="620"/>
      <c r="UCS10900" s="617"/>
      <c r="UCT10900" s="618"/>
      <c r="UCU10900" s="619"/>
      <c r="UCV10900" s="620"/>
      <c r="UCW10900" s="620"/>
      <c r="UCX10900" s="620"/>
      <c r="UCY10900" s="617"/>
      <c r="UCZ10900" s="618"/>
      <c r="UDA10900" s="619"/>
      <c r="UDB10900" s="620"/>
      <c r="UDC10900" s="620"/>
      <c r="UDD10900" s="620"/>
      <c r="UDE10900" s="617"/>
      <c r="UDF10900" s="618"/>
      <c r="UDG10900" s="619"/>
      <c r="UDH10900" s="620"/>
      <c r="UDI10900" s="620"/>
      <c r="UDJ10900" s="620"/>
      <c r="UDK10900" s="617"/>
      <c r="UDL10900" s="618"/>
      <c r="UDM10900" s="619"/>
      <c r="UDN10900" s="620"/>
      <c r="UDO10900" s="620"/>
      <c r="UDP10900" s="620"/>
      <c r="UDQ10900" s="617"/>
      <c r="UDR10900" s="618"/>
      <c r="UDS10900" s="619"/>
      <c r="UDT10900" s="620"/>
      <c r="UDU10900" s="620"/>
      <c r="UDV10900" s="620"/>
      <c r="UDW10900" s="617"/>
      <c r="UDX10900" s="618"/>
      <c r="UDY10900" s="619"/>
      <c r="UDZ10900" s="620"/>
      <c r="UEA10900" s="620"/>
      <c r="UEB10900" s="620"/>
      <c r="UEC10900" s="617"/>
      <c r="UED10900" s="618"/>
      <c r="UEE10900" s="619"/>
      <c r="UEF10900" s="620"/>
      <c r="UEG10900" s="620"/>
      <c r="UEH10900" s="620"/>
      <c r="UEI10900" s="617"/>
      <c r="UEJ10900" s="618"/>
      <c r="UEK10900" s="619"/>
      <c r="UEL10900" s="620"/>
      <c r="UEM10900" s="620"/>
      <c r="UEN10900" s="620"/>
      <c r="UEO10900" s="617"/>
      <c r="UEP10900" s="618"/>
      <c r="UEQ10900" s="619"/>
      <c r="UER10900" s="620"/>
      <c r="UES10900" s="620"/>
      <c r="UET10900" s="620"/>
      <c r="UEU10900" s="617"/>
      <c r="UEV10900" s="618"/>
      <c r="UEW10900" s="619"/>
      <c r="UEX10900" s="620"/>
      <c r="UEY10900" s="620"/>
      <c r="UEZ10900" s="620"/>
      <c r="UFA10900" s="617"/>
      <c r="UFB10900" s="618"/>
      <c r="UFC10900" s="619"/>
      <c r="UFD10900" s="620"/>
      <c r="UFE10900" s="620"/>
      <c r="UFF10900" s="620"/>
      <c r="UFG10900" s="617"/>
      <c r="UFH10900" s="618"/>
      <c r="UFI10900" s="619"/>
      <c r="UFJ10900" s="620"/>
      <c r="UFK10900" s="620"/>
      <c r="UFL10900" s="620"/>
      <c r="UFM10900" s="617"/>
      <c r="UFN10900" s="618"/>
      <c r="UFO10900" s="619"/>
      <c r="UFP10900" s="620"/>
      <c r="UFQ10900" s="620"/>
      <c r="UFR10900" s="620"/>
      <c r="UFS10900" s="617"/>
      <c r="UFT10900" s="618"/>
      <c r="UFU10900" s="619"/>
      <c r="UFV10900" s="620"/>
      <c r="UFW10900" s="620"/>
      <c r="UFX10900" s="620"/>
      <c r="UFY10900" s="617"/>
      <c r="UFZ10900" s="618"/>
      <c r="UGA10900" s="619"/>
      <c r="UGB10900" s="620"/>
      <c r="UGC10900" s="620"/>
      <c r="UGD10900" s="620"/>
      <c r="UGE10900" s="617"/>
      <c r="UGF10900" s="618"/>
      <c r="UGG10900" s="619"/>
      <c r="UGH10900" s="620"/>
      <c r="UGI10900" s="620"/>
      <c r="UGJ10900" s="620"/>
      <c r="UGK10900" s="617"/>
      <c r="UGL10900" s="618"/>
      <c r="UGM10900" s="619"/>
      <c r="UGN10900" s="620"/>
      <c r="UGO10900" s="620"/>
      <c r="UGP10900" s="620"/>
      <c r="UGQ10900" s="617"/>
      <c r="UGR10900" s="618"/>
      <c r="UGS10900" s="619"/>
      <c r="UGT10900" s="620"/>
      <c r="UGU10900" s="620"/>
      <c r="UGV10900" s="620"/>
      <c r="UGW10900" s="617"/>
      <c r="UGX10900" s="618"/>
      <c r="UGY10900" s="619"/>
      <c r="UGZ10900" s="620"/>
      <c r="UHA10900" s="620"/>
      <c r="UHB10900" s="620"/>
      <c r="UHC10900" s="617"/>
      <c r="UHD10900" s="618"/>
      <c r="UHE10900" s="619"/>
      <c r="UHF10900" s="620"/>
      <c r="UHG10900" s="620"/>
      <c r="UHH10900" s="620"/>
      <c r="UHI10900" s="617"/>
      <c r="UHJ10900" s="618"/>
      <c r="UHK10900" s="619"/>
      <c r="UHL10900" s="620"/>
      <c r="UHM10900" s="620"/>
      <c r="UHN10900" s="620"/>
      <c r="UHO10900" s="617"/>
      <c r="UHP10900" s="618"/>
      <c r="UHQ10900" s="619"/>
      <c r="UHR10900" s="620"/>
      <c r="UHS10900" s="620"/>
      <c r="UHT10900" s="620"/>
      <c r="UHU10900" s="617"/>
      <c r="UHV10900" s="618"/>
      <c r="UHW10900" s="619"/>
      <c r="UHX10900" s="620"/>
      <c r="UHY10900" s="620"/>
      <c r="UHZ10900" s="620"/>
      <c r="UIA10900" s="617"/>
      <c r="UIB10900" s="618"/>
      <c r="UIC10900" s="619"/>
      <c r="UID10900" s="620"/>
      <c r="UIE10900" s="620"/>
      <c r="UIF10900" s="620"/>
      <c r="UIG10900" s="617"/>
      <c r="UIH10900" s="618"/>
      <c r="UII10900" s="619"/>
      <c r="UIJ10900" s="620"/>
      <c r="UIK10900" s="620"/>
      <c r="UIL10900" s="620"/>
      <c r="UIM10900" s="617"/>
      <c r="UIN10900" s="618"/>
      <c r="UIO10900" s="619"/>
      <c r="UIP10900" s="620"/>
      <c r="UIQ10900" s="620"/>
      <c r="UIR10900" s="620"/>
      <c r="UIS10900" s="617"/>
      <c r="UIT10900" s="618"/>
      <c r="UIU10900" s="619"/>
      <c r="UIV10900" s="620"/>
      <c r="UIW10900" s="620"/>
      <c r="UIX10900" s="620"/>
      <c r="UIY10900" s="617"/>
      <c r="UIZ10900" s="618"/>
      <c r="UJA10900" s="619"/>
      <c r="UJB10900" s="620"/>
      <c r="UJC10900" s="620"/>
      <c r="UJD10900" s="620"/>
      <c r="UJE10900" s="617"/>
      <c r="UJF10900" s="618"/>
      <c r="UJG10900" s="619"/>
      <c r="UJH10900" s="620"/>
      <c r="UJI10900" s="620"/>
      <c r="UJJ10900" s="620"/>
      <c r="UJK10900" s="617"/>
      <c r="UJL10900" s="618"/>
      <c r="UJM10900" s="619"/>
      <c r="UJN10900" s="620"/>
      <c r="UJO10900" s="620"/>
      <c r="UJP10900" s="620"/>
      <c r="UJQ10900" s="617"/>
      <c r="UJR10900" s="618"/>
      <c r="UJS10900" s="619"/>
      <c r="UJT10900" s="620"/>
      <c r="UJU10900" s="620"/>
      <c r="UJV10900" s="620"/>
      <c r="UJW10900" s="617"/>
      <c r="UJX10900" s="618"/>
      <c r="UJY10900" s="619"/>
      <c r="UJZ10900" s="620"/>
      <c r="UKA10900" s="620"/>
      <c r="UKB10900" s="620"/>
      <c r="UKC10900" s="617"/>
      <c r="UKD10900" s="618"/>
      <c r="UKE10900" s="619"/>
      <c r="UKF10900" s="620"/>
      <c r="UKG10900" s="620"/>
      <c r="UKH10900" s="620"/>
      <c r="UKI10900" s="617"/>
      <c r="UKJ10900" s="618"/>
      <c r="UKK10900" s="619"/>
      <c r="UKL10900" s="620"/>
      <c r="UKM10900" s="620"/>
      <c r="UKN10900" s="620"/>
      <c r="UKO10900" s="617"/>
      <c r="UKP10900" s="618"/>
      <c r="UKQ10900" s="619"/>
      <c r="UKR10900" s="620"/>
      <c r="UKS10900" s="620"/>
      <c r="UKT10900" s="620"/>
      <c r="UKU10900" s="617"/>
      <c r="UKV10900" s="618"/>
      <c r="UKW10900" s="619"/>
      <c r="UKX10900" s="620"/>
      <c r="UKY10900" s="620"/>
      <c r="UKZ10900" s="620"/>
      <c r="ULA10900" s="617"/>
      <c r="ULB10900" s="618"/>
      <c r="ULC10900" s="619"/>
      <c r="ULD10900" s="620"/>
      <c r="ULE10900" s="620"/>
      <c r="ULF10900" s="620"/>
      <c r="ULG10900" s="617"/>
      <c r="ULH10900" s="618"/>
      <c r="ULI10900" s="619"/>
      <c r="ULJ10900" s="620"/>
      <c r="ULK10900" s="620"/>
      <c r="ULL10900" s="620"/>
      <c r="ULM10900" s="617"/>
      <c r="ULN10900" s="618"/>
      <c r="ULO10900" s="619"/>
      <c r="ULP10900" s="620"/>
      <c r="ULQ10900" s="620"/>
      <c r="ULR10900" s="620"/>
      <c r="ULS10900" s="617"/>
      <c r="ULT10900" s="618"/>
      <c r="ULU10900" s="619"/>
      <c r="ULV10900" s="620"/>
      <c r="ULW10900" s="620"/>
      <c r="ULX10900" s="620"/>
      <c r="ULY10900" s="617"/>
      <c r="ULZ10900" s="618"/>
      <c r="UMA10900" s="619"/>
      <c r="UMB10900" s="620"/>
      <c r="UMC10900" s="620"/>
      <c r="UMD10900" s="620"/>
      <c r="UME10900" s="617"/>
      <c r="UMF10900" s="618"/>
      <c r="UMG10900" s="619"/>
      <c r="UMH10900" s="620"/>
      <c r="UMI10900" s="620"/>
      <c r="UMJ10900" s="620"/>
      <c r="UMK10900" s="617"/>
      <c r="UML10900" s="618"/>
      <c r="UMM10900" s="619"/>
      <c r="UMN10900" s="620"/>
      <c r="UMO10900" s="620"/>
      <c r="UMP10900" s="620"/>
      <c r="UMQ10900" s="617"/>
      <c r="UMR10900" s="618"/>
      <c r="UMS10900" s="619"/>
      <c r="UMT10900" s="620"/>
      <c r="UMU10900" s="620"/>
      <c r="UMV10900" s="620"/>
      <c r="UMW10900" s="617"/>
      <c r="UMX10900" s="618"/>
      <c r="UMY10900" s="619"/>
      <c r="UMZ10900" s="620"/>
      <c r="UNA10900" s="620"/>
      <c r="UNB10900" s="620"/>
      <c r="UNC10900" s="617"/>
      <c r="UND10900" s="618"/>
      <c r="UNE10900" s="619"/>
      <c r="UNF10900" s="620"/>
      <c r="UNG10900" s="620"/>
      <c r="UNH10900" s="620"/>
      <c r="UNI10900" s="617"/>
      <c r="UNJ10900" s="618"/>
      <c r="UNK10900" s="619"/>
      <c r="UNL10900" s="620"/>
      <c r="UNM10900" s="620"/>
      <c r="UNN10900" s="620"/>
      <c r="UNO10900" s="617"/>
      <c r="UNP10900" s="618"/>
      <c r="UNQ10900" s="619"/>
      <c r="UNR10900" s="620"/>
      <c r="UNS10900" s="620"/>
      <c r="UNT10900" s="620"/>
      <c r="UNU10900" s="617"/>
      <c r="UNV10900" s="618"/>
      <c r="UNW10900" s="619"/>
      <c r="UNX10900" s="620"/>
      <c r="UNY10900" s="620"/>
      <c r="UNZ10900" s="620"/>
      <c r="UOA10900" s="617"/>
      <c r="UOB10900" s="618"/>
      <c r="UOC10900" s="619"/>
      <c r="UOD10900" s="620"/>
      <c r="UOE10900" s="620"/>
      <c r="UOF10900" s="620"/>
      <c r="UOG10900" s="617"/>
      <c r="UOH10900" s="618"/>
      <c r="UOI10900" s="619"/>
      <c r="UOJ10900" s="620"/>
      <c r="UOK10900" s="620"/>
      <c r="UOL10900" s="620"/>
      <c r="UOM10900" s="617"/>
      <c r="UON10900" s="618"/>
      <c r="UOO10900" s="619"/>
      <c r="UOP10900" s="620"/>
      <c r="UOQ10900" s="620"/>
      <c r="UOR10900" s="620"/>
      <c r="UOS10900" s="617"/>
      <c r="UOT10900" s="618"/>
      <c r="UOU10900" s="619"/>
      <c r="UOV10900" s="620"/>
      <c r="UOW10900" s="620"/>
      <c r="UOX10900" s="620"/>
      <c r="UOY10900" s="617"/>
      <c r="UOZ10900" s="618"/>
      <c r="UPA10900" s="619"/>
      <c r="UPB10900" s="620"/>
      <c r="UPC10900" s="620"/>
      <c r="UPD10900" s="620"/>
      <c r="UPE10900" s="617"/>
      <c r="UPF10900" s="618"/>
      <c r="UPG10900" s="619"/>
      <c r="UPH10900" s="620"/>
      <c r="UPI10900" s="620"/>
      <c r="UPJ10900" s="620"/>
      <c r="UPK10900" s="617"/>
      <c r="UPL10900" s="618"/>
      <c r="UPM10900" s="619"/>
      <c r="UPN10900" s="620"/>
      <c r="UPO10900" s="620"/>
      <c r="UPP10900" s="620"/>
      <c r="UPQ10900" s="617"/>
      <c r="UPR10900" s="618"/>
      <c r="UPS10900" s="619"/>
      <c r="UPT10900" s="620"/>
      <c r="UPU10900" s="620"/>
      <c r="UPV10900" s="620"/>
      <c r="UPW10900" s="617"/>
      <c r="UPX10900" s="618"/>
      <c r="UPY10900" s="619"/>
      <c r="UPZ10900" s="620"/>
      <c r="UQA10900" s="620"/>
      <c r="UQB10900" s="620"/>
      <c r="UQC10900" s="617"/>
      <c r="UQD10900" s="618"/>
      <c r="UQE10900" s="619"/>
      <c r="UQF10900" s="620"/>
      <c r="UQG10900" s="620"/>
      <c r="UQH10900" s="620"/>
      <c r="UQI10900" s="617"/>
      <c r="UQJ10900" s="618"/>
      <c r="UQK10900" s="619"/>
      <c r="UQL10900" s="620"/>
      <c r="UQM10900" s="620"/>
      <c r="UQN10900" s="620"/>
      <c r="UQO10900" s="617"/>
      <c r="UQP10900" s="618"/>
      <c r="UQQ10900" s="619"/>
      <c r="UQR10900" s="620"/>
      <c r="UQS10900" s="620"/>
      <c r="UQT10900" s="620"/>
      <c r="UQU10900" s="617"/>
      <c r="UQV10900" s="618"/>
      <c r="UQW10900" s="619"/>
      <c r="UQX10900" s="620"/>
      <c r="UQY10900" s="620"/>
      <c r="UQZ10900" s="620"/>
      <c r="URA10900" s="617"/>
      <c r="URB10900" s="618"/>
      <c r="URC10900" s="619"/>
      <c r="URD10900" s="620"/>
      <c r="URE10900" s="620"/>
      <c r="URF10900" s="620"/>
      <c r="URG10900" s="617"/>
      <c r="URH10900" s="618"/>
      <c r="URI10900" s="619"/>
      <c r="URJ10900" s="620"/>
      <c r="URK10900" s="620"/>
      <c r="URL10900" s="620"/>
      <c r="URM10900" s="617"/>
      <c r="URN10900" s="618"/>
      <c r="URO10900" s="619"/>
      <c r="URP10900" s="620"/>
      <c r="URQ10900" s="620"/>
      <c r="URR10900" s="620"/>
      <c r="URS10900" s="617"/>
      <c r="URT10900" s="618"/>
      <c r="URU10900" s="619"/>
      <c r="URV10900" s="620"/>
      <c r="URW10900" s="620"/>
      <c r="URX10900" s="620"/>
      <c r="URY10900" s="617"/>
      <c r="URZ10900" s="618"/>
      <c r="USA10900" s="619"/>
      <c r="USB10900" s="620"/>
      <c r="USC10900" s="620"/>
      <c r="USD10900" s="620"/>
      <c r="USE10900" s="617"/>
      <c r="USF10900" s="618"/>
      <c r="USG10900" s="619"/>
      <c r="USH10900" s="620"/>
      <c r="USI10900" s="620"/>
      <c r="USJ10900" s="620"/>
      <c r="USK10900" s="617"/>
      <c r="USL10900" s="618"/>
      <c r="USM10900" s="619"/>
      <c r="USN10900" s="620"/>
      <c r="USO10900" s="620"/>
      <c r="USP10900" s="620"/>
      <c r="USQ10900" s="617"/>
      <c r="USR10900" s="618"/>
      <c r="USS10900" s="619"/>
      <c r="UST10900" s="620"/>
      <c r="USU10900" s="620"/>
      <c r="USV10900" s="620"/>
      <c r="USW10900" s="617"/>
      <c r="USX10900" s="618"/>
      <c r="USY10900" s="619"/>
      <c r="USZ10900" s="620"/>
      <c r="UTA10900" s="620"/>
      <c r="UTB10900" s="620"/>
      <c r="UTC10900" s="617"/>
      <c r="UTD10900" s="618"/>
      <c r="UTE10900" s="619"/>
      <c r="UTF10900" s="620"/>
      <c r="UTG10900" s="620"/>
      <c r="UTH10900" s="620"/>
      <c r="UTI10900" s="617"/>
      <c r="UTJ10900" s="618"/>
      <c r="UTK10900" s="619"/>
      <c r="UTL10900" s="620"/>
      <c r="UTM10900" s="620"/>
      <c r="UTN10900" s="620"/>
      <c r="UTO10900" s="617"/>
      <c r="UTP10900" s="618"/>
      <c r="UTQ10900" s="619"/>
      <c r="UTR10900" s="620"/>
      <c r="UTS10900" s="620"/>
      <c r="UTT10900" s="620"/>
      <c r="UTU10900" s="617"/>
      <c r="UTV10900" s="618"/>
      <c r="UTW10900" s="619"/>
      <c r="UTX10900" s="620"/>
      <c r="UTY10900" s="620"/>
      <c r="UTZ10900" s="620"/>
      <c r="UUA10900" s="617"/>
      <c r="UUB10900" s="618"/>
      <c r="UUC10900" s="619"/>
      <c r="UUD10900" s="620"/>
      <c r="UUE10900" s="620"/>
      <c r="UUF10900" s="620"/>
      <c r="UUG10900" s="617"/>
      <c r="UUH10900" s="618"/>
      <c r="UUI10900" s="619"/>
      <c r="UUJ10900" s="620"/>
      <c r="UUK10900" s="620"/>
      <c r="UUL10900" s="620"/>
      <c r="UUM10900" s="617"/>
      <c r="UUN10900" s="618"/>
      <c r="UUO10900" s="619"/>
      <c r="UUP10900" s="620"/>
      <c r="UUQ10900" s="620"/>
      <c r="UUR10900" s="620"/>
      <c r="UUS10900" s="617"/>
      <c r="UUT10900" s="618"/>
      <c r="UUU10900" s="619"/>
      <c r="UUV10900" s="620"/>
      <c r="UUW10900" s="620"/>
      <c r="UUX10900" s="620"/>
      <c r="UUY10900" s="617"/>
      <c r="UUZ10900" s="618"/>
      <c r="UVA10900" s="619"/>
      <c r="UVB10900" s="620"/>
      <c r="UVC10900" s="620"/>
      <c r="UVD10900" s="620"/>
      <c r="UVE10900" s="617"/>
      <c r="UVF10900" s="618"/>
      <c r="UVG10900" s="619"/>
      <c r="UVH10900" s="620"/>
      <c r="UVI10900" s="620"/>
      <c r="UVJ10900" s="620"/>
      <c r="UVK10900" s="617"/>
      <c r="UVL10900" s="618"/>
      <c r="UVM10900" s="619"/>
      <c r="UVN10900" s="620"/>
      <c r="UVO10900" s="620"/>
      <c r="UVP10900" s="620"/>
      <c r="UVQ10900" s="617"/>
      <c r="UVR10900" s="618"/>
      <c r="UVS10900" s="619"/>
      <c r="UVT10900" s="620"/>
      <c r="UVU10900" s="620"/>
      <c r="UVV10900" s="620"/>
      <c r="UVW10900" s="617"/>
      <c r="UVX10900" s="618"/>
      <c r="UVY10900" s="619"/>
      <c r="UVZ10900" s="620"/>
      <c r="UWA10900" s="620"/>
      <c r="UWB10900" s="620"/>
      <c r="UWC10900" s="617"/>
      <c r="UWD10900" s="618"/>
      <c r="UWE10900" s="619"/>
      <c r="UWF10900" s="620"/>
      <c r="UWG10900" s="620"/>
      <c r="UWH10900" s="620"/>
      <c r="UWI10900" s="617"/>
      <c r="UWJ10900" s="618"/>
      <c r="UWK10900" s="619"/>
      <c r="UWL10900" s="620"/>
      <c r="UWM10900" s="620"/>
      <c r="UWN10900" s="620"/>
      <c r="UWO10900" s="617"/>
      <c r="UWP10900" s="618"/>
      <c r="UWQ10900" s="619"/>
      <c r="UWR10900" s="620"/>
      <c r="UWS10900" s="620"/>
      <c r="UWT10900" s="620"/>
      <c r="UWU10900" s="617"/>
      <c r="UWV10900" s="618"/>
      <c r="UWW10900" s="619"/>
      <c r="UWX10900" s="620"/>
      <c r="UWY10900" s="620"/>
      <c r="UWZ10900" s="620"/>
      <c r="UXA10900" s="617"/>
      <c r="UXB10900" s="618"/>
      <c r="UXC10900" s="619"/>
      <c r="UXD10900" s="620"/>
      <c r="UXE10900" s="620"/>
      <c r="UXF10900" s="620"/>
      <c r="UXG10900" s="617"/>
      <c r="UXH10900" s="618"/>
      <c r="UXI10900" s="619"/>
      <c r="UXJ10900" s="620"/>
      <c r="UXK10900" s="620"/>
      <c r="UXL10900" s="620"/>
      <c r="UXM10900" s="617"/>
      <c r="UXN10900" s="618"/>
      <c r="UXO10900" s="619"/>
      <c r="UXP10900" s="620"/>
      <c r="UXQ10900" s="620"/>
      <c r="UXR10900" s="620"/>
      <c r="UXS10900" s="617"/>
      <c r="UXT10900" s="618"/>
      <c r="UXU10900" s="619"/>
      <c r="UXV10900" s="620"/>
      <c r="UXW10900" s="620"/>
      <c r="UXX10900" s="620"/>
      <c r="UXY10900" s="617"/>
      <c r="UXZ10900" s="618"/>
      <c r="UYA10900" s="619"/>
      <c r="UYB10900" s="620"/>
      <c r="UYC10900" s="620"/>
      <c r="UYD10900" s="620"/>
      <c r="UYE10900" s="617"/>
      <c r="UYF10900" s="618"/>
      <c r="UYG10900" s="619"/>
      <c r="UYH10900" s="620"/>
      <c r="UYI10900" s="620"/>
      <c r="UYJ10900" s="620"/>
      <c r="UYK10900" s="617"/>
      <c r="UYL10900" s="618"/>
      <c r="UYM10900" s="619"/>
      <c r="UYN10900" s="620"/>
      <c r="UYO10900" s="620"/>
      <c r="UYP10900" s="620"/>
      <c r="UYQ10900" s="617"/>
      <c r="UYR10900" s="618"/>
      <c r="UYS10900" s="619"/>
      <c r="UYT10900" s="620"/>
      <c r="UYU10900" s="620"/>
      <c r="UYV10900" s="620"/>
      <c r="UYW10900" s="617"/>
      <c r="UYX10900" s="618"/>
      <c r="UYY10900" s="619"/>
      <c r="UYZ10900" s="620"/>
      <c r="UZA10900" s="620"/>
      <c r="UZB10900" s="620"/>
      <c r="UZC10900" s="617"/>
      <c r="UZD10900" s="618"/>
      <c r="UZE10900" s="619"/>
      <c r="UZF10900" s="620"/>
      <c r="UZG10900" s="620"/>
      <c r="UZH10900" s="620"/>
      <c r="UZI10900" s="617"/>
      <c r="UZJ10900" s="618"/>
      <c r="UZK10900" s="619"/>
      <c r="UZL10900" s="620"/>
      <c r="UZM10900" s="620"/>
      <c r="UZN10900" s="620"/>
      <c r="UZO10900" s="617"/>
      <c r="UZP10900" s="618"/>
      <c r="UZQ10900" s="619"/>
      <c r="UZR10900" s="620"/>
      <c r="UZS10900" s="620"/>
      <c r="UZT10900" s="620"/>
      <c r="UZU10900" s="617"/>
      <c r="UZV10900" s="618"/>
      <c r="UZW10900" s="619"/>
      <c r="UZX10900" s="620"/>
      <c r="UZY10900" s="620"/>
      <c r="UZZ10900" s="620"/>
      <c r="VAA10900" s="617"/>
      <c r="VAB10900" s="618"/>
      <c r="VAC10900" s="619"/>
      <c r="VAD10900" s="620"/>
      <c r="VAE10900" s="620"/>
      <c r="VAF10900" s="620"/>
      <c r="VAG10900" s="617"/>
      <c r="VAH10900" s="618"/>
      <c r="VAI10900" s="619"/>
      <c r="VAJ10900" s="620"/>
      <c r="VAK10900" s="620"/>
      <c r="VAL10900" s="620"/>
      <c r="VAM10900" s="617"/>
      <c r="VAN10900" s="618"/>
      <c r="VAO10900" s="619"/>
      <c r="VAP10900" s="620"/>
      <c r="VAQ10900" s="620"/>
      <c r="VAR10900" s="620"/>
      <c r="VAS10900" s="617"/>
      <c r="VAT10900" s="618"/>
      <c r="VAU10900" s="619"/>
      <c r="VAV10900" s="620"/>
      <c r="VAW10900" s="620"/>
      <c r="VAX10900" s="620"/>
      <c r="VAY10900" s="617"/>
      <c r="VAZ10900" s="618"/>
      <c r="VBA10900" s="619"/>
      <c r="VBB10900" s="620"/>
      <c r="VBC10900" s="620"/>
      <c r="VBD10900" s="620"/>
      <c r="VBE10900" s="617"/>
      <c r="VBF10900" s="618"/>
      <c r="VBG10900" s="619"/>
      <c r="VBH10900" s="620"/>
      <c r="VBI10900" s="620"/>
      <c r="VBJ10900" s="620"/>
      <c r="VBK10900" s="617"/>
      <c r="VBL10900" s="618"/>
      <c r="VBM10900" s="619"/>
      <c r="VBN10900" s="620"/>
      <c r="VBO10900" s="620"/>
      <c r="VBP10900" s="620"/>
      <c r="VBQ10900" s="617"/>
      <c r="VBR10900" s="618"/>
      <c r="VBS10900" s="619"/>
      <c r="VBT10900" s="620"/>
      <c r="VBU10900" s="620"/>
      <c r="VBV10900" s="620"/>
      <c r="VBW10900" s="617"/>
      <c r="VBX10900" s="618"/>
      <c r="VBY10900" s="619"/>
      <c r="VBZ10900" s="620"/>
      <c r="VCA10900" s="620"/>
      <c r="VCB10900" s="620"/>
      <c r="VCC10900" s="617"/>
      <c r="VCD10900" s="618"/>
      <c r="VCE10900" s="619"/>
      <c r="VCF10900" s="620"/>
      <c r="VCG10900" s="620"/>
      <c r="VCH10900" s="620"/>
      <c r="VCI10900" s="617"/>
      <c r="VCJ10900" s="618"/>
      <c r="VCK10900" s="619"/>
      <c r="VCL10900" s="620"/>
      <c r="VCM10900" s="620"/>
      <c r="VCN10900" s="620"/>
      <c r="VCO10900" s="617"/>
      <c r="VCP10900" s="618"/>
      <c r="VCQ10900" s="619"/>
      <c r="VCR10900" s="620"/>
      <c r="VCS10900" s="620"/>
      <c r="VCT10900" s="620"/>
      <c r="VCU10900" s="617"/>
      <c r="VCV10900" s="618"/>
      <c r="VCW10900" s="619"/>
      <c r="VCX10900" s="620"/>
      <c r="VCY10900" s="620"/>
      <c r="VCZ10900" s="620"/>
      <c r="VDA10900" s="617"/>
      <c r="VDB10900" s="618"/>
      <c r="VDC10900" s="619"/>
      <c r="VDD10900" s="620"/>
      <c r="VDE10900" s="620"/>
      <c r="VDF10900" s="620"/>
      <c r="VDG10900" s="617"/>
      <c r="VDH10900" s="618"/>
      <c r="VDI10900" s="619"/>
      <c r="VDJ10900" s="620"/>
      <c r="VDK10900" s="620"/>
      <c r="VDL10900" s="620"/>
      <c r="VDM10900" s="617"/>
      <c r="VDN10900" s="618"/>
      <c r="VDO10900" s="619"/>
      <c r="VDP10900" s="620"/>
      <c r="VDQ10900" s="620"/>
      <c r="VDR10900" s="620"/>
      <c r="VDS10900" s="617"/>
      <c r="VDT10900" s="618"/>
      <c r="VDU10900" s="619"/>
      <c r="VDV10900" s="620"/>
      <c r="VDW10900" s="620"/>
      <c r="VDX10900" s="620"/>
      <c r="VDY10900" s="617"/>
      <c r="VDZ10900" s="618"/>
      <c r="VEA10900" s="619"/>
      <c r="VEB10900" s="620"/>
      <c r="VEC10900" s="620"/>
      <c r="VED10900" s="620"/>
      <c r="VEE10900" s="617"/>
      <c r="VEF10900" s="618"/>
      <c r="VEG10900" s="619"/>
      <c r="VEH10900" s="620"/>
      <c r="VEI10900" s="620"/>
      <c r="VEJ10900" s="620"/>
      <c r="VEK10900" s="617"/>
      <c r="VEL10900" s="618"/>
      <c r="VEM10900" s="619"/>
      <c r="VEN10900" s="620"/>
      <c r="VEO10900" s="620"/>
      <c r="VEP10900" s="620"/>
      <c r="VEQ10900" s="617"/>
      <c r="VER10900" s="618"/>
      <c r="VES10900" s="619"/>
      <c r="VET10900" s="620"/>
      <c r="VEU10900" s="620"/>
      <c r="VEV10900" s="620"/>
      <c r="VEW10900" s="617"/>
      <c r="VEX10900" s="618"/>
      <c r="VEY10900" s="619"/>
      <c r="VEZ10900" s="620"/>
      <c r="VFA10900" s="620"/>
      <c r="VFB10900" s="620"/>
      <c r="VFC10900" s="617"/>
      <c r="VFD10900" s="618"/>
      <c r="VFE10900" s="619"/>
      <c r="VFF10900" s="620"/>
      <c r="VFG10900" s="620"/>
      <c r="VFH10900" s="620"/>
      <c r="VFI10900" s="617"/>
      <c r="VFJ10900" s="618"/>
      <c r="VFK10900" s="619"/>
      <c r="VFL10900" s="620"/>
      <c r="VFM10900" s="620"/>
      <c r="VFN10900" s="620"/>
      <c r="VFO10900" s="617"/>
      <c r="VFP10900" s="618"/>
      <c r="VFQ10900" s="619"/>
      <c r="VFR10900" s="620"/>
      <c r="VFS10900" s="620"/>
      <c r="VFT10900" s="620"/>
      <c r="VFU10900" s="617"/>
      <c r="VFV10900" s="618"/>
      <c r="VFW10900" s="619"/>
      <c r="VFX10900" s="620"/>
      <c r="VFY10900" s="620"/>
      <c r="VFZ10900" s="620"/>
      <c r="VGA10900" s="617"/>
      <c r="VGB10900" s="618"/>
      <c r="VGC10900" s="619"/>
      <c r="VGD10900" s="620"/>
      <c r="VGE10900" s="620"/>
      <c r="VGF10900" s="620"/>
      <c r="VGG10900" s="617"/>
      <c r="VGH10900" s="618"/>
      <c r="VGI10900" s="619"/>
      <c r="VGJ10900" s="620"/>
      <c r="VGK10900" s="620"/>
      <c r="VGL10900" s="620"/>
      <c r="VGM10900" s="617"/>
      <c r="VGN10900" s="618"/>
      <c r="VGO10900" s="619"/>
      <c r="VGP10900" s="620"/>
      <c r="VGQ10900" s="620"/>
      <c r="VGR10900" s="620"/>
      <c r="VGS10900" s="617"/>
      <c r="VGT10900" s="618"/>
      <c r="VGU10900" s="619"/>
      <c r="VGV10900" s="620"/>
      <c r="VGW10900" s="620"/>
      <c r="VGX10900" s="620"/>
      <c r="VGY10900" s="617"/>
      <c r="VGZ10900" s="618"/>
      <c r="VHA10900" s="619"/>
      <c r="VHB10900" s="620"/>
      <c r="VHC10900" s="620"/>
      <c r="VHD10900" s="620"/>
      <c r="VHE10900" s="617"/>
      <c r="VHF10900" s="618"/>
      <c r="VHG10900" s="619"/>
      <c r="VHH10900" s="620"/>
      <c r="VHI10900" s="620"/>
      <c r="VHJ10900" s="620"/>
      <c r="VHK10900" s="617"/>
      <c r="VHL10900" s="618"/>
      <c r="VHM10900" s="619"/>
      <c r="VHN10900" s="620"/>
      <c r="VHO10900" s="620"/>
      <c r="VHP10900" s="620"/>
      <c r="VHQ10900" s="617"/>
      <c r="VHR10900" s="618"/>
      <c r="VHS10900" s="619"/>
      <c r="VHT10900" s="620"/>
      <c r="VHU10900" s="620"/>
      <c r="VHV10900" s="620"/>
      <c r="VHW10900" s="617"/>
      <c r="VHX10900" s="618"/>
      <c r="VHY10900" s="619"/>
      <c r="VHZ10900" s="620"/>
      <c r="VIA10900" s="620"/>
      <c r="VIB10900" s="620"/>
      <c r="VIC10900" s="617"/>
      <c r="VID10900" s="618"/>
      <c r="VIE10900" s="619"/>
      <c r="VIF10900" s="620"/>
      <c r="VIG10900" s="620"/>
      <c r="VIH10900" s="620"/>
      <c r="VII10900" s="617"/>
      <c r="VIJ10900" s="618"/>
      <c r="VIK10900" s="619"/>
      <c r="VIL10900" s="620"/>
      <c r="VIM10900" s="620"/>
      <c r="VIN10900" s="620"/>
      <c r="VIO10900" s="617"/>
      <c r="VIP10900" s="618"/>
      <c r="VIQ10900" s="619"/>
      <c r="VIR10900" s="620"/>
      <c r="VIS10900" s="620"/>
      <c r="VIT10900" s="620"/>
      <c r="VIU10900" s="617"/>
      <c r="VIV10900" s="618"/>
      <c r="VIW10900" s="619"/>
      <c r="VIX10900" s="620"/>
      <c r="VIY10900" s="620"/>
      <c r="VIZ10900" s="620"/>
      <c r="VJA10900" s="617"/>
      <c r="VJB10900" s="618"/>
      <c r="VJC10900" s="619"/>
      <c r="VJD10900" s="620"/>
      <c r="VJE10900" s="620"/>
      <c r="VJF10900" s="620"/>
      <c r="VJG10900" s="617"/>
      <c r="VJH10900" s="618"/>
      <c r="VJI10900" s="619"/>
      <c r="VJJ10900" s="620"/>
      <c r="VJK10900" s="620"/>
      <c r="VJL10900" s="620"/>
      <c r="VJM10900" s="617"/>
      <c r="VJN10900" s="618"/>
      <c r="VJO10900" s="619"/>
      <c r="VJP10900" s="620"/>
      <c r="VJQ10900" s="620"/>
      <c r="VJR10900" s="620"/>
      <c r="VJS10900" s="617"/>
      <c r="VJT10900" s="618"/>
      <c r="VJU10900" s="619"/>
      <c r="VJV10900" s="620"/>
      <c r="VJW10900" s="620"/>
      <c r="VJX10900" s="620"/>
      <c r="VJY10900" s="617"/>
      <c r="VJZ10900" s="618"/>
      <c r="VKA10900" s="619"/>
      <c r="VKB10900" s="620"/>
      <c r="VKC10900" s="620"/>
      <c r="VKD10900" s="620"/>
      <c r="VKE10900" s="617"/>
      <c r="VKF10900" s="618"/>
      <c r="VKG10900" s="619"/>
      <c r="VKH10900" s="620"/>
      <c r="VKI10900" s="620"/>
      <c r="VKJ10900" s="620"/>
      <c r="VKK10900" s="617"/>
      <c r="VKL10900" s="618"/>
      <c r="VKM10900" s="619"/>
      <c r="VKN10900" s="620"/>
      <c r="VKO10900" s="620"/>
      <c r="VKP10900" s="620"/>
      <c r="VKQ10900" s="617"/>
      <c r="VKR10900" s="618"/>
      <c r="VKS10900" s="619"/>
      <c r="VKT10900" s="620"/>
      <c r="VKU10900" s="620"/>
      <c r="VKV10900" s="620"/>
      <c r="VKW10900" s="617"/>
      <c r="VKX10900" s="618"/>
      <c r="VKY10900" s="619"/>
      <c r="VKZ10900" s="620"/>
      <c r="VLA10900" s="620"/>
      <c r="VLB10900" s="620"/>
      <c r="VLC10900" s="617"/>
      <c r="VLD10900" s="618"/>
      <c r="VLE10900" s="619"/>
      <c r="VLF10900" s="620"/>
      <c r="VLG10900" s="620"/>
      <c r="VLH10900" s="620"/>
      <c r="VLI10900" s="617"/>
      <c r="VLJ10900" s="618"/>
      <c r="VLK10900" s="619"/>
      <c r="VLL10900" s="620"/>
      <c r="VLM10900" s="620"/>
      <c r="VLN10900" s="620"/>
      <c r="VLO10900" s="617"/>
      <c r="VLP10900" s="618"/>
      <c r="VLQ10900" s="619"/>
      <c r="VLR10900" s="620"/>
      <c r="VLS10900" s="620"/>
      <c r="VLT10900" s="620"/>
      <c r="VLU10900" s="617"/>
      <c r="VLV10900" s="618"/>
      <c r="VLW10900" s="619"/>
      <c r="VLX10900" s="620"/>
      <c r="VLY10900" s="620"/>
      <c r="VLZ10900" s="620"/>
      <c r="VMA10900" s="617"/>
      <c r="VMB10900" s="618"/>
      <c r="VMC10900" s="619"/>
      <c r="VMD10900" s="620"/>
      <c r="VME10900" s="620"/>
      <c r="VMF10900" s="620"/>
      <c r="VMG10900" s="617"/>
      <c r="VMH10900" s="618"/>
      <c r="VMI10900" s="619"/>
      <c r="VMJ10900" s="620"/>
      <c r="VMK10900" s="620"/>
      <c r="VML10900" s="620"/>
      <c r="VMM10900" s="617"/>
      <c r="VMN10900" s="618"/>
      <c r="VMO10900" s="619"/>
      <c r="VMP10900" s="620"/>
      <c r="VMQ10900" s="620"/>
      <c r="VMR10900" s="620"/>
      <c r="VMS10900" s="617"/>
      <c r="VMT10900" s="618"/>
      <c r="VMU10900" s="619"/>
      <c r="VMV10900" s="620"/>
      <c r="VMW10900" s="620"/>
      <c r="VMX10900" s="620"/>
      <c r="VMY10900" s="617"/>
      <c r="VMZ10900" s="618"/>
      <c r="VNA10900" s="619"/>
      <c r="VNB10900" s="620"/>
      <c r="VNC10900" s="620"/>
      <c r="VND10900" s="620"/>
      <c r="VNE10900" s="617"/>
      <c r="VNF10900" s="618"/>
      <c r="VNG10900" s="619"/>
      <c r="VNH10900" s="620"/>
      <c r="VNI10900" s="620"/>
      <c r="VNJ10900" s="620"/>
      <c r="VNK10900" s="617"/>
      <c r="VNL10900" s="618"/>
      <c r="VNM10900" s="619"/>
      <c r="VNN10900" s="620"/>
      <c r="VNO10900" s="620"/>
      <c r="VNP10900" s="620"/>
      <c r="VNQ10900" s="617"/>
      <c r="VNR10900" s="618"/>
      <c r="VNS10900" s="619"/>
      <c r="VNT10900" s="620"/>
      <c r="VNU10900" s="620"/>
      <c r="VNV10900" s="620"/>
      <c r="VNW10900" s="617"/>
      <c r="VNX10900" s="618"/>
      <c r="VNY10900" s="619"/>
      <c r="VNZ10900" s="620"/>
      <c r="VOA10900" s="620"/>
      <c r="VOB10900" s="620"/>
      <c r="VOC10900" s="617"/>
      <c r="VOD10900" s="618"/>
      <c r="VOE10900" s="619"/>
      <c r="VOF10900" s="620"/>
      <c r="VOG10900" s="620"/>
      <c r="VOH10900" s="620"/>
      <c r="VOI10900" s="617"/>
      <c r="VOJ10900" s="618"/>
      <c r="VOK10900" s="619"/>
      <c r="VOL10900" s="620"/>
      <c r="VOM10900" s="620"/>
      <c r="VON10900" s="620"/>
      <c r="VOO10900" s="617"/>
      <c r="VOP10900" s="618"/>
      <c r="VOQ10900" s="619"/>
      <c r="VOR10900" s="620"/>
      <c r="VOS10900" s="620"/>
      <c r="VOT10900" s="620"/>
      <c r="VOU10900" s="617"/>
      <c r="VOV10900" s="618"/>
      <c r="VOW10900" s="619"/>
      <c r="VOX10900" s="620"/>
      <c r="VOY10900" s="620"/>
      <c r="VOZ10900" s="620"/>
      <c r="VPA10900" s="617"/>
      <c r="VPB10900" s="618"/>
      <c r="VPC10900" s="619"/>
      <c r="VPD10900" s="620"/>
      <c r="VPE10900" s="620"/>
      <c r="VPF10900" s="620"/>
      <c r="VPG10900" s="617"/>
      <c r="VPH10900" s="618"/>
      <c r="VPI10900" s="619"/>
      <c r="VPJ10900" s="620"/>
      <c r="VPK10900" s="620"/>
      <c r="VPL10900" s="620"/>
      <c r="VPM10900" s="617"/>
      <c r="VPN10900" s="618"/>
      <c r="VPO10900" s="619"/>
      <c r="VPP10900" s="620"/>
      <c r="VPQ10900" s="620"/>
      <c r="VPR10900" s="620"/>
      <c r="VPS10900" s="617"/>
      <c r="VPT10900" s="618"/>
      <c r="VPU10900" s="619"/>
      <c r="VPV10900" s="620"/>
      <c r="VPW10900" s="620"/>
      <c r="VPX10900" s="620"/>
      <c r="VPY10900" s="617"/>
      <c r="VPZ10900" s="618"/>
      <c r="VQA10900" s="619"/>
      <c r="VQB10900" s="620"/>
      <c r="VQC10900" s="620"/>
      <c r="VQD10900" s="620"/>
      <c r="VQE10900" s="617"/>
      <c r="VQF10900" s="618"/>
      <c r="VQG10900" s="619"/>
      <c r="VQH10900" s="620"/>
      <c r="VQI10900" s="620"/>
      <c r="VQJ10900" s="620"/>
      <c r="VQK10900" s="617"/>
      <c r="VQL10900" s="618"/>
      <c r="VQM10900" s="619"/>
      <c r="VQN10900" s="620"/>
      <c r="VQO10900" s="620"/>
      <c r="VQP10900" s="620"/>
      <c r="VQQ10900" s="617"/>
      <c r="VQR10900" s="618"/>
      <c r="VQS10900" s="619"/>
      <c r="VQT10900" s="620"/>
      <c r="VQU10900" s="620"/>
      <c r="VQV10900" s="620"/>
      <c r="VQW10900" s="617"/>
      <c r="VQX10900" s="618"/>
      <c r="VQY10900" s="619"/>
      <c r="VQZ10900" s="620"/>
      <c r="VRA10900" s="620"/>
      <c r="VRB10900" s="620"/>
      <c r="VRC10900" s="617"/>
      <c r="VRD10900" s="618"/>
      <c r="VRE10900" s="619"/>
      <c r="VRF10900" s="620"/>
      <c r="VRG10900" s="620"/>
      <c r="VRH10900" s="620"/>
      <c r="VRI10900" s="617"/>
      <c r="VRJ10900" s="618"/>
      <c r="VRK10900" s="619"/>
      <c r="VRL10900" s="620"/>
      <c r="VRM10900" s="620"/>
      <c r="VRN10900" s="620"/>
      <c r="VRO10900" s="617"/>
      <c r="VRP10900" s="618"/>
      <c r="VRQ10900" s="619"/>
      <c r="VRR10900" s="620"/>
      <c r="VRS10900" s="620"/>
      <c r="VRT10900" s="620"/>
      <c r="VRU10900" s="617"/>
      <c r="VRV10900" s="618"/>
      <c r="VRW10900" s="619"/>
      <c r="VRX10900" s="620"/>
      <c r="VRY10900" s="620"/>
      <c r="VRZ10900" s="620"/>
      <c r="VSA10900" s="617"/>
      <c r="VSB10900" s="618"/>
      <c r="VSC10900" s="619"/>
      <c r="VSD10900" s="620"/>
      <c r="VSE10900" s="620"/>
      <c r="VSF10900" s="620"/>
      <c r="VSG10900" s="617"/>
      <c r="VSH10900" s="618"/>
      <c r="VSI10900" s="619"/>
      <c r="VSJ10900" s="620"/>
      <c r="VSK10900" s="620"/>
      <c r="VSL10900" s="620"/>
      <c r="VSM10900" s="617"/>
      <c r="VSN10900" s="618"/>
      <c r="VSO10900" s="619"/>
      <c r="VSP10900" s="620"/>
      <c r="VSQ10900" s="620"/>
      <c r="VSR10900" s="620"/>
      <c r="VSS10900" s="617"/>
      <c r="VST10900" s="618"/>
      <c r="VSU10900" s="619"/>
      <c r="VSV10900" s="620"/>
      <c r="VSW10900" s="620"/>
      <c r="VSX10900" s="620"/>
      <c r="VSY10900" s="617"/>
      <c r="VSZ10900" s="618"/>
      <c r="VTA10900" s="619"/>
      <c r="VTB10900" s="620"/>
      <c r="VTC10900" s="620"/>
      <c r="VTD10900" s="620"/>
      <c r="VTE10900" s="617"/>
      <c r="VTF10900" s="618"/>
      <c r="VTG10900" s="619"/>
      <c r="VTH10900" s="620"/>
      <c r="VTI10900" s="620"/>
      <c r="VTJ10900" s="620"/>
      <c r="VTK10900" s="617"/>
      <c r="VTL10900" s="618"/>
      <c r="VTM10900" s="619"/>
      <c r="VTN10900" s="620"/>
      <c r="VTO10900" s="620"/>
      <c r="VTP10900" s="620"/>
      <c r="VTQ10900" s="617"/>
      <c r="VTR10900" s="618"/>
      <c r="VTS10900" s="619"/>
      <c r="VTT10900" s="620"/>
      <c r="VTU10900" s="620"/>
      <c r="VTV10900" s="620"/>
      <c r="VTW10900" s="617"/>
      <c r="VTX10900" s="618"/>
      <c r="VTY10900" s="619"/>
      <c r="VTZ10900" s="620"/>
      <c r="VUA10900" s="620"/>
      <c r="VUB10900" s="620"/>
      <c r="VUC10900" s="617"/>
      <c r="VUD10900" s="618"/>
      <c r="VUE10900" s="619"/>
      <c r="VUF10900" s="620"/>
      <c r="VUG10900" s="620"/>
      <c r="VUH10900" s="620"/>
      <c r="VUI10900" s="617"/>
      <c r="VUJ10900" s="618"/>
      <c r="VUK10900" s="619"/>
      <c r="VUL10900" s="620"/>
      <c r="VUM10900" s="620"/>
      <c r="VUN10900" s="620"/>
      <c r="VUO10900" s="617"/>
      <c r="VUP10900" s="618"/>
      <c r="VUQ10900" s="619"/>
      <c r="VUR10900" s="620"/>
      <c r="VUS10900" s="620"/>
      <c r="VUT10900" s="620"/>
      <c r="VUU10900" s="617"/>
      <c r="VUV10900" s="618"/>
      <c r="VUW10900" s="619"/>
      <c r="VUX10900" s="620"/>
      <c r="VUY10900" s="620"/>
      <c r="VUZ10900" s="620"/>
      <c r="VVA10900" s="617"/>
      <c r="VVB10900" s="618"/>
      <c r="VVC10900" s="619"/>
      <c r="VVD10900" s="620"/>
      <c r="VVE10900" s="620"/>
      <c r="VVF10900" s="620"/>
      <c r="VVG10900" s="617"/>
      <c r="VVH10900" s="618"/>
      <c r="VVI10900" s="619"/>
      <c r="VVJ10900" s="620"/>
      <c r="VVK10900" s="620"/>
      <c r="VVL10900" s="620"/>
      <c r="VVM10900" s="617"/>
      <c r="VVN10900" s="618"/>
      <c r="VVO10900" s="619"/>
      <c r="VVP10900" s="620"/>
      <c r="VVQ10900" s="620"/>
      <c r="VVR10900" s="620"/>
      <c r="VVS10900" s="617"/>
      <c r="VVT10900" s="618"/>
      <c r="VVU10900" s="619"/>
      <c r="VVV10900" s="620"/>
      <c r="VVW10900" s="620"/>
      <c r="VVX10900" s="620"/>
      <c r="VVY10900" s="617"/>
      <c r="VVZ10900" s="618"/>
      <c r="VWA10900" s="619"/>
      <c r="VWB10900" s="620"/>
      <c r="VWC10900" s="620"/>
      <c r="VWD10900" s="620"/>
      <c r="VWE10900" s="617"/>
      <c r="VWF10900" s="618"/>
      <c r="VWG10900" s="619"/>
      <c r="VWH10900" s="620"/>
      <c r="VWI10900" s="620"/>
      <c r="VWJ10900" s="620"/>
      <c r="VWK10900" s="617"/>
      <c r="VWL10900" s="618"/>
      <c r="VWM10900" s="619"/>
      <c r="VWN10900" s="620"/>
      <c r="VWO10900" s="620"/>
      <c r="VWP10900" s="620"/>
      <c r="VWQ10900" s="617"/>
      <c r="VWR10900" s="618"/>
      <c r="VWS10900" s="619"/>
      <c r="VWT10900" s="620"/>
      <c r="VWU10900" s="620"/>
      <c r="VWV10900" s="620"/>
      <c r="VWW10900" s="617"/>
      <c r="VWX10900" s="618"/>
      <c r="VWY10900" s="619"/>
      <c r="VWZ10900" s="620"/>
      <c r="VXA10900" s="620"/>
      <c r="VXB10900" s="620"/>
      <c r="VXC10900" s="617"/>
      <c r="VXD10900" s="618"/>
      <c r="VXE10900" s="619"/>
      <c r="VXF10900" s="620"/>
      <c r="VXG10900" s="620"/>
      <c r="VXH10900" s="620"/>
      <c r="VXI10900" s="617"/>
      <c r="VXJ10900" s="618"/>
      <c r="VXK10900" s="619"/>
      <c r="VXL10900" s="620"/>
      <c r="VXM10900" s="620"/>
      <c r="VXN10900" s="620"/>
      <c r="VXO10900" s="617"/>
      <c r="VXP10900" s="618"/>
      <c r="VXQ10900" s="619"/>
      <c r="VXR10900" s="620"/>
      <c r="VXS10900" s="620"/>
      <c r="VXT10900" s="620"/>
      <c r="VXU10900" s="617"/>
      <c r="VXV10900" s="618"/>
      <c r="VXW10900" s="619"/>
      <c r="VXX10900" s="620"/>
      <c r="VXY10900" s="620"/>
      <c r="VXZ10900" s="620"/>
      <c r="VYA10900" s="617"/>
      <c r="VYB10900" s="618"/>
      <c r="VYC10900" s="619"/>
      <c r="VYD10900" s="620"/>
      <c r="VYE10900" s="620"/>
      <c r="VYF10900" s="620"/>
      <c r="VYG10900" s="617"/>
      <c r="VYH10900" s="618"/>
      <c r="VYI10900" s="619"/>
      <c r="VYJ10900" s="620"/>
      <c r="VYK10900" s="620"/>
      <c r="VYL10900" s="620"/>
      <c r="VYM10900" s="617"/>
      <c r="VYN10900" s="618"/>
      <c r="VYO10900" s="619"/>
      <c r="VYP10900" s="620"/>
      <c r="VYQ10900" s="620"/>
      <c r="VYR10900" s="620"/>
      <c r="VYS10900" s="617"/>
      <c r="VYT10900" s="618"/>
      <c r="VYU10900" s="619"/>
      <c r="VYV10900" s="620"/>
      <c r="VYW10900" s="620"/>
      <c r="VYX10900" s="620"/>
      <c r="VYY10900" s="617"/>
      <c r="VYZ10900" s="618"/>
      <c r="VZA10900" s="619"/>
      <c r="VZB10900" s="620"/>
      <c r="VZC10900" s="620"/>
      <c r="VZD10900" s="620"/>
      <c r="VZE10900" s="617"/>
      <c r="VZF10900" s="618"/>
      <c r="VZG10900" s="619"/>
      <c r="VZH10900" s="620"/>
      <c r="VZI10900" s="620"/>
      <c r="VZJ10900" s="620"/>
      <c r="VZK10900" s="617"/>
      <c r="VZL10900" s="618"/>
      <c r="VZM10900" s="619"/>
      <c r="VZN10900" s="620"/>
      <c r="VZO10900" s="620"/>
      <c r="VZP10900" s="620"/>
      <c r="VZQ10900" s="617"/>
      <c r="VZR10900" s="618"/>
      <c r="VZS10900" s="619"/>
      <c r="VZT10900" s="620"/>
      <c r="VZU10900" s="620"/>
      <c r="VZV10900" s="620"/>
      <c r="VZW10900" s="617"/>
      <c r="VZX10900" s="618"/>
      <c r="VZY10900" s="619"/>
      <c r="VZZ10900" s="620"/>
      <c r="WAA10900" s="620"/>
      <c r="WAB10900" s="620"/>
      <c r="WAC10900" s="617"/>
      <c r="WAD10900" s="618"/>
      <c r="WAE10900" s="619"/>
      <c r="WAF10900" s="620"/>
      <c r="WAG10900" s="620"/>
      <c r="WAH10900" s="620"/>
      <c r="WAI10900" s="617"/>
      <c r="WAJ10900" s="618"/>
      <c r="WAK10900" s="619"/>
      <c r="WAL10900" s="620"/>
      <c r="WAM10900" s="620"/>
      <c r="WAN10900" s="620"/>
      <c r="WAO10900" s="617"/>
      <c r="WAP10900" s="618"/>
      <c r="WAQ10900" s="619"/>
      <c r="WAR10900" s="620"/>
      <c r="WAS10900" s="620"/>
      <c r="WAT10900" s="620"/>
      <c r="WAU10900" s="617"/>
      <c r="WAV10900" s="618"/>
      <c r="WAW10900" s="619"/>
      <c r="WAX10900" s="620"/>
      <c r="WAY10900" s="620"/>
      <c r="WAZ10900" s="620"/>
      <c r="WBA10900" s="617"/>
      <c r="WBB10900" s="618"/>
      <c r="WBC10900" s="619"/>
      <c r="WBD10900" s="620"/>
      <c r="WBE10900" s="620"/>
      <c r="WBF10900" s="620"/>
      <c r="WBG10900" s="617"/>
      <c r="WBH10900" s="618"/>
      <c r="WBI10900" s="619"/>
      <c r="WBJ10900" s="620"/>
      <c r="WBK10900" s="620"/>
      <c r="WBL10900" s="620"/>
      <c r="WBM10900" s="617"/>
      <c r="WBN10900" s="618"/>
      <c r="WBO10900" s="619"/>
      <c r="WBP10900" s="620"/>
      <c r="WBQ10900" s="620"/>
      <c r="WBR10900" s="620"/>
      <c r="WBS10900" s="617"/>
      <c r="WBT10900" s="618"/>
      <c r="WBU10900" s="619"/>
      <c r="WBV10900" s="620"/>
      <c r="WBW10900" s="620"/>
      <c r="WBX10900" s="620"/>
      <c r="WBY10900" s="617"/>
      <c r="WBZ10900" s="618"/>
      <c r="WCA10900" s="619"/>
      <c r="WCB10900" s="620"/>
      <c r="WCC10900" s="620"/>
      <c r="WCD10900" s="620"/>
      <c r="WCE10900" s="617"/>
      <c r="WCF10900" s="618"/>
      <c r="WCG10900" s="619"/>
      <c r="WCH10900" s="620"/>
      <c r="WCI10900" s="620"/>
      <c r="WCJ10900" s="620"/>
      <c r="WCK10900" s="617"/>
      <c r="WCL10900" s="618"/>
      <c r="WCM10900" s="619"/>
      <c r="WCN10900" s="620"/>
      <c r="WCO10900" s="620"/>
      <c r="WCP10900" s="620"/>
      <c r="WCQ10900" s="617"/>
      <c r="WCR10900" s="618"/>
      <c r="WCS10900" s="619"/>
      <c r="WCT10900" s="620"/>
      <c r="WCU10900" s="620"/>
      <c r="WCV10900" s="620"/>
      <c r="WCW10900" s="617"/>
      <c r="WCX10900" s="618"/>
      <c r="WCY10900" s="619"/>
      <c r="WCZ10900" s="620"/>
      <c r="WDA10900" s="620"/>
      <c r="WDB10900" s="620"/>
      <c r="WDC10900" s="617"/>
      <c r="WDD10900" s="618"/>
      <c r="WDE10900" s="619"/>
      <c r="WDF10900" s="620"/>
      <c r="WDG10900" s="620"/>
      <c r="WDH10900" s="620"/>
      <c r="WDI10900" s="617"/>
      <c r="WDJ10900" s="618"/>
      <c r="WDK10900" s="619"/>
      <c r="WDL10900" s="620"/>
      <c r="WDM10900" s="620"/>
      <c r="WDN10900" s="620"/>
      <c r="WDO10900" s="617"/>
      <c r="WDP10900" s="618"/>
      <c r="WDQ10900" s="619"/>
      <c r="WDR10900" s="620"/>
      <c r="WDS10900" s="620"/>
      <c r="WDT10900" s="620"/>
      <c r="WDU10900" s="617"/>
      <c r="WDV10900" s="618"/>
      <c r="WDW10900" s="619"/>
      <c r="WDX10900" s="620"/>
      <c r="WDY10900" s="620"/>
      <c r="WDZ10900" s="620"/>
      <c r="WEA10900" s="617"/>
      <c r="WEB10900" s="618"/>
      <c r="WEC10900" s="619"/>
      <c r="WED10900" s="620"/>
      <c r="WEE10900" s="620"/>
      <c r="WEF10900" s="620"/>
      <c r="WEG10900" s="617"/>
      <c r="WEH10900" s="618"/>
      <c r="WEI10900" s="619"/>
      <c r="WEJ10900" s="620"/>
      <c r="WEK10900" s="620"/>
      <c r="WEL10900" s="620"/>
      <c r="WEM10900" s="617"/>
      <c r="WEN10900" s="618"/>
      <c r="WEO10900" s="619"/>
      <c r="WEP10900" s="620"/>
      <c r="WEQ10900" s="620"/>
      <c r="WER10900" s="620"/>
      <c r="WES10900" s="617"/>
      <c r="WET10900" s="618"/>
      <c r="WEU10900" s="619"/>
      <c r="WEV10900" s="620"/>
      <c r="WEW10900" s="620"/>
      <c r="WEX10900" s="620"/>
      <c r="WEY10900" s="617"/>
      <c r="WEZ10900" s="618"/>
      <c r="WFA10900" s="619"/>
      <c r="WFB10900" s="620"/>
      <c r="WFC10900" s="620"/>
      <c r="WFD10900" s="620"/>
      <c r="WFE10900" s="617"/>
      <c r="WFF10900" s="618"/>
      <c r="WFG10900" s="619"/>
      <c r="WFH10900" s="620"/>
      <c r="WFI10900" s="620"/>
      <c r="WFJ10900" s="620"/>
      <c r="WFK10900" s="617"/>
      <c r="WFL10900" s="618"/>
      <c r="WFM10900" s="619"/>
      <c r="WFN10900" s="620"/>
      <c r="WFO10900" s="620"/>
      <c r="WFP10900" s="620"/>
      <c r="WFQ10900" s="617"/>
      <c r="WFR10900" s="618"/>
      <c r="WFS10900" s="619"/>
      <c r="WFT10900" s="620"/>
      <c r="WFU10900" s="620"/>
      <c r="WFV10900" s="620"/>
      <c r="WFW10900" s="617"/>
      <c r="WFX10900" s="618"/>
      <c r="WFY10900" s="619"/>
      <c r="WFZ10900" s="620"/>
      <c r="WGA10900" s="620"/>
      <c r="WGB10900" s="620"/>
      <c r="WGC10900" s="617"/>
      <c r="WGD10900" s="618"/>
      <c r="WGE10900" s="619"/>
      <c r="WGF10900" s="620"/>
      <c r="WGG10900" s="620"/>
      <c r="WGH10900" s="620"/>
      <c r="WGI10900" s="617"/>
      <c r="WGJ10900" s="618"/>
      <c r="WGK10900" s="619"/>
      <c r="WGL10900" s="620"/>
      <c r="WGM10900" s="620"/>
      <c r="WGN10900" s="620"/>
      <c r="WGO10900" s="617"/>
      <c r="WGP10900" s="618"/>
      <c r="WGQ10900" s="619"/>
      <c r="WGR10900" s="620"/>
      <c r="WGS10900" s="620"/>
      <c r="WGT10900" s="620"/>
      <c r="WGU10900" s="617"/>
      <c r="WGV10900" s="618"/>
      <c r="WGW10900" s="619"/>
      <c r="WGX10900" s="620"/>
      <c r="WGY10900" s="620"/>
      <c r="WGZ10900" s="620"/>
      <c r="WHA10900" s="617"/>
      <c r="WHB10900" s="618"/>
      <c r="WHC10900" s="619"/>
      <c r="WHD10900" s="620"/>
      <c r="WHE10900" s="620"/>
      <c r="WHF10900" s="620"/>
      <c r="WHG10900" s="617"/>
      <c r="WHH10900" s="618"/>
      <c r="WHI10900" s="619"/>
      <c r="WHJ10900" s="620"/>
      <c r="WHK10900" s="620"/>
      <c r="WHL10900" s="620"/>
      <c r="WHM10900" s="617"/>
      <c r="WHN10900" s="618"/>
      <c r="WHO10900" s="619"/>
      <c r="WHP10900" s="620"/>
      <c r="WHQ10900" s="620"/>
      <c r="WHR10900" s="620"/>
      <c r="WHS10900" s="617"/>
      <c r="WHT10900" s="618"/>
      <c r="WHU10900" s="619"/>
      <c r="WHV10900" s="620"/>
      <c r="WHW10900" s="620"/>
      <c r="WHX10900" s="620"/>
      <c r="WHY10900" s="617"/>
      <c r="WHZ10900" s="618"/>
      <c r="WIA10900" s="619"/>
      <c r="WIB10900" s="620"/>
      <c r="WIC10900" s="620"/>
      <c r="WID10900" s="620"/>
      <c r="WIE10900" s="617"/>
      <c r="WIF10900" s="618"/>
      <c r="WIG10900" s="619"/>
      <c r="WIH10900" s="620"/>
      <c r="WII10900" s="620"/>
      <c r="WIJ10900" s="620"/>
      <c r="WIK10900" s="617"/>
      <c r="WIL10900" s="618"/>
      <c r="WIM10900" s="619"/>
      <c r="WIN10900" s="620"/>
      <c r="WIO10900" s="620"/>
      <c r="WIP10900" s="620"/>
      <c r="WIQ10900" s="617"/>
      <c r="WIR10900" s="618"/>
      <c r="WIS10900" s="619"/>
      <c r="WIT10900" s="620"/>
      <c r="WIU10900" s="620"/>
      <c r="WIV10900" s="620"/>
      <c r="WIW10900" s="617"/>
      <c r="WIX10900" s="618"/>
      <c r="WIY10900" s="619"/>
      <c r="WIZ10900" s="620"/>
      <c r="WJA10900" s="620"/>
      <c r="WJB10900" s="620"/>
      <c r="WJC10900" s="617"/>
      <c r="WJD10900" s="618"/>
      <c r="WJE10900" s="619"/>
      <c r="WJF10900" s="620"/>
      <c r="WJG10900" s="620"/>
      <c r="WJH10900" s="620"/>
      <c r="WJI10900" s="617"/>
      <c r="WJJ10900" s="618"/>
      <c r="WJK10900" s="619"/>
      <c r="WJL10900" s="620"/>
      <c r="WJM10900" s="620"/>
      <c r="WJN10900" s="620"/>
      <c r="WJO10900" s="617"/>
      <c r="WJP10900" s="618"/>
      <c r="WJQ10900" s="619"/>
      <c r="WJR10900" s="620"/>
      <c r="WJS10900" s="620"/>
      <c r="WJT10900" s="620"/>
      <c r="WJU10900" s="617"/>
      <c r="WJV10900" s="618"/>
      <c r="WJW10900" s="619"/>
      <c r="WJX10900" s="620"/>
      <c r="WJY10900" s="620"/>
      <c r="WJZ10900" s="620"/>
      <c r="WKA10900" s="617"/>
      <c r="WKB10900" s="618"/>
      <c r="WKC10900" s="619"/>
      <c r="WKD10900" s="620"/>
      <c r="WKE10900" s="620"/>
      <c r="WKF10900" s="620"/>
      <c r="WKG10900" s="617"/>
      <c r="WKH10900" s="618"/>
      <c r="WKI10900" s="619"/>
      <c r="WKJ10900" s="620"/>
      <c r="WKK10900" s="620"/>
      <c r="WKL10900" s="620"/>
      <c r="WKM10900" s="617"/>
      <c r="WKN10900" s="618"/>
      <c r="WKO10900" s="619"/>
      <c r="WKP10900" s="620"/>
      <c r="WKQ10900" s="620"/>
      <c r="WKR10900" s="620"/>
      <c r="WKS10900" s="617"/>
      <c r="WKT10900" s="618"/>
      <c r="WKU10900" s="619"/>
      <c r="WKV10900" s="620"/>
      <c r="WKW10900" s="620"/>
      <c r="WKX10900" s="620"/>
      <c r="WKY10900" s="617"/>
      <c r="WKZ10900" s="618"/>
      <c r="WLA10900" s="619"/>
      <c r="WLB10900" s="620"/>
      <c r="WLC10900" s="620"/>
      <c r="WLD10900" s="620"/>
      <c r="WLE10900" s="617"/>
      <c r="WLF10900" s="618"/>
      <c r="WLG10900" s="619"/>
      <c r="WLH10900" s="620"/>
      <c r="WLI10900" s="620"/>
      <c r="WLJ10900" s="620"/>
      <c r="WLK10900" s="617"/>
      <c r="WLL10900" s="618"/>
      <c r="WLM10900" s="619"/>
      <c r="WLN10900" s="620"/>
      <c r="WLO10900" s="620"/>
      <c r="WLP10900" s="620"/>
      <c r="WLQ10900" s="617"/>
      <c r="WLR10900" s="618"/>
      <c r="WLS10900" s="619"/>
      <c r="WLT10900" s="620"/>
      <c r="WLU10900" s="620"/>
      <c r="WLV10900" s="620"/>
      <c r="WLW10900" s="617"/>
      <c r="WLX10900" s="618"/>
      <c r="WLY10900" s="619"/>
      <c r="WLZ10900" s="620"/>
      <c r="WMA10900" s="620"/>
      <c r="WMB10900" s="620"/>
      <c r="WMC10900" s="617"/>
      <c r="WMD10900" s="618"/>
      <c r="WME10900" s="619"/>
      <c r="WMF10900" s="620"/>
      <c r="WMG10900" s="620"/>
      <c r="WMH10900" s="620"/>
      <c r="WMI10900" s="617"/>
      <c r="WMJ10900" s="618"/>
      <c r="WMK10900" s="619"/>
      <c r="WML10900" s="620"/>
      <c r="WMM10900" s="620"/>
      <c r="WMN10900" s="620"/>
      <c r="WMO10900" s="617"/>
      <c r="WMP10900" s="618"/>
      <c r="WMQ10900" s="619"/>
      <c r="WMR10900" s="620"/>
      <c r="WMS10900" s="620"/>
      <c r="WMT10900" s="620"/>
      <c r="WMU10900" s="617"/>
      <c r="WMV10900" s="618"/>
      <c r="WMW10900" s="619"/>
      <c r="WMX10900" s="620"/>
      <c r="WMY10900" s="620"/>
      <c r="WMZ10900" s="620"/>
      <c r="WNA10900" s="617"/>
      <c r="WNB10900" s="618"/>
      <c r="WNC10900" s="619"/>
      <c r="WND10900" s="620"/>
      <c r="WNE10900" s="620"/>
      <c r="WNF10900" s="620"/>
      <c r="WNG10900" s="617"/>
      <c r="WNH10900" s="618"/>
      <c r="WNI10900" s="619"/>
      <c r="WNJ10900" s="620"/>
      <c r="WNK10900" s="620"/>
      <c r="WNL10900" s="620"/>
      <c r="WNM10900" s="617"/>
      <c r="WNN10900" s="618"/>
      <c r="WNO10900" s="619"/>
      <c r="WNP10900" s="620"/>
      <c r="WNQ10900" s="620"/>
      <c r="WNR10900" s="620"/>
      <c r="WNS10900" s="617"/>
      <c r="WNT10900" s="618"/>
      <c r="WNU10900" s="619"/>
      <c r="WNV10900" s="620"/>
      <c r="WNW10900" s="620"/>
      <c r="WNX10900" s="620"/>
      <c r="WNY10900" s="617"/>
      <c r="WNZ10900" s="618"/>
      <c r="WOA10900" s="619"/>
      <c r="WOB10900" s="620"/>
      <c r="WOC10900" s="620"/>
      <c r="WOD10900" s="620"/>
      <c r="WOE10900" s="617"/>
      <c r="WOF10900" s="618"/>
      <c r="WOG10900" s="619"/>
      <c r="WOH10900" s="620"/>
      <c r="WOI10900" s="620"/>
      <c r="WOJ10900" s="620"/>
      <c r="WOK10900" s="617"/>
      <c r="WOL10900" s="618"/>
      <c r="WOM10900" s="619"/>
      <c r="WON10900" s="620"/>
      <c r="WOO10900" s="620"/>
      <c r="WOP10900" s="620"/>
      <c r="WOQ10900" s="617"/>
      <c r="WOR10900" s="618"/>
      <c r="WOS10900" s="619"/>
      <c r="WOT10900" s="620"/>
      <c r="WOU10900" s="620"/>
      <c r="WOV10900" s="620"/>
      <c r="WOW10900" s="617"/>
      <c r="WOX10900" s="618"/>
      <c r="WOY10900" s="619"/>
      <c r="WOZ10900" s="620"/>
      <c r="WPA10900" s="620"/>
      <c r="WPB10900" s="620"/>
      <c r="WPC10900" s="617"/>
      <c r="WPD10900" s="618"/>
      <c r="WPE10900" s="619"/>
      <c r="WPF10900" s="620"/>
      <c r="WPG10900" s="620"/>
      <c r="WPH10900" s="620"/>
      <c r="WPI10900" s="617"/>
      <c r="WPJ10900" s="618"/>
      <c r="WPK10900" s="619"/>
      <c r="WPL10900" s="620"/>
      <c r="WPM10900" s="620"/>
      <c r="WPN10900" s="620"/>
      <c r="WPO10900" s="617"/>
      <c r="WPP10900" s="618"/>
      <c r="WPQ10900" s="619"/>
      <c r="WPR10900" s="620"/>
      <c r="WPS10900" s="620"/>
      <c r="WPT10900" s="620"/>
      <c r="WPU10900" s="617"/>
      <c r="WPV10900" s="618"/>
      <c r="WPW10900" s="619"/>
      <c r="WPX10900" s="620"/>
      <c r="WPY10900" s="620"/>
      <c r="WPZ10900" s="620"/>
      <c r="WQA10900" s="617"/>
      <c r="WQB10900" s="618"/>
      <c r="WQC10900" s="619"/>
      <c r="WQD10900" s="620"/>
      <c r="WQE10900" s="620"/>
      <c r="WQF10900" s="620"/>
      <c r="WQG10900" s="617"/>
      <c r="WQH10900" s="618"/>
      <c r="WQI10900" s="619"/>
      <c r="WQJ10900" s="620"/>
      <c r="WQK10900" s="620"/>
      <c r="WQL10900" s="620"/>
      <c r="WQM10900" s="617"/>
      <c r="WQN10900" s="618"/>
      <c r="WQO10900" s="619"/>
      <c r="WQP10900" s="620"/>
      <c r="WQQ10900" s="620"/>
      <c r="WQR10900" s="620"/>
      <c r="WQS10900" s="617"/>
      <c r="WQT10900" s="618"/>
      <c r="WQU10900" s="619"/>
      <c r="WQV10900" s="620"/>
      <c r="WQW10900" s="620"/>
      <c r="WQX10900" s="620"/>
      <c r="WQY10900" s="617"/>
      <c r="WQZ10900" s="618"/>
      <c r="WRA10900" s="619"/>
      <c r="WRB10900" s="620"/>
      <c r="WRC10900" s="620"/>
      <c r="WRD10900" s="620"/>
      <c r="WRE10900" s="617"/>
      <c r="WRF10900" s="618"/>
      <c r="WRG10900" s="619"/>
      <c r="WRH10900" s="620"/>
      <c r="WRI10900" s="620"/>
      <c r="WRJ10900" s="620"/>
      <c r="WRK10900" s="617"/>
      <c r="WRL10900" s="618"/>
      <c r="WRM10900" s="619"/>
      <c r="WRN10900" s="620"/>
      <c r="WRO10900" s="620"/>
      <c r="WRP10900" s="620"/>
      <c r="WRQ10900" s="617"/>
      <c r="WRR10900" s="618"/>
      <c r="WRS10900" s="619"/>
      <c r="WRT10900" s="620"/>
      <c r="WRU10900" s="620"/>
      <c r="WRV10900" s="620"/>
      <c r="WRW10900" s="617"/>
      <c r="WRX10900" s="618"/>
      <c r="WRY10900" s="619"/>
      <c r="WRZ10900" s="620"/>
      <c r="WSA10900" s="620"/>
      <c r="WSB10900" s="620"/>
      <c r="WSC10900" s="617"/>
      <c r="WSD10900" s="618"/>
      <c r="WSE10900" s="619"/>
      <c r="WSF10900" s="620"/>
      <c r="WSG10900" s="620"/>
      <c r="WSH10900" s="620"/>
      <c r="WSI10900" s="617"/>
      <c r="WSJ10900" s="618"/>
      <c r="WSK10900" s="619"/>
      <c r="WSL10900" s="620"/>
      <c r="WSM10900" s="620"/>
      <c r="WSN10900" s="620"/>
      <c r="WSO10900" s="617"/>
      <c r="WSP10900" s="618"/>
      <c r="WSQ10900" s="619"/>
      <c r="WSR10900" s="620"/>
      <c r="WSS10900" s="620"/>
      <c r="WST10900" s="620"/>
      <c r="WSU10900" s="617"/>
      <c r="WSV10900" s="618"/>
      <c r="WSW10900" s="619"/>
      <c r="WSX10900" s="620"/>
      <c r="WSY10900" s="620"/>
      <c r="WSZ10900" s="620"/>
      <c r="WTA10900" s="617"/>
      <c r="WTB10900" s="618"/>
      <c r="WTC10900" s="619"/>
      <c r="WTD10900" s="620"/>
      <c r="WTE10900" s="620"/>
      <c r="WTF10900" s="620"/>
      <c r="WTG10900" s="617"/>
      <c r="WTH10900" s="618"/>
      <c r="WTI10900" s="619"/>
      <c r="WTJ10900" s="620"/>
      <c r="WTK10900" s="620"/>
      <c r="WTL10900" s="620"/>
      <c r="WTM10900" s="617"/>
      <c r="WTN10900" s="618"/>
      <c r="WTO10900" s="619"/>
      <c r="WTP10900" s="620"/>
      <c r="WTQ10900" s="620"/>
      <c r="WTR10900" s="620"/>
      <c r="WTS10900" s="617"/>
      <c r="WTT10900" s="618"/>
      <c r="WTU10900" s="619"/>
      <c r="WTV10900" s="620"/>
      <c r="WTW10900" s="620"/>
      <c r="WTX10900" s="620"/>
      <c r="WTY10900" s="617"/>
      <c r="WTZ10900" s="618"/>
      <c r="WUA10900" s="619"/>
      <c r="WUB10900" s="620"/>
      <c r="WUC10900" s="620"/>
      <c r="WUD10900" s="620"/>
      <c r="WUE10900" s="617"/>
      <c r="WUF10900" s="618"/>
      <c r="WUG10900" s="619"/>
      <c r="WUH10900" s="620"/>
      <c r="WUI10900" s="620"/>
      <c r="WUJ10900" s="620"/>
      <c r="WUK10900" s="617"/>
      <c r="WUL10900" s="618"/>
      <c r="WUM10900" s="619"/>
      <c r="WUN10900" s="620"/>
      <c r="WUO10900" s="620"/>
      <c r="WUP10900" s="620"/>
      <c r="WUQ10900" s="617"/>
      <c r="WUR10900" s="618"/>
      <c r="WUS10900" s="619"/>
      <c r="WUT10900" s="620"/>
      <c r="WUU10900" s="620"/>
      <c r="WUV10900" s="620"/>
      <c r="WUW10900" s="617"/>
      <c r="WUX10900" s="618"/>
      <c r="WUY10900" s="619"/>
      <c r="WUZ10900" s="620"/>
      <c r="WVA10900" s="620"/>
      <c r="WVB10900" s="620"/>
      <c r="WVC10900" s="617"/>
      <c r="WVD10900" s="618"/>
      <c r="WVE10900" s="619"/>
      <c r="WVF10900" s="620"/>
      <c r="WVG10900" s="620"/>
      <c r="WVH10900" s="620"/>
      <c r="WVI10900" s="617"/>
      <c r="WVJ10900" s="618"/>
      <c r="WVK10900" s="619"/>
      <c r="WVL10900" s="620"/>
      <c r="WVM10900" s="620"/>
      <c r="WVN10900" s="620"/>
      <c r="WVO10900" s="617"/>
      <c r="WVP10900" s="618"/>
      <c r="WVQ10900" s="619"/>
      <c r="WVR10900" s="620"/>
      <c r="WVS10900" s="620"/>
      <c r="WVT10900" s="620"/>
      <c r="WVU10900" s="617"/>
      <c r="WVV10900" s="618"/>
      <c r="WVW10900" s="619"/>
      <c r="WVX10900" s="620"/>
      <c r="WVY10900" s="620"/>
      <c r="WVZ10900" s="620"/>
      <c r="WWA10900" s="617"/>
      <c r="WWB10900" s="618"/>
      <c r="WWC10900" s="619"/>
      <c r="WWD10900" s="620"/>
      <c r="WWE10900" s="620"/>
      <c r="WWF10900" s="620"/>
      <c r="WWG10900" s="617"/>
      <c r="WWH10900" s="618"/>
      <c r="WWI10900" s="619"/>
      <c r="WWJ10900" s="620"/>
      <c r="WWK10900" s="620"/>
      <c r="WWL10900" s="620"/>
      <c r="WWM10900" s="617"/>
      <c r="WWN10900" s="618"/>
      <c r="WWO10900" s="619"/>
      <c r="WWP10900" s="620"/>
      <c r="WWQ10900" s="620"/>
      <c r="WWR10900" s="620"/>
      <c r="WWS10900" s="617"/>
      <c r="WWT10900" s="618"/>
      <c r="WWU10900" s="619"/>
      <c r="WWV10900" s="620"/>
      <c r="WWW10900" s="620"/>
      <c r="WWX10900" s="620"/>
      <c r="WWY10900" s="617"/>
      <c r="WWZ10900" s="618"/>
      <c r="WXA10900" s="619"/>
      <c r="WXB10900" s="620"/>
      <c r="WXC10900" s="620"/>
      <c r="WXD10900" s="620"/>
      <c r="WXE10900" s="617"/>
      <c r="WXF10900" s="618"/>
      <c r="WXG10900" s="619"/>
      <c r="WXH10900" s="620"/>
      <c r="WXI10900" s="620"/>
      <c r="WXJ10900" s="620"/>
      <c r="WXK10900" s="617"/>
      <c r="WXL10900" s="618"/>
      <c r="WXM10900" s="619"/>
      <c r="WXN10900" s="620"/>
      <c r="WXO10900" s="620"/>
      <c r="WXP10900" s="620"/>
      <c r="WXQ10900" s="617"/>
      <c r="WXR10900" s="618"/>
      <c r="WXS10900" s="619"/>
      <c r="WXT10900" s="620"/>
      <c r="WXU10900" s="620"/>
      <c r="WXV10900" s="620"/>
      <c r="WXW10900" s="617"/>
      <c r="WXX10900" s="618"/>
      <c r="WXY10900" s="619"/>
      <c r="WXZ10900" s="620"/>
      <c r="WYA10900" s="620"/>
      <c r="WYB10900" s="620"/>
      <c r="WYC10900" s="617"/>
      <c r="WYD10900" s="618"/>
      <c r="WYE10900" s="619"/>
      <c r="WYF10900" s="620"/>
      <c r="WYG10900" s="620"/>
      <c r="WYH10900" s="620"/>
      <c r="WYI10900" s="617"/>
      <c r="WYJ10900" s="618"/>
      <c r="WYK10900" s="619"/>
      <c r="WYL10900" s="620"/>
      <c r="WYM10900" s="620"/>
      <c r="WYN10900" s="620"/>
      <c r="WYO10900" s="617"/>
      <c r="WYP10900" s="618"/>
      <c r="WYQ10900" s="619"/>
      <c r="WYR10900" s="620"/>
      <c r="WYS10900" s="620"/>
      <c r="WYT10900" s="620"/>
      <c r="WYU10900" s="617"/>
      <c r="WYV10900" s="618"/>
      <c r="WYW10900" s="619"/>
      <c r="WYX10900" s="620"/>
      <c r="WYY10900" s="620"/>
      <c r="WYZ10900" s="620"/>
      <c r="WZA10900" s="617"/>
      <c r="WZB10900" s="618"/>
      <c r="WZC10900" s="619"/>
      <c r="WZD10900" s="620"/>
      <c r="WZE10900" s="620"/>
      <c r="WZF10900" s="620"/>
      <c r="WZG10900" s="617"/>
      <c r="WZH10900" s="618"/>
      <c r="WZI10900" s="619"/>
      <c r="WZJ10900" s="620"/>
      <c r="WZK10900" s="620"/>
      <c r="WZL10900" s="620"/>
      <c r="WZM10900" s="617"/>
      <c r="WZN10900" s="618"/>
      <c r="WZO10900" s="619"/>
      <c r="WZP10900" s="620"/>
      <c r="WZQ10900" s="620"/>
      <c r="WZR10900" s="620"/>
      <c r="WZS10900" s="617"/>
      <c r="WZT10900" s="618"/>
      <c r="WZU10900" s="619"/>
      <c r="WZV10900" s="620"/>
      <c r="WZW10900" s="620"/>
      <c r="WZX10900" s="620"/>
      <c r="WZY10900" s="617"/>
      <c r="WZZ10900" s="618"/>
      <c r="XAA10900" s="619"/>
      <c r="XAB10900" s="620"/>
      <c r="XAC10900" s="620"/>
      <c r="XAD10900" s="620"/>
      <c r="XAE10900" s="617"/>
      <c r="XAF10900" s="618"/>
      <c r="XAG10900" s="619"/>
      <c r="XAH10900" s="620"/>
      <c r="XAI10900" s="620"/>
      <c r="XAJ10900" s="620"/>
      <c r="XAK10900" s="617"/>
      <c r="XAL10900" s="618"/>
      <c r="XAM10900" s="619"/>
      <c r="XAN10900" s="620"/>
      <c r="XAO10900" s="620"/>
      <c r="XAP10900" s="620"/>
      <c r="XAQ10900" s="617"/>
      <c r="XAR10900" s="618"/>
      <c r="XAS10900" s="619"/>
      <c r="XAT10900" s="620"/>
      <c r="XAU10900" s="620"/>
      <c r="XAV10900" s="620"/>
      <c r="XAW10900" s="617"/>
      <c r="XAX10900" s="618"/>
      <c r="XAY10900" s="619"/>
      <c r="XAZ10900" s="620"/>
      <c r="XBA10900" s="620"/>
      <c r="XBB10900" s="620"/>
      <c r="XBC10900" s="617"/>
      <c r="XBD10900" s="618"/>
      <c r="XBE10900" s="619"/>
      <c r="XBF10900" s="620"/>
      <c r="XBG10900" s="620"/>
      <c r="XBH10900" s="620"/>
      <c r="XBI10900" s="617"/>
      <c r="XBJ10900" s="618"/>
      <c r="XBK10900" s="619"/>
      <c r="XBL10900" s="620"/>
      <c r="XBM10900" s="620"/>
      <c r="XBN10900" s="620"/>
      <c r="XBO10900" s="617"/>
      <c r="XBP10900" s="618"/>
      <c r="XBQ10900" s="619"/>
      <c r="XBR10900" s="620"/>
      <c r="XBS10900" s="620"/>
      <c r="XBT10900" s="620"/>
      <c r="XBU10900" s="617"/>
      <c r="XBV10900" s="618"/>
      <c r="XBW10900" s="619"/>
      <c r="XBX10900" s="620"/>
      <c r="XBY10900" s="620"/>
      <c r="XBZ10900" s="620"/>
      <c r="XCA10900" s="617"/>
      <c r="XCB10900" s="618"/>
      <c r="XCC10900" s="619"/>
      <c r="XCD10900" s="620"/>
      <c r="XCE10900" s="620"/>
      <c r="XCF10900" s="620"/>
      <c r="XCG10900" s="617"/>
      <c r="XCH10900" s="618"/>
      <c r="XCI10900" s="619"/>
      <c r="XCJ10900" s="620"/>
      <c r="XCK10900" s="620"/>
      <c r="XCL10900" s="620"/>
      <c r="XCM10900" s="617"/>
      <c r="XCN10900" s="618"/>
      <c r="XCO10900" s="619"/>
      <c r="XCP10900" s="620"/>
      <c r="XCQ10900" s="620"/>
      <c r="XCR10900" s="620"/>
      <c r="XCS10900" s="617"/>
      <c r="XCT10900" s="618"/>
      <c r="XCU10900" s="619"/>
      <c r="XCV10900" s="620"/>
      <c r="XCW10900" s="620"/>
      <c r="XCX10900" s="620"/>
      <c r="XCY10900" s="617"/>
      <c r="XCZ10900" s="618"/>
      <c r="XDA10900" s="619"/>
      <c r="XDB10900" s="620"/>
      <c r="XDC10900" s="620"/>
      <c r="XDD10900" s="620"/>
      <c r="XDE10900" s="617"/>
      <c r="XDF10900" s="618"/>
      <c r="XDG10900" s="619"/>
      <c r="XDH10900" s="620"/>
      <c r="XDI10900" s="620"/>
      <c r="XDJ10900" s="620"/>
      <c r="XDK10900" s="617"/>
      <c r="XDL10900" s="618"/>
      <c r="XDM10900" s="619"/>
      <c r="XDN10900" s="620"/>
      <c r="XDO10900" s="620"/>
      <c r="XDP10900" s="620"/>
      <c r="XDQ10900" s="617"/>
      <c r="XDR10900" s="618"/>
      <c r="XDS10900" s="619"/>
      <c r="XDT10900" s="620"/>
      <c r="XDU10900" s="620"/>
      <c r="XDV10900" s="620"/>
      <c r="XDW10900" s="617"/>
      <c r="XDX10900" s="618"/>
      <c r="XDY10900" s="619"/>
      <c r="XDZ10900" s="620"/>
      <c r="XEA10900" s="620"/>
      <c r="XEB10900" s="620"/>
      <c r="XEC10900" s="617"/>
      <c r="XED10900" s="618"/>
      <c r="XEE10900" s="619"/>
      <c r="XEF10900" s="620"/>
      <c r="XEG10900" s="620"/>
      <c r="XEH10900" s="620"/>
      <c r="XEI10900" s="617"/>
      <c r="XEJ10900" s="618"/>
      <c r="XEK10900" s="619"/>
      <c r="XEL10900" s="620"/>
      <c r="XEM10900" s="620"/>
      <c r="XEN10900" s="620"/>
      <c r="XEO10900" s="617"/>
      <c r="XEP10900" s="618"/>
      <c r="XEQ10900" s="619"/>
      <c r="XER10900" s="620"/>
      <c r="XES10900" s="620"/>
      <c r="XET10900" s="620"/>
      <c r="XEU10900" s="617"/>
      <c r="XEV10900" s="618"/>
      <c r="XEW10900" s="619"/>
      <c r="XEX10900" s="620"/>
      <c r="XEY10900" s="620"/>
      <c r="XEZ10900" s="620"/>
      <c r="XFA10900" s="617"/>
      <c r="XFB10900" s="618"/>
      <c r="XFC10900" s="619"/>
      <c r="XFD10900" s="620"/>
    </row>
    <row r="10901" spans="1:16384" ht="15.75">
      <c r="A10901" s="621"/>
      <c r="B10901" s="622" t="s">
        <v>18646</v>
      </c>
      <c r="C10901" s="628"/>
      <c r="D10901" s="629"/>
      <c r="E10901" s="629"/>
      <c r="F10901" s="629"/>
    </row>
    <row r="10902" spans="1:16384">
      <c r="A10902" s="617" t="s">
        <v>18647</v>
      </c>
      <c r="B10902" s="618" t="s">
        <v>11777</v>
      </c>
      <c r="C10902" s="619" t="s">
        <v>11777</v>
      </c>
      <c r="D10902" s="620">
        <v>0</v>
      </c>
      <c r="E10902" s="620">
        <v>0</v>
      </c>
      <c r="F10902" s="620">
        <v>0</v>
      </c>
    </row>
    <row r="10903" spans="1:16384">
      <c r="A10903" s="617" t="s">
        <v>18648</v>
      </c>
      <c r="B10903" s="618" t="s">
        <v>11777</v>
      </c>
      <c r="C10903" s="619" t="s">
        <v>11777</v>
      </c>
      <c r="D10903" s="620">
        <v>0</v>
      </c>
      <c r="E10903" s="620">
        <v>0</v>
      </c>
      <c r="F10903" s="620">
        <v>0</v>
      </c>
    </row>
    <row r="10904" spans="1:16384">
      <c r="A10904" s="617" t="s">
        <v>18649</v>
      </c>
      <c r="B10904" s="618" t="s">
        <v>18650</v>
      </c>
      <c r="C10904" s="619" t="s">
        <v>5390</v>
      </c>
      <c r="D10904" s="620">
        <v>19.55</v>
      </c>
      <c r="E10904" s="620">
        <v>13.36</v>
      </c>
      <c r="F10904" s="620">
        <v>32.909999999999997</v>
      </c>
    </row>
    <row r="10905" spans="1:16384">
      <c r="A10905" s="617" t="s">
        <v>18651</v>
      </c>
      <c r="B10905" s="618" t="s">
        <v>18652</v>
      </c>
      <c r="C10905" s="619" t="s">
        <v>5815</v>
      </c>
      <c r="D10905" s="620">
        <v>11.24</v>
      </c>
      <c r="E10905" s="620">
        <v>2.52</v>
      </c>
      <c r="F10905" s="620">
        <v>13.76</v>
      </c>
    </row>
    <row r="10906" spans="1:16384">
      <c r="A10906" s="617" t="s">
        <v>18653</v>
      </c>
      <c r="B10906" s="618" t="s">
        <v>798</v>
      </c>
      <c r="C10906" s="619" t="s">
        <v>5815</v>
      </c>
      <c r="D10906" s="620">
        <v>12.77</v>
      </c>
      <c r="E10906" s="620">
        <v>6.53</v>
      </c>
      <c r="F10906" s="620">
        <v>19.3</v>
      </c>
    </row>
    <row r="10907" spans="1:16384" ht="45">
      <c r="A10907" s="617" t="s">
        <v>18654</v>
      </c>
      <c r="B10907" s="618" t="s">
        <v>18655</v>
      </c>
      <c r="C10907" s="619" t="s">
        <v>5421</v>
      </c>
      <c r="D10907" s="620">
        <v>43.61</v>
      </c>
      <c r="E10907" s="620">
        <v>17.48</v>
      </c>
      <c r="F10907" s="620">
        <v>61.09</v>
      </c>
    </row>
    <row r="10908" spans="1:16384" ht="30">
      <c r="A10908" s="617" t="s">
        <v>18656</v>
      </c>
      <c r="B10908" s="618" t="s">
        <v>18657</v>
      </c>
      <c r="C10908" s="619" t="s">
        <v>99</v>
      </c>
      <c r="D10908" s="620">
        <v>18.47</v>
      </c>
      <c r="E10908" s="620">
        <v>43.3</v>
      </c>
      <c r="F10908" s="620">
        <v>61.77</v>
      </c>
    </row>
    <row r="10909" spans="1:16384" ht="30">
      <c r="A10909" s="617" t="s">
        <v>18658</v>
      </c>
      <c r="B10909" s="618" t="s">
        <v>18659</v>
      </c>
      <c r="C10909" s="619" t="s">
        <v>5390</v>
      </c>
      <c r="D10909" s="620">
        <v>78.53</v>
      </c>
      <c r="E10909" s="620">
        <v>27.05</v>
      </c>
      <c r="F10909" s="620">
        <v>105.58</v>
      </c>
    </row>
    <row r="10910" spans="1:16384">
      <c r="A10910" s="617" t="s">
        <v>18660</v>
      </c>
      <c r="B10910" s="618" t="s">
        <v>18661</v>
      </c>
      <c r="C10910" s="619" t="s">
        <v>5390</v>
      </c>
      <c r="D10910" s="620">
        <v>5.45</v>
      </c>
      <c r="E10910" s="620">
        <v>12.71</v>
      </c>
      <c r="F10910" s="620">
        <v>18.16</v>
      </c>
    </row>
    <row r="10911" spans="1:16384">
      <c r="A10911" s="617" t="s">
        <v>18662</v>
      </c>
      <c r="B10911" s="618" t="s">
        <v>18663</v>
      </c>
      <c r="C10911" s="619" t="s">
        <v>5390</v>
      </c>
      <c r="D10911" s="620">
        <v>3.04</v>
      </c>
      <c r="E10911" s="620">
        <v>8.2100000000000009</v>
      </c>
      <c r="F10911" s="620">
        <v>11.25</v>
      </c>
    </row>
    <row r="10912" spans="1:16384">
      <c r="A10912" s="617" t="s">
        <v>18664</v>
      </c>
      <c r="B10912" s="618" t="s">
        <v>18665</v>
      </c>
      <c r="C10912" s="619" t="s">
        <v>5390</v>
      </c>
      <c r="D10912" s="620">
        <v>3.04</v>
      </c>
      <c r="E10912" s="620">
        <v>8.2100000000000009</v>
      </c>
      <c r="F10912" s="620">
        <v>11.25</v>
      </c>
    </row>
    <row r="10913" spans="1:6">
      <c r="A10913" s="617" t="s">
        <v>18666</v>
      </c>
      <c r="B10913" s="618" t="s">
        <v>18667</v>
      </c>
      <c r="C10913" s="619" t="s">
        <v>5390</v>
      </c>
      <c r="D10913" s="620">
        <v>5.41</v>
      </c>
      <c r="E10913" s="620">
        <v>11.14</v>
      </c>
      <c r="F10913" s="620">
        <v>16.55</v>
      </c>
    </row>
    <row r="10914" spans="1:6" ht="30">
      <c r="A10914" s="617" t="s">
        <v>18668</v>
      </c>
      <c r="B10914" s="618" t="s">
        <v>18669</v>
      </c>
      <c r="C10914" s="619" t="s">
        <v>5390</v>
      </c>
      <c r="D10914" s="620">
        <v>247.08</v>
      </c>
      <c r="E10914" s="620">
        <v>201.39</v>
      </c>
      <c r="F10914" s="620">
        <v>448.47</v>
      </c>
    </row>
    <row r="10915" spans="1:6">
      <c r="A10915" s="617" t="s">
        <v>18670</v>
      </c>
      <c r="B10915" s="618" t="s">
        <v>18671</v>
      </c>
      <c r="C10915" s="619" t="s">
        <v>5390</v>
      </c>
      <c r="D10915" s="620">
        <v>40.92</v>
      </c>
      <c r="E10915" s="620">
        <v>10.82</v>
      </c>
      <c r="F10915" s="620">
        <v>51.74</v>
      </c>
    </row>
    <row r="10916" spans="1:6">
      <c r="A10916" s="617" t="s">
        <v>18672</v>
      </c>
      <c r="B10916" s="618" t="s">
        <v>18673</v>
      </c>
      <c r="C10916" s="619" t="s">
        <v>5390</v>
      </c>
      <c r="D10916" s="620">
        <v>20.12</v>
      </c>
      <c r="E10916" s="620">
        <v>10.82</v>
      </c>
      <c r="F10916" s="620">
        <v>30.94</v>
      </c>
    </row>
    <row r="10917" spans="1:6">
      <c r="A10917" s="617" t="s">
        <v>18674</v>
      </c>
      <c r="B10917" s="618" t="s">
        <v>18675</v>
      </c>
      <c r="C10917" s="619" t="s">
        <v>5390</v>
      </c>
      <c r="D10917" s="620">
        <v>780.31</v>
      </c>
      <c r="E10917" s="620">
        <v>73.3</v>
      </c>
      <c r="F10917" s="620">
        <v>853.61</v>
      </c>
    </row>
    <row r="10918" spans="1:6">
      <c r="A10918" s="617" t="s">
        <v>18676</v>
      </c>
      <c r="B10918" s="618" t="s">
        <v>18677</v>
      </c>
      <c r="C10918" s="619" t="s">
        <v>5390</v>
      </c>
      <c r="D10918" s="620">
        <v>4.76</v>
      </c>
      <c r="E10918" s="620">
        <v>2.25</v>
      </c>
      <c r="F10918" s="620">
        <v>7.01</v>
      </c>
    </row>
    <row r="10919" spans="1:6">
      <c r="A10919" s="617" t="s">
        <v>18678</v>
      </c>
      <c r="B10919" s="618" t="s">
        <v>18679</v>
      </c>
      <c r="C10919" s="619" t="s">
        <v>5390</v>
      </c>
      <c r="D10919" s="620">
        <v>23.62</v>
      </c>
      <c r="E10919" s="620">
        <v>10.82</v>
      </c>
      <c r="F10919" s="620">
        <v>34.44</v>
      </c>
    </row>
    <row r="10920" spans="1:6">
      <c r="A10920" s="617" t="s">
        <v>18680</v>
      </c>
      <c r="B10920" s="618" t="s">
        <v>18681</v>
      </c>
      <c r="C10920" s="619" t="s">
        <v>5390</v>
      </c>
      <c r="D10920" s="620">
        <v>0.31</v>
      </c>
      <c r="E10920" s="620">
        <v>0.71</v>
      </c>
      <c r="F10920" s="620">
        <v>1.02</v>
      </c>
    </row>
    <row r="10921" spans="1:6">
      <c r="A10921" s="617" t="s">
        <v>18682</v>
      </c>
      <c r="B10921" s="618" t="s">
        <v>18683</v>
      </c>
      <c r="C10921" s="619" t="s">
        <v>5390</v>
      </c>
      <c r="D10921" s="620">
        <v>361.4</v>
      </c>
      <c r="E10921" s="620">
        <v>33.61</v>
      </c>
      <c r="F10921" s="620">
        <v>395.01</v>
      </c>
    </row>
    <row r="10922" spans="1:6" ht="30">
      <c r="A10922" s="617" t="s">
        <v>18684</v>
      </c>
      <c r="B10922" s="618" t="s">
        <v>18685</v>
      </c>
      <c r="C10922" s="619" t="s">
        <v>731</v>
      </c>
      <c r="D10922" s="620">
        <v>757.33</v>
      </c>
      <c r="E10922" s="620">
        <v>189.84</v>
      </c>
      <c r="F10922" s="620">
        <v>947.17</v>
      </c>
    </row>
    <row r="10923" spans="1:6" ht="30">
      <c r="A10923" s="617" t="s">
        <v>18686</v>
      </c>
      <c r="B10923" s="618" t="s">
        <v>18687</v>
      </c>
      <c r="C10923" s="619" t="s">
        <v>5815</v>
      </c>
      <c r="D10923" s="620">
        <v>12.62</v>
      </c>
      <c r="E10923" s="620">
        <v>1.26</v>
      </c>
      <c r="F10923" s="620">
        <v>13.88</v>
      </c>
    </row>
    <row r="10924" spans="1:6" ht="30">
      <c r="A10924" s="617" t="s">
        <v>18688</v>
      </c>
      <c r="B10924" s="618" t="s">
        <v>18689</v>
      </c>
      <c r="C10924" s="619" t="s">
        <v>731</v>
      </c>
      <c r="D10924" s="620">
        <v>684.28</v>
      </c>
      <c r="E10924" s="620">
        <v>184.02</v>
      </c>
      <c r="F10924" s="620">
        <v>868.3</v>
      </c>
    </row>
    <row r="10925" spans="1:6" ht="45">
      <c r="A10925" s="617" t="s">
        <v>18690</v>
      </c>
      <c r="B10925" s="618" t="s">
        <v>18691</v>
      </c>
      <c r="C10925" s="619" t="s">
        <v>731</v>
      </c>
      <c r="D10925" s="620">
        <v>4085.06</v>
      </c>
      <c r="E10925" s="620">
        <v>1850.24</v>
      </c>
      <c r="F10925" s="620">
        <v>5935.3</v>
      </c>
    </row>
    <row r="10926" spans="1:6" ht="60">
      <c r="A10926" s="617" t="s">
        <v>18692</v>
      </c>
      <c r="B10926" s="618" t="s">
        <v>18693</v>
      </c>
      <c r="C10926" s="619" t="s">
        <v>731</v>
      </c>
      <c r="D10926" s="620">
        <v>639.32000000000005</v>
      </c>
      <c r="E10926" s="620">
        <v>233.43</v>
      </c>
      <c r="F10926" s="620">
        <v>872.75</v>
      </c>
    </row>
    <row r="10927" spans="1:6" ht="30">
      <c r="A10927" s="617" t="s">
        <v>18694</v>
      </c>
      <c r="B10927" s="618" t="s">
        <v>18695</v>
      </c>
      <c r="C10927" s="619" t="s">
        <v>731</v>
      </c>
      <c r="D10927" s="620">
        <v>22.22</v>
      </c>
      <c r="E10927" s="620">
        <v>12.68</v>
      </c>
      <c r="F10927" s="620">
        <v>34.9</v>
      </c>
    </row>
    <row r="10928" spans="1:6">
      <c r="A10928" s="617" t="s">
        <v>18696</v>
      </c>
      <c r="B10928" s="618" t="s">
        <v>18697</v>
      </c>
      <c r="C10928" s="619" t="s">
        <v>731</v>
      </c>
      <c r="D10928" s="620">
        <v>8.6</v>
      </c>
      <c r="E10928" s="620">
        <v>3.62</v>
      </c>
      <c r="F10928" s="620">
        <v>12.22</v>
      </c>
    </row>
    <row r="10929" spans="1:6" ht="30">
      <c r="A10929" s="617" t="s">
        <v>18698</v>
      </c>
      <c r="B10929" s="618" t="s">
        <v>18699</v>
      </c>
      <c r="C10929" s="619" t="s">
        <v>99</v>
      </c>
      <c r="D10929" s="620">
        <v>92.84</v>
      </c>
      <c r="E10929" s="620">
        <v>33.090000000000003</v>
      </c>
      <c r="F10929" s="620">
        <v>125.93</v>
      </c>
    </row>
    <row r="10930" spans="1:6">
      <c r="A10930" s="617" t="s">
        <v>18700</v>
      </c>
      <c r="B10930" s="618" t="s">
        <v>18701</v>
      </c>
      <c r="C10930" s="619" t="s">
        <v>5421</v>
      </c>
      <c r="D10930" s="620">
        <v>149.47999999999999</v>
      </c>
      <c r="E10930" s="620">
        <v>36.67</v>
      </c>
      <c r="F10930" s="620">
        <v>186.15</v>
      </c>
    </row>
    <row r="10931" spans="1:6" ht="45">
      <c r="A10931" s="617" t="s">
        <v>18702</v>
      </c>
      <c r="B10931" s="618" t="s">
        <v>18703</v>
      </c>
      <c r="C10931" s="619" t="s">
        <v>5421</v>
      </c>
      <c r="D10931" s="620">
        <v>229.57</v>
      </c>
      <c r="E10931" s="620">
        <v>81.540000000000006</v>
      </c>
      <c r="F10931" s="620">
        <v>311.11</v>
      </c>
    </row>
    <row r="10932" spans="1:6" ht="45">
      <c r="A10932" s="617" t="s">
        <v>18704</v>
      </c>
      <c r="B10932" s="618" t="s">
        <v>18705</v>
      </c>
      <c r="C10932" s="619" t="s">
        <v>731</v>
      </c>
      <c r="D10932" s="620">
        <v>1659.24</v>
      </c>
      <c r="E10932" s="620">
        <v>253.86</v>
      </c>
      <c r="F10932" s="620">
        <v>1913.1</v>
      </c>
    </row>
    <row r="10933" spans="1:6" ht="45">
      <c r="A10933" s="617" t="s">
        <v>18706</v>
      </c>
      <c r="B10933" s="618" t="s">
        <v>18707</v>
      </c>
      <c r="C10933" s="619" t="s">
        <v>5421</v>
      </c>
      <c r="D10933" s="620">
        <v>37.25</v>
      </c>
      <c r="E10933" s="620">
        <v>6.57</v>
      </c>
      <c r="F10933" s="620">
        <v>43.82</v>
      </c>
    </row>
    <row r="10934" spans="1:6">
      <c r="A10934" s="617" t="s">
        <v>18708</v>
      </c>
      <c r="B10934" s="618" t="s">
        <v>18709</v>
      </c>
      <c r="C10934" s="619" t="s">
        <v>731</v>
      </c>
      <c r="D10934" s="620">
        <v>13.02</v>
      </c>
      <c r="E10934" s="620">
        <v>10.87</v>
      </c>
      <c r="F10934" s="620">
        <v>23.89</v>
      </c>
    </row>
    <row r="10935" spans="1:6" ht="60">
      <c r="A10935" s="617" t="s">
        <v>17414</v>
      </c>
      <c r="B10935" s="618" t="s">
        <v>17415</v>
      </c>
      <c r="C10935" s="619" t="s">
        <v>5390</v>
      </c>
      <c r="D10935" s="620">
        <v>2078.85</v>
      </c>
      <c r="E10935" s="620">
        <v>308.14</v>
      </c>
      <c r="F10935" s="620">
        <v>2386.9899999999998</v>
      </c>
    </row>
    <row r="10936" spans="1:6" ht="30">
      <c r="A10936" s="617" t="s">
        <v>18710</v>
      </c>
      <c r="B10936" s="618" t="s">
        <v>18711</v>
      </c>
      <c r="C10936" s="619" t="s">
        <v>99</v>
      </c>
      <c r="D10936" s="620">
        <v>824.37</v>
      </c>
      <c r="E10936" s="620">
        <v>93.86</v>
      </c>
      <c r="F10936" s="620">
        <v>918.23</v>
      </c>
    </row>
    <row r="10937" spans="1:6" ht="30">
      <c r="A10937" s="617" t="s">
        <v>18712</v>
      </c>
      <c r="B10937" s="618" t="s">
        <v>18713</v>
      </c>
      <c r="C10937" s="619" t="s">
        <v>99</v>
      </c>
      <c r="D10937" s="620">
        <v>864.07</v>
      </c>
      <c r="E10937" s="620">
        <v>641.04999999999995</v>
      </c>
      <c r="F10937" s="620">
        <v>1505.12</v>
      </c>
    </row>
    <row r="10938" spans="1:6" ht="30">
      <c r="A10938" s="617" t="s">
        <v>18714</v>
      </c>
      <c r="B10938" s="618" t="s">
        <v>18715</v>
      </c>
      <c r="C10938" s="619" t="s">
        <v>99</v>
      </c>
      <c r="D10938" s="620">
        <v>898.09</v>
      </c>
      <c r="E10938" s="620">
        <v>114.09</v>
      </c>
      <c r="F10938" s="620">
        <v>1012.18</v>
      </c>
    </row>
    <row r="10939" spans="1:6" ht="30">
      <c r="A10939" s="617" t="s">
        <v>18716</v>
      </c>
      <c r="B10939" s="618" t="s">
        <v>18717</v>
      </c>
      <c r="C10939" s="619" t="s">
        <v>99</v>
      </c>
      <c r="D10939" s="620">
        <v>819.58</v>
      </c>
      <c r="E10939" s="620">
        <v>85.14</v>
      </c>
      <c r="F10939" s="620">
        <v>904.72</v>
      </c>
    </row>
    <row r="10940" spans="1:6" ht="45">
      <c r="A10940" s="617" t="s">
        <v>18718</v>
      </c>
      <c r="B10940" s="618" t="s">
        <v>18719</v>
      </c>
      <c r="C10940" s="619" t="s">
        <v>99</v>
      </c>
      <c r="D10940" s="620">
        <v>184.71</v>
      </c>
      <c r="E10940" s="620">
        <v>156.94999999999999</v>
      </c>
      <c r="F10940" s="620">
        <v>341.66</v>
      </c>
    </row>
    <row r="10941" spans="1:6">
      <c r="A10941" s="617" t="s">
        <v>18720</v>
      </c>
      <c r="B10941" s="618" t="s">
        <v>18721</v>
      </c>
      <c r="C10941" s="619" t="s">
        <v>1</v>
      </c>
      <c r="D10941" s="620">
        <v>7.83</v>
      </c>
      <c r="E10941" s="620">
        <v>1.3</v>
      </c>
      <c r="F10941" s="620">
        <v>9.1300000000000008</v>
      </c>
    </row>
    <row r="10942" spans="1:6">
      <c r="A10942" s="617" t="s">
        <v>18722</v>
      </c>
      <c r="B10942" s="618" t="s">
        <v>18723</v>
      </c>
      <c r="C10942" s="619" t="s">
        <v>5390</v>
      </c>
      <c r="D10942" s="620">
        <v>19.84</v>
      </c>
      <c r="E10942" s="620">
        <v>0.64</v>
      </c>
      <c r="F10942" s="620">
        <v>20.48</v>
      </c>
    </row>
    <row r="10943" spans="1:6">
      <c r="A10943" s="617" t="s">
        <v>18724</v>
      </c>
      <c r="B10943" s="618" t="s">
        <v>18725</v>
      </c>
      <c r="C10943" s="619" t="s">
        <v>5390</v>
      </c>
      <c r="D10943" s="620">
        <v>8.6</v>
      </c>
      <c r="E10943" s="620">
        <v>3.62</v>
      </c>
      <c r="F10943" s="620">
        <v>12.22</v>
      </c>
    </row>
    <row r="10944" spans="1:6">
      <c r="A10944" s="617" t="s">
        <v>18726</v>
      </c>
      <c r="B10944" s="618" t="s">
        <v>18727</v>
      </c>
      <c r="C10944" s="619" t="s">
        <v>5390</v>
      </c>
      <c r="D10944" s="620">
        <v>9.82</v>
      </c>
      <c r="E10944" s="620">
        <v>7.24</v>
      </c>
      <c r="F10944" s="620">
        <v>17.059999999999999</v>
      </c>
    </row>
    <row r="10945" spans="1:6" ht="45">
      <c r="A10945" s="617" t="s">
        <v>18728</v>
      </c>
      <c r="B10945" s="618" t="s">
        <v>18729</v>
      </c>
      <c r="C10945" s="619" t="s">
        <v>99</v>
      </c>
      <c r="D10945" s="620">
        <v>94.95</v>
      </c>
      <c r="E10945" s="620">
        <v>28.66</v>
      </c>
      <c r="F10945" s="620">
        <v>123.61</v>
      </c>
    </row>
    <row r="10946" spans="1:6" ht="30">
      <c r="A10946" s="617" t="s">
        <v>18730</v>
      </c>
      <c r="B10946" s="618" t="s">
        <v>18731</v>
      </c>
      <c r="C10946" s="619" t="s">
        <v>5421</v>
      </c>
      <c r="D10946" s="620">
        <v>70.48</v>
      </c>
      <c r="E10946" s="620">
        <v>70.37</v>
      </c>
      <c r="F10946" s="620">
        <v>140.85</v>
      </c>
    </row>
    <row r="10947" spans="1:6">
      <c r="A10947" s="617" t="s">
        <v>18732</v>
      </c>
      <c r="B10947" s="618" t="s">
        <v>18733</v>
      </c>
      <c r="C10947" s="619" t="s">
        <v>5421</v>
      </c>
      <c r="D10947" s="620">
        <v>44.05</v>
      </c>
      <c r="E10947" s="620">
        <v>43.98</v>
      </c>
      <c r="F10947" s="620">
        <v>88.03</v>
      </c>
    </row>
    <row r="10948" spans="1:6" ht="30">
      <c r="A10948" s="617" t="s">
        <v>18734</v>
      </c>
      <c r="B10948" s="618" t="s">
        <v>18735</v>
      </c>
      <c r="C10948" s="619" t="s">
        <v>5390</v>
      </c>
      <c r="D10948" s="620">
        <v>146.69</v>
      </c>
      <c r="E10948" s="620">
        <v>18.329999999999998</v>
      </c>
      <c r="F10948" s="620">
        <v>165.02</v>
      </c>
    </row>
    <row r="10949" spans="1:6">
      <c r="A10949" s="617" t="s">
        <v>18736</v>
      </c>
      <c r="B10949" s="618" t="s">
        <v>18737</v>
      </c>
      <c r="C10949" s="619" t="s">
        <v>1</v>
      </c>
      <c r="D10949" s="620">
        <v>18.63</v>
      </c>
      <c r="E10949" s="620">
        <v>5.84</v>
      </c>
      <c r="F10949" s="620">
        <v>24.47</v>
      </c>
    </row>
    <row r="10950" spans="1:6">
      <c r="A10950" s="617" t="s">
        <v>18738</v>
      </c>
      <c r="B10950" s="618" t="s">
        <v>18739</v>
      </c>
      <c r="C10950" s="619" t="s">
        <v>5390</v>
      </c>
      <c r="D10950" s="620">
        <v>14.35</v>
      </c>
      <c r="E10950" s="620">
        <v>18.12</v>
      </c>
      <c r="F10950" s="620">
        <v>32.47</v>
      </c>
    </row>
    <row r="10951" spans="1:6">
      <c r="A10951" s="617" t="s">
        <v>18740</v>
      </c>
      <c r="B10951" s="618" t="s">
        <v>18741</v>
      </c>
      <c r="C10951" s="619" t="s">
        <v>5390</v>
      </c>
      <c r="D10951" s="620">
        <v>3.85</v>
      </c>
      <c r="E10951" s="620">
        <v>1.63</v>
      </c>
      <c r="F10951" s="620">
        <v>5.48</v>
      </c>
    </row>
    <row r="10952" spans="1:6">
      <c r="A10952" s="617" t="s">
        <v>18742</v>
      </c>
      <c r="B10952" s="618" t="s">
        <v>18743</v>
      </c>
      <c r="C10952" s="619" t="s">
        <v>5390</v>
      </c>
      <c r="D10952" s="620">
        <v>46.34</v>
      </c>
      <c r="E10952" s="620">
        <v>14.49</v>
      </c>
      <c r="F10952" s="620">
        <v>60.83</v>
      </c>
    </row>
    <row r="10953" spans="1:6" ht="30">
      <c r="A10953" s="617" t="s">
        <v>18744</v>
      </c>
      <c r="B10953" s="618" t="s">
        <v>18745</v>
      </c>
      <c r="C10953" s="619" t="s">
        <v>5421</v>
      </c>
      <c r="D10953" s="620">
        <v>189.69</v>
      </c>
      <c r="E10953" s="620">
        <v>215.29</v>
      </c>
      <c r="F10953" s="620">
        <v>404.98</v>
      </c>
    </row>
    <row r="10954" spans="1:6" ht="30">
      <c r="A10954" s="617" t="s">
        <v>18746</v>
      </c>
      <c r="B10954" s="618" t="s">
        <v>18747</v>
      </c>
      <c r="C10954" s="619" t="s">
        <v>5421</v>
      </c>
      <c r="D10954" s="620">
        <v>42.41</v>
      </c>
      <c r="E10954" s="620">
        <v>2.96</v>
      </c>
      <c r="F10954" s="620">
        <v>45.37</v>
      </c>
    </row>
    <row r="10955" spans="1:6" ht="30">
      <c r="A10955" s="617" t="s">
        <v>18748</v>
      </c>
      <c r="B10955" s="618" t="s">
        <v>18749</v>
      </c>
      <c r="C10955" s="619" t="s">
        <v>99</v>
      </c>
      <c r="D10955" s="620">
        <v>109.76</v>
      </c>
      <c r="E10955" s="620">
        <v>18.690000000000001</v>
      </c>
      <c r="F10955" s="620">
        <v>128.44999999999999</v>
      </c>
    </row>
    <row r="10956" spans="1:6">
      <c r="A10956" s="617" t="s">
        <v>18750</v>
      </c>
      <c r="B10956" s="618" t="s">
        <v>18751</v>
      </c>
      <c r="C10956" s="619" t="s">
        <v>99</v>
      </c>
      <c r="D10956" s="620">
        <v>98.4</v>
      </c>
      <c r="E10956" s="620">
        <v>68.81</v>
      </c>
      <c r="F10956" s="620">
        <v>167.21</v>
      </c>
    </row>
    <row r="10957" spans="1:6">
      <c r="A10957" s="617" t="s">
        <v>18752</v>
      </c>
      <c r="B10957" s="618" t="s">
        <v>18753</v>
      </c>
      <c r="C10957" s="619" t="s">
        <v>99</v>
      </c>
      <c r="D10957" s="620">
        <v>97.05</v>
      </c>
      <c r="E10957" s="620">
        <v>103.28</v>
      </c>
      <c r="F10957" s="620">
        <v>200.33</v>
      </c>
    </row>
    <row r="10958" spans="1:6" ht="60">
      <c r="A10958" s="617" t="s">
        <v>18754</v>
      </c>
      <c r="B10958" s="618" t="s">
        <v>18755</v>
      </c>
      <c r="C10958" s="619" t="s">
        <v>5390</v>
      </c>
      <c r="D10958" s="620">
        <v>1093.1099999999999</v>
      </c>
      <c r="E10958" s="620">
        <v>521.98</v>
      </c>
      <c r="F10958" s="620">
        <v>1615.09</v>
      </c>
    </row>
    <row r="10959" spans="1:6">
      <c r="A10959" s="617" t="s">
        <v>18756</v>
      </c>
      <c r="B10959" s="618" t="s">
        <v>18757</v>
      </c>
      <c r="C10959" s="619" t="s">
        <v>99</v>
      </c>
      <c r="D10959" s="620">
        <v>90.33</v>
      </c>
      <c r="E10959" s="620">
        <v>103.28</v>
      </c>
      <c r="F10959" s="620">
        <v>193.61</v>
      </c>
    </row>
    <row r="10960" spans="1:6">
      <c r="A10960" s="617" t="s">
        <v>18758</v>
      </c>
      <c r="B10960" s="618" t="s">
        <v>18759</v>
      </c>
      <c r="C10960" s="619" t="s">
        <v>5390</v>
      </c>
      <c r="D10960" s="620">
        <v>120.75</v>
      </c>
      <c r="E10960" s="620">
        <v>18.12</v>
      </c>
      <c r="F10960" s="620">
        <v>138.87</v>
      </c>
    </row>
    <row r="10961" spans="1:6" ht="30">
      <c r="A10961" s="617" t="s">
        <v>18760</v>
      </c>
      <c r="B10961" s="618" t="s">
        <v>18761</v>
      </c>
      <c r="C10961" s="619" t="s">
        <v>99</v>
      </c>
      <c r="D10961" s="620">
        <v>295.57</v>
      </c>
      <c r="E10961" s="620">
        <v>36.299999999999997</v>
      </c>
      <c r="F10961" s="620">
        <v>331.87</v>
      </c>
    </row>
    <row r="10962" spans="1:6" ht="30">
      <c r="A10962" s="617" t="s">
        <v>18762</v>
      </c>
      <c r="B10962" s="618" t="s">
        <v>18763</v>
      </c>
      <c r="C10962" s="619" t="s">
        <v>1</v>
      </c>
      <c r="D10962" s="620">
        <v>2489.64</v>
      </c>
      <c r="E10962" s="620">
        <v>0</v>
      </c>
      <c r="F10962" s="620">
        <v>2489.64</v>
      </c>
    </row>
    <row r="10963" spans="1:6" ht="30">
      <c r="A10963" s="617" t="s">
        <v>18764</v>
      </c>
      <c r="B10963" s="618" t="s">
        <v>18765</v>
      </c>
      <c r="C10963" s="619" t="s">
        <v>1</v>
      </c>
      <c r="D10963" s="620">
        <v>1217.98</v>
      </c>
      <c r="E10963" s="620">
        <v>3.7</v>
      </c>
      <c r="F10963" s="620">
        <v>1221.68</v>
      </c>
    </row>
    <row r="10964" spans="1:6" ht="45">
      <c r="A10964" s="617" t="s">
        <v>18766</v>
      </c>
      <c r="B10964" s="618" t="s">
        <v>18767</v>
      </c>
      <c r="C10964" s="619" t="s">
        <v>99</v>
      </c>
      <c r="D10964" s="620">
        <v>72.25</v>
      </c>
      <c r="E10964" s="620">
        <v>30.34</v>
      </c>
      <c r="F10964" s="620">
        <v>102.59</v>
      </c>
    </row>
    <row r="10965" spans="1:6" ht="30">
      <c r="A10965" s="617" t="s">
        <v>18768</v>
      </c>
      <c r="B10965" s="618" t="s">
        <v>18769</v>
      </c>
      <c r="C10965" s="619" t="s">
        <v>5390</v>
      </c>
      <c r="D10965" s="620">
        <v>839.42</v>
      </c>
      <c r="E10965" s="620">
        <v>171.43</v>
      </c>
      <c r="F10965" s="620">
        <v>1010.85</v>
      </c>
    </row>
    <row r="10966" spans="1:6" ht="30">
      <c r="A10966" s="617" t="s">
        <v>18770</v>
      </c>
      <c r="B10966" s="618" t="s">
        <v>18771</v>
      </c>
      <c r="C10966" s="619" t="s">
        <v>5390</v>
      </c>
      <c r="D10966" s="620">
        <v>1582.8</v>
      </c>
      <c r="E10966" s="620">
        <v>14.54</v>
      </c>
      <c r="F10966" s="620">
        <v>1597.34</v>
      </c>
    </row>
    <row r="10967" spans="1:6" ht="30">
      <c r="A10967" s="617" t="s">
        <v>18772</v>
      </c>
      <c r="B10967" s="618" t="s">
        <v>18773</v>
      </c>
      <c r="C10967" s="619" t="s">
        <v>5390</v>
      </c>
      <c r="D10967" s="620">
        <v>143.02000000000001</v>
      </c>
      <c r="E10967" s="620">
        <v>174.46</v>
      </c>
      <c r="F10967" s="620">
        <v>317.48</v>
      </c>
    </row>
    <row r="10968" spans="1:6" ht="30">
      <c r="A10968" s="617" t="s">
        <v>18774</v>
      </c>
      <c r="B10968" s="618" t="s">
        <v>18775</v>
      </c>
      <c r="C10968" s="619" t="s">
        <v>5390</v>
      </c>
      <c r="D10968" s="620">
        <v>181.86</v>
      </c>
      <c r="E10968" s="620">
        <v>177.66</v>
      </c>
      <c r="F10968" s="620">
        <v>359.52</v>
      </c>
    </row>
    <row r="10969" spans="1:6" ht="30">
      <c r="A10969" s="617" t="s">
        <v>18776</v>
      </c>
      <c r="B10969" s="618" t="s">
        <v>18777</v>
      </c>
      <c r="C10969" s="619" t="s">
        <v>5390</v>
      </c>
      <c r="D10969" s="620">
        <v>67.83</v>
      </c>
      <c r="E10969" s="620">
        <v>23.55</v>
      </c>
      <c r="F10969" s="620">
        <v>91.38</v>
      </c>
    </row>
    <row r="10970" spans="1:6" ht="60">
      <c r="A10970" s="617" t="s">
        <v>18778</v>
      </c>
      <c r="B10970" s="618" t="s">
        <v>18779</v>
      </c>
      <c r="C10970" s="619" t="s">
        <v>99</v>
      </c>
      <c r="D10970" s="620">
        <v>194.78</v>
      </c>
      <c r="E10970" s="620">
        <v>156.36000000000001</v>
      </c>
      <c r="F10970" s="620">
        <v>351.14</v>
      </c>
    </row>
    <row r="10971" spans="1:6" ht="45">
      <c r="A10971" s="617" t="s">
        <v>18780</v>
      </c>
      <c r="B10971" s="618" t="s">
        <v>18781</v>
      </c>
      <c r="C10971" s="619" t="s">
        <v>5421</v>
      </c>
      <c r="D10971" s="620">
        <v>1354.97</v>
      </c>
      <c r="E10971" s="620">
        <v>80.900000000000006</v>
      </c>
      <c r="F10971" s="620">
        <v>1435.87</v>
      </c>
    </row>
    <row r="10972" spans="1:6" ht="30">
      <c r="A10972" s="617" t="s">
        <v>18782</v>
      </c>
      <c r="B10972" s="618" t="s">
        <v>18783</v>
      </c>
      <c r="C10972" s="619" t="s">
        <v>5815</v>
      </c>
      <c r="D10972" s="620">
        <v>11.74</v>
      </c>
      <c r="E10972" s="620">
        <v>2.52</v>
      </c>
      <c r="F10972" s="620">
        <v>14.26</v>
      </c>
    </row>
    <row r="10973" spans="1:6" ht="30">
      <c r="A10973" s="617" t="s">
        <v>18784</v>
      </c>
      <c r="B10973" s="618" t="s">
        <v>18785</v>
      </c>
      <c r="C10973" s="619" t="s">
        <v>99</v>
      </c>
      <c r="D10973" s="620">
        <v>698.58</v>
      </c>
      <c r="E10973" s="620">
        <v>124.17</v>
      </c>
      <c r="F10973" s="620">
        <v>822.75</v>
      </c>
    </row>
    <row r="10974" spans="1:6">
      <c r="A10974" s="617" t="s">
        <v>18786</v>
      </c>
      <c r="B10974" s="618" t="s">
        <v>18787</v>
      </c>
      <c r="C10974" s="619" t="s">
        <v>99</v>
      </c>
      <c r="D10974" s="620">
        <v>140.53</v>
      </c>
      <c r="E10974" s="620">
        <v>34.74</v>
      </c>
      <c r="F10974" s="620">
        <v>175.27</v>
      </c>
    </row>
    <row r="10975" spans="1:6" ht="45">
      <c r="A10975" s="617" t="s">
        <v>18788</v>
      </c>
      <c r="B10975" s="618" t="s">
        <v>18789</v>
      </c>
      <c r="C10975" s="619" t="s">
        <v>5390</v>
      </c>
      <c r="D10975" s="620">
        <v>156.93</v>
      </c>
      <c r="E10975" s="620">
        <v>131.53</v>
      </c>
      <c r="F10975" s="620">
        <v>288.45999999999998</v>
      </c>
    </row>
    <row r="10976" spans="1:6" ht="30">
      <c r="A10976" s="617" t="s">
        <v>18790</v>
      </c>
      <c r="B10976" s="618" t="s">
        <v>18791</v>
      </c>
      <c r="C10976" s="619" t="s">
        <v>5421</v>
      </c>
      <c r="D10976" s="620">
        <v>109.79</v>
      </c>
      <c r="E10976" s="620">
        <v>30.53</v>
      </c>
      <c r="F10976" s="620">
        <v>140.32</v>
      </c>
    </row>
    <row r="10977" spans="1:6" ht="30">
      <c r="A10977" s="617" t="s">
        <v>18792</v>
      </c>
      <c r="B10977" s="618" t="s">
        <v>18793</v>
      </c>
      <c r="C10977" s="619" t="s">
        <v>5421</v>
      </c>
      <c r="D10977" s="620">
        <v>117.37</v>
      </c>
      <c r="E10977" s="620">
        <v>29.58</v>
      </c>
      <c r="F10977" s="620">
        <v>146.94999999999999</v>
      </c>
    </row>
    <row r="10978" spans="1:6">
      <c r="A10978" s="617" t="s">
        <v>18794</v>
      </c>
      <c r="B10978" s="618" t="s">
        <v>18795</v>
      </c>
      <c r="C10978" s="619" t="s">
        <v>5390</v>
      </c>
      <c r="D10978" s="620">
        <v>144.33000000000001</v>
      </c>
      <c r="E10978" s="620">
        <v>72.459999999999994</v>
      </c>
      <c r="F10978" s="620">
        <v>216.79</v>
      </c>
    </row>
    <row r="10979" spans="1:6" ht="30">
      <c r="A10979" s="617" t="s">
        <v>18796</v>
      </c>
      <c r="B10979" s="618" t="s">
        <v>18797</v>
      </c>
      <c r="C10979" s="619" t="s">
        <v>99</v>
      </c>
      <c r="D10979" s="620">
        <v>1253.07</v>
      </c>
      <c r="E10979" s="620">
        <v>48.03</v>
      </c>
      <c r="F10979" s="620">
        <v>1301.0999999999999</v>
      </c>
    </row>
    <row r="10980" spans="1:6">
      <c r="A10980" s="617" t="s">
        <v>18798</v>
      </c>
      <c r="B10980" s="618" t="s">
        <v>18799</v>
      </c>
      <c r="C10980" s="619" t="s">
        <v>99</v>
      </c>
      <c r="D10980" s="620">
        <v>398.24</v>
      </c>
      <c r="E10980" s="620">
        <v>48.03</v>
      </c>
      <c r="F10980" s="620">
        <v>446.27</v>
      </c>
    </row>
    <row r="10981" spans="1:6" ht="30">
      <c r="A10981" s="617" t="s">
        <v>18800</v>
      </c>
      <c r="B10981" s="618" t="s">
        <v>18801</v>
      </c>
      <c r="C10981" s="619" t="s">
        <v>99</v>
      </c>
      <c r="D10981" s="620">
        <v>443.55</v>
      </c>
      <c r="E10981" s="620">
        <v>36.299999999999997</v>
      </c>
      <c r="F10981" s="620">
        <v>479.85</v>
      </c>
    </row>
    <row r="10982" spans="1:6" ht="30">
      <c r="A10982" s="617" t="s">
        <v>18802</v>
      </c>
      <c r="B10982" s="618" t="s">
        <v>18803</v>
      </c>
      <c r="C10982" s="619" t="s">
        <v>5390</v>
      </c>
      <c r="D10982" s="620">
        <v>132.47999999999999</v>
      </c>
      <c r="E10982" s="620">
        <v>10.87</v>
      </c>
      <c r="F10982" s="620">
        <v>143.35</v>
      </c>
    </row>
    <row r="10983" spans="1:6">
      <c r="A10983" s="617" t="s">
        <v>18804</v>
      </c>
      <c r="B10983" s="618" t="s">
        <v>18805</v>
      </c>
      <c r="C10983" s="619" t="s">
        <v>5390</v>
      </c>
      <c r="D10983" s="620">
        <v>239.14</v>
      </c>
      <c r="E10983" s="620">
        <v>64.88</v>
      </c>
      <c r="F10983" s="620">
        <v>304.02</v>
      </c>
    </row>
    <row r="10984" spans="1:6" ht="60">
      <c r="A10984" s="617" t="s">
        <v>18806</v>
      </c>
      <c r="B10984" s="618" t="s">
        <v>18807</v>
      </c>
      <c r="C10984" s="619" t="s">
        <v>5390</v>
      </c>
      <c r="D10984" s="620">
        <v>475.71</v>
      </c>
      <c r="E10984" s="620">
        <v>144.91999999999999</v>
      </c>
      <c r="F10984" s="620">
        <v>620.63</v>
      </c>
    </row>
    <row r="10985" spans="1:6" ht="30">
      <c r="A10985" s="617" t="s">
        <v>18808</v>
      </c>
      <c r="B10985" s="618" t="s">
        <v>18809</v>
      </c>
      <c r="C10985" s="619" t="s">
        <v>5390</v>
      </c>
      <c r="D10985" s="620">
        <v>6282.79</v>
      </c>
      <c r="E10985" s="620">
        <v>979.98</v>
      </c>
      <c r="F10985" s="620">
        <v>7262.77</v>
      </c>
    </row>
    <row r="10986" spans="1:6" ht="45">
      <c r="A10986" s="617" t="s">
        <v>18810</v>
      </c>
      <c r="B10986" s="618" t="s">
        <v>18811</v>
      </c>
      <c r="C10986" s="619" t="s">
        <v>5390</v>
      </c>
      <c r="D10986" s="620">
        <v>4155.95</v>
      </c>
      <c r="E10986" s="620">
        <v>515.22</v>
      </c>
      <c r="F10986" s="620">
        <v>4671.17</v>
      </c>
    </row>
    <row r="10987" spans="1:6" ht="30">
      <c r="A10987" s="617" t="s">
        <v>18812</v>
      </c>
      <c r="B10987" s="618" t="s">
        <v>18813</v>
      </c>
      <c r="C10987" s="619" t="s">
        <v>5390</v>
      </c>
      <c r="D10987" s="620">
        <v>3189.93</v>
      </c>
      <c r="E10987" s="620">
        <v>504.4</v>
      </c>
      <c r="F10987" s="620">
        <v>3694.33</v>
      </c>
    </row>
    <row r="10988" spans="1:6" ht="30">
      <c r="A10988" s="617" t="s">
        <v>18814</v>
      </c>
      <c r="B10988" s="618" t="s">
        <v>18815</v>
      </c>
      <c r="C10988" s="619" t="s">
        <v>5390</v>
      </c>
      <c r="D10988" s="620">
        <v>2644.81</v>
      </c>
      <c r="E10988" s="620">
        <v>438.77</v>
      </c>
      <c r="F10988" s="620">
        <v>3083.58</v>
      </c>
    </row>
    <row r="10989" spans="1:6" ht="45">
      <c r="A10989" s="617" t="s">
        <v>18816</v>
      </c>
      <c r="B10989" s="618" t="s">
        <v>18817</v>
      </c>
      <c r="C10989" s="619" t="s">
        <v>5390</v>
      </c>
      <c r="D10989" s="620">
        <v>3220.18</v>
      </c>
      <c r="E10989" s="620">
        <v>391.43</v>
      </c>
      <c r="F10989" s="620">
        <v>3611.61</v>
      </c>
    </row>
    <row r="10990" spans="1:6" ht="45">
      <c r="A10990" s="617" t="s">
        <v>18818</v>
      </c>
      <c r="B10990" s="618" t="s">
        <v>18819</v>
      </c>
      <c r="C10990" s="619" t="s">
        <v>5390</v>
      </c>
      <c r="D10990" s="620">
        <v>5825.49</v>
      </c>
      <c r="E10990" s="620">
        <v>648.47</v>
      </c>
      <c r="F10990" s="620">
        <v>6473.96</v>
      </c>
    </row>
    <row r="10991" spans="1:6" ht="30">
      <c r="A10991" s="617" t="s">
        <v>18820</v>
      </c>
      <c r="B10991" s="618" t="s">
        <v>18821</v>
      </c>
      <c r="C10991" s="619" t="s">
        <v>5390</v>
      </c>
      <c r="D10991" s="620">
        <v>1964.43</v>
      </c>
      <c r="E10991" s="620">
        <v>548.27</v>
      </c>
      <c r="F10991" s="620">
        <v>2512.6999999999998</v>
      </c>
    </row>
    <row r="10992" spans="1:6" ht="30">
      <c r="A10992" s="617" t="s">
        <v>18822</v>
      </c>
      <c r="B10992" s="618" t="s">
        <v>18823</v>
      </c>
      <c r="C10992" s="619" t="s">
        <v>1</v>
      </c>
      <c r="D10992" s="620">
        <v>1060.5999999999999</v>
      </c>
      <c r="E10992" s="620">
        <v>741.15</v>
      </c>
      <c r="F10992" s="620">
        <v>1801.75</v>
      </c>
    </row>
    <row r="10993" spans="1:6" ht="30">
      <c r="A10993" s="617" t="s">
        <v>18824</v>
      </c>
      <c r="B10993" s="618" t="s">
        <v>18825</v>
      </c>
      <c r="C10993" s="619" t="s">
        <v>5390</v>
      </c>
      <c r="D10993" s="620">
        <v>2084.9699999999998</v>
      </c>
      <c r="E10993" s="620">
        <v>502.46</v>
      </c>
      <c r="F10993" s="620">
        <v>2587.4299999999998</v>
      </c>
    </row>
    <row r="10994" spans="1:6" ht="30">
      <c r="A10994" s="617" t="s">
        <v>18826</v>
      </c>
      <c r="B10994" s="618" t="s">
        <v>18827</v>
      </c>
      <c r="C10994" s="619" t="s">
        <v>5390</v>
      </c>
      <c r="D10994" s="620">
        <v>2299.71</v>
      </c>
      <c r="E10994" s="620">
        <v>569.49</v>
      </c>
      <c r="F10994" s="620">
        <v>2869.2</v>
      </c>
    </row>
    <row r="10995" spans="1:6" ht="45">
      <c r="A10995" s="617" t="s">
        <v>18828</v>
      </c>
      <c r="B10995" s="618" t="s">
        <v>18829</v>
      </c>
      <c r="C10995" s="619" t="s">
        <v>5390</v>
      </c>
      <c r="D10995" s="620">
        <v>2913.17</v>
      </c>
      <c r="E10995" s="620">
        <v>454.68</v>
      </c>
      <c r="F10995" s="620">
        <v>3367.85</v>
      </c>
    </row>
    <row r="10996" spans="1:6" ht="30">
      <c r="A10996" s="617" t="s">
        <v>18830</v>
      </c>
      <c r="B10996" s="618" t="s">
        <v>18831</v>
      </c>
      <c r="C10996" s="619" t="s">
        <v>5390</v>
      </c>
      <c r="D10996" s="620">
        <v>6232.68</v>
      </c>
      <c r="E10996" s="620">
        <v>205.31</v>
      </c>
      <c r="F10996" s="620">
        <v>6437.99</v>
      </c>
    </row>
    <row r="10997" spans="1:6" ht="30">
      <c r="A10997" s="617" t="s">
        <v>18832</v>
      </c>
      <c r="B10997" s="618" t="s">
        <v>18833</v>
      </c>
      <c r="C10997" s="619" t="s">
        <v>5390</v>
      </c>
      <c r="D10997" s="620">
        <v>2671.15</v>
      </c>
      <c r="E10997" s="620">
        <v>87.99</v>
      </c>
      <c r="F10997" s="620">
        <v>2759.14</v>
      </c>
    </row>
    <row r="10998" spans="1:6" ht="30">
      <c r="A10998" s="617" t="s">
        <v>18834</v>
      </c>
      <c r="B10998" s="618" t="s">
        <v>18835</v>
      </c>
      <c r="C10998" s="619" t="s">
        <v>5390</v>
      </c>
      <c r="D10998" s="620">
        <v>1780.77</v>
      </c>
      <c r="E10998" s="620">
        <v>58.66</v>
      </c>
      <c r="F10998" s="620">
        <v>1839.43</v>
      </c>
    </row>
  </sheetData>
  <sheetProtection algorithmName="SHA-512" hashValue="MFcEhEdr0fL4zZ11k2Ty5pziH7LlMQLW5ibRvwIGi8hholGVLcDgTSC673GWuQ74msc9BlwOgHHLRZZjsI00wQ==" saltValue="QvrXYTOZvqRDAlAA2gagDg==" spinCount="100000" sheet="1" autoFilter="0"/>
  <autoFilter ref="A5:F10998"/>
  <sortState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4939"/>
  <sheetViews>
    <sheetView view="pageBreakPreview" zoomScale="115" zoomScaleNormal="85" zoomScaleSheetLayoutView="115" workbookViewId="0">
      <pane ySplit="2" topLeftCell="A1140" activePane="bottomLeft" state="frozen"/>
      <selection activeCell="D37" sqref="D37"/>
      <selection pane="bottomLeft" activeCell="B1149" sqref="B1149"/>
    </sheetView>
  </sheetViews>
  <sheetFormatPr defaultColWidth="8.7109375" defaultRowHeight="15"/>
  <cols>
    <col min="1" max="1" width="8.85546875" style="97" customWidth="1"/>
    <col min="2" max="2" width="86.85546875" style="23" customWidth="1"/>
    <col min="3" max="3" width="9.140625" style="24" customWidth="1"/>
    <col min="4" max="4" width="11.85546875" style="32" customWidth="1"/>
    <col min="5" max="16384" width="8.7109375" style="23"/>
  </cols>
  <sheetData>
    <row r="1" spans="1:4" s="510" customFormat="1" ht="60.75" customHeight="1" thickBot="1">
      <c r="A1" s="569"/>
      <c r="B1" s="565"/>
      <c r="C1" s="277"/>
      <c r="D1" s="565"/>
    </row>
    <row r="2" spans="1:4" s="22" customFormat="1" ht="30">
      <c r="A2" s="259" t="s">
        <v>90</v>
      </c>
      <c r="B2" s="92" t="s">
        <v>65</v>
      </c>
      <c r="C2" s="92" t="s">
        <v>93</v>
      </c>
      <c r="D2" s="92" t="s">
        <v>66</v>
      </c>
    </row>
    <row r="3" spans="1:4" s="31" customFormat="1" ht="30">
      <c r="A3" s="373">
        <v>38605</v>
      </c>
      <c r="B3" s="374" t="s">
        <v>734</v>
      </c>
      <c r="C3" s="375" t="s">
        <v>731</v>
      </c>
      <c r="D3" s="376">
        <v>177.68</v>
      </c>
    </row>
    <row r="4" spans="1:4" s="31" customFormat="1">
      <c r="A4" s="373">
        <v>11270</v>
      </c>
      <c r="B4" s="374" t="s">
        <v>735</v>
      </c>
      <c r="C4" s="375" t="s">
        <v>731</v>
      </c>
      <c r="D4" s="376">
        <v>2.4</v>
      </c>
    </row>
    <row r="5" spans="1:4" s="31" customFormat="1">
      <c r="A5" s="373">
        <v>412</v>
      </c>
      <c r="B5" s="374" t="s">
        <v>736</v>
      </c>
      <c r="C5" s="375" t="s">
        <v>731</v>
      </c>
      <c r="D5" s="376">
        <v>1.44</v>
      </c>
    </row>
    <row r="6" spans="1:4" s="31" customFormat="1">
      <c r="A6" s="373">
        <v>414</v>
      </c>
      <c r="B6" s="374" t="s">
        <v>737</v>
      </c>
      <c r="C6" s="375" t="s">
        <v>731</v>
      </c>
      <c r="D6" s="376">
        <v>0.09</v>
      </c>
    </row>
    <row r="7" spans="1:4">
      <c r="A7" s="373">
        <v>410</v>
      </c>
      <c r="B7" s="374" t="s">
        <v>738</v>
      </c>
      <c r="C7" s="375" t="s">
        <v>731</v>
      </c>
      <c r="D7" s="376">
        <v>0.22</v>
      </c>
    </row>
    <row r="8" spans="1:4">
      <c r="A8" s="373">
        <v>411</v>
      </c>
      <c r="B8" s="374" t="s">
        <v>739</v>
      </c>
      <c r="C8" s="375" t="s">
        <v>731</v>
      </c>
      <c r="D8" s="376">
        <v>0.28000000000000003</v>
      </c>
    </row>
    <row r="9" spans="1:4">
      <c r="A9" s="373">
        <v>408</v>
      </c>
      <c r="B9" s="374" t="s">
        <v>740</v>
      </c>
      <c r="C9" s="375" t="s">
        <v>731</v>
      </c>
      <c r="D9" s="376">
        <v>1.39</v>
      </c>
    </row>
    <row r="10" spans="1:4" ht="30">
      <c r="A10" s="373">
        <v>39131</v>
      </c>
      <c r="B10" s="374" t="s">
        <v>741</v>
      </c>
      <c r="C10" s="375" t="s">
        <v>731</v>
      </c>
      <c r="D10" s="376">
        <v>3.84</v>
      </c>
    </row>
    <row r="11" spans="1:4" ht="30">
      <c r="A11" s="373">
        <v>394</v>
      </c>
      <c r="B11" s="374" t="s">
        <v>742</v>
      </c>
      <c r="C11" s="375" t="s">
        <v>731</v>
      </c>
      <c r="D11" s="376">
        <v>3.89</v>
      </c>
    </row>
    <row r="12" spans="1:4" ht="30">
      <c r="A12" s="373">
        <v>39130</v>
      </c>
      <c r="B12" s="374" t="s">
        <v>743</v>
      </c>
      <c r="C12" s="375" t="s">
        <v>731</v>
      </c>
      <c r="D12" s="376">
        <v>3.51</v>
      </c>
    </row>
    <row r="13" spans="1:4" ht="30">
      <c r="A13" s="373">
        <v>395</v>
      </c>
      <c r="B13" s="374" t="s">
        <v>744</v>
      </c>
      <c r="C13" s="375" t="s">
        <v>731</v>
      </c>
      <c r="D13" s="376">
        <v>3.75</v>
      </c>
    </row>
    <row r="14" spans="1:4" ht="30">
      <c r="A14" s="373">
        <v>39127</v>
      </c>
      <c r="B14" s="374" t="s">
        <v>745</v>
      </c>
      <c r="C14" s="375" t="s">
        <v>731</v>
      </c>
      <c r="D14" s="376">
        <v>1.85</v>
      </c>
    </row>
    <row r="15" spans="1:4" ht="30">
      <c r="A15" s="373">
        <v>392</v>
      </c>
      <c r="B15" s="374" t="s">
        <v>746</v>
      </c>
      <c r="C15" s="375" t="s">
        <v>731</v>
      </c>
      <c r="D15" s="376">
        <v>1.89</v>
      </c>
    </row>
    <row r="16" spans="1:4" ht="30">
      <c r="A16" s="373">
        <v>39129</v>
      </c>
      <c r="B16" s="374" t="s">
        <v>747</v>
      </c>
      <c r="C16" s="375" t="s">
        <v>731</v>
      </c>
      <c r="D16" s="376">
        <v>2.16</v>
      </c>
    </row>
    <row r="17" spans="1:4" ht="30">
      <c r="A17" s="373">
        <v>393</v>
      </c>
      <c r="B17" s="374" t="s">
        <v>748</v>
      </c>
      <c r="C17" s="375" t="s">
        <v>731</v>
      </c>
      <c r="D17" s="376">
        <v>2.2599999999999998</v>
      </c>
    </row>
    <row r="18" spans="1:4" ht="30">
      <c r="A18" s="373">
        <v>39133</v>
      </c>
      <c r="B18" s="374" t="s">
        <v>749</v>
      </c>
      <c r="C18" s="375" t="s">
        <v>731</v>
      </c>
      <c r="D18" s="376">
        <v>5.04</v>
      </c>
    </row>
    <row r="19" spans="1:4" ht="30">
      <c r="A19" s="373">
        <v>397</v>
      </c>
      <c r="B19" s="374" t="s">
        <v>750</v>
      </c>
      <c r="C19" s="375" t="s">
        <v>731</v>
      </c>
      <c r="D19" s="376">
        <v>5.57</v>
      </c>
    </row>
    <row r="20" spans="1:4" ht="30">
      <c r="A20" s="373">
        <v>39132</v>
      </c>
      <c r="B20" s="374" t="s">
        <v>751</v>
      </c>
      <c r="C20" s="375" t="s">
        <v>731</v>
      </c>
      <c r="D20" s="376">
        <v>4.03</v>
      </c>
    </row>
    <row r="21" spans="1:4" ht="30">
      <c r="A21" s="373">
        <v>396</v>
      </c>
      <c r="B21" s="374" t="s">
        <v>752</v>
      </c>
      <c r="C21" s="375" t="s">
        <v>731</v>
      </c>
      <c r="D21" s="376">
        <v>4.32</v>
      </c>
    </row>
    <row r="22" spans="1:4" ht="30">
      <c r="A22" s="373">
        <v>39135</v>
      </c>
      <c r="B22" s="374" t="s">
        <v>753</v>
      </c>
      <c r="C22" s="375" t="s">
        <v>731</v>
      </c>
      <c r="D22" s="376">
        <v>8.07</v>
      </c>
    </row>
    <row r="23" spans="1:4" ht="30">
      <c r="A23" s="373">
        <v>39128</v>
      </c>
      <c r="B23" s="374" t="s">
        <v>754</v>
      </c>
      <c r="C23" s="375" t="s">
        <v>731</v>
      </c>
      <c r="D23" s="376">
        <v>2.0099999999999998</v>
      </c>
    </row>
    <row r="24" spans="1:4" ht="30">
      <c r="A24" s="373">
        <v>400</v>
      </c>
      <c r="B24" s="374" t="s">
        <v>755</v>
      </c>
      <c r="C24" s="375" t="s">
        <v>731</v>
      </c>
      <c r="D24" s="376">
        <v>1.97</v>
      </c>
    </row>
    <row r="25" spans="1:4" ht="30">
      <c r="A25" s="373">
        <v>39125</v>
      </c>
      <c r="B25" s="374" t="s">
        <v>756</v>
      </c>
      <c r="C25" s="375" t="s">
        <v>731</v>
      </c>
      <c r="D25" s="376">
        <v>2.0099999999999998</v>
      </c>
    </row>
    <row r="26" spans="1:4" ht="30">
      <c r="A26" s="373">
        <v>39134</v>
      </c>
      <c r="B26" s="374" t="s">
        <v>757</v>
      </c>
      <c r="C26" s="375" t="s">
        <v>731</v>
      </c>
      <c r="D26" s="376">
        <v>6.73</v>
      </c>
    </row>
    <row r="27" spans="1:4" ht="30">
      <c r="A27" s="373">
        <v>398</v>
      </c>
      <c r="B27" s="374" t="s">
        <v>758</v>
      </c>
      <c r="C27" s="375" t="s">
        <v>731</v>
      </c>
      <c r="D27" s="376">
        <v>6.2</v>
      </c>
    </row>
    <row r="28" spans="1:4" ht="30">
      <c r="A28" s="373">
        <v>39126</v>
      </c>
      <c r="B28" s="374" t="s">
        <v>759</v>
      </c>
      <c r="C28" s="375" t="s">
        <v>731</v>
      </c>
      <c r="D28" s="376">
        <v>9.08</v>
      </c>
    </row>
    <row r="29" spans="1:4" ht="30">
      <c r="A29" s="373">
        <v>399</v>
      </c>
      <c r="B29" s="374" t="s">
        <v>760</v>
      </c>
      <c r="C29" s="375" t="s">
        <v>731</v>
      </c>
      <c r="D29" s="376">
        <v>8</v>
      </c>
    </row>
    <row r="30" spans="1:4" ht="30">
      <c r="A30" s="373">
        <v>39158</v>
      </c>
      <c r="B30" s="374" t="s">
        <v>761</v>
      </c>
      <c r="C30" s="375" t="s">
        <v>731</v>
      </c>
      <c r="D30" s="376">
        <v>21.49</v>
      </c>
    </row>
    <row r="31" spans="1:4">
      <c r="A31" s="373">
        <v>39141</v>
      </c>
      <c r="B31" s="374" t="s">
        <v>762</v>
      </c>
      <c r="C31" s="375" t="s">
        <v>731</v>
      </c>
      <c r="D31" s="376">
        <v>1.56</v>
      </c>
    </row>
    <row r="32" spans="1:4">
      <c r="A32" s="373">
        <v>39140</v>
      </c>
      <c r="B32" s="374" t="s">
        <v>763</v>
      </c>
      <c r="C32" s="375" t="s">
        <v>731</v>
      </c>
      <c r="D32" s="376">
        <v>1.41</v>
      </c>
    </row>
    <row r="33" spans="1:4">
      <c r="A33" s="373">
        <v>39137</v>
      </c>
      <c r="B33" s="374" t="s">
        <v>764</v>
      </c>
      <c r="C33" s="375" t="s">
        <v>731</v>
      </c>
      <c r="D33" s="376">
        <v>0.81</v>
      </c>
    </row>
    <row r="34" spans="1:4">
      <c r="A34" s="373">
        <v>39139</v>
      </c>
      <c r="B34" s="374" t="s">
        <v>765</v>
      </c>
      <c r="C34" s="375" t="s">
        <v>731</v>
      </c>
      <c r="D34" s="376">
        <v>1.17</v>
      </c>
    </row>
    <row r="35" spans="1:4">
      <c r="A35" s="373">
        <v>39143</v>
      </c>
      <c r="B35" s="374" t="s">
        <v>766</v>
      </c>
      <c r="C35" s="375" t="s">
        <v>731</v>
      </c>
      <c r="D35" s="376">
        <v>3.22</v>
      </c>
    </row>
    <row r="36" spans="1:4">
      <c r="A36" s="373">
        <v>39142</v>
      </c>
      <c r="B36" s="374" t="s">
        <v>767</v>
      </c>
      <c r="C36" s="375" t="s">
        <v>731</v>
      </c>
      <c r="D36" s="376">
        <v>2.2999999999999998</v>
      </c>
    </row>
    <row r="37" spans="1:4">
      <c r="A37" s="373">
        <v>39138</v>
      </c>
      <c r="B37" s="374" t="s">
        <v>768</v>
      </c>
      <c r="C37" s="375" t="s">
        <v>731</v>
      </c>
      <c r="D37" s="376">
        <v>0.86</v>
      </c>
    </row>
    <row r="38" spans="1:4">
      <c r="A38" s="373">
        <v>39136</v>
      </c>
      <c r="B38" s="374" t="s">
        <v>769</v>
      </c>
      <c r="C38" s="375" t="s">
        <v>731</v>
      </c>
      <c r="D38" s="376">
        <v>0.56999999999999995</v>
      </c>
    </row>
    <row r="39" spans="1:4">
      <c r="A39" s="373">
        <v>39144</v>
      </c>
      <c r="B39" s="374" t="s">
        <v>770</v>
      </c>
      <c r="C39" s="375" t="s">
        <v>731</v>
      </c>
      <c r="D39" s="376">
        <v>3.75</v>
      </c>
    </row>
    <row r="40" spans="1:4">
      <c r="A40" s="373">
        <v>39145</v>
      </c>
      <c r="B40" s="374" t="s">
        <v>771</v>
      </c>
      <c r="C40" s="375" t="s">
        <v>731</v>
      </c>
      <c r="D40" s="376">
        <v>6.17</v>
      </c>
    </row>
    <row r="41" spans="1:4" ht="30">
      <c r="A41" s="373">
        <v>12615</v>
      </c>
      <c r="B41" s="374" t="s">
        <v>13568</v>
      </c>
      <c r="C41" s="375" t="s">
        <v>731</v>
      </c>
      <c r="D41" s="376">
        <v>14.32</v>
      </c>
    </row>
    <row r="42" spans="1:4" ht="30">
      <c r="A42" s="373">
        <v>11927</v>
      </c>
      <c r="B42" s="374" t="s">
        <v>772</v>
      </c>
      <c r="C42" s="375" t="s">
        <v>731</v>
      </c>
      <c r="D42" s="376">
        <v>7.16</v>
      </c>
    </row>
    <row r="43" spans="1:4" ht="30">
      <c r="A43" s="373">
        <v>11928</v>
      </c>
      <c r="B43" s="374" t="s">
        <v>773</v>
      </c>
      <c r="C43" s="375" t="s">
        <v>731</v>
      </c>
      <c r="D43" s="376">
        <v>8.1999999999999993</v>
      </c>
    </row>
    <row r="44" spans="1:4" ht="30">
      <c r="A44" s="373">
        <v>11929</v>
      </c>
      <c r="B44" s="374" t="s">
        <v>774</v>
      </c>
      <c r="C44" s="375" t="s">
        <v>731</v>
      </c>
      <c r="D44" s="376">
        <v>12.69</v>
      </c>
    </row>
    <row r="45" spans="1:4">
      <c r="A45" s="373">
        <v>36801</v>
      </c>
      <c r="B45" s="374" t="s">
        <v>775</v>
      </c>
      <c r="C45" s="375" t="s">
        <v>731</v>
      </c>
      <c r="D45" s="376">
        <v>27.73</v>
      </c>
    </row>
    <row r="46" spans="1:4" ht="30">
      <c r="A46" s="373">
        <v>36246</v>
      </c>
      <c r="B46" s="374" t="s">
        <v>776</v>
      </c>
      <c r="C46" s="375" t="s">
        <v>733</v>
      </c>
      <c r="D46" s="376">
        <v>4.26</v>
      </c>
    </row>
    <row r="47" spans="1:4">
      <c r="A47" s="373">
        <v>37600</v>
      </c>
      <c r="B47" s="374" t="s">
        <v>777</v>
      </c>
      <c r="C47" s="375" t="s">
        <v>731</v>
      </c>
      <c r="D47" s="376">
        <v>118.4</v>
      </c>
    </row>
    <row r="48" spans="1:4">
      <c r="A48" s="373">
        <v>37599</v>
      </c>
      <c r="B48" s="374" t="s">
        <v>778</v>
      </c>
      <c r="C48" s="375" t="s">
        <v>731</v>
      </c>
      <c r="D48" s="376">
        <v>110.21</v>
      </c>
    </row>
    <row r="49" spans="1:4" ht="30">
      <c r="A49" s="373">
        <v>1</v>
      </c>
      <c r="B49" s="374" t="s">
        <v>13569</v>
      </c>
      <c r="C49" s="375" t="s">
        <v>779</v>
      </c>
      <c r="D49" s="376">
        <v>73.569999999999993</v>
      </c>
    </row>
    <row r="50" spans="1:4">
      <c r="A50" s="373">
        <v>3</v>
      </c>
      <c r="B50" s="374" t="s">
        <v>780</v>
      </c>
      <c r="C50" s="375" t="s">
        <v>781</v>
      </c>
      <c r="D50" s="376">
        <v>15.03</v>
      </c>
    </row>
    <row r="51" spans="1:4">
      <c r="A51" s="373">
        <v>43054</v>
      </c>
      <c r="B51" s="374" t="s">
        <v>782</v>
      </c>
      <c r="C51" s="375" t="s">
        <v>779</v>
      </c>
      <c r="D51" s="376">
        <v>9.15</v>
      </c>
    </row>
    <row r="52" spans="1:4">
      <c r="A52" s="373">
        <v>42402</v>
      </c>
      <c r="B52" s="374" t="s">
        <v>783</v>
      </c>
      <c r="C52" s="375" t="s">
        <v>779</v>
      </c>
      <c r="D52" s="376">
        <v>8.75</v>
      </c>
    </row>
    <row r="53" spans="1:4">
      <c r="A53" s="373">
        <v>42403</v>
      </c>
      <c r="B53" s="374" t="s">
        <v>784</v>
      </c>
      <c r="C53" s="375" t="s">
        <v>779</v>
      </c>
      <c r="D53" s="376">
        <v>11.22</v>
      </c>
    </row>
    <row r="54" spans="1:4">
      <c r="A54" s="373">
        <v>42404</v>
      </c>
      <c r="B54" s="374" t="s">
        <v>785</v>
      </c>
      <c r="C54" s="375" t="s">
        <v>779</v>
      </c>
      <c r="D54" s="376">
        <v>11.16</v>
      </c>
    </row>
    <row r="55" spans="1:4">
      <c r="A55" s="373">
        <v>42405</v>
      </c>
      <c r="B55" s="374" t="s">
        <v>786</v>
      </c>
      <c r="C55" s="375" t="s">
        <v>779</v>
      </c>
      <c r="D55" s="376">
        <v>11.89</v>
      </c>
    </row>
    <row r="56" spans="1:4">
      <c r="A56" s="373">
        <v>34341</v>
      </c>
      <c r="B56" s="374" t="s">
        <v>787</v>
      </c>
      <c r="C56" s="375" t="s">
        <v>779</v>
      </c>
      <c r="D56" s="376">
        <v>10.32</v>
      </c>
    </row>
    <row r="57" spans="1:4">
      <c r="A57" s="373">
        <v>43053</v>
      </c>
      <c r="B57" s="374" t="s">
        <v>788</v>
      </c>
      <c r="C57" s="375" t="s">
        <v>779</v>
      </c>
      <c r="D57" s="376">
        <v>8.18</v>
      </c>
    </row>
    <row r="58" spans="1:4">
      <c r="A58" s="373">
        <v>43058</v>
      </c>
      <c r="B58" s="374" t="s">
        <v>789</v>
      </c>
      <c r="C58" s="375" t="s">
        <v>779</v>
      </c>
      <c r="D58" s="376">
        <v>8.48</v>
      </c>
    </row>
    <row r="59" spans="1:4">
      <c r="A59" s="373">
        <v>34</v>
      </c>
      <c r="B59" s="374" t="s">
        <v>790</v>
      </c>
      <c r="C59" s="375" t="s">
        <v>779</v>
      </c>
      <c r="D59" s="376">
        <v>8.52</v>
      </c>
    </row>
    <row r="60" spans="1:4">
      <c r="A60" s="373">
        <v>43055</v>
      </c>
      <c r="B60" s="374" t="s">
        <v>791</v>
      </c>
      <c r="C60" s="375" t="s">
        <v>779</v>
      </c>
      <c r="D60" s="376">
        <v>7.38</v>
      </c>
    </row>
    <row r="61" spans="1:4">
      <c r="A61" s="373">
        <v>43056</v>
      </c>
      <c r="B61" s="374" t="s">
        <v>792</v>
      </c>
      <c r="C61" s="375" t="s">
        <v>779</v>
      </c>
      <c r="D61" s="376">
        <v>8.51</v>
      </c>
    </row>
    <row r="62" spans="1:4">
      <c r="A62" s="373">
        <v>43057</v>
      </c>
      <c r="B62" s="374" t="s">
        <v>793</v>
      </c>
      <c r="C62" s="375" t="s">
        <v>779</v>
      </c>
      <c r="D62" s="376">
        <v>9.35</v>
      </c>
    </row>
    <row r="63" spans="1:4">
      <c r="A63" s="373">
        <v>34449</v>
      </c>
      <c r="B63" s="374" t="s">
        <v>794</v>
      </c>
      <c r="C63" s="375" t="s">
        <v>779</v>
      </c>
      <c r="D63" s="376">
        <v>9.99</v>
      </c>
    </row>
    <row r="64" spans="1:4">
      <c r="A64" s="373">
        <v>32</v>
      </c>
      <c r="B64" s="374" t="s">
        <v>795</v>
      </c>
      <c r="C64" s="375" t="s">
        <v>779</v>
      </c>
      <c r="D64" s="376">
        <v>8.99</v>
      </c>
    </row>
    <row r="65" spans="1:4">
      <c r="A65" s="373">
        <v>33</v>
      </c>
      <c r="B65" s="374" t="s">
        <v>796</v>
      </c>
      <c r="C65" s="375" t="s">
        <v>779</v>
      </c>
      <c r="D65" s="376">
        <v>9.0399999999999991</v>
      </c>
    </row>
    <row r="66" spans="1:4">
      <c r="A66" s="373">
        <v>43061</v>
      </c>
      <c r="B66" s="374" t="s">
        <v>797</v>
      </c>
      <c r="C66" s="375" t="s">
        <v>779</v>
      </c>
      <c r="D66" s="376">
        <v>8.4499999999999993</v>
      </c>
    </row>
    <row r="67" spans="1:4">
      <c r="A67" s="373">
        <v>43059</v>
      </c>
      <c r="B67" s="374" t="s">
        <v>798</v>
      </c>
      <c r="C67" s="375" t="s">
        <v>779</v>
      </c>
      <c r="D67" s="376">
        <v>8.06</v>
      </c>
    </row>
    <row r="68" spans="1:4">
      <c r="A68" s="373">
        <v>43062</v>
      </c>
      <c r="B68" s="374" t="s">
        <v>799</v>
      </c>
      <c r="C68" s="375" t="s">
        <v>779</v>
      </c>
      <c r="D68" s="376">
        <v>8.93</v>
      </c>
    </row>
    <row r="69" spans="1:4">
      <c r="A69" s="373">
        <v>43060</v>
      </c>
      <c r="B69" s="374" t="s">
        <v>800</v>
      </c>
      <c r="C69" s="375" t="s">
        <v>779</v>
      </c>
      <c r="D69" s="376">
        <v>7.02</v>
      </c>
    </row>
    <row r="70" spans="1:4" ht="30">
      <c r="A70" s="373">
        <v>40410</v>
      </c>
      <c r="B70" s="374" t="s">
        <v>801</v>
      </c>
      <c r="C70" s="375" t="s">
        <v>731</v>
      </c>
      <c r="D70" s="376">
        <v>26.72</v>
      </c>
    </row>
    <row r="71" spans="1:4" ht="30">
      <c r="A71" s="373">
        <v>40411</v>
      </c>
      <c r="B71" s="374" t="s">
        <v>802</v>
      </c>
      <c r="C71" s="375" t="s">
        <v>731</v>
      </c>
      <c r="D71" s="376">
        <v>29</v>
      </c>
    </row>
    <row r="72" spans="1:4" ht="30">
      <c r="A72" s="373">
        <v>40412</v>
      </c>
      <c r="B72" s="374" t="s">
        <v>803</v>
      </c>
      <c r="C72" s="375" t="s">
        <v>731</v>
      </c>
      <c r="D72" s="376">
        <v>32.54</v>
      </c>
    </row>
    <row r="73" spans="1:4" ht="30">
      <c r="A73" s="373">
        <v>44254</v>
      </c>
      <c r="B73" s="374" t="s">
        <v>13570</v>
      </c>
      <c r="C73" s="375" t="s">
        <v>731</v>
      </c>
      <c r="D73" s="376">
        <v>30.62</v>
      </c>
    </row>
    <row r="74" spans="1:4" ht="30">
      <c r="A74" s="373">
        <v>44255</v>
      </c>
      <c r="B74" s="374" t="s">
        <v>13571</v>
      </c>
      <c r="C74" s="375" t="s">
        <v>731</v>
      </c>
      <c r="D74" s="376">
        <v>33.94</v>
      </c>
    </row>
    <row r="75" spans="1:4" ht="30">
      <c r="A75" s="373">
        <v>44256</v>
      </c>
      <c r="B75" s="374" t="s">
        <v>13572</v>
      </c>
      <c r="C75" s="375" t="s">
        <v>731</v>
      </c>
      <c r="D75" s="376">
        <v>38.33</v>
      </c>
    </row>
    <row r="76" spans="1:4" ht="30">
      <c r="A76" s="373">
        <v>44257</v>
      </c>
      <c r="B76" s="374" t="s">
        <v>13573</v>
      </c>
      <c r="C76" s="375" t="s">
        <v>731</v>
      </c>
      <c r="D76" s="376">
        <v>60.64</v>
      </c>
    </row>
    <row r="77" spans="1:4" ht="30">
      <c r="A77" s="373">
        <v>44258</v>
      </c>
      <c r="B77" s="374" t="s">
        <v>13574</v>
      </c>
      <c r="C77" s="375" t="s">
        <v>731</v>
      </c>
      <c r="D77" s="376">
        <v>69.3</v>
      </c>
    </row>
    <row r="78" spans="1:4" ht="30">
      <c r="A78" s="373">
        <v>44259</v>
      </c>
      <c r="B78" s="374" t="s">
        <v>13575</v>
      </c>
      <c r="C78" s="375" t="s">
        <v>731</v>
      </c>
      <c r="D78" s="376">
        <v>95.13</v>
      </c>
    </row>
    <row r="79" spans="1:4" ht="30">
      <c r="A79" s="373">
        <v>55</v>
      </c>
      <c r="B79" s="374" t="s">
        <v>804</v>
      </c>
      <c r="C79" s="375" t="s">
        <v>731</v>
      </c>
      <c r="D79" s="376">
        <v>4.6500000000000004</v>
      </c>
    </row>
    <row r="80" spans="1:4" ht="30">
      <c r="A80" s="373">
        <v>61</v>
      </c>
      <c r="B80" s="374" t="s">
        <v>805</v>
      </c>
      <c r="C80" s="375" t="s">
        <v>731</v>
      </c>
      <c r="D80" s="376">
        <v>4.4000000000000004</v>
      </c>
    </row>
    <row r="81" spans="1:4" ht="30">
      <c r="A81" s="373">
        <v>62</v>
      </c>
      <c r="B81" s="374" t="s">
        <v>806</v>
      </c>
      <c r="C81" s="375" t="s">
        <v>731</v>
      </c>
      <c r="D81" s="376">
        <v>9.11</v>
      </c>
    </row>
    <row r="82" spans="1:4">
      <c r="A82" s="373">
        <v>103</v>
      </c>
      <c r="B82" s="374" t="s">
        <v>807</v>
      </c>
      <c r="C82" s="375" t="s">
        <v>731</v>
      </c>
      <c r="D82" s="376">
        <v>48.64</v>
      </c>
    </row>
    <row r="83" spans="1:4">
      <c r="A83" s="373">
        <v>107</v>
      </c>
      <c r="B83" s="374" t="s">
        <v>808</v>
      </c>
      <c r="C83" s="375" t="s">
        <v>731</v>
      </c>
      <c r="D83" s="376">
        <v>0.91</v>
      </c>
    </row>
    <row r="84" spans="1:4">
      <c r="A84" s="373">
        <v>65</v>
      </c>
      <c r="B84" s="374" t="s">
        <v>809</v>
      </c>
      <c r="C84" s="375" t="s">
        <v>731</v>
      </c>
      <c r="D84" s="376">
        <v>1</v>
      </c>
    </row>
    <row r="85" spans="1:4">
      <c r="A85" s="373">
        <v>108</v>
      </c>
      <c r="B85" s="374" t="s">
        <v>810</v>
      </c>
      <c r="C85" s="375" t="s">
        <v>731</v>
      </c>
      <c r="D85" s="376">
        <v>2.0099999999999998</v>
      </c>
    </row>
    <row r="86" spans="1:4">
      <c r="A86" s="373">
        <v>110</v>
      </c>
      <c r="B86" s="374" t="s">
        <v>811</v>
      </c>
      <c r="C86" s="375" t="s">
        <v>731</v>
      </c>
      <c r="D86" s="376">
        <v>7</v>
      </c>
    </row>
    <row r="87" spans="1:4">
      <c r="A87" s="373">
        <v>109</v>
      </c>
      <c r="B87" s="374" t="s">
        <v>812</v>
      </c>
      <c r="C87" s="375" t="s">
        <v>731</v>
      </c>
      <c r="D87" s="376">
        <v>4.17</v>
      </c>
    </row>
    <row r="88" spans="1:4">
      <c r="A88" s="373">
        <v>111</v>
      </c>
      <c r="B88" s="374" t="s">
        <v>813</v>
      </c>
      <c r="C88" s="375" t="s">
        <v>731</v>
      </c>
      <c r="D88" s="376">
        <v>9.4700000000000006</v>
      </c>
    </row>
    <row r="89" spans="1:4">
      <c r="A89" s="373">
        <v>112</v>
      </c>
      <c r="B89" s="374" t="s">
        <v>814</v>
      </c>
      <c r="C89" s="375" t="s">
        <v>731</v>
      </c>
      <c r="D89" s="376">
        <v>5.0199999999999996</v>
      </c>
    </row>
    <row r="90" spans="1:4">
      <c r="A90" s="373">
        <v>113</v>
      </c>
      <c r="B90" s="374" t="s">
        <v>815</v>
      </c>
      <c r="C90" s="375" t="s">
        <v>731</v>
      </c>
      <c r="D90" s="376">
        <v>12.56</v>
      </c>
    </row>
    <row r="91" spans="1:4">
      <c r="A91" s="373">
        <v>104</v>
      </c>
      <c r="B91" s="374" t="s">
        <v>816</v>
      </c>
      <c r="C91" s="375" t="s">
        <v>731</v>
      </c>
      <c r="D91" s="376">
        <v>21.86</v>
      </c>
    </row>
    <row r="92" spans="1:4">
      <c r="A92" s="373">
        <v>102</v>
      </c>
      <c r="B92" s="374" t="s">
        <v>817</v>
      </c>
      <c r="C92" s="375" t="s">
        <v>731</v>
      </c>
      <c r="D92" s="376">
        <v>30.14</v>
      </c>
    </row>
    <row r="93" spans="1:4" ht="30">
      <c r="A93" s="373">
        <v>95</v>
      </c>
      <c r="B93" s="374" t="s">
        <v>818</v>
      </c>
      <c r="C93" s="375" t="s">
        <v>731</v>
      </c>
      <c r="D93" s="376">
        <v>12.74</v>
      </c>
    </row>
    <row r="94" spans="1:4" ht="30">
      <c r="A94" s="373">
        <v>96</v>
      </c>
      <c r="B94" s="374" t="s">
        <v>819</v>
      </c>
      <c r="C94" s="375" t="s">
        <v>731</v>
      </c>
      <c r="D94" s="376">
        <v>13.85</v>
      </c>
    </row>
    <row r="95" spans="1:4" ht="30">
      <c r="A95" s="373">
        <v>97</v>
      </c>
      <c r="B95" s="374" t="s">
        <v>820</v>
      </c>
      <c r="C95" s="375" t="s">
        <v>731</v>
      </c>
      <c r="D95" s="376">
        <v>20.84</v>
      </c>
    </row>
    <row r="96" spans="1:4" ht="30">
      <c r="A96" s="373">
        <v>98</v>
      </c>
      <c r="B96" s="374" t="s">
        <v>821</v>
      </c>
      <c r="C96" s="375" t="s">
        <v>731</v>
      </c>
      <c r="D96" s="376">
        <v>31.2</v>
      </c>
    </row>
    <row r="97" spans="1:4" ht="30">
      <c r="A97" s="373">
        <v>99</v>
      </c>
      <c r="B97" s="374" t="s">
        <v>822</v>
      </c>
      <c r="C97" s="375" t="s">
        <v>731</v>
      </c>
      <c r="D97" s="376">
        <v>29.49</v>
      </c>
    </row>
    <row r="98" spans="1:4" ht="30">
      <c r="A98" s="373">
        <v>100</v>
      </c>
      <c r="B98" s="374" t="s">
        <v>823</v>
      </c>
      <c r="C98" s="375" t="s">
        <v>731</v>
      </c>
      <c r="D98" s="376">
        <v>51.52</v>
      </c>
    </row>
    <row r="99" spans="1:4">
      <c r="A99" s="373">
        <v>75</v>
      </c>
      <c r="B99" s="374" t="s">
        <v>824</v>
      </c>
      <c r="C99" s="375" t="s">
        <v>731</v>
      </c>
      <c r="D99" s="376">
        <v>300.38</v>
      </c>
    </row>
    <row r="100" spans="1:4">
      <c r="A100" s="373">
        <v>83</v>
      </c>
      <c r="B100" s="374" t="s">
        <v>825</v>
      </c>
      <c r="C100" s="375" t="s">
        <v>731</v>
      </c>
      <c r="D100" s="376">
        <v>240.14</v>
      </c>
    </row>
    <row r="101" spans="1:4">
      <c r="A101" s="373">
        <v>74</v>
      </c>
      <c r="B101" s="374" t="s">
        <v>826</v>
      </c>
      <c r="C101" s="375" t="s">
        <v>731</v>
      </c>
      <c r="D101" s="376">
        <v>343.34</v>
      </c>
    </row>
    <row r="102" spans="1:4">
      <c r="A102" s="373">
        <v>106</v>
      </c>
      <c r="B102" s="374" t="s">
        <v>827</v>
      </c>
      <c r="C102" s="375" t="s">
        <v>731</v>
      </c>
      <c r="D102" s="376">
        <v>434.16</v>
      </c>
    </row>
    <row r="103" spans="1:4">
      <c r="A103" s="373">
        <v>88</v>
      </c>
      <c r="B103" s="374" t="s">
        <v>828</v>
      </c>
      <c r="C103" s="375" t="s">
        <v>731</v>
      </c>
      <c r="D103" s="376">
        <v>12.2</v>
      </c>
    </row>
    <row r="104" spans="1:4">
      <c r="A104" s="373">
        <v>82</v>
      </c>
      <c r="B104" s="374" t="s">
        <v>829</v>
      </c>
      <c r="C104" s="375" t="s">
        <v>731</v>
      </c>
      <c r="D104" s="376">
        <v>228.47</v>
      </c>
    </row>
    <row r="105" spans="1:4">
      <c r="A105" s="373">
        <v>105</v>
      </c>
      <c r="B105" s="374" t="s">
        <v>830</v>
      </c>
      <c r="C105" s="375" t="s">
        <v>731</v>
      </c>
      <c r="D105" s="376">
        <v>323.75</v>
      </c>
    </row>
    <row r="106" spans="1:4">
      <c r="A106" s="373">
        <v>60</v>
      </c>
      <c r="B106" s="374" t="s">
        <v>831</v>
      </c>
      <c r="C106" s="375" t="s">
        <v>731</v>
      </c>
      <c r="D106" s="376">
        <v>6.03</v>
      </c>
    </row>
    <row r="107" spans="1:4">
      <c r="A107" s="373">
        <v>72</v>
      </c>
      <c r="B107" s="374" t="s">
        <v>832</v>
      </c>
      <c r="C107" s="375" t="s">
        <v>731</v>
      </c>
      <c r="D107" s="376">
        <v>56.55</v>
      </c>
    </row>
    <row r="108" spans="1:4">
      <c r="A108" s="373">
        <v>67</v>
      </c>
      <c r="B108" s="374" t="s">
        <v>13576</v>
      </c>
      <c r="C108" s="375" t="s">
        <v>731</v>
      </c>
      <c r="D108" s="376">
        <v>18.28</v>
      </c>
    </row>
    <row r="109" spans="1:4">
      <c r="A109" s="373">
        <v>71</v>
      </c>
      <c r="B109" s="374" t="s">
        <v>13577</v>
      </c>
      <c r="C109" s="375" t="s">
        <v>731</v>
      </c>
      <c r="D109" s="376">
        <v>34.93</v>
      </c>
    </row>
    <row r="110" spans="1:4">
      <c r="A110" s="373">
        <v>73</v>
      </c>
      <c r="B110" s="374" t="s">
        <v>13578</v>
      </c>
      <c r="C110" s="375" t="s">
        <v>731</v>
      </c>
      <c r="D110" s="376">
        <v>17.5</v>
      </c>
    </row>
    <row r="111" spans="1:4">
      <c r="A111" s="373">
        <v>37997</v>
      </c>
      <c r="B111" s="374" t="s">
        <v>833</v>
      </c>
      <c r="C111" s="375" t="s">
        <v>731</v>
      </c>
      <c r="D111" s="376">
        <v>18.239999999999998</v>
      </c>
    </row>
    <row r="112" spans="1:4">
      <c r="A112" s="373">
        <v>37998</v>
      </c>
      <c r="B112" s="374" t="s">
        <v>834</v>
      </c>
      <c r="C112" s="375" t="s">
        <v>731</v>
      </c>
      <c r="D112" s="376">
        <v>24.42</v>
      </c>
    </row>
    <row r="113" spans="1:4" ht="30">
      <c r="A113" s="373">
        <v>10899</v>
      </c>
      <c r="B113" s="374" t="s">
        <v>835</v>
      </c>
      <c r="C113" s="375" t="s">
        <v>731</v>
      </c>
      <c r="D113" s="376">
        <v>109.52</v>
      </c>
    </row>
    <row r="114" spans="1:4" ht="30">
      <c r="A114" s="373">
        <v>10900</v>
      </c>
      <c r="B114" s="374" t="s">
        <v>836</v>
      </c>
      <c r="C114" s="375" t="s">
        <v>731</v>
      </c>
      <c r="D114" s="376">
        <v>85.71</v>
      </c>
    </row>
    <row r="115" spans="1:4">
      <c r="A115" s="373">
        <v>46</v>
      </c>
      <c r="B115" s="374" t="s">
        <v>837</v>
      </c>
      <c r="C115" s="375" t="s">
        <v>731</v>
      </c>
      <c r="D115" s="376">
        <v>49.14</v>
      </c>
    </row>
    <row r="116" spans="1:4">
      <c r="A116" s="373">
        <v>47</v>
      </c>
      <c r="B116" s="374" t="s">
        <v>838</v>
      </c>
      <c r="C116" s="375" t="s">
        <v>731</v>
      </c>
      <c r="D116" s="376">
        <v>84.02</v>
      </c>
    </row>
    <row r="117" spans="1:4">
      <c r="A117" s="373">
        <v>48</v>
      </c>
      <c r="B117" s="374" t="s">
        <v>839</v>
      </c>
      <c r="C117" s="375" t="s">
        <v>731</v>
      </c>
      <c r="D117" s="376">
        <v>21.91</v>
      </c>
    </row>
    <row r="118" spans="1:4">
      <c r="A118" s="373">
        <v>52</v>
      </c>
      <c r="B118" s="374" t="s">
        <v>840</v>
      </c>
      <c r="C118" s="375" t="s">
        <v>731</v>
      </c>
      <c r="D118" s="376">
        <v>16.649999999999999</v>
      </c>
    </row>
    <row r="119" spans="1:4">
      <c r="A119" s="373">
        <v>43</v>
      </c>
      <c r="B119" s="374" t="s">
        <v>841</v>
      </c>
      <c r="C119" s="375" t="s">
        <v>731</v>
      </c>
      <c r="D119" s="376">
        <v>56.19</v>
      </c>
    </row>
    <row r="120" spans="1:4" ht="30">
      <c r="A120" s="373">
        <v>39719</v>
      </c>
      <c r="B120" s="374" t="s">
        <v>842</v>
      </c>
      <c r="C120" s="375" t="s">
        <v>781</v>
      </c>
      <c r="D120" s="376">
        <v>198.15</v>
      </c>
    </row>
    <row r="121" spans="1:4">
      <c r="A121" s="373">
        <v>3410</v>
      </c>
      <c r="B121" s="374" t="s">
        <v>843</v>
      </c>
      <c r="C121" s="375" t="s">
        <v>779</v>
      </c>
      <c r="D121" s="376">
        <v>44.57</v>
      </c>
    </row>
    <row r="122" spans="1:4">
      <c r="A122" s="373">
        <v>4791</v>
      </c>
      <c r="B122" s="374" t="s">
        <v>844</v>
      </c>
      <c r="C122" s="375" t="s">
        <v>779</v>
      </c>
      <c r="D122" s="376">
        <v>43.81</v>
      </c>
    </row>
    <row r="123" spans="1:4" ht="30">
      <c r="A123" s="373">
        <v>157</v>
      </c>
      <c r="B123" s="374" t="s">
        <v>845</v>
      </c>
      <c r="C123" s="375" t="s">
        <v>779</v>
      </c>
      <c r="D123" s="376">
        <v>134.88</v>
      </c>
    </row>
    <row r="124" spans="1:4">
      <c r="A124" s="373">
        <v>156</v>
      </c>
      <c r="B124" s="374" t="s">
        <v>846</v>
      </c>
      <c r="C124" s="375" t="s">
        <v>779</v>
      </c>
      <c r="D124" s="376">
        <v>48.02</v>
      </c>
    </row>
    <row r="125" spans="1:4">
      <c r="A125" s="373">
        <v>131</v>
      </c>
      <c r="B125" s="374" t="s">
        <v>847</v>
      </c>
      <c r="C125" s="375" t="s">
        <v>779</v>
      </c>
      <c r="D125" s="376">
        <v>41.07</v>
      </c>
    </row>
    <row r="126" spans="1:4">
      <c r="A126" s="373">
        <v>21114</v>
      </c>
      <c r="B126" s="374" t="s">
        <v>848</v>
      </c>
      <c r="C126" s="375" t="s">
        <v>731</v>
      </c>
      <c r="D126" s="376">
        <v>39.06</v>
      </c>
    </row>
    <row r="127" spans="1:4">
      <c r="A127" s="373">
        <v>119</v>
      </c>
      <c r="B127" s="374" t="s">
        <v>849</v>
      </c>
      <c r="C127" s="375" t="s">
        <v>731</v>
      </c>
      <c r="D127" s="376">
        <v>9.9</v>
      </c>
    </row>
    <row r="128" spans="1:4">
      <c r="A128" s="373">
        <v>122</v>
      </c>
      <c r="B128" s="374" t="s">
        <v>850</v>
      </c>
      <c r="C128" s="375" t="s">
        <v>731</v>
      </c>
      <c r="D128" s="376">
        <v>76.17</v>
      </c>
    </row>
    <row r="129" spans="1:4">
      <c r="A129" s="373">
        <v>20080</v>
      </c>
      <c r="B129" s="374" t="s">
        <v>851</v>
      </c>
      <c r="C129" s="375" t="s">
        <v>731</v>
      </c>
      <c r="D129" s="376">
        <v>24.86</v>
      </c>
    </row>
    <row r="130" spans="1:4" ht="30">
      <c r="A130" s="373">
        <v>124</v>
      </c>
      <c r="B130" s="374" t="s">
        <v>852</v>
      </c>
      <c r="C130" s="375" t="s">
        <v>781</v>
      </c>
      <c r="D130" s="376">
        <v>15.84</v>
      </c>
    </row>
    <row r="131" spans="1:4">
      <c r="A131" s="373">
        <v>7334</v>
      </c>
      <c r="B131" s="374" t="s">
        <v>853</v>
      </c>
      <c r="C131" s="375" t="s">
        <v>781</v>
      </c>
      <c r="D131" s="376">
        <v>19.34</v>
      </c>
    </row>
    <row r="132" spans="1:4" ht="30">
      <c r="A132" s="373">
        <v>123</v>
      </c>
      <c r="B132" s="374" t="s">
        <v>854</v>
      </c>
      <c r="C132" s="375" t="s">
        <v>781</v>
      </c>
      <c r="D132" s="376">
        <v>6.48</v>
      </c>
    </row>
    <row r="133" spans="1:4">
      <c r="A133" s="373">
        <v>127</v>
      </c>
      <c r="B133" s="374" t="s">
        <v>855</v>
      </c>
      <c r="C133" s="375" t="s">
        <v>781</v>
      </c>
      <c r="D133" s="376">
        <v>15.47</v>
      </c>
    </row>
    <row r="134" spans="1:4">
      <c r="A134" s="373">
        <v>41373</v>
      </c>
      <c r="B134" s="374" t="s">
        <v>856</v>
      </c>
      <c r="C134" s="375" t="s">
        <v>781</v>
      </c>
      <c r="D134" s="376">
        <v>21.55</v>
      </c>
    </row>
    <row r="135" spans="1:4" ht="30">
      <c r="A135" s="373">
        <v>133</v>
      </c>
      <c r="B135" s="374" t="s">
        <v>857</v>
      </c>
      <c r="C135" s="375" t="s">
        <v>781</v>
      </c>
      <c r="D135" s="376">
        <v>6.42</v>
      </c>
    </row>
    <row r="136" spans="1:4" ht="30">
      <c r="A136" s="373">
        <v>43617</v>
      </c>
      <c r="B136" s="374" t="s">
        <v>858</v>
      </c>
      <c r="C136" s="375" t="s">
        <v>781</v>
      </c>
      <c r="D136" s="376">
        <v>7.18</v>
      </c>
    </row>
    <row r="137" spans="1:4" ht="30">
      <c r="A137" s="373">
        <v>132</v>
      </c>
      <c r="B137" s="374" t="s">
        <v>859</v>
      </c>
      <c r="C137" s="375" t="s">
        <v>781</v>
      </c>
      <c r="D137" s="376">
        <v>6.66</v>
      </c>
    </row>
    <row r="138" spans="1:4" ht="30">
      <c r="A138" s="373">
        <v>43618</v>
      </c>
      <c r="B138" s="374" t="s">
        <v>860</v>
      </c>
      <c r="C138" s="375" t="s">
        <v>779</v>
      </c>
      <c r="D138" s="376">
        <v>16.77</v>
      </c>
    </row>
    <row r="139" spans="1:4" ht="45">
      <c r="A139" s="373">
        <v>37476</v>
      </c>
      <c r="B139" s="374" t="s">
        <v>861</v>
      </c>
      <c r="C139" s="375" t="s">
        <v>731</v>
      </c>
      <c r="D139" s="376">
        <v>2662.18</v>
      </c>
    </row>
    <row r="140" spans="1:4" ht="45">
      <c r="A140" s="373">
        <v>37478</v>
      </c>
      <c r="B140" s="374" t="s">
        <v>862</v>
      </c>
      <c r="C140" s="375" t="s">
        <v>731</v>
      </c>
      <c r="D140" s="376">
        <v>3334.45</v>
      </c>
    </row>
    <row r="141" spans="1:4" ht="45">
      <c r="A141" s="373">
        <v>37477</v>
      </c>
      <c r="B141" s="374" t="s">
        <v>863</v>
      </c>
      <c r="C141" s="375" t="s">
        <v>731</v>
      </c>
      <c r="D141" s="376">
        <v>4517.6400000000003</v>
      </c>
    </row>
    <row r="142" spans="1:4" ht="45">
      <c r="A142" s="373">
        <v>37479</v>
      </c>
      <c r="B142" s="374" t="s">
        <v>864</v>
      </c>
      <c r="C142" s="375" t="s">
        <v>731</v>
      </c>
      <c r="D142" s="376">
        <v>5357.98</v>
      </c>
    </row>
    <row r="143" spans="1:4">
      <c r="A143" s="373">
        <v>4319</v>
      </c>
      <c r="B143" s="374" t="s">
        <v>865</v>
      </c>
      <c r="C143" s="375" t="s">
        <v>731</v>
      </c>
      <c r="D143" s="376">
        <v>1.35</v>
      </c>
    </row>
    <row r="144" spans="1:4">
      <c r="A144" s="373">
        <v>42409</v>
      </c>
      <c r="B144" s="374" t="s">
        <v>866</v>
      </c>
      <c r="C144" s="375" t="s">
        <v>779</v>
      </c>
      <c r="D144" s="376">
        <v>10.56</v>
      </c>
    </row>
    <row r="145" spans="1:4">
      <c r="A145" s="373">
        <v>40553</v>
      </c>
      <c r="B145" s="374" t="s">
        <v>867</v>
      </c>
      <c r="C145" s="375" t="s">
        <v>868</v>
      </c>
      <c r="D145" s="376">
        <v>23</v>
      </c>
    </row>
    <row r="146" spans="1:4">
      <c r="A146" s="373">
        <v>6114</v>
      </c>
      <c r="B146" s="374" t="s">
        <v>869</v>
      </c>
      <c r="C146" s="375" t="s">
        <v>870</v>
      </c>
      <c r="D146" s="376">
        <v>14.68</v>
      </c>
    </row>
    <row r="147" spans="1:4">
      <c r="A147" s="373">
        <v>40912</v>
      </c>
      <c r="B147" s="374" t="s">
        <v>871</v>
      </c>
      <c r="C147" s="375" t="s">
        <v>872</v>
      </c>
      <c r="D147" s="376">
        <v>2572.12</v>
      </c>
    </row>
    <row r="148" spans="1:4">
      <c r="A148" s="373">
        <v>247</v>
      </c>
      <c r="B148" s="374" t="s">
        <v>13579</v>
      </c>
      <c r="C148" s="375" t="s">
        <v>870</v>
      </c>
      <c r="D148" s="376">
        <v>15.93</v>
      </c>
    </row>
    <row r="149" spans="1:4">
      <c r="A149" s="373">
        <v>40919</v>
      </c>
      <c r="B149" s="374" t="s">
        <v>873</v>
      </c>
      <c r="C149" s="375" t="s">
        <v>872</v>
      </c>
      <c r="D149" s="376">
        <v>2789.44</v>
      </c>
    </row>
    <row r="150" spans="1:4">
      <c r="A150" s="373">
        <v>40984</v>
      </c>
      <c r="B150" s="374" t="s">
        <v>874</v>
      </c>
      <c r="C150" s="375" t="s">
        <v>872</v>
      </c>
      <c r="D150" s="376">
        <v>2418.02</v>
      </c>
    </row>
    <row r="151" spans="1:4">
      <c r="A151" s="373">
        <v>44499</v>
      </c>
      <c r="B151" s="374" t="s">
        <v>875</v>
      </c>
      <c r="C151" s="375" t="s">
        <v>870</v>
      </c>
      <c r="D151" s="376">
        <v>13.8</v>
      </c>
    </row>
    <row r="152" spans="1:4">
      <c r="A152" s="373">
        <v>248</v>
      </c>
      <c r="B152" s="374" t="s">
        <v>876</v>
      </c>
      <c r="C152" s="375" t="s">
        <v>870</v>
      </c>
      <c r="D152" s="376">
        <v>15.93</v>
      </c>
    </row>
    <row r="153" spans="1:4">
      <c r="A153" s="373">
        <v>41086</v>
      </c>
      <c r="B153" s="374" t="s">
        <v>877</v>
      </c>
      <c r="C153" s="375" t="s">
        <v>872</v>
      </c>
      <c r="D153" s="376">
        <v>2789.44</v>
      </c>
    </row>
    <row r="154" spans="1:4">
      <c r="A154" s="373">
        <v>34466</v>
      </c>
      <c r="B154" s="374" t="s">
        <v>13580</v>
      </c>
      <c r="C154" s="375" t="s">
        <v>870</v>
      </c>
      <c r="D154" s="376">
        <v>15.93</v>
      </c>
    </row>
    <row r="155" spans="1:4">
      <c r="A155" s="373">
        <v>41083</v>
      </c>
      <c r="B155" s="374" t="s">
        <v>878</v>
      </c>
      <c r="C155" s="375" t="s">
        <v>872</v>
      </c>
      <c r="D155" s="376">
        <v>2789.44</v>
      </c>
    </row>
    <row r="156" spans="1:4">
      <c r="A156" s="373">
        <v>252</v>
      </c>
      <c r="B156" s="374" t="s">
        <v>879</v>
      </c>
      <c r="C156" s="375" t="s">
        <v>870</v>
      </c>
      <c r="D156" s="376">
        <v>15.93</v>
      </c>
    </row>
    <row r="157" spans="1:4">
      <c r="A157" s="373">
        <v>40909</v>
      </c>
      <c r="B157" s="374" t="s">
        <v>880</v>
      </c>
      <c r="C157" s="375" t="s">
        <v>872</v>
      </c>
      <c r="D157" s="376">
        <v>2789.44</v>
      </c>
    </row>
    <row r="158" spans="1:4">
      <c r="A158" s="373">
        <v>242</v>
      </c>
      <c r="B158" s="374" t="s">
        <v>13581</v>
      </c>
      <c r="C158" s="375" t="s">
        <v>870</v>
      </c>
      <c r="D158" s="376">
        <v>15.93</v>
      </c>
    </row>
    <row r="159" spans="1:4">
      <c r="A159" s="373">
        <v>41085</v>
      </c>
      <c r="B159" s="374" t="s">
        <v>881</v>
      </c>
      <c r="C159" s="375" t="s">
        <v>872</v>
      </c>
      <c r="D159" s="376">
        <v>2789.3</v>
      </c>
    </row>
    <row r="160" spans="1:4" ht="30">
      <c r="A160" s="373">
        <v>427</v>
      </c>
      <c r="B160" s="374" t="s">
        <v>882</v>
      </c>
      <c r="C160" s="375" t="s">
        <v>731</v>
      </c>
      <c r="D160" s="376">
        <v>3.9</v>
      </c>
    </row>
    <row r="161" spans="1:4" ht="30">
      <c r="A161" s="373">
        <v>417</v>
      </c>
      <c r="B161" s="374" t="s">
        <v>883</v>
      </c>
      <c r="C161" s="375" t="s">
        <v>731</v>
      </c>
      <c r="D161" s="376">
        <v>1.84</v>
      </c>
    </row>
    <row r="162" spans="1:4" ht="30">
      <c r="A162" s="373">
        <v>11273</v>
      </c>
      <c r="B162" s="374" t="s">
        <v>884</v>
      </c>
      <c r="C162" s="375" t="s">
        <v>731</v>
      </c>
      <c r="D162" s="376">
        <v>5.71</v>
      </c>
    </row>
    <row r="163" spans="1:4" ht="30">
      <c r="A163" s="373">
        <v>11272</v>
      </c>
      <c r="B163" s="374" t="s">
        <v>885</v>
      </c>
      <c r="C163" s="375" t="s">
        <v>731</v>
      </c>
      <c r="D163" s="376">
        <v>3.45</v>
      </c>
    </row>
    <row r="164" spans="1:4" ht="30">
      <c r="A164" s="373">
        <v>11275</v>
      </c>
      <c r="B164" s="374" t="s">
        <v>886</v>
      </c>
      <c r="C164" s="375" t="s">
        <v>731</v>
      </c>
      <c r="D164" s="376">
        <v>1.38</v>
      </c>
    </row>
    <row r="165" spans="1:4" ht="30">
      <c r="A165" s="373">
        <v>11274</v>
      </c>
      <c r="B165" s="374" t="s">
        <v>887</v>
      </c>
      <c r="C165" s="375" t="s">
        <v>731</v>
      </c>
      <c r="D165" s="376">
        <v>1.05</v>
      </c>
    </row>
    <row r="166" spans="1:4">
      <c r="A166" s="373">
        <v>38470</v>
      </c>
      <c r="B166" s="374" t="s">
        <v>888</v>
      </c>
      <c r="C166" s="375" t="s">
        <v>731</v>
      </c>
      <c r="D166" s="376">
        <v>57.38</v>
      </c>
    </row>
    <row r="167" spans="1:4">
      <c r="A167" s="373">
        <v>38547</v>
      </c>
      <c r="B167" s="374" t="s">
        <v>889</v>
      </c>
      <c r="C167" s="375" t="s">
        <v>731</v>
      </c>
      <c r="D167" s="376">
        <v>156.58000000000001</v>
      </c>
    </row>
    <row r="168" spans="1:4">
      <c r="A168" s="373">
        <v>38469</v>
      </c>
      <c r="B168" s="374" t="s">
        <v>890</v>
      </c>
      <c r="C168" s="375" t="s">
        <v>731</v>
      </c>
      <c r="D168" s="376">
        <v>168.36</v>
      </c>
    </row>
    <row r="169" spans="1:4">
      <c r="A169" s="373">
        <v>38467</v>
      </c>
      <c r="B169" s="374" t="s">
        <v>891</v>
      </c>
      <c r="C169" s="375" t="s">
        <v>731</v>
      </c>
      <c r="D169" s="376">
        <v>94.73</v>
      </c>
    </row>
    <row r="170" spans="1:4">
      <c r="A170" s="373">
        <v>38468</v>
      </c>
      <c r="B170" s="374" t="s">
        <v>892</v>
      </c>
      <c r="C170" s="375" t="s">
        <v>731</v>
      </c>
      <c r="D170" s="376">
        <v>104.25</v>
      </c>
    </row>
    <row r="171" spans="1:4">
      <c r="A171" s="373">
        <v>38471</v>
      </c>
      <c r="B171" s="374" t="s">
        <v>893</v>
      </c>
      <c r="C171" s="375" t="s">
        <v>731</v>
      </c>
      <c r="D171" s="376">
        <v>135.38</v>
      </c>
    </row>
    <row r="172" spans="1:4">
      <c r="A172" s="373">
        <v>37370</v>
      </c>
      <c r="B172" s="374" t="s">
        <v>13582</v>
      </c>
      <c r="C172" s="375" t="s">
        <v>870</v>
      </c>
      <c r="D172" s="376">
        <v>3.79</v>
      </c>
    </row>
    <row r="173" spans="1:4">
      <c r="A173" s="373">
        <v>40861</v>
      </c>
      <c r="B173" s="374" t="s">
        <v>13583</v>
      </c>
      <c r="C173" s="375" t="s">
        <v>872</v>
      </c>
      <c r="D173" s="376">
        <v>162.47</v>
      </c>
    </row>
    <row r="174" spans="1:4" ht="30">
      <c r="A174" s="373">
        <v>10658</v>
      </c>
      <c r="B174" s="374" t="s">
        <v>894</v>
      </c>
      <c r="C174" s="375" t="s">
        <v>731</v>
      </c>
      <c r="D174" s="376">
        <v>8364.5</v>
      </c>
    </row>
    <row r="175" spans="1:4">
      <c r="A175" s="373">
        <v>253</v>
      </c>
      <c r="B175" s="374" t="s">
        <v>13584</v>
      </c>
      <c r="C175" s="375" t="s">
        <v>870</v>
      </c>
      <c r="D175" s="376">
        <v>20.82</v>
      </c>
    </row>
    <row r="176" spans="1:4">
      <c r="A176" s="373">
        <v>40809</v>
      </c>
      <c r="B176" s="374" t="s">
        <v>895</v>
      </c>
      <c r="C176" s="375" t="s">
        <v>872</v>
      </c>
      <c r="D176" s="376">
        <v>3643.51</v>
      </c>
    </row>
    <row r="177" spans="1:4" ht="45">
      <c r="A177" s="373">
        <v>42428</v>
      </c>
      <c r="B177" s="374" t="s">
        <v>896</v>
      </c>
      <c r="C177" s="375" t="s">
        <v>731</v>
      </c>
      <c r="D177" s="376">
        <v>2251</v>
      </c>
    </row>
    <row r="178" spans="1:4">
      <c r="A178" s="373">
        <v>583</v>
      </c>
      <c r="B178" s="374" t="s">
        <v>897</v>
      </c>
      <c r="C178" s="375" t="s">
        <v>779</v>
      </c>
      <c r="D178" s="376">
        <v>44.33</v>
      </c>
    </row>
    <row r="179" spans="1:4">
      <c r="A179" s="373">
        <v>301</v>
      </c>
      <c r="B179" s="374" t="s">
        <v>898</v>
      </c>
      <c r="C179" s="375" t="s">
        <v>731</v>
      </c>
      <c r="D179" s="376">
        <v>2.5499999999999998</v>
      </c>
    </row>
    <row r="180" spans="1:4">
      <c r="A180" s="373">
        <v>296</v>
      </c>
      <c r="B180" s="374" t="s">
        <v>899</v>
      </c>
      <c r="C180" s="375" t="s">
        <v>731</v>
      </c>
      <c r="D180" s="376">
        <v>1.44</v>
      </c>
    </row>
    <row r="181" spans="1:4">
      <c r="A181" s="373">
        <v>297</v>
      </c>
      <c r="B181" s="374" t="s">
        <v>900</v>
      </c>
      <c r="C181" s="375" t="s">
        <v>731</v>
      </c>
      <c r="D181" s="376">
        <v>2.12</v>
      </c>
    </row>
    <row r="182" spans="1:4">
      <c r="A182" s="373">
        <v>299</v>
      </c>
      <c r="B182" s="374" t="s">
        <v>901</v>
      </c>
      <c r="C182" s="375" t="s">
        <v>731</v>
      </c>
      <c r="D182" s="376">
        <v>2.99</v>
      </c>
    </row>
    <row r="183" spans="1:4">
      <c r="A183" s="373">
        <v>300</v>
      </c>
      <c r="B183" s="374" t="s">
        <v>902</v>
      </c>
      <c r="C183" s="375" t="s">
        <v>731</v>
      </c>
      <c r="D183" s="376">
        <v>10.35</v>
      </c>
    </row>
    <row r="184" spans="1:4">
      <c r="A184" s="373">
        <v>20085</v>
      </c>
      <c r="B184" s="374" t="s">
        <v>903</v>
      </c>
      <c r="C184" s="375" t="s">
        <v>731</v>
      </c>
      <c r="D184" s="376">
        <v>1.89</v>
      </c>
    </row>
    <row r="185" spans="1:4">
      <c r="A185" s="373">
        <v>298</v>
      </c>
      <c r="B185" s="374" t="s">
        <v>904</v>
      </c>
      <c r="C185" s="375" t="s">
        <v>731</v>
      </c>
      <c r="D185" s="376">
        <v>2.2999999999999998</v>
      </c>
    </row>
    <row r="186" spans="1:4">
      <c r="A186" s="373">
        <v>311</v>
      </c>
      <c r="B186" s="374" t="s">
        <v>905</v>
      </c>
      <c r="C186" s="375" t="s">
        <v>731</v>
      </c>
      <c r="D186" s="376">
        <v>8.5299999999999994</v>
      </c>
    </row>
    <row r="187" spans="1:4">
      <c r="A187" s="373">
        <v>318</v>
      </c>
      <c r="B187" s="374" t="s">
        <v>906</v>
      </c>
      <c r="C187" s="375" t="s">
        <v>731</v>
      </c>
      <c r="D187" s="376">
        <v>17.190000000000001</v>
      </c>
    </row>
    <row r="188" spans="1:4">
      <c r="A188" s="373">
        <v>319</v>
      </c>
      <c r="B188" s="374" t="s">
        <v>907</v>
      </c>
      <c r="C188" s="375" t="s">
        <v>731</v>
      </c>
      <c r="D188" s="376">
        <v>26.95</v>
      </c>
    </row>
    <row r="189" spans="1:4">
      <c r="A189" s="373">
        <v>303</v>
      </c>
      <c r="B189" s="374" t="s">
        <v>908</v>
      </c>
      <c r="C189" s="375" t="s">
        <v>731</v>
      </c>
      <c r="D189" s="376">
        <v>2.82</v>
      </c>
    </row>
    <row r="190" spans="1:4">
      <c r="A190" s="373">
        <v>305</v>
      </c>
      <c r="B190" s="374" t="s">
        <v>909</v>
      </c>
      <c r="C190" s="375" t="s">
        <v>731</v>
      </c>
      <c r="D190" s="376">
        <v>8.8800000000000008</v>
      </c>
    </row>
    <row r="191" spans="1:4">
      <c r="A191" s="373">
        <v>306</v>
      </c>
      <c r="B191" s="374" t="s">
        <v>910</v>
      </c>
      <c r="C191" s="375" t="s">
        <v>731</v>
      </c>
      <c r="D191" s="376">
        <v>13.47</v>
      </c>
    </row>
    <row r="192" spans="1:4">
      <c r="A192" s="373">
        <v>307</v>
      </c>
      <c r="B192" s="374" t="s">
        <v>911</v>
      </c>
      <c r="C192" s="375" t="s">
        <v>731</v>
      </c>
      <c r="D192" s="376">
        <v>34.049999999999997</v>
      </c>
    </row>
    <row r="193" spans="1:4">
      <c r="A193" s="373">
        <v>309</v>
      </c>
      <c r="B193" s="374" t="s">
        <v>912</v>
      </c>
      <c r="C193" s="375" t="s">
        <v>731</v>
      </c>
      <c r="D193" s="376">
        <v>55.77</v>
      </c>
    </row>
    <row r="194" spans="1:4">
      <c r="A194" s="373">
        <v>310</v>
      </c>
      <c r="B194" s="374" t="s">
        <v>913</v>
      </c>
      <c r="C194" s="375" t="s">
        <v>731</v>
      </c>
      <c r="D194" s="376">
        <v>77.3</v>
      </c>
    </row>
    <row r="195" spans="1:4">
      <c r="A195" s="373">
        <v>328</v>
      </c>
      <c r="B195" s="374" t="s">
        <v>914</v>
      </c>
      <c r="C195" s="375" t="s">
        <v>731</v>
      </c>
      <c r="D195" s="376">
        <v>6.76</v>
      </c>
    </row>
    <row r="196" spans="1:4">
      <c r="A196" s="373">
        <v>325</v>
      </c>
      <c r="B196" s="374" t="s">
        <v>915</v>
      </c>
      <c r="C196" s="375" t="s">
        <v>731</v>
      </c>
      <c r="D196" s="376">
        <v>1.99</v>
      </c>
    </row>
    <row r="197" spans="1:4">
      <c r="A197" s="373">
        <v>20326</v>
      </c>
      <c r="B197" s="374" t="s">
        <v>916</v>
      </c>
      <c r="C197" s="375" t="s">
        <v>731</v>
      </c>
      <c r="D197" s="376">
        <v>3.65</v>
      </c>
    </row>
    <row r="198" spans="1:4">
      <c r="A198" s="373">
        <v>329</v>
      </c>
      <c r="B198" s="374" t="s">
        <v>917</v>
      </c>
      <c r="C198" s="375" t="s">
        <v>731</v>
      </c>
      <c r="D198" s="376">
        <v>5.65</v>
      </c>
    </row>
    <row r="199" spans="1:4">
      <c r="A199" s="373">
        <v>308</v>
      </c>
      <c r="B199" s="374" t="s">
        <v>918</v>
      </c>
      <c r="C199" s="375" t="s">
        <v>731</v>
      </c>
      <c r="D199" s="376">
        <v>75.989999999999995</v>
      </c>
    </row>
    <row r="200" spans="1:4" ht="30">
      <c r="A200" s="373">
        <v>39642</v>
      </c>
      <c r="B200" s="374" t="s">
        <v>919</v>
      </c>
      <c r="C200" s="375" t="s">
        <v>731</v>
      </c>
      <c r="D200" s="376">
        <v>2.5</v>
      </c>
    </row>
    <row r="201" spans="1:4" ht="30">
      <c r="A201" s="373">
        <v>39641</v>
      </c>
      <c r="B201" s="374" t="s">
        <v>920</v>
      </c>
      <c r="C201" s="375" t="s">
        <v>731</v>
      </c>
      <c r="D201" s="376">
        <v>2.2000000000000002</v>
      </c>
    </row>
    <row r="202" spans="1:4" ht="30">
      <c r="A202" s="373">
        <v>39643</v>
      </c>
      <c r="B202" s="374" t="s">
        <v>921</v>
      </c>
      <c r="C202" s="375" t="s">
        <v>731</v>
      </c>
      <c r="D202" s="376">
        <v>2.94</v>
      </c>
    </row>
    <row r="203" spans="1:4" ht="30">
      <c r="A203" s="373">
        <v>39644</v>
      </c>
      <c r="B203" s="374" t="s">
        <v>922</v>
      </c>
      <c r="C203" s="375" t="s">
        <v>731</v>
      </c>
      <c r="D203" s="376">
        <v>4.5599999999999996</v>
      </c>
    </row>
    <row r="204" spans="1:4" ht="30">
      <c r="A204" s="373">
        <v>39645</v>
      </c>
      <c r="B204" s="374" t="s">
        <v>923</v>
      </c>
      <c r="C204" s="375" t="s">
        <v>731</v>
      </c>
      <c r="D204" s="376">
        <v>4.99</v>
      </c>
    </row>
    <row r="205" spans="1:4">
      <c r="A205" s="373">
        <v>41610</v>
      </c>
      <c r="B205" s="374" t="s">
        <v>924</v>
      </c>
      <c r="C205" s="375" t="s">
        <v>731</v>
      </c>
      <c r="D205" s="376">
        <v>493.9</v>
      </c>
    </row>
    <row r="206" spans="1:4">
      <c r="A206" s="373">
        <v>41611</v>
      </c>
      <c r="B206" s="374" t="s">
        <v>925</v>
      </c>
      <c r="C206" s="375" t="s">
        <v>731</v>
      </c>
      <c r="D206" s="376">
        <v>778.48</v>
      </c>
    </row>
    <row r="207" spans="1:4">
      <c r="A207" s="373">
        <v>41612</v>
      </c>
      <c r="B207" s="374" t="s">
        <v>926</v>
      </c>
      <c r="C207" s="375" t="s">
        <v>731</v>
      </c>
      <c r="D207" s="376">
        <v>1093.0999999999999</v>
      </c>
    </row>
    <row r="208" spans="1:4">
      <c r="A208" s="373">
        <v>41637</v>
      </c>
      <c r="B208" s="374" t="s">
        <v>927</v>
      </c>
      <c r="C208" s="375" t="s">
        <v>731</v>
      </c>
      <c r="D208" s="376">
        <v>102.18</v>
      </c>
    </row>
    <row r="209" spans="1:4">
      <c r="A209" s="373">
        <v>41638</v>
      </c>
      <c r="B209" s="374" t="s">
        <v>928</v>
      </c>
      <c r="C209" s="375" t="s">
        <v>731</v>
      </c>
      <c r="D209" s="376">
        <v>133.1</v>
      </c>
    </row>
    <row r="210" spans="1:4">
      <c r="A210" s="373">
        <v>41639</v>
      </c>
      <c r="B210" s="374" t="s">
        <v>929</v>
      </c>
      <c r="C210" s="375" t="s">
        <v>731</v>
      </c>
      <c r="D210" s="376">
        <v>322.01</v>
      </c>
    </row>
    <row r="211" spans="1:4">
      <c r="A211" s="373">
        <v>11789</v>
      </c>
      <c r="B211" s="374" t="s">
        <v>930</v>
      </c>
      <c r="C211" s="375" t="s">
        <v>731</v>
      </c>
      <c r="D211" s="376">
        <v>0.52</v>
      </c>
    </row>
    <row r="212" spans="1:4" ht="30">
      <c r="A212" s="373">
        <v>20975</v>
      </c>
      <c r="B212" s="374" t="s">
        <v>931</v>
      </c>
      <c r="C212" s="375" t="s">
        <v>731</v>
      </c>
      <c r="D212" s="376">
        <v>17.170000000000002</v>
      </c>
    </row>
    <row r="213" spans="1:4" ht="30">
      <c r="A213" s="373">
        <v>20976</v>
      </c>
      <c r="B213" s="374" t="s">
        <v>932</v>
      </c>
      <c r="C213" s="375" t="s">
        <v>731</v>
      </c>
      <c r="D213" s="376">
        <v>25.95</v>
      </c>
    </row>
    <row r="214" spans="1:4">
      <c r="A214" s="373">
        <v>40340</v>
      </c>
      <c r="B214" s="374" t="s">
        <v>933</v>
      </c>
      <c r="C214" s="375" t="s">
        <v>731</v>
      </c>
      <c r="D214" s="376">
        <v>18.760000000000002</v>
      </c>
    </row>
    <row r="215" spans="1:4">
      <c r="A215" s="373">
        <v>40341</v>
      </c>
      <c r="B215" s="374" t="s">
        <v>934</v>
      </c>
      <c r="C215" s="375" t="s">
        <v>731</v>
      </c>
      <c r="D215" s="376">
        <v>22.38</v>
      </c>
    </row>
    <row r="216" spans="1:4">
      <c r="A216" s="373">
        <v>40342</v>
      </c>
      <c r="B216" s="374" t="s">
        <v>935</v>
      </c>
      <c r="C216" s="375" t="s">
        <v>731</v>
      </c>
      <c r="D216" s="376">
        <v>26.7</v>
      </c>
    </row>
    <row r="217" spans="1:4">
      <c r="A217" s="373">
        <v>40343</v>
      </c>
      <c r="B217" s="374" t="s">
        <v>936</v>
      </c>
      <c r="C217" s="375" t="s">
        <v>731</v>
      </c>
      <c r="D217" s="376">
        <v>31.67</v>
      </c>
    </row>
    <row r="218" spans="1:4">
      <c r="A218" s="373">
        <v>40344</v>
      </c>
      <c r="B218" s="374" t="s">
        <v>937</v>
      </c>
      <c r="C218" s="375" t="s">
        <v>731</v>
      </c>
      <c r="D218" s="376">
        <v>43.17</v>
      </c>
    </row>
    <row r="219" spans="1:4">
      <c r="A219" s="373">
        <v>40345</v>
      </c>
      <c r="B219" s="374" t="s">
        <v>938</v>
      </c>
      <c r="C219" s="375" t="s">
        <v>731</v>
      </c>
      <c r="D219" s="376">
        <v>53.2</v>
      </c>
    </row>
    <row r="220" spans="1:4">
      <c r="A220" s="373">
        <v>40346</v>
      </c>
      <c r="B220" s="374" t="s">
        <v>939</v>
      </c>
      <c r="C220" s="375" t="s">
        <v>731</v>
      </c>
      <c r="D220" s="376">
        <v>61.71</v>
      </c>
    </row>
    <row r="221" spans="1:4">
      <c r="A221" s="373">
        <v>40347</v>
      </c>
      <c r="B221" s="374" t="s">
        <v>940</v>
      </c>
      <c r="C221" s="375" t="s">
        <v>731</v>
      </c>
      <c r="D221" s="376">
        <v>77.53</v>
      </c>
    </row>
    <row r="222" spans="1:4">
      <c r="A222" s="373">
        <v>6138</v>
      </c>
      <c r="B222" s="374" t="s">
        <v>941</v>
      </c>
      <c r="C222" s="375" t="s">
        <v>731</v>
      </c>
      <c r="D222" s="376">
        <v>11.49</v>
      </c>
    </row>
    <row r="223" spans="1:4" ht="30">
      <c r="A223" s="373">
        <v>43424</v>
      </c>
      <c r="B223" s="374" t="s">
        <v>942</v>
      </c>
      <c r="C223" s="375" t="s">
        <v>731</v>
      </c>
      <c r="D223" s="376">
        <v>413.8</v>
      </c>
    </row>
    <row r="224" spans="1:4" ht="30">
      <c r="A224" s="373">
        <v>43426</v>
      </c>
      <c r="B224" s="374" t="s">
        <v>943</v>
      </c>
      <c r="C224" s="375" t="s">
        <v>731</v>
      </c>
      <c r="D224" s="376">
        <v>1427.22</v>
      </c>
    </row>
    <row r="225" spans="1:4" ht="30">
      <c r="A225" s="373">
        <v>12565</v>
      </c>
      <c r="B225" s="374" t="s">
        <v>944</v>
      </c>
      <c r="C225" s="375" t="s">
        <v>731</v>
      </c>
      <c r="D225" s="376">
        <v>500.51</v>
      </c>
    </row>
    <row r="226" spans="1:4" ht="30">
      <c r="A226" s="373">
        <v>12567</v>
      </c>
      <c r="B226" s="374" t="s">
        <v>945</v>
      </c>
      <c r="C226" s="375" t="s">
        <v>731</v>
      </c>
      <c r="D226" s="376">
        <v>672.26</v>
      </c>
    </row>
    <row r="227" spans="1:4" ht="30">
      <c r="A227" s="373">
        <v>12568</v>
      </c>
      <c r="B227" s="374" t="s">
        <v>946</v>
      </c>
      <c r="C227" s="375" t="s">
        <v>731</v>
      </c>
      <c r="D227" s="376">
        <v>941.17</v>
      </c>
    </row>
    <row r="228" spans="1:4" ht="30">
      <c r="A228" s="373">
        <v>43441</v>
      </c>
      <c r="B228" s="374" t="s">
        <v>947</v>
      </c>
      <c r="C228" s="375" t="s">
        <v>731</v>
      </c>
      <c r="D228" s="376">
        <v>121</v>
      </c>
    </row>
    <row r="229" spans="1:4" ht="30">
      <c r="A229" s="373">
        <v>43423</v>
      </c>
      <c r="B229" s="374" t="s">
        <v>948</v>
      </c>
      <c r="C229" s="375" t="s">
        <v>731</v>
      </c>
      <c r="D229" s="376">
        <v>56.47</v>
      </c>
    </row>
    <row r="230" spans="1:4" ht="30">
      <c r="A230" s="373">
        <v>12532</v>
      </c>
      <c r="B230" s="374" t="s">
        <v>949</v>
      </c>
      <c r="C230" s="375" t="s">
        <v>731</v>
      </c>
      <c r="D230" s="376">
        <v>87.09</v>
      </c>
    </row>
    <row r="231" spans="1:4" ht="30">
      <c r="A231" s="373">
        <v>43444</v>
      </c>
      <c r="B231" s="374" t="s">
        <v>950</v>
      </c>
      <c r="C231" s="375" t="s">
        <v>731</v>
      </c>
      <c r="D231" s="376">
        <v>292.43</v>
      </c>
    </row>
    <row r="232" spans="1:4" ht="30">
      <c r="A232" s="373">
        <v>12551</v>
      </c>
      <c r="B232" s="374" t="s">
        <v>951</v>
      </c>
      <c r="C232" s="375" t="s">
        <v>731</v>
      </c>
      <c r="D232" s="376">
        <v>208.64</v>
      </c>
    </row>
    <row r="233" spans="1:4" ht="30">
      <c r="A233" s="373">
        <v>43442</v>
      </c>
      <c r="B233" s="374" t="s">
        <v>952</v>
      </c>
      <c r="C233" s="375" t="s">
        <v>731</v>
      </c>
      <c r="D233" s="376">
        <v>161.34</v>
      </c>
    </row>
    <row r="234" spans="1:4" ht="30">
      <c r="A234" s="373">
        <v>43443</v>
      </c>
      <c r="B234" s="374" t="s">
        <v>953</v>
      </c>
      <c r="C234" s="375" t="s">
        <v>731</v>
      </c>
      <c r="D234" s="376">
        <v>211.76</v>
      </c>
    </row>
    <row r="235" spans="1:4" ht="30">
      <c r="A235" s="373">
        <v>12544</v>
      </c>
      <c r="B235" s="374" t="s">
        <v>954</v>
      </c>
      <c r="C235" s="375" t="s">
        <v>731</v>
      </c>
      <c r="D235" s="376">
        <v>114.28</v>
      </c>
    </row>
    <row r="236" spans="1:4" ht="30">
      <c r="A236" s="373">
        <v>12547</v>
      </c>
      <c r="B236" s="374" t="s">
        <v>955</v>
      </c>
      <c r="C236" s="375" t="s">
        <v>731</v>
      </c>
      <c r="D236" s="376">
        <v>153.69999999999999</v>
      </c>
    </row>
    <row r="237" spans="1:4" ht="30">
      <c r="A237" s="373">
        <v>43445</v>
      </c>
      <c r="B237" s="374" t="s">
        <v>956</v>
      </c>
      <c r="C237" s="375" t="s">
        <v>731</v>
      </c>
      <c r="D237" s="376">
        <v>403.36</v>
      </c>
    </row>
    <row r="238" spans="1:4" ht="30">
      <c r="A238" s="373">
        <v>12563</v>
      </c>
      <c r="B238" s="374" t="s">
        <v>957</v>
      </c>
      <c r="C238" s="375" t="s">
        <v>731</v>
      </c>
      <c r="D238" s="376">
        <v>288.58999999999997</v>
      </c>
    </row>
    <row r="239" spans="1:4" ht="30">
      <c r="A239" s="373">
        <v>43425</v>
      </c>
      <c r="B239" s="374" t="s">
        <v>958</v>
      </c>
      <c r="C239" s="375" t="s">
        <v>731</v>
      </c>
      <c r="D239" s="376">
        <v>181.51</v>
      </c>
    </row>
    <row r="240" spans="1:4" ht="30">
      <c r="A240" s="373">
        <v>43446</v>
      </c>
      <c r="B240" s="374" t="s">
        <v>959</v>
      </c>
      <c r="C240" s="375" t="s">
        <v>731</v>
      </c>
      <c r="D240" s="376">
        <v>383.19</v>
      </c>
    </row>
    <row r="241" spans="1:4" ht="30">
      <c r="A241" s="373">
        <v>43447</v>
      </c>
      <c r="B241" s="374" t="s">
        <v>960</v>
      </c>
      <c r="C241" s="375" t="s">
        <v>731</v>
      </c>
      <c r="D241" s="376">
        <v>470.58</v>
      </c>
    </row>
    <row r="242" spans="1:4" ht="30">
      <c r="A242" s="373">
        <v>43448</v>
      </c>
      <c r="B242" s="374" t="s">
        <v>961</v>
      </c>
      <c r="C242" s="375" t="s">
        <v>731</v>
      </c>
      <c r="D242" s="376">
        <v>658.82</v>
      </c>
    </row>
    <row r="243" spans="1:4" ht="30">
      <c r="A243" s="373">
        <v>13761</v>
      </c>
      <c r="B243" s="374" t="s">
        <v>962</v>
      </c>
      <c r="C243" s="375" t="s">
        <v>731</v>
      </c>
      <c r="D243" s="376">
        <v>2622.07</v>
      </c>
    </row>
    <row r="244" spans="1:4" ht="30">
      <c r="A244" s="373">
        <v>4814</v>
      </c>
      <c r="B244" s="374" t="s">
        <v>963</v>
      </c>
      <c r="C244" s="375" t="s">
        <v>731</v>
      </c>
      <c r="D244" s="376">
        <v>94.85</v>
      </c>
    </row>
    <row r="245" spans="1:4">
      <c r="A245" s="373">
        <v>44473</v>
      </c>
      <c r="B245" s="374" t="s">
        <v>964</v>
      </c>
      <c r="C245" s="375" t="s">
        <v>731</v>
      </c>
      <c r="D245" s="376">
        <v>2782.37</v>
      </c>
    </row>
    <row r="246" spans="1:4">
      <c r="A246" s="373">
        <v>6122</v>
      </c>
      <c r="B246" s="374" t="s">
        <v>13585</v>
      </c>
      <c r="C246" s="375" t="s">
        <v>870</v>
      </c>
      <c r="D246" s="376">
        <v>18.37</v>
      </c>
    </row>
    <row r="247" spans="1:4">
      <c r="A247" s="373">
        <v>40810</v>
      </c>
      <c r="B247" s="374" t="s">
        <v>965</v>
      </c>
      <c r="C247" s="375" t="s">
        <v>872</v>
      </c>
      <c r="D247" s="376">
        <v>3215.35</v>
      </c>
    </row>
    <row r="248" spans="1:4">
      <c r="A248" s="373">
        <v>21100</v>
      </c>
      <c r="B248" s="374" t="s">
        <v>966</v>
      </c>
      <c r="C248" s="375" t="s">
        <v>731</v>
      </c>
      <c r="D248" s="376">
        <v>3845.1</v>
      </c>
    </row>
    <row r="249" spans="1:4" ht="30">
      <c r="A249" s="373">
        <v>11816</v>
      </c>
      <c r="B249" s="374" t="s">
        <v>967</v>
      </c>
      <c r="C249" s="375" t="s">
        <v>731</v>
      </c>
      <c r="D249" s="376">
        <v>4100</v>
      </c>
    </row>
    <row r="250" spans="1:4" ht="30">
      <c r="A250" s="373">
        <v>11814</v>
      </c>
      <c r="B250" s="374" t="s">
        <v>968</v>
      </c>
      <c r="C250" s="375" t="s">
        <v>731</v>
      </c>
      <c r="D250" s="376">
        <v>8924.67</v>
      </c>
    </row>
    <row r="251" spans="1:4" ht="30">
      <c r="A251" s="373">
        <v>14186</v>
      </c>
      <c r="B251" s="374" t="s">
        <v>969</v>
      </c>
      <c r="C251" s="375" t="s">
        <v>731</v>
      </c>
      <c r="D251" s="376">
        <v>11206.13</v>
      </c>
    </row>
    <row r="252" spans="1:4" ht="30">
      <c r="A252" s="373">
        <v>14185</v>
      </c>
      <c r="B252" s="374" t="s">
        <v>970</v>
      </c>
      <c r="C252" s="375" t="s">
        <v>731</v>
      </c>
      <c r="D252" s="376">
        <v>14516.3</v>
      </c>
    </row>
    <row r="253" spans="1:4" ht="30">
      <c r="A253" s="373">
        <v>11811</v>
      </c>
      <c r="B253" s="374" t="s">
        <v>971</v>
      </c>
      <c r="C253" s="375" t="s">
        <v>731</v>
      </c>
      <c r="D253" s="376">
        <v>5550.48</v>
      </c>
    </row>
    <row r="254" spans="1:4">
      <c r="A254" s="373">
        <v>44498</v>
      </c>
      <c r="B254" s="374" t="s">
        <v>972</v>
      </c>
      <c r="C254" s="375" t="s">
        <v>731</v>
      </c>
      <c r="D254" s="376">
        <v>291184.53000000003</v>
      </c>
    </row>
    <row r="255" spans="1:4" ht="30">
      <c r="A255" s="373">
        <v>34469</v>
      </c>
      <c r="B255" s="374" t="s">
        <v>973</v>
      </c>
      <c r="C255" s="375" t="s">
        <v>731</v>
      </c>
      <c r="D255" s="376">
        <v>10372.16</v>
      </c>
    </row>
    <row r="256" spans="1:4" ht="30">
      <c r="A256" s="373">
        <v>34476</v>
      </c>
      <c r="B256" s="374" t="s">
        <v>974</v>
      </c>
      <c r="C256" s="375" t="s">
        <v>731</v>
      </c>
      <c r="D256" s="376">
        <v>5409.52</v>
      </c>
    </row>
    <row r="257" spans="1:4" ht="30">
      <c r="A257" s="373">
        <v>34477</v>
      </c>
      <c r="B257" s="374" t="s">
        <v>975</v>
      </c>
      <c r="C257" s="375" t="s">
        <v>731</v>
      </c>
      <c r="D257" s="376">
        <v>7179.48</v>
      </c>
    </row>
    <row r="258" spans="1:4" ht="30">
      <c r="A258" s="373">
        <v>34482</v>
      </c>
      <c r="B258" s="374" t="s">
        <v>976</v>
      </c>
      <c r="C258" s="375" t="s">
        <v>731</v>
      </c>
      <c r="D258" s="376">
        <v>6705.24</v>
      </c>
    </row>
    <row r="259" spans="1:4" ht="45">
      <c r="A259" s="373">
        <v>34472</v>
      </c>
      <c r="B259" s="374" t="s">
        <v>977</v>
      </c>
      <c r="C259" s="375" t="s">
        <v>731</v>
      </c>
      <c r="D259" s="376">
        <v>3191.19</v>
      </c>
    </row>
    <row r="260" spans="1:4" ht="30">
      <c r="A260" s="373">
        <v>42425</v>
      </c>
      <c r="B260" s="374" t="s">
        <v>978</v>
      </c>
      <c r="C260" s="375" t="s">
        <v>731</v>
      </c>
      <c r="D260" s="376">
        <v>2221.23</v>
      </c>
    </row>
    <row r="261" spans="1:4" ht="30">
      <c r="A261" s="373">
        <v>42422</v>
      </c>
      <c r="B261" s="374" t="s">
        <v>979</v>
      </c>
      <c r="C261" s="375" t="s">
        <v>731</v>
      </c>
      <c r="D261" s="376">
        <v>3297.49</v>
      </c>
    </row>
    <row r="262" spans="1:4" ht="30">
      <c r="A262" s="373">
        <v>43184</v>
      </c>
      <c r="B262" s="374" t="s">
        <v>980</v>
      </c>
      <c r="C262" s="375" t="s">
        <v>731</v>
      </c>
      <c r="D262" s="376">
        <v>4557.45</v>
      </c>
    </row>
    <row r="263" spans="1:4" ht="30">
      <c r="A263" s="373">
        <v>42424</v>
      </c>
      <c r="B263" s="374" t="s">
        <v>981</v>
      </c>
      <c r="C263" s="375" t="s">
        <v>731</v>
      </c>
      <c r="D263" s="376">
        <v>1983.75</v>
      </c>
    </row>
    <row r="264" spans="1:4" ht="45">
      <c r="A264" s="373">
        <v>42421</v>
      </c>
      <c r="B264" s="374" t="s">
        <v>982</v>
      </c>
      <c r="C264" s="375" t="s">
        <v>731</v>
      </c>
      <c r="D264" s="376">
        <v>18061.84</v>
      </c>
    </row>
    <row r="265" spans="1:4" ht="30">
      <c r="A265" s="373">
        <v>42416</v>
      </c>
      <c r="B265" s="374" t="s">
        <v>983</v>
      </c>
      <c r="C265" s="375" t="s">
        <v>731</v>
      </c>
      <c r="D265" s="376">
        <v>8551.7199999999993</v>
      </c>
    </row>
    <row r="266" spans="1:4" ht="30">
      <c r="A266" s="373">
        <v>42417</v>
      </c>
      <c r="B266" s="374" t="s">
        <v>984</v>
      </c>
      <c r="C266" s="375" t="s">
        <v>731</v>
      </c>
      <c r="D266" s="376">
        <v>9587.18</v>
      </c>
    </row>
    <row r="267" spans="1:4" ht="30">
      <c r="A267" s="373">
        <v>42419</v>
      </c>
      <c r="B267" s="374" t="s">
        <v>985</v>
      </c>
      <c r="C267" s="375" t="s">
        <v>731</v>
      </c>
      <c r="D267" s="376">
        <v>10831.48</v>
      </c>
    </row>
    <row r="268" spans="1:4" ht="30">
      <c r="A268" s="373">
        <v>42420</v>
      </c>
      <c r="B268" s="374" t="s">
        <v>986</v>
      </c>
      <c r="C268" s="375" t="s">
        <v>731</v>
      </c>
      <c r="D268" s="376">
        <v>14887.07</v>
      </c>
    </row>
    <row r="269" spans="1:4" ht="30">
      <c r="A269" s="373">
        <v>43195</v>
      </c>
      <c r="B269" s="374" t="s">
        <v>987</v>
      </c>
      <c r="C269" s="375" t="s">
        <v>731</v>
      </c>
      <c r="D269" s="376">
        <v>5241.95</v>
      </c>
    </row>
    <row r="270" spans="1:4" ht="30">
      <c r="A270" s="373">
        <v>43196</v>
      </c>
      <c r="B270" s="374" t="s">
        <v>988</v>
      </c>
      <c r="C270" s="375" t="s">
        <v>731</v>
      </c>
      <c r="D270" s="376">
        <v>6496.64</v>
      </c>
    </row>
    <row r="271" spans="1:4" ht="30">
      <c r="A271" s="373">
        <v>43198</v>
      </c>
      <c r="B271" s="374" t="s">
        <v>989</v>
      </c>
      <c r="C271" s="375" t="s">
        <v>731</v>
      </c>
      <c r="D271" s="376">
        <v>9653.86</v>
      </c>
    </row>
    <row r="272" spans="1:4" ht="30">
      <c r="A272" s="373">
        <v>43199</v>
      </c>
      <c r="B272" s="374" t="s">
        <v>990</v>
      </c>
      <c r="C272" s="375" t="s">
        <v>731</v>
      </c>
      <c r="D272" s="376">
        <v>10007.61</v>
      </c>
    </row>
    <row r="273" spans="1:4" ht="30">
      <c r="A273" s="373">
        <v>43200</v>
      </c>
      <c r="B273" s="374" t="s">
        <v>991</v>
      </c>
      <c r="C273" s="375" t="s">
        <v>731</v>
      </c>
      <c r="D273" s="376">
        <v>11484.46</v>
      </c>
    </row>
    <row r="274" spans="1:4" ht="30">
      <c r="A274" s="373">
        <v>39556</v>
      </c>
      <c r="B274" s="374" t="s">
        <v>992</v>
      </c>
      <c r="C274" s="375" t="s">
        <v>731</v>
      </c>
      <c r="D274" s="376">
        <v>6272.47</v>
      </c>
    </row>
    <row r="275" spans="1:4" ht="30">
      <c r="A275" s="373">
        <v>39557</v>
      </c>
      <c r="B275" s="374" t="s">
        <v>993</v>
      </c>
      <c r="C275" s="375" t="s">
        <v>731</v>
      </c>
      <c r="D275" s="376">
        <v>6754.08</v>
      </c>
    </row>
    <row r="276" spans="1:4" ht="30">
      <c r="A276" s="373">
        <v>39559</v>
      </c>
      <c r="B276" s="374" t="s">
        <v>994</v>
      </c>
      <c r="C276" s="375" t="s">
        <v>731</v>
      </c>
      <c r="D276" s="376">
        <v>9981.24</v>
      </c>
    </row>
    <row r="277" spans="1:4" ht="30">
      <c r="A277" s="373">
        <v>39560</v>
      </c>
      <c r="B277" s="374" t="s">
        <v>995</v>
      </c>
      <c r="C277" s="375" t="s">
        <v>731</v>
      </c>
      <c r="D277" s="376">
        <v>11547.32</v>
      </c>
    </row>
    <row r="278" spans="1:4" ht="30">
      <c r="A278" s="373">
        <v>39561</v>
      </c>
      <c r="B278" s="374" t="s">
        <v>996</v>
      </c>
      <c r="C278" s="375" t="s">
        <v>731</v>
      </c>
      <c r="D278" s="376">
        <v>12079.97</v>
      </c>
    </row>
    <row r="279" spans="1:4" ht="30">
      <c r="A279" s="373">
        <v>43190</v>
      </c>
      <c r="B279" s="374" t="s">
        <v>997</v>
      </c>
      <c r="C279" s="375" t="s">
        <v>731</v>
      </c>
      <c r="D279" s="376">
        <v>1782.68</v>
      </c>
    </row>
    <row r="280" spans="1:4" ht="30">
      <c r="A280" s="373">
        <v>39555</v>
      </c>
      <c r="B280" s="374" t="s">
        <v>998</v>
      </c>
      <c r="C280" s="375" t="s">
        <v>731</v>
      </c>
      <c r="D280" s="376">
        <v>1928.4</v>
      </c>
    </row>
    <row r="281" spans="1:4" ht="30">
      <c r="A281" s="373">
        <v>43191</v>
      </c>
      <c r="B281" s="374" t="s">
        <v>999</v>
      </c>
      <c r="C281" s="375" t="s">
        <v>731</v>
      </c>
      <c r="D281" s="376">
        <v>2565.04</v>
      </c>
    </row>
    <row r="282" spans="1:4" ht="30">
      <c r="A282" s="373">
        <v>39548</v>
      </c>
      <c r="B282" s="374" t="s">
        <v>1000</v>
      </c>
      <c r="C282" s="375" t="s">
        <v>731</v>
      </c>
      <c r="D282" s="376">
        <v>2860.42</v>
      </c>
    </row>
    <row r="283" spans="1:4" ht="30">
      <c r="A283" s="373">
        <v>43192</v>
      </c>
      <c r="B283" s="374" t="s">
        <v>1001</v>
      </c>
      <c r="C283" s="375" t="s">
        <v>731</v>
      </c>
      <c r="D283" s="376">
        <v>3359.97</v>
      </c>
    </row>
    <row r="284" spans="1:4" ht="30">
      <c r="A284" s="373">
        <v>39554</v>
      </c>
      <c r="B284" s="374" t="s">
        <v>1002</v>
      </c>
      <c r="C284" s="375" t="s">
        <v>731</v>
      </c>
      <c r="D284" s="376">
        <v>3782.47</v>
      </c>
    </row>
    <row r="285" spans="1:4" ht="30">
      <c r="A285" s="373">
        <v>43194</v>
      </c>
      <c r="B285" s="374" t="s">
        <v>1003</v>
      </c>
      <c r="C285" s="375" t="s">
        <v>731</v>
      </c>
      <c r="D285" s="376">
        <v>1527.17</v>
      </c>
    </row>
    <row r="286" spans="1:4" ht="30">
      <c r="A286" s="373">
        <v>39551</v>
      </c>
      <c r="B286" s="374" t="s">
        <v>1004</v>
      </c>
      <c r="C286" s="375" t="s">
        <v>731</v>
      </c>
      <c r="D286" s="376">
        <v>1681.58</v>
      </c>
    </row>
    <row r="287" spans="1:4" ht="30">
      <c r="A287" s="373">
        <v>43185</v>
      </c>
      <c r="B287" s="374" t="s">
        <v>1005</v>
      </c>
      <c r="C287" s="375" t="s">
        <v>731</v>
      </c>
      <c r="D287" s="376">
        <v>4778.74</v>
      </c>
    </row>
    <row r="288" spans="1:4" ht="30">
      <c r="A288" s="373">
        <v>43186</v>
      </c>
      <c r="B288" s="374" t="s">
        <v>1006</v>
      </c>
      <c r="C288" s="375" t="s">
        <v>731</v>
      </c>
      <c r="D288" s="376">
        <v>5040.6099999999997</v>
      </c>
    </row>
    <row r="289" spans="1:4" ht="30">
      <c r="A289" s="373">
        <v>43187</v>
      </c>
      <c r="B289" s="374" t="s">
        <v>1007</v>
      </c>
      <c r="C289" s="375" t="s">
        <v>731</v>
      </c>
      <c r="D289" s="376">
        <v>6688.94</v>
      </c>
    </row>
    <row r="290" spans="1:4" ht="30">
      <c r="A290" s="373">
        <v>43188</v>
      </c>
      <c r="B290" s="374" t="s">
        <v>1008</v>
      </c>
      <c r="C290" s="375" t="s">
        <v>731</v>
      </c>
      <c r="D290" s="376">
        <v>8104.54</v>
      </c>
    </row>
    <row r="291" spans="1:4" ht="30">
      <c r="A291" s="373">
        <v>43189</v>
      </c>
      <c r="B291" s="374" t="s">
        <v>1009</v>
      </c>
      <c r="C291" s="375" t="s">
        <v>731</v>
      </c>
      <c r="D291" s="376">
        <v>9116.26</v>
      </c>
    </row>
    <row r="292" spans="1:4">
      <c r="A292" s="373">
        <v>39580</v>
      </c>
      <c r="B292" s="374" t="s">
        <v>1010</v>
      </c>
      <c r="C292" s="375" t="s">
        <v>731</v>
      </c>
      <c r="D292" s="376">
        <v>71839.839999999997</v>
      </c>
    </row>
    <row r="293" spans="1:4">
      <c r="A293" s="373">
        <v>39577</v>
      </c>
      <c r="B293" s="374" t="s">
        <v>1011</v>
      </c>
      <c r="C293" s="375" t="s">
        <v>731</v>
      </c>
      <c r="D293" s="376">
        <v>22485.72</v>
      </c>
    </row>
    <row r="294" spans="1:4">
      <c r="A294" s="373">
        <v>39578</v>
      </c>
      <c r="B294" s="374" t="s">
        <v>1012</v>
      </c>
      <c r="C294" s="375" t="s">
        <v>731</v>
      </c>
      <c r="D294" s="376">
        <v>29018.26</v>
      </c>
    </row>
    <row r="295" spans="1:4">
      <c r="A295" s="373">
        <v>39579</v>
      </c>
      <c r="B295" s="374" t="s">
        <v>1013</v>
      </c>
      <c r="C295" s="375" t="s">
        <v>731</v>
      </c>
      <c r="D295" s="376">
        <v>42219.3</v>
      </c>
    </row>
    <row r="296" spans="1:4" ht="30">
      <c r="A296" s="373">
        <v>39826</v>
      </c>
      <c r="B296" s="374" t="s">
        <v>1014</v>
      </c>
      <c r="C296" s="375" t="s">
        <v>731</v>
      </c>
      <c r="D296" s="376">
        <v>5185.3</v>
      </c>
    </row>
    <row r="297" spans="1:4">
      <c r="A297" s="373">
        <v>10700</v>
      </c>
      <c r="B297" s="374" t="s">
        <v>1015</v>
      </c>
      <c r="C297" s="375" t="s">
        <v>731</v>
      </c>
      <c r="D297" s="376">
        <v>29021.73</v>
      </c>
    </row>
    <row r="298" spans="1:4">
      <c r="A298" s="373">
        <v>346</v>
      </c>
      <c r="B298" s="374" t="s">
        <v>1016</v>
      </c>
      <c r="C298" s="375" t="s">
        <v>779</v>
      </c>
      <c r="D298" s="376">
        <v>31.07</v>
      </c>
    </row>
    <row r="299" spans="1:4">
      <c r="A299" s="373">
        <v>3312</v>
      </c>
      <c r="B299" s="374" t="s">
        <v>1017</v>
      </c>
      <c r="C299" s="375" t="s">
        <v>779</v>
      </c>
      <c r="D299" s="376">
        <v>27.52</v>
      </c>
    </row>
    <row r="300" spans="1:4">
      <c r="A300" s="373">
        <v>339</v>
      </c>
      <c r="B300" s="374" t="s">
        <v>1018</v>
      </c>
      <c r="C300" s="375" t="s">
        <v>733</v>
      </c>
      <c r="D300" s="376">
        <v>1.6</v>
      </c>
    </row>
    <row r="301" spans="1:4">
      <c r="A301" s="373">
        <v>340</v>
      </c>
      <c r="B301" s="374" t="s">
        <v>1019</v>
      </c>
      <c r="C301" s="375" t="s">
        <v>733</v>
      </c>
      <c r="D301" s="376">
        <v>1.44</v>
      </c>
    </row>
    <row r="302" spans="1:4" ht="30">
      <c r="A302" s="373">
        <v>43130</v>
      </c>
      <c r="B302" s="374" t="s">
        <v>1020</v>
      </c>
      <c r="C302" s="375" t="s">
        <v>779</v>
      </c>
      <c r="D302" s="376">
        <v>26.23</v>
      </c>
    </row>
    <row r="303" spans="1:4">
      <c r="A303" s="373">
        <v>344</v>
      </c>
      <c r="B303" s="374" t="s">
        <v>1021</v>
      </c>
      <c r="C303" s="375" t="s">
        <v>779</v>
      </c>
      <c r="D303" s="376">
        <v>34.479999999999997</v>
      </c>
    </row>
    <row r="304" spans="1:4">
      <c r="A304" s="373">
        <v>345</v>
      </c>
      <c r="B304" s="374" t="s">
        <v>1022</v>
      </c>
      <c r="C304" s="375" t="s">
        <v>779</v>
      </c>
      <c r="D304" s="376">
        <v>37.409999999999997</v>
      </c>
    </row>
    <row r="305" spans="1:4" ht="30">
      <c r="A305" s="373">
        <v>43131</v>
      </c>
      <c r="B305" s="374" t="s">
        <v>1023</v>
      </c>
      <c r="C305" s="375" t="s">
        <v>779</v>
      </c>
      <c r="D305" s="376">
        <v>30.47</v>
      </c>
    </row>
    <row r="306" spans="1:4">
      <c r="A306" s="373">
        <v>3313</v>
      </c>
      <c r="B306" s="374" t="s">
        <v>1024</v>
      </c>
      <c r="C306" s="375" t="s">
        <v>779</v>
      </c>
      <c r="D306" s="376">
        <v>35.409999999999997</v>
      </c>
    </row>
    <row r="307" spans="1:4">
      <c r="A307" s="373">
        <v>43132</v>
      </c>
      <c r="B307" s="374" t="s">
        <v>1025</v>
      </c>
      <c r="C307" s="375" t="s">
        <v>779</v>
      </c>
      <c r="D307" s="376">
        <v>26.23</v>
      </c>
    </row>
    <row r="308" spans="1:4">
      <c r="A308" s="373">
        <v>366</v>
      </c>
      <c r="B308" s="374" t="s">
        <v>1026</v>
      </c>
      <c r="C308" s="375" t="s">
        <v>868</v>
      </c>
      <c r="D308" s="376">
        <v>86.75</v>
      </c>
    </row>
    <row r="309" spans="1:4">
      <c r="A309" s="373">
        <v>367</v>
      </c>
      <c r="B309" s="374" t="s">
        <v>1027</v>
      </c>
      <c r="C309" s="375" t="s">
        <v>868</v>
      </c>
      <c r="D309" s="376">
        <v>87.88</v>
      </c>
    </row>
    <row r="310" spans="1:4">
      <c r="A310" s="373">
        <v>370</v>
      </c>
      <c r="B310" s="374" t="s">
        <v>1028</v>
      </c>
      <c r="C310" s="375" t="s">
        <v>868</v>
      </c>
      <c r="D310" s="376">
        <v>86.75</v>
      </c>
    </row>
    <row r="311" spans="1:4">
      <c r="A311" s="373">
        <v>368</v>
      </c>
      <c r="B311" s="374" t="s">
        <v>1029</v>
      </c>
      <c r="C311" s="375" t="s">
        <v>868</v>
      </c>
      <c r="D311" s="376">
        <v>43.37</v>
      </c>
    </row>
    <row r="312" spans="1:4" ht="30">
      <c r="A312" s="373">
        <v>11075</v>
      </c>
      <c r="B312" s="374" t="s">
        <v>1030</v>
      </c>
      <c r="C312" s="375" t="s">
        <v>868</v>
      </c>
      <c r="D312" s="376">
        <v>995.62</v>
      </c>
    </row>
    <row r="313" spans="1:4">
      <c r="A313" s="373">
        <v>1381</v>
      </c>
      <c r="B313" s="374" t="s">
        <v>1031</v>
      </c>
      <c r="C313" s="375" t="s">
        <v>779</v>
      </c>
      <c r="D313" s="376">
        <v>0.73</v>
      </c>
    </row>
    <row r="314" spans="1:4">
      <c r="A314" s="373">
        <v>34353</v>
      </c>
      <c r="B314" s="374" t="s">
        <v>1032</v>
      </c>
      <c r="C314" s="375" t="s">
        <v>779</v>
      </c>
      <c r="D314" s="376">
        <v>1.35</v>
      </c>
    </row>
    <row r="315" spans="1:4">
      <c r="A315" s="373">
        <v>37595</v>
      </c>
      <c r="B315" s="374" t="s">
        <v>1033</v>
      </c>
      <c r="C315" s="375" t="s">
        <v>779</v>
      </c>
      <c r="D315" s="376">
        <v>2.2400000000000002</v>
      </c>
    </row>
    <row r="316" spans="1:4">
      <c r="A316" s="373">
        <v>37596</v>
      </c>
      <c r="B316" s="374" t="s">
        <v>1034</v>
      </c>
      <c r="C316" s="375" t="s">
        <v>779</v>
      </c>
      <c r="D316" s="376">
        <v>2.57</v>
      </c>
    </row>
    <row r="317" spans="1:4" ht="30">
      <c r="A317" s="373">
        <v>371</v>
      </c>
      <c r="B317" s="374" t="s">
        <v>1035</v>
      </c>
      <c r="C317" s="375" t="s">
        <v>779</v>
      </c>
      <c r="D317" s="376">
        <v>0.79</v>
      </c>
    </row>
    <row r="318" spans="1:4">
      <c r="A318" s="373">
        <v>37553</v>
      </c>
      <c r="B318" s="374" t="s">
        <v>1036</v>
      </c>
      <c r="C318" s="375" t="s">
        <v>779</v>
      </c>
      <c r="D318" s="376">
        <v>1.49</v>
      </c>
    </row>
    <row r="319" spans="1:4">
      <c r="A319" s="373">
        <v>37552</v>
      </c>
      <c r="B319" s="374" t="s">
        <v>1037</v>
      </c>
      <c r="C319" s="375" t="s">
        <v>779</v>
      </c>
      <c r="D319" s="376">
        <v>2.39</v>
      </c>
    </row>
    <row r="320" spans="1:4">
      <c r="A320" s="373">
        <v>36880</v>
      </c>
      <c r="B320" s="374" t="s">
        <v>1038</v>
      </c>
      <c r="C320" s="375" t="s">
        <v>779</v>
      </c>
      <c r="D320" s="376">
        <v>2.4300000000000002</v>
      </c>
    </row>
    <row r="321" spans="1:4">
      <c r="A321" s="373">
        <v>34355</v>
      </c>
      <c r="B321" s="374" t="s">
        <v>1039</v>
      </c>
      <c r="C321" s="375" t="s">
        <v>779</v>
      </c>
      <c r="D321" s="376">
        <v>2.09</v>
      </c>
    </row>
    <row r="322" spans="1:4">
      <c r="A322" s="373">
        <v>130</v>
      </c>
      <c r="B322" s="374" t="s">
        <v>1040</v>
      </c>
      <c r="C322" s="375" t="s">
        <v>779</v>
      </c>
      <c r="D322" s="376">
        <v>3.69</v>
      </c>
    </row>
    <row r="323" spans="1:4" ht="30">
      <c r="A323" s="373">
        <v>135</v>
      </c>
      <c r="B323" s="374" t="s">
        <v>1041</v>
      </c>
      <c r="C323" s="375" t="s">
        <v>779</v>
      </c>
      <c r="D323" s="376">
        <v>2.97</v>
      </c>
    </row>
    <row r="324" spans="1:4">
      <c r="A324" s="373">
        <v>36886</v>
      </c>
      <c r="B324" s="374" t="s">
        <v>1042</v>
      </c>
      <c r="C324" s="375" t="s">
        <v>779</v>
      </c>
      <c r="D324" s="376">
        <v>0.75</v>
      </c>
    </row>
    <row r="325" spans="1:4" ht="30">
      <c r="A325" s="373">
        <v>38546</v>
      </c>
      <c r="B325" s="374" t="s">
        <v>1043</v>
      </c>
      <c r="C325" s="375" t="s">
        <v>868</v>
      </c>
      <c r="D325" s="376">
        <v>444.09</v>
      </c>
    </row>
    <row r="326" spans="1:4">
      <c r="A326" s="373">
        <v>34549</v>
      </c>
      <c r="B326" s="374" t="s">
        <v>1044</v>
      </c>
      <c r="C326" s="375" t="s">
        <v>868</v>
      </c>
      <c r="D326" s="376">
        <v>730.33</v>
      </c>
    </row>
    <row r="327" spans="1:4">
      <c r="A327" s="373">
        <v>6081</v>
      </c>
      <c r="B327" s="374" t="s">
        <v>1045</v>
      </c>
      <c r="C327" s="375" t="s">
        <v>868</v>
      </c>
      <c r="D327" s="376">
        <v>51.12</v>
      </c>
    </row>
    <row r="328" spans="1:4">
      <c r="A328" s="373">
        <v>6077</v>
      </c>
      <c r="B328" s="374" t="s">
        <v>1046</v>
      </c>
      <c r="C328" s="375" t="s">
        <v>868</v>
      </c>
      <c r="D328" s="376">
        <v>36.51</v>
      </c>
    </row>
    <row r="329" spans="1:4">
      <c r="A329" s="373">
        <v>6079</v>
      </c>
      <c r="B329" s="374" t="s">
        <v>1047</v>
      </c>
      <c r="C329" s="375" t="s">
        <v>868</v>
      </c>
      <c r="D329" s="376">
        <v>36.51</v>
      </c>
    </row>
    <row r="330" spans="1:4" ht="30">
      <c r="A330" s="373">
        <v>1091</v>
      </c>
      <c r="B330" s="374" t="s">
        <v>1048</v>
      </c>
      <c r="C330" s="375" t="s">
        <v>731</v>
      </c>
      <c r="D330" s="376">
        <v>15.56</v>
      </c>
    </row>
    <row r="331" spans="1:4" ht="30">
      <c r="A331" s="373">
        <v>1094</v>
      </c>
      <c r="B331" s="374" t="s">
        <v>1049</v>
      </c>
      <c r="C331" s="375" t="s">
        <v>731</v>
      </c>
      <c r="D331" s="376">
        <v>10.88</v>
      </c>
    </row>
    <row r="332" spans="1:4" ht="30">
      <c r="A332" s="373">
        <v>1095</v>
      </c>
      <c r="B332" s="374" t="s">
        <v>1050</v>
      </c>
      <c r="C332" s="375" t="s">
        <v>731</v>
      </c>
      <c r="D332" s="376">
        <v>23.13</v>
      </c>
    </row>
    <row r="333" spans="1:4" ht="30">
      <c r="A333" s="373">
        <v>1092</v>
      </c>
      <c r="B333" s="374" t="s">
        <v>1051</v>
      </c>
      <c r="C333" s="375" t="s">
        <v>731</v>
      </c>
      <c r="D333" s="376">
        <v>17.899999999999999</v>
      </c>
    </row>
    <row r="334" spans="1:4" ht="30">
      <c r="A334" s="373">
        <v>1093</v>
      </c>
      <c r="B334" s="374" t="s">
        <v>1052</v>
      </c>
      <c r="C334" s="375" t="s">
        <v>731</v>
      </c>
      <c r="D334" s="376">
        <v>41.8</v>
      </c>
    </row>
    <row r="335" spans="1:4" ht="30">
      <c r="A335" s="373">
        <v>1090</v>
      </c>
      <c r="B335" s="374" t="s">
        <v>1053</v>
      </c>
      <c r="C335" s="375" t="s">
        <v>731</v>
      </c>
      <c r="D335" s="376">
        <v>29.93</v>
      </c>
    </row>
    <row r="336" spans="1:4" ht="30">
      <c r="A336" s="373">
        <v>1096</v>
      </c>
      <c r="B336" s="374" t="s">
        <v>1054</v>
      </c>
      <c r="C336" s="375" t="s">
        <v>731</v>
      </c>
      <c r="D336" s="376">
        <v>53.86</v>
      </c>
    </row>
    <row r="337" spans="1:4" ht="30">
      <c r="A337" s="373">
        <v>1097</v>
      </c>
      <c r="B337" s="374" t="s">
        <v>1055</v>
      </c>
      <c r="C337" s="375" t="s">
        <v>731</v>
      </c>
      <c r="D337" s="376">
        <v>45.72</v>
      </c>
    </row>
    <row r="338" spans="1:4">
      <c r="A338" s="373">
        <v>378</v>
      </c>
      <c r="B338" s="374" t="s">
        <v>1056</v>
      </c>
      <c r="C338" s="375" t="s">
        <v>870</v>
      </c>
      <c r="D338" s="376">
        <v>20.82</v>
      </c>
    </row>
    <row r="339" spans="1:4">
      <c r="A339" s="373">
        <v>40911</v>
      </c>
      <c r="B339" s="374" t="s">
        <v>1057</v>
      </c>
      <c r="C339" s="375" t="s">
        <v>872</v>
      </c>
      <c r="D339" s="376">
        <v>3643.51</v>
      </c>
    </row>
    <row r="340" spans="1:4">
      <c r="A340" s="373">
        <v>33939</v>
      </c>
      <c r="B340" s="374" t="s">
        <v>1058</v>
      </c>
      <c r="C340" s="375" t="s">
        <v>870</v>
      </c>
      <c r="D340" s="376">
        <v>69.36</v>
      </c>
    </row>
    <row r="341" spans="1:4">
      <c r="A341" s="373">
        <v>40815</v>
      </c>
      <c r="B341" s="374" t="s">
        <v>1059</v>
      </c>
      <c r="C341" s="375" t="s">
        <v>872</v>
      </c>
      <c r="D341" s="376">
        <v>12139.65</v>
      </c>
    </row>
    <row r="342" spans="1:4">
      <c r="A342" s="373">
        <v>34760</v>
      </c>
      <c r="B342" s="374" t="s">
        <v>1060</v>
      </c>
      <c r="C342" s="375" t="s">
        <v>870</v>
      </c>
      <c r="D342" s="376">
        <v>67.14</v>
      </c>
    </row>
    <row r="343" spans="1:4">
      <c r="A343" s="373">
        <v>40935</v>
      </c>
      <c r="B343" s="374" t="s">
        <v>1061</v>
      </c>
      <c r="C343" s="375" t="s">
        <v>872</v>
      </c>
      <c r="D343" s="376">
        <v>11751.62</v>
      </c>
    </row>
    <row r="344" spans="1:4">
      <c r="A344" s="373">
        <v>33952</v>
      </c>
      <c r="B344" s="374" t="s">
        <v>1062</v>
      </c>
      <c r="C344" s="375" t="s">
        <v>870</v>
      </c>
      <c r="D344" s="376">
        <v>98.53</v>
      </c>
    </row>
    <row r="345" spans="1:4">
      <c r="A345" s="373">
        <v>40816</v>
      </c>
      <c r="B345" s="374" t="s">
        <v>1063</v>
      </c>
      <c r="C345" s="375" t="s">
        <v>872</v>
      </c>
      <c r="D345" s="376">
        <v>17243.37</v>
      </c>
    </row>
    <row r="346" spans="1:4">
      <c r="A346" s="373">
        <v>33953</v>
      </c>
      <c r="B346" s="374" t="s">
        <v>1064</v>
      </c>
      <c r="C346" s="375" t="s">
        <v>870</v>
      </c>
      <c r="D346" s="376">
        <v>130.26</v>
      </c>
    </row>
    <row r="347" spans="1:4">
      <c r="A347" s="373">
        <v>40817</v>
      </c>
      <c r="B347" s="374" t="s">
        <v>1065</v>
      </c>
      <c r="C347" s="375" t="s">
        <v>872</v>
      </c>
      <c r="D347" s="376">
        <v>22797.27</v>
      </c>
    </row>
    <row r="348" spans="1:4" ht="30">
      <c r="A348" s="373">
        <v>13348</v>
      </c>
      <c r="B348" s="374" t="s">
        <v>1066</v>
      </c>
      <c r="C348" s="375" t="s">
        <v>731</v>
      </c>
      <c r="D348" s="376">
        <v>1.7</v>
      </c>
    </row>
    <row r="349" spans="1:4">
      <c r="A349" s="373">
        <v>39211</v>
      </c>
      <c r="B349" s="374" t="s">
        <v>1067</v>
      </c>
      <c r="C349" s="375" t="s">
        <v>731</v>
      </c>
      <c r="D349" s="376">
        <v>1.78</v>
      </c>
    </row>
    <row r="350" spans="1:4">
      <c r="A350" s="373">
        <v>39212</v>
      </c>
      <c r="B350" s="374" t="s">
        <v>1068</v>
      </c>
      <c r="C350" s="375" t="s">
        <v>731</v>
      </c>
      <c r="D350" s="376">
        <v>1.99</v>
      </c>
    </row>
    <row r="351" spans="1:4">
      <c r="A351" s="373">
        <v>39208</v>
      </c>
      <c r="B351" s="374" t="s">
        <v>1069</v>
      </c>
      <c r="C351" s="375" t="s">
        <v>731</v>
      </c>
      <c r="D351" s="376">
        <v>0.54</v>
      </c>
    </row>
    <row r="352" spans="1:4">
      <c r="A352" s="373">
        <v>39210</v>
      </c>
      <c r="B352" s="374" t="s">
        <v>1070</v>
      </c>
      <c r="C352" s="375" t="s">
        <v>731</v>
      </c>
      <c r="D352" s="376">
        <v>1</v>
      </c>
    </row>
    <row r="353" spans="1:4">
      <c r="A353" s="373">
        <v>39214</v>
      </c>
      <c r="B353" s="374" t="s">
        <v>1071</v>
      </c>
      <c r="C353" s="375" t="s">
        <v>731</v>
      </c>
      <c r="D353" s="376">
        <v>3.69</v>
      </c>
    </row>
    <row r="354" spans="1:4">
      <c r="A354" s="373">
        <v>39213</v>
      </c>
      <c r="B354" s="374" t="s">
        <v>1072</v>
      </c>
      <c r="C354" s="375" t="s">
        <v>731</v>
      </c>
      <c r="D354" s="376">
        <v>2.6</v>
      </c>
    </row>
    <row r="355" spans="1:4">
      <c r="A355" s="373">
        <v>39209</v>
      </c>
      <c r="B355" s="374" t="s">
        <v>1073</v>
      </c>
      <c r="C355" s="375" t="s">
        <v>731</v>
      </c>
      <c r="D355" s="376">
        <v>0.64</v>
      </c>
    </row>
    <row r="356" spans="1:4">
      <c r="A356" s="373">
        <v>39207</v>
      </c>
      <c r="B356" s="374" t="s">
        <v>1074</v>
      </c>
      <c r="C356" s="375" t="s">
        <v>731</v>
      </c>
      <c r="D356" s="376">
        <v>1</v>
      </c>
    </row>
    <row r="357" spans="1:4">
      <c r="A357" s="373">
        <v>39215</v>
      </c>
      <c r="B357" s="374" t="s">
        <v>1075</v>
      </c>
      <c r="C357" s="375" t="s">
        <v>731</v>
      </c>
      <c r="D357" s="376">
        <v>6.72</v>
      </c>
    </row>
    <row r="358" spans="1:4">
      <c r="A358" s="373">
        <v>39216</v>
      </c>
      <c r="B358" s="374" t="s">
        <v>1076</v>
      </c>
      <c r="C358" s="375" t="s">
        <v>731</v>
      </c>
      <c r="D358" s="376">
        <v>9.3699999999999992</v>
      </c>
    </row>
    <row r="359" spans="1:4" ht="30">
      <c r="A359" s="373">
        <v>11267</v>
      </c>
      <c r="B359" s="374" t="s">
        <v>1077</v>
      </c>
      <c r="C359" s="375" t="s">
        <v>731</v>
      </c>
      <c r="D359" s="376">
        <v>1.49</v>
      </c>
    </row>
    <row r="360" spans="1:4" ht="30">
      <c r="A360" s="373">
        <v>379</v>
      </c>
      <c r="B360" s="374" t="s">
        <v>1078</v>
      </c>
      <c r="C360" s="375" t="s">
        <v>731</v>
      </c>
      <c r="D360" s="376">
        <v>1.5</v>
      </c>
    </row>
    <row r="361" spans="1:4" ht="30">
      <c r="A361" s="373">
        <v>510</v>
      </c>
      <c r="B361" s="374" t="s">
        <v>1079</v>
      </c>
      <c r="C361" s="375" t="s">
        <v>779</v>
      </c>
      <c r="D361" s="376">
        <v>10.89</v>
      </c>
    </row>
    <row r="362" spans="1:4" ht="30">
      <c r="A362" s="373">
        <v>516</v>
      </c>
      <c r="B362" s="374" t="s">
        <v>1080</v>
      </c>
      <c r="C362" s="375" t="s">
        <v>779</v>
      </c>
      <c r="D362" s="376">
        <v>12.91</v>
      </c>
    </row>
    <row r="363" spans="1:4" ht="30">
      <c r="A363" s="373">
        <v>509</v>
      </c>
      <c r="B363" s="374" t="s">
        <v>1081</v>
      </c>
      <c r="C363" s="375" t="s">
        <v>779</v>
      </c>
      <c r="D363" s="376">
        <v>14.48</v>
      </c>
    </row>
    <row r="364" spans="1:4">
      <c r="A364" s="373">
        <v>40331</v>
      </c>
      <c r="B364" s="374" t="s">
        <v>1082</v>
      </c>
      <c r="C364" s="375" t="s">
        <v>870</v>
      </c>
      <c r="D364" s="376">
        <v>19.100000000000001</v>
      </c>
    </row>
    <row r="365" spans="1:4">
      <c r="A365" s="373">
        <v>40930</v>
      </c>
      <c r="B365" s="374" t="s">
        <v>1083</v>
      </c>
      <c r="C365" s="375" t="s">
        <v>872</v>
      </c>
      <c r="D365" s="376">
        <v>3344.62</v>
      </c>
    </row>
    <row r="366" spans="1:4">
      <c r="A366" s="373">
        <v>11761</v>
      </c>
      <c r="B366" s="374" t="s">
        <v>1084</v>
      </c>
      <c r="C366" s="375" t="s">
        <v>731</v>
      </c>
      <c r="D366" s="376">
        <v>82.78</v>
      </c>
    </row>
    <row r="367" spans="1:4">
      <c r="A367" s="373">
        <v>377</v>
      </c>
      <c r="B367" s="374" t="s">
        <v>1085</v>
      </c>
      <c r="C367" s="375" t="s">
        <v>731</v>
      </c>
      <c r="D367" s="376">
        <v>38.9</v>
      </c>
    </row>
    <row r="368" spans="1:4">
      <c r="A368" s="373">
        <v>7588</v>
      </c>
      <c r="B368" s="374" t="s">
        <v>1086</v>
      </c>
      <c r="C368" s="375" t="s">
        <v>731</v>
      </c>
      <c r="D368" s="376">
        <v>39.9</v>
      </c>
    </row>
    <row r="369" spans="1:4">
      <c r="A369" s="373">
        <v>34392</v>
      </c>
      <c r="B369" s="374" t="s">
        <v>13586</v>
      </c>
      <c r="C369" s="375" t="s">
        <v>870</v>
      </c>
      <c r="D369" s="376">
        <v>15.93</v>
      </c>
    </row>
    <row r="370" spans="1:4">
      <c r="A370" s="373">
        <v>40908</v>
      </c>
      <c r="B370" s="374" t="s">
        <v>1087</v>
      </c>
      <c r="C370" s="375" t="s">
        <v>872</v>
      </c>
      <c r="D370" s="376">
        <v>2789.44</v>
      </c>
    </row>
    <row r="371" spans="1:4">
      <c r="A371" s="373">
        <v>34551</v>
      </c>
      <c r="B371" s="374" t="s">
        <v>1088</v>
      </c>
      <c r="C371" s="375" t="s">
        <v>870</v>
      </c>
      <c r="D371" s="376">
        <v>14.68</v>
      </c>
    </row>
    <row r="372" spans="1:4">
      <c r="A372" s="373">
        <v>41078</v>
      </c>
      <c r="B372" s="374" t="s">
        <v>1089</v>
      </c>
      <c r="C372" s="375" t="s">
        <v>872</v>
      </c>
      <c r="D372" s="376">
        <v>2572.12</v>
      </c>
    </row>
    <row r="373" spans="1:4">
      <c r="A373" s="373">
        <v>246</v>
      </c>
      <c r="B373" s="374" t="s">
        <v>13587</v>
      </c>
      <c r="C373" s="375" t="s">
        <v>870</v>
      </c>
      <c r="D373" s="376">
        <v>15.93</v>
      </c>
    </row>
    <row r="374" spans="1:4">
      <c r="A374" s="373">
        <v>40927</v>
      </c>
      <c r="B374" s="374" t="s">
        <v>1090</v>
      </c>
      <c r="C374" s="375" t="s">
        <v>872</v>
      </c>
      <c r="D374" s="376">
        <v>2789.44</v>
      </c>
    </row>
    <row r="375" spans="1:4">
      <c r="A375" s="373">
        <v>2350</v>
      </c>
      <c r="B375" s="374" t="s">
        <v>13588</v>
      </c>
      <c r="C375" s="375" t="s">
        <v>870</v>
      </c>
      <c r="D375" s="376">
        <v>16.66</v>
      </c>
    </row>
    <row r="376" spans="1:4">
      <c r="A376" s="373">
        <v>40812</v>
      </c>
      <c r="B376" s="374" t="s">
        <v>1091</v>
      </c>
      <c r="C376" s="375" t="s">
        <v>872</v>
      </c>
      <c r="D376" s="376">
        <v>2919.15</v>
      </c>
    </row>
    <row r="377" spans="1:4">
      <c r="A377" s="373">
        <v>245</v>
      </c>
      <c r="B377" s="374" t="s">
        <v>13589</v>
      </c>
      <c r="C377" s="375" t="s">
        <v>870</v>
      </c>
      <c r="D377" s="376">
        <v>22.22</v>
      </c>
    </row>
    <row r="378" spans="1:4">
      <c r="A378" s="373">
        <v>41090</v>
      </c>
      <c r="B378" s="374" t="s">
        <v>1092</v>
      </c>
      <c r="C378" s="375" t="s">
        <v>872</v>
      </c>
      <c r="D378" s="376">
        <v>3892.22</v>
      </c>
    </row>
    <row r="379" spans="1:4">
      <c r="A379" s="373">
        <v>251</v>
      </c>
      <c r="B379" s="374" t="s">
        <v>1093</v>
      </c>
      <c r="C379" s="375" t="s">
        <v>870</v>
      </c>
      <c r="D379" s="376">
        <v>13.75</v>
      </c>
    </row>
    <row r="380" spans="1:4">
      <c r="A380" s="373">
        <v>40975</v>
      </c>
      <c r="B380" s="374" t="s">
        <v>1094</v>
      </c>
      <c r="C380" s="375" t="s">
        <v>872</v>
      </c>
      <c r="D380" s="376">
        <v>2408.92</v>
      </c>
    </row>
    <row r="381" spans="1:4">
      <c r="A381" s="373">
        <v>6127</v>
      </c>
      <c r="B381" s="374" t="s">
        <v>1095</v>
      </c>
      <c r="C381" s="375" t="s">
        <v>870</v>
      </c>
      <c r="D381" s="376">
        <v>14.68</v>
      </c>
    </row>
    <row r="382" spans="1:4">
      <c r="A382" s="373">
        <v>41072</v>
      </c>
      <c r="B382" s="374" t="s">
        <v>1096</v>
      </c>
      <c r="C382" s="375" t="s">
        <v>872</v>
      </c>
      <c r="D382" s="376">
        <v>2572.12</v>
      </c>
    </row>
    <row r="383" spans="1:4">
      <c r="A383" s="373">
        <v>6121</v>
      </c>
      <c r="B383" s="374" t="s">
        <v>1097</v>
      </c>
      <c r="C383" s="375" t="s">
        <v>870</v>
      </c>
      <c r="D383" s="376">
        <v>14.7</v>
      </c>
    </row>
    <row r="384" spans="1:4">
      <c r="A384" s="373">
        <v>41071</v>
      </c>
      <c r="B384" s="374" t="s">
        <v>1098</v>
      </c>
      <c r="C384" s="375" t="s">
        <v>872</v>
      </c>
      <c r="D384" s="376">
        <v>2573.04</v>
      </c>
    </row>
    <row r="385" spans="1:4">
      <c r="A385" s="373">
        <v>244</v>
      </c>
      <c r="B385" s="374" t="s">
        <v>13590</v>
      </c>
      <c r="C385" s="375" t="s">
        <v>870</v>
      </c>
      <c r="D385" s="376">
        <v>9.35</v>
      </c>
    </row>
    <row r="386" spans="1:4">
      <c r="A386" s="373">
        <v>41093</v>
      </c>
      <c r="B386" s="374" t="s">
        <v>1099</v>
      </c>
      <c r="C386" s="375" t="s">
        <v>872</v>
      </c>
      <c r="D386" s="376">
        <v>1639.68</v>
      </c>
    </row>
    <row r="387" spans="1:4">
      <c r="A387" s="373">
        <v>532</v>
      </c>
      <c r="B387" s="374" t="s">
        <v>1100</v>
      </c>
      <c r="C387" s="375" t="s">
        <v>870</v>
      </c>
      <c r="D387" s="376">
        <v>32.619999999999997</v>
      </c>
    </row>
    <row r="388" spans="1:4">
      <c r="A388" s="373">
        <v>40931</v>
      </c>
      <c r="B388" s="374" t="s">
        <v>1101</v>
      </c>
      <c r="C388" s="375" t="s">
        <v>872</v>
      </c>
      <c r="D388" s="376">
        <v>5711.86</v>
      </c>
    </row>
    <row r="389" spans="1:4">
      <c r="A389" s="373">
        <v>36150</v>
      </c>
      <c r="B389" s="374" t="s">
        <v>1102</v>
      </c>
      <c r="C389" s="375" t="s">
        <v>731</v>
      </c>
      <c r="D389" s="376">
        <v>44.55</v>
      </c>
    </row>
    <row r="390" spans="1:4">
      <c r="A390" s="373">
        <v>4760</v>
      </c>
      <c r="B390" s="374" t="s">
        <v>1103</v>
      </c>
      <c r="C390" s="375" t="s">
        <v>870</v>
      </c>
      <c r="D390" s="376">
        <v>20.82</v>
      </c>
    </row>
    <row r="391" spans="1:4">
      <c r="A391" s="373">
        <v>41069</v>
      </c>
      <c r="B391" s="374" t="s">
        <v>1104</v>
      </c>
      <c r="C391" s="375" t="s">
        <v>872</v>
      </c>
      <c r="D391" s="376">
        <v>3643.51</v>
      </c>
    </row>
    <row r="392" spans="1:4" ht="30">
      <c r="A392" s="373">
        <v>10422</v>
      </c>
      <c r="B392" s="374" t="s">
        <v>1105</v>
      </c>
      <c r="C392" s="375" t="s">
        <v>731</v>
      </c>
      <c r="D392" s="376">
        <v>374.83</v>
      </c>
    </row>
    <row r="393" spans="1:4" ht="30">
      <c r="A393" s="373">
        <v>44019</v>
      </c>
      <c r="B393" s="374" t="s">
        <v>1106</v>
      </c>
      <c r="C393" s="375" t="s">
        <v>731</v>
      </c>
      <c r="D393" s="376">
        <v>518.86</v>
      </c>
    </row>
    <row r="394" spans="1:4" ht="30">
      <c r="A394" s="373">
        <v>36520</v>
      </c>
      <c r="B394" s="374" t="s">
        <v>1107</v>
      </c>
      <c r="C394" s="375" t="s">
        <v>731</v>
      </c>
      <c r="D394" s="376">
        <v>630.87</v>
      </c>
    </row>
    <row r="395" spans="1:4" ht="30">
      <c r="A395" s="373">
        <v>42319</v>
      </c>
      <c r="B395" s="374" t="s">
        <v>1108</v>
      </c>
      <c r="C395" s="375" t="s">
        <v>731</v>
      </c>
      <c r="D395" s="376">
        <v>565.29</v>
      </c>
    </row>
    <row r="396" spans="1:4" ht="30">
      <c r="A396" s="373">
        <v>10420</v>
      </c>
      <c r="B396" s="374" t="s">
        <v>1109</v>
      </c>
      <c r="C396" s="375" t="s">
        <v>731</v>
      </c>
      <c r="D396" s="376">
        <v>200.53</v>
      </c>
    </row>
    <row r="397" spans="1:4" ht="30">
      <c r="A397" s="373">
        <v>10421</v>
      </c>
      <c r="B397" s="374" t="s">
        <v>1110</v>
      </c>
      <c r="C397" s="375" t="s">
        <v>731</v>
      </c>
      <c r="D397" s="376">
        <v>220.36</v>
      </c>
    </row>
    <row r="398" spans="1:4">
      <c r="A398" s="373">
        <v>11786</v>
      </c>
      <c r="B398" s="374" t="s">
        <v>1111</v>
      </c>
      <c r="C398" s="375" t="s">
        <v>731</v>
      </c>
      <c r="D398" s="376">
        <v>444.32</v>
      </c>
    </row>
    <row r="399" spans="1:4">
      <c r="A399" s="373">
        <v>10</v>
      </c>
      <c r="B399" s="374" t="s">
        <v>1112</v>
      </c>
      <c r="C399" s="375" t="s">
        <v>731</v>
      </c>
      <c r="D399" s="376">
        <v>14.31</v>
      </c>
    </row>
    <row r="400" spans="1:4">
      <c r="A400" s="373">
        <v>4815</v>
      </c>
      <c r="B400" s="374" t="s">
        <v>1113</v>
      </c>
      <c r="C400" s="375" t="s">
        <v>731</v>
      </c>
      <c r="D400" s="376">
        <v>6.3</v>
      </c>
    </row>
    <row r="401" spans="1:4">
      <c r="A401" s="373">
        <v>541</v>
      </c>
      <c r="B401" s="374" t="s">
        <v>1114</v>
      </c>
      <c r="C401" s="375" t="s">
        <v>731</v>
      </c>
      <c r="D401" s="376">
        <v>199</v>
      </c>
    </row>
    <row r="402" spans="1:4">
      <c r="A402" s="373">
        <v>542</v>
      </c>
      <c r="B402" s="374" t="s">
        <v>1115</v>
      </c>
      <c r="C402" s="375" t="s">
        <v>731</v>
      </c>
      <c r="D402" s="376">
        <v>249.45</v>
      </c>
    </row>
    <row r="403" spans="1:4">
      <c r="A403" s="373">
        <v>540</v>
      </c>
      <c r="B403" s="374" t="s">
        <v>1116</v>
      </c>
      <c r="C403" s="375" t="s">
        <v>731</v>
      </c>
      <c r="D403" s="376">
        <v>562.13</v>
      </c>
    </row>
    <row r="404" spans="1:4" ht="30">
      <c r="A404" s="373">
        <v>38364</v>
      </c>
      <c r="B404" s="374" t="s">
        <v>1117</v>
      </c>
      <c r="C404" s="375" t="s">
        <v>731</v>
      </c>
      <c r="D404" s="376">
        <v>859.53</v>
      </c>
    </row>
    <row r="405" spans="1:4">
      <c r="A405" s="373">
        <v>11692</v>
      </c>
      <c r="B405" s="374" t="s">
        <v>1118</v>
      </c>
      <c r="C405" s="375" t="s">
        <v>732</v>
      </c>
      <c r="D405" s="376">
        <v>601.36</v>
      </c>
    </row>
    <row r="406" spans="1:4" ht="30">
      <c r="A406" s="373">
        <v>1746</v>
      </c>
      <c r="B406" s="374" t="s">
        <v>1119</v>
      </c>
      <c r="C406" s="375" t="s">
        <v>731</v>
      </c>
      <c r="D406" s="376">
        <v>300</v>
      </c>
    </row>
    <row r="407" spans="1:4" ht="30">
      <c r="A407" s="373">
        <v>1748</v>
      </c>
      <c r="B407" s="374" t="s">
        <v>1120</v>
      </c>
      <c r="C407" s="375" t="s">
        <v>731</v>
      </c>
      <c r="D407" s="376">
        <v>398.93</v>
      </c>
    </row>
    <row r="408" spans="1:4" ht="30">
      <c r="A408" s="373">
        <v>1749</v>
      </c>
      <c r="B408" s="374" t="s">
        <v>1121</v>
      </c>
      <c r="C408" s="375" t="s">
        <v>731</v>
      </c>
      <c r="D408" s="376">
        <v>577.97</v>
      </c>
    </row>
    <row r="409" spans="1:4" ht="30">
      <c r="A409" s="373">
        <v>37412</v>
      </c>
      <c r="B409" s="374" t="s">
        <v>1122</v>
      </c>
      <c r="C409" s="375" t="s">
        <v>731</v>
      </c>
      <c r="D409" s="376">
        <v>293.25</v>
      </c>
    </row>
    <row r="410" spans="1:4" ht="30">
      <c r="A410" s="373">
        <v>1745</v>
      </c>
      <c r="B410" s="374" t="s">
        <v>1123</v>
      </c>
      <c r="C410" s="375" t="s">
        <v>731</v>
      </c>
      <c r="D410" s="376">
        <v>348.71</v>
      </c>
    </row>
    <row r="411" spans="1:4" ht="30">
      <c r="A411" s="373">
        <v>1750</v>
      </c>
      <c r="B411" s="374" t="s">
        <v>1124</v>
      </c>
      <c r="C411" s="375" t="s">
        <v>731</v>
      </c>
      <c r="D411" s="376">
        <v>814.89</v>
      </c>
    </row>
    <row r="412" spans="1:4" ht="30">
      <c r="A412" s="373">
        <v>11687</v>
      </c>
      <c r="B412" s="374" t="s">
        <v>1125</v>
      </c>
      <c r="C412" s="375" t="s">
        <v>733</v>
      </c>
      <c r="D412" s="376">
        <v>1298.3699999999999</v>
      </c>
    </row>
    <row r="413" spans="1:4" ht="30">
      <c r="A413" s="373">
        <v>11689</v>
      </c>
      <c r="B413" s="374" t="s">
        <v>1126</v>
      </c>
      <c r="C413" s="375" t="s">
        <v>733</v>
      </c>
      <c r="D413" s="376">
        <v>1626.78</v>
      </c>
    </row>
    <row r="414" spans="1:4">
      <c r="A414" s="373">
        <v>11693</v>
      </c>
      <c r="B414" s="374" t="s">
        <v>1127</v>
      </c>
      <c r="C414" s="375" t="s">
        <v>732</v>
      </c>
      <c r="D414" s="376">
        <v>220.65</v>
      </c>
    </row>
    <row r="415" spans="1:4">
      <c r="A415" s="373">
        <v>36215</v>
      </c>
      <c r="B415" s="374" t="s">
        <v>1128</v>
      </c>
      <c r="C415" s="375" t="s">
        <v>731</v>
      </c>
      <c r="D415" s="376">
        <v>897.92</v>
      </c>
    </row>
    <row r="416" spans="1:4" ht="45">
      <c r="A416" s="373">
        <v>42439</v>
      </c>
      <c r="B416" s="374" t="s">
        <v>1129</v>
      </c>
      <c r="C416" s="375" t="s">
        <v>731</v>
      </c>
      <c r="D416" s="376">
        <v>1197.21</v>
      </c>
    </row>
    <row r="417" spans="1:4">
      <c r="A417" s="373">
        <v>38381</v>
      </c>
      <c r="B417" s="374" t="s">
        <v>1130</v>
      </c>
      <c r="C417" s="375" t="s">
        <v>731</v>
      </c>
      <c r="D417" s="376">
        <v>9.1</v>
      </c>
    </row>
    <row r="418" spans="1:4">
      <c r="A418" s="373">
        <v>39621</v>
      </c>
      <c r="B418" s="374" t="s">
        <v>1131</v>
      </c>
      <c r="C418" s="375" t="s">
        <v>1132</v>
      </c>
      <c r="D418" s="376">
        <v>1318.5</v>
      </c>
    </row>
    <row r="419" spans="1:4">
      <c r="A419" s="373">
        <v>39624</v>
      </c>
      <c r="B419" s="374" t="s">
        <v>1133</v>
      </c>
      <c r="C419" s="375" t="s">
        <v>1132</v>
      </c>
      <c r="D419" s="376">
        <v>1454.45</v>
      </c>
    </row>
    <row r="420" spans="1:4">
      <c r="A420" s="373">
        <v>39615</v>
      </c>
      <c r="B420" s="374" t="s">
        <v>1134</v>
      </c>
      <c r="C420" s="375" t="s">
        <v>731</v>
      </c>
      <c r="D420" s="376">
        <v>587.73</v>
      </c>
    </row>
    <row r="421" spans="1:4">
      <c r="A421" s="373">
        <v>39620</v>
      </c>
      <c r="B421" s="374" t="s">
        <v>1135</v>
      </c>
      <c r="C421" s="375" t="s">
        <v>731</v>
      </c>
      <c r="D421" s="376">
        <v>897.63</v>
      </c>
    </row>
    <row r="422" spans="1:4">
      <c r="A422" s="373">
        <v>39623</v>
      </c>
      <c r="B422" s="374" t="s">
        <v>1136</v>
      </c>
      <c r="C422" s="375" t="s">
        <v>731</v>
      </c>
      <c r="D422" s="376">
        <v>961.43</v>
      </c>
    </row>
    <row r="423" spans="1:4">
      <c r="A423" s="373">
        <v>546</v>
      </c>
      <c r="B423" s="374" t="s">
        <v>13591</v>
      </c>
      <c r="C423" s="375" t="s">
        <v>779</v>
      </c>
      <c r="D423" s="376">
        <v>10.050000000000001</v>
      </c>
    </row>
    <row r="424" spans="1:4">
      <c r="A424" s="373">
        <v>566</v>
      </c>
      <c r="B424" s="374" t="s">
        <v>13592</v>
      </c>
      <c r="C424" s="375" t="s">
        <v>733</v>
      </c>
      <c r="D424" s="376">
        <v>4.7699999999999996</v>
      </c>
    </row>
    <row r="425" spans="1:4">
      <c r="A425" s="373">
        <v>565</v>
      </c>
      <c r="B425" s="374" t="s">
        <v>13593</v>
      </c>
      <c r="C425" s="375" t="s">
        <v>733</v>
      </c>
      <c r="D425" s="376">
        <v>17.38</v>
      </c>
    </row>
    <row r="426" spans="1:4">
      <c r="A426" s="373">
        <v>555</v>
      </c>
      <c r="B426" s="374" t="s">
        <v>13594</v>
      </c>
      <c r="C426" s="375" t="s">
        <v>733</v>
      </c>
      <c r="D426" s="376">
        <v>12.32</v>
      </c>
    </row>
    <row r="427" spans="1:4">
      <c r="A427" s="373">
        <v>557</v>
      </c>
      <c r="B427" s="374" t="s">
        <v>13595</v>
      </c>
      <c r="C427" s="375" t="s">
        <v>733</v>
      </c>
      <c r="D427" s="376">
        <v>38.67</v>
      </c>
    </row>
    <row r="428" spans="1:4">
      <c r="A428" s="373">
        <v>552</v>
      </c>
      <c r="B428" s="374" t="s">
        <v>13596</v>
      </c>
      <c r="C428" s="375" t="s">
        <v>733</v>
      </c>
      <c r="D428" s="376">
        <v>19.18</v>
      </c>
    </row>
    <row r="429" spans="1:4">
      <c r="A429" s="373">
        <v>563</v>
      </c>
      <c r="B429" s="374" t="s">
        <v>13597</v>
      </c>
      <c r="C429" s="375" t="s">
        <v>733</v>
      </c>
      <c r="D429" s="376">
        <v>28.83</v>
      </c>
    </row>
    <row r="430" spans="1:4">
      <c r="A430" s="373">
        <v>549</v>
      </c>
      <c r="B430" s="374" t="s">
        <v>13598</v>
      </c>
      <c r="C430" s="375" t="s">
        <v>733</v>
      </c>
      <c r="D430" s="376">
        <v>51.89</v>
      </c>
    </row>
    <row r="431" spans="1:4">
      <c r="A431" s="373">
        <v>551</v>
      </c>
      <c r="B431" s="374" t="s">
        <v>13599</v>
      </c>
      <c r="C431" s="375" t="s">
        <v>733</v>
      </c>
      <c r="D431" s="376">
        <v>102.74</v>
      </c>
    </row>
    <row r="432" spans="1:4">
      <c r="A432" s="373">
        <v>559</v>
      </c>
      <c r="B432" s="374" t="s">
        <v>13600</v>
      </c>
      <c r="C432" s="375" t="s">
        <v>733</v>
      </c>
      <c r="D432" s="376">
        <v>25.68</v>
      </c>
    </row>
    <row r="433" spans="1:4">
      <c r="A433" s="373">
        <v>560</v>
      </c>
      <c r="B433" s="374" t="s">
        <v>13601</v>
      </c>
      <c r="C433" s="375" t="s">
        <v>733</v>
      </c>
      <c r="D433" s="376">
        <v>32.130000000000003</v>
      </c>
    </row>
    <row r="434" spans="1:4">
      <c r="A434" s="373">
        <v>547</v>
      </c>
      <c r="B434" s="374" t="s">
        <v>13602</v>
      </c>
      <c r="C434" s="375" t="s">
        <v>733</v>
      </c>
      <c r="D434" s="376">
        <v>38.47</v>
      </c>
    </row>
    <row r="435" spans="1:4">
      <c r="A435" s="373">
        <v>36207</v>
      </c>
      <c r="B435" s="374" t="s">
        <v>1137</v>
      </c>
      <c r="C435" s="375" t="s">
        <v>731</v>
      </c>
      <c r="D435" s="376">
        <v>397.71</v>
      </c>
    </row>
    <row r="436" spans="1:4">
      <c r="A436" s="373">
        <v>36209</v>
      </c>
      <c r="B436" s="374" t="s">
        <v>1138</v>
      </c>
      <c r="C436" s="375" t="s">
        <v>731</v>
      </c>
      <c r="D436" s="376">
        <v>456.44</v>
      </c>
    </row>
    <row r="437" spans="1:4" ht="30">
      <c r="A437" s="373">
        <v>36210</v>
      </c>
      <c r="B437" s="374" t="s">
        <v>1139</v>
      </c>
      <c r="C437" s="375" t="s">
        <v>731</v>
      </c>
      <c r="D437" s="376">
        <v>493.85</v>
      </c>
    </row>
    <row r="438" spans="1:4">
      <c r="A438" s="373">
        <v>36204</v>
      </c>
      <c r="B438" s="374" t="s">
        <v>1140</v>
      </c>
      <c r="C438" s="375" t="s">
        <v>731</v>
      </c>
      <c r="D438" s="376">
        <v>175.1</v>
      </c>
    </row>
    <row r="439" spans="1:4">
      <c r="A439" s="373">
        <v>36205</v>
      </c>
      <c r="B439" s="374" t="s">
        <v>1141</v>
      </c>
      <c r="C439" s="375" t="s">
        <v>731</v>
      </c>
      <c r="D439" s="376">
        <v>194.46</v>
      </c>
    </row>
    <row r="440" spans="1:4">
      <c r="A440" s="373">
        <v>36081</v>
      </c>
      <c r="B440" s="374" t="s">
        <v>1142</v>
      </c>
      <c r="C440" s="375" t="s">
        <v>731</v>
      </c>
      <c r="D440" s="376">
        <v>207.35</v>
      </c>
    </row>
    <row r="441" spans="1:4">
      <c r="A441" s="373">
        <v>36206</v>
      </c>
      <c r="B441" s="374" t="s">
        <v>1143</v>
      </c>
      <c r="C441" s="375" t="s">
        <v>731</v>
      </c>
      <c r="D441" s="376">
        <v>217.23</v>
      </c>
    </row>
    <row r="442" spans="1:4">
      <c r="A442" s="373">
        <v>36218</v>
      </c>
      <c r="B442" s="374" t="s">
        <v>1144</v>
      </c>
      <c r="C442" s="375" t="s">
        <v>731</v>
      </c>
      <c r="D442" s="376">
        <v>161.16999999999999</v>
      </c>
    </row>
    <row r="443" spans="1:4">
      <c r="A443" s="373">
        <v>36220</v>
      </c>
      <c r="B443" s="374" t="s">
        <v>1145</v>
      </c>
      <c r="C443" s="375" t="s">
        <v>731</v>
      </c>
      <c r="D443" s="376">
        <v>184.81</v>
      </c>
    </row>
    <row r="444" spans="1:4">
      <c r="A444" s="373">
        <v>36080</v>
      </c>
      <c r="B444" s="374" t="s">
        <v>1146</v>
      </c>
      <c r="C444" s="375" t="s">
        <v>731</v>
      </c>
      <c r="D444" s="376">
        <v>199.9</v>
      </c>
    </row>
    <row r="445" spans="1:4">
      <c r="A445" s="373">
        <v>36223</v>
      </c>
      <c r="B445" s="374" t="s">
        <v>1147</v>
      </c>
      <c r="C445" s="375" t="s">
        <v>731</v>
      </c>
      <c r="D445" s="376">
        <v>209.32</v>
      </c>
    </row>
    <row r="446" spans="1:4" ht="30">
      <c r="A446" s="373">
        <v>38127</v>
      </c>
      <c r="B446" s="374" t="s">
        <v>1148</v>
      </c>
      <c r="C446" s="375" t="s">
        <v>731</v>
      </c>
      <c r="D446" s="376">
        <v>353.1</v>
      </c>
    </row>
    <row r="447" spans="1:4">
      <c r="A447" s="373">
        <v>38060</v>
      </c>
      <c r="B447" s="374" t="s">
        <v>1149</v>
      </c>
      <c r="C447" s="375" t="s">
        <v>731</v>
      </c>
      <c r="D447" s="376">
        <v>55.41</v>
      </c>
    </row>
    <row r="448" spans="1:4">
      <c r="A448" s="373">
        <v>10956</v>
      </c>
      <c r="B448" s="374" t="s">
        <v>1150</v>
      </c>
      <c r="C448" s="375" t="s">
        <v>731</v>
      </c>
      <c r="D448" s="376">
        <v>60.76</v>
      </c>
    </row>
    <row r="449" spans="1:4">
      <c r="A449" s="373">
        <v>39380</v>
      </c>
      <c r="B449" s="374" t="s">
        <v>1151</v>
      </c>
      <c r="C449" s="375" t="s">
        <v>731</v>
      </c>
      <c r="D449" s="376">
        <v>25.36</v>
      </c>
    </row>
    <row r="450" spans="1:4">
      <c r="A450" s="373">
        <v>44172</v>
      </c>
      <c r="B450" s="374" t="s">
        <v>13603</v>
      </c>
      <c r="C450" s="375" t="s">
        <v>731</v>
      </c>
      <c r="D450" s="376">
        <v>9.15</v>
      </c>
    </row>
    <row r="451" spans="1:4">
      <c r="A451" s="373">
        <v>37597</v>
      </c>
      <c r="B451" s="374" t="s">
        <v>1152</v>
      </c>
      <c r="C451" s="375" t="s">
        <v>731</v>
      </c>
      <c r="D451" s="376">
        <v>632675.78</v>
      </c>
    </row>
    <row r="452" spans="1:4" ht="60">
      <c r="A452" s="373">
        <v>183</v>
      </c>
      <c r="B452" s="374" t="s">
        <v>1153</v>
      </c>
      <c r="C452" s="375" t="s">
        <v>1154</v>
      </c>
      <c r="D452" s="376">
        <v>228.5</v>
      </c>
    </row>
    <row r="453" spans="1:4" ht="45">
      <c r="A453" s="373">
        <v>184</v>
      </c>
      <c r="B453" s="374" t="s">
        <v>1155</v>
      </c>
      <c r="C453" s="375" t="s">
        <v>1154</v>
      </c>
      <c r="D453" s="376">
        <v>141.52000000000001</v>
      </c>
    </row>
    <row r="454" spans="1:4" ht="60">
      <c r="A454" s="373">
        <v>181</v>
      </c>
      <c r="B454" s="374" t="s">
        <v>1156</v>
      </c>
      <c r="C454" s="375" t="s">
        <v>1154</v>
      </c>
      <c r="D454" s="376">
        <v>305.14999999999998</v>
      </c>
    </row>
    <row r="455" spans="1:4" ht="45">
      <c r="A455" s="373">
        <v>20001</v>
      </c>
      <c r="B455" s="374" t="s">
        <v>1157</v>
      </c>
      <c r="C455" s="375" t="s">
        <v>1154</v>
      </c>
      <c r="D455" s="376">
        <v>176.9</v>
      </c>
    </row>
    <row r="456" spans="1:4" ht="30">
      <c r="A456" s="373">
        <v>39837</v>
      </c>
      <c r="B456" s="374" t="s">
        <v>1158</v>
      </c>
      <c r="C456" s="375" t="s">
        <v>1154</v>
      </c>
      <c r="D456" s="376">
        <v>326.13</v>
      </c>
    </row>
    <row r="457" spans="1:4">
      <c r="A457" s="373">
        <v>43366</v>
      </c>
      <c r="B457" s="374" t="s">
        <v>1159</v>
      </c>
      <c r="C457" s="375" t="s">
        <v>779</v>
      </c>
      <c r="D457" s="376">
        <v>1.54</v>
      </c>
    </row>
    <row r="458" spans="1:4" ht="30">
      <c r="A458" s="373">
        <v>10535</v>
      </c>
      <c r="B458" s="374" t="s">
        <v>1160</v>
      </c>
      <c r="C458" s="375" t="s">
        <v>731</v>
      </c>
      <c r="D458" s="376">
        <v>4785</v>
      </c>
    </row>
    <row r="459" spans="1:4" ht="30">
      <c r="A459" s="373">
        <v>10537</v>
      </c>
      <c r="B459" s="374" t="s">
        <v>1161</v>
      </c>
      <c r="C459" s="375" t="s">
        <v>731</v>
      </c>
      <c r="D459" s="376">
        <v>6525.44</v>
      </c>
    </row>
    <row r="460" spans="1:4" ht="30">
      <c r="A460" s="373">
        <v>13891</v>
      </c>
      <c r="B460" s="374" t="s">
        <v>1162</v>
      </c>
      <c r="C460" s="375" t="s">
        <v>731</v>
      </c>
      <c r="D460" s="376">
        <v>5985.3</v>
      </c>
    </row>
    <row r="461" spans="1:4" ht="30">
      <c r="A461" s="373">
        <v>44492</v>
      </c>
      <c r="B461" s="374" t="s">
        <v>1163</v>
      </c>
      <c r="C461" s="375" t="s">
        <v>731</v>
      </c>
      <c r="D461" s="376">
        <v>26033.64</v>
      </c>
    </row>
    <row r="462" spans="1:4" ht="30">
      <c r="A462" s="373">
        <v>36396</v>
      </c>
      <c r="B462" s="374" t="s">
        <v>1164</v>
      </c>
      <c r="C462" s="375" t="s">
        <v>731</v>
      </c>
      <c r="D462" s="376">
        <v>5474.36</v>
      </c>
    </row>
    <row r="463" spans="1:4" ht="30">
      <c r="A463" s="373">
        <v>36397</v>
      </c>
      <c r="B463" s="374" t="s">
        <v>1165</v>
      </c>
      <c r="C463" s="375" t="s">
        <v>731</v>
      </c>
      <c r="D463" s="376">
        <v>19464.400000000001</v>
      </c>
    </row>
    <row r="464" spans="1:4" ht="30">
      <c r="A464" s="373">
        <v>36398</v>
      </c>
      <c r="B464" s="374" t="s">
        <v>1166</v>
      </c>
      <c r="C464" s="375" t="s">
        <v>731</v>
      </c>
      <c r="D464" s="376">
        <v>23657.360000000001</v>
      </c>
    </row>
    <row r="465" spans="1:4">
      <c r="A465" s="373">
        <v>647</v>
      </c>
      <c r="B465" s="374" t="s">
        <v>1167</v>
      </c>
      <c r="C465" s="375" t="s">
        <v>870</v>
      </c>
      <c r="D465" s="376">
        <v>18.309999999999999</v>
      </c>
    </row>
    <row r="466" spans="1:4">
      <c r="A466" s="373">
        <v>40920</v>
      </c>
      <c r="B466" s="374" t="s">
        <v>1168</v>
      </c>
      <c r="C466" s="375" t="s">
        <v>872</v>
      </c>
      <c r="D466" s="376">
        <v>3207.39</v>
      </c>
    </row>
    <row r="467" spans="1:4">
      <c r="A467" s="373">
        <v>715</v>
      </c>
      <c r="B467" s="374" t="s">
        <v>1169</v>
      </c>
      <c r="C467" s="375" t="s">
        <v>731</v>
      </c>
      <c r="D467" s="376">
        <v>19.760000000000002</v>
      </c>
    </row>
    <row r="468" spans="1:4">
      <c r="A468" s="373">
        <v>716</v>
      </c>
      <c r="B468" s="374" t="s">
        <v>1170</v>
      </c>
      <c r="C468" s="375" t="s">
        <v>731</v>
      </c>
      <c r="D468" s="376">
        <v>22.34</v>
      </c>
    </row>
    <row r="469" spans="1:4" ht="30">
      <c r="A469" s="373">
        <v>38783</v>
      </c>
      <c r="B469" s="374" t="s">
        <v>1171</v>
      </c>
      <c r="C469" s="375" t="s">
        <v>731</v>
      </c>
      <c r="D469" s="376">
        <v>1.07</v>
      </c>
    </row>
    <row r="470" spans="1:4" ht="30">
      <c r="A470" s="373">
        <v>37593</v>
      </c>
      <c r="B470" s="374" t="s">
        <v>1172</v>
      </c>
      <c r="C470" s="375" t="s">
        <v>731</v>
      </c>
      <c r="D470" s="376">
        <v>2.63</v>
      </c>
    </row>
    <row r="471" spans="1:4" ht="30">
      <c r="A471" s="373">
        <v>37594</v>
      </c>
      <c r="B471" s="374" t="s">
        <v>1173</v>
      </c>
      <c r="C471" s="375" t="s">
        <v>731</v>
      </c>
      <c r="D471" s="376">
        <v>3.27</v>
      </c>
    </row>
    <row r="472" spans="1:4" ht="30">
      <c r="A472" s="373">
        <v>37592</v>
      </c>
      <c r="B472" s="374" t="s">
        <v>1174</v>
      </c>
      <c r="C472" s="375" t="s">
        <v>731</v>
      </c>
      <c r="D472" s="376">
        <v>2.0699999999999998</v>
      </c>
    </row>
    <row r="473" spans="1:4" ht="30">
      <c r="A473" s="373">
        <v>7270</v>
      </c>
      <c r="B473" s="374" t="s">
        <v>1175</v>
      </c>
      <c r="C473" s="375" t="s">
        <v>731</v>
      </c>
      <c r="D473" s="376">
        <v>0.92</v>
      </c>
    </row>
    <row r="474" spans="1:4" ht="30">
      <c r="A474" s="373">
        <v>7267</v>
      </c>
      <c r="B474" s="374" t="s">
        <v>1176</v>
      </c>
      <c r="C474" s="375" t="s">
        <v>731</v>
      </c>
      <c r="D474" s="376">
        <v>0.72</v>
      </c>
    </row>
    <row r="475" spans="1:4" ht="30">
      <c r="A475" s="373">
        <v>7271</v>
      </c>
      <c r="B475" s="374" t="s">
        <v>1177</v>
      </c>
      <c r="C475" s="375" t="s">
        <v>731</v>
      </c>
      <c r="D475" s="376">
        <v>0.8</v>
      </c>
    </row>
    <row r="476" spans="1:4" ht="30">
      <c r="A476" s="373">
        <v>7268</v>
      </c>
      <c r="B476" s="374" t="s">
        <v>1179</v>
      </c>
      <c r="C476" s="375" t="s">
        <v>731</v>
      </c>
      <c r="D476" s="376">
        <v>1.1100000000000001</v>
      </c>
    </row>
    <row r="477" spans="1:4">
      <c r="A477" s="373">
        <v>41372</v>
      </c>
      <c r="B477" s="374" t="s">
        <v>13604</v>
      </c>
      <c r="C477" s="375" t="s">
        <v>732</v>
      </c>
      <c r="D477" s="376">
        <v>90.61</v>
      </c>
    </row>
    <row r="478" spans="1:4">
      <c r="A478" s="373">
        <v>41371</v>
      </c>
      <c r="B478" s="374" t="s">
        <v>13605</v>
      </c>
      <c r="C478" s="375" t="s">
        <v>732</v>
      </c>
      <c r="D478" s="376">
        <v>53.55</v>
      </c>
    </row>
    <row r="479" spans="1:4">
      <c r="A479" s="373">
        <v>34556</v>
      </c>
      <c r="B479" s="374" t="s">
        <v>1180</v>
      </c>
      <c r="C479" s="375" t="s">
        <v>731</v>
      </c>
      <c r="D479" s="376">
        <v>3.72</v>
      </c>
    </row>
    <row r="480" spans="1:4">
      <c r="A480" s="373">
        <v>37873</v>
      </c>
      <c r="B480" s="374" t="s">
        <v>1181</v>
      </c>
      <c r="C480" s="375" t="s">
        <v>731</v>
      </c>
      <c r="D480" s="376">
        <v>3.78</v>
      </c>
    </row>
    <row r="481" spans="1:4">
      <c r="A481" s="373">
        <v>34564</v>
      </c>
      <c r="B481" s="374" t="s">
        <v>1182</v>
      </c>
      <c r="C481" s="375" t="s">
        <v>731</v>
      </c>
      <c r="D481" s="376">
        <v>3.96</v>
      </c>
    </row>
    <row r="482" spans="1:4">
      <c r="A482" s="373">
        <v>34565</v>
      </c>
      <c r="B482" s="374" t="s">
        <v>1183</v>
      </c>
      <c r="C482" s="375" t="s">
        <v>731</v>
      </c>
      <c r="D482" s="376">
        <v>4.1900000000000004</v>
      </c>
    </row>
    <row r="483" spans="1:4">
      <c r="A483" s="373">
        <v>38590</v>
      </c>
      <c r="B483" s="374" t="s">
        <v>1184</v>
      </c>
      <c r="C483" s="375" t="s">
        <v>731</v>
      </c>
      <c r="D483" s="376">
        <v>3.1</v>
      </c>
    </row>
    <row r="484" spans="1:4">
      <c r="A484" s="373">
        <v>34566</v>
      </c>
      <c r="B484" s="374" t="s">
        <v>1185</v>
      </c>
      <c r="C484" s="375" t="s">
        <v>731</v>
      </c>
      <c r="D484" s="376">
        <v>3.25</v>
      </c>
    </row>
    <row r="485" spans="1:4">
      <c r="A485" s="373">
        <v>34567</v>
      </c>
      <c r="B485" s="374" t="s">
        <v>1186</v>
      </c>
      <c r="C485" s="375" t="s">
        <v>731</v>
      </c>
      <c r="D485" s="376">
        <v>3.45</v>
      </c>
    </row>
    <row r="486" spans="1:4">
      <c r="A486" s="373">
        <v>38591</v>
      </c>
      <c r="B486" s="374" t="s">
        <v>1187</v>
      </c>
      <c r="C486" s="375" t="s">
        <v>731</v>
      </c>
      <c r="D486" s="376">
        <v>3.13</v>
      </c>
    </row>
    <row r="487" spans="1:4">
      <c r="A487" s="373">
        <v>34568</v>
      </c>
      <c r="B487" s="374" t="s">
        <v>1188</v>
      </c>
      <c r="C487" s="375" t="s">
        <v>731</v>
      </c>
      <c r="D487" s="376">
        <v>4.08</v>
      </c>
    </row>
    <row r="488" spans="1:4">
      <c r="A488" s="373">
        <v>34569</v>
      </c>
      <c r="B488" s="374" t="s">
        <v>1189</v>
      </c>
      <c r="C488" s="375" t="s">
        <v>731</v>
      </c>
      <c r="D488" s="376">
        <v>4.1900000000000004</v>
      </c>
    </row>
    <row r="489" spans="1:4">
      <c r="A489" s="373">
        <v>34570</v>
      </c>
      <c r="B489" s="374" t="s">
        <v>1190</v>
      </c>
      <c r="C489" s="375" t="s">
        <v>731</v>
      </c>
      <c r="D489" s="376">
        <v>4.55</v>
      </c>
    </row>
    <row r="490" spans="1:4">
      <c r="A490" s="373">
        <v>25070</v>
      </c>
      <c r="B490" s="374" t="s">
        <v>1191</v>
      </c>
      <c r="C490" s="375" t="s">
        <v>731</v>
      </c>
      <c r="D490" s="376">
        <v>3.42</v>
      </c>
    </row>
    <row r="491" spans="1:4">
      <c r="A491" s="373">
        <v>34571</v>
      </c>
      <c r="B491" s="374" t="s">
        <v>1192</v>
      </c>
      <c r="C491" s="375" t="s">
        <v>731</v>
      </c>
      <c r="D491" s="376">
        <v>3.46</v>
      </c>
    </row>
    <row r="492" spans="1:4">
      <c r="A492" s="373">
        <v>34573</v>
      </c>
      <c r="B492" s="374" t="s">
        <v>1193</v>
      </c>
      <c r="C492" s="375" t="s">
        <v>731</v>
      </c>
      <c r="D492" s="376">
        <v>3.64</v>
      </c>
    </row>
    <row r="493" spans="1:4">
      <c r="A493" s="373">
        <v>37107</v>
      </c>
      <c r="B493" s="374" t="s">
        <v>1194</v>
      </c>
      <c r="C493" s="375" t="s">
        <v>731</v>
      </c>
      <c r="D493" s="376">
        <v>4.8</v>
      </c>
    </row>
    <row r="494" spans="1:4">
      <c r="A494" s="373">
        <v>34576</v>
      </c>
      <c r="B494" s="374" t="s">
        <v>1195</v>
      </c>
      <c r="C494" s="375" t="s">
        <v>731</v>
      </c>
      <c r="D494" s="376">
        <v>5.3</v>
      </c>
    </row>
    <row r="495" spans="1:4">
      <c r="A495" s="373">
        <v>34577</v>
      </c>
      <c r="B495" s="374" t="s">
        <v>1196</v>
      </c>
      <c r="C495" s="375" t="s">
        <v>731</v>
      </c>
      <c r="D495" s="376">
        <v>5.53</v>
      </c>
    </row>
    <row r="496" spans="1:4">
      <c r="A496" s="373">
        <v>34578</v>
      </c>
      <c r="B496" s="374" t="s">
        <v>1197</v>
      </c>
      <c r="C496" s="375" t="s">
        <v>731</v>
      </c>
      <c r="D496" s="376">
        <v>6</v>
      </c>
    </row>
    <row r="497" spans="1:4">
      <c r="A497" s="373">
        <v>34579</v>
      </c>
      <c r="B497" s="374" t="s">
        <v>1198</v>
      </c>
      <c r="C497" s="375" t="s">
        <v>731</v>
      </c>
      <c r="D497" s="376">
        <v>6.4</v>
      </c>
    </row>
    <row r="498" spans="1:4">
      <c r="A498" s="373">
        <v>25067</v>
      </c>
      <c r="B498" s="374" t="s">
        <v>1199</v>
      </c>
      <c r="C498" s="375" t="s">
        <v>731</v>
      </c>
      <c r="D498" s="376">
        <v>4.28</v>
      </c>
    </row>
    <row r="499" spans="1:4">
      <c r="A499" s="373">
        <v>34580</v>
      </c>
      <c r="B499" s="374" t="s">
        <v>1200</v>
      </c>
      <c r="C499" s="375" t="s">
        <v>731</v>
      </c>
      <c r="D499" s="376">
        <v>4.78</v>
      </c>
    </row>
    <row r="500" spans="1:4">
      <c r="A500" s="373">
        <v>25071</v>
      </c>
      <c r="B500" s="374" t="s">
        <v>1201</v>
      </c>
      <c r="C500" s="375" t="s">
        <v>731</v>
      </c>
      <c r="D500" s="376">
        <v>2.38</v>
      </c>
    </row>
    <row r="501" spans="1:4">
      <c r="A501" s="373">
        <v>44171</v>
      </c>
      <c r="B501" s="374" t="s">
        <v>13606</v>
      </c>
      <c r="C501" s="375" t="s">
        <v>731</v>
      </c>
      <c r="D501" s="376">
        <v>26.11</v>
      </c>
    </row>
    <row r="502" spans="1:4">
      <c r="A502" s="373">
        <v>38395</v>
      </c>
      <c r="B502" s="374" t="s">
        <v>1202</v>
      </c>
      <c r="C502" s="375" t="s">
        <v>731</v>
      </c>
      <c r="D502" s="376">
        <v>7.6</v>
      </c>
    </row>
    <row r="503" spans="1:4">
      <c r="A503" s="373">
        <v>34583</v>
      </c>
      <c r="B503" s="374" t="s">
        <v>1203</v>
      </c>
      <c r="C503" s="375" t="s">
        <v>732</v>
      </c>
      <c r="D503" s="376">
        <v>57.06</v>
      </c>
    </row>
    <row r="504" spans="1:4">
      <c r="A504" s="373">
        <v>34584</v>
      </c>
      <c r="B504" s="374" t="s">
        <v>1204</v>
      </c>
      <c r="C504" s="375" t="s">
        <v>732</v>
      </c>
      <c r="D504" s="376">
        <v>41.84</v>
      </c>
    </row>
    <row r="505" spans="1:4" ht="30">
      <c r="A505" s="373">
        <v>709</v>
      </c>
      <c r="B505" s="374" t="s">
        <v>1205</v>
      </c>
      <c r="C505" s="375" t="s">
        <v>732</v>
      </c>
      <c r="D505" s="376">
        <v>806.26</v>
      </c>
    </row>
    <row r="506" spans="1:4">
      <c r="A506" s="373">
        <v>34599</v>
      </c>
      <c r="B506" s="374" t="s">
        <v>1206</v>
      </c>
      <c r="C506" s="375" t="s">
        <v>731</v>
      </c>
      <c r="D506" s="376">
        <v>2.44</v>
      </c>
    </row>
    <row r="507" spans="1:4">
      <c r="A507" s="373">
        <v>34592</v>
      </c>
      <c r="B507" s="374" t="s">
        <v>1207</v>
      </c>
      <c r="C507" s="375" t="s">
        <v>731</v>
      </c>
      <c r="D507" s="376">
        <v>2.72</v>
      </c>
    </row>
    <row r="508" spans="1:4">
      <c r="A508" s="373">
        <v>37103</v>
      </c>
      <c r="B508" s="374" t="s">
        <v>1208</v>
      </c>
      <c r="C508" s="375" t="s">
        <v>731</v>
      </c>
      <c r="D508" s="376">
        <v>3.11</v>
      </c>
    </row>
    <row r="509" spans="1:4">
      <c r="A509" s="373">
        <v>34555</v>
      </c>
      <c r="B509" s="374" t="s">
        <v>1209</v>
      </c>
      <c r="C509" s="375" t="s">
        <v>731</v>
      </c>
      <c r="D509" s="376">
        <v>3.95</v>
      </c>
    </row>
    <row r="510" spans="1:4">
      <c r="A510" s="373">
        <v>674</v>
      </c>
      <c r="B510" s="374" t="s">
        <v>1210</v>
      </c>
      <c r="C510" s="375" t="s">
        <v>732</v>
      </c>
      <c r="D510" s="376">
        <v>64.56</v>
      </c>
    </row>
    <row r="511" spans="1:4">
      <c r="A511" s="373">
        <v>34600</v>
      </c>
      <c r="B511" s="374" t="s">
        <v>1211</v>
      </c>
      <c r="C511" s="375" t="s">
        <v>732</v>
      </c>
      <c r="D511" s="376">
        <v>94.83</v>
      </c>
    </row>
    <row r="512" spans="1:4">
      <c r="A512" s="373">
        <v>652</v>
      </c>
      <c r="B512" s="374" t="s">
        <v>1212</v>
      </c>
      <c r="C512" s="375" t="s">
        <v>732</v>
      </c>
      <c r="D512" s="376">
        <v>145.27000000000001</v>
      </c>
    </row>
    <row r="513" spans="1:4">
      <c r="A513" s="373">
        <v>651</v>
      </c>
      <c r="B513" s="374" t="s">
        <v>1213</v>
      </c>
      <c r="C513" s="375" t="s">
        <v>731</v>
      </c>
      <c r="D513" s="376">
        <v>3</v>
      </c>
    </row>
    <row r="514" spans="1:4">
      <c r="A514" s="373">
        <v>654</v>
      </c>
      <c r="B514" s="374" t="s">
        <v>1214</v>
      </c>
      <c r="C514" s="375" t="s">
        <v>731</v>
      </c>
      <c r="D514" s="376">
        <v>3.72</v>
      </c>
    </row>
    <row r="515" spans="1:4">
      <c r="A515" s="373">
        <v>650</v>
      </c>
      <c r="B515" s="374" t="s">
        <v>1215</v>
      </c>
      <c r="C515" s="375" t="s">
        <v>731</v>
      </c>
      <c r="D515" s="376">
        <v>2.4</v>
      </c>
    </row>
    <row r="516" spans="1:4">
      <c r="A516" s="373">
        <v>718</v>
      </c>
      <c r="B516" s="374" t="s">
        <v>1216</v>
      </c>
      <c r="C516" s="375" t="s">
        <v>731</v>
      </c>
      <c r="D516" s="376">
        <v>19.52</v>
      </c>
    </row>
    <row r="517" spans="1:4">
      <c r="A517" s="373">
        <v>11981</v>
      </c>
      <c r="B517" s="374" t="s">
        <v>1217</v>
      </c>
      <c r="C517" s="375" t="s">
        <v>731</v>
      </c>
      <c r="D517" s="376">
        <v>18.96</v>
      </c>
    </row>
    <row r="518" spans="1:4">
      <c r="A518" s="373">
        <v>34586</v>
      </c>
      <c r="B518" s="374" t="s">
        <v>1218</v>
      </c>
      <c r="C518" s="375" t="s">
        <v>731</v>
      </c>
      <c r="D518" s="376">
        <v>2.2400000000000002</v>
      </c>
    </row>
    <row r="519" spans="1:4">
      <c r="A519" s="373">
        <v>38603</v>
      </c>
      <c r="B519" s="374" t="s">
        <v>1219</v>
      </c>
      <c r="C519" s="375" t="s">
        <v>731</v>
      </c>
      <c r="D519" s="376">
        <v>2.72</v>
      </c>
    </row>
    <row r="520" spans="1:4">
      <c r="A520" s="373">
        <v>34588</v>
      </c>
      <c r="B520" s="374" t="s">
        <v>1220</v>
      </c>
      <c r="C520" s="375" t="s">
        <v>731</v>
      </c>
      <c r="D520" s="376">
        <v>2.93</v>
      </c>
    </row>
    <row r="521" spans="1:4">
      <c r="A521" s="373">
        <v>34590</v>
      </c>
      <c r="B521" s="374" t="s">
        <v>1221</v>
      </c>
      <c r="C521" s="375" t="s">
        <v>731</v>
      </c>
      <c r="D521" s="376">
        <v>2.68</v>
      </c>
    </row>
    <row r="522" spans="1:4">
      <c r="A522" s="373">
        <v>34591</v>
      </c>
      <c r="B522" s="374" t="s">
        <v>1222</v>
      </c>
      <c r="C522" s="375" t="s">
        <v>731</v>
      </c>
      <c r="D522" s="376">
        <v>3.63</v>
      </c>
    </row>
    <row r="523" spans="1:4" ht="30">
      <c r="A523" s="373">
        <v>40517</v>
      </c>
      <c r="B523" s="374" t="s">
        <v>1223</v>
      </c>
      <c r="C523" s="375" t="s">
        <v>732</v>
      </c>
      <c r="D523" s="376">
        <v>36.89</v>
      </c>
    </row>
    <row r="524" spans="1:4" ht="45">
      <c r="A524" s="373">
        <v>40515</v>
      </c>
      <c r="B524" s="374" t="s">
        <v>1224</v>
      </c>
      <c r="C524" s="375" t="s">
        <v>732</v>
      </c>
      <c r="D524" s="376">
        <v>83</v>
      </c>
    </row>
    <row r="525" spans="1:4" ht="45">
      <c r="A525" s="373">
        <v>40529</v>
      </c>
      <c r="B525" s="374" t="s">
        <v>1225</v>
      </c>
      <c r="C525" s="375" t="s">
        <v>732</v>
      </c>
      <c r="D525" s="376">
        <v>53.03</v>
      </c>
    </row>
    <row r="526" spans="1:4" ht="45">
      <c r="A526" s="373">
        <v>36170</v>
      </c>
      <c r="B526" s="374" t="s">
        <v>1226</v>
      </c>
      <c r="C526" s="375" t="s">
        <v>732</v>
      </c>
      <c r="D526" s="376">
        <v>44</v>
      </c>
    </row>
    <row r="527" spans="1:4" ht="45">
      <c r="A527" s="373">
        <v>40524</v>
      </c>
      <c r="B527" s="374" t="s">
        <v>1227</v>
      </c>
      <c r="C527" s="375" t="s">
        <v>732</v>
      </c>
      <c r="D527" s="376">
        <v>51.87</v>
      </c>
    </row>
    <row r="528" spans="1:4" ht="45">
      <c r="A528" s="373">
        <v>36156</v>
      </c>
      <c r="B528" s="374" t="s">
        <v>1228</v>
      </c>
      <c r="C528" s="375" t="s">
        <v>732</v>
      </c>
      <c r="D528" s="376">
        <v>40.35</v>
      </c>
    </row>
    <row r="529" spans="1:4" ht="45">
      <c r="A529" s="373">
        <v>36155</v>
      </c>
      <c r="B529" s="374" t="s">
        <v>1229</v>
      </c>
      <c r="C529" s="375" t="s">
        <v>732</v>
      </c>
      <c r="D529" s="376">
        <v>34.83</v>
      </c>
    </row>
    <row r="530" spans="1:4" ht="45">
      <c r="A530" s="373">
        <v>36154</v>
      </c>
      <c r="B530" s="374" t="s">
        <v>1230</v>
      </c>
      <c r="C530" s="375" t="s">
        <v>732</v>
      </c>
      <c r="D530" s="376">
        <v>48.42</v>
      </c>
    </row>
    <row r="531" spans="1:4" ht="30">
      <c r="A531" s="373">
        <v>695</v>
      </c>
      <c r="B531" s="374" t="s">
        <v>1231</v>
      </c>
      <c r="C531" s="375" t="s">
        <v>732</v>
      </c>
      <c r="D531" s="376">
        <v>35.56</v>
      </c>
    </row>
    <row r="532" spans="1:4" ht="30">
      <c r="A532" s="373">
        <v>679</v>
      </c>
      <c r="B532" s="374" t="s">
        <v>1232</v>
      </c>
      <c r="C532" s="375" t="s">
        <v>732</v>
      </c>
      <c r="D532" s="376">
        <v>53.03</v>
      </c>
    </row>
    <row r="533" spans="1:4" ht="30">
      <c r="A533" s="373">
        <v>711</v>
      </c>
      <c r="B533" s="374" t="s">
        <v>1233</v>
      </c>
      <c r="C533" s="375" t="s">
        <v>732</v>
      </c>
      <c r="D533" s="376">
        <v>35.08</v>
      </c>
    </row>
    <row r="534" spans="1:4" ht="30">
      <c r="A534" s="373">
        <v>712</v>
      </c>
      <c r="B534" s="374" t="s">
        <v>1234</v>
      </c>
      <c r="C534" s="375" t="s">
        <v>732</v>
      </c>
      <c r="D534" s="376">
        <v>44.19</v>
      </c>
    </row>
    <row r="535" spans="1:4" ht="30">
      <c r="A535" s="373">
        <v>12614</v>
      </c>
      <c r="B535" s="374" t="s">
        <v>13607</v>
      </c>
      <c r="C535" s="375" t="s">
        <v>731</v>
      </c>
      <c r="D535" s="376">
        <v>61.76</v>
      </c>
    </row>
    <row r="536" spans="1:4">
      <c r="A536" s="373">
        <v>6140</v>
      </c>
      <c r="B536" s="374" t="s">
        <v>1235</v>
      </c>
      <c r="C536" s="375" t="s">
        <v>731</v>
      </c>
      <c r="D536" s="376">
        <v>4.26</v>
      </c>
    </row>
    <row r="537" spans="1:4">
      <c r="A537" s="373">
        <v>38399</v>
      </c>
      <c r="B537" s="374" t="s">
        <v>1236</v>
      </c>
      <c r="C537" s="375" t="s">
        <v>731</v>
      </c>
      <c r="D537" s="376">
        <v>209.95</v>
      </c>
    </row>
    <row r="538" spans="1:4" ht="45">
      <c r="A538" s="373">
        <v>735</v>
      </c>
      <c r="B538" s="374" t="s">
        <v>1237</v>
      </c>
      <c r="C538" s="375" t="s">
        <v>731</v>
      </c>
      <c r="D538" s="376">
        <v>2568.27</v>
      </c>
    </row>
    <row r="539" spans="1:4" ht="30">
      <c r="A539" s="373">
        <v>736</v>
      </c>
      <c r="B539" s="374" t="s">
        <v>1238</v>
      </c>
      <c r="C539" s="375" t="s">
        <v>731</v>
      </c>
      <c r="D539" s="376">
        <v>2159.4499999999998</v>
      </c>
    </row>
    <row r="540" spans="1:4" ht="30">
      <c r="A540" s="373">
        <v>729</v>
      </c>
      <c r="B540" s="374" t="s">
        <v>1239</v>
      </c>
      <c r="C540" s="375" t="s">
        <v>731</v>
      </c>
      <c r="D540" s="376">
        <v>880</v>
      </c>
    </row>
    <row r="541" spans="1:4" ht="30">
      <c r="A541" s="373">
        <v>39925</v>
      </c>
      <c r="B541" s="374" t="s">
        <v>1240</v>
      </c>
      <c r="C541" s="375" t="s">
        <v>731</v>
      </c>
      <c r="D541" s="376">
        <v>12715.92</v>
      </c>
    </row>
    <row r="542" spans="1:4" ht="30">
      <c r="A542" s="373">
        <v>731</v>
      </c>
      <c r="B542" s="374" t="s">
        <v>1241</v>
      </c>
      <c r="C542" s="375" t="s">
        <v>731</v>
      </c>
      <c r="D542" s="376">
        <v>856.46</v>
      </c>
    </row>
    <row r="543" spans="1:4" ht="45">
      <c r="A543" s="373">
        <v>10575</v>
      </c>
      <c r="B543" s="374" t="s">
        <v>1242</v>
      </c>
      <c r="C543" s="375" t="s">
        <v>731</v>
      </c>
      <c r="D543" s="376">
        <v>1336.56</v>
      </c>
    </row>
    <row r="544" spans="1:4" ht="45">
      <c r="A544" s="373">
        <v>733</v>
      </c>
      <c r="B544" s="374" t="s">
        <v>1243</v>
      </c>
      <c r="C544" s="375" t="s">
        <v>731</v>
      </c>
      <c r="D544" s="376">
        <v>1463.38</v>
      </c>
    </row>
    <row r="545" spans="1:4" ht="30">
      <c r="A545" s="373">
        <v>732</v>
      </c>
      <c r="B545" s="374" t="s">
        <v>1244</v>
      </c>
      <c r="C545" s="375" t="s">
        <v>731</v>
      </c>
      <c r="D545" s="376">
        <v>1443.7</v>
      </c>
    </row>
    <row r="546" spans="1:4" ht="30">
      <c r="A546" s="373">
        <v>737</v>
      </c>
      <c r="B546" s="374" t="s">
        <v>1245</v>
      </c>
      <c r="C546" s="375" t="s">
        <v>731</v>
      </c>
      <c r="D546" s="376">
        <v>8095.85</v>
      </c>
    </row>
    <row r="547" spans="1:4" ht="30">
      <c r="A547" s="373">
        <v>738</v>
      </c>
      <c r="B547" s="374" t="s">
        <v>1246</v>
      </c>
      <c r="C547" s="375" t="s">
        <v>731</v>
      </c>
      <c r="D547" s="376">
        <v>3753.99</v>
      </c>
    </row>
    <row r="548" spans="1:4" ht="45">
      <c r="A548" s="373">
        <v>740</v>
      </c>
      <c r="B548" s="374" t="s">
        <v>1247</v>
      </c>
      <c r="C548" s="375" t="s">
        <v>731</v>
      </c>
      <c r="D548" s="376">
        <v>7616.07</v>
      </c>
    </row>
    <row r="549" spans="1:4" ht="30">
      <c r="A549" s="373">
        <v>734</v>
      </c>
      <c r="B549" s="374" t="s">
        <v>1248</v>
      </c>
      <c r="C549" s="375" t="s">
        <v>731</v>
      </c>
      <c r="D549" s="376">
        <v>1547.64</v>
      </c>
    </row>
    <row r="550" spans="1:4">
      <c r="A550" s="373">
        <v>39008</v>
      </c>
      <c r="B550" s="374" t="s">
        <v>1249</v>
      </c>
      <c r="C550" s="375" t="s">
        <v>731</v>
      </c>
      <c r="D550" s="376">
        <v>58330.61</v>
      </c>
    </row>
    <row r="551" spans="1:4">
      <c r="A551" s="373">
        <v>39009</v>
      </c>
      <c r="B551" s="374" t="s">
        <v>1250</v>
      </c>
      <c r="C551" s="375" t="s">
        <v>731</v>
      </c>
      <c r="D551" s="376">
        <v>62494.02</v>
      </c>
    </row>
    <row r="552" spans="1:4" ht="45">
      <c r="A552" s="373">
        <v>10587</v>
      </c>
      <c r="B552" s="374" t="s">
        <v>1251</v>
      </c>
      <c r="C552" s="375" t="s">
        <v>731</v>
      </c>
      <c r="D552" s="376">
        <v>4394.22</v>
      </c>
    </row>
    <row r="553" spans="1:4" ht="45">
      <c r="A553" s="373">
        <v>759</v>
      </c>
      <c r="B553" s="374" t="s">
        <v>1252</v>
      </c>
      <c r="C553" s="375" t="s">
        <v>731</v>
      </c>
      <c r="D553" s="376">
        <v>6318.02</v>
      </c>
    </row>
    <row r="554" spans="1:4" ht="45">
      <c r="A554" s="373">
        <v>761</v>
      </c>
      <c r="B554" s="374" t="s">
        <v>1253</v>
      </c>
      <c r="C554" s="375" t="s">
        <v>731</v>
      </c>
      <c r="D554" s="376">
        <v>10709.58</v>
      </c>
    </row>
    <row r="555" spans="1:4" ht="45">
      <c r="A555" s="373">
        <v>750</v>
      </c>
      <c r="B555" s="374" t="s">
        <v>1254</v>
      </c>
      <c r="C555" s="375" t="s">
        <v>731</v>
      </c>
      <c r="D555" s="376">
        <v>10167.89</v>
      </c>
    </row>
    <row r="556" spans="1:4" ht="45">
      <c r="A556" s="373">
        <v>755</v>
      </c>
      <c r="B556" s="374" t="s">
        <v>1255</v>
      </c>
      <c r="C556" s="375" t="s">
        <v>731</v>
      </c>
      <c r="D556" s="376">
        <v>41724.089999999997</v>
      </c>
    </row>
    <row r="557" spans="1:4" ht="45">
      <c r="A557" s="373">
        <v>749</v>
      </c>
      <c r="B557" s="374" t="s">
        <v>1256</v>
      </c>
      <c r="C557" s="375" t="s">
        <v>731</v>
      </c>
      <c r="D557" s="376">
        <v>15345.35</v>
      </c>
    </row>
    <row r="558" spans="1:4" ht="45">
      <c r="A558" s="373">
        <v>756</v>
      </c>
      <c r="B558" s="374" t="s">
        <v>1257</v>
      </c>
      <c r="C558" s="375" t="s">
        <v>731</v>
      </c>
      <c r="D558" s="376">
        <v>45505.71</v>
      </c>
    </row>
    <row r="559" spans="1:4" ht="30">
      <c r="A559" s="373">
        <v>757</v>
      </c>
      <c r="B559" s="374" t="s">
        <v>1258</v>
      </c>
      <c r="C559" s="375" t="s">
        <v>731</v>
      </c>
      <c r="D559" s="376">
        <v>20662.5</v>
      </c>
    </row>
    <row r="560" spans="1:4" ht="45">
      <c r="A560" s="373">
        <v>10588</v>
      </c>
      <c r="B560" s="374" t="s">
        <v>1259</v>
      </c>
      <c r="C560" s="375" t="s">
        <v>731</v>
      </c>
      <c r="D560" s="376">
        <v>4561.76</v>
      </c>
    </row>
    <row r="561" spans="1:4" ht="45">
      <c r="A561" s="373">
        <v>10592</v>
      </c>
      <c r="B561" s="374" t="s">
        <v>1260</v>
      </c>
      <c r="C561" s="375" t="s">
        <v>731</v>
      </c>
      <c r="D561" s="376">
        <v>5510</v>
      </c>
    </row>
    <row r="562" spans="1:4" ht="45">
      <c r="A562" s="373">
        <v>10589</v>
      </c>
      <c r="B562" s="374" t="s">
        <v>1261</v>
      </c>
      <c r="C562" s="375" t="s">
        <v>731</v>
      </c>
      <c r="D562" s="376">
        <v>7402.34</v>
      </c>
    </row>
    <row r="563" spans="1:4" ht="30">
      <c r="A563" s="373">
        <v>760</v>
      </c>
      <c r="B563" s="374" t="s">
        <v>1262</v>
      </c>
      <c r="C563" s="375" t="s">
        <v>731</v>
      </c>
      <c r="D563" s="376">
        <v>41325</v>
      </c>
    </row>
    <row r="564" spans="1:4" ht="45">
      <c r="A564" s="373">
        <v>751</v>
      </c>
      <c r="B564" s="374" t="s">
        <v>1263</v>
      </c>
      <c r="C564" s="375" t="s">
        <v>731</v>
      </c>
      <c r="D564" s="376">
        <v>6508.68</v>
      </c>
    </row>
    <row r="565" spans="1:4" ht="45">
      <c r="A565" s="373">
        <v>754</v>
      </c>
      <c r="B565" s="374" t="s">
        <v>1264</v>
      </c>
      <c r="C565" s="375" t="s">
        <v>731</v>
      </c>
      <c r="D565" s="376">
        <v>10331.25</v>
      </c>
    </row>
    <row r="566" spans="1:4">
      <c r="A566" s="373">
        <v>44489</v>
      </c>
      <c r="B566" s="374" t="s">
        <v>1265</v>
      </c>
      <c r="C566" s="375" t="s">
        <v>731</v>
      </c>
      <c r="D566" s="376">
        <v>218767.6</v>
      </c>
    </row>
    <row r="567" spans="1:4" ht="30">
      <c r="A567" s="373">
        <v>39917</v>
      </c>
      <c r="B567" s="374" t="s">
        <v>1266</v>
      </c>
      <c r="C567" s="375" t="s">
        <v>731</v>
      </c>
      <c r="D567" s="376">
        <v>89600.02</v>
      </c>
    </row>
    <row r="568" spans="1:4">
      <c r="A568" s="373">
        <v>38167</v>
      </c>
      <c r="B568" s="374" t="s">
        <v>1267</v>
      </c>
      <c r="C568" s="375" t="s">
        <v>1132</v>
      </c>
      <c r="D568" s="376">
        <v>27.25</v>
      </c>
    </row>
    <row r="569" spans="1:4">
      <c r="A569" s="373">
        <v>36145</v>
      </c>
      <c r="B569" s="374" t="s">
        <v>1268</v>
      </c>
      <c r="C569" s="375" t="s">
        <v>1132</v>
      </c>
      <c r="D569" s="376">
        <v>43.2</v>
      </c>
    </row>
    <row r="570" spans="1:4">
      <c r="A570" s="373">
        <v>12893</v>
      </c>
      <c r="B570" s="374" t="s">
        <v>1269</v>
      </c>
      <c r="C570" s="375" t="s">
        <v>1132</v>
      </c>
      <c r="D570" s="376">
        <v>72</v>
      </c>
    </row>
    <row r="571" spans="1:4">
      <c r="A571" s="373">
        <v>11685</v>
      </c>
      <c r="B571" s="374" t="s">
        <v>1270</v>
      </c>
      <c r="C571" s="375" t="s">
        <v>731</v>
      </c>
      <c r="D571" s="376">
        <v>60.77</v>
      </c>
    </row>
    <row r="572" spans="1:4">
      <c r="A572" s="373">
        <v>11680</v>
      </c>
      <c r="B572" s="374" t="s">
        <v>1271</v>
      </c>
      <c r="C572" s="375" t="s">
        <v>731</v>
      </c>
      <c r="D572" s="376">
        <v>17.59</v>
      </c>
    </row>
    <row r="573" spans="1:4">
      <c r="A573" s="373">
        <v>11679</v>
      </c>
      <c r="B573" s="374" t="s">
        <v>1272</v>
      </c>
      <c r="C573" s="375" t="s">
        <v>731</v>
      </c>
      <c r="D573" s="376">
        <v>23.85</v>
      </c>
    </row>
    <row r="574" spans="1:4">
      <c r="A574" s="373">
        <v>2512</v>
      </c>
      <c r="B574" s="374" t="s">
        <v>1273</v>
      </c>
      <c r="C574" s="375" t="s">
        <v>731</v>
      </c>
      <c r="D574" s="376">
        <v>48.75</v>
      </c>
    </row>
    <row r="575" spans="1:4">
      <c r="A575" s="373">
        <v>4374</v>
      </c>
      <c r="B575" s="374" t="s">
        <v>1274</v>
      </c>
      <c r="C575" s="375" t="s">
        <v>731</v>
      </c>
      <c r="D575" s="376">
        <v>0.62</v>
      </c>
    </row>
    <row r="576" spans="1:4" ht="30">
      <c r="A576" s="373">
        <v>7568</v>
      </c>
      <c r="B576" s="374" t="s">
        <v>1275</v>
      </c>
      <c r="C576" s="375" t="s">
        <v>731</v>
      </c>
      <c r="D576" s="376">
        <v>1.04</v>
      </c>
    </row>
    <row r="577" spans="1:4" ht="30">
      <c r="A577" s="373">
        <v>7584</v>
      </c>
      <c r="B577" s="374" t="s">
        <v>1276</v>
      </c>
      <c r="C577" s="375" t="s">
        <v>731</v>
      </c>
      <c r="D577" s="376">
        <v>1.59</v>
      </c>
    </row>
    <row r="578" spans="1:4">
      <c r="A578" s="373">
        <v>11945</v>
      </c>
      <c r="B578" s="374" t="s">
        <v>1277</v>
      </c>
      <c r="C578" s="375" t="s">
        <v>731</v>
      </c>
      <c r="D578" s="376">
        <v>0.1</v>
      </c>
    </row>
    <row r="579" spans="1:4">
      <c r="A579" s="373">
        <v>11946</v>
      </c>
      <c r="B579" s="374" t="s">
        <v>1278</v>
      </c>
      <c r="C579" s="375" t="s">
        <v>731</v>
      </c>
      <c r="D579" s="376">
        <v>0.11</v>
      </c>
    </row>
    <row r="580" spans="1:4">
      <c r="A580" s="373">
        <v>4375</v>
      </c>
      <c r="B580" s="374" t="s">
        <v>1279</v>
      </c>
      <c r="C580" s="375" t="s">
        <v>731</v>
      </c>
      <c r="D580" s="376">
        <v>0.17</v>
      </c>
    </row>
    <row r="581" spans="1:4" ht="30">
      <c r="A581" s="373">
        <v>11950</v>
      </c>
      <c r="B581" s="374" t="s">
        <v>1280</v>
      </c>
      <c r="C581" s="375" t="s">
        <v>731</v>
      </c>
      <c r="D581" s="376">
        <v>0.35</v>
      </c>
    </row>
    <row r="582" spans="1:4">
      <c r="A582" s="373">
        <v>4376</v>
      </c>
      <c r="B582" s="374" t="s">
        <v>1281</v>
      </c>
      <c r="C582" s="375" t="s">
        <v>731</v>
      </c>
      <c r="D582" s="376">
        <v>0.33</v>
      </c>
    </row>
    <row r="583" spans="1:4" ht="30">
      <c r="A583" s="373">
        <v>7583</v>
      </c>
      <c r="B583" s="374" t="s">
        <v>1282</v>
      </c>
      <c r="C583" s="375" t="s">
        <v>731</v>
      </c>
      <c r="D583" s="376">
        <v>0.71</v>
      </c>
    </row>
    <row r="584" spans="1:4" ht="30">
      <c r="A584" s="373">
        <v>4350</v>
      </c>
      <c r="B584" s="374" t="s">
        <v>1283</v>
      </c>
      <c r="C584" s="375" t="s">
        <v>731</v>
      </c>
      <c r="D584" s="376">
        <v>0.59</v>
      </c>
    </row>
    <row r="585" spans="1:4">
      <c r="A585" s="373">
        <v>44400</v>
      </c>
      <c r="B585" s="374" t="s">
        <v>13608</v>
      </c>
      <c r="C585" s="375" t="s">
        <v>731</v>
      </c>
      <c r="D585" s="376">
        <v>33.81</v>
      </c>
    </row>
    <row r="586" spans="1:4">
      <c r="A586" s="373">
        <v>39886</v>
      </c>
      <c r="B586" s="374" t="s">
        <v>1284</v>
      </c>
      <c r="C586" s="375" t="s">
        <v>731</v>
      </c>
      <c r="D586" s="376">
        <v>5.71</v>
      </c>
    </row>
    <row r="587" spans="1:4">
      <c r="A587" s="373">
        <v>39887</v>
      </c>
      <c r="B587" s="374" t="s">
        <v>1285</v>
      </c>
      <c r="C587" s="375" t="s">
        <v>731</v>
      </c>
      <c r="D587" s="376">
        <v>8.57</v>
      </c>
    </row>
    <row r="588" spans="1:4">
      <c r="A588" s="373">
        <v>39888</v>
      </c>
      <c r="B588" s="374" t="s">
        <v>1286</v>
      </c>
      <c r="C588" s="375" t="s">
        <v>731</v>
      </c>
      <c r="D588" s="376">
        <v>19.600000000000001</v>
      </c>
    </row>
    <row r="589" spans="1:4">
      <c r="A589" s="373">
        <v>39890</v>
      </c>
      <c r="B589" s="374" t="s">
        <v>1287</v>
      </c>
      <c r="C589" s="375" t="s">
        <v>731</v>
      </c>
      <c r="D589" s="376">
        <v>33.46</v>
      </c>
    </row>
    <row r="590" spans="1:4">
      <c r="A590" s="373">
        <v>39891</v>
      </c>
      <c r="B590" s="374" t="s">
        <v>1288</v>
      </c>
      <c r="C590" s="375" t="s">
        <v>731</v>
      </c>
      <c r="D590" s="376">
        <v>47.18</v>
      </c>
    </row>
    <row r="591" spans="1:4">
      <c r="A591" s="373">
        <v>39892</v>
      </c>
      <c r="B591" s="374" t="s">
        <v>1289</v>
      </c>
      <c r="C591" s="375" t="s">
        <v>731</v>
      </c>
      <c r="D591" s="376">
        <v>147.07</v>
      </c>
    </row>
    <row r="592" spans="1:4">
      <c r="A592" s="373">
        <v>790</v>
      </c>
      <c r="B592" s="374" t="s">
        <v>1290</v>
      </c>
      <c r="C592" s="375" t="s">
        <v>731</v>
      </c>
      <c r="D592" s="376">
        <v>21.7</v>
      </c>
    </row>
    <row r="593" spans="1:4">
      <c r="A593" s="373">
        <v>766</v>
      </c>
      <c r="B593" s="374" t="s">
        <v>1291</v>
      </c>
      <c r="C593" s="375" t="s">
        <v>731</v>
      </c>
      <c r="D593" s="376">
        <v>21.7</v>
      </c>
    </row>
    <row r="594" spans="1:4">
      <c r="A594" s="373">
        <v>791</v>
      </c>
      <c r="B594" s="374" t="s">
        <v>1292</v>
      </c>
      <c r="C594" s="375" t="s">
        <v>731</v>
      </c>
      <c r="D594" s="376">
        <v>21.7</v>
      </c>
    </row>
    <row r="595" spans="1:4">
      <c r="A595" s="373">
        <v>767</v>
      </c>
      <c r="B595" s="374" t="s">
        <v>1293</v>
      </c>
      <c r="C595" s="375" t="s">
        <v>731</v>
      </c>
      <c r="D595" s="376">
        <v>21.7</v>
      </c>
    </row>
    <row r="596" spans="1:4">
      <c r="A596" s="373">
        <v>768</v>
      </c>
      <c r="B596" s="374" t="s">
        <v>1294</v>
      </c>
      <c r="C596" s="375" t="s">
        <v>731</v>
      </c>
      <c r="D596" s="376">
        <v>17.04</v>
      </c>
    </row>
    <row r="597" spans="1:4">
      <c r="A597" s="373">
        <v>789</v>
      </c>
      <c r="B597" s="374" t="s">
        <v>1295</v>
      </c>
      <c r="C597" s="375" t="s">
        <v>731</v>
      </c>
      <c r="D597" s="376">
        <v>16.68</v>
      </c>
    </row>
    <row r="598" spans="1:4">
      <c r="A598" s="373">
        <v>769</v>
      </c>
      <c r="B598" s="374" t="s">
        <v>1296</v>
      </c>
      <c r="C598" s="375" t="s">
        <v>731</v>
      </c>
      <c r="D598" s="376">
        <v>17.04</v>
      </c>
    </row>
    <row r="599" spans="1:4">
      <c r="A599" s="373">
        <v>770</v>
      </c>
      <c r="B599" s="374" t="s">
        <v>1297</v>
      </c>
      <c r="C599" s="375" t="s">
        <v>731</v>
      </c>
      <c r="D599" s="376">
        <v>6.01</v>
      </c>
    </row>
    <row r="600" spans="1:4">
      <c r="A600" s="373">
        <v>12394</v>
      </c>
      <c r="B600" s="374" t="s">
        <v>1298</v>
      </c>
      <c r="C600" s="375" t="s">
        <v>731</v>
      </c>
      <c r="D600" s="376">
        <v>6.01</v>
      </c>
    </row>
    <row r="601" spans="1:4">
      <c r="A601" s="373">
        <v>764</v>
      </c>
      <c r="B601" s="374" t="s">
        <v>1299</v>
      </c>
      <c r="C601" s="375" t="s">
        <v>731</v>
      </c>
      <c r="D601" s="376">
        <v>10.49</v>
      </c>
    </row>
    <row r="602" spans="1:4">
      <c r="A602" s="373">
        <v>765</v>
      </c>
      <c r="B602" s="374" t="s">
        <v>1300</v>
      </c>
      <c r="C602" s="375" t="s">
        <v>731</v>
      </c>
      <c r="D602" s="376">
        <v>10.49</v>
      </c>
    </row>
    <row r="603" spans="1:4">
      <c r="A603" s="373">
        <v>787</v>
      </c>
      <c r="B603" s="374" t="s">
        <v>1301</v>
      </c>
      <c r="C603" s="375" t="s">
        <v>731</v>
      </c>
      <c r="D603" s="376">
        <v>46.86</v>
      </c>
    </row>
    <row r="604" spans="1:4">
      <c r="A604" s="373">
        <v>774</v>
      </c>
      <c r="B604" s="374" t="s">
        <v>1302</v>
      </c>
      <c r="C604" s="375" t="s">
        <v>731</v>
      </c>
      <c r="D604" s="376">
        <v>46.86</v>
      </c>
    </row>
    <row r="605" spans="1:4">
      <c r="A605" s="373">
        <v>773</v>
      </c>
      <c r="B605" s="374" t="s">
        <v>1303</v>
      </c>
      <c r="C605" s="375" t="s">
        <v>731</v>
      </c>
      <c r="D605" s="376">
        <v>46.86</v>
      </c>
    </row>
    <row r="606" spans="1:4">
      <c r="A606" s="373">
        <v>775</v>
      </c>
      <c r="B606" s="374" t="s">
        <v>1304</v>
      </c>
      <c r="C606" s="375" t="s">
        <v>731</v>
      </c>
      <c r="D606" s="376">
        <v>46.86</v>
      </c>
    </row>
    <row r="607" spans="1:4">
      <c r="A607" s="373">
        <v>788</v>
      </c>
      <c r="B607" s="374" t="s">
        <v>1305</v>
      </c>
      <c r="C607" s="375" t="s">
        <v>731</v>
      </c>
      <c r="D607" s="376">
        <v>29.12</v>
      </c>
    </row>
    <row r="608" spans="1:4">
      <c r="A608" s="373">
        <v>772</v>
      </c>
      <c r="B608" s="374" t="s">
        <v>1306</v>
      </c>
      <c r="C608" s="375" t="s">
        <v>731</v>
      </c>
      <c r="D608" s="376">
        <v>29.12</v>
      </c>
    </row>
    <row r="609" spans="1:4">
      <c r="A609" s="373">
        <v>771</v>
      </c>
      <c r="B609" s="374" t="s">
        <v>1307</v>
      </c>
      <c r="C609" s="375" t="s">
        <v>731</v>
      </c>
      <c r="D609" s="376">
        <v>29.12</v>
      </c>
    </row>
    <row r="610" spans="1:4">
      <c r="A610" s="373">
        <v>779</v>
      </c>
      <c r="B610" s="374" t="s">
        <v>1308</v>
      </c>
      <c r="C610" s="375" t="s">
        <v>731</v>
      </c>
      <c r="D610" s="376">
        <v>7.24</v>
      </c>
    </row>
    <row r="611" spans="1:4">
      <c r="A611" s="373">
        <v>776</v>
      </c>
      <c r="B611" s="374" t="s">
        <v>1309</v>
      </c>
      <c r="C611" s="375" t="s">
        <v>731</v>
      </c>
      <c r="D611" s="376">
        <v>69.08</v>
      </c>
    </row>
    <row r="612" spans="1:4">
      <c r="A612" s="373">
        <v>777</v>
      </c>
      <c r="B612" s="374" t="s">
        <v>1310</v>
      </c>
      <c r="C612" s="375" t="s">
        <v>731</v>
      </c>
      <c r="D612" s="376">
        <v>67.150000000000006</v>
      </c>
    </row>
    <row r="613" spans="1:4">
      <c r="A613" s="373">
        <v>780</v>
      </c>
      <c r="B613" s="374" t="s">
        <v>1311</v>
      </c>
      <c r="C613" s="375" t="s">
        <v>731</v>
      </c>
      <c r="D613" s="376">
        <v>67.489999999999995</v>
      </c>
    </row>
    <row r="614" spans="1:4">
      <c r="A614" s="373">
        <v>778</v>
      </c>
      <c r="B614" s="374" t="s">
        <v>1312</v>
      </c>
      <c r="C614" s="375" t="s">
        <v>731</v>
      </c>
      <c r="D614" s="376">
        <v>69.08</v>
      </c>
    </row>
    <row r="615" spans="1:4">
      <c r="A615" s="373">
        <v>781</v>
      </c>
      <c r="B615" s="374" t="s">
        <v>1313</v>
      </c>
      <c r="C615" s="375" t="s">
        <v>731</v>
      </c>
      <c r="D615" s="376">
        <v>127.63</v>
      </c>
    </row>
    <row r="616" spans="1:4">
      <c r="A616" s="373">
        <v>786</v>
      </c>
      <c r="B616" s="374" t="s">
        <v>1314</v>
      </c>
      <c r="C616" s="375" t="s">
        <v>731</v>
      </c>
      <c r="D616" s="376">
        <v>127.63</v>
      </c>
    </row>
    <row r="617" spans="1:4">
      <c r="A617" s="373">
        <v>782</v>
      </c>
      <c r="B617" s="374" t="s">
        <v>1315</v>
      </c>
      <c r="C617" s="375" t="s">
        <v>731</v>
      </c>
      <c r="D617" s="376">
        <v>127.63</v>
      </c>
    </row>
    <row r="618" spans="1:4">
      <c r="A618" s="373">
        <v>783</v>
      </c>
      <c r="B618" s="374" t="s">
        <v>1316</v>
      </c>
      <c r="C618" s="375" t="s">
        <v>731</v>
      </c>
      <c r="D618" s="376">
        <v>349.3</v>
      </c>
    </row>
    <row r="619" spans="1:4">
      <c r="A619" s="373">
        <v>785</v>
      </c>
      <c r="B619" s="374" t="s">
        <v>1317</v>
      </c>
      <c r="C619" s="375" t="s">
        <v>731</v>
      </c>
      <c r="D619" s="376">
        <v>369.07</v>
      </c>
    </row>
    <row r="620" spans="1:4">
      <c r="A620" s="373">
        <v>784</v>
      </c>
      <c r="B620" s="374" t="s">
        <v>1318</v>
      </c>
      <c r="C620" s="375" t="s">
        <v>731</v>
      </c>
      <c r="D620" s="376">
        <v>395.92</v>
      </c>
    </row>
    <row r="621" spans="1:4">
      <c r="A621" s="373">
        <v>828</v>
      </c>
      <c r="B621" s="374" t="s">
        <v>1319</v>
      </c>
      <c r="C621" s="375" t="s">
        <v>731</v>
      </c>
      <c r="D621" s="376">
        <v>0.67</v>
      </c>
    </row>
    <row r="622" spans="1:4">
      <c r="A622" s="373">
        <v>829</v>
      </c>
      <c r="B622" s="374" t="s">
        <v>1320</v>
      </c>
      <c r="C622" s="375" t="s">
        <v>731</v>
      </c>
      <c r="D622" s="376">
        <v>1.07</v>
      </c>
    </row>
    <row r="623" spans="1:4">
      <c r="A623" s="373">
        <v>812</v>
      </c>
      <c r="B623" s="374" t="s">
        <v>1321</v>
      </c>
      <c r="C623" s="375" t="s">
        <v>731</v>
      </c>
      <c r="D623" s="376">
        <v>2.37</v>
      </c>
    </row>
    <row r="624" spans="1:4">
      <c r="A624" s="373">
        <v>819</v>
      </c>
      <c r="B624" s="374" t="s">
        <v>1322</v>
      </c>
      <c r="C624" s="375" t="s">
        <v>731</v>
      </c>
      <c r="D624" s="376">
        <v>4.1100000000000003</v>
      </c>
    </row>
    <row r="625" spans="1:4">
      <c r="A625" s="373">
        <v>818</v>
      </c>
      <c r="B625" s="374" t="s">
        <v>1323</v>
      </c>
      <c r="C625" s="375" t="s">
        <v>731</v>
      </c>
      <c r="D625" s="376">
        <v>7.67</v>
      </c>
    </row>
    <row r="626" spans="1:4">
      <c r="A626" s="373">
        <v>832</v>
      </c>
      <c r="B626" s="374" t="s">
        <v>1324</v>
      </c>
      <c r="C626" s="375" t="s">
        <v>731</v>
      </c>
      <c r="D626" s="376">
        <v>3.16</v>
      </c>
    </row>
    <row r="627" spans="1:4">
      <c r="A627" s="373">
        <v>834</v>
      </c>
      <c r="B627" s="374" t="s">
        <v>1325</v>
      </c>
      <c r="C627" s="375" t="s">
        <v>731</v>
      </c>
      <c r="D627" s="376">
        <v>4.0999999999999996</v>
      </c>
    </row>
    <row r="628" spans="1:4">
      <c r="A628" s="373">
        <v>813</v>
      </c>
      <c r="B628" s="374" t="s">
        <v>1326</v>
      </c>
      <c r="C628" s="375" t="s">
        <v>731</v>
      </c>
      <c r="D628" s="376">
        <v>4.7699999999999996</v>
      </c>
    </row>
    <row r="629" spans="1:4">
      <c r="A629" s="373">
        <v>820</v>
      </c>
      <c r="B629" s="374" t="s">
        <v>1327</v>
      </c>
      <c r="C629" s="375" t="s">
        <v>731</v>
      </c>
      <c r="D629" s="376">
        <v>6.42</v>
      </c>
    </row>
    <row r="630" spans="1:4">
      <c r="A630" s="373">
        <v>816</v>
      </c>
      <c r="B630" s="374" t="s">
        <v>1328</v>
      </c>
      <c r="C630" s="375" t="s">
        <v>731</v>
      </c>
      <c r="D630" s="376">
        <v>11.44</v>
      </c>
    </row>
    <row r="631" spans="1:4">
      <c r="A631" s="373">
        <v>814</v>
      </c>
      <c r="B631" s="374" t="s">
        <v>1329</v>
      </c>
      <c r="C631" s="375" t="s">
        <v>731</v>
      </c>
      <c r="D631" s="376">
        <v>14.21</v>
      </c>
    </row>
    <row r="632" spans="1:4">
      <c r="A632" s="373">
        <v>822</v>
      </c>
      <c r="B632" s="374" t="s">
        <v>1330</v>
      </c>
      <c r="C632" s="375" t="s">
        <v>731</v>
      </c>
      <c r="D632" s="376">
        <v>18.559999999999999</v>
      </c>
    </row>
    <row r="633" spans="1:4">
      <c r="A633" s="373">
        <v>821</v>
      </c>
      <c r="B633" s="374" t="s">
        <v>1331</v>
      </c>
      <c r="C633" s="375" t="s">
        <v>731</v>
      </c>
      <c r="D633" s="376">
        <v>21.22</v>
      </c>
    </row>
    <row r="634" spans="1:4">
      <c r="A634" s="373">
        <v>20086</v>
      </c>
      <c r="B634" s="374" t="s">
        <v>1332</v>
      </c>
      <c r="C634" s="375" t="s">
        <v>731</v>
      </c>
      <c r="D634" s="376">
        <v>3.53</v>
      </c>
    </row>
    <row r="635" spans="1:4">
      <c r="A635" s="373">
        <v>39191</v>
      </c>
      <c r="B635" s="374" t="s">
        <v>1333</v>
      </c>
      <c r="C635" s="375" t="s">
        <v>731</v>
      </c>
      <c r="D635" s="376">
        <v>20.93</v>
      </c>
    </row>
    <row r="636" spans="1:4">
      <c r="A636" s="373">
        <v>39190</v>
      </c>
      <c r="B636" s="374" t="s">
        <v>1334</v>
      </c>
      <c r="C636" s="375" t="s">
        <v>731</v>
      </c>
      <c r="D636" s="376">
        <v>21.86</v>
      </c>
    </row>
    <row r="637" spans="1:4">
      <c r="A637" s="373">
        <v>39189</v>
      </c>
      <c r="B637" s="374" t="s">
        <v>1335</v>
      </c>
      <c r="C637" s="375" t="s">
        <v>731</v>
      </c>
      <c r="D637" s="376">
        <v>23.14</v>
      </c>
    </row>
    <row r="638" spans="1:4">
      <c r="A638" s="373">
        <v>39186</v>
      </c>
      <c r="B638" s="374" t="s">
        <v>1336</v>
      </c>
      <c r="C638" s="375" t="s">
        <v>731</v>
      </c>
      <c r="D638" s="376">
        <v>20.7</v>
      </c>
    </row>
    <row r="639" spans="1:4">
      <c r="A639" s="373">
        <v>39188</v>
      </c>
      <c r="B639" s="374" t="s">
        <v>1337</v>
      </c>
      <c r="C639" s="375" t="s">
        <v>731</v>
      </c>
      <c r="D639" s="376">
        <v>17.03</v>
      </c>
    </row>
    <row r="640" spans="1:4">
      <c r="A640" s="373">
        <v>39187</v>
      </c>
      <c r="B640" s="374" t="s">
        <v>1338</v>
      </c>
      <c r="C640" s="375" t="s">
        <v>731</v>
      </c>
      <c r="D640" s="376">
        <v>17.850000000000001</v>
      </c>
    </row>
    <row r="641" spans="1:4">
      <c r="A641" s="373">
        <v>39184</v>
      </c>
      <c r="B641" s="374" t="s">
        <v>1339</v>
      </c>
      <c r="C641" s="375" t="s">
        <v>731</v>
      </c>
      <c r="D641" s="376">
        <v>6.72</v>
      </c>
    </row>
    <row r="642" spans="1:4">
      <c r="A642" s="373">
        <v>39185</v>
      </c>
      <c r="B642" s="374" t="s">
        <v>1340</v>
      </c>
      <c r="C642" s="375" t="s">
        <v>731</v>
      </c>
      <c r="D642" s="376">
        <v>6.12</v>
      </c>
    </row>
    <row r="643" spans="1:4">
      <c r="A643" s="373">
        <v>39198</v>
      </c>
      <c r="B643" s="374" t="s">
        <v>1341</v>
      </c>
      <c r="C643" s="375" t="s">
        <v>731</v>
      </c>
      <c r="D643" s="376">
        <v>68.67</v>
      </c>
    </row>
    <row r="644" spans="1:4">
      <c r="A644" s="373">
        <v>39197</v>
      </c>
      <c r="B644" s="374" t="s">
        <v>1342</v>
      </c>
      <c r="C644" s="375" t="s">
        <v>731</v>
      </c>
      <c r="D644" s="376">
        <v>71.73</v>
      </c>
    </row>
    <row r="645" spans="1:4">
      <c r="A645" s="373">
        <v>39196</v>
      </c>
      <c r="B645" s="374" t="s">
        <v>1343</v>
      </c>
      <c r="C645" s="375" t="s">
        <v>731</v>
      </c>
      <c r="D645" s="376">
        <v>73.97</v>
      </c>
    </row>
    <row r="646" spans="1:4">
      <c r="A646" s="373">
        <v>39199</v>
      </c>
      <c r="B646" s="374" t="s">
        <v>1344</v>
      </c>
      <c r="C646" s="375" t="s">
        <v>731</v>
      </c>
      <c r="D646" s="376">
        <v>66.08</v>
      </c>
    </row>
    <row r="647" spans="1:4">
      <c r="A647" s="373">
        <v>39195</v>
      </c>
      <c r="B647" s="374" t="s">
        <v>1345</v>
      </c>
      <c r="C647" s="375" t="s">
        <v>731</v>
      </c>
      <c r="D647" s="376">
        <v>38.14</v>
      </c>
    </row>
    <row r="648" spans="1:4">
      <c r="A648" s="373">
        <v>39194</v>
      </c>
      <c r="B648" s="374" t="s">
        <v>1346</v>
      </c>
      <c r="C648" s="375" t="s">
        <v>731</v>
      </c>
      <c r="D648" s="376">
        <v>40.82</v>
      </c>
    </row>
    <row r="649" spans="1:4">
      <c r="A649" s="373">
        <v>39193</v>
      </c>
      <c r="B649" s="374" t="s">
        <v>1347</v>
      </c>
      <c r="C649" s="375" t="s">
        <v>731</v>
      </c>
      <c r="D649" s="376">
        <v>44.74</v>
      </c>
    </row>
    <row r="650" spans="1:4">
      <c r="A650" s="373">
        <v>39192</v>
      </c>
      <c r="B650" s="374" t="s">
        <v>1348</v>
      </c>
      <c r="C650" s="375" t="s">
        <v>731</v>
      </c>
      <c r="D650" s="376">
        <v>46.54</v>
      </c>
    </row>
    <row r="651" spans="1:4">
      <c r="A651" s="373">
        <v>39920</v>
      </c>
      <c r="B651" s="374" t="s">
        <v>1349</v>
      </c>
      <c r="C651" s="375" t="s">
        <v>731</v>
      </c>
      <c r="D651" s="376">
        <v>5.63</v>
      </c>
    </row>
    <row r="652" spans="1:4">
      <c r="A652" s="373">
        <v>39201</v>
      </c>
      <c r="B652" s="374" t="s">
        <v>1350</v>
      </c>
      <c r="C652" s="375" t="s">
        <v>731</v>
      </c>
      <c r="D652" s="376">
        <v>82.1</v>
      </c>
    </row>
    <row r="653" spans="1:4">
      <c r="A653" s="373">
        <v>39200</v>
      </c>
      <c r="B653" s="374" t="s">
        <v>1351</v>
      </c>
      <c r="C653" s="375" t="s">
        <v>731</v>
      </c>
      <c r="D653" s="376">
        <v>82.76</v>
      </c>
    </row>
    <row r="654" spans="1:4">
      <c r="A654" s="373">
        <v>39203</v>
      </c>
      <c r="B654" s="374" t="s">
        <v>1352</v>
      </c>
      <c r="C654" s="375" t="s">
        <v>731</v>
      </c>
      <c r="D654" s="376">
        <v>66.819999999999993</v>
      </c>
    </row>
    <row r="655" spans="1:4">
      <c r="A655" s="373">
        <v>39202</v>
      </c>
      <c r="B655" s="374" t="s">
        <v>1353</v>
      </c>
      <c r="C655" s="375" t="s">
        <v>731</v>
      </c>
      <c r="D655" s="376">
        <v>78.5</v>
      </c>
    </row>
    <row r="656" spans="1:4">
      <c r="A656" s="373">
        <v>39205</v>
      </c>
      <c r="B656" s="374" t="s">
        <v>1354</v>
      </c>
      <c r="C656" s="375" t="s">
        <v>731</v>
      </c>
      <c r="D656" s="376">
        <v>130.96</v>
      </c>
    </row>
    <row r="657" spans="1:4">
      <c r="A657" s="373">
        <v>39204</v>
      </c>
      <c r="B657" s="374" t="s">
        <v>1355</v>
      </c>
      <c r="C657" s="375" t="s">
        <v>731</v>
      </c>
      <c r="D657" s="376">
        <v>134.13</v>
      </c>
    </row>
    <row r="658" spans="1:4">
      <c r="A658" s="373">
        <v>39206</v>
      </c>
      <c r="B658" s="374" t="s">
        <v>1356</v>
      </c>
      <c r="C658" s="375" t="s">
        <v>731</v>
      </c>
      <c r="D658" s="376">
        <v>127.25</v>
      </c>
    </row>
    <row r="659" spans="1:4">
      <c r="A659" s="373">
        <v>798</v>
      </c>
      <c r="B659" s="374" t="s">
        <v>1357</v>
      </c>
      <c r="C659" s="375" t="s">
        <v>731</v>
      </c>
      <c r="D659" s="376">
        <v>1.32</v>
      </c>
    </row>
    <row r="660" spans="1:4">
      <c r="A660" s="373">
        <v>797</v>
      </c>
      <c r="B660" s="374" t="s">
        <v>13609</v>
      </c>
      <c r="C660" s="375" t="s">
        <v>731</v>
      </c>
      <c r="D660" s="376">
        <v>9.61</v>
      </c>
    </row>
    <row r="661" spans="1:4">
      <c r="A661" s="373">
        <v>796</v>
      </c>
      <c r="B661" s="374" t="s">
        <v>13610</v>
      </c>
      <c r="C661" s="375" t="s">
        <v>731</v>
      </c>
      <c r="D661" s="376">
        <v>8.16</v>
      </c>
    </row>
    <row r="662" spans="1:4">
      <c r="A662" s="373">
        <v>799</v>
      </c>
      <c r="B662" s="374" t="s">
        <v>13611</v>
      </c>
      <c r="C662" s="375" t="s">
        <v>731</v>
      </c>
      <c r="D662" s="376">
        <v>3.95</v>
      </c>
    </row>
    <row r="663" spans="1:4">
      <c r="A663" s="373">
        <v>792</v>
      </c>
      <c r="B663" s="374" t="s">
        <v>13612</v>
      </c>
      <c r="C663" s="375" t="s">
        <v>731</v>
      </c>
      <c r="D663" s="376">
        <v>3.82</v>
      </c>
    </row>
    <row r="664" spans="1:4">
      <c r="A664" s="373">
        <v>38001</v>
      </c>
      <c r="B664" s="374" t="s">
        <v>1358</v>
      </c>
      <c r="C664" s="375" t="s">
        <v>731</v>
      </c>
      <c r="D664" s="376">
        <v>1.25</v>
      </c>
    </row>
    <row r="665" spans="1:4">
      <c r="A665" s="373">
        <v>38002</v>
      </c>
      <c r="B665" s="374" t="s">
        <v>1359</v>
      </c>
      <c r="C665" s="375" t="s">
        <v>731</v>
      </c>
      <c r="D665" s="376">
        <v>4.3600000000000003</v>
      </c>
    </row>
    <row r="666" spans="1:4">
      <c r="A666" s="373">
        <v>38003</v>
      </c>
      <c r="B666" s="374" t="s">
        <v>1360</v>
      </c>
      <c r="C666" s="375" t="s">
        <v>731</v>
      </c>
      <c r="D666" s="376">
        <v>29.81</v>
      </c>
    </row>
    <row r="667" spans="1:4">
      <c r="A667" s="373">
        <v>38004</v>
      </c>
      <c r="B667" s="374" t="s">
        <v>1361</v>
      </c>
      <c r="C667" s="375" t="s">
        <v>731</v>
      </c>
      <c r="D667" s="376">
        <v>34.29</v>
      </c>
    </row>
    <row r="668" spans="1:4">
      <c r="A668" s="373">
        <v>44263</v>
      </c>
      <c r="B668" s="374" t="s">
        <v>13613</v>
      </c>
      <c r="C668" s="375" t="s">
        <v>731</v>
      </c>
      <c r="D668" s="376">
        <v>61.55</v>
      </c>
    </row>
    <row r="669" spans="1:4">
      <c r="A669" s="373">
        <v>36327</v>
      </c>
      <c r="B669" s="374" t="s">
        <v>1362</v>
      </c>
      <c r="C669" s="375" t="s">
        <v>731</v>
      </c>
      <c r="D669" s="376">
        <v>4.59</v>
      </c>
    </row>
    <row r="670" spans="1:4">
      <c r="A670" s="373">
        <v>38992</v>
      </c>
      <c r="B670" s="374" t="s">
        <v>1363</v>
      </c>
      <c r="C670" s="375" t="s">
        <v>731</v>
      </c>
      <c r="D670" s="376">
        <v>5.57</v>
      </c>
    </row>
    <row r="671" spans="1:4">
      <c r="A671" s="373">
        <v>38993</v>
      </c>
      <c r="B671" s="374" t="s">
        <v>1364</v>
      </c>
      <c r="C671" s="375" t="s">
        <v>731</v>
      </c>
      <c r="D671" s="376">
        <v>14.49</v>
      </c>
    </row>
    <row r="672" spans="1:4">
      <c r="A672" s="373">
        <v>44175</v>
      </c>
      <c r="B672" s="374" t="s">
        <v>13614</v>
      </c>
      <c r="C672" s="375" t="s">
        <v>731</v>
      </c>
      <c r="D672" s="376">
        <v>25.28</v>
      </c>
    </row>
    <row r="673" spans="1:4">
      <c r="A673" s="373">
        <v>44177</v>
      </c>
      <c r="B673" s="374" t="s">
        <v>13615</v>
      </c>
      <c r="C673" s="375" t="s">
        <v>731</v>
      </c>
      <c r="D673" s="376">
        <v>18.89</v>
      </c>
    </row>
    <row r="674" spans="1:4">
      <c r="A674" s="373">
        <v>38418</v>
      </c>
      <c r="B674" s="374" t="s">
        <v>13616</v>
      </c>
      <c r="C674" s="375" t="s">
        <v>731</v>
      </c>
      <c r="D674" s="376">
        <v>6.07</v>
      </c>
    </row>
    <row r="675" spans="1:4">
      <c r="A675" s="373">
        <v>39178</v>
      </c>
      <c r="B675" s="374" t="s">
        <v>1365</v>
      </c>
      <c r="C675" s="375" t="s">
        <v>731</v>
      </c>
      <c r="D675" s="376">
        <v>2.2599999999999998</v>
      </c>
    </row>
    <row r="676" spans="1:4">
      <c r="A676" s="373">
        <v>39177</v>
      </c>
      <c r="B676" s="374" t="s">
        <v>1366</v>
      </c>
      <c r="C676" s="375" t="s">
        <v>731</v>
      </c>
      <c r="D676" s="376">
        <v>2.0499999999999998</v>
      </c>
    </row>
    <row r="677" spans="1:4">
      <c r="A677" s="373">
        <v>39174</v>
      </c>
      <c r="B677" s="374" t="s">
        <v>1367</v>
      </c>
      <c r="C677" s="375" t="s">
        <v>731</v>
      </c>
      <c r="D677" s="376">
        <v>1.02</v>
      </c>
    </row>
    <row r="678" spans="1:4">
      <c r="A678" s="373">
        <v>39176</v>
      </c>
      <c r="B678" s="374" t="s">
        <v>1368</v>
      </c>
      <c r="C678" s="375" t="s">
        <v>731</v>
      </c>
      <c r="D678" s="376">
        <v>1.34</v>
      </c>
    </row>
    <row r="679" spans="1:4">
      <c r="A679" s="373">
        <v>39180</v>
      </c>
      <c r="B679" s="374" t="s">
        <v>1369</v>
      </c>
      <c r="C679" s="375" t="s">
        <v>731</v>
      </c>
      <c r="D679" s="376">
        <v>6.15</v>
      </c>
    </row>
    <row r="680" spans="1:4">
      <c r="A680" s="373">
        <v>39179</v>
      </c>
      <c r="B680" s="374" t="s">
        <v>1370</v>
      </c>
      <c r="C680" s="375" t="s">
        <v>731</v>
      </c>
      <c r="D680" s="376">
        <v>5.44</v>
      </c>
    </row>
    <row r="681" spans="1:4">
      <c r="A681" s="373">
        <v>39175</v>
      </c>
      <c r="B681" s="374" t="s">
        <v>1371</v>
      </c>
      <c r="C681" s="375" t="s">
        <v>731</v>
      </c>
      <c r="D681" s="376">
        <v>1.25</v>
      </c>
    </row>
    <row r="682" spans="1:4">
      <c r="A682" s="373">
        <v>39217</v>
      </c>
      <c r="B682" s="374" t="s">
        <v>1372</v>
      </c>
      <c r="C682" s="375" t="s">
        <v>731</v>
      </c>
      <c r="D682" s="376">
        <v>0.96</v>
      </c>
    </row>
    <row r="683" spans="1:4">
      <c r="A683" s="373">
        <v>39181</v>
      </c>
      <c r="B683" s="374" t="s">
        <v>1373</v>
      </c>
      <c r="C683" s="375" t="s">
        <v>731</v>
      </c>
      <c r="D683" s="376">
        <v>8.24</v>
      </c>
    </row>
    <row r="684" spans="1:4">
      <c r="A684" s="373">
        <v>39182</v>
      </c>
      <c r="B684" s="374" t="s">
        <v>1374</v>
      </c>
      <c r="C684" s="375" t="s">
        <v>731</v>
      </c>
      <c r="D684" s="376">
        <v>11.59</v>
      </c>
    </row>
    <row r="685" spans="1:4" ht="30">
      <c r="A685" s="373">
        <v>12616</v>
      </c>
      <c r="B685" s="374" t="s">
        <v>13617</v>
      </c>
      <c r="C685" s="375" t="s">
        <v>731</v>
      </c>
      <c r="D685" s="376">
        <v>18.73</v>
      </c>
    </row>
    <row r="686" spans="1:4" ht="45">
      <c r="A686" s="373">
        <v>1049</v>
      </c>
      <c r="B686" s="374" t="s">
        <v>1375</v>
      </c>
      <c r="C686" s="375" t="s">
        <v>731</v>
      </c>
      <c r="D686" s="376">
        <v>9.6999999999999993</v>
      </c>
    </row>
    <row r="687" spans="1:4" ht="45">
      <c r="A687" s="373">
        <v>1099</v>
      </c>
      <c r="B687" s="374" t="s">
        <v>1376</v>
      </c>
      <c r="C687" s="375" t="s">
        <v>731</v>
      </c>
      <c r="D687" s="376">
        <v>7.42</v>
      </c>
    </row>
    <row r="688" spans="1:4" ht="45">
      <c r="A688" s="373">
        <v>39678</v>
      </c>
      <c r="B688" s="374" t="s">
        <v>1377</v>
      </c>
      <c r="C688" s="375" t="s">
        <v>731</v>
      </c>
      <c r="D688" s="376">
        <v>2.99</v>
      </c>
    </row>
    <row r="689" spans="1:4" ht="45">
      <c r="A689" s="373">
        <v>1050</v>
      </c>
      <c r="B689" s="374" t="s">
        <v>1378</v>
      </c>
      <c r="C689" s="375" t="s">
        <v>731</v>
      </c>
      <c r="D689" s="376">
        <v>5.08</v>
      </c>
    </row>
    <row r="690" spans="1:4" ht="45">
      <c r="A690" s="373">
        <v>1101</v>
      </c>
      <c r="B690" s="374" t="s">
        <v>1379</v>
      </c>
      <c r="C690" s="375" t="s">
        <v>731</v>
      </c>
      <c r="D690" s="376">
        <v>32</v>
      </c>
    </row>
    <row r="691" spans="1:4" ht="45">
      <c r="A691" s="373">
        <v>1100</v>
      </c>
      <c r="B691" s="374" t="s">
        <v>1380</v>
      </c>
      <c r="C691" s="375" t="s">
        <v>731</v>
      </c>
      <c r="D691" s="376">
        <v>16.510000000000002</v>
      </c>
    </row>
    <row r="692" spans="1:4" ht="45">
      <c r="A692" s="373">
        <v>39679</v>
      </c>
      <c r="B692" s="374" t="s">
        <v>1381</v>
      </c>
      <c r="C692" s="375" t="s">
        <v>731</v>
      </c>
      <c r="D692" s="376">
        <v>63.78</v>
      </c>
    </row>
    <row r="693" spans="1:4" ht="45">
      <c r="A693" s="373">
        <v>1098</v>
      </c>
      <c r="B693" s="374" t="s">
        <v>1382</v>
      </c>
      <c r="C693" s="375" t="s">
        <v>731</v>
      </c>
      <c r="D693" s="376">
        <v>3.96</v>
      </c>
    </row>
    <row r="694" spans="1:4" ht="45">
      <c r="A694" s="373">
        <v>1102</v>
      </c>
      <c r="B694" s="374" t="s">
        <v>1383</v>
      </c>
      <c r="C694" s="375" t="s">
        <v>731</v>
      </c>
      <c r="D694" s="376">
        <v>47.72</v>
      </c>
    </row>
    <row r="695" spans="1:4" ht="45">
      <c r="A695" s="373">
        <v>1051</v>
      </c>
      <c r="B695" s="374" t="s">
        <v>1384</v>
      </c>
      <c r="C695" s="375" t="s">
        <v>731</v>
      </c>
      <c r="D695" s="376">
        <v>69.36</v>
      </c>
    </row>
    <row r="696" spans="1:4">
      <c r="A696" s="373">
        <v>37399</v>
      </c>
      <c r="B696" s="374" t="s">
        <v>1385</v>
      </c>
      <c r="C696" s="375" t="s">
        <v>731</v>
      </c>
      <c r="D696" s="376">
        <v>41.78</v>
      </c>
    </row>
    <row r="697" spans="1:4">
      <c r="A697" s="373">
        <v>43834</v>
      </c>
      <c r="B697" s="374" t="s">
        <v>13618</v>
      </c>
      <c r="C697" s="375" t="s">
        <v>733</v>
      </c>
      <c r="D697" s="376">
        <v>25.85</v>
      </c>
    </row>
    <row r="698" spans="1:4">
      <c r="A698" s="373">
        <v>43835</v>
      </c>
      <c r="B698" s="374" t="s">
        <v>13619</v>
      </c>
      <c r="C698" s="375" t="s">
        <v>733</v>
      </c>
      <c r="D698" s="376">
        <v>2.31</v>
      </c>
    </row>
    <row r="699" spans="1:4">
      <c r="A699" s="373">
        <v>43833</v>
      </c>
      <c r="B699" s="374" t="s">
        <v>13620</v>
      </c>
      <c r="C699" s="375" t="s">
        <v>733</v>
      </c>
      <c r="D699" s="376">
        <v>2.41</v>
      </c>
    </row>
    <row r="700" spans="1:4" ht="30">
      <c r="A700" s="373">
        <v>41955</v>
      </c>
      <c r="B700" s="374" t="s">
        <v>1386</v>
      </c>
      <c r="C700" s="375" t="s">
        <v>779</v>
      </c>
      <c r="D700" s="376">
        <v>87.79</v>
      </c>
    </row>
    <row r="701" spans="1:4">
      <c r="A701" s="373">
        <v>41953</v>
      </c>
      <c r="B701" s="374" t="s">
        <v>1387</v>
      </c>
      <c r="C701" s="375" t="s">
        <v>779</v>
      </c>
      <c r="D701" s="376">
        <v>83.78</v>
      </c>
    </row>
    <row r="702" spans="1:4">
      <c r="A702" s="373">
        <v>41954</v>
      </c>
      <c r="B702" s="374" t="s">
        <v>1388</v>
      </c>
      <c r="C702" s="375" t="s">
        <v>779</v>
      </c>
      <c r="D702" s="376">
        <v>82.98</v>
      </c>
    </row>
    <row r="703" spans="1:4">
      <c r="A703" s="373">
        <v>25004</v>
      </c>
      <c r="B703" s="374" t="s">
        <v>1389</v>
      </c>
      <c r="C703" s="375" t="s">
        <v>779</v>
      </c>
      <c r="D703" s="376">
        <v>47.27</v>
      </c>
    </row>
    <row r="704" spans="1:4">
      <c r="A704" s="373">
        <v>25002</v>
      </c>
      <c r="B704" s="374" t="s">
        <v>1390</v>
      </c>
      <c r="C704" s="375" t="s">
        <v>779</v>
      </c>
      <c r="D704" s="376">
        <v>47.27</v>
      </c>
    </row>
    <row r="705" spans="1:4">
      <c r="A705" s="373">
        <v>37409</v>
      </c>
      <c r="B705" s="374" t="s">
        <v>1391</v>
      </c>
      <c r="C705" s="375" t="s">
        <v>779</v>
      </c>
      <c r="D705" s="376">
        <v>47.27</v>
      </c>
    </row>
    <row r="706" spans="1:4">
      <c r="A706" s="373">
        <v>841</v>
      </c>
      <c r="B706" s="374" t="s">
        <v>1392</v>
      </c>
      <c r="C706" s="375" t="s">
        <v>779</v>
      </c>
      <c r="D706" s="376">
        <v>47.85</v>
      </c>
    </row>
    <row r="707" spans="1:4">
      <c r="A707" s="373">
        <v>25005</v>
      </c>
      <c r="B707" s="374" t="s">
        <v>1393</v>
      </c>
      <c r="C707" s="375" t="s">
        <v>779</v>
      </c>
      <c r="D707" s="376">
        <v>51.87</v>
      </c>
    </row>
    <row r="708" spans="1:4">
      <c r="A708" s="373">
        <v>25003</v>
      </c>
      <c r="B708" s="374" t="s">
        <v>1394</v>
      </c>
      <c r="C708" s="375" t="s">
        <v>779</v>
      </c>
      <c r="D708" s="376">
        <v>52.65</v>
      </c>
    </row>
    <row r="709" spans="1:4">
      <c r="A709" s="373">
        <v>37410</v>
      </c>
      <c r="B709" s="374" t="s">
        <v>1395</v>
      </c>
      <c r="C709" s="375" t="s">
        <v>779</v>
      </c>
      <c r="D709" s="376">
        <v>51.87</v>
      </c>
    </row>
    <row r="710" spans="1:4">
      <c r="A710" s="373">
        <v>842</v>
      </c>
      <c r="B710" s="374" t="s">
        <v>1396</v>
      </c>
      <c r="C710" s="375" t="s">
        <v>779</v>
      </c>
      <c r="D710" s="376">
        <v>52.6</v>
      </c>
    </row>
    <row r="711" spans="1:4" ht="30">
      <c r="A711" s="373">
        <v>44391</v>
      </c>
      <c r="B711" s="374" t="s">
        <v>13621</v>
      </c>
      <c r="C711" s="375" t="s">
        <v>733</v>
      </c>
      <c r="D711" s="376">
        <v>112.09</v>
      </c>
    </row>
    <row r="712" spans="1:4" ht="30">
      <c r="A712" s="373">
        <v>44388</v>
      </c>
      <c r="B712" s="374" t="s">
        <v>13622</v>
      </c>
      <c r="C712" s="375" t="s">
        <v>733</v>
      </c>
      <c r="D712" s="376">
        <v>2.4300000000000002</v>
      </c>
    </row>
    <row r="713" spans="1:4" ht="30">
      <c r="A713" s="373">
        <v>44392</v>
      </c>
      <c r="B713" s="374" t="s">
        <v>13623</v>
      </c>
      <c r="C713" s="375" t="s">
        <v>733</v>
      </c>
      <c r="D713" s="376">
        <v>223.19</v>
      </c>
    </row>
    <row r="714" spans="1:4" ht="30">
      <c r="A714" s="373">
        <v>44390</v>
      </c>
      <c r="B714" s="374" t="s">
        <v>13624</v>
      </c>
      <c r="C714" s="375" t="s">
        <v>733</v>
      </c>
      <c r="D714" s="376">
        <v>47.29</v>
      </c>
    </row>
    <row r="715" spans="1:4" ht="30">
      <c r="A715" s="373">
        <v>44389</v>
      </c>
      <c r="B715" s="374" t="s">
        <v>13625</v>
      </c>
      <c r="C715" s="375" t="s">
        <v>733</v>
      </c>
      <c r="D715" s="376">
        <v>5.58</v>
      </c>
    </row>
    <row r="716" spans="1:4">
      <c r="A716" s="373">
        <v>862</v>
      </c>
      <c r="B716" s="374" t="s">
        <v>1397</v>
      </c>
      <c r="C716" s="375" t="s">
        <v>733</v>
      </c>
      <c r="D716" s="376">
        <v>10.23</v>
      </c>
    </row>
    <row r="717" spans="1:4">
      <c r="A717" s="373">
        <v>866</v>
      </c>
      <c r="B717" s="374" t="s">
        <v>1398</v>
      </c>
      <c r="C717" s="375" t="s">
        <v>733</v>
      </c>
      <c r="D717" s="376">
        <v>129.96</v>
      </c>
    </row>
    <row r="718" spans="1:4">
      <c r="A718" s="373">
        <v>892</v>
      </c>
      <c r="B718" s="374" t="s">
        <v>1399</v>
      </c>
      <c r="C718" s="375" t="s">
        <v>733</v>
      </c>
      <c r="D718" s="376">
        <v>157.32</v>
      </c>
    </row>
    <row r="719" spans="1:4">
      <c r="A719" s="373">
        <v>857</v>
      </c>
      <c r="B719" s="374" t="s">
        <v>1400</v>
      </c>
      <c r="C719" s="375" t="s">
        <v>733</v>
      </c>
      <c r="D719" s="376">
        <v>17.11</v>
      </c>
    </row>
    <row r="720" spans="1:4">
      <c r="A720" s="373">
        <v>37404</v>
      </c>
      <c r="B720" s="374" t="s">
        <v>1401</v>
      </c>
      <c r="C720" s="375" t="s">
        <v>733</v>
      </c>
      <c r="D720" s="376">
        <v>182.02</v>
      </c>
    </row>
    <row r="721" spans="1:4">
      <c r="A721" s="373">
        <v>868</v>
      </c>
      <c r="B721" s="374" t="s">
        <v>1402</v>
      </c>
      <c r="C721" s="375" t="s">
        <v>733</v>
      </c>
      <c r="D721" s="376">
        <v>24.38</v>
      </c>
    </row>
    <row r="722" spans="1:4">
      <c r="A722" s="373">
        <v>863</v>
      </c>
      <c r="B722" s="374" t="s">
        <v>1403</v>
      </c>
      <c r="C722" s="375" t="s">
        <v>733</v>
      </c>
      <c r="D722" s="376">
        <v>35.909999999999997</v>
      </c>
    </row>
    <row r="723" spans="1:4">
      <c r="A723" s="373">
        <v>867</v>
      </c>
      <c r="B723" s="374" t="s">
        <v>1404</v>
      </c>
      <c r="C723" s="375" t="s">
        <v>733</v>
      </c>
      <c r="D723" s="376">
        <v>51.16</v>
      </c>
    </row>
    <row r="724" spans="1:4">
      <c r="A724" s="373">
        <v>864</v>
      </c>
      <c r="B724" s="374" t="s">
        <v>1405</v>
      </c>
      <c r="C724" s="375" t="s">
        <v>733</v>
      </c>
      <c r="D724" s="376">
        <v>67.58</v>
      </c>
    </row>
    <row r="725" spans="1:4">
      <c r="A725" s="373">
        <v>865</v>
      </c>
      <c r="B725" s="374" t="s">
        <v>1406</v>
      </c>
      <c r="C725" s="375" t="s">
        <v>733</v>
      </c>
      <c r="D725" s="376">
        <v>97.2</v>
      </c>
    </row>
    <row r="726" spans="1:4" ht="30">
      <c r="A726" s="373">
        <v>993</v>
      </c>
      <c r="B726" s="374" t="s">
        <v>1407</v>
      </c>
      <c r="C726" s="375" t="s">
        <v>733</v>
      </c>
      <c r="D726" s="376">
        <v>1.85</v>
      </c>
    </row>
    <row r="727" spans="1:4" ht="30">
      <c r="A727" s="373">
        <v>1020</v>
      </c>
      <c r="B727" s="374" t="s">
        <v>1408</v>
      </c>
      <c r="C727" s="375" t="s">
        <v>733</v>
      </c>
      <c r="D727" s="376">
        <v>9.43</v>
      </c>
    </row>
    <row r="728" spans="1:4" ht="30">
      <c r="A728" s="373">
        <v>1017</v>
      </c>
      <c r="B728" s="374" t="s">
        <v>1409</v>
      </c>
      <c r="C728" s="375" t="s">
        <v>733</v>
      </c>
      <c r="D728" s="376">
        <v>115.57</v>
      </c>
    </row>
    <row r="729" spans="1:4" ht="30">
      <c r="A729" s="373">
        <v>999</v>
      </c>
      <c r="B729" s="374" t="s">
        <v>1410</v>
      </c>
      <c r="C729" s="375" t="s">
        <v>733</v>
      </c>
      <c r="D729" s="376">
        <v>140.02000000000001</v>
      </c>
    </row>
    <row r="730" spans="1:4" ht="30">
      <c r="A730" s="373">
        <v>995</v>
      </c>
      <c r="B730" s="374" t="s">
        <v>1411</v>
      </c>
      <c r="C730" s="375" t="s">
        <v>733</v>
      </c>
      <c r="D730" s="376">
        <v>15.01</v>
      </c>
    </row>
    <row r="731" spans="1:4" ht="30">
      <c r="A731" s="373">
        <v>1000</v>
      </c>
      <c r="B731" s="374" t="s">
        <v>1412</v>
      </c>
      <c r="C731" s="375" t="s">
        <v>733</v>
      </c>
      <c r="D731" s="376">
        <v>171.98</v>
      </c>
    </row>
    <row r="732" spans="1:4" ht="30">
      <c r="A732" s="373">
        <v>1022</v>
      </c>
      <c r="B732" s="374" t="s">
        <v>1413</v>
      </c>
      <c r="C732" s="375" t="s">
        <v>733</v>
      </c>
      <c r="D732" s="376">
        <v>2.58</v>
      </c>
    </row>
    <row r="733" spans="1:4" ht="30">
      <c r="A733" s="373">
        <v>1015</v>
      </c>
      <c r="B733" s="374" t="s">
        <v>1414</v>
      </c>
      <c r="C733" s="375" t="s">
        <v>733</v>
      </c>
      <c r="D733" s="376">
        <v>228.54</v>
      </c>
    </row>
    <row r="734" spans="1:4" ht="30">
      <c r="A734" s="373">
        <v>996</v>
      </c>
      <c r="B734" s="374" t="s">
        <v>1415</v>
      </c>
      <c r="C734" s="375" t="s">
        <v>733</v>
      </c>
      <c r="D734" s="376">
        <v>23.28</v>
      </c>
    </row>
    <row r="735" spans="1:4" ht="30">
      <c r="A735" s="373">
        <v>1001</v>
      </c>
      <c r="B735" s="374" t="s">
        <v>1416</v>
      </c>
      <c r="C735" s="375" t="s">
        <v>733</v>
      </c>
      <c r="D735" s="376">
        <v>296.52999999999997</v>
      </c>
    </row>
    <row r="736" spans="1:4" ht="30">
      <c r="A736" s="373">
        <v>1019</v>
      </c>
      <c r="B736" s="374" t="s">
        <v>1417</v>
      </c>
      <c r="C736" s="375" t="s">
        <v>733</v>
      </c>
      <c r="D736" s="376">
        <v>32.9</v>
      </c>
    </row>
    <row r="737" spans="1:4" ht="30">
      <c r="A737" s="373">
        <v>1021</v>
      </c>
      <c r="B737" s="374" t="s">
        <v>1418</v>
      </c>
      <c r="C737" s="375" t="s">
        <v>733</v>
      </c>
      <c r="D737" s="376">
        <v>3.95</v>
      </c>
    </row>
    <row r="738" spans="1:4" ht="30">
      <c r="A738" s="373">
        <v>39249</v>
      </c>
      <c r="B738" s="374" t="s">
        <v>1419</v>
      </c>
      <c r="C738" s="375" t="s">
        <v>733</v>
      </c>
      <c r="D738" s="376">
        <v>398.7</v>
      </c>
    </row>
    <row r="739" spans="1:4" ht="30">
      <c r="A739" s="373">
        <v>1018</v>
      </c>
      <c r="B739" s="374" t="s">
        <v>1420</v>
      </c>
      <c r="C739" s="375" t="s">
        <v>733</v>
      </c>
      <c r="D739" s="376">
        <v>48.66</v>
      </c>
    </row>
    <row r="740" spans="1:4" ht="30">
      <c r="A740" s="373">
        <v>39250</v>
      </c>
      <c r="B740" s="374" t="s">
        <v>1421</v>
      </c>
      <c r="C740" s="375" t="s">
        <v>733</v>
      </c>
      <c r="D740" s="376">
        <v>476.94</v>
      </c>
    </row>
    <row r="741" spans="1:4" ht="30">
      <c r="A741" s="373">
        <v>994</v>
      </c>
      <c r="B741" s="374" t="s">
        <v>1422</v>
      </c>
      <c r="C741" s="375" t="s">
        <v>733</v>
      </c>
      <c r="D741" s="376">
        <v>5.75</v>
      </c>
    </row>
    <row r="742" spans="1:4" ht="30">
      <c r="A742" s="373">
        <v>977</v>
      </c>
      <c r="B742" s="374" t="s">
        <v>1423</v>
      </c>
      <c r="C742" s="375" t="s">
        <v>733</v>
      </c>
      <c r="D742" s="376">
        <v>68.069999999999993</v>
      </c>
    </row>
    <row r="743" spans="1:4" ht="30">
      <c r="A743" s="373">
        <v>998</v>
      </c>
      <c r="B743" s="374" t="s">
        <v>1424</v>
      </c>
      <c r="C743" s="375" t="s">
        <v>733</v>
      </c>
      <c r="D743" s="376">
        <v>88.38</v>
      </c>
    </row>
    <row r="744" spans="1:4" ht="30">
      <c r="A744" s="373">
        <v>39251</v>
      </c>
      <c r="B744" s="374" t="s">
        <v>1425</v>
      </c>
      <c r="C744" s="375" t="s">
        <v>733</v>
      </c>
      <c r="D744" s="376">
        <v>0.64</v>
      </c>
    </row>
    <row r="745" spans="1:4" ht="30">
      <c r="A745" s="373">
        <v>1011</v>
      </c>
      <c r="B745" s="374" t="s">
        <v>1426</v>
      </c>
      <c r="C745" s="375" t="s">
        <v>733</v>
      </c>
      <c r="D745" s="376">
        <v>0.87</v>
      </c>
    </row>
    <row r="746" spans="1:4" ht="30">
      <c r="A746" s="373">
        <v>39252</v>
      </c>
      <c r="B746" s="374" t="s">
        <v>1427</v>
      </c>
      <c r="C746" s="375" t="s">
        <v>733</v>
      </c>
      <c r="D746" s="376">
        <v>1.1399999999999999</v>
      </c>
    </row>
    <row r="747" spans="1:4" ht="30">
      <c r="A747" s="373">
        <v>1013</v>
      </c>
      <c r="B747" s="374" t="s">
        <v>1428</v>
      </c>
      <c r="C747" s="375" t="s">
        <v>733</v>
      </c>
      <c r="D747" s="376">
        <v>1.37</v>
      </c>
    </row>
    <row r="748" spans="1:4" ht="30">
      <c r="A748" s="373">
        <v>980</v>
      </c>
      <c r="B748" s="374" t="s">
        <v>1429</v>
      </c>
      <c r="C748" s="375" t="s">
        <v>733</v>
      </c>
      <c r="D748" s="376">
        <v>9.89</v>
      </c>
    </row>
    <row r="749" spans="1:4" ht="30">
      <c r="A749" s="373">
        <v>39237</v>
      </c>
      <c r="B749" s="374" t="s">
        <v>1430</v>
      </c>
      <c r="C749" s="375" t="s">
        <v>733</v>
      </c>
      <c r="D749" s="376">
        <v>105.21</v>
      </c>
    </row>
    <row r="750" spans="1:4" ht="30">
      <c r="A750" s="373">
        <v>39238</v>
      </c>
      <c r="B750" s="374" t="s">
        <v>1431</v>
      </c>
      <c r="C750" s="375" t="s">
        <v>733</v>
      </c>
      <c r="D750" s="376">
        <v>132.69999999999999</v>
      </c>
    </row>
    <row r="751" spans="1:4" ht="30">
      <c r="A751" s="373">
        <v>979</v>
      </c>
      <c r="B751" s="374" t="s">
        <v>1432</v>
      </c>
      <c r="C751" s="375" t="s">
        <v>733</v>
      </c>
      <c r="D751" s="376">
        <v>14.13</v>
      </c>
    </row>
    <row r="752" spans="1:4" ht="30">
      <c r="A752" s="373">
        <v>39239</v>
      </c>
      <c r="B752" s="374" t="s">
        <v>1433</v>
      </c>
      <c r="C752" s="375" t="s">
        <v>733</v>
      </c>
      <c r="D752" s="376">
        <v>160.31</v>
      </c>
    </row>
    <row r="753" spans="1:4" ht="30">
      <c r="A753" s="373">
        <v>1014</v>
      </c>
      <c r="B753" s="374" t="s">
        <v>1434</v>
      </c>
      <c r="C753" s="375" t="s">
        <v>733</v>
      </c>
      <c r="D753" s="376">
        <v>2.17</v>
      </c>
    </row>
    <row r="754" spans="1:4" ht="30">
      <c r="A754" s="373">
        <v>39240</v>
      </c>
      <c r="B754" s="374" t="s">
        <v>1435</v>
      </c>
      <c r="C754" s="375" t="s">
        <v>733</v>
      </c>
      <c r="D754" s="376">
        <v>210.85</v>
      </c>
    </row>
    <row r="755" spans="1:4" ht="30">
      <c r="A755" s="373">
        <v>39232</v>
      </c>
      <c r="B755" s="374" t="s">
        <v>1436</v>
      </c>
      <c r="C755" s="375" t="s">
        <v>733</v>
      </c>
      <c r="D755" s="376">
        <v>22.13</v>
      </c>
    </row>
    <row r="756" spans="1:4" ht="30">
      <c r="A756" s="373">
        <v>39233</v>
      </c>
      <c r="B756" s="374" t="s">
        <v>1437</v>
      </c>
      <c r="C756" s="375" t="s">
        <v>733</v>
      </c>
      <c r="D756" s="376">
        <v>32.25</v>
      </c>
    </row>
    <row r="757" spans="1:4" ht="30">
      <c r="A757" s="373">
        <v>981</v>
      </c>
      <c r="B757" s="374" t="s">
        <v>1438</v>
      </c>
      <c r="C757" s="375" t="s">
        <v>733</v>
      </c>
      <c r="D757" s="376">
        <v>3.6</v>
      </c>
    </row>
    <row r="758" spans="1:4" ht="30">
      <c r="A758" s="373">
        <v>39234</v>
      </c>
      <c r="B758" s="374" t="s">
        <v>1439</v>
      </c>
      <c r="C758" s="375" t="s">
        <v>733</v>
      </c>
      <c r="D758" s="376">
        <v>44.89</v>
      </c>
    </row>
    <row r="759" spans="1:4" ht="30">
      <c r="A759" s="373">
        <v>982</v>
      </c>
      <c r="B759" s="374" t="s">
        <v>1440</v>
      </c>
      <c r="C759" s="375" t="s">
        <v>733</v>
      </c>
      <c r="D759" s="376">
        <v>5.17</v>
      </c>
    </row>
    <row r="760" spans="1:4" ht="30">
      <c r="A760" s="373">
        <v>39235</v>
      </c>
      <c r="B760" s="374" t="s">
        <v>1441</v>
      </c>
      <c r="C760" s="375" t="s">
        <v>733</v>
      </c>
      <c r="D760" s="376">
        <v>66.22</v>
      </c>
    </row>
    <row r="761" spans="1:4" ht="30">
      <c r="A761" s="373">
        <v>39236</v>
      </c>
      <c r="B761" s="374" t="s">
        <v>1442</v>
      </c>
      <c r="C761" s="375" t="s">
        <v>733</v>
      </c>
      <c r="D761" s="376">
        <v>87.75</v>
      </c>
    </row>
    <row r="762" spans="1:4" ht="30">
      <c r="A762" s="373">
        <v>990</v>
      </c>
      <c r="B762" s="374" t="s">
        <v>1443</v>
      </c>
      <c r="C762" s="375" t="s">
        <v>733</v>
      </c>
      <c r="D762" s="376">
        <v>155.71</v>
      </c>
    </row>
    <row r="763" spans="1:4" ht="30">
      <c r="A763" s="373">
        <v>39241</v>
      </c>
      <c r="B763" s="374" t="s">
        <v>1444</v>
      </c>
      <c r="C763" s="375" t="s">
        <v>733</v>
      </c>
      <c r="D763" s="376">
        <v>15.33</v>
      </c>
    </row>
    <row r="764" spans="1:4" ht="30">
      <c r="A764" s="373">
        <v>1005</v>
      </c>
      <c r="B764" s="374" t="s">
        <v>1445</v>
      </c>
      <c r="C764" s="375" t="s">
        <v>733</v>
      </c>
      <c r="D764" s="376">
        <v>193.87</v>
      </c>
    </row>
    <row r="765" spans="1:4" ht="30">
      <c r="A765" s="373">
        <v>991</v>
      </c>
      <c r="B765" s="374" t="s">
        <v>1446</v>
      </c>
      <c r="C765" s="375" t="s">
        <v>733</v>
      </c>
      <c r="D765" s="376">
        <v>253.93</v>
      </c>
    </row>
    <row r="766" spans="1:4" ht="30">
      <c r="A766" s="373">
        <v>986</v>
      </c>
      <c r="B766" s="374" t="s">
        <v>1447</v>
      </c>
      <c r="C766" s="375" t="s">
        <v>733</v>
      </c>
      <c r="D766" s="376">
        <v>24.22</v>
      </c>
    </row>
    <row r="767" spans="1:4" ht="30">
      <c r="A767" s="373">
        <v>987</v>
      </c>
      <c r="B767" s="374" t="s">
        <v>1448</v>
      </c>
      <c r="C767" s="375" t="s">
        <v>733</v>
      </c>
      <c r="D767" s="376">
        <v>33.15</v>
      </c>
    </row>
    <row r="768" spans="1:4" ht="30">
      <c r="A768" s="373">
        <v>1007</v>
      </c>
      <c r="B768" s="374" t="s">
        <v>1449</v>
      </c>
      <c r="C768" s="375" t="s">
        <v>733</v>
      </c>
      <c r="D768" s="376">
        <v>45.89</v>
      </c>
    </row>
    <row r="769" spans="1:4" ht="30">
      <c r="A769" s="373">
        <v>1008</v>
      </c>
      <c r="B769" s="374" t="s">
        <v>1450</v>
      </c>
      <c r="C769" s="375" t="s">
        <v>733</v>
      </c>
      <c r="D769" s="376">
        <v>5.82</v>
      </c>
    </row>
    <row r="770" spans="1:4" ht="30">
      <c r="A770" s="373">
        <v>988</v>
      </c>
      <c r="B770" s="374" t="s">
        <v>1451</v>
      </c>
      <c r="C770" s="375" t="s">
        <v>733</v>
      </c>
      <c r="D770" s="376">
        <v>63.28</v>
      </c>
    </row>
    <row r="771" spans="1:4" ht="30">
      <c r="A771" s="373">
        <v>989</v>
      </c>
      <c r="B771" s="374" t="s">
        <v>1452</v>
      </c>
      <c r="C771" s="375" t="s">
        <v>733</v>
      </c>
      <c r="D771" s="376">
        <v>87.35</v>
      </c>
    </row>
    <row r="772" spans="1:4" ht="30">
      <c r="A772" s="373">
        <v>1006</v>
      </c>
      <c r="B772" s="374" t="s">
        <v>13626</v>
      </c>
      <c r="C772" s="375" t="s">
        <v>733</v>
      </c>
      <c r="D772" s="376">
        <v>117.1</v>
      </c>
    </row>
    <row r="773" spans="1:4" ht="30">
      <c r="A773" s="373">
        <v>43972</v>
      </c>
      <c r="B773" s="374" t="s">
        <v>13627</v>
      </c>
      <c r="C773" s="375" t="s">
        <v>733</v>
      </c>
      <c r="D773" s="376">
        <v>4.93</v>
      </c>
    </row>
    <row r="774" spans="1:4" ht="30">
      <c r="A774" s="373">
        <v>43971</v>
      </c>
      <c r="B774" s="374" t="s">
        <v>13628</v>
      </c>
      <c r="C774" s="375" t="s">
        <v>733</v>
      </c>
      <c r="D774" s="376">
        <v>3.77</v>
      </c>
    </row>
    <row r="775" spans="1:4" ht="30">
      <c r="A775" s="373">
        <v>39598</v>
      </c>
      <c r="B775" s="374" t="s">
        <v>13629</v>
      </c>
      <c r="C775" s="375" t="s">
        <v>733</v>
      </c>
      <c r="D775" s="376">
        <v>6.99</v>
      </c>
    </row>
    <row r="776" spans="1:4">
      <c r="A776" s="373">
        <v>43973</v>
      </c>
      <c r="B776" s="374" t="s">
        <v>13630</v>
      </c>
      <c r="C776" s="375" t="s">
        <v>733</v>
      </c>
      <c r="D776" s="376">
        <v>5.16</v>
      </c>
    </row>
    <row r="777" spans="1:4">
      <c r="A777" s="373">
        <v>39599</v>
      </c>
      <c r="B777" s="374" t="s">
        <v>13631</v>
      </c>
      <c r="C777" s="375" t="s">
        <v>733</v>
      </c>
      <c r="D777" s="376">
        <v>10.06</v>
      </c>
    </row>
    <row r="778" spans="1:4">
      <c r="A778" s="373">
        <v>43832</v>
      </c>
      <c r="B778" s="374" t="s">
        <v>13632</v>
      </c>
      <c r="C778" s="375" t="s">
        <v>733</v>
      </c>
      <c r="D778" s="376">
        <v>26.49</v>
      </c>
    </row>
    <row r="779" spans="1:4">
      <c r="A779" s="373">
        <v>34602</v>
      </c>
      <c r="B779" s="374" t="s">
        <v>1453</v>
      </c>
      <c r="C779" s="375" t="s">
        <v>733</v>
      </c>
      <c r="D779" s="376">
        <v>4.01</v>
      </c>
    </row>
    <row r="780" spans="1:4">
      <c r="A780" s="373">
        <v>34607</v>
      </c>
      <c r="B780" s="374" t="s">
        <v>1454</v>
      </c>
      <c r="C780" s="375" t="s">
        <v>733</v>
      </c>
      <c r="D780" s="376">
        <v>9.82</v>
      </c>
    </row>
    <row r="781" spans="1:4">
      <c r="A781" s="373">
        <v>34609</v>
      </c>
      <c r="B781" s="374" t="s">
        <v>1455</v>
      </c>
      <c r="C781" s="375" t="s">
        <v>733</v>
      </c>
      <c r="D781" s="376">
        <v>14.28</v>
      </c>
    </row>
    <row r="782" spans="1:4">
      <c r="A782" s="373">
        <v>34618</v>
      </c>
      <c r="B782" s="374" t="s">
        <v>1456</v>
      </c>
      <c r="C782" s="375" t="s">
        <v>733</v>
      </c>
      <c r="D782" s="376">
        <v>5.46</v>
      </c>
    </row>
    <row r="783" spans="1:4">
      <c r="A783" s="373">
        <v>34621</v>
      </c>
      <c r="B783" s="374" t="s">
        <v>1457</v>
      </c>
      <c r="C783" s="375" t="s">
        <v>733</v>
      </c>
      <c r="D783" s="376">
        <v>13.54</v>
      </c>
    </row>
    <row r="784" spans="1:4">
      <c r="A784" s="373">
        <v>34622</v>
      </c>
      <c r="B784" s="374" t="s">
        <v>1458</v>
      </c>
      <c r="C784" s="375" t="s">
        <v>733</v>
      </c>
      <c r="D784" s="376">
        <v>20.11</v>
      </c>
    </row>
    <row r="785" spans="1:4">
      <c r="A785" s="373">
        <v>34624</v>
      </c>
      <c r="B785" s="374" t="s">
        <v>1459</v>
      </c>
      <c r="C785" s="375" t="s">
        <v>733</v>
      </c>
      <c r="D785" s="376">
        <v>7.29</v>
      </c>
    </row>
    <row r="786" spans="1:4">
      <c r="A786" s="373">
        <v>34627</v>
      </c>
      <c r="B786" s="374" t="s">
        <v>1460</v>
      </c>
      <c r="C786" s="375" t="s">
        <v>733</v>
      </c>
      <c r="D786" s="376">
        <v>17.59</v>
      </c>
    </row>
    <row r="787" spans="1:4">
      <c r="A787" s="373">
        <v>34629</v>
      </c>
      <c r="B787" s="374" t="s">
        <v>1461</v>
      </c>
      <c r="C787" s="375" t="s">
        <v>733</v>
      </c>
      <c r="D787" s="376">
        <v>26.87</v>
      </c>
    </row>
    <row r="788" spans="1:4" ht="30">
      <c r="A788" s="373">
        <v>39257</v>
      </c>
      <c r="B788" s="374" t="s">
        <v>1462</v>
      </c>
      <c r="C788" s="375" t="s">
        <v>733</v>
      </c>
      <c r="D788" s="376">
        <v>5.47</v>
      </c>
    </row>
    <row r="789" spans="1:4" ht="30">
      <c r="A789" s="373">
        <v>39261</v>
      </c>
      <c r="B789" s="374" t="s">
        <v>1463</v>
      </c>
      <c r="C789" s="375" t="s">
        <v>733</v>
      </c>
      <c r="D789" s="376">
        <v>31.3</v>
      </c>
    </row>
    <row r="790" spans="1:4" ht="30">
      <c r="A790" s="373">
        <v>39268</v>
      </c>
      <c r="B790" s="374" t="s">
        <v>1464</v>
      </c>
      <c r="C790" s="375" t="s">
        <v>733</v>
      </c>
      <c r="D790" s="376">
        <v>489.31</v>
      </c>
    </row>
    <row r="791" spans="1:4" ht="30">
      <c r="A791" s="373">
        <v>39262</v>
      </c>
      <c r="B791" s="374" t="s">
        <v>1465</v>
      </c>
      <c r="C791" s="375" t="s">
        <v>733</v>
      </c>
      <c r="D791" s="376">
        <v>49.85</v>
      </c>
    </row>
    <row r="792" spans="1:4" ht="30">
      <c r="A792" s="373">
        <v>39258</v>
      </c>
      <c r="B792" s="374" t="s">
        <v>1466</v>
      </c>
      <c r="C792" s="375" t="s">
        <v>733</v>
      </c>
      <c r="D792" s="376">
        <v>8.24</v>
      </c>
    </row>
    <row r="793" spans="1:4" ht="30">
      <c r="A793" s="373">
        <v>39263</v>
      </c>
      <c r="B793" s="374" t="s">
        <v>1467</v>
      </c>
      <c r="C793" s="375" t="s">
        <v>733</v>
      </c>
      <c r="D793" s="376">
        <v>86.2</v>
      </c>
    </row>
    <row r="794" spans="1:4" ht="30">
      <c r="A794" s="373">
        <v>39264</v>
      </c>
      <c r="B794" s="374" t="s">
        <v>1468</v>
      </c>
      <c r="C794" s="375" t="s">
        <v>733</v>
      </c>
      <c r="D794" s="376">
        <v>119.41</v>
      </c>
    </row>
    <row r="795" spans="1:4" ht="30">
      <c r="A795" s="373">
        <v>39259</v>
      </c>
      <c r="B795" s="374" t="s">
        <v>1469</v>
      </c>
      <c r="C795" s="375" t="s">
        <v>733</v>
      </c>
      <c r="D795" s="376">
        <v>12.69</v>
      </c>
    </row>
    <row r="796" spans="1:4" ht="30">
      <c r="A796" s="373">
        <v>39265</v>
      </c>
      <c r="B796" s="374" t="s">
        <v>1470</v>
      </c>
      <c r="C796" s="375" t="s">
        <v>733</v>
      </c>
      <c r="D796" s="376">
        <v>162.12</v>
      </c>
    </row>
    <row r="797" spans="1:4" ht="30">
      <c r="A797" s="373">
        <v>39260</v>
      </c>
      <c r="B797" s="374" t="s">
        <v>1471</v>
      </c>
      <c r="C797" s="375" t="s">
        <v>733</v>
      </c>
      <c r="D797" s="376">
        <v>19.43</v>
      </c>
    </row>
    <row r="798" spans="1:4" ht="30">
      <c r="A798" s="373">
        <v>39266</v>
      </c>
      <c r="B798" s="374" t="s">
        <v>1472</v>
      </c>
      <c r="C798" s="375" t="s">
        <v>733</v>
      </c>
      <c r="D798" s="376">
        <v>244.64</v>
      </c>
    </row>
    <row r="799" spans="1:4" ht="30">
      <c r="A799" s="373">
        <v>39267</v>
      </c>
      <c r="B799" s="374" t="s">
        <v>1473</v>
      </c>
      <c r="C799" s="375" t="s">
        <v>733</v>
      </c>
      <c r="D799" s="376">
        <v>305.86</v>
      </c>
    </row>
    <row r="800" spans="1:4">
      <c r="A800" s="373">
        <v>11901</v>
      </c>
      <c r="B800" s="374" t="s">
        <v>1474</v>
      </c>
      <c r="C800" s="375" t="s">
        <v>733</v>
      </c>
      <c r="D800" s="376">
        <v>0.9</v>
      </c>
    </row>
    <row r="801" spans="1:4">
      <c r="A801" s="373">
        <v>11902</v>
      </c>
      <c r="B801" s="374" t="s">
        <v>1475</v>
      </c>
      <c r="C801" s="375" t="s">
        <v>733</v>
      </c>
      <c r="D801" s="376">
        <v>1.73</v>
      </c>
    </row>
    <row r="802" spans="1:4">
      <c r="A802" s="373">
        <v>11903</v>
      </c>
      <c r="B802" s="374" t="s">
        <v>1476</v>
      </c>
      <c r="C802" s="375" t="s">
        <v>733</v>
      </c>
      <c r="D802" s="376">
        <v>1.83</v>
      </c>
    </row>
    <row r="803" spans="1:4">
      <c r="A803" s="373">
        <v>11904</v>
      </c>
      <c r="B803" s="374" t="s">
        <v>1477</v>
      </c>
      <c r="C803" s="375" t="s">
        <v>733</v>
      </c>
      <c r="D803" s="376">
        <v>2.78</v>
      </c>
    </row>
    <row r="804" spans="1:4">
      <c r="A804" s="373">
        <v>11905</v>
      </c>
      <c r="B804" s="374" t="s">
        <v>1478</v>
      </c>
      <c r="C804" s="375" t="s">
        <v>733</v>
      </c>
      <c r="D804" s="376">
        <v>3.39</v>
      </c>
    </row>
    <row r="805" spans="1:4">
      <c r="A805" s="373">
        <v>11906</v>
      </c>
      <c r="B805" s="374" t="s">
        <v>1479</v>
      </c>
      <c r="C805" s="375" t="s">
        <v>733</v>
      </c>
      <c r="D805" s="376">
        <v>4.32</v>
      </c>
    </row>
    <row r="806" spans="1:4">
      <c r="A806" s="373">
        <v>11919</v>
      </c>
      <c r="B806" s="374" t="s">
        <v>1480</v>
      </c>
      <c r="C806" s="375" t="s">
        <v>733</v>
      </c>
      <c r="D806" s="376">
        <v>7.91</v>
      </c>
    </row>
    <row r="807" spans="1:4">
      <c r="A807" s="373">
        <v>11920</v>
      </c>
      <c r="B807" s="374" t="s">
        <v>1481</v>
      </c>
      <c r="C807" s="375" t="s">
        <v>733</v>
      </c>
      <c r="D807" s="376">
        <v>15.02</v>
      </c>
    </row>
    <row r="808" spans="1:4">
      <c r="A808" s="373">
        <v>11924</v>
      </c>
      <c r="B808" s="374" t="s">
        <v>1482</v>
      </c>
      <c r="C808" s="375" t="s">
        <v>733</v>
      </c>
      <c r="D808" s="376">
        <v>126.13</v>
      </c>
    </row>
    <row r="809" spans="1:4">
      <c r="A809" s="373">
        <v>11921</v>
      </c>
      <c r="B809" s="374" t="s">
        <v>1483</v>
      </c>
      <c r="C809" s="375" t="s">
        <v>733</v>
      </c>
      <c r="D809" s="376">
        <v>21.98</v>
      </c>
    </row>
    <row r="810" spans="1:4">
      <c r="A810" s="373">
        <v>11922</v>
      </c>
      <c r="B810" s="374" t="s">
        <v>1484</v>
      </c>
      <c r="C810" s="375" t="s">
        <v>733</v>
      </c>
      <c r="D810" s="376">
        <v>35.549999999999997</v>
      </c>
    </row>
    <row r="811" spans="1:4">
      <c r="A811" s="373">
        <v>11923</v>
      </c>
      <c r="B811" s="374" t="s">
        <v>1485</v>
      </c>
      <c r="C811" s="375" t="s">
        <v>733</v>
      </c>
      <c r="D811" s="376">
        <v>52.04</v>
      </c>
    </row>
    <row r="812" spans="1:4">
      <c r="A812" s="373">
        <v>11916</v>
      </c>
      <c r="B812" s="374" t="s">
        <v>1486</v>
      </c>
      <c r="C812" s="375" t="s">
        <v>733</v>
      </c>
      <c r="D812" s="376">
        <v>10.82</v>
      </c>
    </row>
    <row r="813" spans="1:4">
      <c r="A813" s="373">
        <v>11914</v>
      </c>
      <c r="B813" s="374" t="s">
        <v>1487</v>
      </c>
      <c r="C813" s="375" t="s">
        <v>733</v>
      </c>
      <c r="D813" s="376">
        <v>77.959999999999994</v>
      </c>
    </row>
    <row r="814" spans="1:4">
      <c r="A814" s="373">
        <v>11917</v>
      </c>
      <c r="B814" s="374" t="s">
        <v>1488</v>
      </c>
      <c r="C814" s="375" t="s">
        <v>733</v>
      </c>
      <c r="D814" s="376">
        <v>19.059999999999999</v>
      </c>
    </row>
    <row r="815" spans="1:4">
      <c r="A815" s="373">
        <v>11918</v>
      </c>
      <c r="B815" s="374" t="s">
        <v>1489</v>
      </c>
      <c r="C815" s="375" t="s">
        <v>733</v>
      </c>
      <c r="D815" s="376">
        <v>22.61</v>
      </c>
    </row>
    <row r="816" spans="1:4" ht="30">
      <c r="A816" s="373">
        <v>37734</v>
      </c>
      <c r="B816" s="374" t="s">
        <v>1490</v>
      </c>
      <c r="C816" s="375" t="s">
        <v>731</v>
      </c>
      <c r="D816" s="376">
        <v>96529.72</v>
      </c>
    </row>
    <row r="817" spans="1:4" ht="30">
      <c r="A817" s="373">
        <v>42251</v>
      </c>
      <c r="B817" s="374" t="s">
        <v>1491</v>
      </c>
      <c r="C817" s="375" t="s">
        <v>731</v>
      </c>
      <c r="D817" s="376">
        <v>109615.38</v>
      </c>
    </row>
    <row r="818" spans="1:4" ht="30">
      <c r="A818" s="373">
        <v>37733</v>
      </c>
      <c r="B818" s="374" t="s">
        <v>1492</v>
      </c>
      <c r="C818" s="375" t="s">
        <v>731</v>
      </c>
      <c r="D818" s="376">
        <v>72377.62</v>
      </c>
    </row>
    <row r="819" spans="1:4" ht="30">
      <c r="A819" s="373">
        <v>37735</v>
      </c>
      <c r="B819" s="374" t="s">
        <v>1493</v>
      </c>
      <c r="C819" s="375" t="s">
        <v>731</v>
      </c>
      <c r="D819" s="376">
        <v>87215.03</v>
      </c>
    </row>
    <row r="820" spans="1:4" ht="45">
      <c r="A820" s="373">
        <v>5090</v>
      </c>
      <c r="B820" s="374" t="s">
        <v>1494</v>
      </c>
      <c r="C820" s="375" t="s">
        <v>731</v>
      </c>
      <c r="D820" s="376">
        <v>20</v>
      </c>
    </row>
    <row r="821" spans="1:4" ht="45">
      <c r="A821" s="373">
        <v>5085</v>
      </c>
      <c r="B821" s="374" t="s">
        <v>1495</v>
      </c>
      <c r="C821" s="375" t="s">
        <v>731</v>
      </c>
      <c r="D821" s="376">
        <v>29.77</v>
      </c>
    </row>
    <row r="822" spans="1:4" ht="45">
      <c r="A822" s="373">
        <v>43603</v>
      </c>
      <c r="B822" s="374" t="s">
        <v>1496</v>
      </c>
      <c r="C822" s="375" t="s">
        <v>731</v>
      </c>
      <c r="D822" s="376">
        <v>42.53</v>
      </c>
    </row>
    <row r="823" spans="1:4">
      <c r="A823" s="373">
        <v>38374</v>
      </c>
      <c r="B823" s="374" t="s">
        <v>1497</v>
      </c>
      <c r="C823" s="375" t="s">
        <v>731</v>
      </c>
      <c r="D823" s="376">
        <v>1082.92</v>
      </c>
    </row>
    <row r="824" spans="1:4" ht="30">
      <c r="A824" s="373">
        <v>20209</v>
      </c>
      <c r="B824" s="374" t="s">
        <v>1498</v>
      </c>
      <c r="C824" s="375" t="s">
        <v>733</v>
      </c>
      <c r="D824" s="376">
        <v>35.31</v>
      </c>
    </row>
    <row r="825" spans="1:4">
      <c r="A825" s="373">
        <v>20212</v>
      </c>
      <c r="B825" s="374" t="s">
        <v>1499</v>
      </c>
      <c r="C825" s="375" t="s">
        <v>733</v>
      </c>
      <c r="D825" s="376">
        <v>29.56</v>
      </c>
    </row>
    <row r="826" spans="1:4" ht="30">
      <c r="A826" s="373">
        <v>4430</v>
      </c>
      <c r="B826" s="374" t="s">
        <v>1500</v>
      </c>
      <c r="C826" s="375" t="s">
        <v>733</v>
      </c>
      <c r="D826" s="376">
        <v>17.3</v>
      </c>
    </row>
    <row r="827" spans="1:4" ht="30">
      <c r="A827" s="373">
        <v>4433</v>
      </c>
      <c r="B827" s="374" t="s">
        <v>13633</v>
      </c>
      <c r="C827" s="375" t="s">
        <v>733</v>
      </c>
      <c r="D827" s="376">
        <v>33.83</v>
      </c>
    </row>
    <row r="828" spans="1:4" ht="30">
      <c r="A828" s="373">
        <v>4400</v>
      </c>
      <c r="B828" s="374" t="s">
        <v>1501</v>
      </c>
      <c r="C828" s="375" t="s">
        <v>733</v>
      </c>
      <c r="D828" s="376">
        <v>27.53</v>
      </c>
    </row>
    <row r="829" spans="1:4" ht="30">
      <c r="A829" s="373">
        <v>2729</v>
      </c>
      <c r="B829" s="374" t="s">
        <v>1502</v>
      </c>
      <c r="C829" s="375" t="s">
        <v>731</v>
      </c>
      <c r="D829" s="376">
        <v>27.13</v>
      </c>
    </row>
    <row r="830" spans="1:4">
      <c r="A830" s="373">
        <v>4513</v>
      </c>
      <c r="B830" s="374" t="s">
        <v>1503</v>
      </c>
      <c r="C830" s="375" t="s">
        <v>733</v>
      </c>
      <c r="D830" s="376">
        <v>4.7699999999999996</v>
      </c>
    </row>
    <row r="831" spans="1:4">
      <c r="A831" s="373">
        <v>11871</v>
      </c>
      <c r="B831" s="374" t="s">
        <v>1504</v>
      </c>
      <c r="C831" s="375" t="s">
        <v>731</v>
      </c>
      <c r="D831" s="376">
        <v>299.89999999999998</v>
      </c>
    </row>
    <row r="832" spans="1:4">
      <c r="A832" s="373">
        <v>34636</v>
      </c>
      <c r="B832" s="374" t="s">
        <v>1505</v>
      </c>
      <c r="C832" s="375" t="s">
        <v>731</v>
      </c>
      <c r="D832" s="376">
        <v>499</v>
      </c>
    </row>
    <row r="833" spans="1:4">
      <c r="A833" s="373">
        <v>34639</v>
      </c>
      <c r="B833" s="374" t="s">
        <v>1506</v>
      </c>
      <c r="C833" s="375" t="s">
        <v>731</v>
      </c>
      <c r="D833" s="376">
        <v>1013.46</v>
      </c>
    </row>
    <row r="834" spans="1:4">
      <c r="A834" s="373">
        <v>34640</v>
      </c>
      <c r="B834" s="374" t="s">
        <v>1507</v>
      </c>
      <c r="C834" s="375" t="s">
        <v>731</v>
      </c>
      <c r="D834" s="376">
        <v>1138.3800000000001</v>
      </c>
    </row>
    <row r="835" spans="1:4">
      <c r="A835" s="373">
        <v>34637</v>
      </c>
      <c r="B835" s="374" t="s">
        <v>1508</v>
      </c>
      <c r="C835" s="375" t="s">
        <v>731</v>
      </c>
      <c r="D835" s="376">
        <v>286.5</v>
      </c>
    </row>
    <row r="836" spans="1:4">
      <c r="A836" s="373">
        <v>34638</v>
      </c>
      <c r="B836" s="374" t="s">
        <v>1509</v>
      </c>
      <c r="C836" s="375" t="s">
        <v>731</v>
      </c>
      <c r="D836" s="376">
        <v>491.31</v>
      </c>
    </row>
    <row r="837" spans="1:4">
      <c r="A837" s="373">
        <v>11868</v>
      </c>
      <c r="B837" s="374" t="s">
        <v>1510</v>
      </c>
      <c r="C837" s="375" t="s">
        <v>731</v>
      </c>
      <c r="D837" s="376">
        <v>412.17</v>
      </c>
    </row>
    <row r="838" spans="1:4">
      <c r="A838" s="373">
        <v>37106</v>
      </c>
      <c r="B838" s="374" t="s">
        <v>1511</v>
      </c>
      <c r="C838" s="375" t="s">
        <v>731</v>
      </c>
      <c r="D838" s="376">
        <v>3981.11</v>
      </c>
    </row>
    <row r="839" spans="1:4">
      <c r="A839" s="373">
        <v>11869</v>
      </c>
      <c r="B839" s="374" t="s">
        <v>1512</v>
      </c>
      <c r="C839" s="375" t="s">
        <v>731</v>
      </c>
      <c r="D839" s="376">
        <v>668.74</v>
      </c>
    </row>
    <row r="840" spans="1:4">
      <c r="A840" s="373">
        <v>37104</v>
      </c>
      <c r="B840" s="374" t="s">
        <v>1513</v>
      </c>
      <c r="C840" s="375" t="s">
        <v>731</v>
      </c>
      <c r="D840" s="376">
        <v>862.05</v>
      </c>
    </row>
    <row r="841" spans="1:4">
      <c r="A841" s="373">
        <v>37105</v>
      </c>
      <c r="B841" s="374" t="s">
        <v>1514</v>
      </c>
      <c r="C841" s="375" t="s">
        <v>731</v>
      </c>
      <c r="D841" s="376">
        <v>1919.92</v>
      </c>
    </row>
    <row r="842" spans="1:4" ht="30">
      <c r="A842" s="373">
        <v>34641</v>
      </c>
      <c r="B842" s="374" t="s">
        <v>13634</v>
      </c>
      <c r="C842" s="375" t="s">
        <v>731</v>
      </c>
      <c r="D842" s="376">
        <v>74.61</v>
      </c>
    </row>
    <row r="843" spans="1:4" ht="30">
      <c r="A843" s="373">
        <v>43434</v>
      </c>
      <c r="B843" s="374" t="s">
        <v>1515</v>
      </c>
      <c r="C843" s="375" t="s">
        <v>731</v>
      </c>
      <c r="D843" s="376">
        <v>80.67</v>
      </c>
    </row>
    <row r="844" spans="1:4" ht="30">
      <c r="A844" s="373">
        <v>43435</v>
      </c>
      <c r="B844" s="374" t="s">
        <v>1516</v>
      </c>
      <c r="C844" s="375" t="s">
        <v>731</v>
      </c>
      <c r="D844" s="376">
        <v>147.88999999999999</v>
      </c>
    </row>
    <row r="845" spans="1:4" ht="30">
      <c r="A845" s="373">
        <v>43436</v>
      </c>
      <c r="B845" s="374" t="s">
        <v>1517</v>
      </c>
      <c r="C845" s="375" t="s">
        <v>731</v>
      </c>
      <c r="D845" s="376">
        <v>258.82</v>
      </c>
    </row>
    <row r="846" spans="1:4" ht="30">
      <c r="A846" s="373">
        <v>43437</v>
      </c>
      <c r="B846" s="374" t="s">
        <v>1518</v>
      </c>
      <c r="C846" s="375" t="s">
        <v>731</v>
      </c>
      <c r="D846" s="376">
        <v>469.24</v>
      </c>
    </row>
    <row r="847" spans="1:4" ht="30">
      <c r="A847" s="373">
        <v>43438</v>
      </c>
      <c r="B847" s="374" t="s">
        <v>1519</v>
      </c>
      <c r="C847" s="375" t="s">
        <v>731</v>
      </c>
      <c r="D847" s="376">
        <v>840.33</v>
      </c>
    </row>
    <row r="848" spans="1:4" ht="30">
      <c r="A848" s="373">
        <v>41627</v>
      </c>
      <c r="B848" s="374" t="s">
        <v>1520</v>
      </c>
      <c r="C848" s="375" t="s">
        <v>731</v>
      </c>
      <c r="D848" s="376">
        <v>124.36</v>
      </c>
    </row>
    <row r="849" spans="1:4" ht="30">
      <c r="A849" s="373">
        <v>41628</v>
      </c>
      <c r="B849" s="374" t="s">
        <v>1521</v>
      </c>
      <c r="C849" s="375" t="s">
        <v>731</v>
      </c>
      <c r="D849" s="376">
        <v>228.57</v>
      </c>
    </row>
    <row r="850" spans="1:4" ht="30">
      <c r="A850" s="373">
        <v>41629</v>
      </c>
      <c r="B850" s="374" t="s">
        <v>1522</v>
      </c>
      <c r="C850" s="375" t="s">
        <v>731</v>
      </c>
      <c r="D850" s="376">
        <v>290.42</v>
      </c>
    </row>
    <row r="851" spans="1:4" ht="30">
      <c r="A851" s="373">
        <v>43429</v>
      </c>
      <c r="B851" s="374" t="s">
        <v>1523</v>
      </c>
      <c r="C851" s="375" t="s">
        <v>731</v>
      </c>
      <c r="D851" s="376">
        <v>64.34</v>
      </c>
    </row>
    <row r="852" spans="1:4" ht="30">
      <c r="A852" s="373">
        <v>43430</v>
      </c>
      <c r="B852" s="374" t="s">
        <v>1524</v>
      </c>
      <c r="C852" s="375" t="s">
        <v>731</v>
      </c>
      <c r="D852" s="376">
        <v>106.89</v>
      </c>
    </row>
    <row r="853" spans="1:4" ht="30">
      <c r="A853" s="373">
        <v>43431</v>
      </c>
      <c r="B853" s="374" t="s">
        <v>1525</v>
      </c>
      <c r="C853" s="375" t="s">
        <v>731</v>
      </c>
      <c r="D853" s="376">
        <v>207.05</v>
      </c>
    </row>
    <row r="854" spans="1:4" ht="30">
      <c r="A854" s="373">
        <v>43432</v>
      </c>
      <c r="B854" s="374" t="s">
        <v>1526</v>
      </c>
      <c r="C854" s="375" t="s">
        <v>731</v>
      </c>
      <c r="D854" s="376">
        <v>430.25</v>
      </c>
    </row>
    <row r="855" spans="1:4" ht="30">
      <c r="A855" s="373">
        <v>43433</v>
      </c>
      <c r="B855" s="374" t="s">
        <v>1527</v>
      </c>
      <c r="C855" s="375" t="s">
        <v>731</v>
      </c>
      <c r="D855" s="376">
        <v>678.31</v>
      </c>
    </row>
    <row r="856" spans="1:4" ht="30">
      <c r="A856" s="373">
        <v>43094</v>
      </c>
      <c r="B856" s="374" t="s">
        <v>1528</v>
      </c>
      <c r="C856" s="375" t="s">
        <v>731</v>
      </c>
      <c r="D856" s="376">
        <v>304.58</v>
      </c>
    </row>
    <row r="857" spans="1:4" ht="30">
      <c r="A857" s="373">
        <v>43093</v>
      </c>
      <c r="B857" s="374" t="s">
        <v>1529</v>
      </c>
      <c r="C857" s="375" t="s">
        <v>731</v>
      </c>
      <c r="D857" s="376">
        <v>323.67</v>
      </c>
    </row>
    <row r="858" spans="1:4" ht="30">
      <c r="A858" s="373">
        <v>1030</v>
      </c>
      <c r="B858" s="374" t="s">
        <v>1530</v>
      </c>
      <c r="C858" s="375" t="s">
        <v>731</v>
      </c>
      <c r="D858" s="376">
        <v>49</v>
      </c>
    </row>
    <row r="859" spans="1:4" ht="30">
      <c r="A859" s="373">
        <v>11694</v>
      </c>
      <c r="B859" s="374" t="s">
        <v>1531</v>
      </c>
      <c r="C859" s="375" t="s">
        <v>731</v>
      </c>
      <c r="D859" s="376">
        <v>1083.1500000000001</v>
      </c>
    </row>
    <row r="860" spans="1:4" ht="30">
      <c r="A860" s="373">
        <v>11881</v>
      </c>
      <c r="B860" s="374" t="s">
        <v>1532</v>
      </c>
      <c r="C860" s="375" t="s">
        <v>731</v>
      </c>
      <c r="D860" s="376">
        <v>114.28</v>
      </c>
    </row>
    <row r="861" spans="1:4" ht="30">
      <c r="A861" s="373">
        <v>35277</v>
      </c>
      <c r="B861" s="374" t="s">
        <v>1533</v>
      </c>
      <c r="C861" s="375" t="s">
        <v>731</v>
      </c>
      <c r="D861" s="376">
        <v>377.28</v>
      </c>
    </row>
    <row r="862" spans="1:4" ht="45">
      <c r="A862" s="373">
        <v>10521</v>
      </c>
      <c r="B862" s="374" t="s">
        <v>1534</v>
      </c>
      <c r="C862" s="375" t="s">
        <v>731</v>
      </c>
      <c r="D862" s="376">
        <v>367.49</v>
      </c>
    </row>
    <row r="863" spans="1:4" ht="45">
      <c r="A863" s="373">
        <v>10885</v>
      </c>
      <c r="B863" s="374" t="s">
        <v>1535</v>
      </c>
      <c r="C863" s="375" t="s">
        <v>731</v>
      </c>
      <c r="D863" s="376">
        <v>464.84</v>
      </c>
    </row>
    <row r="864" spans="1:4" ht="45">
      <c r="A864" s="373">
        <v>20962</v>
      </c>
      <c r="B864" s="374" t="s">
        <v>1536</v>
      </c>
      <c r="C864" s="375" t="s">
        <v>731</v>
      </c>
      <c r="D864" s="376">
        <v>385</v>
      </c>
    </row>
    <row r="865" spans="1:4" ht="45">
      <c r="A865" s="373">
        <v>20963</v>
      </c>
      <c r="B865" s="374" t="s">
        <v>1537</v>
      </c>
      <c r="C865" s="375" t="s">
        <v>731</v>
      </c>
      <c r="D865" s="376">
        <v>470.31</v>
      </c>
    </row>
    <row r="866" spans="1:4" ht="30">
      <c r="A866" s="373">
        <v>34643</v>
      </c>
      <c r="B866" s="374" t="s">
        <v>1538</v>
      </c>
      <c r="C866" s="375" t="s">
        <v>731</v>
      </c>
      <c r="D866" s="376">
        <v>43.45</v>
      </c>
    </row>
    <row r="867" spans="1:4">
      <c r="A867" s="373">
        <v>41480</v>
      </c>
      <c r="B867" s="374" t="s">
        <v>1539</v>
      </c>
      <c r="C867" s="375" t="s">
        <v>731</v>
      </c>
      <c r="D867" s="376">
        <v>50.38</v>
      </c>
    </row>
    <row r="868" spans="1:4">
      <c r="A868" s="373">
        <v>41474</v>
      </c>
      <c r="B868" s="374" t="s">
        <v>1540</v>
      </c>
      <c r="C868" s="375" t="s">
        <v>731</v>
      </c>
      <c r="D868" s="376">
        <v>80.48</v>
      </c>
    </row>
    <row r="869" spans="1:4">
      <c r="A869" s="373">
        <v>41475</v>
      </c>
      <c r="B869" s="374" t="s">
        <v>1541</v>
      </c>
      <c r="C869" s="375" t="s">
        <v>731</v>
      </c>
      <c r="D869" s="376">
        <v>68.66</v>
      </c>
    </row>
    <row r="870" spans="1:4">
      <c r="A870" s="373">
        <v>41476</v>
      </c>
      <c r="B870" s="374" t="s">
        <v>1542</v>
      </c>
      <c r="C870" s="375" t="s">
        <v>731</v>
      </c>
      <c r="D870" s="376">
        <v>150.35</v>
      </c>
    </row>
    <row r="871" spans="1:4">
      <c r="A871" s="373">
        <v>2555</v>
      </c>
      <c r="B871" s="374" t="s">
        <v>1543</v>
      </c>
      <c r="C871" s="375" t="s">
        <v>731</v>
      </c>
      <c r="D871" s="376">
        <v>2.1</v>
      </c>
    </row>
    <row r="872" spans="1:4">
      <c r="A872" s="373">
        <v>2556</v>
      </c>
      <c r="B872" s="374" t="s">
        <v>1544</v>
      </c>
      <c r="C872" s="375" t="s">
        <v>731</v>
      </c>
      <c r="D872" s="376">
        <v>2.17</v>
      </c>
    </row>
    <row r="873" spans="1:4">
      <c r="A873" s="373">
        <v>2557</v>
      </c>
      <c r="B873" s="374" t="s">
        <v>1545</v>
      </c>
      <c r="C873" s="375" t="s">
        <v>731</v>
      </c>
      <c r="D873" s="376">
        <v>4.58</v>
      </c>
    </row>
    <row r="874" spans="1:4" ht="30">
      <c r="A874" s="373">
        <v>10569</v>
      </c>
      <c r="B874" s="374" t="s">
        <v>1546</v>
      </c>
      <c r="C874" s="375" t="s">
        <v>731</v>
      </c>
      <c r="D874" s="376">
        <v>4.58</v>
      </c>
    </row>
    <row r="875" spans="1:4" ht="30">
      <c r="A875" s="373">
        <v>39810</v>
      </c>
      <c r="B875" s="374" t="s">
        <v>1547</v>
      </c>
      <c r="C875" s="375" t="s">
        <v>731</v>
      </c>
      <c r="D875" s="376">
        <v>41.1</v>
      </c>
    </row>
    <row r="876" spans="1:4" ht="30">
      <c r="A876" s="373">
        <v>39811</v>
      </c>
      <c r="B876" s="374" t="s">
        <v>1548</v>
      </c>
      <c r="C876" s="375" t="s">
        <v>731</v>
      </c>
      <c r="D876" s="376">
        <v>50.28</v>
      </c>
    </row>
    <row r="877" spans="1:4" ht="30">
      <c r="A877" s="373">
        <v>39812</v>
      </c>
      <c r="B877" s="374" t="s">
        <v>1549</v>
      </c>
      <c r="C877" s="375" t="s">
        <v>731</v>
      </c>
      <c r="D877" s="376">
        <v>82.67</v>
      </c>
    </row>
    <row r="878" spans="1:4" ht="30">
      <c r="A878" s="373">
        <v>43096</v>
      </c>
      <c r="B878" s="374" t="s">
        <v>1550</v>
      </c>
      <c r="C878" s="375" t="s">
        <v>731</v>
      </c>
      <c r="D878" s="376">
        <v>274.02</v>
      </c>
    </row>
    <row r="879" spans="1:4" ht="30">
      <c r="A879" s="373">
        <v>43102</v>
      </c>
      <c r="B879" s="374" t="s">
        <v>1551</v>
      </c>
      <c r="C879" s="375" t="s">
        <v>731</v>
      </c>
      <c r="D879" s="376">
        <v>166.62</v>
      </c>
    </row>
    <row r="880" spans="1:4" ht="30">
      <c r="A880" s="373">
        <v>43103</v>
      </c>
      <c r="B880" s="374" t="s">
        <v>1552</v>
      </c>
      <c r="C880" s="375" t="s">
        <v>731</v>
      </c>
      <c r="D880" s="376">
        <v>245.35</v>
      </c>
    </row>
    <row r="881" spans="1:4" ht="30">
      <c r="A881" s="373">
        <v>43098</v>
      </c>
      <c r="B881" s="374" t="s">
        <v>1553</v>
      </c>
      <c r="C881" s="375" t="s">
        <v>731</v>
      </c>
      <c r="D881" s="376">
        <v>92.82</v>
      </c>
    </row>
    <row r="882" spans="1:4" ht="30">
      <c r="A882" s="373">
        <v>43097</v>
      </c>
      <c r="B882" s="374" t="s">
        <v>1554</v>
      </c>
      <c r="C882" s="375" t="s">
        <v>731</v>
      </c>
      <c r="D882" s="376">
        <v>54.99</v>
      </c>
    </row>
    <row r="883" spans="1:4">
      <c r="A883" s="373">
        <v>43104</v>
      </c>
      <c r="B883" s="374" t="s">
        <v>1555</v>
      </c>
      <c r="C883" s="375" t="s">
        <v>731</v>
      </c>
      <c r="D883" s="376">
        <v>650.5</v>
      </c>
    </row>
    <row r="884" spans="1:4" ht="30">
      <c r="A884" s="373">
        <v>39771</v>
      </c>
      <c r="B884" s="374" t="s">
        <v>1556</v>
      </c>
      <c r="C884" s="375" t="s">
        <v>731</v>
      </c>
      <c r="D884" s="376">
        <v>44.03</v>
      </c>
    </row>
    <row r="885" spans="1:4" ht="30">
      <c r="A885" s="373">
        <v>39772</v>
      </c>
      <c r="B885" s="374" t="s">
        <v>1557</v>
      </c>
      <c r="C885" s="375" t="s">
        <v>731</v>
      </c>
      <c r="D885" s="376">
        <v>86.55</v>
      </c>
    </row>
    <row r="886" spans="1:4" ht="30">
      <c r="A886" s="373">
        <v>39773</v>
      </c>
      <c r="B886" s="374" t="s">
        <v>1558</v>
      </c>
      <c r="C886" s="375" t="s">
        <v>731</v>
      </c>
      <c r="D886" s="376">
        <v>139.11000000000001</v>
      </c>
    </row>
    <row r="887" spans="1:4" ht="30">
      <c r="A887" s="373">
        <v>39774</v>
      </c>
      <c r="B887" s="374" t="s">
        <v>1559</v>
      </c>
      <c r="C887" s="375" t="s">
        <v>731</v>
      </c>
      <c r="D887" s="376">
        <v>208.07</v>
      </c>
    </row>
    <row r="888" spans="1:4" ht="30">
      <c r="A888" s="373">
        <v>39775</v>
      </c>
      <c r="B888" s="374" t="s">
        <v>1560</v>
      </c>
      <c r="C888" s="375" t="s">
        <v>731</v>
      </c>
      <c r="D888" s="376">
        <v>277.7</v>
      </c>
    </row>
    <row r="889" spans="1:4" ht="30">
      <c r="A889" s="373">
        <v>39776</v>
      </c>
      <c r="B889" s="374" t="s">
        <v>1561</v>
      </c>
      <c r="C889" s="375" t="s">
        <v>731</v>
      </c>
      <c r="D889" s="376">
        <v>335.6</v>
      </c>
    </row>
    <row r="890" spans="1:4" ht="30">
      <c r="A890" s="373">
        <v>39777</v>
      </c>
      <c r="B890" s="374" t="s">
        <v>1562</v>
      </c>
      <c r="C890" s="375" t="s">
        <v>731</v>
      </c>
      <c r="D890" s="376">
        <v>425.37</v>
      </c>
    </row>
    <row r="891" spans="1:4" ht="30">
      <c r="A891" s="373">
        <v>20254</v>
      </c>
      <c r="B891" s="374" t="s">
        <v>1563</v>
      </c>
      <c r="C891" s="375" t="s">
        <v>731</v>
      </c>
      <c r="D891" s="376">
        <v>30.87</v>
      </c>
    </row>
    <row r="892" spans="1:4" ht="30">
      <c r="A892" s="373">
        <v>20253</v>
      </c>
      <c r="B892" s="374" t="s">
        <v>1564</v>
      </c>
      <c r="C892" s="375" t="s">
        <v>731</v>
      </c>
      <c r="D892" s="376">
        <v>101.38</v>
      </c>
    </row>
    <row r="893" spans="1:4" ht="30">
      <c r="A893" s="373">
        <v>11247</v>
      </c>
      <c r="B893" s="374" t="s">
        <v>1565</v>
      </c>
      <c r="C893" s="375" t="s">
        <v>731</v>
      </c>
      <c r="D893" s="376">
        <v>1949.46</v>
      </c>
    </row>
    <row r="894" spans="1:4" ht="30">
      <c r="A894" s="373">
        <v>11250</v>
      </c>
      <c r="B894" s="374" t="s">
        <v>1566</v>
      </c>
      <c r="C894" s="375" t="s">
        <v>731</v>
      </c>
      <c r="D894" s="376">
        <v>83.93</v>
      </c>
    </row>
    <row r="895" spans="1:4" ht="30">
      <c r="A895" s="373">
        <v>11249</v>
      </c>
      <c r="B895" s="374" t="s">
        <v>1567</v>
      </c>
      <c r="C895" s="375" t="s">
        <v>731</v>
      </c>
      <c r="D895" s="376">
        <v>3807.98</v>
      </c>
    </row>
    <row r="896" spans="1:4" ht="30">
      <c r="A896" s="373">
        <v>11251</v>
      </c>
      <c r="B896" s="374" t="s">
        <v>1568</v>
      </c>
      <c r="C896" s="375" t="s">
        <v>731</v>
      </c>
      <c r="D896" s="376">
        <v>185.9</v>
      </c>
    </row>
    <row r="897" spans="1:4" ht="30">
      <c r="A897" s="373">
        <v>11253</v>
      </c>
      <c r="B897" s="374" t="s">
        <v>1569</v>
      </c>
      <c r="C897" s="375" t="s">
        <v>731</v>
      </c>
      <c r="D897" s="376">
        <v>308.06</v>
      </c>
    </row>
    <row r="898" spans="1:4" ht="30">
      <c r="A898" s="373">
        <v>11255</v>
      </c>
      <c r="B898" s="374" t="s">
        <v>1570</v>
      </c>
      <c r="C898" s="375" t="s">
        <v>731</v>
      </c>
      <c r="D898" s="376">
        <v>460.54</v>
      </c>
    </row>
    <row r="899" spans="1:4" ht="30">
      <c r="A899" s="373">
        <v>14055</v>
      </c>
      <c r="B899" s="374" t="s">
        <v>1571</v>
      </c>
      <c r="C899" s="375" t="s">
        <v>731</v>
      </c>
      <c r="D899" s="376">
        <v>926.45</v>
      </c>
    </row>
    <row r="900" spans="1:4" ht="30">
      <c r="A900" s="373">
        <v>11256</v>
      </c>
      <c r="B900" s="374" t="s">
        <v>1572</v>
      </c>
      <c r="C900" s="375" t="s">
        <v>731</v>
      </c>
      <c r="D900" s="376">
        <v>576.88</v>
      </c>
    </row>
    <row r="901" spans="1:4">
      <c r="A901" s="373">
        <v>1872</v>
      </c>
      <c r="B901" s="374" t="s">
        <v>1573</v>
      </c>
      <c r="C901" s="375" t="s">
        <v>731</v>
      </c>
      <c r="D901" s="376">
        <v>3.41</v>
      </c>
    </row>
    <row r="902" spans="1:4">
      <c r="A902" s="373">
        <v>1873</v>
      </c>
      <c r="B902" s="374" t="s">
        <v>1574</v>
      </c>
      <c r="C902" s="375" t="s">
        <v>731</v>
      </c>
      <c r="D902" s="376">
        <v>6.78</v>
      </c>
    </row>
    <row r="903" spans="1:4" ht="30">
      <c r="A903" s="373">
        <v>39693</v>
      </c>
      <c r="B903" s="374" t="s">
        <v>1575</v>
      </c>
      <c r="C903" s="375" t="s">
        <v>731</v>
      </c>
      <c r="D903" s="376">
        <v>3623.07</v>
      </c>
    </row>
    <row r="904" spans="1:4" ht="30">
      <c r="A904" s="373">
        <v>39692</v>
      </c>
      <c r="B904" s="374" t="s">
        <v>1576</v>
      </c>
      <c r="C904" s="375" t="s">
        <v>731</v>
      </c>
      <c r="D904" s="376">
        <v>1159.3</v>
      </c>
    </row>
    <row r="905" spans="1:4" ht="30">
      <c r="A905" s="373">
        <v>1062</v>
      </c>
      <c r="B905" s="374" t="s">
        <v>1577</v>
      </c>
      <c r="C905" s="375" t="s">
        <v>731</v>
      </c>
      <c r="D905" s="376">
        <v>367.4</v>
      </c>
    </row>
    <row r="906" spans="1:4" ht="30">
      <c r="A906" s="373">
        <v>39686</v>
      </c>
      <c r="B906" s="374" t="s">
        <v>1578</v>
      </c>
      <c r="C906" s="375" t="s">
        <v>731</v>
      </c>
      <c r="D906" s="376">
        <v>594.9</v>
      </c>
    </row>
    <row r="907" spans="1:4" ht="30">
      <c r="A907" s="373">
        <v>43095</v>
      </c>
      <c r="B907" s="374" t="s">
        <v>1579</v>
      </c>
      <c r="C907" s="375" t="s">
        <v>731</v>
      </c>
      <c r="D907" s="376">
        <v>180.57</v>
      </c>
    </row>
    <row r="908" spans="1:4" ht="30">
      <c r="A908" s="373">
        <v>1871</v>
      </c>
      <c r="B908" s="374" t="s">
        <v>1580</v>
      </c>
      <c r="C908" s="375" t="s">
        <v>731</v>
      </c>
      <c r="D908" s="376">
        <v>6.1</v>
      </c>
    </row>
    <row r="909" spans="1:4" ht="30">
      <c r="A909" s="373">
        <v>12001</v>
      </c>
      <c r="B909" s="374" t="s">
        <v>1581</v>
      </c>
      <c r="C909" s="375" t="s">
        <v>731</v>
      </c>
      <c r="D909" s="376">
        <v>8.81</v>
      </c>
    </row>
    <row r="910" spans="1:4">
      <c r="A910" s="373">
        <v>11882</v>
      </c>
      <c r="B910" s="374" t="s">
        <v>1582</v>
      </c>
      <c r="C910" s="375" t="s">
        <v>731</v>
      </c>
      <c r="D910" s="376">
        <v>82.01</v>
      </c>
    </row>
    <row r="911" spans="1:4" ht="30">
      <c r="A911" s="373">
        <v>1068</v>
      </c>
      <c r="B911" s="374" t="s">
        <v>1583</v>
      </c>
      <c r="C911" s="375" t="s">
        <v>731</v>
      </c>
      <c r="D911" s="376">
        <v>2423.39</v>
      </c>
    </row>
    <row r="912" spans="1:4" ht="30">
      <c r="A912" s="373">
        <v>39690</v>
      </c>
      <c r="B912" s="374" t="s">
        <v>1584</v>
      </c>
      <c r="C912" s="375" t="s">
        <v>731</v>
      </c>
      <c r="D912" s="376">
        <v>4065.65</v>
      </c>
    </row>
    <row r="913" spans="1:4" ht="30">
      <c r="A913" s="373">
        <v>39691</v>
      </c>
      <c r="B913" s="374" t="s">
        <v>1585</v>
      </c>
      <c r="C913" s="375" t="s">
        <v>731</v>
      </c>
      <c r="D913" s="376">
        <v>5113.45</v>
      </c>
    </row>
    <row r="914" spans="1:4" ht="30">
      <c r="A914" s="373">
        <v>39808</v>
      </c>
      <c r="B914" s="374" t="s">
        <v>1586</v>
      </c>
      <c r="C914" s="375" t="s">
        <v>731</v>
      </c>
      <c r="D914" s="376">
        <v>94.27</v>
      </c>
    </row>
    <row r="915" spans="1:4" ht="30">
      <c r="A915" s="373">
        <v>39809</v>
      </c>
      <c r="B915" s="374" t="s">
        <v>1587</v>
      </c>
      <c r="C915" s="375" t="s">
        <v>731</v>
      </c>
      <c r="D915" s="376">
        <v>223.6</v>
      </c>
    </row>
    <row r="916" spans="1:4" ht="30">
      <c r="A916" s="373">
        <v>43439</v>
      </c>
      <c r="B916" s="374" t="s">
        <v>1588</v>
      </c>
      <c r="C916" s="375" t="s">
        <v>731</v>
      </c>
      <c r="D916" s="376">
        <v>376.47</v>
      </c>
    </row>
    <row r="917" spans="1:4">
      <c r="A917" s="373">
        <v>5103</v>
      </c>
      <c r="B917" s="374" t="s">
        <v>1589</v>
      </c>
      <c r="C917" s="375" t="s">
        <v>731</v>
      </c>
      <c r="D917" s="376">
        <v>23.88</v>
      </c>
    </row>
    <row r="918" spans="1:4">
      <c r="A918" s="373">
        <v>11880</v>
      </c>
      <c r="B918" s="374" t="s">
        <v>1590</v>
      </c>
      <c r="C918" s="375" t="s">
        <v>731</v>
      </c>
      <c r="D918" s="376">
        <v>100.46</v>
      </c>
    </row>
    <row r="919" spans="1:4">
      <c r="A919" s="373">
        <v>11714</v>
      </c>
      <c r="B919" s="374" t="s">
        <v>1591</v>
      </c>
      <c r="C919" s="375" t="s">
        <v>731</v>
      </c>
      <c r="D919" s="376">
        <v>68.44</v>
      </c>
    </row>
    <row r="920" spans="1:4">
      <c r="A920" s="373">
        <v>11712</v>
      </c>
      <c r="B920" s="374" t="s">
        <v>1592</v>
      </c>
      <c r="C920" s="375" t="s">
        <v>731</v>
      </c>
      <c r="D920" s="376">
        <v>44.69</v>
      </c>
    </row>
    <row r="921" spans="1:4">
      <c r="A921" s="373">
        <v>11717</v>
      </c>
      <c r="B921" s="374" t="s">
        <v>1593</v>
      </c>
      <c r="C921" s="375" t="s">
        <v>731</v>
      </c>
      <c r="D921" s="376">
        <v>53.87</v>
      </c>
    </row>
    <row r="922" spans="1:4">
      <c r="A922" s="373">
        <v>1106</v>
      </c>
      <c r="B922" s="374" t="s">
        <v>1594</v>
      </c>
      <c r="C922" s="375" t="s">
        <v>779</v>
      </c>
      <c r="D922" s="376">
        <v>0.7</v>
      </c>
    </row>
    <row r="923" spans="1:4">
      <c r="A923" s="373">
        <v>11161</v>
      </c>
      <c r="B923" s="374" t="s">
        <v>1595</v>
      </c>
      <c r="C923" s="375" t="s">
        <v>779</v>
      </c>
      <c r="D923" s="376">
        <v>1.17</v>
      </c>
    </row>
    <row r="924" spans="1:4">
      <c r="A924" s="373">
        <v>1107</v>
      </c>
      <c r="B924" s="374" t="s">
        <v>1596</v>
      </c>
      <c r="C924" s="375" t="s">
        <v>779</v>
      </c>
      <c r="D924" s="376">
        <v>0.59</v>
      </c>
    </row>
    <row r="925" spans="1:4">
      <c r="A925" s="373">
        <v>44479</v>
      </c>
      <c r="B925" s="374" t="s">
        <v>1597</v>
      </c>
      <c r="C925" s="375" t="s">
        <v>779</v>
      </c>
      <c r="D925" s="376">
        <v>0.09</v>
      </c>
    </row>
    <row r="926" spans="1:4">
      <c r="A926" s="373">
        <v>41068</v>
      </c>
      <c r="B926" s="374" t="s">
        <v>1598</v>
      </c>
      <c r="C926" s="375" t="s">
        <v>872</v>
      </c>
      <c r="D926" s="376">
        <v>3095.54</v>
      </c>
    </row>
    <row r="927" spans="1:4">
      <c r="A927" s="373">
        <v>4759</v>
      </c>
      <c r="B927" s="374" t="s">
        <v>1599</v>
      </c>
      <c r="C927" s="375" t="s">
        <v>870</v>
      </c>
      <c r="D927" s="376">
        <v>17.670000000000002</v>
      </c>
    </row>
    <row r="928" spans="1:4" ht="30">
      <c r="A928" s="373">
        <v>12618</v>
      </c>
      <c r="B928" s="374" t="s">
        <v>13635</v>
      </c>
      <c r="C928" s="375" t="s">
        <v>731</v>
      </c>
      <c r="D928" s="376">
        <v>191.13</v>
      </c>
    </row>
    <row r="929" spans="1:4">
      <c r="A929" s="373">
        <v>1108</v>
      </c>
      <c r="B929" s="374" t="s">
        <v>1600</v>
      </c>
      <c r="C929" s="375" t="s">
        <v>733</v>
      </c>
      <c r="D929" s="376">
        <v>39.520000000000003</v>
      </c>
    </row>
    <row r="930" spans="1:4">
      <c r="A930" s="373">
        <v>1117</v>
      </c>
      <c r="B930" s="374" t="s">
        <v>1601</v>
      </c>
      <c r="C930" s="375" t="s">
        <v>733</v>
      </c>
      <c r="D930" s="376">
        <v>39.83</v>
      </c>
    </row>
    <row r="931" spans="1:4">
      <c r="A931" s="373">
        <v>1118</v>
      </c>
      <c r="B931" s="374" t="s">
        <v>1602</v>
      </c>
      <c r="C931" s="375" t="s">
        <v>733</v>
      </c>
      <c r="D931" s="376">
        <v>47.07</v>
      </c>
    </row>
    <row r="932" spans="1:4">
      <c r="A932" s="373">
        <v>1110</v>
      </c>
      <c r="B932" s="374" t="s">
        <v>1603</v>
      </c>
      <c r="C932" s="375" t="s">
        <v>733</v>
      </c>
      <c r="D932" s="376">
        <v>47.07</v>
      </c>
    </row>
    <row r="933" spans="1:4">
      <c r="A933" s="373">
        <v>40784</v>
      </c>
      <c r="B933" s="374" t="s">
        <v>1604</v>
      </c>
      <c r="C933" s="375" t="s">
        <v>733</v>
      </c>
      <c r="D933" s="376">
        <v>129.85</v>
      </c>
    </row>
    <row r="934" spans="1:4">
      <c r="A934" s="373">
        <v>40782</v>
      </c>
      <c r="B934" s="374" t="s">
        <v>1605</v>
      </c>
      <c r="C934" s="375" t="s">
        <v>733</v>
      </c>
      <c r="D934" s="376">
        <v>50.95</v>
      </c>
    </row>
    <row r="935" spans="1:4">
      <c r="A935" s="373">
        <v>40783</v>
      </c>
      <c r="B935" s="374" t="s">
        <v>1606</v>
      </c>
      <c r="C935" s="375" t="s">
        <v>733</v>
      </c>
      <c r="D935" s="376">
        <v>66.38</v>
      </c>
    </row>
    <row r="936" spans="1:4">
      <c r="A936" s="373">
        <v>1109</v>
      </c>
      <c r="B936" s="374" t="s">
        <v>1607</v>
      </c>
      <c r="C936" s="375" t="s">
        <v>733</v>
      </c>
      <c r="D936" s="376">
        <v>39.520000000000003</v>
      </c>
    </row>
    <row r="937" spans="1:4">
      <c r="A937" s="373">
        <v>1119</v>
      </c>
      <c r="B937" s="374" t="s">
        <v>1608</v>
      </c>
      <c r="C937" s="375" t="s">
        <v>733</v>
      </c>
      <c r="D937" s="376">
        <v>25.47</v>
      </c>
    </row>
    <row r="938" spans="1:4" ht="30">
      <c r="A938" s="373">
        <v>13115</v>
      </c>
      <c r="B938" s="374" t="s">
        <v>1609</v>
      </c>
      <c r="C938" s="375" t="s">
        <v>733</v>
      </c>
      <c r="D938" s="376">
        <v>11.55</v>
      </c>
    </row>
    <row r="939" spans="1:4" ht="30">
      <c r="A939" s="373">
        <v>10541</v>
      </c>
      <c r="B939" s="374" t="s">
        <v>1610</v>
      </c>
      <c r="C939" s="375" t="s">
        <v>733</v>
      </c>
      <c r="D939" s="376">
        <v>14.11</v>
      </c>
    </row>
    <row r="940" spans="1:4" ht="30">
      <c r="A940" s="373">
        <v>10542</v>
      </c>
      <c r="B940" s="374" t="s">
        <v>1611</v>
      </c>
      <c r="C940" s="375" t="s">
        <v>733</v>
      </c>
      <c r="D940" s="376">
        <v>18.46</v>
      </c>
    </row>
    <row r="941" spans="1:4" ht="30">
      <c r="A941" s="373">
        <v>10543</v>
      </c>
      <c r="B941" s="374" t="s">
        <v>1612</v>
      </c>
      <c r="C941" s="375" t="s">
        <v>733</v>
      </c>
      <c r="D941" s="376">
        <v>29.95</v>
      </c>
    </row>
    <row r="942" spans="1:4" ht="30">
      <c r="A942" s="373">
        <v>10544</v>
      </c>
      <c r="B942" s="374" t="s">
        <v>1613</v>
      </c>
      <c r="C942" s="375" t="s">
        <v>733</v>
      </c>
      <c r="D942" s="376">
        <v>38.74</v>
      </c>
    </row>
    <row r="943" spans="1:4" ht="30">
      <c r="A943" s="373">
        <v>10545</v>
      </c>
      <c r="B943" s="374" t="s">
        <v>1614</v>
      </c>
      <c r="C943" s="375" t="s">
        <v>733</v>
      </c>
      <c r="D943" s="376">
        <v>72.400000000000006</v>
      </c>
    </row>
    <row r="944" spans="1:4">
      <c r="A944" s="373">
        <v>38365</v>
      </c>
      <c r="B944" s="374" t="s">
        <v>1615</v>
      </c>
      <c r="C944" s="375" t="s">
        <v>732</v>
      </c>
      <c r="D944" s="376">
        <v>2.1800000000000002</v>
      </c>
    </row>
    <row r="945" spans="1:4" ht="30">
      <c r="A945" s="373">
        <v>44056</v>
      </c>
      <c r="B945" s="374" t="s">
        <v>13636</v>
      </c>
      <c r="C945" s="375" t="s">
        <v>731</v>
      </c>
      <c r="D945" s="376">
        <v>445045.02</v>
      </c>
    </row>
    <row r="946" spans="1:4" ht="30">
      <c r="A946" s="373">
        <v>44057</v>
      </c>
      <c r="B946" s="374" t="s">
        <v>13637</v>
      </c>
      <c r="C946" s="375" t="s">
        <v>731</v>
      </c>
      <c r="D946" s="376">
        <v>475000</v>
      </c>
    </row>
    <row r="947" spans="1:4" ht="30">
      <c r="A947" s="373">
        <v>37754</v>
      </c>
      <c r="B947" s="374" t="s">
        <v>13638</v>
      </c>
      <c r="C947" s="375" t="s">
        <v>731</v>
      </c>
      <c r="D947" s="376">
        <v>491090.1</v>
      </c>
    </row>
    <row r="948" spans="1:4" ht="30">
      <c r="A948" s="373">
        <v>37757</v>
      </c>
      <c r="B948" s="374" t="s">
        <v>13639</v>
      </c>
      <c r="C948" s="375" t="s">
        <v>731</v>
      </c>
      <c r="D948" s="376">
        <v>547747.77</v>
      </c>
    </row>
    <row r="949" spans="1:4" ht="30">
      <c r="A949" s="373">
        <v>44058</v>
      </c>
      <c r="B949" s="374" t="s">
        <v>13640</v>
      </c>
      <c r="C949" s="375" t="s">
        <v>731</v>
      </c>
      <c r="D949" s="376">
        <v>517792.79</v>
      </c>
    </row>
    <row r="950" spans="1:4" ht="30">
      <c r="A950" s="373">
        <v>37752</v>
      </c>
      <c r="B950" s="374" t="s">
        <v>13641</v>
      </c>
      <c r="C950" s="375" t="s">
        <v>731</v>
      </c>
      <c r="D950" s="376">
        <v>539189.17000000004</v>
      </c>
    </row>
    <row r="951" spans="1:4" ht="30">
      <c r="A951" s="373">
        <v>44059</v>
      </c>
      <c r="B951" s="374" t="s">
        <v>13642</v>
      </c>
      <c r="C951" s="375" t="s">
        <v>731</v>
      </c>
      <c r="D951" s="376">
        <v>426216.21</v>
      </c>
    </row>
    <row r="952" spans="1:4" ht="30">
      <c r="A952" s="373">
        <v>37750</v>
      </c>
      <c r="B952" s="374" t="s">
        <v>13643</v>
      </c>
      <c r="C952" s="375" t="s">
        <v>731</v>
      </c>
      <c r="D952" s="376">
        <v>427072.07</v>
      </c>
    </row>
    <row r="953" spans="1:4" ht="30">
      <c r="A953" s="373">
        <v>37758</v>
      </c>
      <c r="B953" s="374" t="s">
        <v>13644</v>
      </c>
      <c r="C953" s="375" t="s">
        <v>731</v>
      </c>
      <c r="D953" s="376">
        <v>679549.53</v>
      </c>
    </row>
    <row r="954" spans="1:4" ht="30">
      <c r="A954" s="373">
        <v>44060</v>
      </c>
      <c r="B954" s="374" t="s">
        <v>13645</v>
      </c>
      <c r="C954" s="375" t="s">
        <v>731</v>
      </c>
      <c r="D954" s="376">
        <v>657297.30000000005</v>
      </c>
    </row>
    <row r="955" spans="1:4" ht="45">
      <c r="A955" s="373">
        <v>37749</v>
      </c>
      <c r="B955" s="374" t="s">
        <v>13646</v>
      </c>
      <c r="C955" s="375" t="s">
        <v>731</v>
      </c>
      <c r="D955" s="376">
        <v>701801.81</v>
      </c>
    </row>
    <row r="956" spans="1:4" ht="30">
      <c r="A956" s="373">
        <v>44061</v>
      </c>
      <c r="B956" s="374" t="s">
        <v>13647</v>
      </c>
      <c r="C956" s="375" t="s">
        <v>731</v>
      </c>
      <c r="D956" s="376">
        <v>644459.48</v>
      </c>
    </row>
    <row r="957" spans="1:4">
      <c r="A957" s="373">
        <v>1159</v>
      </c>
      <c r="B957" s="374" t="s">
        <v>1616</v>
      </c>
      <c r="C957" s="375" t="s">
        <v>731</v>
      </c>
      <c r="D957" s="376">
        <v>261247.67</v>
      </c>
    </row>
    <row r="958" spans="1:4">
      <c r="A958" s="373">
        <v>12114</v>
      </c>
      <c r="B958" s="374" t="s">
        <v>1617</v>
      </c>
      <c r="C958" s="375" t="s">
        <v>731</v>
      </c>
      <c r="D958" s="376">
        <v>157.93</v>
      </c>
    </row>
    <row r="959" spans="1:4">
      <c r="A959" s="373">
        <v>38106</v>
      </c>
      <c r="B959" s="374" t="s">
        <v>1618</v>
      </c>
      <c r="C959" s="375" t="s">
        <v>731</v>
      </c>
      <c r="D959" s="376">
        <v>21.46</v>
      </c>
    </row>
    <row r="960" spans="1:4" ht="30">
      <c r="A960" s="373">
        <v>38085</v>
      </c>
      <c r="B960" s="374" t="s">
        <v>1619</v>
      </c>
      <c r="C960" s="375" t="s">
        <v>731</v>
      </c>
      <c r="D960" s="376">
        <v>25.35</v>
      </c>
    </row>
    <row r="961" spans="1:4">
      <c r="A961" s="373">
        <v>38599</v>
      </c>
      <c r="B961" s="374" t="s">
        <v>1620</v>
      </c>
      <c r="C961" s="375" t="s">
        <v>731</v>
      </c>
      <c r="D961" s="376">
        <v>4.62</v>
      </c>
    </row>
    <row r="962" spans="1:4">
      <c r="A962" s="373">
        <v>38596</v>
      </c>
      <c r="B962" s="374" t="s">
        <v>1621</v>
      </c>
      <c r="C962" s="375" t="s">
        <v>731</v>
      </c>
      <c r="D962" s="376">
        <v>3.83</v>
      </c>
    </row>
    <row r="963" spans="1:4">
      <c r="A963" s="373">
        <v>38600</v>
      </c>
      <c r="B963" s="374" t="s">
        <v>1622</v>
      </c>
      <c r="C963" s="375" t="s">
        <v>731</v>
      </c>
      <c r="D963" s="376">
        <v>4.8899999999999997</v>
      </c>
    </row>
    <row r="964" spans="1:4">
      <c r="A964" s="373">
        <v>38597</v>
      </c>
      <c r="B964" s="374" t="s">
        <v>1623</v>
      </c>
      <c r="C964" s="375" t="s">
        <v>731</v>
      </c>
      <c r="D964" s="376">
        <v>3.86</v>
      </c>
    </row>
    <row r="965" spans="1:4">
      <c r="A965" s="373">
        <v>659</v>
      </c>
      <c r="B965" s="374" t="s">
        <v>1624</v>
      </c>
      <c r="C965" s="375" t="s">
        <v>731</v>
      </c>
      <c r="D965" s="376">
        <v>2.2200000000000002</v>
      </c>
    </row>
    <row r="966" spans="1:4">
      <c r="A966" s="373">
        <v>660</v>
      </c>
      <c r="B966" s="374" t="s">
        <v>1625</v>
      </c>
      <c r="C966" s="375" t="s">
        <v>731</v>
      </c>
      <c r="D966" s="376">
        <v>2.66</v>
      </c>
    </row>
    <row r="967" spans="1:4">
      <c r="A967" s="373">
        <v>658</v>
      </c>
      <c r="B967" s="374" t="s">
        <v>1626</v>
      </c>
      <c r="C967" s="375" t="s">
        <v>731</v>
      </c>
      <c r="D967" s="376">
        <v>1.5</v>
      </c>
    </row>
    <row r="968" spans="1:4">
      <c r="A968" s="373">
        <v>38548</v>
      </c>
      <c r="B968" s="374" t="s">
        <v>1627</v>
      </c>
      <c r="C968" s="375" t="s">
        <v>731</v>
      </c>
      <c r="D968" s="376">
        <v>1.95</v>
      </c>
    </row>
    <row r="969" spans="1:4">
      <c r="A969" s="373">
        <v>34649</v>
      </c>
      <c r="B969" s="374" t="s">
        <v>1628</v>
      </c>
      <c r="C969" s="375" t="s">
        <v>731</v>
      </c>
      <c r="D969" s="376">
        <v>2.64</v>
      </c>
    </row>
    <row r="970" spans="1:4">
      <c r="A970" s="373">
        <v>34655</v>
      </c>
      <c r="B970" s="374" t="s">
        <v>1629</v>
      </c>
      <c r="C970" s="375" t="s">
        <v>731</v>
      </c>
      <c r="D970" s="376">
        <v>3.5</v>
      </c>
    </row>
    <row r="971" spans="1:4">
      <c r="A971" s="373">
        <v>40607</v>
      </c>
      <c r="B971" s="374" t="s">
        <v>1630</v>
      </c>
      <c r="C971" s="375" t="s">
        <v>731</v>
      </c>
      <c r="D971" s="376">
        <v>7.97</v>
      </c>
    </row>
    <row r="972" spans="1:4">
      <c r="A972" s="373">
        <v>567</v>
      </c>
      <c r="B972" s="374" t="s">
        <v>13648</v>
      </c>
      <c r="C972" s="375" t="s">
        <v>733</v>
      </c>
      <c r="D972" s="376">
        <v>12.75</v>
      </c>
    </row>
    <row r="973" spans="1:4">
      <c r="A973" s="373">
        <v>574</v>
      </c>
      <c r="B973" s="374" t="s">
        <v>13649</v>
      </c>
      <c r="C973" s="375" t="s">
        <v>733</v>
      </c>
      <c r="D973" s="376">
        <v>33.51</v>
      </c>
    </row>
    <row r="974" spans="1:4">
      <c r="A974" s="373">
        <v>568</v>
      </c>
      <c r="B974" s="374" t="s">
        <v>13650</v>
      </c>
      <c r="C974" s="375" t="s">
        <v>733</v>
      </c>
      <c r="D974" s="376">
        <v>70.599999999999994</v>
      </c>
    </row>
    <row r="975" spans="1:4">
      <c r="A975" s="373">
        <v>585</v>
      </c>
      <c r="B975" s="374" t="s">
        <v>1631</v>
      </c>
      <c r="C975" s="375" t="s">
        <v>779</v>
      </c>
      <c r="D975" s="376">
        <v>35.97</v>
      </c>
    </row>
    <row r="976" spans="1:4">
      <c r="A976" s="373">
        <v>4777</v>
      </c>
      <c r="B976" s="374" t="s">
        <v>1632</v>
      </c>
      <c r="C976" s="375" t="s">
        <v>779</v>
      </c>
      <c r="D976" s="376">
        <v>9.39</v>
      </c>
    </row>
    <row r="977" spans="1:4">
      <c r="A977" s="373">
        <v>587</v>
      </c>
      <c r="B977" s="374" t="s">
        <v>1633</v>
      </c>
      <c r="C977" s="375" t="s">
        <v>779</v>
      </c>
      <c r="D977" s="376">
        <v>38.549999999999997</v>
      </c>
    </row>
    <row r="978" spans="1:4">
      <c r="A978" s="373">
        <v>590</v>
      </c>
      <c r="B978" s="374" t="s">
        <v>1634</v>
      </c>
      <c r="C978" s="375" t="s">
        <v>779</v>
      </c>
      <c r="D978" s="376">
        <v>37.26</v>
      </c>
    </row>
    <row r="979" spans="1:4">
      <c r="A979" s="373">
        <v>592</v>
      </c>
      <c r="B979" s="374" t="s">
        <v>1635</v>
      </c>
      <c r="C979" s="375" t="s">
        <v>779</v>
      </c>
      <c r="D979" s="376">
        <v>38.549999999999997</v>
      </c>
    </row>
    <row r="980" spans="1:4">
      <c r="A980" s="373">
        <v>586</v>
      </c>
      <c r="B980" s="374" t="s">
        <v>1636</v>
      </c>
      <c r="C980" s="375" t="s">
        <v>733</v>
      </c>
      <c r="D980" s="376">
        <v>22.66</v>
      </c>
    </row>
    <row r="981" spans="1:4">
      <c r="A981" s="373">
        <v>591</v>
      </c>
      <c r="B981" s="374" t="s">
        <v>1637</v>
      </c>
      <c r="C981" s="375" t="s">
        <v>779</v>
      </c>
      <c r="D981" s="376">
        <v>35.97</v>
      </c>
    </row>
    <row r="982" spans="1:4">
      <c r="A982" s="373">
        <v>588</v>
      </c>
      <c r="B982" s="374" t="s">
        <v>1638</v>
      </c>
      <c r="C982" s="375" t="s">
        <v>733</v>
      </c>
      <c r="D982" s="376">
        <v>35.85</v>
      </c>
    </row>
    <row r="983" spans="1:4">
      <c r="A983" s="373">
        <v>589</v>
      </c>
      <c r="B983" s="374" t="s">
        <v>1639</v>
      </c>
      <c r="C983" s="375" t="s">
        <v>733</v>
      </c>
      <c r="D983" s="376">
        <v>60.6</v>
      </c>
    </row>
    <row r="984" spans="1:4">
      <c r="A984" s="373">
        <v>584</v>
      </c>
      <c r="B984" s="374" t="s">
        <v>1640</v>
      </c>
      <c r="C984" s="375" t="s">
        <v>733</v>
      </c>
      <c r="D984" s="376">
        <v>38.29</v>
      </c>
    </row>
    <row r="985" spans="1:4">
      <c r="A985" s="373">
        <v>1165</v>
      </c>
      <c r="B985" s="374" t="s">
        <v>1641</v>
      </c>
      <c r="C985" s="375" t="s">
        <v>731</v>
      </c>
      <c r="D985" s="376">
        <v>20.11</v>
      </c>
    </row>
    <row r="986" spans="1:4">
      <c r="A986" s="373">
        <v>1164</v>
      </c>
      <c r="B986" s="374" t="s">
        <v>1642</v>
      </c>
      <c r="C986" s="375" t="s">
        <v>731</v>
      </c>
      <c r="D986" s="376">
        <v>16.29</v>
      </c>
    </row>
    <row r="987" spans="1:4">
      <c r="A987" s="373">
        <v>1162</v>
      </c>
      <c r="B987" s="374" t="s">
        <v>1643</v>
      </c>
      <c r="C987" s="375" t="s">
        <v>731</v>
      </c>
      <c r="D987" s="376">
        <v>5.66</v>
      </c>
    </row>
    <row r="988" spans="1:4">
      <c r="A988" s="373">
        <v>12395</v>
      </c>
      <c r="B988" s="374" t="s">
        <v>1644</v>
      </c>
      <c r="C988" s="375" t="s">
        <v>731</v>
      </c>
      <c r="D988" s="376">
        <v>5.5</v>
      </c>
    </row>
    <row r="989" spans="1:4">
      <c r="A989" s="373">
        <v>1170</v>
      </c>
      <c r="B989" s="374" t="s">
        <v>1645</v>
      </c>
      <c r="C989" s="375" t="s">
        <v>731</v>
      </c>
      <c r="D989" s="376">
        <v>10.67</v>
      </c>
    </row>
    <row r="990" spans="1:4">
      <c r="A990" s="373">
        <v>1169</v>
      </c>
      <c r="B990" s="374" t="s">
        <v>1646</v>
      </c>
      <c r="C990" s="375" t="s">
        <v>731</v>
      </c>
      <c r="D990" s="376">
        <v>52.4</v>
      </c>
    </row>
    <row r="991" spans="1:4">
      <c r="A991" s="373">
        <v>1166</v>
      </c>
      <c r="B991" s="374" t="s">
        <v>1647</v>
      </c>
      <c r="C991" s="375" t="s">
        <v>731</v>
      </c>
      <c r="D991" s="376">
        <v>29.05</v>
      </c>
    </row>
    <row r="992" spans="1:4">
      <c r="A992" s="373">
        <v>1163</v>
      </c>
      <c r="B992" s="374" t="s">
        <v>1648</v>
      </c>
      <c r="C992" s="375" t="s">
        <v>731</v>
      </c>
      <c r="D992" s="376">
        <v>7.32</v>
      </c>
    </row>
    <row r="993" spans="1:4">
      <c r="A993" s="373">
        <v>12396</v>
      </c>
      <c r="B993" s="374" t="s">
        <v>1649</v>
      </c>
      <c r="C993" s="375" t="s">
        <v>731</v>
      </c>
      <c r="D993" s="376">
        <v>5.5</v>
      </c>
    </row>
    <row r="994" spans="1:4">
      <c r="A994" s="373">
        <v>1168</v>
      </c>
      <c r="B994" s="374" t="s">
        <v>1650</v>
      </c>
      <c r="C994" s="375" t="s">
        <v>731</v>
      </c>
      <c r="D994" s="376">
        <v>74.7</v>
      </c>
    </row>
    <row r="995" spans="1:4">
      <c r="A995" s="373">
        <v>1167</v>
      </c>
      <c r="B995" s="374" t="s">
        <v>1651</v>
      </c>
      <c r="C995" s="375" t="s">
        <v>731</v>
      </c>
      <c r="D995" s="376">
        <v>124.96</v>
      </c>
    </row>
    <row r="996" spans="1:4">
      <c r="A996" s="373">
        <v>36331</v>
      </c>
      <c r="B996" s="374" t="s">
        <v>1652</v>
      </c>
      <c r="C996" s="375" t="s">
        <v>731</v>
      </c>
      <c r="D996" s="376">
        <v>2.71</v>
      </c>
    </row>
    <row r="997" spans="1:4">
      <c r="A997" s="373">
        <v>36346</v>
      </c>
      <c r="B997" s="374" t="s">
        <v>1653</v>
      </c>
      <c r="C997" s="375" t="s">
        <v>731</v>
      </c>
      <c r="D997" s="376">
        <v>4.0599999999999996</v>
      </c>
    </row>
    <row r="998" spans="1:4">
      <c r="A998" s="373">
        <v>1197</v>
      </c>
      <c r="B998" s="374" t="s">
        <v>1654</v>
      </c>
      <c r="C998" s="375" t="s">
        <v>731</v>
      </c>
      <c r="D998" s="376">
        <v>1.97</v>
      </c>
    </row>
    <row r="999" spans="1:4">
      <c r="A999" s="373">
        <v>1202</v>
      </c>
      <c r="B999" s="374" t="s">
        <v>1655</v>
      </c>
      <c r="C999" s="375" t="s">
        <v>731</v>
      </c>
      <c r="D999" s="376">
        <v>5.59</v>
      </c>
    </row>
    <row r="1000" spans="1:4">
      <c r="A1000" s="373">
        <v>1198</v>
      </c>
      <c r="B1000" s="374" t="s">
        <v>1656</v>
      </c>
      <c r="C1000" s="375" t="s">
        <v>731</v>
      </c>
      <c r="D1000" s="376">
        <v>2.58</v>
      </c>
    </row>
    <row r="1001" spans="1:4">
      <c r="A1001" s="373">
        <v>20088</v>
      </c>
      <c r="B1001" s="374" t="s">
        <v>13651</v>
      </c>
      <c r="C1001" s="375" t="s">
        <v>731</v>
      </c>
      <c r="D1001" s="376">
        <v>14.71</v>
      </c>
    </row>
    <row r="1002" spans="1:4">
      <c r="A1002" s="373">
        <v>20089</v>
      </c>
      <c r="B1002" s="374" t="s">
        <v>13652</v>
      </c>
      <c r="C1002" s="375" t="s">
        <v>731</v>
      </c>
      <c r="D1002" s="376">
        <v>72.09</v>
      </c>
    </row>
    <row r="1003" spans="1:4">
      <c r="A1003" s="373">
        <v>20087</v>
      </c>
      <c r="B1003" s="374" t="s">
        <v>13653</v>
      </c>
      <c r="C1003" s="375" t="s">
        <v>731</v>
      </c>
      <c r="D1003" s="376">
        <v>12.17</v>
      </c>
    </row>
    <row r="1004" spans="1:4">
      <c r="A1004" s="373">
        <v>1200</v>
      </c>
      <c r="B1004" s="374" t="s">
        <v>1657</v>
      </c>
      <c r="C1004" s="375" t="s">
        <v>731</v>
      </c>
      <c r="D1004" s="376">
        <v>11.05</v>
      </c>
    </row>
    <row r="1005" spans="1:4">
      <c r="A1005" s="373">
        <v>12909</v>
      </c>
      <c r="B1005" s="374" t="s">
        <v>1658</v>
      </c>
      <c r="C1005" s="375" t="s">
        <v>731</v>
      </c>
      <c r="D1005" s="376">
        <v>5.13</v>
      </c>
    </row>
    <row r="1006" spans="1:4">
      <c r="A1006" s="373">
        <v>12910</v>
      </c>
      <c r="B1006" s="374" t="s">
        <v>1659</v>
      </c>
      <c r="C1006" s="375" t="s">
        <v>731</v>
      </c>
      <c r="D1006" s="376">
        <v>9.2100000000000009</v>
      </c>
    </row>
    <row r="1007" spans="1:4">
      <c r="A1007" s="373">
        <v>1191</v>
      </c>
      <c r="B1007" s="374" t="s">
        <v>1660</v>
      </c>
      <c r="C1007" s="375" t="s">
        <v>731</v>
      </c>
      <c r="D1007" s="376">
        <v>1.4</v>
      </c>
    </row>
    <row r="1008" spans="1:4">
      <c r="A1008" s="373">
        <v>1185</v>
      </c>
      <c r="B1008" s="374" t="s">
        <v>1661</v>
      </c>
      <c r="C1008" s="375" t="s">
        <v>731</v>
      </c>
      <c r="D1008" s="376">
        <v>1.4</v>
      </c>
    </row>
    <row r="1009" spans="1:4">
      <c r="A1009" s="373">
        <v>1189</v>
      </c>
      <c r="B1009" s="374" t="s">
        <v>1662</v>
      </c>
      <c r="C1009" s="375" t="s">
        <v>731</v>
      </c>
      <c r="D1009" s="376">
        <v>2.2999999999999998</v>
      </c>
    </row>
    <row r="1010" spans="1:4">
      <c r="A1010" s="373">
        <v>1193</v>
      </c>
      <c r="B1010" s="374" t="s">
        <v>1663</v>
      </c>
      <c r="C1010" s="375" t="s">
        <v>731</v>
      </c>
      <c r="D1010" s="376">
        <v>4.42</v>
      </c>
    </row>
    <row r="1011" spans="1:4">
      <c r="A1011" s="373">
        <v>1194</v>
      </c>
      <c r="B1011" s="374" t="s">
        <v>1664</v>
      </c>
      <c r="C1011" s="375" t="s">
        <v>731</v>
      </c>
      <c r="D1011" s="376">
        <v>7.98</v>
      </c>
    </row>
    <row r="1012" spans="1:4">
      <c r="A1012" s="373">
        <v>1195</v>
      </c>
      <c r="B1012" s="374" t="s">
        <v>1665</v>
      </c>
      <c r="C1012" s="375" t="s">
        <v>731</v>
      </c>
      <c r="D1012" s="376">
        <v>13.43</v>
      </c>
    </row>
    <row r="1013" spans="1:4">
      <c r="A1013" s="373">
        <v>1204</v>
      </c>
      <c r="B1013" s="374" t="s">
        <v>1666</v>
      </c>
      <c r="C1013" s="375" t="s">
        <v>731</v>
      </c>
      <c r="D1013" s="376">
        <v>23.49</v>
      </c>
    </row>
    <row r="1014" spans="1:4">
      <c r="A1014" s="373">
        <v>1207</v>
      </c>
      <c r="B1014" s="374" t="s">
        <v>1667</v>
      </c>
      <c r="C1014" s="375" t="s">
        <v>731</v>
      </c>
      <c r="D1014" s="376">
        <v>34.42</v>
      </c>
    </row>
    <row r="1015" spans="1:4">
      <c r="A1015" s="373">
        <v>1206</v>
      </c>
      <c r="B1015" s="374" t="s">
        <v>1668</v>
      </c>
      <c r="C1015" s="375" t="s">
        <v>731</v>
      </c>
      <c r="D1015" s="376">
        <v>8.6300000000000008</v>
      </c>
    </row>
    <row r="1016" spans="1:4">
      <c r="A1016" s="373">
        <v>1183</v>
      </c>
      <c r="B1016" s="374" t="s">
        <v>1669</v>
      </c>
      <c r="C1016" s="375" t="s">
        <v>731</v>
      </c>
      <c r="D1016" s="376">
        <v>22.47</v>
      </c>
    </row>
    <row r="1017" spans="1:4">
      <c r="A1017" s="373">
        <v>42685</v>
      </c>
      <c r="B1017" s="374" t="s">
        <v>1670</v>
      </c>
      <c r="C1017" s="375" t="s">
        <v>731</v>
      </c>
      <c r="D1017" s="376">
        <v>74.709999999999994</v>
      </c>
    </row>
    <row r="1018" spans="1:4">
      <c r="A1018" s="373">
        <v>42686</v>
      </c>
      <c r="B1018" s="374" t="s">
        <v>1671</v>
      </c>
      <c r="C1018" s="375" t="s">
        <v>731</v>
      </c>
      <c r="D1018" s="376">
        <v>82.29</v>
      </c>
    </row>
    <row r="1019" spans="1:4">
      <c r="A1019" s="373">
        <v>12894</v>
      </c>
      <c r="B1019" s="374" t="s">
        <v>1672</v>
      </c>
      <c r="C1019" s="375" t="s">
        <v>731</v>
      </c>
      <c r="D1019" s="376">
        <v>19.5</v>
      </c>
    </row>
    <row r="1020" spans="1:4" ht="30">
      <c r="A1020" s="373">
        <v>12895</v>
      </c>
      <c r="B1020" s="374" t="s">
        <v>1673</v>
      </c>
      <c r="C1020" s="375" t="s">
        <v>731</v>
      </c>
      <c r="D1020" s="376">
        <v>15</v>
      </c>
    </row>
    <row r="1021" spans="1:4" ht="30">
      <c r="A1021" s="373">
        <v>1631</v>
      </c>
      <c r="B1021" s="374" t="s">
        <v>1674</v>
      </c>
      <c r="C1021" s="375" t="s">
        <v>731</v>
      </c>
      <c r="D1021" s="376">
        <v>110.16</v>
      </c>
    </row>
    <row r="1022" spans="1:4" ht="30">
      <c r="A1022" s="373">
        <v>1633</v>
      </c>
      <c r="B1022" s="374" t="s">
        <v>1675</v>
      </c>
      <c r="C1022" s="375" t="s">
        <v>731</v>
      </c>
      <c r="D1022" s="376">
        <v>187.18</v>
      </c>
    </row>
    <row r="1023" spans="1:4">
      <c r="A1023" s="373">
        <v>10818</v>
      </c>
      <c r="B1023" s="374" t="s">
        <v>1676</v>
      </c>
      <c r="C1023" s="375" t="s">
        <v>779</v>
      </c>
      <c r="D1023" s="376">
        <v>27.92</v>
      </c>
    </row>
    <row r="1024" spans="1:4">
      <c r="A1024" s="373">
        <v>41410</v>
      </c>
      <c r="B1024" s="374" t="s">
        <v>1677</v>
      </c>
      <c r="C1024" s="375" t="s">
        <v>731</v>
      </c>
      <c r="D1024" s="376">
        <v>78.31</v>
      </c>
    </row>
    <row r="1025" spans="1:4">
      <c r="A1025" s="373">
        <v>41411</v>
      </c>
      <c r="B1025" s="374" t="s">
        <v>1678</v>
      </c>
      <c r="C1025" s="375" t="s">
        <v>731</v>
      </c>
      <c r="D1025" s="376">
        <v>70.989999999999995</v>
      </c>
    </row>
    <row r="1026" spans="1:4">
      <c r="A1026" s="373">
        <v>41412</v>
      </c>
      <c r="B1026" s="374" t="s">
        <v>1679</v>
      </c>
      <c r="C1026" s="375" t="s">
        <v>731</v>
      </c>
      <c r="D1026" s="376">
        <v>137.31</v>
      </c>
    </row>
    <row r="1027" spans="1:4">
      <c r="A1027" s="373">
        <v>41413</v>
      </c>
      <c r="B1027" s="374" t="s">
        <v>1680</v>
      </c>
      <c r="C1027" s="375" t="s">
        <v>731</v>
      </c>
      <c r="D1027" s="376">
        <v>123.56</v>
      </c>
    </row>
    <row r="1028" spans="1:4" ht="45">
      <c r="A1028" s="373">
        <v>39359</v>
      </c>
      <c r="B1028" s="374" t="s">
        <v>1681</v>
      </c>
      <c r="C1028" s="375" t="s">
        <v>731</v>
      </c>
      <c r="D1028" s="376">
        <v>25.68</v>
      </c>
    </row>
    <row r="1029" spans="1:4" ht="45">
      <c r="A1029" s="373">
        <v>39360</v>
      </c>
      <c r="B1029" s="374" t="s">
        <v>1682</v>
      </c>
      <c r="C1029" s="375" t="s">
        <v>731</v>
      </c>
      <c r="D1029" s="376">
        <v>23.34</v>
      </c>
    </row>
    <row r="1030" spans="1:4">
      <c r="A1030" s="373">
        <v>10710</v>
      </c>
      <c r="B1030" s="374" t="s">
        <v>1683</v>
      </c>
      <c r="C1030" s="375" t="s">
        <v>732</v>
      </c>
      <c r="D1030" s="376">
        <v>136</v>
      </c>
    </row>
    <row r="1031" spans="1:4" ht="30">
      <c r="A1031" s="373">
        <v>10709</v>
      </c>
      <c r="B1031" s="374" t="s">
        <v>1684</v>
      </c>
      <c r="C1031" s="375" t="s">
        <v>732</v>
      </c>
      <c r="D1031" s="376">
        <v>167.08</v>
      </c>
    </row>
    <row r="1032" spans="1:4" ht="30">
      <c r="A1032" s="373">
        <v>39636</v>
      </c>
      <c r="B1032" s="374" t="s">
        <v>1685</v>
      </c>
      <c r="C1032" s="375" t="s">
        <v>732</v>
      </c>
      <c r="D1032" s="376">
        <v>170.61</v>
      </c>
    </row>
    <row r="1033" spans="1:4" ht="30">
      <c r="A1033" s="373">
        <v>10708</v>
      </c>
      <c r="B1033" s="374" t="s">
        <v>1686</v>
      </c>
      <c r="C1033" s="375" t="s">
        <v>732</v>
      </c>
      <c r="D1033" s="376">
        <v>52.65</v>
      </c>
    </row>
    <row r="1034" spans="1:4" ht="30">
      <c r="A1034" s="373">
        <v>39635</v>
      </c>
      <c r="B1034" s="374" t="s">
        <v>1687</v>
      </c>
      <c r="C1034" s="375" t="s">
        <v>732</v>
      </c>
      <c r="D1034" s="376">
        <v>89.63</v>
      </c>
    </row>
    <row r="1035" spans="1:4">
      <c r="A1035" s="373">
        <v>6117</v>
      </c>
      <c r="B1035" s="374" t="s">
        <v>13654</v>
      </c>
      <c r="C1035" s="375" t="s">
        <v>870</v>
      </c>
      <c r="D1035" s="376">
        <v>15.93</v>
      </c>
    </row>
    <row r="1036" spans="1:4">
      <c r="A1036" s="373">
        <v>40913</v>
      </c>
      <c r="B1036" s="374" t="s">
        <v>1688</v>
      </c>
      <c r="C1036" s="375" t="s">
        <v>872</v>
      </c>
      <c r="D1036" s="376">
        <v>2789.44</v>
      </c>
    </row>
    <row r="1037" spans="1:4">
      <c r="A1037" s="373">
        <v>1214</v>
      </c>
      <c r="B1037" s="374" t="s">
        <v>13655</v>
      </c>
      <c r="C1037" s="375" t="s">
        <v>870</v>
      </c>
      <c r="D1037" s="376">
        <v>19.600000000000001</v>
      </c>
    </row>
    <row r="1038" spans="1:4">
      <c r="A1038" s="373">
        <v>40915</v>
      </c>
      <c r="B1038" s="374" t="s">
        <v>1689</v>
      </c>
      <c r="C1038" s="375" t="s">
        <v>872</v>
      </c>
      <c r="D1038" s="376">
        <v>3430.91</v>
      </c>
    </row>
    <row r="1039" spans="1:4">
      <c r="A1039" s="373">
        <v>1213</v>
      </c>
      <c r="B1039" s="374" t="s">
        <v>13656</v>
      </c>
      <c r="C1039" s="375" t="s">
        <v>870</v>
      </c>
      <c r="D1039" s="376">
        <v>20.82</v>
      </c>
    </row>
    <row r="1040" spans="1:4">
      <c r="A1040" s="373">
        <v>40914</v>
      </c>
      <c r="B1040" s="374" t="s">
        <v>1690</v>
      </c>
      <c r="C1040" s="375" t="s">
        <v>872</v>
      </c>
      <c r="D1040" s="376">
        <v>3643.51</v>
      </c>
    </row>
    <row r="1041" spans="1:4" ht="30">
      <c r="A1041" s="373">
        <v>5091</v>
      </c>
      <c r="B1041" s="374" t="s">
        <v>1691</v>
      </c>
      <c r="C1041" s="375" t="s">
        <v>731</v>
      </c>
      <c r="D1041" s="376">
        <v>19.53</v>
      </c>
    </row>
    <row r="1042" spans="1:4" ht="30">
      <c r="A1042" s="373">
        <v>14615</v>
      </c>
      <c r="B1042" s="374" t="s">
        <v>1692</v>
      </c>
      <c r="C1042" s="375" t="s">
        <v>731</v>
      </c>
      <c r="D1042" s="376">
        <v>3769.76</v>
      </c>
    </row>
    <row r="1043" spans="1:4">
      <c r="A1043" s="373">
        <v>2711</v>
      </c>
      <c r="B1043" s="374" t="s">
        <v>1693</v>
      </c>
      <c r="C1043" s="375" t="s">
        <v>731</v>
      </c>
      <c r="D1043" s="376">
        <v>169.9</v>
      </c>
    </row>
    <row r="1044" spans="1:4" ht="30">
      <c r="A1044" s="373">
        <v>37727</v>
      </c>
      <c r="B1044" s="374" t="s">
        <v>1694</v>
      </c>
      <c r="C1044" s="375" t="s">
        <v>731</v>
      </c>
      <c r="D1044" s="376">
        <v>22500</v>
      </c>
    </row>
    <row r="1045" spans="1:4" ht="30">
      <c r="A1045" s="373">
        <v>37728</v>
      </c>
      <c r="B1045" s="374" t="s">
        <v>1695</v>
      </c>
      <c r="C1045" s="375" t="s">
        <v>731</v>
      </c>
      <c r="D1045" s="376">
        <v>30524.47</v>
      </c>
    </row>
    <row r="1046" spans="1:4" ht="30">
      <c r="A1046" s="373">
        <v>37729</v>
      </c>
      <c r="B1046" s="374" t="s">
        <v>1696</v>
      </c>
      <c r="C1046" s="375" t="s">
        <v>731</v>
      </c>
      <c r="D1046" s="376">
        <v>33041.949999999997</v>
      </c>
    </row>
    <row r="1047" spans="1:4" ht="30">
      <c r="A1047" s="373">
        <v>37730</v>
      </c>
      <c r="B1047" s="374" t="s">
        <v>1697</v>
      </c>
      <c r="C1047" s="375" t="s">
        <v>731</v>
      </c>
      <c r="D1047" s="376">
        <v>35559.440000000002</v>
      </c>
    </row>
    <row r="1048" spans="1:4" ht="30">
      <c r="A1048" s="373">
        <v>37731</v>
      </c>
      <c r="B1048" s="374" t="s">
        <v>1698</v>
      </c>
      <c r="C1048" s="375" t="s">
        <v>731</v>
      </c>
      <c r="D1048" s="376">
        <v>38076.92</v>
      </c>
    </row>
    <row r="1049" spans="1:4" ht="30">
      <c r="A1049" s="373">
        <v>37732</v>
      </c>
      <c r="B1049" s="374" t="s">
        <v>1699</v>
      </c>
      <c r="C1049" s="375" t="s">
        <v>731</v>
      </c>
      <c r="D1049" s="376">
        <v>43426.57</v>
      </c>
    </row>
    <row r="1050" spans="1:4" ht="30">
      <c r="A1050" s="373">
        <v>42256</v>
      </c>
      <c r="B1050" s="374" t="s">
        <v>1700</v>
      </c>
      <c r="C1050" s="375" t="s">
        <v>779</v>
      </c>
      <c r="D1050" s="376">
        <v>4.6100000000000003</v>
      </c>
    </row>
    <row r="1051" spans="1:4" ht="30">
      <c r="A1051" s="373">
        <v>42250</v>
      </c>
      <c r="B1051" s="374" t="s">
        <v>1701</v>
      </c>
      <c r="C1051" s="375" t="s">
        <v>1702</v>
      </c>
      <c r="D1051" s="376">
        <v>2077.4699999999998</v>
      </c>
    </row>
    <row r="1052" spans="1:4">
      <c r="A1052" s="373">
        <v>4743</v>
      </c>
      <c r="B1052" s="374" t="s">
        <v>1703</v>
      </c>
      <c r="C1052" s="375" t="s">
        <v>868</v>
      </c>
      <c r="D1052" s="376">
        <v>35.58</v>
      </c>
    </row>
    <row r="1053" spans="1:4">
      <c r="A1053" s="373">
        <v>4744</v>
      </c>
      <c r="B1053" s="374" t="s">
        <v>1704</v>
      </c>
      <c r="C1053" s="375" t="s">
        <v>868</v>
      </c>
      <c r="D1053" s="376">
        <v>56.92</v>
      </c>
    </row>
    <row r="1054" spans="1:4">
      <c r="A1054" s="373">
        <v>4745</v>
      </c>
      <c r="B1054" s="374" t="s">
        <v>1705</v>
      </c>
      <c r="C1054" s="375" t="s">
        <v>868</v>
      </c>
      <c r="D1054" s="376">
        <v>68.27</v>
      </c>
    </row>
    <row r="1055" spans="1:4" ht="45">
      <c r="A1055" s="373">
        <v>36496</v>
      </c>
      <c r="B1055" s="374" t="s">
        <v>1706</v>
      </c>
      <c r="C1055" s="375" t="s">
        <v>731</v>
      </c>
      <c r="D1055" s="376">
        <v>9571.36</v>
      </c>
    </row>
    <row r="1056" spans="1:4" ht="45">
      <c r="A1056" s="373">
        <v>10630</v>
      </c>
      <c r="B1056" s="374" t="s">
        <v>1707</v>
      </c>
      <c r="C1056" s="375" t="s">
        <v>731</v>
      </c>
      <c r="D1056" s="376">
        <v>700632.77</v>
      </c>
    </row>
    <row r="1057" spans="1:4" ht="45">
      <c r="A1057" s="373">
        <v>37762</v>
      </c>
      <c r="B1057" s="374" t="s">
        <v>1708</v>
      </c>
      <c r="C1057" s="375" t="s">
        <v>731</v>
      </c>
      <c r="D1057" s="376">
        <v>600890.04</v>
      </c>
    </row>
    <row r="1058" spans="1:4" ht="45">
      <c r="A1058" s="373">
        <v>37763</v>
      </c>
      <c r="B1058" s="374" t="s">
        <v>1709</v>
      </c>
      <c r="C1058" s="375" t="s">
        <v>731</v>
      </c>
      <c r="D1058" s="376">
        <v>608188.18999999994</v>
      </c>
    </row>
    <row r="1059" spans="1:4" ht="45">
      <c r="A1059" s="373">
        <v>41992</v>
      </c>
      <c r="B1059" s="374" t="s">
        <v>1710</v>
      </c>
      <c r="C1059" s="375" t="s">
        <v>731</v>
      </c>
      <c r="D1059" s="376">
        <v>691388.43</v>
      </c>
    </row>
    <row r="1060" spans="1:4" ht="45">
      <c r="A1060" s="373">
        <v>13215</v>
      </c>
      <c r="B1060" s="374" t="s">
        <v>1711</v>
      </c>
      <c r="C1060" s="375" t="s">
        <v>731</v>
      </c>
      <c r="D1060" s="376">
        <v>847814.37</v>
      </c>
    </row>
    <row r="1061" spans="1:4">
      <c r="A1061" s="373">
        <v>4235</v>
      </c>
      <c r="B1061" s="374" t="s">
        <v>1712</v>
      </c>
      <c r="C1061" s="375" t="s">
        <v>870</v>
      </c>
      <c r="D1061" s="376">
        <v>13.52</v>
      </c>
    </row>
    <row r="1062" spans="1:4">
      <c r="A1062" s="373">
        <v>40976</v>
      </c>
      <c r="B1062" s="374" t="s">
        <v>1713</v>
      </c>
      <c r="C1062" s="375" t="s">
        <v>872</v>
      </c>
      <c r="D1062" s="376">
        <v>2370.04</v>
      </c>
    </row>
    <row r="1063" spans="1:4" ht="45">
      <c r="A1063" s="373">
        <v>43091</v>
      </c>
      <c r="B1063" s="374" t="s">
        <v>1714</v>
      </c>
      <c r="C1063" s="375" t="s">
        <v>731</v>
      </c>
      <c r="D1063" s="376">
        <v>7542.05</v>
      </c>
    </row>
    <row r="1064" spans="1:4" ht="45">
      <c r="A1064" s="373">
        <v>43092</v>
      </c>
      <c r="B1064" s="374" t="s">
        <v>1715</v>
      </c>
      <c r="C1064" s="375" t="s">
        <v>731</v>
      </c>
      <c r="D1064" s="376">
        <v>10056.07</v>
      </c>
    </row>
    <row r="1065" spans="1:4" ht="45">
      <c r="A1065" s="373">
        <v>43089</v>
      </c>
      <c r="B1065" s="374" t="s">
        <v>1716</v>
      </c>
      <c r="C1065" s="375" t="s">
        <v>731</v>
      </c>
      <c r="D1065" s="376">
        <v>1752.56</v>
      </c>
    </row>
    <row r="1066" spans="1:4" ht="45">
      <c r="A1066" s="373">
        <v>43090</v>
      </c>
      <c r="B1066" s="374" t="s">
        <v>1717</v>
      </c>
      <c r="C1066" s="375" t="s">
        <v>731</v>
      </c>
      <c r="D1066" s="376">
        <v>3867.71</v>
      </c>
    </row>
    <row r="1067" spans="1:4">
      <c r="A1067" s="373">
        <v>41967</v>
      </c>
      <c r="B1067" s="374" t="s">
        <v>1718</v>
      </c>
      <c r="C1067" s="375" t="s">
        <v>781</v>
      </c>
      <c r="D1067" s="376">
        <v>20.66</v>
      </c>
    </row>
    <row r="1068" spans="1:4" ht="30">
      <c r="A1068" s="373">
        <v>12760</v>
      </c>
      <c r="B1068" s="374" t="s">
        <v>1719</v>
      </c>
      <c r="C1068" s="375" t="s">
        <v>732</v>
      </c>
      <c r="D1068" s="376">
        <v>1744.5</v>
      </c>
    </row>
    <row r="1069" spans="1:4" ht="30">
      <c r="A1069" s="373">
        <v>12759</v>
      </c>
      <c r="B1069" s="374" t="s">
        <v>1720</v>
      </c>
      <c r="C1069" s="375" t="s">
        <v>732</v>
      </c>
      <c r="D1069" s="376">
        <v>1162.98</v>
      </c>
    </row>
    <row r="1070" spans="1:4" ht="30">
      <c r="A1070" s="373">
        <v>43105</v>
      </c>
      <c r="B1070" s="374" t="s">
        <v>1721</v>
      </c>
      <c r="C1070" s="375" t="s">
        <v>779</v>
      </c>
      <c r="D1070" s="376">
        <v>51.4</v>
      </c>
    </row>
    <row r="1071" spans="1:4" ht="30">
      <c r="A1071" s="373">
        <v>40424</v>
      </c>
      <c r="B1071" s="374" t="s">
        <v>1722</v>
      </c>
      <c r="C1071" s="375" t="s">
        <v>779</v>
      </c>
      <c r="D1071" s="376">
        <v>13.06</v>
      </c>
    </row>
    <row r="1072" spans="1:4">
      <c r="A1072" s="373">
        <v>1325</v>
      </c>
      <c r="B1072" s="374" t="s">
        <v>1723</v>
      </c>
      <c r="C1072" s="375" t="s">
        <v>779</v>
      </c>
      <c r="D1072" s="376">
        <v>14.3</v>
      </c>
    </row>
    <row r="1073" spans="1:4">
      <c r="A1073" s="373">
        <v>1327</v>
      </c>
      <c r="B1073" s="374" t="s">
        <v>1724</v>
      </c>
      <c r="C1073" s="375" t="s">
        <v>779</v>
      </c>
      <c r="D1073" s="376">
        <v>15.23</v>
      </c>
    </row>
    <row r="1074" spans="1:4">
      <c r="A1074" s="373">
        <v>1328</v>
      </c>
      <c r="B1074" s="374" t="s">
        <v>1725</v>
      </c>
      <c r="C1074" s="375" t="s">
        <v>779</v>
      </c>
      <c r="D1074" s="376">
        <v>14.34</v>
      </c>
    </row>
    <row r="1075" spans="1:4">
      <c r="A1075" s="373">
        <v>1321</v>
      </c>
      <c r="B1075" s="374" t="s">
        <v>1726</v>
      </c>
      <c r="C1075" s="375" t="s">
        <v>779</v>
      </c>
      <c r="D1075" s="376">
        <v>13.27</v>
      </c>
    </row>
    <row r="1076" spans="1:4">
      <c r="A1076" s="373">
        <v>1318</v>
      </c>
      <c r="B1076" s="374" t="s">
        <v>1727</v>
      </c>
      <c r="C1076" s="375" t="s">
        <v>779</v>
      </c>
      <c r="D1076" s="376">
        <v>13.29</v>
      </c>
    </row>
    <row r="1077" spans="1:4">
      <c r="A1077" s="373">
        <v>1322</v>
      </c>
      <c r="B1077" s="374" t="s">
        <v>1728</v>
      </c>
      <c r="C1077" s="375" t="s">
        <v>779</v>
      </c>
      <c r="D1077" s="376">
        <v>14.03</v>
      </c>
    </row>
    <row r="1078" spans="1:4">
      <c r="A1078" s="373">
        <v>1323</v>
      </c>
      <c r="B1078" s="374" t="s">
        <v>1729</v>
      </c>
      <c r="C1078" s="375" t="s">
        <v>779</v>
      </c>
      <c r="D1078" s="376">
        <v>14.03</v>
      </c>
    </row>
    <row r="1079" spans="1:4">
      <c r="A1079" s="373">
        <v>1319</v>
      </c>
      <c r="B1079" s="374" t="s">
        <v>1730</v>
      </c>
      <c r="C1079" s="375" t="s">
        <v>779</v>
      </c>
      <c r="D1079" s="376">
        <v>11.83</v>
      </c>
    </row>
    <row r="1080" spans="1:4">
      <c r="A1080" s="373">
        <v>11026</v>
      </c>
      <c r="B1080" s="374" t="s">
        <v>1731</v>
      </c>
      <c r="C1080" s="375" t="s">
        <v>779</v>
      </c>
      <c r="D1080" s="376">
        <v>16.27</v>
      </c>
    </row>
    <row r="1081" spans="1:4">
      <c r="A1081" s="373">
        <v>11027</v>
      </c>
      <c r="B1081" s="374" t="s">
        <v>1732</v>
      </c>
      <c r="C1081" s="375" t="s">
        <v>779</v>
      </c>
      <c r="D1081" s="376">
        <v>16.93</v>
      </c>
    </row>
    <row r="1082" spans="1:4">
      <c r="A1082" s="373">
        <v>11046</v>
      </c>
      <c r="B1082" s="374" t="s">
        <v>1733</v>
      </c>
      <c r="C1082" s="375" t="s">
        <v>779</v>
      </c>
      <c r="D1082" s="376">
        <v>16.22</v>
      </c>
    </row>
    <row r="1083" spans="1:4">
      <c r="A1083" s="373">
        <v>11047</v>
      </c>
      <c r="B1083" s="374" t="s">
        <v>1734</v>
      </c>
      <c r="C1083" s="375" t="s">
        <v>779</v>
      </c>
      <c r="D1083" s="376">
        <v>17.68</v>
      </c>
    </row>
    <row r="1084" spans="1:4">
      <c r="A1084" s="373">
        <v>43668</v>
      </c>
      <c r="B1084" s="374" t="s">
        <v>1735</v>
      </c>
      <c r="C1084" s="375" t="s">
        <v>779</v>
      </c>
      <c r="D1084" s="376">
        <v>15.6</v>
      </c>
    </row>
    <row r="1085" spans="1:4">
      <c r="A1085" s="373">
        <v>11049</v>
      </c>
      <c r="B1085" s="374" t="s">
        <v>1736</v>
      </c>
      <c r="C1085" s="375" t="s">
        <v>779</v>
      </c>
      <c r="D1085" s="376">
        <v>16.899999999999999</v>
      </c>
    </row>
    <row r="1086" spans="1:4">
      <c r="A1086" s="373">
        <v>43106</v>
      </c>
      <c r="B1086" s="374" t="s">
        <v>1737</v>
      </c>
      <c r="C1086" s="375" t="s">
        <v>779</v>
      </c>
      <c r="D1086" s="376">
        <v>17</v>
      </c>
    </row>
    <row r="1087" spans="1:4">
      <c r="A1087" s="373">
        <v>11051</v>
      </c>
      <c r="B1087" s="374" t="s">
        <v>1738</v>
      </c>
      <c r="C1087" s="375" t="s">
        <v>779</v>
      </c>
      <c r="D1087" s="376">
        <v>17.739999999999998</v>
      </c>
    </row>
    <row r="1088" spans="1:4">
      <c r="A1088" s="373">
        <v>11061</v>
      </c>
      <c r="B1088" s="374" t="s">
        <v>1739</v>
      </c>
      <c r="C1088" s="375" t="s">
        <v>779</v>
      </c>
      <c r="D1088" s="376">
        <v>21.29</v>
      </c>
    </row>
    <row r="1089" spans="1:4">
      <c r="A1089" s="373">
        <v>43667</v>
      </c>
      <c r="B1089" s="374" t="s">
        <v>1740</v>
      </c>
      <c r="C1089" s="375" t="s">
        <v>779</v>
      </c>
      <c r="D1089" s="376">
        <v>15.47</v>
      </c>
    </row>
    <row r="1090" spans="1:4">
      <c r="A1090" s="373">
        <v>1333</v>
      </c>
      <c r="B1090" s="374" t="s">
        <v>1741</v>
      </c>
      <c r="C1090" s="375" t="s">
        <v>779</v>
      </c>
      <c r="D1090" s="376">
        <v>12.89</v>
      </c>
    </row>
    <row r="1091" spans="1:4">
      <c r="A1091" s="373">
        <v>1330</v>
      </c>
      <c r="B1091" s="374" t="s">
        <v>1742</v>
      </c>
      <c r="C1091" s="375" t="s">
        <v>779</v>
      </c>
      <c r="D1091" s="376">
        <v>12.77</v>
      </c>
    </row>
    <row r="1092" spans="1:4">
      <c r="A1092" s="373">
        <v>10957</v>
      </c>
      <c r="B1092" s="374" t="s">
        <v>1743</v>
      </c>
      <c r="C1092" s="375" t="s">
        <v>779</v>
      </c>
      <c r="D1092" s="376">
        <v>14.72</v>
      </c>
    </row>
    <row r="1093" spans="1:4">
      <c r="A1093" s="373">
        <v>1332</v>
      </c>
      <c r="B1093" s="374" t="s">
        <v>1744</v>
      </c>
      <c r="C1093" s="375" t="s">
        <v>779</v>
      </c>
      <c r="D1093" s="376">
        <v>13.09</v>
      </c>
    </row>
    <row r="1094" spans="1:4">
      <c r="A1094" s="373">
        <v>1334</v>
      </c>
      <c r="B1094" s="374" t="s">
        <v>1745</v>
      </c>
      <c r="C1094" s="375" t="s">
        <v>779</v>
      </c>
      <c r="D1094" s="376">
        <v>14.52</v>
      </c>
    </row>
    <row r="1095" spans="1:4">
      <c r="A1095" s="373">
        <v>1335</v>
      </c>
      <c r="B1095" s="374" t="s">
        <v>1746</v>
      </c>
      <c r="C1095" s="375" t="s">
        <v>779</v>
      </c>
      <c r="D1095" s="376">
        <v>15</v>
      </c>
    </row>
    <row r="1096" spans="1:4">
      <c r="A1096" s="373">
        <v>40425</v>
      </c>
      <c r="B1096" s="374" t="s">
        <v>1747</v>
      </c>
      <c r="C1096" s="375" t="s">
        <v>779</v>
      </c>
      <c r="D1096" s="376">
        <v>12.84</v>
      </c>
    </row>
    <row r="1097" spans="1:4">
      <c r="A1097" s="373">
        <v>1337</v>
      </c>
      <c r="B1097" s="374" t="s">
        <v>1748</v>
      </c>
      <c r="C1097" s="375" t="s">
        <v>779</v>
      </c>
      <c r="D1097" s="376">
        <v>14.72</v>
      </c>
    </row>
    <row r="1098" spans="1:4">
      <c r="A1098" s="373">
        <v>1338</v>
      </c>
      <c r="B1098" s="374" t="s">
        <v>1749</v>
      </c>
      <c r="C1098" s="375" t="s">
        <v>732</v>
      </c>
      <c r="D1098" s="376">
        <v>54.28</v>
      </c>
    </row>
    <row r="1099" spans="1:4">
      <c r="A1099" s="373">
        <v>1340</v>
      </c>
      <c r="B1099" s="374" t="s">
        <v>1750</v>
      </c>
      <c r="C1099" s="375" t="s">
        <v>732</v>
      </c>
      <c r="D1099" s="376">
        <v>62.75</v>
      </c>
    </row>
    <row r="1100" spans="1:4">
      <c r="A1100" s="373">
        <v>1341</v>
      </c>
      <c r="B1100" s="374" t="s">
        <v>1751</v>
      </c>
      <c r="C1100" s="375" t="s">
        <v>732</v>
      </c>
      <c r="D1100" s="376">
        <v>60.44</v>
      </c>
    </row>
    <row r="1101" spans="1:4">
      <c r="A1101" s="373">
        <v>34659</v>
      </c>
      <c r="B1101" s="374" t="s">
        <v>1752</v>
      </c>
      <c r="C1101" s="375" t="s">
        <v>732</v>
      </c>
      <c r="D1101" s="376">
        <v>39.380000000000003</v>
      </c>
    </row>
    <row r="1102" spans="1:4">
      <c r="A1102" s="373">
        <v>34514</v>
      </c>
      <c r="B1102" s="374" t="s">
        <v>1753</v>
      </c>
      <c r="C1102" s="375" t="s">
        <v>732</v>
      </c>
      <c r="D1102" s="376">
        <v>43.62</v>
      </c>
    </row>
    <row r="1103" spans="1:4">
      <c r="A1103" s="373">
        <v>34660</v>
      </c>
      <c r="B1103" s="374" t="s">
        <v>1754</v>
      </c>
      <c r="C1103" s="375" t="s">
        <v>732</v>
      </c>
      <c r="D1103" s="376">
        <v>55.36</v>
      </c>
    </row>
    <row r="1104" spans="1:4">
      <c r="A1104" s="373">
        <v>34661</v>
      </c>
      <c r="B1104" s="374" t="s">
        <v>1755</v>
      </c>
      <c r="C1104" s="375" t="s">
        <v>732</v>
      </c>
      <c r="D1104" s="376">
        <v>79.510000000000005</v>
      </c>
    </row>
    <row r="1105" spans="1:4">
      <c r="A1105" s="373">
        <v>34667</v>
      </c>
      <c r="B1105" s="374" t="s">
        <v>1756</v>
      </c>
      <c r="C1105" s="375" t="s">
        <v>732</v>
      </c>
      <c r="D1105" s="376">
        <v>28.79</v>
      </c>
    </row>
    <row r="1106" spans="1:4">
      <c r="A1106" s="373">
        <v>34668</v>
      </c>
      <c r="B1106" s="374" t="s">
        <v>1757</v>
      </c>
      <c r="C1106" s="375" t="s">
        <v>732</v>
      </c>
      <c r="D1106" s="376">
        <v>37.619999999999997</v>
      </c>
    </row>
    <row r="1107" spans="1:4">
      <c r="A1107" s="373">
        <v>34741</v>
      </c>
      <c r="B1107" s="374" t="s">
        <v>1758</v>
      </c>
      <c r="C1107" s="375" t="s">
        <v>732</v>
      </c>
      <c r="D1107" s="376">
        <v>41.4</v>
      </c>
    </row>
    <row r="1108" spans="1:4">
      <c r="A1108" s="373">
        <v>34664</v>
      </c>
      <c r="B1108" s="374" t="s">
        <v>1759</v>
      </c>
      <c r="C1108" s="375" t="s">
        <v>732</v>
      </c>
      <c r="D1108" s="376">
        <v>45.18</v>
      </c>
    </row>
    <row r="1109" spans="1:4">
      <c r="A1109" s="373">
        <v>34665</v>
      </c>
      <c r="B1109" s="374" t="s">
        <v>1760</v>
      </c>
      <c r="C1109" s="375" t="s">
        <v>732</v>
      </c>
      <c r="D1109" s="376">
        <v>56.08</v>
      </c>
    </row>
    <row r="1110" spans="1:4">
      <c r="A1110" s="373">
        <v>34666</v>
      </c>
      <c r="B1110" s="374" t="s">
        <v>1761</v>
      </c>
      <c r="C1110" s="375" t="s">
        <v>732</v>
      </c>
      <c r="D1110" s="376">
        <v>84.71</v>
      </c>
    </row>
    <row r="1111" spans="1:4">
      <c r="A1111" s="373">
        <v>34669</v>
      </c>
      <c r="B1111" s="374" t="s">
        <v>1762</v>
      </c>
      <c r="C1111" s="375" t="s">
        <v>732</v>
      </c>
      <c r="D1111" s="376">
        <v>31.06</v>
      </c>
    </row>
    <row r="1112" spans="1:4">
      <c r="A1112" s="373">
        <v>34670</v>
      </c>
      <c r="B1112" s="374" t="s">
        <v>1763</v>
      </c>
      <c r="C1112" s="375" t="s">
        <v>732</v>
      </c>
      <c r="D1112" s="376">
        <v>37.99</v>
      </c>
    </row>
    <row r="1113" spans="1:4">
      <c r="A1113" s="373">
        <v>34671</v>
      </c>
      <c r="B1113" s="374" t="s">
        <v>1764</v>
      </c>
      <c r="C1113" s="375" t="s">
        <v>732</v>
      </c>
      <c r="D1113" s="376">
        <v>31.71</v>
      </c>
    </row>
    <row r="1114" spans="1:4">
      <c r="A1114" s="373">
        <v>34672</v>
      </c>
      <c r="B1114" s="374" t="s">
        <v>1765</v>
      </c>
      <c r="C1114" s="375" t="s">
        <v>732</v>
      </c>
      <c r="D1114" s="376">
        <v>33.43</v>
      </c>
    </row>
    <row r="1115" spans="1:4">
      <c r="A1115" s="373">
        <v>34673</v>
      </c>
      <c r="B1115" s="374" t="s">
        <v>1766</v>
      </c>
      <c r="C1115" s="375" t="s">
        <v>732</v>
      </c>
      <c r="D1115" s="376">
        <v>40.799999999999997</v>
      </c>
    </row>
    <row r="1116" spans="1:4">
      <c r="A1116" s="373">
        <v>34674</v>
      </c>
      <c r="B1116" s="374" t="s">
        <v>1767</v>
      </c>
      <c r="C1116" s="375" t="s">
        <v>732</v>
      </c>
      <c r="D1116" s="376">
        <v>54.24</v>
      </c>
    </row>
    <row r="1117" spans="1:4">
      <c r="A1117" s="373">
        <v>34675</v>
      </c>
      <c r="B1117" s="374" t="s">
        <v>1768</v>
      </c>
      <c r="C1117" s="375" t="s">
        <v>732</v>
      </c>
      <c r="D1117" s="376">
        <v>66.13</v>
      </c>
    </row>
    <row r="1118" spans="1:4">
      <c r="A1118" s="373">
        <v>34676</v>
      </c>
      <c r="B1118" s="374" t="s">
        <v>1769</v>
      </c>
      <c r="C1118" s="375" t="s">
        <v>732</v>
      </c>
      <c r="D1118" s="376">
        <v>19.04</v>
      </c>
    </row>
    <row r="1119" spans="1:4">
      <c r="A1119" s="373">
        <v>34677</v>
      </c>
      <c r="B1119" s="374" t="s">
        <v>1770</v>
      </c>
      <c r="C1119" s="375" t="s">
        <v>732</v>
      </c>
      <c r="D1119" s="376">
        <v>25.59</v>
      </c>
    </row>
    <row r="1120" spans="1:4" ht="30">
      <c r="A1120" s="373">
        <v>43126</v>
      </c>
      <c r="B1120" s="374" t="s">
        <v>1771</v>
      </c>
      <c r="C1120" s="375" t="s">
        <v>732</v>
      </c>
      <c r="D1120" s="376">
        <v>123.59</v>
      </c>
    </row>
    <row r="1121" spans="1:4" ht="30">
      <c r="A1121" s="373">
        <v>43124</v>
      </c>
      <c r="B1121" s="374" t="s">
        <v>1772</v>
      </c>
      <c r="C1121" s="375" t="s">
        <v>732</v>
      </c>
      <c r="D1121" s="376">
        <v>144.31</v>
      </c>
    </row>
    <row r="1122" spans="1:4" ht="30">
      <c r="A1122" s="373">
        <v>43125</v>
      </c>
      <c r="B1122" s="374" t="s">
        <v>1773</v>
      </c>
      <c r="C1122" s="375" t="s">
        <v>732</v>
      </c>
      <c r="D1122" s="376">
        <v>187.15</v>
      </c>
    </row>
    <row r="1123" spans="1:4" ht="30">
      <c r="A1123" s="373">
        <v>40623</v>
      </c>
      <c r="B1123" s="374" t="s">
        <v>1774</v>
      </c>
      <c r="C1123" s="375" t="s">
        <v>1132</v>
      </c>
      <c r="D1123" s="376">
        <v>143.34</v>
      </c>
    </row>
    <row r="1124" spans="1:4" ht="30">
      <c r="A1124" s="373">
        <v>43701</v>
      </c>
      <c r="B1124" s="374" t="s">
        <v>1775</v>
      </c>
      <c r="C1124" s="375" t="s">
        <v>779</v>
      </c>
      <c r="D1124" s="376">
        <v>42.2</v>
      </c>
    </row>
    <row r="1125" spans="1:4" ht="30">
      <c r="A1125" s="373">
        <v>1345</v>
      </c>
      <c r="B1125" s="374" t="s">
        <v>1776</v>
      </c>
      <c r="C1125" s="375" t="s">
        <v>732</v>
      </c>
      <c r="D1125" s="376">
        <v>77.28</v>
      </c>
    </row>
    <row r="1126" spans="1:4" ht="30">
      <c r="A1126" s="373">
        <v>1346</v>
      </c>
      <c r="B1126" s="374" t="s">
        <v>1777</v>
      </c>
      <c r="C1126" s="375" t="s">
        <v>732</v>
      </c>
      <c r="D1126" s="376">
        <v>44.95</v>
      </c>
    </row>
    <row r="1127" spans="1:4" ht="30">
      <c r="A1127" s="373">
        <v>1347</v>
      </c>
      <c r="B1127" s="374" t="s">
        <v>1778</v>
      </c>
      <c r="C1127" s="375" t="s">
        <v>732</v>
      </c>
      <c r="D1127" s="376">
        <v>55.7</v>
      </c>
    </row>
    <row r="1128" spans="1:4" ht="30">
      <c r="A1128" s="373">
        <v>43678</v>
      </c>
      <c r="B1128" s="374" t="s">
        <v>1779</v>
      </c>
      <c r="C1128" s="375" t="s">
        <v>732</v>
      </c>
      <c r="D1128" s="376">
        <v>64.599999999999994</v>
      </c>
    </row>
    <row r="1129" spans="1:4" ht="30">
      <c r="A1129" s="373">
        <v>43680</v>
      </c>
      <c r="B1129" s="374" t="s">
        <v>1780</v>
      </c>
      <c r="C1129" s="375" t="s">
        <v>732</v>
      </c>
      <c r="D1129" s="376">
        <v>93.07</v>
      </c>
    </row>
    <row r="1130" spans="1:4" ht="30">
      <c r="A1130" s="373">
        <v>43679</v>
      </c>
      <c r="B1130" s="374" t="s">
        <v>1781</v>
      </c>
      <c r="C1130" s="375" t="s">
        <v>732</v>
      </c>
      <c r="D1130" s="376">
        <v>32.659999999999997</v>
      </c>
    </row>
    <row r="1131" spans="1:4" ht="30">
      <c r="A1131" s="373">
        <v>1355</v>
      </c>
      <c r="B1131" s="374" t="s">
        <v>1782</v>
      </c>
      <c r="C1131" s="375" t="s">
        <v>732</v>
      </c>
      <c r="D1131" s="376">
        <v>37.17</v>
      </c>
    </row>
    <row r="1132" spans="1:4" ht="30">
      <c r="A1132" s="373">
        <v>1358</v>
      </c>
      <c r="B1132" s="374" t="s">
        <v>1783</v>
      </c>
      <c r="C1132" s="375" t="s">
        <v>732</v>
      </c>
      <c r="D1132" s="376">
        <v>45.63</v>
      </c>
    </row>
    <row r="1133" spans="1:4" ht="30">
      <c r="A1133" s="373">
        <v>43681</v>
      </c>
      <c r="B1133" s="374" t="s">
        <v>1784</v>
      </c>
      <c r="C1133" s="375" t="s">
        <v>732</v>
      </c>
      <c r="D1133" s="376">
        <v>28.75</v>
      </c>
    </row>
    <row r="1134" spans="1:4" ht="30">
      <c r="A1134" s="373">
        <v>43677</v>
      </c>
      <c r="B1134" s="374" t="s">
        <v>1785</v>
      </c>
      <c r="C1134" s="375" t="s">
        <v>732</v>
      </c>
      <c r="D1134" s="376">
        <v>56.61</v>
      </c>
    </row>
    <row r="1135" spans="1:4" ht="30">
      <c r="A1135" s="373">
        <v>43682</v>
      </c>
      <c r="B1135" s="374" t="s">
        <v>1786</v>
      </c>
      <c r="C1135" s="375" t="s">
        <v>732</v>
      </c>
      <c r="D1135" s="376">
        <v>17.350000000000001</v>
      </c>
    </row>
    <row r="1136" spans="1:4" ht="30">
      <c r="A1136" s="373">
        <v>20971</v>
      </c>
      <c r="B1136" s="374" t="s">
        <v>1787</v>
      </c>
      <c r="C1136" s="375" t="s">
        <v>731</v>
      </c>
      <c r="D1136" s="376">
        <v>23.8</v>
      </c>
    </row>
    <row r="1137" spans="1:4">
      <c r="A1137" s="373">
        <v>13279</v>
      </c>
      <c r="B1137" s="374" t="s">
        <v>1788</v>
      </c>
      <c r="C1137" s="375" t="s">
        <v>779</v>
      </c>
      <c r="D1137" s="376">
        <v>19.13</v>
      </c>
    </row>
    <row r="1138" spans="1:4">
      <c r="A1138" s="373">
        <v>11977</v>
      </c>
      <c r="B1138" s="374" t="s">
        <v>1789</v>
      </c>
      <c r="C1138" s="375" t="s">
        <v>731</v>
      </c>
      <c r="D1138" s="376">
        <v>9.91</v>
      </c>
    </row>
    <row r="1139" spans="1:4">
      <c r="A1139" s="373">
        <v>11975</v>
      </c>
      <c r="B1139" s="374" t="s">
        <v>1790</v>
      </c>
      <c r="C1139" s="375" t="s">
        <v>731</v>
      </c>
      <c r="D1139" s="376">
        <v>21.72</v>
      </c>
    </row>
    <row r="1140" spans="1:4" ht="30">
      <c r="A1140" s="373">
        <v>39746</v>
      </c>
      <c r="B1140" s="374" t="s">
        <v>1791</v>
      </c>
      <c r="C1140" s="375" t="s">
        <v>731</v>
      </c>
      <c r="D1140" s="376">
        <v>241.69</v>
      </c>
    </row>
    <row r="1141" spans="1:4">
      <c r="A1141" s="373">
        <v>11976</v>
      </c>
      <c r="B1141" s="374" t="s">
        <v>1792</v>
      </c>
      <c r="C1141" s="375" t="s">
        <v>731</v>
      </c>
      <c r="D1141" s="376">
        <v>1.1100000000000001</v>
      </c>
    </row>
    <row r="1142" spans="1:4">
      <c r="A1142" s="373">
        <v>1368</v>
      </c>
      <c r="B1142" s="374" t="s">
        <v>1793</v>
      </c>
      <c r="C1142" s="375" t="s">
        <v>731</v>
      </c>
      <c r="D1142" s="376">
        <v>76.13</v>
      </c>
    </row>
    <row r="1143" spans="1:4">
      <c r="A1143" s="373">
        <v>1367</v>
      </c>
      <c r="B1143" s="374" t="s">
        <v>1794</v>
      </c>
      <c r="C1143" s="375" t="s">
        <v>731</v>
      </c>
      <c r="D1143" s="376">
        <v>246.26</v>
      </c>
    </row>
    <row r="1144" spans="1:4">
      <c r="A1144" s="373">
        <v>1380</v>
      </c>
      <c r="B1144" s="374" t="s">
        <v>1795</v>
      </c>
      <c r="C1144" s="375" t="s">
        <v>779</v>
      </c>
      <c r="D1144" s="376">
        <v>2.2000000000000002</v>
      </c>
    </row>
    <row r="1145" spans="1:4">
      <c r="A1145" s="373">
        <v>1375</v>
      </c>
      <c r="B1145" s="374" t="s">
        <v>1796</v>
      </c>
      <c r="C1145" s="375" t="s">
        <v>779</v>
      </c>
      <c r="D1145" s="376">
        <v>15.26</v>
      </c>
    </row>
    <row r="1146" spans="1:4">
      <c r="A1146" s="373">
        <v>1379</v>
      </c>
      <c r="B1146" s="374" t="s">
        <v>1797</v>
      </c>
      <c r="C1146" s="375" t="s">
        <v>779</v>
      </c>
      <c r="D1146" s="376">
        <v>0.7</v>
      </c>
    </row>
    <row r="1147" spans="1:4">
      <c r="A1147" s="373">
        <v>13284</v>
      </c>
      <c r="B1147" s="374" t="s">
        <v>1798</v>
      </c>
      <c r="C1147" s="375" t="s">
        <v>779</v>
      </c>
      <c r="D1147" s="376">
        <v>0.7</v>
      </c>
    </row>
    <row r="1148" spans="1:4">
      <c r="A1148" s="373">
        <v>44528</v>
      </c>
      <c r="B1148" s="374" t="s">
        <v>1799</v>
      </c>
      <c r="C1148" s="375" t="s">
        <v>779</v>
      </c>
      <c r="D1148" s="376">
        <v>2.64</v>
      </c>
    </row>
    <row r="1149" spans="1:4">
      <c r="A1149" s="373">
        <v>34753</v>
      </c>
      <c r="B1149" s="374" t="s">
        <v>1800</v>
      </c>
      <c r="C1149" s="375" t="s">
        <v>779</v>
      </c>
      <c r="D1149" s="376">
        <v>0.77</v>
      </c>
    </row>
    <row r="1150" spans="1:4" ht="30">
      <c r="A1150" s="373">
        <v>420</v>
      </c>
      <c r="B1150" s="374" t="s">
        <v>1801</v>
      </c>
      <c r="C1150" s="375" t="s">
        <v>731</v>
      </c>
      <c r="D1150" s="376">
        <v>16.23</v>
      </c>
    </row>
    <row r="1151" spans="1:4" ht="30">
      <c r="A1151" s="373">
        <v>12327</v>
      </c>
      <c r="B1151" s="374" t="s">
        <v>1802</v>
      </c>
      <c r="C1151" s="375" t="s">
        <v>731</v>
      </c>
      <c r="D1151" s="376">
        <v>19.329999999999998</v>
      </c>
    </row>
    <row r="1152" spans="1:4" ht="30">
      <c r="A1152" s="373">
        <v>36148</v>
      </c>
      <c r="B1152" s="374" t="s">
        <v>1803</v>
      </c>
      <c r="C1152" s="375" t="s">
        <v>731</v>
      </c>
      <c r="D1152" s="376">
        <v>72</v>
      </c>
    </row>
    <row r="1153" spans="1:4">
      <c r="A1153" s="373">
        <v>12329</v>
      </c>
      <c r="B1153" s="374" t="s">
        <v>1804</v>
      </c>
      <c r="C1153" s="375" t="s">
        <v>779</v>
      </c>
      <c r="D1153" s="376">
        <v>123.67</v>
      </c>
    </row>
    <row r="1154" spans="1:4">
      <c r="A1154" s="373">
        <v>1339</v>
      </c>
      <c r="B1154" s="374" t="s">
        <v>1805</v>
      </c>
      <c r="C1154" s="375" t="s">
        <v>779</v>
      </c>
      <c r="D1154" s="376">
        <v>54.42</v>
      </c>
    </row>
    <row r="1155" spans="1:4">
      <c r="A1155" s="373">
        <v>44396</v>
      </c>
      <c r="B1155" s="374" t="s">
        <v>1806</v>
      </c>
      <c r="C1155" s="375" t="s">
        <v>779</v>
      </c>
      <c r="D1155" s="376">
        <v>39.6</v>
      </c>
    </row>
    <row r="1156" spans="1:4">
      <c r="A1156" s="373">
        <v>44327</v>
      </c>
      <c r="B1156" s="374" t="s">
        <v>1807</v>
      </c>
      <c r="C1156" s="375" t="s">
        <v>781</v>
      </c>
      <c r="D1156" s="376">
        <v>134.68</v>
      </c>
    </row>
    <row r="1157" spans="1:4" ht="30">
      <c r="A1157" s="373">
        <v>37418</v>
      </c>
      <c r="B1157" s="374" t="s">
        <v>1808</v>
      </c>
      <c r="C1157" s="375" t="s">
        <v>731</v>
      </c>
      <c r="D1157" s="376">
        <v>18.5</v>
      </c>
    </row>
    <row r="1158" spans="1:4" ht="30">
      <c r="A1158" s="373">
        <v>37419</v>
      </c>
      <c r="B1158" s="374" t="s">
        <v>1809</v>
      </c>
      <c r="C1158" s="375" t="s">
        <v>731</v>
      </c>
      <c r="D1158" s="376">
        <v>19</v>
      </c>
    </row>
    <row r="1159" spans="1:4" ht="30">
      <c r="A1159" s="373">
        <v>1427</v>
      </c>
      <c r="B1159" s="374" t="s">
        <v>1810</v>
      </c>
      <c r="C1159" s="375" t="s">
        <v>731</v>
      </c>
      <c r="D1159" s="376">
        <v>20.239999999999998</v>
      </c>
    </row>
    <row r="1160" spans="1:4" ht="30">
      <c r="A1160" s="373">
        <v>1402</v>
      </c>
      <c r="B1160" s="374" t="s">
        <v>1811</v>
      </c>
      <c r="C1160" s="375" t="s">
        <v>731</v>
      </c>
      <c r="D1160" s="376">
        <v>7</v>
      </c>
    </row>
    <row r="1161" spans="1:4" ht="30">
      <c r="A1161" s="373">
        <v>1420</v>
      </c>
      <c r="B1161" s="374" t="s">
        <v>1812</v>
      </c>
      <c r="C1161" s="375" t="s">
        <v>731</v>
      </c>
      <c r="D1161" s="376">
        <v>9.01</v>
      </c>
    </row>
    <row r="1162" spans="1:4" ht="30">
      <c r="A1162" s="373">
        <v>1419</v>
      </c>
      <c r="B1162" s="374" t="s">
        <v>1813</v>
      </c>
      <c r="C1162" s="375" t="s">
        <v>731</v>
      </c>
      <c r="D1162" s="376">
        <v>10.88</v>
      </c>
    </row>
    <row r="1163" spans="1:4" ht="30">
      <c r="A1163" s="373">
        <v>1414</v>
      </c>
      <c r="B1163" s="374" t="s">
        <v>1814</v>
      </c>
      <c r="C1163" s="375" t="s">
        <v>731</v>
      </c>
      <c r="D1163" s="376">
        <v>10.64</v>
      </c>
    </row>
    <row r="1164" spans="1:4" ht="30">
      <c r="A1164" s="373">
        <v>1413</v>
      </c>
      <c r="B1164" s="374" t="s">
        <v>1815</v>
      </c>
      <c r="C1164" s="375" t="s">
        <v>731</v>
      </c>
      <c r="D1164" s="376">
        <v>15.72</v>
      </c>
    </row>
    <row r="1165" spans="1:4" ht="30">
      <c r="A1165" s="373">
        <v>1412</v>
      </c>
      <c r="B1165" s="374" t="s">
        <v>1816</v>
      </c>
      <c r="C1165" s="375" t="s">
        <v>731</v>
      </c>
      <c r="D1165" s="376">
        <v>13.32</v>
      </c>
    </row>
    <row r="1166" spans="1:4" ht="30">
      <c r="A1166" s="373">
        <v>1406</v>
      </c>
      <c r="B1166" s="374" t="s">
        <v>1817</v>
      </c>
      <c r="C1166" s="375" t="s">
        <v>731</v>
      </c>
      <c r="D1166" s="376">
        <v>16.07</v>
      </c>
    </row>
    <row r="1167" spans="1:4" ht="45">
      <c r="A1167" s="373">
        <v>11281</v>
      </c>
      <c r="B1167" s="374" t="s">
        <v>1818</v>
      </c>
      <c r="C1167" s="375" t="s">
        <v>731</v>
      </c>
      <c r="D1167" s="376">
        <v>11399.9</v>
      </c>
    </row>
    <row r="1168" spans="1:4" ht="45">
      <c r="A1168" s="373">
        <v>1442</v>
      </c>
      <c r="B1168" s="374" t="s">
        <v>1819</v>
      </c>
      <c r="C1168" s="375" t="s">
        <v>731</v>
      </c>
      <c r="D1168" s="376">
        <v>9570.1299999999992</v>
      </c>
    </row>
    <row r="1169" spans="1:4" ht="45">
      <c r="A1169" s="373">
        <v>13457</v>
      </c>
      <c r="B1169" s="374" t="s">
        <v>1820</v>
      </c>
      <c r="C1169" s="375" t="s">
        <v>731</v>
      </c>
      <c r="D1169" s="376">
        <v>8260.7900000000009</v>
      </c>
    </row>
    <row r="1170" spans="1:4" ht="60">
      <c r="A1170" s="373">
        <v>40699</v>
      </c>
      <c r="B1170" s="374" t="s">
        <v>1821</v>
      </c>
      <c r="C1170" s="375" t="s">
        <v>731</v>
      </c>
      <c r="D1170" s="376">
        <v>6385.91</v>
      </c>
    </row>
    <row r="1171" spans="1:4" ht="60">
      <c r="A1171" s="373">
        <v>40701</v>
      </c>
      <c r="B1171" s="374" t="s">
        <v>1822</v>
      </c>
      <c r="C1171" s="375" t="s">
        <v>731</v>
      </c>
      <c r="D1171" s="376">
        <v>112911.62</v>
      </c>
    </row>
    <row r="1172" spans="1:4" ht="60">
      <c r="A1172" s="373">
        <v>40700</v>
      </c>
      <c r="B1172" s="433" t="s">
        <v>1823</v>
      </c>
      <c r="C1172" s="375" t="s">
        <v>731</v>
      </c>
      <c r="D1172" s="376">
        <v>14865.56</v>
      </c>
    </row>
    <row r="1173" spans="1:4" ht="30">
      <c r="A1173" s="373">
        <v>13458</v>
      </c>
      <c r="B1173" s="374" t="s">
        <v>1824</v>
      </c>
      <c r="C1173" s="375" t="s">
        <v>731</v>
      </c>
      <c r="D1173" s="376">
        <v>14125.96</v>
      </c>
    </row>
    <row r="1174" spans="1:4" ht="30">
      <c r="A1174" s="373">
        <v>11134</v>
      </c>
      <c r="B1174" s="374" t="s">
        <v>1825</v>
      </c>
      <c r="C1174" s="375" t="s">
        <v>732</v>
      </c>
      <c r="D1174" s="376">
        <v>64.03</v>
      </c>
    </row>
    <row r="1175" spans="1:4" ht="30">
      <c r="A1175" s="373">
        <v>11135</v>
      </c>
      <c r="B1175" s="374" t="s">
        <v>1826</v>
      </c>
      <c r="C1175" s="375" t="s">
        <v>732</v>
      </c>
      <c r="D1175" s="376">
        <v>69.14</v>
      </c>
    </row>
    <row r="1176" spans="1:4" ht="30">
      <c r="A1176" s="373">
        <v>11136</v>
      </c>
      <c r="B1176" s="374" t="s">
        <v>1827</v>
      </c>
      <c r="C1176" s="375" t="s">
        <v>732</v>
      </c>
      <c r="D1176" s="376">
        <v>79.16</v>
      </c>
    </row>
    <row r="1177" spans="1:4" ht="30">
      <c r="A1177" s="373">
        <v>34743</v>
      </c>
      <c r="B1177" s="374" t="s">
        <v>1828</v>
      </c>
      <c r="C1177" s="375" t="s">
        <v>732</v>
      </c>
      <c r="D1177" s="376">
        <v>95.52</v>
      </c>
    </row>
    <row r="1178" spans="1:4" ht="30">
      <c r="A1178" s="373">
        <v>11137</v>
      </c>
      <c r="B1178" s="374" t="s">
        <v>1829</v>
      </c>
      <c r="C1178" s="375" t="s">
        <v>732</v>
      </c>
      <c r="D1178" s="376">
        <v>108.49</v>
      </c>
    </row>
    <row r="1179" spans="1:4" ht="30">
      <c r="A1179" s="373">
        <v>34745</v>
      </c>
      <c r="B1179" s="374" t="s">
        <v>1830</v>
      </c>
      <c r="C1179" s="375" t="s">
        <v>732</v>
      </c>
      <c r="D1179" s="376">
        <v>129.01</v>
      </c>
    </row>
    <row r="1180" spans="1:4" ht="30">
      <c r="A1180" s="373">
        <v>34746</v>
      </c>
      <c r="B1180" s="374" t="s">
        <v>1831</v>
      </c>
      <c r="C1180" s="375" t="s">
        <v>732</v>
      </c>
      <c r="D1180" s="376">
        <v>35.18</v>
      </c>
    </row>
    <row r="1181" spans="1:4" ht="30">
      <c r="A1181" s="373">
        <v>1360</v>
      </c>
      <c r="B1181" s="374" t="s">
        <v>1832</v>
      </c>
      <c r="C1181" s="375" t="s">
        <v>732</v>
      </c>
      <c r="D1181" s="376">
        <v>41.05</v>
      </c>
    </row>
    <row r="1182" spans="1:4" ht="30">
      <c r="A1182" s="373">
        <v>36524</v>
      </c>
      <c r="B1182" s="374" t="s">
        <v>1833</v>
      </c>
      <c r="C1182" s="375" t="s">
        <v>731</v>
      </c>
      <c r="D1182" s="376">
        <v>181752.59</v>
      </c>
    </row>
    <row r="1183" spans="1:4" ht="30">
      <c r="A1183" s="373">
        <v>36526</v>
      </c>
      <c r="B1183" s="374" t="s">
        <v>1834</v>
      </c>
      <c r="C1183" s="375" t="s">
        <v>731</v>
      </c>
      <c r="D1183" s="376">
        <v>146463.64000000001</v>
      </c>
    </row>
    <row r="1184" spans="1:4" ht="30">
      <c r="A1184" s="373">
        <v>36523</v>
      </c>
      <c r="B1184" s="374" t="s">
        <v>1835</v>
      </c>
      <c r="C1184" s="375" t="s">
        <v>731</v>
      </c>
      <c r="D1184" s="376">
        <v>313558.89</v>
      </c>
    </row>
    <row r="1185" spans="1:4" ht="30">
      <c r="A1185" s="373">
        <v>36527</v>
      </c>
      <c r="B1185" s="374" t="s">
        <v>1836</v>
      </c>
      <c r="C1185" s="375" t="s">
        <v>731</v>
      </c>
      <c r="D1185" s="376">
        <v>340589.54</v>
      </c>
    </row>
    <row r="1186" spans="1:4" ht="30">
      <c r="A1186" s="373">
        <v>13803</v>
      </c>
      <c r="B1186" s="374" t="s">
        <v>1837</v>
      </c>
      <c r="C1186" s="375" t="s">
        <v>731</v>
      </c>
      <c r="D1186" s="376">
        <v>123154.21</v>
      </c>
    </row>
    <row r="1187" spans="1:4" ht="30">
      <c r="A1187" s="373">
        <v>38642</v>
      </c>
      <c r="B1187" s="374" t="s">
        <v>1838</v>
      </c>
      <c r="C1187" s="375" t="s">
        <v>731</v>
      </c>
      <c r="D1187" s="376">
        <v>79297.98</v>
      </c>
    </row>
    <row r="1188" spans="1:4" ht="30">
      <c r="A1188" s="373">
        <v>36522</v>
      </c>
      <c r="B1188" s="374" t="s">
        <v>1839</v>
      </c>
      <c r="C1188" s="375" t="s">
        <v>731</v>
      </c>
      <c r="D1188" s="376">
        <v>92222.61</v>
      </c>
    </row>
    <row r="1189" spans="1:4" ht="30">
      <c r="A1189" s="373">
        <v>36525</v>
      </c>
      <c r="B1189" s="374" t="s">
        <v>1840</v>
      </c>
      <c r="C1189" s="375" t="s">
        <v>731</v>
      </c>
      <c r="D1189" s="376">
        <v>123507.61</v>
      </c>
    </row>
    <row r="1190" spans="1:4" ht="30">
      <c r="A1190" s="373">
        <v>34348</v>
      </c>
      <c r="B1190" s="374" t="s">
        <v>1841</v>
      </c>
      <c r="C1190" s="375" t="s">
        <v>733</v>
      </c>
      <c r="D1190" s="376">
        <v>27.47</v>
      </c>
    </row>
    <row r="1191" spans="1:4" ht="30">
      <c r="A1191" s="373">
        <v>34347</v>
      </c>
      <c r="B1191" s="374" t="s">
        <v>1842</v>
      </c>
      <c r="C1191" s="375" t="s">
        <v>733</v>
      </c>
      <c r="D1191" s="376">
        <v>19.64</v>
      </c>
    </row>
    <row r="1192" spans="1:4" ht="30">
      <c r="A1192" s="373">
        <v>11146</v>
      </c>
      <c r="B1192" s="374" t="s">
        <v>1843</v>
      </c>
      <c r="C1192" s="375" t="s">
        <v>868</v>
      </c>
      <c r="D1192" s="376">
        <v>457.97</v>
      </c>
    </row>
    <row r="1193" spans="1:4" ht="30">
      <c r="A1193" s="373">
        <v>11147</v>
      </c>
      <c r="B1193" s="374" t="s">
        <v>1844</v>
      </c>
      <c r="C1193" s="375" t="s">
        <v>868</v>
      </c>
      <c r="D1193" s="376">
        <v>475.9</v>
      </c>
    </row>
    <row r="1194" spans="1:4" ht="30">
      <c r="A1194" s="373">
        <v>34872</v>
      </c>
      <c r="B1194" s="374" t="s">
        <v>1845</v>
      </c>
      <c r="C1194" s="375" t="s">
        <v>868</v>
      </c>
      <c r="D1194" s="376">
        <v>481.24</v>
      </c>
    </row>
    <row r="1195" spans="1:4" ht="30">
      <c r="A1195" s="373">
        <v>34491</v>
      </c>
      <c r="B1195" s="374" t="s">
        <v>1846</v>
      </c>
      <c r="C1195" s="375" t="s">
        <v>868</v>
      </c>
      <c r="D1195" s="376">
        <v>495.19</v>
      </c>
    </row>
    <row r="1196" spans="1:4" ht="30">
      <c r="A1196" s="373">
        <v>34770</v>
      </c>
      <c r="B1196" s="374" t="s">
        <v>1847</v>
      </c>
      <c r="C1196" s="375" t="s">
        <v>1702</v>
      </c>
      <c r="D1196" s="376">
        <v>470.82</v>
      </c>
    </row>
    <row r="1197" spans="1:4" ht="30">
      <c r="A1197" s="373">
        <v>1518</v>
      </c>
      <c r="B1197" s="374" t="s">
        <v>1848</v>
      </c>
      <c r="C1197" s="375" t="s">
        <v>1702</v>
      </c>
      <c r="D1197" s="376">
        <v>480</v>
      </c>
    </row>
    <row r="1198" spans="1:4" ht="30">
      <c r="A1198" s="373">
        <v>41965</v>
      </c>
      <c r="B1198" s="374" t="s">
        <v>1849</v>
      </c>
      <c r="C1198" s="375" t="s">
        <v>1702</v>
      </c>
      <c r="D1198" s="376">
        <v>420.88</v>
      </c>
    </row>
    <row r="1199" spans="1:4" ht="30">
      <c r="A1199" s="373">
        <v>34492</v>
      </c>
      <c r="B1199" s="374" t="s">
        <v>1850</v>
      </c>
      <c r="C1199" s="375" t="s">
        <v>868</v>
      </c>
      <c r="D1199" s="376">
        <v>407</v>
      </c>
    </row>
    <row r="1200" spans="1:4" ht="30">
      <c r="A1200" s="373">
        <v>1524</v>
      </c>
      <c r="B1200" s="374" t="s">
        <v>1851</v>
      </c>
      <c r="C1200" s="375" t="s">
        <v>868</v>
      </c>
      <c r="D1200" s="376">
        <v>439.39</v>
      </c>
    </row>
    <row r="1201" spans="1:4" ht="30">
      <c r="A1201" s="373">
        <v>38404</v>
      </c>
      <c r="B1201" s="374" t="s">
        <v>1852</v>
      </c>
      <c r="C1201" s="375" t="s">
        <v>868</v>
      </c>
      <c r="D1201" s="376">
        <v>421.57</v>
      </c>
    </row>
    <row r="1202" spans="1:4" ht="30">
      <c r="A1202" s="373">
        <v>39849</v>
      </c>
      <c r="B1202" s="374" t="s">
        <v>1853</v>
      </c>
      <c r="C1202" s="375" t="s">
        <v>868</v>
      </c>
      <c r="D1202" s="376">
        <v>483.12</v>
      </c>
    </row>
    <row r="1203" spans="1:4" ht="30">
      <c r="A1203" s="373">
        <v>38464</v>
      </c>
      <c r="B1203" s="374" t="s">
        <v>1854</v>
      </c>
      <c r="C1203" s="375" t="s">
        <v>868</v>
      </c>
      <c r="D1203" s="376">
        <v>490.13</v>
      </c>
    </row>
    <row r="1204" spans="1:4" ht="30">
      <c r="A1204" s="373">
        <v>34493</v>
      </c>
      <c r="B1204" s="374" t="s">
        <v>1855</v>
      </c>
      <c r="C1204" s="375" t="s">
        <v>868</v>
      </c>
      <c r="D1204" s="376">
        <v>418.47</v>
      </c>
    </row>
    <row r="1205" spans="1:4" ht="30">
      <c r="A1205" s="373">
        <v>1527</v>
      </c>
      <c r="B1205" s="374" t="s">
        <v>1856</v>
      </c>
      <c r="C1205" s="375" t="s">
        <v>868</v>
      </c>
      <c r="D1205" s="376">
        <v>453.34</v>
      </c>
    </row>
    <row r="1206" spans="1:4" ht="30">
      <c r="A1206" s="373">
        <v>38405</v>
      </c>
      <c r="B1206" s="374" t="s">
        <v>1857</v>
      </c>
      <c r="C1206" s="375" t="s">
        <v>868</v>
      </c>
      <c r="D1206" s="376">
        <v>434.57</v>
      </c>
    </row>
    <row r="1207" spans="1:4" ht="30">
      <c r="A1207" s="373">
        <v>38408</v>
      </c>
      <c r="B1207" s="374" t="s">
        <v>1858</v>
      </c>
      <c r="C1207" s="375" t="s">
        <v>868</v>
      </c>
      <c r="D1207" s="376">
        <v>481.03</v>
      </c>
    </row>
    <row r="1208" spans="1:4" ht="30">
      <c r="A1208" s="373">
        <v>34494</v>
      </c>
      <c r="B1208" s="374" t="s">
        <v>1859</v>
      </c>
      <c r="C1208" s="375" t="s">
        <v>868</v>
      </c>
      <c r="D1208" s="376">
        <v>432.42</v>
      </c>
    </row>
    <row r="1209" spans="1:4" ht="30">
      <c r="A1209" s="373">
        <v>1525</v>
      </c>
      <c r="B1209" s="374" t="s">
        <v>1860</v>
      </c>
      <c r="C1209" s="375" t="s">
        <v>868</v>
      </c>
      <c r="D1209" s="376">
        <v>467.29</v>
      </c>
    </row>
    <row r="1210" spans="1:4" ht="30">
      <c r="A1210" s="373">
        <v>38406</v>
      </c>
      <c r="B1210" s="374" t="s">
        <v>1861</v>
      </c>
      <c r="C1210" s="375" t="s">
        <v>868</v>
      </c>
      <c r="D1210" s="376">
        <v>458.88</v>
      </c>
    </row>
    <row r="1211" spans="1:4" ht="30">
      <c r="A1211" s="373">
        <v>38409</v>
      </c>
      <c r="B1211" s="374" t="s">
        <v>1862</v>
      </c>
      <c r="C1211" s="375" t="s">
        <v>868</v>
      </c>
      <c r="D1211" s="376">
        <v>484.31</v>
      </c>
    </row>
    <row r="1212" spans="1:4" ht="30">
      <c r="A1212" s="373">
        <v>43360</v>
      </c>
      <c r="B1212" s="374" t="s">
        <v>1863</v>
      </c>
      <c r="C1212" s="375" t="s">
        <v>868</v>
      </c>
      <c r="D1212" s="376">
        <v>504.99</v>
      </c>
    </row>
    <row r="1213" spans="1:4" ht="30">
      <c r="A1213" s="373">
        <v>34495</v>
      </c>
      <c r="B1213" s="374" t="s">
        <v>1864</v>
      </c>
      <c r="C1213" s="375" t="s">
        <v>868</v>
      </c>
      <c r="D1213" s="376">
        <v>446.36</v>
      </c>
    </row>
    <row r="1214" spans="1:4" ht="30">
      <c r="A1214" s="373">
        <v>11145</v>
      </c>
      <c r="B1214" s="374" t="s">
        <v>1865</v>
      </c>
      <c r="C1214" s="375" t="s">
        <v>868</v>
      </c>
      <c r="D1214" s="376">
        <v>481.24</v>
      </c>
    </row>
    <row r="1215" spans="1:4" ht="30">
      <c r="A1215" s="373">
        <v>34496</v>
      </c>
      <c r="B1215" s="374" t="s">
        <v>1866</v>
      </c>
      <c r="C1215" s="375" t="s">
        <v>868</v>
      </c>
      <c r="D1215" s="376">
        <v>465.64</v>
      </c>
    </row>
    <row r="1216" spans="1:4" ht="30">
      <c r="A1216" s="373">
        <v>34479</v>
      </c>
      <c r="B1216" s="374" t="s">
        <v>1867</v>
      </c>
      <c r="C1216" s="375" t="s">
        <v>868</v>
      </c>
      <c r="D1216" s="376">
        <v>495.19</v>
      </c>
    </row>
    <row r="1217" spans="1:4" ht="30">
      <c r="A1217" s="373">
        <v>34481</v>
      </c>
      <c r="B1217" s="374" t="s">
        <v>1868</v>
      </c>
      <c r="C1217" s="375" t="s">
        <v>868</v>
      </c>
      <c r="D1217" s="376">
        <v>517.41</v>
      </c>
    </row>
    <row r="1218" spans="1:4" ht="30">
      <c r="A1218" s="373">
        <v>34483</v>
      </c>
      <c r="B1218" s="374" t="s">
        <v>1869</v>
      </c>
      <c r="C1218" s="375" t="s">
        <v>868</v>
      </c>
      <c r="D1218" s="376">
        <v>552.82000000000005</v>
      </c>
    </row>
    <row r="1219" spans="1:4" ht="30">
      <c r="A1219" s="373">
        <v>34485</v>
      </c>
      <c r="B1219" s="374" t="s">
        <v>1870</v>
      </c>
      <c r="C1219" s="375" t="s">
        <v>868</v>
      </c>
      <c r="D1219" s="376">
        <v>591.17999999999995</v>
      </c>
    </row>
    <row r="1220" spans="1:4" ht="30">
      <c r="A1220" s="373">
        <v>14041</v>
      </c>
      <c r="B1220" s="374" t="s">
        <v>1871</v>
      </c>
      <c r="C1220" s="375" t="s">
        <v>868</v>
      </c>
      <c r="D1220" s="376">
        <v>384.29</v>
      </c>
    </row>
    <row r="1221" spans="1:4" ht="30">
      <c r="A1221" s="373">
        <v>1523</v>
      </c>
      <c r="B1221" s="374" t="s">
        <v>1872</v>
      </c>
      <c r="C1221" s="375" t="s">
        <v>868</v>
      </c>
      <c r="D1221" s="376">
        <v>390.57</v>
      </c>
    </row>
    <row r="1222" spans="1:4">
      <c r="A1222" s="373">
        <v>14052</v>
      </c>
      <c r="B1222" s="374" t="s">
        <v>1873</v>
      </c>
      <c r="C1222" s="375" t="s">
        <v>731</v>
      </c>
      <c r="D1222" s="376">
        <v>13.4</v>
      </c>
    </row>
    <row r="1223" spans="1:4">
      <c r="A1223" s="373">
        <v>14054</v>
      </c>
      <c r="B1223" s="374" t="s">
        <v>1874</v>
      </c>
      <c r="C1223" s="375" t="s">
        <v>731</v>
      </c>
      <c r="D1223" s="376">
        <v>17.420000000000002</v>
      </c>
    </row>
    <row r="1224" spans="1:4">
      <c r="A1224" s="373">
        <v>14053</v>
      </c>
      <c r="B1224" s="374" t="s">
        <v>1875</v>
      </c>
      <c r="C1224" s="375" t="s">
        <v>731</v>
      </c>
      <c r="D1224" s="376">
        <v>13.6</v>
      </c>
    </row>
    <row r="1225" spans="1:4">
      <c r="A1225" s="373">
        <v>2558</v>
      </c>
      <c r="B1225" s="374" t="s">
        <v>1876</v>
      </c>
      <c r="C1225" s="375" t="s">
        <v>731</v>
      </c>
      <c r="D1225" s="376">
        <v>10.24</v>
      </c>
    </row>
    <row r="1226" spans="1:4">
      <c r="A1226" s="373">
        <v>2560</v>
      </c>
      <c r="B1226" s="374" t="s">
        <v>1877</v>
      </c>
      <c r="C1226" s="375" t="s">
        <v>731</v>
      </c>
      <c r="D1226" s="376">
        <v>18.03</v>
      </c>
    </row>
    <row r="1227" spans="1:4">
      <c r="A1227" s="373">
        <v>2559</v>
      </c>
      <c r="B1227" s="374" t="s">
        <v>1878</v>
      </c>
      <c r="C1227" s="375" t="s">
        <v>731</v>
      </c>
      <c r="D1227" s="376">
        <v>14.42</v>
      </c>
    </row>
    <row r="1228" spans="1:4">
      <c r="A1228" s="373">
        <v>2592</v>
      </c>
      <c r="B1228" s="374" t="s">
        <v>1879</v>
      </c>
      <c r="C1228" s="375" t="s">
        <v>731</v>
      </c>
      <c r="D1228" s="376">
        <v>239.05</v>
      </c>
    </row>
    <row r="1229" spans="1:4">
      <c r="A1229" s="373">
        <v>2566</v>
      </c>
      <c r="B1229" s="374" t="s">
        <v>1880</v>
      </c>
      <c r="C1229" s="375" t="s">
        <v>731</v>
      </c>
      <c r="D1229" s="376">
        <v>24.06</v>
      </c>
    </row>
    <row r="1230" spans="1:4">
      <c r="A1230" s="373">
        <v>2589</v>
      </c>
      <c r="B1230" s="374" t="s">
        <v>1881</v>
      </c>
      <c r="C1230" s="375" t="s">
        <v>731</v>
      </c>
      <c r="D1230" s="376">
        <v>31.97</v>
      </c>
    </row>
    <row r="1231" spans="1:4">
      <c r="A1231" s="373">
        <v>2591</v>
      </c>
      <c r="B1231" s="374" t="s">
        <v>1882</v>
      </c>
      <c r="C1231" s="375" t="s">
        <v>731</v>
      </c>
      <c r="D1231" s="376">
        <v>11.66</v>
      </c>
    </row>
    <row r="1232" spans="1:4">
      <c r="A1232" s="373">
        <v>2590</v>
      </c>
      <c r="B1232" s="374" t="s">
        <v>1883</v>
      </c>
      <c r="C1232" s="375" t="s">
        <v>731</v>
      </c>
      <c r="D1232" s="376">
        <v>19.62</v>
      </c>
    </row>
    <row r="1233" spans="1:4">
      <c r="A1233" s="373">
        <v>2567</v>
      </c>
      <c r="B1233" s="374" t="s">
        <v>1884</v>
      </c>
      <c r="C1233" s="375" t="s">
        <v>731</v>
      </c>
      <c r="D1233" s="376">
        <v>46.9</v>
      </c>
    </row>
    <row r="1234" spans="1:4">
      <c r="A1234" s="373">
        <v>2565</v>
      </c>
      <c r="B1234" s="374" t="s">
        <v>1885</v>
      </c>
      <c r="C1234" s="375" t="s">
        <v>731</v>
      </c>
      <c r="D1234" s="376">
        <v>11.68</v>
      </c>
    </row>
    <row r="1235" spans="1:4">
      <c r="A1235" s="373">
        <v>2568</v>
      </c>
      <c r="B1235" s="374" t="s">
        <v>1886</v>
      </c>
      <c r="C1235" s="375" t="s">
        <v>731</v>
      </c>
      <c r="D1235" s="376">
        <v>130.24</v>
      </c>
    </row>
    <row r="1236" spans="1:4">
      <c r="A1236" s="373">
        <v>2594</v>
      </c>
      <c r="B1236" s="374" t="s">
        <v>1887</v>
      </c>
      <c r="C1236" s="375" t="s">
        <v>731</v>
      </c>
      <c r="D1236" s="376">
        <v>216.97</v>
      </c>
    </row>
    <row r="1237" spans="1:4">
      <c r="A1237" s="373">
        <v>2587</v>
      </c>
      <c r="B1237" s="374" t="s">
        <v>1888</v>
      </c>
      <c r="C1237" s="375" t="s">
        <v>731</v>
      </c>
      <c r="D1237" s="376">
        <v>36.979999999999997</v>
      </c>
    </row>
    <row r="1238" spans="1:4">
      <c r="A1238" s="373">
        <v>2588</v>
      </c>
      <c r="B1238" s="374" t="s">
        <v>1889</v>
      </c>
      <c r="C1238" s="375" t="s">
        <v>731</v>
      </c>
      <c r="D1238" s="376">
        <v>29.37</v>
      </c>
    </row>
    <row r="1239" spans="1:4">
      <c r="A1239" s="373">
        <v>2569</v>
      </c>
      <c r="B1239" s="374" t="s">
        <v>1890</v>
      </c>
      <c r="C1239" s="375" t="s">
        <v>731</v>
      </c>
      <c r="D1239" s="376">
        <v>11.32</v>
      </c>
    </row>
    <row r="1240" spans="1:4">
      <c r="A1240" s="373">
        <v>2570</v>
      </c>
      <c r="B1240" s="374" t="s">
        <v>1891</v>
      </c>
      <c r="C1240" s="375" t="s">
        <v>731</v>
      </c>
      <c r="D1240" s="376">
        <v>18.97</v>
      </c>
    </row>
    <row r="1241" spans="1:4">
      <c r="A1241" s="373">
        <v>2571</v>
      </c>
      <c r="B1241" s="374" t="s">
        <v>1892</v>
      </c>
      <c r="C1241" s="375" t="s">
        <v>731</v>
      </c>
      <c r="D1241" s="376">
        <v>56.32</v>
      </c>
    </row>
    <row r="1242" spans="1:4">
      <c r="A1242" s="373">
        <v>2593</v>
      </c>
      <c r="B1242" s="374" t="s">
        <v>1893</v>
      </c>
      <c r="C1242" s="375" t="s">
        <v>731</v>
      </c>
      <c r="D1242" s="376">
        <v>12.07</v>
      </c>
    </row>
    <row r="1243" spans="1:4">
      <c r="A1243" s="373">
        <v>2572</v>
      </c>
      <c r="B1243" s="374" t="s">
        <v>1894</v>
      </c>
      <c r="C1243" s="375" t="s">
        <v>731</v>
      </c>
      <c r="D1243" s="376">
        <v>166.55</v>
      </c>
    </row>
    <row r="1244" spans="1:4">
      <c r="A1244" s="373">
        <v>2595</v>
      </c>
      <c r="B1244" s="374" t="s">
        <v>1895</v>
      </c>
      <c r="C1244" s="375" t="s">
        <v>731</v>
      </c>
      <c r="D1244" s="376">
        <v>259.86</v>
      </c>
    </row>
    <row r="1245" spans="1:4">
      <c r="A1245" s="373">
        <v>2576</v>
      </c>
      <c r="B1245" s="374" t="s">
        <v>1896</v>
      </c>
      <c r="C1245" s="375" t="s">
        <v>731</v>
      </c>
      <c r="D1245" s="376">
        <v>44.3</v>
      </c>
    </row>
    <row r="1246" spans="1:4">
      <c r="A1246" s="373">
        <v>2575</v>
      </c>
      <c r="B1246" s="374" t="s">
        <v>1897</v>
      </c>
      <c r="C1246" s="375" t="s">
        <v>731</v>
      </c>
      <c r="D1246" s="376">
        <v>33.299999999999997</v>
      </c>
    </row>
    <row r="1247" spans="1:4">
      <c r="A1247" s="373">
        <v>2573</v>
      </c>
      <c r="B1247" s="374" t="s">
        <v>1898</v>
      </c>
      <c r="C1247" s="375" t="s">
        <v>731</v>
      </c>
      <c r="D1247" s="376">
        <v>13.83</v>
      </c>
    </row>
    <row r="1248" spans="1:4">
      <c r="A1248" s="373">
        <v>2586</v>
      </c>
      <c r="B1248" s="374" t="s">
        <v>1899</v>
      </c>
      <c r="C1248" s="375" t="s">
        <v>731</v>
      </c>
      <c r="D1248" s="376">
        <v>22.41</v>
      </c>
    </row>
    <row r="1249" spans="1:4">
      <c r="A1249" s="373">
        <v>2577</v>
      </c>
      <c r="B1249" s="374" t="s">
        <v>1900</v>
      </c>
      <c r="C1249" s="375" t="s">
        <v>731</v>
      </c>
      <c r="D1249" s="376">
        <v>60.02</v>
      </c>
    </row>
    <row r="1250" spans="1:4">
      <c r="A1250" s="373">
        <v>2574</v>
      </c>
      <c r="B1250" s="374" t="s">
        <v>1901</v>
      </c>
      <c r="C1250" s="375" t="s">
        <v>731</v>
      </c>
      <c r="D1250" s="376">
        <v>13.92</v>
      </c>
    </row>
    <row r="1251" spans="1:4">
      <c r="A1251" s="373">
        <v>2578</v>
      </c>
      <c r="B1251" s="374" t="s">
        <v>1902</v>
      </c>
      <c r="C1251" s="375" t="s">
        <v>731</v>
      </c>
      <c r="D1251" s="376">
        <v>187.4</v>
      </c>
    </row>
    <row r="1252" spans="1:4">
      <c r="A1252" s="373">
        <v>2585</v>
      </c>
      <c r="B1252" s="374" t="s">
        <v>1903</v>
      </c>
      <c r="C1252" s="375" t="s">
        <v>731</v>
      </c>
      <c r="D1252" s="376">
        <v>257.17</v>
      </c>
    </row>
    <row r="1253" spans="1:4">
      <c r="A1253" s="373">
        <v>12008</v>
      </c>
      <c r="B1253" s="374" t="s">
        <v>1904</v>
      </c>
      <c r="C1253" s="375" t="s">
        <v>731</v>
      </c>
      <c r="D1253" s="376">
        <v>137.97999999999999</v>
      </c>
    </row>
    <row r="1254" spans="1:4">
      <c r="A1254" s="373">
        <v>2582</v>
      </c>
      <c r="B1254" s="374" t="s">
        <v>1905</v>
      </c>
      <c r="C1254" s="375" t="s">
        <v>731</v>
      </c>
      <c r="D1254" s="376">
        <v>41.09</v>
      </c>
    </row>
    <row r="1255" spans="1:4">
      <c r="A1255" s="373">
        <v>2597</v>
      </c>
      <c r="B1255" s="374" t="s">
        <v>1906</v>
      </c>
      <c r="C1255" s="375" t="s">
        <v>731</v>
      </c>
      <c r="D1255" s="376">
        <v>35.21</v>
      </c>
    </row>
    <row r="1256" spans="1:4">
      <c r="A1256" s="373">
        <v>2579</v>
      </c>
      <c r="B1256" s="374" t="s">
        <v>1907</v>
      </c>
      <c r="C1256" s="375" t="s">
        <v>731</v>
      </c>
      <c r="D1256" s="376">
        <v>16.760000000000002</v>
      </c>
    </row>
    <row r="1257" spans="1:4">
      <c r="A1257" s="373">
        <v>2581</v>
      </c>
      <c r="B1257" s="374" t="s">
        <v>1908</v>
      </c>
      <c r="C1257" s="375" t="s">
        <v>731</v>
      </c>
      <c r="D1257" s="376">
        <v>21.45</v>
      </c>
    </row>
    <row r="1258" spans="1:4">
      <c r="A1258" s="373">
        <v>2596</v>
      </c>
      <c r="B1258" s="374" t="s">
        <v>1909</v>
      </c>
      <c r="C1258" s="375" t="s">
        <v>731</v>
      </c>
      <c r="D1258" s="376">
        <v>63.45</v>
      </c>
    </row>
    <row r="1259" spans="1:4">
      <c r="A1259" s="373">
        <v>2580</v>
      </c>
      <c r="B1259" s="374" t="s">
        <v>1910</v>
      </c>
      <c r="C1259" s="375" t="s">
        <v>731</v>
      </c>
      <c r="D1259" s="376">
        <v>18.37</v>
      </c>
    </row>
    <row r="1260" spans="1:4">
      <c r="A1260" s="373">
        <v>2583</v>
      </c>
      <c r="B1260" s="374" t="s">
        <v>1911</v>
      </c>
      <c r="C1260" s="375" t="s">
        <v>731</v>
      </c>
      <c r="D1260" s="376">
        <v>154.32</v>
      </c>
    </row>
    <row r="1261" spans="1:4">
      <c r="A1261" s="373">
        <v>2584</v>
      </c>
      <c r="B1261" s="374" t="s">
        <v>1912</v>
      </c>
      <c r="C1261" s="375" t="s">
        <v>731</v>
      </c>
      <c r="D1261" s="376">
        <v>256.89999999999998</v>
      </c>
    </row>
    <row r="1262" spans="1:4">
      <c r="A1262" s="373">
        <v>12010</v>
      </c>
      <c r="B1262" s="374" t="s">
        <v>1913</v>
      </c>
      <c r="C1262" s="375" t="s">
        <v>731</v>
      </c>
      <c r="D1262" s="376">
        <v>14.33</v>
      </c>
    </row>
    <row r="1263" spans="1:4">
      <c r="A1263" s="373">
        <v>39329</v>
      </c>
      <c r="B1263" s="374" t="s">
        <v>1914</v>
      </c>
      <c r="C1263" s="375" t="s">
        <v>731</v>
      </c>
      <c r="D1263" s="376">
        <v>14.98</v>
      </c>
    </row>
    <row r="1264" spans="1:4">
      <c r="A1264" s="373">
        <v>39330</v>
      </c>
      <c r="B1264" s="374" t="s">
        <v>1915</v>
      </c>
      <c r="C1264" s="375" t="s">
        <v>731</v>
      </c>
      <c r="D1264" s="376">
        <v>15.76</v>
      </c>
    </row>
    <row r="1265" spans="1:4">
      <c r="A1265" s="373">
        <v>39332</v>
      </c>
      <c r="B1265" s="374" t="s">
        <v>1916</v>
      </c>
      <c r="C1265" s="375" t="s">
        <v>731</v>
      </c>
      <c r="D1265" s="376">
        <v>17.62</v>
      </c>
    </row>
    <row r="1266" spans="1:4">
      <c r="A1266" s="373">
        <v>39331</v>
      </c>
      <c r="B1266" s="374" t="s">
        <v>1917</v>
      </c>
      <c r="C1266" s="375" t="s">
        <v>731</v>
      </c>
      <c r="D1266" s="376">
        <v>14.02</v>
      </c>
    </row>
    <row r="1267" spans="1:4">
      <c r="A1267" s="373">
        <v>39333</v>
      </c>
      <c r="B1267" s="374" t="s">
        <v>1918</v>
      </c>
      <c r="C1267" s="375" t="s">
        <v>731</v>
      </c>
      <c r="D1267" s="376">
        <v>13.67</v>
      </c>
    </row>
    <row r="1268" spans="1:4">
      <c r="A1268" s="373">
        <v>39335</v>
      </c>
      <c r="B1268" s="374" t="s">
        <v>1919</v>
      </c>
      <c r="C1268" s="375" t="s">
        <v>731</v>
      </c>
      <c r="D1268" s="376">
        <v>15.82</v>
      </c>
    </row>
    <row r="1269" spans="1:4">
      <c r="A1269" s="373">
        <v>39334</v>
      </c>
      <c r="B1269" s="374" t="s">
        <v>1920</v>
      </c>
      <c r="C1269" s="375" t="s">
        <v>731</v>
      </c>
      <c r="D1269" s="376">
        <v>12.58</v>
      </c>
    </row>
    <row r="1270" spans="1:4">
      <c r="A1270" s="373">
        <v>12016</v>
      </c>
      <c r="B1270" s="374" t="s">
        <v>1921</v>
      </c>
      <c r="C1270" s="375" t="s">
        <v>731</v>
      </c>
      <c r="D1270" s="376">
        <v>15.79</v>
      </c>
    </row>
    <row r="1271" spans="1:4">
      <c r="A1271" s="373">
        <v>12015</v>
      </c>
      <c r="B1271" s="374" t="s">
        <v>1922</v>
      </c>
      <c r="C1271" s="375" t="s">
        <v>731</v>
      </c>
      <c r="D1271" s="376">
        <v>18.38</v>
      </c>
    </row>
    <row r="1272" spans="1:4">
      <c r="A1272" s="373">
        <v>12020</v>
      </c>
      <c r="B1272" s="374" t="s">
        <v>1923</v>
      </c>
      <c r="C1272" s="375" t="s">
        <v>731</v>
      </c>
      <c r="D1272" s="376">
        <v>15.79</v>
      </c>
    </row>
    <row r="1273" spans="1:4">
      <c r="A1273" s="373">
        <v>12019</v>
      </c>
      <c r="B1273" s="374" t="s">
        <v>1924</v>
      </c>
      <c r="C1273" s="375" t="s">
        <v>731</v>
      </c>
      <c r="D1273" s="376">
        <v>18.38</v>
      </c>
    </row>
    <row r="1274" spans="1:4">
      <c r="A1274" s="373">
        <v>39336</v>
      </c>
      <c r="B1274" s="374" t="s">
        <v>1925</v>
      </c>
      <c r="C1274" s="375" t="s">
        <v>731</v>
      </c>
      <c r="D1274" s="376">
        <v>15.76</v>
      </c>
    </row>
    <row r="1275" spans="1:4">
      <c r="A1275" s="373">
        <v>39338</v>
      </c>
      <c r="B1275" s="374" t="s">
        <v>1926</v>
      </c>
      <c r="C1275" s="375" t="s">
        <v>731</v>
      </c>
      <c r="D1275" s="376">
        <v>17.62</v>
      </c>
    </row>
    <row r="1276" spans="1:4">
      <c r="A1276" s="373">
        <v>39337</v>
      </c>
      <c r="B1276" s="374" t="s">
        <v>1927</v>
      </c>
      <c r="C1276" s="375" t="s">
        <v>731</v>
      </c>
      <c r="D1276" s="376">
        <v>14.02</v>
      </c>
    </row>
    <row r="1277" spans="1:4">
      <c r="A1277" s="373">
        <v>39341</v>
      </c>
      <c r="B1277" s="374" t="s">
        <v>1928</v>
      </c>
      <c r="C1277" s="375" t="s">
        <v>731</v>
      </c>
      <c r="D1277" s="376">
        <v>22.97</v>
      </c>
    </row>
    <row r="1278" spans="1:4">
      <c r="A1278" s="373">
        <v>39340</v>
      </c>
      <c r="B1278" s="374" t="s">
        <v>1929</v>
      </c>
      <c r="C1278" s="375" t="s">
        <v>731</v>
      </c>
      <c r="D1278" s="376">
        <v>16.86</v>
      </c>
    </row>
    <row r="1279" spans="1:4">
      <c r="A1279" s="373">
        <v>12025</v>
      </c>
      <c r="B1279" s="374" t="s">
        <v>1930</v>
      </c>
      <c r="C1279" s="375" t="s">
        <v>731</v>
      </c>
      <c r="D1279" s="376">
        <v>17.420000000000002</v>
      </c>
    </row>
    <row r="1280" spans="1:4">
      <c r="A1280" s="373">
        <v>39342</v>
      </c>
      <c r="B1280" s="374" t="s">
        <v>1931</v>
      </c>
      <c r="C1280" s="375" t="s">
        <v>731</v>
      </c>
      <c r="D1280" s="376">
        <v>22.97</v>
      </c>
    </row>
    <row r="1281" spans="1:4">
      <c r="A1281" s="373">
        <v>39343</v>
      </c>
      <c r="B1281" s="374" t="s">
        <v>1932</v>
      </c>
      <c r="C1281" s="375" t="s">
        <v>731</v>
      </c>
      <c r="D1281" s="376">
        <v>19.39</v>
      </c>
    </row>
    <row r="1282" spans="1:4">
      <c r="A1282" s="373">
        <v>39345</v>
      </c>
      <c r="B1282" s="374" t="s">
        <v>1933</v>
      </c>
      <c r="C1282" s="375" t="s">
        <v>731</v>
      </c>
      <c r="D1282" s="376">
        <v>26.24</v>
      </c>
    </row>
    <row r="1283" spans="1:4">
      <c r="A1283" s="373">
        <v>39344</v>
      </c>
      <c r="B1283" s="374" t="s">
        <v>1934</v>
      </c>
      <c r="C1283" s="375" t="s">
        <v>731</v>
      </c>
      <c r="D1283" s="376">
        <v>18.75</v>
      </c>
    </row>
    <row r="1284" spans="1:4" ht="30">
      <c r="A1284" s="373">
        <v>12623</v>
      </c>
      <c r="B1284" s="374" t="s">
        <v>13657</v>
      </c>
      <c r="C1284" s="375" t="s">
        <v>733</v>
      </c>
      <c r="D1284" s="376">
        <v>50.39</v>
      </c>
    </row>
    <row r="1285" spans="1:4">
      <c r="A1285" s="373">
        <v>34498</v>
      </c>
      <c r="B1285" s="374" t="s">
        <v>1935</v>
      </c>
      <c r="C1285" s="375" t="s">
        <v>731</v>
      </c>
      <c r="D1285" s="376">
        <v>90.03</v>
      </c>
    </row>
    <row r="1286" spans="1:4">
      <c r="A1286" s="373">
        <v>13244</v>
      </c>
      <c r="B1286" s="374" t="s">
        <v>1936</v>
      </c>
      <c r="C1286" s="375" t="s">
        <v>731</v>
      </c>
      <c r="D1286" s="376">
        <v>37.9</v>
      </c>
    </row>
    <row r="1287" spans="1:4" ht="30">
      <c r="A1287" s="373">
        <v>38998</v>
      </c>
      <c r="B1287" s="374" t="s">
        <v>13658</v>
      </c>
      <c r="C1287" s="375" t="s">
        <v>731</v>
      </c>
      <c r="D1287" s="376">
        <v>12.19</v>
      </c>
    </row>
    <row r="1288" spans="1:4" ht="30">
      <c r="A1288" s="373">
        <v>38999</v>
      </c>
      <c r="B1288" s="374" t="s">
        <v>13659</v>
      </c>
      <c r="C1288" s="375" t="s">
        <v>731</v>
      </c>
      <c r="D1288" s="376">
        <v>30.82</v>
      </c>
    </row>
    <row r="1289" spans="1:4" ht="30">
      <c r="A1289" s="373">
        <v>38996</v>
      </c>
      <c r="B1289" s="374" t="s">
        <v>13660</v>
      </c>
      <c r="C1289" s="375" t="s">
        <v>731</v>
      </c>
      <c r="D1289" s="376">
        <v>21.78</v>
      </c>
    </row>
    <row r="1290" spans="1:4" ht="30">
      <c r="A1290" s="373">
        <v>44173</v>
      </c>
      <c r="B1290" s="374" t="s">
        <v>13661</v>
      </c>
      <c r="C1290" s="375" t="s">
        <v>731</v>
      </c>
      <c r="D1290" s="376">
        <v>21.18</v>
      </c>
    </row>
    <row r="1291" spans="1:4" ht="30">
      <c r="A1291" s="373">
        <v>44174</v>
      </c>
      <c r="B1291" s="374" t="s">
        <v>13662</v>
      </c>
      <c r="C1291" s="375" t="s">
        <v>731</v>
      </c>
      <c r="D1291" s="376">
        <v>34.67</v>
      </c>
    </row>
    <row r="1292" spans="1:4" ht="30">
      <c r="A1292" s="373">
        <v>38997</v>
      </c>
      <c r="B1292" s="374" t="s">
        <v>13663</v>
      </c>
      <c r="C1292" s="375" t="s">
        <v>731</v>
      </c>
      <c r="D1292" s="376">
        <v>31.16</v>
      </c>
    </row>
    <row r="1293" spans="1:4">
      <c r="A1293" s="373">
        <v>39600</v>
      </c>
      <c r="B1293" s="374" t="s">
        <v>13664</v>
      </c>
      <c r="C1293" s="375" t="s">
        <v>731</v>
      </c>
      <c r="D1293" s="376">
        <v>19.77</v>
      </c>
    </row>
    <row r="1294" spans="1:4">
      <c r="A1294" s="373">
        <v>39601</v>
      </c>
      <c r="B1294" s="374" t="s">
        <v>13665</v>
      </c>
      <c r="C1294" s="375" t="s">
        <v>731</v>
      </c>
      <c r="D1294" s="376">
        <v>41.93</v>
      </c>
    </row>
    <row r="1295" spans="1:4">
      <c r="A1295" s="373">
        <v>39862</v>
      </c>
      <c r="B1295" s="374" t="s">
        <v>1937</v>
      </c>
      <c r="C1295" s="375" t="s">
        <v>731</v>
      </c>
      <c r="D1295" s="376">
        <v>13.36</v>
      </c>
    </row>
    <row r="1296" spans="1:4">
      <c r="A1296" s="373">
        <v>39863</v>
      </c>
      <c r="B1296" s="374" t="s">
        <v>1938</v>
      </c>
      <c r="C1296" s="375" t="s">
        <v>731</v>
      </c>
      <c r="D1296" s="376">
        <v>13.54</v>
      </c>
    </row>
    <row r="1297" spans="1:4">
      <c r="A1297" s="373">
        <v>39864</v>
      </c>
      <c r="B1297" s="374" t="s">
        <v>1939</v>
      </c>
      <c r="C1297" s="375" t="s">
        <v>731</v>
      </c>
      <c r="D1297" s="376">
        <v>16.809999999999999</v>
      </c>
    </row>
    <row r="1298" spans="1:4">
      <c r="A1298" s="373">
        <v>39865</v>
      </c>
      <c r="B1298" s="374" t="s">
        <v>1940</v>
      </c>
      <c r="C1298" s="375" t="s">
        <v>731</v>
      </c>
      <c r="D1298" s="376">
        <v>23.69</v>
      </c>
    </row>
    <row r="1299" spans="1:4" ht="30">
      <c r="A1299" s="373">
        <v>2517</v>
      </c>
      <c r="B1299" s="374" t="s">
        <v>1941</v>
      </c>
      <c r="C1299" s="375" t="s">
        <v>731</v>
      </c>
      <c r="D1299" s="376">
        <v>25.59</v>
      </c>
    </row>
    <row r="1300" spans="1:4" ht="30">
      <c r="A1300" s="373">
        <v>2522</v>
      </c>
      <c r="B1300" s="374" t="s">
        <v>1942</v>
      </c>
      <c r="C1300" s="375" t="s">
        <v>731</v>
      </c>
      <c r="D1300" s="376">
        <v>16.54</v>
      </c>
    </row>
    <row r="1301" spans="1:4" ht="30">
      <c r="A1301" s="373">
        <v>2548</v>
      </c>
      <c r="B1301" s="374" t="s">
        <v>1943</v>
      </c>
      <c r="C1301" s="375" t="s">
        <v>731</v>
      </c>
      <c r="D1301" s="376">
        <v>10.17</v>
      </c>
    </row>
    <row r="1302" spans="1:4" ht="30">
      <c r="A1302" s="373">
        <v>2516</v>
      </c>
      <c r="B1302" s="374" t="s">
        <v>1944</v>
      </c>
      <c r="C1302" s="375" t="s">
        <v>731</v>
      </c>
      <c r="D1302" s="376">
        <v>13.28</v>
      </c>
    </row>
    <row r="1303" spans="1:4" ht="30">
      <c r="A1303" s="373">
        <v>2518</v>
      </c>
      <c r="B1303" s="374" t="s">
        <v>1945</v>
      </c>
      <c r="C1303" s="375" t="s">
        <v>731</v>
      </c>
      <c r="D1303" s="376">
        <v>121.84</v>
      </c>
    </row>
    <row r="1304" spans="1:4" ht="30">
      <c r="A1304" s="373">
        <v>2521</v>
      </c>
      <c r="B1304" s="374" t="s">
        <v>1946</v>
      </c>
      <c r="C1304" s="375" t="s">
        <v>731</v>
      </c>
      <c r="D1304" s="376">
        <v>51.86</v>
      </c>
    </row>
    <row r="1305" spans="1:4" ht="30">
      <c r="A1305" s="373">
        <v>2515</v>
      </c>
      <c r="B1305" s="374" t="s">
        <v>1947</v>
      </c>
      <c r="C1305" s="375" t="s">
        <v>731</v>
      </c>
      <c r="D1305" s="376">
        <v>11.05</v>
      </c>
    </row>
    <row r="1306" spans="1:4" ht="30">
      <c r="A1306" s="373">
        <v>2519</v>
      </c>
      <c r="B1306" s="374" t="s">
        <v>1948</v>
      </c>
      <c r="C1306" s="375" t="s">
        <v>731</v>
      </c>
      <c r="D1306" s="376">
        <v>146.91</v>
      </c>
    </row>
    <row r="1307" spans="1:4" ht="30">
      <c r="A1307" s="373">
        <v>2520</v>
      </c>
      <c r="B1307" s="374" t="s">
        <v>1949</v>
      </c>
      <c r="C1307" s="375" t="s">
        <v>731</v>
      </c>
      <c r="D1307" s="376">
        <v>270.39</v>
      </c>
    </row>
    <row r="1308" spans="1:4" ht="30">
      <c r="A1308" s="373">
        <v>1602</v>
      </c>
      <c r="B1308" s="374" t="s">
        <v>1950</v>
      </c>
      <c r="C1308" s="375" t="s">
        <v>731</v>
      </c>
      <c r="D1308" s="376">
        <v>42.71</v>
      </c>
    </row>
    <row r="1309" spans="1:4" ht="30">
      <c r="A1309" s="373">
        <v>1601</v>
      </c>
      <c r="B1309" s="374" t="s">
        <v>1951</v>
      </c>
      <c r="C1309" s="375" t="s">
        <v>731</v>
      </c>
      <c r="D1309" s="376">
        <v>38.07</v>
      </c>
    </row>
    <row r="1310" spans="1:4" ht="30">
      <c r="A1310" s="373">
        <v>1598</v>
      </c>
      <c r="B1310" s="374" t="s">
        <v>1952</v>
      </c>
      <c r="C1310" s="375" t="s">
        <v>731</v>
      </c>
      <c r="D1310" s="376">
        <v>11.26</v>
      </c>
    </row>
    <row r="1311" spans="1:4" ht="30">
      <c r="A1311" s="373">
        <v>1600</v>
      </c>
      <c r="B1311" s="374" t="s">
        <v>1953</v>
      </c>
      <c r="C1311" s="375" t="s">
        <v>731</v>
      </c>
      <c r="D1311" s="376">
        <v>16.63</v>
      </c>
    </row>
    <row r="1312" spans="1:4" ht="30">
      <c r="A1312" s="373">
        <v>1603</v>
      </c>
      <c r="B1312" s="374" t="s">
        <v>1954</v>
      </c>
      <c r="C1312" s="375" t="s">
        <v>731</v>
      </c>
      <c r="D1312" s="376">
        <v>64.489999999999995</v>
      </c>
    </row>
    <row r="1313" spans="1:4" ht="30">
      <c r="A1313" s="373">
        <v>1599</v>
      </c>
      <c r="B1313" s="374" t="s">
        <v>1955</v>
      </c>
      <c r="C1313" s="375" t="s">
        <v>731</v>
      </c>
      <c r="D1313" s="376">
        <v>13.07</v>
      </c>
    </row>
    <row r="1314" spans="1:4" ht="30">
      <c r="A1314" s="373">
        <v>1597</v>
      </c>
      <c r="B1314" s="374" t="s">
        <v>1956</v>
      </c>
      <c r="C1314" s="375" t="s">
        <v>731</v>
      </c>
      <c r="D1314" s="376">
        <v>10.59</v>
      </c>
    </row>
    <row r="1315" spans="1:4">
      <c r="A1315" s="373">
        <v>39602</v>
      </c>
      <c r="B1315" s="374" t="s">
        <v>13666</v>
      </c>
      <c r="C1315" s="375" t="s">
        <v>731</v>
      </c>
      <c r="D1315" s="376">
        <v>2.09</v>
      </c>
    </row>
    <row r="1316" spans="1:4">
      <c r="A1316" s="373">
        <v>39603</v>
      </c>
      <c r="B1316" s="374" t="s">
        <v>13667</v>
      </c>
      <c r="C1316" s="375" t="s">
        <v>731</v>
      </c>
      <c r="D1316" s="376">
        <v>4.47</v>
      </c>
    </row>
    <row r="1317" spans="1:4" ht="30">
      <c r="A1317" s="373">
        <v>11821</v>
      </c>
      <c r="B1317" s="374" t="s">
        <v>1957</v>
      </c>
      <c r="C1317" s="375" t="s">
        <v>731</v>
      </c>
      <c r="D1317" s="376">
        <v>8.6999999999999993</v>
      </c>
    </row>
    <row r="1318" spans="1:4" ht="30">
      <c r="A1318" s="373">
        <v>1562</v>
      </c>
      <c r="B1318" s="374" t="s">
        <v>1958</v>
      </c>
      <c r="C1318" s="375" t="s">
        <v>731</v>
      </c>
      <c r="D1318" s="376">
        <v>14.25</v>
      </c>
    </row>
    <row r="1319" spans="1:4" ht="30">
      <c r="A1319" s="373">
        <v>1563</v>
      </c>
      <c r="B1319" s="374" t="s">
        <v>1959</v>
      </c>
      <c r="C1319" s="375" t="s">
        <v>731</v>
      </c>
      <c r="D1319" s="376">
        <v>19.12</v>
      </c>
    </row>
    <row r="1320" spans="1:4">
      <c r="A1320" s="373">
        <v>11856</v>
      </c>
      <c r="B1320" s="374" t="s">
        <v>1960</v>
      </c>
      <c r="C1320" s="375" t="s">
        <v>731</v>
      </c>
      <c r="D1320" s="376">
        <v>5.7</v>
      </c>
    </row>
    <row r="1321" spans="1:4">
      <c r="A1321" s="373">
        <v>11857</v>
      </c>
      <c r="B1321" s="374" t="s">
        <v>1961</v>
      </c>
      <c r="C1321" s="375" t="s">
        <v>731</v>
      </c>
      <c r="D1321" s="376">
        <v>30</v>
      </c>
    </row>
    <row r="1322" spans="1:4">
      <c r="A1322" s="373">
        <v>11858</v>
      </c>
      <c r="B1322" s="374" t="s">
        <v>1962</v>
      </c>
      <c r="C1322" s="375" t="s">
        <v>731</v>
      </c>
      <c r="D1322" s="376">
        <v>37.229999999999997</v>
      </c>
    </row>
    <row r="1323" spans="1:4">
      <c r="A1323" s="373">
        <v>1539</v>
      </c>
      <c r="B1323" s="374" t="s">
        <v>1963</v>
      </c>
      <c r="C1323" s="375" t="s">
        <v>731</v>
      </c>
      <c r="D1323" s="376">
        <v>6.7</v>
      </c>
    </row>
    <row r="1324" spans="1:4">
      <c r="A1324" s="373">
        <v>11859</v>
      </c>
      <c r="B1324" s="374" t="s">
        <v>1964</v>
      </c>
      <c r="C1324" s="375" t="s">
        <v>731</v>
      </c>
      <c r="D1324" s="376">
        <v>50.65</v>
      </c>
    </row>
    <row r="1325" spans="1:4">
      <c r="A1325" s="373">
        <v>1550</v>
      </c>
      <c r="B1325" s="374" t="s">
        <v>1965</v>
      </c>
      <c r="C1325" s="375" t="s">
        <v>731</v>
      </c>
      <c r="D1325" s="376">
        <v>7.07</v>
      </c>
    </row>
    <row r="1326" spans="1:4">
      <c r="A1326" s="373">
        <v>11854</v>
      </c>
      <c r="B1326" s="374" t="s">
        <v>1966</v>
      </c>
      <c r="C1326" s="375" t="s">
        <v>731</v>
      </c>
      <c r="D1326" s="376">
        <v>8.83</v>
      </c>
    </row>
    <row r="1327" spans="1:4">
      <c r="A1327" s="373">
        <v>11862</v>
      </c>
      <c r="B1327" s="374" t="s">
        <v>1967</v>
      </c>
      <c r="C1327" s="375" t="s">
        <v>731</v>
      </c>
      <c r="D1327" s="376">
        <v>12.38</v>
      </c>
    </row>
    <row r="1328" spans="1:4">
      <c r="A1328" s="373">
        <v>11863</v>
      </c>
      <c r="B1328" s="374" t="s">
        <v>1968</v>
      </c>
      <c r="C1328" s="375" t="s">
        <v>731</v>
      </c>
      <c r="D1328" s="376">
        <v>5</v>
      </c>
    </row>
    <row r="1329" spans="1:4">
      <c r="A1329" s="373">
        <v>11855</v>
      </c>
      <c r="B1329" s="374" t="s">
        <v>1969</v>
      </c>
      <c r="C1329" s="375" t="s">
        <v>731</v>
      </c>
      <c r="D1329" s="376">
        <v>18.489999999999998</v>
      </c>
    </row>
    <row r="1330" spans="1:4">
      <c r="A1330" s="373">
        <v>11864</v>
      </c>
      <c r="B1330" s="374" t="s">
        <v>1970</v>
      </c>
      <c r="C1330" s="375" t="s">
        <v>731</v>
      </c>
      <c r="D1330" s="376">
        <v>27.95</v>
      </c>
    </row>
    <row r="1331" spans="1:4" ht="30">
      <c r="A1331" s="373">
        <v>2527</v>
      </c>
      <c r="B1331" s="374" t="s">
        <v>1971</v>
      </c>
      <c r="C1331" s="375" t="s">
        <v>731</v>
      </c>
      <c r="D1331" s="376">
        <v>9.16</v>
      </c>
    </row>
    <row r="1332" spans="1:4" ht="30">
      <c r="A1332" s="373">
        <v>2526</v>
      </c>
      <c r="B1332" s="374" t="s">
        <v>1972</v>
      </c>
      <c r="C1332" s="375" t="s">
        <v>731</v>
      </c>
      <c r="D1332" s="376">
        <v>5.87</v>
      </c>
    </row>
    <row r="1333" spans="1:4" ht="30">
      <c r="A1333" s="373">
        <v>2487</v>
      </c>
      <c r="B1333" s="374" t="s">
        <v>1973</v>
      </c>
      <c r="C1333" s="375" t="s">
        <v>731</v>
      </c>
      <c r="D1333" s="376">
        <v>2</v>
      </c>
    </row>
    <row r="1334" spans="1:4" ht="30">
      <c r="A1334" s="373">
        <v>2483</v>
      </c>
      <c r="B1334" s="374" t="s">
        <v>1974</v>
      </c>
      <c r="C1334" s="375" t="s">
        <v>731</v>
      </c>
      <c r="D1334" s="376">
        <v>4.18</v>
      </c>
    </row>
    <row r="1335" spans="1:4" ht="30">
      <c r="A1335" s="373">
        <v>2528</v>
      </c>
      <c r="B1335" s="374" t="s">
        <v>1975</v>
      </c>
      <c r="C1335" s="375" t="s">
        <v>731</v>
      </c>
      <c r="D1335" s="376">
        <v>23.05</v>
      </c>
    </row>
    <row r="1336" spans="1:4" ht="30">
      <c r="A1336" s="373">
        <v>2489</v>
      </c>
      <c r="B1336" s="374" t="s">
        <v>1976</v>
      </c>
      <c r="C1336" s="375" t="s">
        <v>731</v>
      </c>
      <c r="D1336" s="376">
        <v>10.15</v>
      </c>
    </row>
    <row r="1337" spans="1:4" ht="30">
      <c r="A1337" s="373">
        <v>2488</v>
      </c>
      <c r="B1337" s="374" t="s">
        <v>1977</v>
      </c>
      <c r="C1337" s="375" t="s">
        <v>731</v>
      </c>
      <c r="D1337" s="376">
        <v>2.34</v>
      </c>
    </row>
    <row r="1338" spans="1:4" ht="30">
      <c r="A1338" s="373">
        <v>2484</v>
      </c>
      <c r="B1338" s="374" t="s">
        <v>1978</v>
      </c>
      <c r="C1338" s="375" t="s">
        <v>731</v>
      </c>
      <c r="D1338" s="376">
        <v>33.479999999999997</v>
      </c>
    </row>
    <row r="1339" spans="1:4" ht="30">
      <c r="A1339" s="373">
        <v>2485</v>
      </c>
      <c r="B1339" s="374" t="s">
        <v>1979</v>
      </c>
      <c r="C1339" s="375" t="s">
        <v>731</v>
      </c>
      <c r="D1339" s="376">
        <v>52.48</v>
      </c>
    </row>
    <row r="1340" spans="1:4" ht="30">
      <c r="A1340" s="373">
        <v>39279</v>
      </c>
      <c r="B1340" s="374" t="s">
        <v>13668</v>
      </c>
      <c r="C1340" s="375" t="s">
        <v>731</v>
      </c>
      <c r="D1340" s="376">
        <v>8.2200000000000006</v>
      </c>
    </row>
    <row r="1341" spans="1:4" ht="30">
      <c r="A1341" s="373">
        <v>39280</v>
      </c>
      <c r="B1341" s="374" t="s">
        <v>13669</v>
      </c>
      <c r="C1341" s="375" t="s">
        <v>731</v>
      </c>
      <c r="D1341" s="376">
        <v>9.2100000000000009</v>
      </c>
    </row>
    <row r="1342" spans="1:4" ht="30">
      <c r="A1342" s="373">
        <v>39281</v>
      </c>
      <c r="B1342" s="374" t="s">
        <v>13670</v>
      </c>
      <c r="C1342" s="375" t="s">
        <v>731</v>
      </c>
      <c r="D1342" s="376">
        <v>12.18</v>
      </c>
    </row>
    <row r="1343" spans="1:4" ht="30">
      <c r="A1343" s="373">
        <v>39282</v>
      </c>
      <c r="B1343" s="374" t="s">
        <v>13671</v>
      </c>
      <c r="C1343" s="375" t="s">
        <v>731</v>
      </c>
      <c r="D1343" s="376">
        <v>17</v>
      </c>
    </row>
    <row r="1344" spans="1:4" ht="30">
      <c r="A1344" s="373">
        <v>38844</v>
      </c>
      <c r="B1344" s="374" t="s">
        <v>13672</v>
      </c>
      <c r="C1344" s="375" t="s">
        <v>731</v>
      </c>
      <c r="D1344" s="376">
        <v>8.34</v>
      </c>
    </row>
    <row r="1345" spans="1:4" ht="30">
      <c r="A1345" s="373">
        <v>38846</v>
      </c>
      <c r="B1345" s="374" t="s">
        <v>13673</v>
      </c>
      <c r="C1345" s="375" t="s">
        <v>731</v>
      </c>
      <c r="D1345" s="376">
        <v>8.48</v>
      </c>
    </row>
    <row r="1346" spans="1:4" ht="30">
      <c r="A1346" s="373">
        <v>38847</v>
      </c>
      <c r="B1346" s="374" t="s">
        <v>13674</v>
      </c>
      <c r="C1346" s="375" t="s">
        <v>731</v>
      </c>
      <c r="D1346" s="376">
        <v>9.94</v>
      </c>
    </row>
    <row r="1347" spans="1:4" ht="30">
      <c r="A1347" s="373">
        <v>38850</v>
      </c>
      <c r="B1347" s="374" t="s">
        <v>13675</v>
      </c>
      <c r="C1347" s="375" t="s">
        <v>731</v>
      </c>
      <c r="D1347" s="376">
        <v>17.95</v>
      </c>
    </row>
    <row r="1348" spans="1:4" ht="30">
      <c r="A1348" s="373">
        <v>38848</v>
      </c>
      <c r="B1348" s="374" t="s">
        <v>13676</v>
      </c>
      <c r="C1348" s="375" t="s">
        <v>731</v>
      </c>
      <c r="D1348" s="376">
        <v>11.77</v>
      </c>
    </row>
    <row r="1349" spans="1:4" ht="30">
      <c r="A1349" s="373">
        <v>38851</v>
      </c>
      <c r="B1349" s="374" t="s">
        <v>13677</v>
      </c>
      <c r="C1349" s="375" t="s">
        <v>731</v>
      </c>
      <c r="D1349" s="376">
        <v>20.3</v>
      </c>
    </row>
    <row r="1350" spans="1:4" ht="30">
      <c r="A1350" s="373">
        <v>38854</v>
      </c>
      <c r="B1350" s="374" t="s">
        <v>13678</v>
      </c>
      <c r="C1350" s="375" t="s">
        <v>731</v>
      </c>
      <c r="D1350" s="376">
        <v>8.81</v>
      </c>
    </row>
    <row r="1351" spans="1:4">
      <c r="A1351" s="373">
        <v>44247</v>
      </c>
      <c r="B1351" s="374" t="s">
        <v>13679</v>
      </c>
      <c r="C1351" s="375" t="s">
        <v>731</v>
      </c>
      <c r="D1351" s="376">
        <v>1681.64</v>
      </c>
    </row>
    <row r="1352" spans="1:4">
      <c r="A1352" s="373">
        <v>38005</v>
      </c>
      <c r="B1352" s="374" t="s">
        <v>1980</v>
      </c>
      <c r="C1352" s="375" t="s">
        <v>731</v>
      </c>
      <c r="D1352" s="376">
        <v>19.989999999999998</v>
      </c>
    </row>
    <row r="1353" spans="1:4">
      <c r="A1353" s="373">
        <v>38006</v>
      </c>
      <c r="B1353" s="374" t="s">
        <v>1981</v>
      </c>
      <c r="C1353" s="375" t="s">
        <v>731</v>
      </c>
      <c r="D1353" s="376">
        <v>26.57</v>
      </c>
    </row>
    <row r="1354" spans="1:4">
      <c r="A1354" s="373">
        <v>38428</v>
      </c>
      <c r="B1354" s="374" t="s">
        <v>1982</v>
      </c>
      <c r="C1354" s="375" t="s">
        <v>731</v>
      </c>
      <c r="D1354" s="376">
        <v>23.79</v>
      </c>
    </row>
    <row r="1355" spans="1:4">
      <c r="A1355" s="373">
        <v>38007</v>
      </c>
      <c r="B1355" s="374" t="s">
        <v>1983</v>
      </c>
      <c r="C1355" s="375" t="s">
        <v>731</v>
      </c>
      <c r="D1355" s="376">
        <v>30.66</v>
      </c>
    </row>
    <row r="1356" spans="1:4">
      <c r="A1356" s="373">
        <v>38008</v>
      </c>
      <c r="B1356" s="374" t="s">
        <v>1984</v>
      </c>
      <c r="C1356" s="375" t="s">
        <v>731</v>
      </c>
      <c r="D1356" s="376">
        <v>49.05</v>
      </c>
    </row>
    <row r="1357" spans="1:4">
      <c r="A1357" s="373">
        <v>38009</v>
      </c>
      <c r="B1357" s="374" t="s">
        <v>1985</v>
      </c>
      <c r="C1357" s="375" t="s">
        <v>731</v>
      </c>
      <c r="D1357" s="376">
        <v>60.05</v>
      </c>
    </row>
    <row r="1358" spans="1:4">
      <c r="A1358" s="373">
        <v>44248</v>
      </c>
      <c r="B1358" s="374" t="s">
        <v>13680</v>
      </c>
      <c r="C1358" s="375" t="s">
        <v>731</v>
      </c>
      <c r="D1358" s="376">
        <v>97.89</v>
      </c>
    </row>
    <row r="1359" spans="1:4">
      <c r="A1359" s="373">
        <v>44249</v>
      </c>
      <c r="B1359" s="374" t="s">
        <v>13681</v>
      </c>
      <c r="C1359" s="375" t="s">
        <v>731</v>
      </c>
      <c r="D1359" s="376">
        <v>377.67</v>
      </c>
    </row>
    <row r="1360" spans="1:4">
      <c r="A1360" s="373">
        <v>44250</v>
      </c>
      <c r="B1360" s="374" t="s">
        <v>13682</v>
      </c>
      <c r="C1360" s="375" t="s">
        <v>731</v>
      </c>
      <c r="D1360" s="376">
        <v>548.46</v>
      </c>
    </row>
    <row r="1361" spans="1:4" ht="60">
      <c r="A1361" s="373">
        <v>3104</v>
      </c>
      <c r="B1361" s="374" t="s">
        <v>1986</v>
      </c>
      <c r="C1361" s="375" t="s">
        <v>1987</v>
      </c>
      <c r="D1361" s="376">
        <v>174.94</v>
      </c>
    </row>
    <row r="1362" spans="1:4" ht="30">
      <c r="A1362" s="373">
        <v>1607</v>
      </c>
      <c r="B1362" s="374" t="s">
        <v>1988</v>
      </c>
      <c r="C1362" s="375" t="s">
        <v>1987</v>
      </c>
      <c r="D1362" s="376">
        <v>0.2</v>
      </c>
    </row>
    <row r="1363" spans="1:4" ht="30">
      <c r="A1363" s="373">
        <v>38169</v>
      </c>
      <c r="B1363" s="374" t="s">
        <v>1989</v>
      </c>
      <c r="C1363" s="375" t="s">
        <v>1987</v>
      </c>
      <c r="D1363" s="376">
        <v>79.040000000000006</v>
      </c>
    </row>
    <row r="1364" spans="1:4" ht="30">
      <c r="A1364" s="373">
        <v>6142</v>
      </c>
      <c r="B1364" s="374" t="s">
        <v>1990</v>
      </c>
      <c r="C1364" s="375" t="s">
        <v>731</v>
      </c>
      <c r="D1364" s="376">
        <v>9.27</v>
      </c>
    </row>
    <row r="1365" spans="1:4" ht="30">
      <c r="A1365" s="373">
        <v>11686</v>
      </c>
      <c r="B1365" s="374" t="s">
        <v>1991</v>
      </c>
      <c r="C1365" s="375" t="s">
        <v>731</v>
      </c>
      <c r="D1365" s="376">
        <v>12.86</v>
      </c>
    </row>
    <row r="1366" spans="1:4" ht="30">
      <c r="A1366" s="373">
        <v>37598</v>
      </c>
      <c r="B1366" s="374" t="s">
        <v>1992</v>
      </c>
      <c r="C1366" s="375" t="s">
        <v>731</v>
      </c>
      <c r="D1366" s="376">
        <v>43.03</v>
      </c>
    </row>
    <row r="1367" spans="1:4" ht="45">
      <c r="A1367" s="373">
        <v>25398</v>
      </c>
      <c r="B1367" s="374" t="s">
        <v>1993</v>
      </c>
      <c r="C1367" s="375" t="s">
        <v>731</v>
      </c>
      <c r="D1367" s="376">
        <v>4529.58</v>
      </c>
    </row>
    <row r="1368" spans="1:4" ht="45">
      <c r="A1368" s="373">
        <v>25399</v>
      </c>
      <c r="B1368" s="374" t="s">
        <v>1994</v>
      </c>
      <c r="C1368" s="375" t="s">
        <v>731</v>
      </c>
      <c r="D1368" s="376">
        <v>2749.85</v>
      </c>
    </row>
    <row r="1369" spans="1:4" ht="30">
      <c r="A1369" s="373">
        <v>43440</v>
      </c>
      <c r="B1369" s="374" t="s">
        <v>1995</v>
      </c>
      <c r="C1369" s="375" t="s">
        <v>731</v>
      </c>
      <c r="D1369" s="376">
        <v>324.7</v>
      </c>
    </row>
    <row r="1370" spans="1:4" ht="30">
      <c r="A1370" s="373">
        <v>10667</v>
      </c>
      <c r="B1370" s="374" t="s">
        <v>1996</v>
      </c>
      <c r="C1370" s="375" t="s">
        <v>731</v>
      </c>
      <c r="D1370" s="376">
        <v>24500</v>
      </c>
    </row>
    <row r="1371" spans="1:4" ht="30">
      <c r="A1371" s="373">
        <v>1613</v>
      </c>
      <c r="B1371" s="374" t="s">
        <v>1997</v>
      </c>
      <c r="C1371" s="375" t="s">
        <v>731</v>
      </c>
      <c r="D1371" s="376">
        <v>1105.7</v>
      </c>
    </row>
    <row r="1372" spans="1:4" ht="30">
      <c r="A1372" s="373">
        <v>1626</v>
      </c>
      <c r="B1372" s="374" t="s">
        <v>1998</v>
      </c>
      <c r="C1372" s="375" t="s">
        <v>731</v>
      </c>
      <c r="D1372" s="376">
        <v>1653.71</v>
      </c>
    </row>
    <row r="1373" spans="1:4" ht="30">
      <c r="A1373" s="373">
        <v>1625</v>
      </c>
      <c r="B1373" s="374" t="s">
        <v>1999</v>
      </c>
      <c r="C1373" s="375" t="s">
        <v>731</v>
      </c>
      <c r="D1373" s="376">
        <v>115.5</v>
      </c>
    </row>
    <row r="1374" spans="1:4" ht="30">
      <c r="A1374" s="373">
        <v>1622</v>
      </c>
      <c r="B1374" s="374" t="s">
        <v>2000</v>
      </c>
      <c r="C1374" s="375" t="s">
        <v>731</v>
      </c>
      <c r="D1374" s="376">
        <v>3731.76</v>
      </c>
    </row>
    <row r="1375" spans="1:4" ht="30">
      <c r="A1375" s="373">
        <v>1620</v>
      </c>
      <c r="B1375" s="374" t="s">
        <v>2001</v>
      </c>
      <c r="C1375" s="375" t="s">
        <v>731</v>
      </c>
      <c r="D1375" s="376">
        <v>243.31</v>
      </c>
    </row>
    <row r="1376" spans="1:4" ht="30">
      <c r="A1376" s="373">
        <v>1629</v>
      </c>
      <c r="B1376" s="374" t="s">
        <v>2002</v>
      </c>
      <c r="C1376" s="375" t="s">
        <v>731</v>
      </c>
      <c r="D1376" s="376">
        <v>9082.2099999999991</v>
      </c>
    </row>
    <row r="1377" spans="1:4" ht="30">
      <c r="A1377" s="373">
        <v>1627</v>
      </c>
      <c r="B1377" s="374" t="s">
        <v>2003</v>
      </c>
      <c r="C1377" s="375" t="s">
        <v>731</v>
      </c>
      <c r="D1377" s="376">
        <v>465.09</v>
      </c>
    </row>
    <row r="1378" spans="1:4" ht="30">
      <c r="A1378" s="373">
        <v>1623</v>
      </c>
      <c r="B1378" s="374" t="s">
        <v>2004</v>
      </c>
      <c r="C1378" s="375" t="s">
        <v>731</v>
      </c>
      <c r="D1378" s="376">
        <v>94.2</v>
      </c>
    </row>
    <row r="1379" spans="1:4" ht="30">
      <c r="A1379" s="373">
        <v>1619</v>
      </c>
      <c r="B1379" s="374" t="s">
        <v>2005</v>
      </c>
      <c r="C1379" s="375" t="s">
        <v>731</v>
      </c>
      <c r="D1379" s="376">
        <v>129.57</v>
      </c>
    </row>
    <row r="1380" spans="1:4" ht="30">
      <c r="A1380" s="373">
        <v>1630</v>
      </c>
      <c r="B1380" s="374" t="s">
        <v>2006</v>
      </c>
      <c r="C1380" s="375" t="s">
        <v>731</v>
      </c>
      <c r="D1380" s="376">
        <v>2853</v>
      </c>
    </row>
    <row r="1381" spans="1:4" ht="30">
      <c r="A1381" s="373">
        <v>1616</v>
      </c>
      <c r="B1381" s="374" t="s">
        <v>2007</v>
      </c>
      <c r="C1381" s="375" t="s">
        <v>731</v>
      </c>
      <c r="D1381" s="376">
        <v>4387.97</v>
      </c>
    </row>
    <row r="1382" spans="1:4" ht="30">
      <c r="A1382" s="373">
        <v>1614</v>
      </c>
      <c r="B1382" s="374" t="s">
        <v>2008</v>
      </c>
      <c r="C1382" s="375" t="s">
        <v>731</v>
      </c>
      <c r="D1382" s="376">
        <v>200.54</v>
      </c>
    </row>
    <row r="1383" spans="1:4" ht="30">
      <c r="A1383" s="373">
        <v>1617</v>
      </c>
      <c r="B1383" s="374" t="s">
        <v>2009</v>
      </c>
      <c r="C1383" s="375" t="s">
        <v>731</v>
      </c>
      <c r="D1383" s="376">
        <v>5238.29</v>
      </c>
    </row>
    <row r="1384" spans="1:4" ht="30">
      <c r="A1384" s="373">
        <v>1621</v>
      </c>
      <c r="B1384" s="374" t="s">
        <v>2010</v>
      </c>
      <c r="C1384" s="375" t="s">
        <v>731</v>
      </c>
      <c r="D1384" s="376">
        <v>358.67</v>
      </c>
    </row>
    <row r="1385" spans="1:4" ht="30">
      <c r="A1385" s="373">
        <v>1624</v>
      </c>
      <c r="B1385" s="374" t="s">
        <v>2011</v>
      </c>
      <c r="C1385" s="375" t="s">
        <v>731</v>
      </c>
      <c r="D1385" s="376">
        <v>12875.97</v>
      </c>
    </row>
    <row r="1386" spans="1:4" ht="30">
      <c r="A1386" s="373">
        <v>1615</v>
      </c>
      <c r="B1386" s="374" t="s">
        <v>2012</v>
      </c>
      <c r="C1386" s="375" t="s">
        <v>731</v>
      </c>
      <c r="D1386" s="376">
        <v>673.53</v>
      </c>
    </row>
    <row r="1387" spans="1:4">
      <c r="A1387" s="373">
        <v>1612</v>
      </c>
      <c r="B1387" s="374" t="s">
        <v>2013</v>
      </c>
      <c r="C1387" s="375" t="s">
        <v>731</v>
      </c>
      <c r="D1387" s="376">
        <v>88.71</v>
      </c>
    </row>
    <row r="1388" spans="1:4" ht="30">
      <c r="A1388" s="373">
        <v>1618</v>
      </c>
      <c r="B1388" s="374" t="s">
        <v>2014</v>
      </c>
      <c r="C1388" s="375" t="s">
        <v>731</v>
      </c>
      <c r="D1388" s="376">
        <v>925.53</v>
      </c>
    </row>
    <row r="1389" spans="1:4">
      <c r="A1389" s="373">
        <v>14211</v>
      </c>
      <c r="B1389" s="374" t="s">
        <v>2015</v>
      </c>
      <c r="C1389" s="375" t="s">
        <v>731</v>
      </c>
      <c r="D1389" s="376">
        <v>41.39</v>
      </c>
    </row>
    <row r="1390" spans="1:4" ht="30">
      <c r="A1390" s="373">
        <v>43657</v>
      </c>
      <c r="B1390" s="374" t="s">
        <v>2016</v>
      </c>
      <c r="C1390" s="375" t="s">
        <v>733</v>
      </c>
      <c r="D1390" s="376">
        <v>15.27</v>
      </c>
    </row>
    <row r="1391" spans="1:4">
      <c r="A1391" s="373">
        <v>34500</v>
      </c>
      <c r="B1391" s="374" t="s">
        <v>2017</v>
      </c>
      <c r="C1391" s="375" t="s">
        <v>870</v>
      </c>
      <c r="D1391" s="376">
        <v>137.94999999999999</v>
      </c>
    </row>
    <row r="1392" spans="1:4">
      <c r="A1392" s="373">
        <v>40934</v>
      </c>
      <c r="B1392" s="374" t="s">
        <v>2018</v>
      </c>
      <c r="C1392" s="375" t="s">
        <v>872</v>
      </c>
      <c r="D1392" s="376">
        <v>24142.75</v>
      </c>
    </row>
    <row r="1393" spans="1:4">
      <c r="A1393" s="373">
        <v>38200</v>
      </c>
      <c r="B1393" s="374" t="s">
        <v>2019</v>
      </c>
      <c r="C1393" s="375" t="s">
        <v>2020</v>
      </c>
      <c r="D1393" s="376">
        <v>640.24</v>
      </c>
    </row>
    <row r="1394" spans="1:4" ht="30">
      <c r="A1394" s="373">
        <v>39269</v>
      </c>
      <c r="B1394" s="374" t="s">
        <v>2021</v>
      </c>
      <c r="C1394" s="375" t="s">
        <v>733</v>
      </c>
      <c r="D1394" s="376">
        <v>1.3</v>
      </c>
    </row>
    <row r="1395" spans="1:4" ht="30">
      <c r="A1395" s="373">
        <v>11889</v>
      </c>
      <c r="B1395" s="374" t="s">
        <v>2022</v>
      </c>
      <c r="C1395" s="375" t="s">
        <v>733</v>
      </c>
      <c r="D1395" s="376">
        <v>1.79</v>
      </c>
    </row>
    <row r="1396" spans="1:4" ht="30">
      <c r="A1396" s="373">
        <v>39270</v>
      </c>
      <c r="B1396" s="374" t="s">
        <v>2023</v>
      </c>
      <c r="C1396" s="375" t="s">
        <v>733</v>
      </c>
      <c r="D1396" s="376">
        <v>2.3199999999999998</v>
      </c>
    </row>
    <row r="1397" spans="1:4" ht="30">
      <c r="A1397" s="373">
        <v>11890</v>
      </c>
      <c r="B1397" s="374" t="s">
        <v>2024</v>
      </c>
      <c r="C1397" s="375" t="s">
        <v>733</v>
      </c>
      <c r="D1397" s="376">
        <v>3.16</v>
      </c>
    </row>
    <row r="1398" spans="1:4" ht="30">
      <c r="A1398" s="373">
        <v>11891</v>
      </c>
      <c r="B1398" s="374" t="s">
        <v>2025</v>
      </c>
      <c r="C1398" s="375" t="s">
        <v>733</v>
      </c>
      <c r="D1398" s="376">
        <v>5.13</v>
      </c>
    </row>
    <row r="1399" spans="1:4" ht="30">
      <c r="A1399" s="373">
        <v>11892</v>
      </c>
      <c r="B1399" s="374" t="s">
        <v>2026</v>
      </c>
      <c r="C1399" s="375" t="s">
        <v>733</v>
      </c>
      <c r="D1399" s="376">
        <v>8.39</v>
      </c>
    </row>
    <row r="1400" spans="1:4">
      <c r="A1400" s="373">
        <v>37601</v>
      </c>
      <c r="B1400" s="374" t="s">
        <v>2027</v>
      </c>
      <c r="C1400" s="375" t="s">
        <v>733</v>
      </c>
      <c r="D1400" s="376">
        <v>9.56</v>
      </c>
    </row>
    <row r="1401" spans="1:4">
      <c r="A1401" s="373">
        <v>1634</v>
      </c>
      <c r="B1401" s="374" t="s">
        <v>2028</v>
      </c>
      <c r="C1401" s="375" t="s">
        <v>733</v>
      </c>
      <c r="D1401" s="376">
        <v>9.8800000000000008</v>
      </c>
    </row>
    <row r="1402" spans="1:4" ht="30">
      <c r="A1402" s="373">
        <v>5086</v>
      </c>
      <c r="B1402" s="374" t="s">
        <v>2029</v>
      </c>
      <c r="C1402" s="375" t="s">
        <v>779</v>
      </c>
      <c r="D1402" s="376">
        <v>32.72</v>
      </c>
    </row>
    <row r="1403" spans="1:4" ht="30">
      <c r="A1403" s="373">
        <v>11280</v>
      </c>
      <c r="B1403" s="374" t="s">
        <v>2030</v>
      </c>
      <c r="C1403" s="375" t="s">
        <v>731</v>
      </c>
      <c r="D1403" s="376">
        <v>11051.06</v>
      </c>
    </row>
    <row r="1404" spans="1:4" ht="30">
      <c r="A1404" s="373">
        <v>40519</v>
      </c>
      <c r="B1404" s="374" t="s">
        <v>2031</v>
      </c>
      <c r="C1404" s="375" t="s">
        <v>731</v>
      </c>
      <c r="D1404" s="376">
        <v>91101.21</v>
      </c>
    </row>
    <row r="1405" spans="1:4">
      <c r="A1405" s="373">
        <v>39869</v>
      </c>
      <c r="B1405" s="374" t="s">
        <v>2032</v>
      </c>
      <c r="C1405" s="375" t="s">
        <v>731</v>
      </c>
      <c r="D1405" s="376">
        <v>13.26</v>
      </c>
    </row>
    <row r="1406" spans="1:4">
      <c r="A1406" s="373">
        <v>39870</v>
      </c>
      <c r="B1406" s="374" t="s">
        <v>2033</v>
      </c>
      <c r="C1406" s="375" t="s">
        <v>731</v>
      </c>
      <c r="D1406" s="376">
        <v>20.29</v>
      </c>
    </row>
    <row r="1407" spans="1:4">
      <c r="A1407" s="373">
        <v>39871</v>
      </c>
      <c r="B1407" s="374" t="s">
        <v>2034</v>
      </c>
      <c r="C1407" s="375" t="s">
        <v>731</v>
      </c>
      <c r="D1407" s="376">
        <v>22.74</v>
      </c>
    </row>
    <row r="1408" spans="1:4">
      <c r="A1408" s="373">
        <v>12722</v>
      </c>
      <c r="B1408" s="374" t="s">
        <v>2035</v>
      </c>
      <c r="C1408" s="375" t="s">
        <v>731</v>
      </c>
      <c r="D1408" s="376">
        <v>761.05</v>
      </c>
    </row>
    <row r="1409" spans="1:4">
      <c r="A1409" s="373">
        <v>12714</v>
      </c>
      <c r="B1409" s="374" t="s">
        <v>2036</v>
      </c>
      <c r="C1409" s="375" t="s">
        <v>731</v>
      </c>
      <c r="D1409" s="376">
        <v>4.97</v>
      </c>
    </row>
    <row r="1410" spans="1:4">
      <c r="A1410" s="373">
        <v>12715</v>
      </c>
      <c r="B1410" s="374" t="s">
        <v>2037</v>
      </c>
      <c r="C1410" s="375" t="s">
        <v>731</v>
      </c>
      <c r="D1410" s="376">
        <v>11.21</v>
      </c>
    </row>
    <row r="1411" spans="1:4">
      <c r="A1411" s="373">
        <v>12716</v>
      </c>
      <c r="B1411" s="374" t="s">
        <v>2038</v>
      </c>
      <c r="C1411" s="375" t="s">
        <v>731</v>
      </c>
      <c r="D1411" s="376">
        <v>19.260000000000002</v>
      </c>
    </row>
    <row r="1412" spans="1:4">
      <c r="A1412" s="373">
        <v>12717</v>
      </c>
      <c r="B1412" s="374" t="s">
        <v>2039</v>
      </c>
      <c r="C1412" s="375" t="s">
        <v>731</v>
      </c>
      <c r="D1412" s="376">
        <v>37.86</v>
      </c>
    </row>
    <row r="1413" spans="1:4">
      <c r="A1413" s="373">
        <v>12718</v>
      </c>
      <c r="B1413" s="374" t="s">
        <v>2040</v>
      </c>
      <c r="C1413" s="375" t="s">
        <v>731</v>
      </c>
      <c r="D1413" s="376">
        <v>58.1</v>
      </c>
    </row>
    <row r="1414" spans="1:4">
      <c r="A1414" s="373">
        <v>12719</v>
      </c>
      <c r="B1414" s="374" t="s">
        <v>2041</v>
      </c>
      <c r="C1414" s="375" t="s">
        <v>731</v>
      </c>
      <c r="D1414" s="376">
        <v>92.24</v>
      </c>
    </row>
    <row r="1415" spans="1:4">
      <c r="A1415" s="373">
        <v>12720</v>
      </c>
      <c r="B1415" s="374" t="s">
        <v>2042</v>
      </c>
      <c r="C1415" s="375" t="s">
        <v>731</v>
      </c>
      <c r="D1415" s="376">
        <v>321.18</v>
      </c>
    </row>
    <row r="1416" spans="1:4">
      <c r="A1416" s="373">
        <v>12721</v>
      </c>
      <c r="B1416" s="374" t="s">
        <v>2043</v>
      </c>
      <c r="C1416" s="375" t="s">
        <v>731</v>
      </c>
      <c r="D1416" s="376">
        <v>307.99</v>
      </c>
    </row>
    <row r="1417" spans="1:4">
      <c r="A1417" s="373">
        <v>3468</v>
      </c>
      <c r="B1417" s="374" t="s">
        <v>2044</v>
      </c>
      <c r="C1417" s="375" t="s">
        <v>731</v>
      </c>
      <c r="D1417" s="376">
        <v>44.5</v>
      </c>
    </row>
    <row r="1418" spans="1:4">
      <c r="A1418" s="373">
        <v>3465</v>
      </c>
      <c r="B1418" s="374" t="s">
        <v>2045</v>
      </c>
      <c r="C1418" s="375" t="s">
        <v>731</v>
      </c>
      <c r="D1418" s="376">
        <v>44.49</v>
      </c>
    </row>
    <row r="1419" spans="1:4">
      <c r="A1419" s="373">
        <v>12403</v>
      </c>
      <c r="B1419" s="374" t="s">
        <v>2046</v>
      </c>
      <c r="C1419" s="375" t="s">
        <v>731</v>
      </c>
      <c r="D1419" s="376">
        <v>31.71</v>
      </c>
    </row>
    <row r="1420" spans="1:4">
      <c r="A1420" s="373">
        <v>3463</v>
      </c>
      <c r="B1420" s="374" t="s">
        <v>2047</v>
      </c>
      <c r="C1420" s="375" t="s">
        <v>731</v>
      </c>
      <c r="D1420" s="376">
        <v>18.52</v>
      </c>
    </row>
    <row r="1421" spans="1:4">
      <c r="A1421" s="373">
        <v>3464</v>
      </c>
      <c r="B1421" s="374" t="s">
        <v>2048</v>
      </c>
      <c r="C1421" s="375" t="s">
        <v>731</v>
      </c>
      <c r="D1421" s="376">
        <v>18.52</v>
      </c>
    </row>
    <row r="1422" spans="1:4">
      <c r="A1422" s="373">
        <v>3466</v>
      </c>
      <c r="B1422" s="374" t="s">
        <v>2049</v>
      </c>
      <c r="C1422" s="375" t="s">
        <v>731</v>
      </c>
      <c r="D1422" s="376">
        <v>112.99</v>
      </c>
    </row>
    <row r="1423" spans="1:4">
      <c r="A1423" s="373">
        <v>3467</v>
      </c>
      <c r="B1423" s="374" t="s">
        <v>2050</v>
      </c>
      <c r="C1423" s="375" t="s">
        <v>731</v>
      </c>
      <c r="D1423" s="376">
        <v>63.81</v>
      </c>
    </row>
    <row r="1424" spans="1:4">
      <c r="A1424" s="373">
        <v>3462</v>
      </c>
      <c r="B1424" s="374" t="s">
        <v>2051</v>
      </c>
      <c r="C1424" s="375" t="s">
        <v>731</v>
      </c>
      <c r="D1424" s="376">
        <v>12.22</v>
      </c>
    </row>
    <row r="1425" spans="1:4">
      <c r="A1425" s="373">
        <v>3446</v>
      </c>
      <c r="B1425" s="374" t="s">
        <v>2052</v>
      </c>
      <c r="C1425" s="375" t="s">
        <v>731</v>
      </c>
      <c r="D1425" s="376">
        <v>37.619999999999997</v>
      </c>
    </row>
    <row r="1426" spans="1:4">
      <c r="A1426" s="373">
        <v>3445</v>
      </c>
      <c r="B1426" s="374" t="s">
        <v>2053</v>
      </c>
      <c r="C1426" s="375" t="s">
        <v>731</v>
      </c>
      <c r="D1426" s="376">
        <v>30.71</v>
      </c>
    </row>
    <row r="1427" spans="1:4">
      <c r="A1427" s="373">
        <v>3441</v>
      </c>
      <c r="B1427" s="374" t="s">
        <v>2054</v>
      </c>
      <c r="C1427" s="375" t="s">
        <v>731</v>
      </c>
      <c r="D1427" s="376">
        <v>8.67</v>
      </c>
    </row>
    <row r="1428" spans="1:4">
      <c r="A1428" s="373">
        <v>3444</v>
      </c>
      <c r="B1428" s="374" t="s">
        <v>2055</v>
      </c>
      <c r="C1428" s="375" t="s">
        <v>731</v>
      </c>
      <c r="D1428" s="376">
        <v>18.899999999999999</v>
      </c>
    </row>
    <row r="1429" spans="1:4">
      <c r="A1429" s="373">
        <v>12402</v>
      </c>
      <c r="B1429" s="374" t="s">
        <v>2056</v>
      </c>
      <c r="C1429" s="375" t="s">
        <v>731</v>
      </c>
      <c r="D1429" s="376">
        <v>105.74</v>
      </c>
    </row>
    <row r="1430" spans="1:4">
      <c r="A1430" s="373">
        <v>3447</v>
      </c>
      <c r="B1430" s="374" t="s">
        <v>2057</v>
      </c>
      <c r="C1430" s="375" t="s">
        <v>731</v>
      </c>
      <c r="D1430" s="376">
        <v>54.71</v>
      </c>
    </row>
    <row r="1431" spans="1:4">
      <c r="A1431" s="373">
        <v>3442</v>
      </c>
      <c r="B1431" s="374" t="s">
        <v>2058</v>
      </c>
      <c r="C1431" s="375" t="s">
        <v>731</v>
      </c>
      <c r="D1431" s="376">
        <v>12.96</v>
      </c>
    </row>
    <row r="1432" spans="1:4">
      <c r="A1432" s="373">
        <v>3448</v>
      </c>
      <c r="B1432" s="374" t="s">
        <v>2059</v>
      </c>
      <c r="C1432" s="375" t="s">
        <v>731</v>
      </c>
      <c r="D1432" s="376">
        <v>154.6</v>
      </c>
    </row>
    <row r="1433" spans="1:4">
      <c r="A1433" s="373">
        <v>3449</v>
      </c>
      <c r="B1433" s="374" t="s">
        <v>2060</v>
      </c>
      <c r="C1433" s="375" t="s">
        <v>731</v>
      </c>
      <c r="D1433" s="376">
        <v>270.89</v>
      </c>
    </row>
    <row r="1434" spans="1:4">
      <c r="A1434" s="373">
        <v>37438</v>
      </c>
      <c r="B1434" s="374" t="s">
        <v>2061</v>
      </c>
      <c r="C1434" s="375" t="s">
        <v>731</v>
      </c>
      <c r="D1434" s="376">
        <v>252.77</v>
      </c>
    </row>
    <row r="1435" spans="1:4">
      <c r="A1435" s="373">
        <v>37439</v>
      </c>
      <c r="B1435" s="374" t="s">
        <v>2062</v>
      </c>
      <c r="C1435" s="375" t="s">
        <v>731</v>
      </c>
      <c r="D1435" s="376">
        <v>1652.64</v>
      </c>
    </row>
    <row r="1436" spans="1:4">
      <c r="A1436" s="373">
        <v>37435</v>
      </c>
      <c r="B1436" s="374" t="s">
        <v>2063</v>
      </c>
      <c r="C1436" s="375" t="s">
        <v>731</v>
      </c>
      <c r="D1436" s="376">
        <v>29.7</v>
      </c>
    </row>
    <row r="1437" spans="1:4">
      <c r="A1437" s="373">
        <v>37436</v>
      </c>
      <c r="B1437" s="374" t="s">
        <v>2064</v>
      </c>
      <c r="C1437" s="375" t="s">
        <v>731</v>
      </c>
      <c r="D1437" s="376">
        <v>35.06</v>
      </c>
    </row>
    <row r="1438" spans="1:4">
      <c r="A1438" s="373">
        <v>37437</v>
      </c>
      <c r="B1438" s="374" t="s">
        <v>2065</v>
      </c>
      <c r="C1438" s="375" t="s">
        <v>731</v>
      </c>
      <c r="D1438" s="376">
        <v>50.7</v>
      </c>
    </row>
    <row r="1439" spans="1:4">
      <c r="A1439" s="373">
        <v>3473</v>
      </c>
      <c r="B1439" s="374" t="s">
        <v>2066</v>
      </c>
      <c r="C1439" s="375" t="s">
        <v>731</v>
      </c>
      <c r="D1439" s="376">
        <v>42.53</v>
      </c>
    </row>
    <row r="1440" spans="1:4">
      <c r="A1440" s="373">
        <v>3474</v>
      </c>
      <c r="B1440" s="374" t="s">
        <v>2067</v>
      </c>
      <c r="C1440" s="375" t="s">
        <v>731</v>
      </c>
      <c r="D1440" s="376">
        <v>35.06</v>
      </c>
    </row>
    <row r="1441" spans="1:4">
      <c r="A1441" s="373">
        <v>3450</v>
      </c>
      <c r="B1441" s="374" t="s">
        <v>2068</v>
      </c>
      <c r="C1441" s="375" t="s">
        <v>731</v>
      </c>
      <c r="D1441" s="376">
        <v>10.16</v>
      </c>
    </row>
    <row r="1442" spans="1:4">
      <c r="A1442" s="373">
        <v>3443</v>
      </c>
      <c r="B1442" s="374" t="s">
        <v>2069</v>
      </c>
      <c r="C1442" s="375" t="s">
        <v>731</v>
      </c>
      <c r="D1442" s="376">
        <v>21.81</v>
      </c>
    </row>
    <row r="1443" spans="1:4">
      <c r="A1443" s="373">
        <v>3453</v>
      </c>
      <c r="B1443" s="374" t="s">
        <v>2070</v>
      </c>
      <c r="C1443" s="375" t="s">
        <v>731</v>
      </c>
      <c r="D1443" s="376">
        <v>124.15</v>
      </c>
    </row>
    <row r="1444" spans="1:4">
      <c r="A1444" s="373">
        <v>3452</v>
      </c>
      <c r="B1444" s="374" t="s">
        <v>2071</v>
      </c>
      <c r="C1444" s="375" t="s">
        <v>731</v>
      </c>
      <c r="D1444" s="376">
        <v>61.28</v>
      </c>
    </row>
    <row r="1445" spans="1:4">
      <c r="A1445" s="373">
        <v>3451</v>
      </c>
      <c r="B1445" s="374" t="s">
        <v>2072</v>
      </c>
      <c r="C1445" s="375" t="s">
        <v>731</v>
      </c>
      <c r="D1445" s="376">
        <v>12.15</v>
      </c>
    </row>
    <row r="1446" spans="1:4">
      <c r="A1446" s="373">
        <v>3454</v>
      </c>
      <c r="B1446" s="374" t="s">
        <v>2073</v>
      </c>
      <c r="C1446" s="375" t="s">
        <v>731</v>
      </c>
      <c r="D1446" s="376">
        <v>188.83</v>
      </c>
    </row>
    <row r="1447" spans="1:4">
      <c r="A1447" s="373">
        <v>3458</v>
      </c>
      <c r="B1447" s="374" t="s">
        <v>2074</v>
      </c>
      <c r="C1447" s="375" t="s">
        <v>731</v>
      </c>
      <c r="D1447" s="376">
        <v>34.090000000000003</v>
      </c>
    </row>
    <row r="1448" spans="1:4">
      <c r="A1448" s="373">
        <v>3457</v>
      </c>
      <c r="B1448" s="374" t="s">
        <v>2075</v>
      </c>
      <c r="C1448" s="375" t="s">
        <v>731</v>
      </c>
      <c r="D1448" s="376">
        <v>25.59</v>
      </c>
    </row>
    <row r="1449" spans="1:4">
      <c r="A1449" s="373">
        <v>3455</v>
      </c>
      <c r="B1449" s="374" t="s">
        <v>2076</v>
      </c>
      <c r="C1449" s="375" t="s">
        <v>731</v>
      </c>
      <c r="D1449" s="376">
        <v>7.27</v>
      </c>
    </row>
    <row r="1450" spans="1:4">
      <c r="A1450" s="373">
        <v>3472</v>
      </c>
      <c r="B1450" s="374" t="s">
        <v>2077</v>
      </c>
      <c r="C1450" s="375" t="s">
        <v>731</v>
      </c>
      <c r="D1450" s="376">
        <v>16.329999999999998</v>
      </c>
    </row>
    <row r="1451" spans="1:4">
      <c r="A1451" s="373">
        <v>3470</v>
      </c>
      <c r="B1451" s="374" t="s">
        <v>2078</v>
      </c>
      <c r="C1451" s="375" t="s">
        <v>731</v>
      </c>
      <c r="D1451" s="376">
        <v>95.2</v>
      </c>
    </row>
    <row r="1452" spans="1:4">
      <c r="A1452" s="373">
        <v>3471</v>
      </c>
      <c r="B1452" s="374" t="s">
        <v>2079</v>
      </c>
      <c r="C1452" s="375" t="s">
        <v>731</v>
      </c>
      <c r="D1452" s="376">
        <v>52.31</v>
      </c>
    </row>
    <row r="1453" spans="1:4">
      <c r="A1453" s="373">
        <v>3456</v>
      </c>
      <c r="B1453" s="374" t="s">
        <v>2080</v>
      </c>
      <c r="C1453" s="375" t="s">
        <v>731</v>
      </c>
      <c r="D1453" s="376">
        <v>10.88</v>
      </c>
    </row>
    <row r="1454" spans="1:4">
      <c r="A1454" s="373">
        <v>3459</v>
      </c>
      <c r="B1454" s="374" t="s">
        <v>2081</v>
      </c>
      <c r="C1454" s="375" t="s">
        <v>731</v>
      </c>
      <c r="D1454" s="376">
        <v>134.28</v>
      </c>
    </row>
    <row r="1455" spans="1:4">
      <c r="A1455" s="373">
        <v>3469</v>
      </c>
      <c r="B1455" s="374" t="s">
        <v>2082</v>
      </c>
      <c r="C1455" s="375" t="s">
        <v>731</v>
      </c>
      <c r="D1455" s="376">
        <v>255.36</v>
      </c>
    </row>
    <row r="1456" spans="1:4">
      <c r="A1456" s="373">
        <v>3460</v>
      </c>
      <c r="B1456" s="374" t="s">
        <v>2083</v>
      </c>
      <c r="C1456" s="375" t="s">
        <v>731</v>
      </c>
      <c r="D1456" s="376">
        <v>372.61</v>
      </c>
    </row>
    <row r="1457" spans="1:4">
      <c r="A1457" s="373">
        <v>3461</v>
      </c>
      <c r="B1457" s="374" t="s">
        <v>2084</v>
      </c>
      <c r="C1457" s="375" t="s">
        <v>731</v>
      </c>
      <c r="D1457" s="376">
        <v>952.38</v>
      </c>
    </row>
    <row r="1458" spans="1:4">
      <c r="A1458" s="373">
        <v>37433</v>
      </c>
      <c r="B1458" s="374" t="s">
        <v>2085</v>
      </c>
      <c r="C1458" s="375" t="s">
        <v>731</v>
      </c>
      <c r="D1458" s="376">
        <v>252.77</v>
      </c>
    </row>
    <row r="1459" spans="1:4">
      <c r="A1459" s="373">
        <v>37430</v>
      </c>
      <c r="B1459" s="374" t="s">
        <v>2086</v>
      </c>
      <c r="C1459" s="375" t="s">
        <v>731</v>
      </c>
      <c r="D1459" s="376">
        <v>31.68</v>
      </c>
    </row>
    <row r="1460" spans="1:4">
      <c r="A1460" s="373">
        <v>37434</v>
      </c>
      <c r="B1460" s="374" t="s">
        <v>2087</v>
      </c>
      <c r="C1460" s="375" t="s">
        <v>731</v>
      </c>
      <c r="D1460" s="376">
        <v>2356.89</v>
      </c>
    </row>
    <row r="1461" spans="1:4">
      <c r="A1461" s="373">
        <v>37431</v>
      </c>
      <c r="B1461" s="374" t="s">
        <v>2088</v>
      </c>
      <c r="C1461" s="375" t="s">
        <v>731</v>
      </c>
      <c r="D1461" s="376">
        <v>42.97</v>
      </c>
    </row>
    <row r="1462" spans="1:4">
      <c r="A1462" s="373">
        <v>37432</v>
      </c>
      <c r="B1462" s="374" t="s">
        <v>2089</v>
      </c>
      <c r="C1462" s="375" t="s">
        <v>731</v>
      </c>
      <c r="D1462" s="376">
        <v>79.260000000000005</v>
      </c>
    </row>
    <row r="1463" spans="1:4" ht="30">
      <c r="A1463" s="373">
        <v>37413</v>
      </c>
      <c r="B1463" s="374" t="s">
        <v>2090</v>
      </c>
      <c r="C1463" s="375" t="s">
        <v>731</v>
      </c>
      <c r="D1463" s="376">
        <v>4.24</v>
      </c>
    </row>
    <row r="1464" spans="1:4" ht="30">
      <c r="A1464" s="373">
        <v>37414</v>
      </c>
      <c r="B1464" s="374" t="s">
        <v>2091</v>
      </c>
      <c r="C1464" s="375" t="s">
        <v>731</v>
      </c>
      <c r="D1464" s="376">
        <v>4.8099999999999996</v>
      </c>
    </row>
    <row r="1465" spans="1:4" ht="30">
      <c r="A1465" s="373">
        <v>37415</v>
      </c>
      <c r="B1465" s="374" t="s">
        <v>2092</v>
      </c>
      <c r="C1465" s="375" t="s">
        <v>731</v>
      </c>
      <c r="D1465" s="376">
        <v>8.75</v>
      </c>
    </row>
    <row r="1466" spans="1:4" ht="30">
      <c r="A1466" s="373">
        <v>37416</v>
      </c>
      <c r="B1466" s="374" t="s">
        <v>2093</v>
      </c>
      <c r="C1466" s="375" t="s">
        <v>731</v>
      </c>
      <c r="D1466" s="376">
        <v>3.96</v>
      </c>
    </row>
    <row r="1467" spans="1:4" ht="30">
      <c r="A1467" s="373">
        <v>37417</v>
      </c>
      <c r="B1467" s="374" t="s">
        <v>2094</v>
      </c>
      <c r="C1467" s="375" t="s">
        <v>731</v>
      </c>
      <c r="D1467" s="376">
        <v>5.7</v>
      </c>
    </row>
    <row r="1468" spans="1:4" ht="30">
      <c r="A1468" s="373">
        <v>43590</v>
      </c>
      <c r="B1468" s="374" t="s">
        <v>2095</v>
      </c>
      <c r="C1468" s="375" t="s">
        <v>731</v>
      </c>
      <c r="D1468" s="376">
        <v>152.13</v>
      </c>
    </row>
    <row r="1469" spans="1:4" ht="30">
      <c r="A1469" s="373">
        <v>43589</v>
      </c>
      <c r="B1469" s="374" t="s">
        <v>2096</v>
      </c>
      <c r="C1469" s="375" t="s">
        <v>731</v>
      </c>
      <c r="D1469" s="376">
        <v>27.52</v>
      </c>
    </row>
    <row r="1470" spans="1:4">
      <c r="A1470" s="373">
        <v>34519</v>
      </c>
      <c r="B1470" s="374" t="s">
        <v>2097</v>
      </c>
      <c r="C1470" s="375" t="s">
        <v>731</v>
      </c>
      <c r="D1470" s="376">
        <v>80.41</v>
      </c>
    </row>
    <row r="1471" spans="1:4">
      <c r="A1471" s="373">
        <v>1649</v>
      </c>
      <c r="B1471" s="374" t="s">
        <v>2098</v>
      </c>
      <c r="C1471" s="375" t="s">
        <v>731</v>
      </c>
      <c r="D1471" s="376">
        <v>80.400000000000006</v>
      </c>
    </row>
    <row r="1472" spans="1:4">
      <c r="A1472" s="373">
        <v>1653</v>
      </c>
      <c r="B1472" s="374" t="s">
        <v>2099</v>
      </c>
      <c r="C1472" s="375" t="s">
        <v>731</v>
      </c>
      <c r="D1472" s="376">
        <v>62.98</v>
      </c>
    </row>
    <row r="1473" spans="1:4">
      <c r="A1473" s="373">
        <v>1647</v>
      </c>
      <c r="B1473" s="374" t="s">
        <v>2100</v>
      </c>
      <c r="C1473" s="375" t="s">
        <v>731</v>
      </c>
      <c r="D1473" s="376">
        <v>22.55</v>
      </c>
    </row>
    <row r="1474" spans="1:4">
      <c r="A1474" s="373">
        <v>1648</v>
      </c>
      <c r="B1474" s="374" t="s">
        <v>2101</v>
      </c>
      <c r="C1474" s="375" t="s">
        <v>731</v>
      </c>
      <c r="D1474" s="376">
        <v>43.3</v>
      </c>
    </row>
    <row r="1475" spans="1:4">
      <c r="A1475" s="373">
        <v>1651</v>
      </c>
      <c r="B1475" s="374" t="s">
        <v>2102</v>
      </c>
      <c r="C1475" s="375" t="s">
        <v>731</v>
      </c>
      <c r="D1475" s="376">
        <v>200.88</v>
      </c>
    </row>
    <row r="1476" spans="1:4">
      <c r="A1476" s="373">
        <v>1650</v>
      </c>
      <c r="B1476" s="374" t="s">
        <v>2103</v>
      </c>
      <c r="C1476" s="375" t="s">
        <v>731</v>
      </c>
      <c r="D1476" s="376">
        <v>111.04</v>
      </c>
    </row>
    <row r="1477" spans="1:4">
      <c r="A1477" s="373">
        <v>1654</v>
      </c>
      <c r="B1477" s="374" t="s">
        <v>2104</v>
      </c>
      <c r="C1477" s="375" t="s">
        <v>731</v>
      </c>
      <c r="D1477" s="376">
        <v>30.95</v>
      </c>
    </row>
    <row r="1478" spans="1:4">
      <c r="A1478" s="373">
        <v>1652</v>
      </c>
      <c r="B1478" s="374" t="s">
        <v>2105</v>
      </c>
      <c r="C1478" s="375" t="s">
        <v>731</v>
      </c>
      <c r="D1478" s="376">
        <v>288.32</v>
      </c>
    </row>
    <row r="1479" spans="1:4" ht="30">
      <c r="A1479" s="373">
        <v>10510</v>
      </c>
      <c r="B1479" s="374" t="s">
        <v>2106</v>
      </c>
      <c r="C1479" s="375" t="s">
        <v>731</v>
      </c>
      <c r="D1479" s="376">
        <v>140.5</v>
      </c>
    </row>
    <row r="1480" spans="1:4">
      <c r="A1480" s="373">
        <v>1747</v>
      </c>
      <c r="B1480" s="374" t="s">
        <v>2107</v>
      </c>
      <c r="C1480" s="375" t="s">
        <v>731</v>
      </c>
      <c r="D1480" s="376">
        <v>239.3</v>
      </c>
    </row>
    <row r="1481" spans="1:4">
      <c r="A1481" s="373">
        <v>1744</v>
      </c>
      <c r="B1481" s="374" t="s">
        <v>2108</v>
      </c>
      <c r="C1481" s="375" t="s">
        <v>731</v>
      </c>
      <c r="D1481" s="376">
        <v>165.75</v>
      </c>
    </row>
    <row r="1482" spans="1:4">
      <c r="A1482" s="373">
        <v>1743</v>
      </c>
      <c r="B1482" s="374" t="s">
        <v>2109</v>
      </c>
      <c r="C1482" s="375" t="s">
        <v>731</v>
      </c>
      <c r="D1482" s="376">
        <v>217.66</v>
      </c>
    </row>
    <row r="1483" spans="1:4" ht="30">
      <c r="A1483" s="373">
        <v>39640</v>
      </c>
      <c r="B1483" s="374" t="s">
        <v>2110</v>
      </c>
      <c r="C1483" s="375" t="s">
        <v>731</v>
      </c>
      <c r="D1483" s="376">
        <v>12.79</v>
      </c>
    </row>
    <row r="1484" spans="1:4" ht="30">
      <c r="A1484" s="373">
        <v>7216</v>
      </c>
      <c r="B1484" s="374" t="s">
        <v>2111</v>
      </c>
      <c r="C1484" s="375" t="s">
        <v>731</v>
      </c>
      <c r="D1484" s="376">
        <v>68.69</v>
      </c>
    </row>
    <row r="1485" spans="1:4" ht="30">
      <c r="A1485" s="373">
        <v>20235</v>
      </c>
      <c r="B1485" s="374" t="s">
        <v>2112</v>
      </c>
      <c r="C1485" s="375" t="s">
        <v>731</v>
      </c>
      <c r="D1485" s="376">
        <v>55.22</v>
      </c>
    </row>
    <row r="1486" spans="1:4">
      <c r="A1486" s="373">
        <v>7181</v>
      </c>
      <c r="B1486" s="374" t="s">
        <v>2113</v>
      </c>
      <c r="C1486" s="375" t="s">
        <v>731</v>
      </c>
      <c r="D1486" s="376">
        <v>3.63</v>
      </c>
    </row>
    <row r="1487" spans="1:4" ht="30">
      <c r="A1487" s="373">
        <v>40742</v>
      </c>
      <c r="B1487" s="374" t="s">
        <v>2114</v>
      </c>
      <c r="C1487" s="375" t="s">
        <v>731</v>
      </c>
      <c r="D1487" s="376">
        <v>8.9700000000000006</v>
      </c>
    </row>
    <row r="1488" spans="1:4" ht="30">
      <c r="A1488" s="373">
        <v>7214</v>
      </c>
      <c r="B1488" s="374" t="s">
        <v>2115</v>
      </c>
      <c r="C1488" s="375" t="s">
        <v>731</v>
      </c>
      <c r="D1488" s="376">
        <v>67.08</v>
      </c>
    </row>
    <row r="1489" spans="1:4" ht="30">
      <c r="A1489" s="373">
        <v>7219</v>
      </c>
      <c r="B1489" s="374" t="s">
        <v>2116</v>
      </c>
      <c r="C1489" s="375" t="s">
        <v>731</v>
      </c>
      <c r="D1489" s="376">
        <v>59.49</v>
      </c>
    </row>
    <row r="1490" spans="1:4">
      <c r="A1490" s="373">
        <v>37971</v>
      </c>
      <c r="B1490" s="374" t="s">
        <v>13683</v>
      </c>
      <c r="C1490" s="375" t="s">
        <v>731</v>
      </c>
      <c r="D1490" s="376">
        <v>5.43</v>
      </c>
    </row>
    <row r="1491" spans="1:4">
      <c r="A1491" s="373">
        <v>37972</v>
      </c>
      <c r="B1491" s="374" t="s">
        <v>2117</v>
      </c>
      <c r="C1491" s="375" t="s">
        <v>731</v>
      </c>
      <c r="D1491" s="376">
        <v>7.71</v>
      </c>
    </row>
    <row r="1492" spans="1:4">
      <c r="A1492" s="373">
        <v>37973</v>
      </c>
      <c r="B1492" s="374" t="s">
        <v>2118</v>
      </c>
      <c r="C1492" s="375" t="s">
        <v>731</v>
      </c>
      <c r="D1492" s="376">
        <v>14.48</v>
      </c>
    </row>
    <row r="1493" spans="1:4">
      <c r="A1493" s="373">
        <v>1926</v>
      </c>
      <c r="B1493" s="374" t="s">
        <v>13684</v>
      </c>
      <c r="C1493" s="375" t="s">
        <v>731</v>
      </c>
      <c r="D1493" s="376">
        <v>2.46</v>
      </c>
    </row>
    <row r="1494" spans="1:4">
      <c r="A1494" s="373">
        <v>1927</v>
      </c>
      <c r="B1494" s="374" t="s">
        <v>13685</v>
      </c>
      <c r="C1494" s="375" t="s">
        <v>731</v>
      </c>
      <c r="D1494" s="376">
        <v>2.76</v>
      </c>
    </row>
    <row r="1495" spans="1:4">
      <c r="A1495" s="373">
        <v>1923</v>
      </c>
      <c r="B1495" s="374" t="s">
        <v>13686</v>
      </c>
      <c r="C1495" s="375" t="s">
        <v>731</v>
      </c>
      <c r="D1495" s="376">
        <v>5.0199999999999996</v>
      </c>
    </row>
    <row r="1496" spans="1:4">
      <c r="A1496" s="373">
        <v>1929</v>
      </c>
      <c r="B1496" s="374" t="s">
        <v>13687</v>
      </c>
      <c r="C1496" s="375" t="s">
        <v>731</v>
      </c>
      <c r="D1496" s="376">
        <v>6.09</v>
      </c>
    </row>
    <row r="1497" spans="1:4">
      <c r="A1497" s="373">
        <v>1930</v>
      </c>
      <c r="B1497" s="374" t="s">
        <v>13688</v>
      </c>
      <c r="C1497" s="375" t="s">
        <v>731</v>
      </c>
      <c r="D1497" s="376">
        <v>10.43</v>
      </c>
    </row>
    <row r="1498" spans="1:4">
      <c r="A1498" s="373">
        <v>1924</v>
      </c>
      <c r="B1498" s="374" t="s">
        <v>13689</v>
      </c>
      <c r="C1498" s="375" t="s">
        <v>731</v>
      </c>
      <c r="D1498" s="376">
        <v>16.829999999999998</v>
      </c>
    </row>
    <row r="1499" spans="1:4">
      <c r="A1499" s="373">
        <v>1922</v>
      </c>
      <c r="B1499" s="374" t="s">
        <v>13690</v>
      </c>
      <c r="C1499" s="375" t="s">
        <v>731</v>
      </c>
      <c r="D1499" s="376">
        <v>34.81</v>
      </c>
    </row>
    <row r="1500" spans="1:4">
      <c r="A1500" s="373">
        <v>1953</v>
      </c>
      <c r="B1500" s="374" t="s">
        <v>13691</v>
      </c>
      <c r="C1500" s="375" t="s">
        <v>731</v>
      </c>
      <c r="D1500" s="376">
        <v>42.49</v>
      </c>
    </row>
    <row r="1501" spans="1:4">
      <c r="A1501" s="373">
        <v>1962</v>
      </c>
      <c r="B1501" s="374" t="s">
        <v>13692</v>
      </c>
      <c r="C1501" s="375" t="s">
        <v>731</v>
      </c>
      <c r="D1501" s="376">
        <v>206.44</v>
      </c>
    </row>
    <row r="1502" spans="1:4">
      <c r="A1502" s="373">
        <v>1955</v>
      </c>
      <c r="B1502" s="374" t="s">
        <v>13693</v>
      </c>
      <c r="C1502" s="375" t="s">
        <v>731</v>
      </c>
      <c r="D1502" s="376">
        <v>2.37</v>
      </c>
    </row>
    <row r="1503" spans="1:4">
      <c r="A1503" s="373">
        <v>1956</v>
      </c>
      <c r="B1503" s="374" t="s">
        <v>13694</v>
      </c>
      <c r="C1503" s="375" t="s">
        <v>731</v>
      </c>
      <c r="D1503" s="376">
        <v>3.36</v>
      </c>
    </row>
    <row r="1504" spans="1:4">
      <c r="A1504" s="373">
        <v>1957</v>
      </c>
      <c r="B1504" s="374" t="s">
        <v>13695</v>
      </c>
      <c r="C1504" s="375" t="s">
        <v>731</v>
      </c>
      <c r="D1504" s="376">
        <v>7.26</v>
      </c>
    </row>
    <row r="1505" spans="1:4">
      <c r="A1505" s="373">
        <v>1958</v>
      </c>
      <c r="B1505" s="374" t="s">
        <v>13696</v>
      </c>
      <c r="C1505" s="375" t="s">
        <v>731</v>
      </c>
      <c r="D1505" s="376">
        <v>13.52</v>
      </c>
    </row>
    <row r="1506" spans="1:4">
      <c r="A1506" s="373">
        <v>1959</v>
      </c>
      <c r="B1506" s="374" t="s">
        <v>13697</v>
      </c>
      <c r="C1506" s="375" t="s">
        <v>731</v>
      </c>
      <c r="D1506" s="376">
        <v>14.67</v>
      </c>
    </row>
    <row r="1507" spans="1:4">
      <c r="A1507" s="373">
        <v>1925</v>
      </c>
      <c r="B1507" s="374" t="s">
        <v>13698</v>
      </c>
      <c r="C1507" s="375" t="s">
        <v>731</v>
      </c>
      <c r="D1507" s="376">
        <v>38.340000000000003</v>
      </c>
    </row>
    <row r="1508" spans="1:4">
      <c r="A1508" s="373">
        <v>1960</v>
      </c>
      <c r="B1508" s="374" t="s">
        <v>13699</v>
      </c>
      <c r="C1508" s="375" t="s">
        <v>731</v>
      </c>
      <c r="D1508" s="376">
        <v>58.87</v>
      </c>
    </row>
    <row r="1509" spans="1:4">
      <c r="A1509" s="373">
        <v>1961</v>
      </c>
      <c r="B1509" s="374" t="s">
        <v>13700</v>
      </c>
      <c r="C1509" s="375" t="s">
        <v>731</v>
      </c>
      <c r="D1509" s="376">
        <v>75.42</v>
      </c>
    </row>
    <row r="1510" spans="1:4">
      <c r="A1510" s="373">
        <v>38423</v>
      </c>
      <c r="B1510" s="374" t="s">
        <v>13701</v>
      </c>
      <c r="C1510" s="375" t="s">
        <v>731</v>
      </c>
      <c r="D1510" s="376">
        <v>40.590000000000003</v>
      </c>
    </row>
    <row r="1511" spans="1:4" ht="30">
      <c r="A1511" s="373">
        <v>39866</v>
      </c>
      <c r="B1511" s="374" t="s">
        <v>2119</v>
      </c>
      <c r="C1511" s="375" t="s">
        <v>731</v>
      </c>
      <c r="D1511" s="376">
        <v>17.57</v>
      </c>
    </row>
    <row r="1512" spans="1:4" ht="30">
      <c r="A1512" s="373">
        <v>39867</v>
      </c>
      <c r="B1512" s="374" t="s">
        <v>2120</v>
      </c>
      <c r="C1512" s="375" t="s">
        <v>731</v>
      </c>
      <c r="D1512" s="376">
        <v>39.06</v>
      </c>
    </row>
    <row r="1513" spans="1:4" ht="30">
      <c r="A1513" s="373">
        <v>39868</v>
      </c>
      <c r="B1513" s="374" t="s">
        <v>2121</v>
      </c>
      <c r="C1513" s="375" t="s">
        <v>731</v>
      </c>
      <c r="D1513" s="376">
        <v>70.36</v>
      </c>
    </row>
    <row r="1514" spans="1:4">
      <c r="A1514" s="373">
        <v>37999</v>
      </c>
      <c r="B1514" s="374" t="s">
        <v>2122</v>
      </c>
      <c r="C1514" s="375" t="s">
        <v>731</v>
      </c>
      <c r="D1514" s="376">
        <v>9.16</v>
      </c>
    </row>
    <row r="1515" spans="1:4">
      <c r="A1515" s="373">
        <v>38000</v>
      </c>
      <c r="B1515" s="374" t="s">
        <v>2123</v>
      </c>
      <c r="C1515" s="375" t="s">
        <v>731</v>
      </c>
      <c r="D1515" s="376">
        <v>10.69</v>
      </c>
    </row>
    <row r="1516" spans="1:4">
      <c r="A1516" s="373">
        <v>38129</v>
      </c>
      <c r="B1516" s="374" t="s">
        <v>13702</v>
      </c>
      <c r="C1516" s="375" t="s">
        <v>731</v>
      </c>
      <c r="D1516" s="376">
        <v>5.54</v>
      </c>
    </row>
    <row r="1517" spans="1:4">
      <c r="A1517" s="373">
        <v>38025</v>
      </c>
      <c r="B1517" s="374" t="s">
        <v>13703</v>
      </c>
      <c r="C1517" s="375" t="s">
        <v>731</v>
      </c>
      <c r="D1517" s="376">
        <v>7.51</v>
      </c>
    </row>
    <row r="1518" spans="1:4">
      <c r="A1518" s="373">
        <v>38026</v>
      </c>
      <c r="B1518" s="374" t="s">
        <v>13704</v>
      </c>
      <c r="C1518" s="375" t="s">
        <v>731</v>
      </c>
      <c r="D1518" s="376">
        <v>18.55</v>
      </c>
    </row>
    <row r="1519" spans="1:4">
      <c r="A1519" s="373">
        <v>1858</v>
      </c>
      <c r="B1519" s="374" t="s">
        <v>13705</v>
      </c>
      <c r="C1519" s="375" t="s">
        <v>731</v>
      </c>
      <c r="D1519" s="376">
        <v>62.9</v>
      </c>
    </row>
    <row r="1520" spans="1:4">
      <c r="A1520" s="373">
        <v>1844</v>
      </c>
      <c r="B1520" s="374" t="s">
        <v>13706</v>
      </c>
      <c r="C1520" s="375" t="s">
        <v>731</v>
      </c>
      <c r="D1520" s="376">
        <v>144.05000000000001</v>
      </c>
    </row>
    <row r="1521" spans="1:4">
      <c r="A1521" s="373">
        <v>1863</v>
      </c>
      <c r="B1521" s="374" t="s">
        <v>13707</v>
      </c>
      <c r="C1521" s="375" t="s">
        <v>731</v>
      </c>
      <c r="D1521" s="376">
        <v>66.94</v>
      </c>
    </row>
    <row r="1522" spans="1:4">
      <c r="A1522" s="373">
        <v>1865</v>
      </c>
      <c r="B1522" s="374" t="s">
        <v>13708</v>
      </c>
      <c r="C1522" s="375" t="s">
        <v>731</v>
      </c>
      <c r="D1522" s="376">
        <v>174.4</v>
      </c>
    </row>
    <row r="1523" spans="1:4">
      <c r="A1523" s="373">
        <v>36355</v>
      </c>
      <c r="B1523" s="374" t="s">
        <v>13709</v>
      </c>
      <c r="C1523" s="375" t="s">
        <v>731</v>
      </c>
      <c r="D1523" s="376">
        <v>11.57</v>
      </c>
    </row>
    <row r="1524" spans="1:4">
      <c r="A1524" s="373">
        <v>36356</v>
      </c>
      <c r="B1524" s="374" t="s">
        <v>13710</v>
      </c>
      <c r="C1524" s="375" t="s">
        <v>731</v>
      </c>
      <c r="D1524" s="376">
        <v>18.61</v>
      </c>
    </row>
    <row r="1525" spans="1:4">
      <c r="A1525" s="373">
        <v>1966</v>
      </c>
      <c r="B1525" s="374" t="s">
        <v>13711</v>
      </c>
      <c r="C1525" s="375" t="s">
        <v>731</v>
      </c>
      <c r="D1525" s="376">
        <v>26.69</v>
      </c>
    </row>
    <row r="1526" spans="1:4">
      <c r="A1526" s="373">
        <v>1933</v>
      </c>
      <c r="B1526" s="374" t="s">
        <v>2124</v>
      </c>
      <c r="C1526" s="375" t="s">
        <v>731</v>
      </c>
      <c r="D1526" s="376">
        <v>5.75</v>
      </c>
    </row>
    <row r="1527" spans="1:4">
      <c r="A1527" s="373">
        <v>1932</v>
      </c>
      <c r="B1527" s="374" t="s">
        <v>13712</v>
      </c>
      <c r="C1527" s="375" t="s">
        <v>731</v>
      </c>
      <c r="D1527" s="376">
        <v>13.16</v>
      </c>
    </row>
    <row r="1528" spans="1:4">
      <c r="A1528" s="373">
        <v>1951</v>
      </c>
      <c r="B1528" s="374" t="s">
        <v>2125</v>
      </c>
      <c r="C1528" s="375" t="s">
        <v>731</v>
      </c>
      <c r="D1528" s="376">
        <v>27.46</v>
      </c>
    </row>
    <row r="1529" spans="1:4">
      <c r="A1529" s="373">
        <v>1970</v>
      </c>
      <c r="B1529" s="374" t="s">
        <v>13713</v>
      </c>
      <c r="C1529" s="375" t="s">
        <v>731</v>
      </c>
      <c r="D1529" s="376">
        <v>66.72</v>
      </c>
    </row>
    <row r="1530" spans="1:4">
      <c r="A1530" s="373">
        <v>1967</v>
      </c>
      <c r="B1530" s="374" t="s">
        <v>13714</v>
      </c>
      <c r="C1530" s="375" t="s">
        <v>731</v>
      </c>
      <c r="D1530" s="376">
        <v>7.92</v>
      </c>
    </row>
    <row r="1531" spans="1:4">
      <c r="A1531" s="373">
        <v>1968</v>
      </c>
      <c r="B1531" s="374" t="s">
        <v>13715</v>
      </c>
      <c r="C1531" s="375" t="s">
        <v>731</v>
      </c>
      <c r="D1531" s="376">
        <v>15.66</v>
      </c>
    </row>
    <row r="1532" spans="1:4">
      <c r="A1532" s="373">
        <v>1969</v>
      </c>
      <c r="B1532" s="374" t="s">
        <v>13716</v>
      </c>
      <c r="C1532" s="375" t="s">
        <v>731</v>
      </c>
      <c r="D1532" s="376">
        <v>50.98</v>
      </c>
    </row>
    <row r="1533" spans="1:4">
      <c r="A1533" s="373">
        <v>1827</v>
      </c>
      <c r="B1533" s="374" t="s">
        <v>2126</v>
      </c>
      <c r="C1533" s="375" t="s">
        <v>731</v>
      </c>
      <c r="D1533" s="376">
        <v>143.63</v>
      </c>
    </row>
    <row r="1534" spans="1:4">
      <c r="A1534" s="373">
        <v>1831</v>
      </c>
      <c r="B1534" s="374" t="s">
        <v>2127</v>
      </c>
      <c r="C1534" s="375" t="s">
        <v>731</v>
      </c>
      <c r="D1534" s="376">
        <v>31.35</v>
      </c>
    </row>
    <row r="1535" spans="1:4">
      <c r="A1535" s="373">
        <v>1825</v>
      </c>
      <c r="B1535" s="374" t="s">
        <v>2128</v>
      </c>
      <c r="C1535" s="375" t="s">
        <v>731</v>
      </c>
      <c r="D1535" s="376">
        <v>77.38</v>
      </c>
    </row>
    <row r="1536" spans="1:4">
      <c r="A1536" s="373">
        <v>1828</v>
      </c>
      <c r="B1536" s="374" t="s">
        <v>2129</v>
      </c>
      <c r="C1536" s="375" t="s">
        <v>731</v>
      </c>
      <c r="D1536" s="376">
        <v>175.28</v>
      </c>
    </row>
    <row r="1537" spans="1:4">
      <c r="A1537" s="373">
        <v>1845</v>
      </c>
      <c r="B1537" s="374" t="s">
        <v>2130</v>
      </c>
      <c r="C1537" s="375" t="s">
        <v>731</v>
      </c>
      <c r="D1537" s="376">
        <v>39.29</v>
      </c>
    </row>
    <row r="1538" spans="1:4">
      <c r="A1538" s="373">
        <v>1824</v>
      </c>
      <c r="B1538" s="374" t="s">
        <v>2131</v>
      </c>
      <c r="C1538" s="375" t="s">
        <v>731</v>
      </c>
      <c r="D1538" s="376">
        <v>92.77</v>
      </c>
    </row>
    <row r="1539" spans="1:4">
      <c r="A1539" s="373">
        <v>1940</v>
      </c>
      <c r="B1539" s="374" t="s">
        <v>13717</v>
      </c>
      <c r="C1539" s="375" t="s">
        <v>731</v>
      </c>
      <c r="D1539" s="376">
        <v>37.46</v>
      </c>
    </row>
    <row r="1540" spans="1:4">
      <c r="A1540" s="373">
        <v>1937</v>
      </c>
      <c r="B1540" s="374" t="s">
        <v>13718</v>
      </c>
      <c r="C1540" s="375" t="s">
        <v>731</v>
      </c>
      <c r="D1540" s="376">
        <v>6.32</v>
      </c>
    </row>
    <row r="1541" spans="1:4">
      <c r="A1541" s="373">
        <v>1939</v>
      </c>
      <c r="B1541" s="374" t="s">
        <v>13719</v>
      </c>
      <c r="C1541" s="375" t="s">
        <v>731</v>
      </c>
      <c r="D1541" s="376">
        <v>10.27</v>
      </c>
    </row>
    <row r="1542" spans="1:4">
      <c r="A1542" s="373">
        <v>1938</v>
      </c>
      <c r="B1542" s="374" t="s">
        <v>13720</v>
      </c>
      <c r="C1542" s="375" t="s">
        <v>731</v>
      </c>
      <c r="D1542" s="376">
        <v>7.19</v>
      </c>
    </row>
    <row r="1543" spans="1:4" ht="30">
      <c r="A1543" s="373">
        <v>42693</v>
      </c>
      <c r="B1543" s="374" t="s">
        <v>13721</v>
      </c>
      <c r="C1543" s="375" t="s">
        <v>731</v>
      </c>
      <c r="D1543" s="376">
        <v>489.93</v>
      </c>
    </row>
    <row r="1544" spans="1:4" ht="30">
      <c r="A1544" s="373">
        <v>42695</v>
      </c>
      <c r="B1544" s="374" t="s">
        <v>13722</v>
      </c>
      <c r="C1544" s="375" t="s">
        <v>731</v>
      </c>
      <c r="D1544" s="376">
        <v>342.29</v>
      </c>
    </row>
    <row r="1545" spans="1:4" ht="30">
      <c r="A1545" s="373">
        <v>42694</v>
      </c>
      <c r="B1545" s="374" t="s">
        <v>13723</v>
      </c>
      <c r="C1545" s="375" t="s">
        <v>731</v>
      </c>
      <c r="D1545" s="376">
        <v>655.63</v>
      </c>
    </row>
    <row r="1546" spans="1:4" ht="30">
      <c r="A1546" s="373">
        <v>20097</v>
      </c>
      <c r="B1546" s="374" t="s">
        <v>13724</v>
      </c>
      <c r="C1546" s="375" t="s">
        <v>731</v>
      </c>
      <c r="D1546" s="376">
        <v>28.43</v>
      </c>
    </row>
    <row r="1547" spans="1:4" ht="30">
      <c r="A1547" s="373">
        <v>20098</v>
      </c>
      <c r="B1547" s="374" t="s">
        <v>13725</v>
      </c>
      <c r="C1547" s="375" t="s">
        <v>731</v>
      </c>
      <c r="D1547" s="376">
        <v>116.18</v>
      </c>
    </row>
    <row r="1548" spans="1:4" ht="30">
      <c r="A1548" s="373">
        <v>20096</v>
      </c>
      <c r="B1548" s="374" t="s">
        <v>13726</v>
      </c>
      <c r="C1548" s="375" t="s">
        <v>731</v>
      </c>
      <c r="D1548" s="376">
        <v>29.42</v>
      </c>
    </row>
    <row r="1549" spans="1:4">
      <c r="A1549" s="373">
        <v>1880</v>
      </c>
      <c r="B1549" s="374" t="s">
        <v>2132</v>
      </c>
      <c r="C1549" s="375" t="s">
        <v>731</v>
      </c>
      <c r="D1549" s="376">
        <v>4.6900000000000004</v>
      </c>
    </row>
    <row r="1550" spans="1:4">
      <c r="A1550" s="373">
        <v>39274</v>
      </c>
      <c r="B1550" s="374" t="s">
        <v>2133</v>
      </c>
      <c r="C1550" s="375" t="s">
        <v>731</v>
      </c>
      <c r="D1550" s="376">
        <v>3.63</v>
      </c>
    </row>
    <row r="1551" spans="1:4" ht="30">
      <c r="A1551" s="373">
        <v>2628</v>
      </c>
      <c r="B1551" s="374" t="s">
        <v>2134</v>
      </c>
      <c r="C1551" s="375" t="s">
        <v>731</v>
      </c>
      <c r="D1551" s="376">
        <v>246.29</v>
      </c>
    </row>
    <row r="1552" spans="1:4" ht="30">
      <c r="A1552" s="373">
        <v>2622</v>
      </c>
      <c r="B1552" s="374" t="s">
        <v>2135</v>
      </c>
      <c r="C1552" s="375" t="s">
        <v>731</v>
      </c>
      <c r="D1552" s="376">
        <v>5.85</v>
      </c>
    </row>
    <row r="1553" spans="1:4" ht="30">
      <c r="A1553" s="373">
        <v>2623</v>
      </c>
      <c r="B1553" s="374" t="s">
        <v>2136</v>
      </c>
      <c r="C1553" s="375" t="s">
        <v>731</v>
      </c>
      <c r="D1553" s="376">
        <v>7.04</v>
      </c>
    </row>
    <row r="1554" spans="1:4" ht="30">
      <c r="A1554" s="373">
        <v>2624</v>
      </c>
      <c r="B1554" s="374" t="s">
        <v>2137</v>
      </c>
      <c r="C1554" s="375" t="s">
        <v>731</v>
      </c>
      <c r="D1554" s="376">
        <v>11.19</v>
      </c>
    </row>
    <row r="1555" spans="1:4" ht="30">
      <c r="A1555" s="373">
        <v>2625</v>
      </c>
      <c r="B1555" s="374" t="s">
        <v>2138</v>
      </c>
      <c r="C1555" s="375" t="s">
        <v>731</v>
      </c>
      <c r="D1555" s="376">
        <v>23.63</v>
      </c>
    </row>
    <row r="1556" spans="1:4" ht="30">
      <c r="A1556" s="373">
        <v>2626</v>
      </c>
      <c r="B1556" s="374" t="s">
        <v>2139</v>
      </c>
      <c r="C1556" s="375" t="s">
        <v>731</v>
      </c>
      <c r="D1556" s="376">
        <v>34.630000000000003</v>
      </c>
    </row>
    <row r="1557" spans="1:4" ht="30">
      <c r="A1557" s="373">
        <v>2630</v>
      </c>
      <c r="B1557" s="374" t="s">
        <v>2140</v>
      </c>
      <c r="C1557" s="375" t="s">
        <v>731</v>
      </c>
      <c r="D1557" s="376">
        <v>52.66</v>
      </c>
    </row>
    <row r="1558" spans="1:4" ht="30">
      <c r="A1558" s="373">
        <v>2627</v>
      </c>
      <c r="B1558" s="374" t="s">
        <v>2141</v>
      </c>
      <c r="C1558" s="375" t="s">
        <v>731</v>
      </c>
      <c r="D1558" s="376">
        <v>92.77</v>
      </c>
    </row>
    <row r="1559" spans="1:4" ht="30">
      <c r="A1559" s="373">
        <v>2629</v>
      </c>
      <c r="B1559" s="374" t="s">
        <v>2142</v>
      </c>
      <c r="C1559" s="375" t="s">
        <v>731</v>
      </c>
      <c r="D1559" s="376">
        <v>125.47</v>
      </c>
    </row>
    <row r="1560" spans="1:4">
      <c r="A1560" s="373">
        <v>12033</v>
      </c>
      <c r="B1560" s="374" t="s">
        <v>2143</v>
      </c>
      <c r="C1560" s="375" t="s">
        <v>731</v>
      </c>
      <c r="D1560" s="376">
        <v>14.96</v>
      </c>
    </row>
    <row r="1561" spans="1:4">
      <c r="A1561" s="373">
        <v>40408</v>
      </c>
      <c r="B1561" s="374" t="s">
        <v>2144</v>
      </c>
      <c r="C1561" s="375" t="s">
        <v>731</v>
      </c>
      <c r="D1561" s="376">
        <v>9.83</v>
      </c>
    </row>
    <row r="1562" spans="1:4">
      <c r="A1562" s="373">
        <v>40409</v>
      </c>
      <c r="B1562" s="374" t="s">
        <v>2145</v>
      </c>
      <c r="C1562" s="375" t="s">
        <v>731</v>
      </c>
      <c r="D1562" s="376">
        <v>3.48</v>
      </c>
    </row>
    <row r="1563" spans="1:4">
      <c r="A1563" s="373">
        <v>39276</v>
      </c>
      <c r="B1563" s="374" t="s">
        <v>2146</v>
      </c>
      <c r="C1563" s="375" t="s">
        <v>731</v>
      </c>
      <c r="D1563" s="376">
        <v>8.86</v>
      </c>
    </row>
    <row r="1564" spans="1:4">
      <c r="A1564" s="373">
        <v>39277</v>
      </c>
      <c r="B1564" s="374" t="s">
        <v>2147</v>
      </c>
      <c r="C1564" s="375" t="s">
        <v>731</v>
      </c>
      <c r="D1564" s="376">
        <v>23.91</v>
      </c>
    </row>
    <row r="1565" spans="1:4">
      <c r="A1565" s="373">
        <v>12034</v>
      </c>
      <c r="B1565" s="374" t="s">
        <v>2148</v>
      </c>
      <c r="C1565" s="375" t="s">
        <v>731</v>
      </c>
      <c r="D1565" s="376">
        <v>6.78</v>
      </c>
    </row>
    <row r="1566" spans="1:4">
      <c r="A1566" s="373">
        <v>39879</v>
      </c>
      <c r="B1566" s="374" t="s">
        <v>2149</v>
      </c>
      <c r="C1566" s="375" t="s">
        <v>731</v>
      </c>
      <c r="D1566" s="376">
        <v>4.9400000000000004</v>
      </c>
    </row>
    <row r="1567" spans="1:4">
      <c r="A1567" s="373">
        <v>39880</v>
      </c>
      <c r="B1567" s="374" t="s">
        <v>2150</v>
      </c>
      <c r="C1567" s="375" t="s">
        <v>731</v>
      </c>
      <c r="D1567" s="376">
        <v>10.93</v>
      </c>
    </row>
    <row r="1568" spans="1:4">
      <c r="A1568" s="373">
        <v>39881</v>
      </c>
      <c r="B1568" s="374" t="s">
        <v>2151</v>
      </c>
      <c r="C1568" s="375" t="s">
        <v>731</v>
      </c>
      <c r="D1568" s="376">
        <v>17.55</v>
      </c>
    </row>
    <row r="1569" spans="1:4">
      <c r="A1569" s="373">
        <v>39882</v>
      </c>
      <c r="B1569" s="374" t="s">
        <v>2152</v>
      </c>
      <c r="C1569" s="375" t="s">
        <v>731</v>
      </c>
      <c r="D1569" s="376">
        <v>46.23</v>
      </c>
    </row>
    <row r="1570" spans="1:4">
      <c r="A1570" s="373">
        <v>39883</v>
      </c>
      <c r="B1570" s="374" t="s">
        <v>2153</v>
      </c>
      <c r="C1570" s="375" t="s">
        <v>731</v>
      </c>
      <c r="D1570" s="376">
        <v>73.83</v>
      </c>
    </row>
    <row r="1571" spans="1:4">
      <c r="A1571" s="373">
        <v>39884</v>
      </c>
      <c r="B1571" s="374" t="s">
        <v>2154</v>
      </c>
      <c r="C1571" s="375" t="s">
        <v>731</v>
      </c>
      <c r="D1571" s="376">
        <v>109.66</v>
      </c>
    </row>
    <row r="1572" spans="1:4">
      <c r="A1572" s="373">
        <v>39885</v>
      </c>
      <c r="B1572" s="374" t="s">
        <v>2155</v>
      </c>
      <c r="C1572" s="375" t="s">
        <v>731</v>
      </c>
      <c r="D1572" s="376">
        <v>260.62</v>
      </c>
    </row>
    <row r="1573" spans="1:4">
      <c r="A1573" s="373">
        <v>1777</v>
      </c>
      <c r="B1573" s="374" t="s">
        <v>2156</v>
      </c>
      <c r="C1573" s="375" t="s">
        <v>731</v>
      </c>
      <c r="D1573" s="376">
        <v>86.69</v>
      </c>
    </row>
    <row r="1574" spans="1:4">
      <c r="A1574" s="373">
        <v>1819</v>
      </c>
      <c r="B1574" s="374" t="s">
        <v>2157</v>
      </c>
      <c r="C1574" s="375" t="s">
        <v>731</v>
      </c>
      <c r="D1574" s="376">
        <v>63.07</v>
      </c>
    </row>
    <row r="1575" spans="1:4">
      <c r="A1575" s="373">
        <v>1775</v>
      </c>
      <c r="B1575" s="374" t="s">
        <v>2158</v>
      </c>
      <c r="C1575" s="375" t="s">
        <v>731</v>
      </c>
      <c r="D1575" s="376">
        <v>18.86</v>
      </c>
    </row>
    <row r="1576" spans="1:4">
      <c r="A1576" s="373">
        <v>1776</v>
      </c>
      <c r="B1576" s="374" t="s">
        <v>2159</v>
      </c>
      <c r="C1576" s="375" t="s">
        <v>731</v>
      </c>
      <c r="D1576" s="376">
        <v>51.31</v>
      </c>
    </row>
    <row r="1577" spans="1:4">
      <c r="A1577" s="373">
        <v>1778</v>
      </c>
      <c r="B1577" s="374" t="s">
        <v>2160</v>
      </c>
      <c r="C1577" s="375" t="s">
        <v>731</v>
      </c>
      <c r="D1577" s="376">
        <v>209.84</v>
      </c>
    </row>
    <row r="1578" spans="1:4">
      <c r="A1578" s="373">
        <v>1818</v>
      </c>
      <c r="B1578" s="374" t="s">
        <v>2161</v>
      </c>
      <c r="C1578" s="375" t="s">
        <v>731</v>
      </c>
      <c r="D1578" s="376">
        <v>139.29</v>
      </c>
    </row>
    <row r="1579" spans="1:4">
      <c r="A1579" s="373">
        <v>1820</v>
      </c>
      <c r="B1579" s="374" t="s">
        <v>2162</v>
      </c>
      <c r="C1579" s="375" t="s">
        <v>731</v>
      </c>
      <c r="D1579" s="376">
        <v>27.24</v>
      </c>
    </row>
    <row r="1580" spans="1:4">
      <c r="A1580" s="373">
        <v>1779</v>
      </c>
      <c r="B1580" s="374" t="s">
        <v>2163</v>
      </c>
      <c r="C1580" s="375" t="s">
        <v>731</v>
      </c>
      <c r="D1580" s="376">
        <v>305.17</v>
      </c>
    </row>
    <row r="1581" spans="1:4">
      <c r="A1581" s="373">
        <v>1780</v>
      </c>
      <c r="B1581" s="374" t="s">
        <v>2164</v>
      </c>
      <c r="C1581" s="375" t="s">
        <v>731</v>
      </c>
      <c r="D1581" s="376">
        <v>629.13</v>
      </c>
    </row>
    <row r="1582" spans="1:4">
      <c r="A1582" s="373">
        <v>1783</v>
      </c>
      <c r="B1582" s="374" t="s">
        <v>2165</v>
      </c>
      <c r="C1582" s="375" t="s">
        <v>731</v>
      </c>
      <c r="D1582" s="376">
        <v>66.52</v>
      </c>
    </row>
    <row r="1583" spans="1:4">
      <c r="A1583" s="373">
        <v>1782</v>
      </c>
      <c r="B1583" s="374" t="s">
        <v>2166</v>
      </c>
      <c r="C1583" s="375" t="s">
        <v>731</v>
      </c>
      <c r="D1583" s="376">
        <v>52.59</v>
      </c>
    </row>
    <row r="1584" spans="1:4">
      <c r="A1584" s="373">
        <v>1817</v>
      </c>
      <c r="B1584" s="374" t="s">
        <v>2167</v>
      </c>
      <c r="C1584" s="375" t="s">
        <v>731</v>
      </c>
      <c r="D1584" s="376">
        <v>15.67</v>
      </c>
    </row>
    <row r="1585" spans="1:4">
      <c r="A1585" s="373">
        <v>1781</v>
      </c>
      <c r="B1585" s="374" t="s">
        <v>2168</v>
      </c>
      <c r="C1585" s="375" t="s">
        <v>731</v>
      </c>
      <c r="D1585" s="376">
        <v>34.270000000000003</v>
      </c>
    </row>
    <row r="1586" spans="1:4">
      <c r="A1586" s="373">
        <v>1784</v>
      </c>
      <c r="B1586" s="374" t="s">
        <v>2169</v>
      </c>
      <c r="C1586" s="375" t="s">
        <v>731</v>
      </c>
      <c r="D1586" s="376">
        <v>187.83</v>
      </c>
    </row>
    <row r="1587" spans="1:4">
      <c r="A1587" s="373">
        <v>1810</v>
      </c>
      <c r="B1587" s="374" t="s">
        <v>2170</v>
      </c>
      <c r="C1587" s="375" t="s">
        <v>731</v>
      </c>
      <c r="D1587" s="376">
        <v>104.18</v>
      </c>
    </row>
    <row r="1588" spans="1:4">
      <c r="A1588" s="373">
        <v>1811</v>
      </c>
      <c r="B1588" s="374" t="s">
        <v>2171</v>
      </c>
      <c r="C1588" s="375" t="s">
        <v>731</v>
      </c>
      <c r="D1588" s="376">
        <v>22.54</v>
      </c>
    </row>
    <row r="1589" spans="1:4">
      <c r="A1589" s="373">
        <v>1812</v>
      </c>
      <c r="B1589" s="374" t="s">
        <v>2172</v>
      </c>
      <c r="C1589" s="375" t="s">
        <v>731</v>
      </c>
      <c r="D1589" s="376">
        <v>263</v>
      </c>
    </row>
    <row r="1590" spans="1:4">
      <c r="A1590" s="373">
        <v>40386</v>
      </c>
      <c r="B1590" s="374" t="s">
        <v>2173</v>
      </c>
      <c r="C1590" s="375" t="s">
        <v>731</v>
      </c>
      <c r="D1590" s="376">
        <v>98.8</v>
      </c>
    </row>
    <row r="1591" spans="1:4">
      <c r="A1591" s="373">
        <v>40384</v>
      </c>
      <c r="B1591" s="374" t="s">
        <v>2174</v>
      </c>
      <c r="C1591" s="375" t="s">
        <v>731</v>
      </c>
      <c r="D1591" s="376">
        <v>67.64</v>
      </c>
    </row>
    <row r="1592" spans="1:4">
      <c r="A1592" s="373">
        <v>40379</v>
      </c>
      <c r="B1592" s="374" t="s">
        <v>2175</v>
      </c>
      <c r="C1592" s="375" t="s">
        <v>731</v>
      </c>
      <c r="D1592" s="376">
        <v>23.38</v>
      </c>
    </row>
    <row r="1593" spans="1:4">
      <c r="A1593" s="373">
        <v>40423</v>
      </c>
      <c r="B1593" s="374" t="s">
        <v>2176</v>
      </c>
      <c r="C1593" s="375" t="s">
        <v>731</v>
      </c>
      <c r="D1593" s="376">
        <v>44.25</v>
      </c>
    </row>
    <row r="1594" spans="1:4">
      <c r="A1594" s="373">
        <v>40389</v>
      </c>
      <c r="B1594" s="374" t="s">
        <v>2177</v>
      </c>
      <c r="C1594" s="375" t="s">
        <v>731</v>
      </c>
      <c r="D1594" s="376">
        <v>280.64</v>
      </c>
    </row>
    <row r="1595" spans="1:4">
      <c r="A1595" s="373">
        <v>40388</v>
      </c>
      <c r="B1595" s="374" t="s">
        <v>2178</v>
      </c>
      <c r="C1595" s="375" t="s">
        <v>731</v>
      </c>
      <c r="D1595" s="376">
        <v>140.47</v>
      </c>
    </row>
    <row r="1596" spans="1:4">
      <c r="A1596" s="373">
        <v>40381</v>
      </c>
      <c r="B1596" s="374" t="s">
        <v>2179</v>
      </c>
      <c r="C1596" s="375" t="s">
        <v>731</v>
      </c>
      <c r="D1596" s="376">
        <v>31.18</v>
      </c>
    </row>
    <row r="1597" spans="1:4">
      <c r="A1597" s="373">
        <v>40391</v>
      </c>
      <c r="B1597" s="374" t="s">
        <v>2180</v>
      </c>
      <c r="C1597" s="375" t="s">
        <v>731</v>
      </c>
      <c r="D1597" s="376">
        <v>728.4</v>
      </c>
    </row>
    <row r="1598" spans="1:4">
      <c r="A1598" s="373">
        <v>40414</v>
      </c>
      <c r="B1598" s="374" t="s">
        <v>2181</v>
      </c>
      <c r="C1598" s="375" t="s">
        <v>731</v>
      </c>
      <c r="D1598" s="376">
        <v>23.39</v>
      </c>
    </row>
    <row r="1599" spans="1:4">
      <c r="A1599" s="373">
        <v>40416</v>
      </c>
      <c r="B1599" s="374" t="s">
        <v>2182</v>
      </c>
      <c r="C1599" s="375" t="s">
        <v>731</v>
      </c>
      <c r="D1599" s="376">
        <v>32.33</v>
      </c>
    </row>
    <row r="1600" spans="1:4">
      <c r="A1600" s="373">
        <v>40418</v>
      </c>
      <c r="B1600" s="374" t="s">
        <v>2183</v>
      </c>
      <c r="C1600" s="375" t="s">
        <v>731</v>
      </c>
      <c r="D1600" s="376">
        <v>38.57</v>
      </c>
    </row>
    <row r="1601" spans="1:4" ht="30">
      <c r="A1601" s="373">
        <v>2609</v>
      </c>
      <c r="B1601" s="374" t="s">
        <v>2184</v>
      </c>
      <c r="C1601" s="375" t="s">
        <v>731</v>
      </c>
      <c r="D1601" s="376">
        <v>5.49</v>
      </c>
    </row>
    <row r="1602" spans="1:4" ht="30">
      <c r="A1602" s="373">
        <v>2634</v>
      </c>
      <c r="B1602" s="374" t="s">
        <v>2185</v>
      </c>
      <c r="C1602" s="375" t="s">
        <v>731</v>
      </c>
      <c r="D1602" s="376">
        <v>7.22</v>
      </c>
    </row>
    <row r="1603" spans="1:4" ht="30">
      <c r="A1603" s="373">
        <v>2611</v>
      </c>
      <c r="B1603" s="374" t="s">
        <v>2186</v>
      </c>
      <c r="C1603" s="375" t="s">
        <v>731</v>
      </c>
      <c r="D1603" s="376">
        <v>20.34</v>
      </c>
    </row>
    <row r="1604" spans="1:4">
      <c r="A1604" s="373">
        <v>34359</v>
      </c>
      <c r="B1604" s="374" t="s">
        <v>2187</v>
      </c>
      <c r="C1604" s="375" t="s">
        <v>731</v>
      </c>
      <c r="D1604" s="376">
        <v>11.43</v>
      </c>
    </row>
    <row r="1605" spans="1:4">
      <c r="A1605" s="373">
        <v>1789</v>
      </c>
      <c r="B1605" s="374" t="s">
        <v>2188</v>
      </c>
      <c r="C1605" s="375" t="s">
        <v>731</v>
      </c>
      <c r="D1605" s="376">
        <v>83.2</v>
      </c>
    </row>
    <row r="1606" spans="1:4">
      <c r="A1606" s="373">
        <v>1788</v>
      </c>
      <c r="B1606" s="374" t="s">
        <v>2189</v>
      </c>
      <c r="C1606" s="375" t="s">
        <v>731</v>
      </c>
      <c r="D1606" s="376">
        <v>66.69</v>
      </c>
    </row>
    <row r="1607" spans="1:4">
      <c r="A1607" s="373">
        <v>1786</v>
      </c>
      <c r="B1607" s="374" t="s">
        <v>2190</v>
      </c>
      <c r="C1607" s="375" t="s">
        <v>731</v>
      </c>
      <c r="D1607" s="376">
        <v>16.559999999999999</v>
      </c>
    </row>
    <row r="1608" spans="1:4">
      <c r="A1608" s="373">
        <v>1787</v>
      </c>
      <c r="B1608" s="374" t="s">
        <v>2191</v>
      </c>
      <c r="C1608" s="375" t="s">
        <v>731</v>
      </c>
      <c r="D1608" s="376">
        <v>39.65</v>
      </c>
    </row>
    <row r="1609" spans="1:4">
      <c r="A1609" s="373">
        <v>1791</v>
      </c>
      <c r="B1609" s="374" t="s">
        <v>2192</v>
      </c>
      <c r="C1609" s="375" t="s">
        <v>731</v>
      </c>
      <c r="D1609" s="376">
        <v>240.46</v>
      </c>
    </row>
    <row r="1610" spans="1:4">
      <c r="A1610" s="373">
        <v>1790</v>
      </c>
      <c r="B1610" s="374" t="s">
        <v>2193</v>
      </c>
      <c r="C1610" s="375" t="s">
        <v>731</v>
      </c>
      <c r="D1610" s="376">
        <v>138.56</v>
      </c>
    </row>
    <row r="1611" spans="1:4">
      <c r="A1611" s="373">
        <v>1813</v>
      </c>
      <c r="B1611" s="374" t="s">
        <v>2194</v>
      </c>
      <c r="C1611" s="375" t="s">
        <v>731</v>
      </c>
      <c r="D1611" s="376">
        <v>26.28</v>
      </c>
    </row>
    <row r="1612" spans="1:4">
      <c r="A1612" s="373">
        <v>1792</v>
      </c>
      <c r="B1612" s="374" t="s">
        <v>2195</v>
      </c>
      <c r="C1612" s="375" t="s">
        <v>731</v>
      </c>
      <c r="D1612" s="376">
        <v>324.58</v>
      </c>
    </row>
    <row r="1613" spans="1:4">
      <c r="A1613" s="373">
        <v>1793</v>
      </c>
      <c r="B1613" s="374" t="s">
        <v>2196</v>
      </c>
      <c r="C1613" s="375" t="s">
        <v>731</v>
      </c>
      <c r="D1613" s="376">
        <v>655.87</v>
      </c>
    </row>
    <row r="1614" spans="1:4">
      <c r="A1614" s="373">
        <v>1809</v>
      </c>
      <c r="B1614" s="374" t="s">
        <v>2197</v>
      </c>
      <c r="C1614" s="375" t="s">
        <v>731</v>
      </c>
      <c r="D1614" s="376">
        <v>78</v>
      </c>
    </row>
    <row r="1615" spans="1:4">
      <c r="A1615" s="373">
        <v>1814</v>
      </c>
      <c r="B1615" s="374" t="s">
        <v>2198</v>
      </c>
      <c r="C1615" s="375" t="s">
        <v>731</v>
      </c>
      <c r="D1615" s="376">
        <v>64.08</v>
      </c>
    </row>
    <row r="1616" spans="1:4">
      <c r="A1616" s="373">
        <v>1803</v>
      </c>
      <c r="B1616" s="374" t="s">
        <v>2199</v>
      </c>
      <c r="C1616" s="375" t="s">
        <v>731</v>
      </c>
      <c r="D1616" s="376">
        <v>16.190000000000001</v>
      </c>
    </row>
    <row r="1617" spans="1:4">
      <c r="A1617" s="373">
        <v>1805</v>
      </c>
      <c r="B1617" s="374" t="s">
        <v>2200</v>
      </c>
      <c r="C1617" s="375" t="s">
        <v>731</v>
      </c>
      <c r="D1617" s="376">
        <v>37.19</v>
      </c>
    </row>
    <row r="1618" spans="1:4">
      <c r="A1618" s="373">
        <v>1821</v>
      </c>
      <c r="B1618" s="374" t="s">
        <v>2201</v>
      </c>
      <c r="C1618" s="375" t="s">
        <v>731</v>
      </c>
      <c r="D1618" s="376">
        <v>219.69</v>
      </c>
    </row>
    <row r="1619" spans="1:4">
      <c r="A1619" s="373">
        <v>1806</v>
      </c>
      <c r="B1619" s="374" t="s">
        <v>2202</v>
      </c>
      <c r="C1619" s="375" t="s">
        <v>731</v>
      </c>
      <c r="D1619" s="376">
        <v>130.76</v>
      </c>
    </row>
    <row r="1620" spans="1:4">
      <c r="A1620" s="373">
        <v>1804</v>
      </c>
      <c r="B1620" s="374" t="s">
        <v>2203</v>
      </c>
      <c r="C1620" s="375" t="s">
        <v>731</v>
      </c>
      <c r="D1620" s="376">
        <v>23.05</v>
      </c>
    </row>
    <row r="1621" spans="1:4">
      <c r="A1621" s="373">
        <v>1807</v>
      </c>
      <c r="B1621" s="374" t="s">
        <v>2204</v>
      </c>
      <c r="C1621" s="375" t="s">
        <v>731</v>
      </c>
      <c r="D1621" s="376">
        <v>314.2</v>
      </c>
    </row>
    <row r="1622" spans="1:4">
      <c r="A1622" s="373">
        <v>1808</v>
      </c>
      <c r="B1622" s="374" t="s">
        <v>2205</v>
      </c>
      <c r="C1622" s="375" t="s">
        <v>731</v>
      </c>
      <c r="D1622" s="376">
        <v>629.91</v>
      </c>
    </row>
    <row r="1623" spans="1:4">
      <c r="A1623" s="373">
        <v>1797</v>
      </c>
      <c r="B1623" s="374" t="s">
        <v>2206</v>
      </c>
      <c r="C1623" s="375" t="s">
        <v>731</v>
      </c>
      <c r="D1623" s="376">
        <v>94.47</v>
      </c>
    </row>
    <row r="1624" spans="1:4">
      <c r="A1624" s="373">
        <v>1796</v>
      </c>
      <c r="B1624" s="374" t="s">
        <v>2207</v>
      </c>
      <c r="C1624" s="375" t="s">
        <v>731</v>
      </c>
      <c r="D1624" s="376">
        <v>72.47</v>
      </c>
    </row>
    <row r="1625" spans="1:4">
      <c r="A1625" s="373">
        <v>1794</v>
      </c>
      <c r="B1625" s="374" t="s">
        <v>2208</v>
      </c>
      <c r="C1625" s="375" t="s">
        <v>731</v>
      </c>
      <c r="D1625" s="376">
        <v>17.3</v>
      </c>
    </row>
    <row r="1626" spans="1:4">
      <c r="A1626" s="373">
        <v>1816</v>
      </c>
      <c r="B1626" s="374" t="s">
        <v>2209</v>
      </c>
      <c r="C1626" s="375" t="s">
        <v>731</v>
      </c>
      <c r="D1626" s="376">
        <v>39.01</v>
      </c>
    </row>
    <row r="1627" spans="1:4">
      <c r="A1627" s="373">
        <v>1815</v>
      </c>
      <c r="B1627" s="374" t="s">
        <v>2210</v>
      </c>
      <c r="C1627" s="375" t="s">
        <v>731</v>
      </c>
      <c r="D1627" s="376">
        <v>299.55</v>
      </c>
    </row>
    <row r="1628" spans="1:4">
      <c r="A1628" s="373">
        <v>1798</v>
      </c>
      <c r="B1628" s="374" t="s">
        <v>2211</v>
      </c>
      <c r="C1628" s="375" t="s">
        <v>731</v>
      </c>
      <c r="D1628" s="376">
        <v>134.04</v>
      </c>
    </row>
    <row r="1629" spans="1:4">
      <c r="A1629" s="373">
        <v>1795</v>
      </c>
      <c r="B1629" s="374" t="s">
        <v>2212</v>
      </c>
      <c r="C1629" s="375" t="s">
        <v>731</v>
      </c>
      <c r="D1629" s="376">
        <v>23.96</v>
      </c>
    </row>
    <row r="1630" spans="1:4">
      <c r="A1630" s="373">
        <v>1799</v>
      </c>
      <c r="B1630" s="374" t="s">
        <v>2213</v>
      </c>
      <c r="C1630" s="375" t="s">
        <v>731</v>
      </c>
      <c r="D1630" s="376">
        <v>390.13</v>
      </c>
    </row>
    <row r="1631" spans="1:4">
      <c r="A1631" s="373">
        <v>1800</v>
      </c>
      <c r="B1631" s="374" t="s">
        <v>2214</v>
      </c>
      <c r="C1631" s="375" t="s">
        <v>731</v>
      </c>
      <c r="D1631" s="376">
        <v>744.83</v>
      </c>
    </row>
    <row r="1632" spans="1:4">
      <c r="A1632" s="373">
        <v>1802</v>
      </c>
      <c r="B1632" s="374" t="s">
        <v>2215</v>
      </c>
      <c r="C1632" s="375" t="s">
        <v>731</v>
      </c>
      <c r="D1632" s="376">
        <v>1863.11</v>
      </c>
    </row>
    <row r="1633" spans="1:4">
      <c r="A1633" s="373">
        <v>40385</v>
      </c>
      <c r="B1633" s="374" t="s">
        <v>2216</v>
      </c>
      <c r="C1633" s="375" t="s">
        <v>731</v>
      </c>
      <c r="D1633" s="376">
        <v>98.8</v>
      </c>
    </row>
    <row r="1634" spans="1:4">
      <c r="A1634" s="373">
        <v>40383</v>
      </c>
      <c r="B1634" s="374" t="s">
        <v>2217</v>
      </c>
      <c r="C1634" s="375" t="s">
        <v>731</v>
      </c>
      <c r="D1634" s="376">
        <v>67.64</v>
      </c>
    </row>
    <row r="1635" spans="1:4">
      <c r="A1635" s="373">
        <v>40378</v>
      </c>
      <c r="B1635" s="374" t="s">
        <v>2218</v>
      </c>
      <c r="C1635" s="375" t="s">
        <v>731</v>
      </c>
      <c r="D1635" s="376">
        <v>23.38</v>
      </c>
    </row>
    <row r="1636" spans="1:4">
      <c r="A1636" s="373">
        <v>40382</v>
      </c>
      <c r="B1636" s="374" t="s">
        <v>2219</v>
      </c>
      <c r="C1636" s="375" t="s">
        <v>731</v>
      </c>
      <c r="D1636" s="376">
        <v>44.25</v>
      </c>
    </row>
    <row r="1637" spans="1:4">
      <c r="A1637" s="373">
        <v>40422</v>
      </c>
      <c r="B1637" s="374" t="s">
        <v>2220</v>
      </c>
      <c r="C1637" s="375" t="s">
        <v>731</v>
      </c>
      <c r="D1637" s="376">
        <v>301.47000000000003</v>
      </c>
    </row>
    <row r="1638" spans="1:4">
      <c r="A1638" s="373">
        <v>40387</v>
      </c>
      <c r="B1638" s="374" t="s">
        <v>2221</v>
      </c>
      <c r="C1638" s="375" t="s">
        <v>731</v>
      </c>
      <c r="D1638" s="376">
        <v>153.5</v>
      </c>
    </row>
    <row r="1639" spans="1:4">
      <c r="A1639" s="373">
        <v>40380</v>
      </c>
      <c r="B1639" s="374" t="s">
        <v>2222</v>
      </c>
      <c r="C1639" s="375" t="s">
        <v>731</v>
      </c>
      <c r="D1639" s="376">
        <v>31.18</v>
      </c>
    </row>
    <row r="1640" spans="1:4">
      <c r="A1640" s="373">
        <v>40390</v>
      </c>
      <c r="B1640" s="374" t="s">
        <v>2223</v>
      </c>
      <c r="C1640" s="375" t="s">
        <v>731</v>
      </c>
      <c r="D1640" s="376">
        <v>634.94000000000005</v>
      </c>
    </row>
    <row r="1641" spans="1:4">
      <c r="A1641" s="373">
        <v>40413</v>
      </c>
      <c r="B1641" s="374" t="s">
        <v>2224</v>
      </c>
      <c r="C1641" s="375" t="s">
        <v>731</v>
      </c>
      <c r="D1641" s="376">
        <v>25.41</v>
      </c>
    </row>
    <row r="1642" spans="1:4">
      <c r="A1642" s="373">
        <v>40415</v>
      </c>
      <c r="B1642" s="374" t="s">
        <v>2225</v>
      </c>
      <c r="C1642" s="375" t="s">
        <v>731</v>
      </c>
      <c r="D1642" s="376">
        <v>36.21</v>
      </c>
    </row>
    <row r="1643" spans="1:4">
      <c r="A1643" s="373">
        <v>40417</v>
      </c>
      <c r="B1643" s="374" t="s">
        <v>2226</v>
      </c>
      <c r="C1643" s="375" t="s">
        <v>731</v>
      </c>
      <c r="D1643" s="376">
        <v>42.72</v>
      </c>
    </row>
    <row r="1644" spans="1:4">
      <c r="A1644" s="373">
        <v>39271</v>
      </c>
      <c r="B1644" s="374" t="s">
        <v>2227</v>
      </c>
      <c r="C1644" s="375" t="s">
        <v>731</v>
      </c>
      <c r="D1644" s="376">
        <v>3.01</v>
      </c>
    </row>
    <row r="1645" spans="1:4">
      <c r="A1645" s="373">
        <v>39273</v>
      </c>
      <c r="B1645" s="374" t="s">
        <v>2228</v>
      </c>
      <c r="C1645" s="375" t="s">
        <v>731</v>
      </c>
      <c r="D1645" s="376">
        <v>5.12</v>
      </c>
    </row>
    <row r="1646" spans="1:4">
      <c r="A1646" s="373">
        <v>39272</v>
      </c>
      <c r="B1646" s="374" t="s">
        <v>2229</v>
      </c>
      <c r="C1646" s="375" t="s">
        <v>731</v>
      </c>
      <c r="D1646" s="376">
        <v>3.7</v>
      </c>
    </row>
    <row r="1647" spans="1:4">
      <c r="A1647" s="373">
        <v>1875</v>
      </c>
      <c r="B1647" s="374" t="s">
        <v>2230</v>
      </c>
      <c r="C1647" s="375" t="s">
        <v>731</v>
      </c>
      <c r="D1647" s="376">
        <v>8.18</v>
      </c>
    </row>
    <row r="1648" spans="1:4">
      <c r="A1648" s="373">
        <v>1874</v>
      </c>
      <c r="B1648" s="374" t="s">
        <v>2231</v>
      </c>
      <c r="C1648" s="375" t="s">
        <v>731</v>
      </c>
      <c r="D1648" s="376">
        <v>6.75</v>
      </c>
    </row>
    <row r="1649" spans="1:4">
      <c r="A1649" s="373">
        <v>1870</v>
      </c>
      <c r="B1649" s="374" t="s">
        <v>2232</v>
      </c>
      <c r="C1649" s="375" t="s">
        <v>731</v>
      </c>
      <c r="D1649" s="376">
        <v>3.9</v>
      </c>
    </row>
    <row r="1650" spans="1:4">
      <c r="A1650" s="373">
        <v>1884</v>
      </c>
      <c r="B1650" s="374" t="s">
        <v>2233</v>
      </c>
      <c r="C1650" s="375" t="s">
        <v>731</v>
      </c>
      <c r="D1650" s="376">
        <v>5.99</v>
      </c>
    </row>
    <row r="1651" spans="1:4">
      <c r="A1651" s="373">
        <v>1887</v>
      </c>
      <c r="B1651" s="374" t="s">
        <v>2234</v>
      </c>
      <c r="C1651" s="375" t="s">
        <v>731</v>
      </c>
      <c r="D1651" s="376">
        <v>33.909999999999997</v>
      </c>
    </row>
    <row r="1652" spans="1:4">
      <c r="A1652" s="373">
        <v>1876</v>
      </c>
      <c r="B1652" s="374" t="s">
        <v>2235</v>
      </c>
      <c r="C1652" s="375" t="s">
        <v>731</v>
      </c>
      <c r="D1652" s="376">
        <v>13.29</v>
      </c>
    </row>
    <row r="1653" spans="1:4">
      <c r="A1653" s="373">
        <v>1879</v>
      </c>
      <c r="B1653" s="374" t="s">
        <v>2236</v>
      </c>
      <c r="C1653" s="375" t="s">
        <v>731</v>
      </c>
      <c r="D1653" s="376">
        <v>3.95</v>
      </c>
    </row>
    <row r="1654" spans="1:4">
      <c r="A1654" s="373">
        <v>1877</v>
      </c>
      <c r="B1654" s="374" t="s">
        <v>2237</v>
      </c>
      <c r="C1654" s="375" t="s">
        <v>731</v>
      </c>
      <c r="D1654" s="376">
        <v>33.950000000000003</v>
      </c>
    </row>
    <row r="1655" spans="1:4">
      <c r="A1655" s="373">
        <v>1878</v>
      </c>
      <c r="B1655" s="374" t="s">
        <v>2238</v>
      </c>
      <c r="C1655" s="375" t="s">
        <v>731</v>
      </c>
      <c r="D1655" s="376">
        <v>68.22</v>
      </c>
    </row>
    <row r="1656" spans="1:4" ht="30">
      <c r="A1656" s="373">
        <v>2621</v>
      </c>
      <c r="B1656" s="374" t="s">
        <v>2239</v>
      </c>
      <c r="C1656" s="375" t="s">
        <v>731</v>
      </c>
      <c r="D1656" s="376">
        <v>174.01</v>
      </c>
    </row>
    <row r="1657" spans="1:4" ht="30">
      <c r="A1657" s="373">
        <v>2616</v>
      </c>
      <c r="B1657" s="374" t="s">
        <v>2240</v>
      </c>
      <c r="C1657" s="375" t="s">
        <v>731</v>
      </c>
      <c r="D1657" s="376">
        <v>4.92</v>
      </c>
    </row>
    <row r="1658" spans="1:4" ht="30">
      <c r="A1658" s="373">
        <v>2633</v>
      </c>
      <c r="B1658" s="374" t="s">
        <v>2241</v>
      </c>
      <c r="C1658" s="375" t="s">
        <v>731</v>
      </c>
      <c r="D1658" s="376">
        <v>5.57</v>
      </c>
    </row>
    <row r="1659" spans="1:4" ht="30">
      <c r="A1659" s="373">
        <v>2617</v>
      </c>
      <c r="B1659" s="374" t="s">
        <v>2242</v>
      </c>
      <c r="C1659" s="375" t="s">
        <v>731</v>
      </c>
      <c r="D1659" s="376">
        <v>7.57</v>
      </c>
    </row>
    <row r="1660" spans="1:4" ht="30">
      <c r="A1660" s="373">
        <v>2618</v>
      </c>
      <c r="B1660" s="374" t="s">
        <v>2243</v>
      </c>
      <c r="C1660" s="375" t="s">
        <v>731</v>
      </c>
      <c r="D1660" s="376">
        <v>17.23</v>
      </c>
    </row>
    <row r="1661" spans="1:4" ht="30">
      <c r="A1661" s="373">
        <v>2632</v>
      </c>
      <c r="B1661" s="374" t="s">
        <v>2244</v>
      </c>
      <c r="C1661" s="375" t="s">
        <v>731</v>
      </c>
      <c r="D1661" s="376">
        <v>21.02</v>
      </c>
    </row>
    <row r="1662" spans="1:4" ht="30">
      <c r="A1662" s="373">
        <v>2631</v>
      </c>
      <c r="B1662" s="374" t="s">
        <v>2245</v>
      </c>
      <c r="C1662" s="375" t="s">
        <v>731</v>
      </c>
      <c r="D1662" s="376">
        <v>30.86</v>
      </c>
    </row>
    <row r="1663" spans="1:4" ht="30">
      <c r="A1663" s="373">
        <v>2619</v>
      </c>
      <c r="B1663" s="374" t="s">
        <v>2246</v>
      </c>
      <c r="C1663" s="375" t="s">
        <v>731</v>
      </c>
      <c r="D1663" s="376">
        <v>78.150000000000006</v>
      </c>
    </row>
    <row r="1664" spans="1:4" ht="30">
      <c r="A1664" s="373">
        <v>2620</v>
      </c>
      <c r="B1664" s="374" t="s">
        <v>2247</v>
      </c>
      <c r="C1664" s="375" t="s">
        <v>731</v>
      </c>
      <c r="D1664" s="376">
        <v>102.6</v>
      </c>
    </row>
    <row r="1665" spans="1:4">
      <c r="A1665" s="373">
        <v>44472</v>
      </c>
      <c r="B1665" s="374" t="s">
        <v>2248</v>
      </c>
      <c r="C1665" s="375" t="s">
        <v>731</v>
      </c>
      <c r="D1665" s="376">
        <v>62.9</v>
      </c>
    </row>
    <row r="1666" spans="1:4" ht="30">
      <c r="A1666" s="373">
        <v>38369</v>
      </c>
      <c r="B1666" s="374" t="s">
        <v>2249</v>
      </c>
      <c r="C1666" s="375" t="s">
        <v>731</v>
      </c>
      <c r="D1666" s="376">
        <v>17</v>
      </c>
    </row>
    <row r="1667" spans="1:4">
      <c r="A1667" s="373">
        <v>38370</v>
      </c>
      <c r="B1667" s="374" t="s">
        <v>2250</v>
      </c>
      <c r="C1667" s="375" t="s">
        <v>731</v>
      </c>
      <c r="D1667" s="376">
        <v>17</v>
      </c>
    </row>
    <row r="1668" spans="1:4">
      <c r="A1668" s="373">
        <v>38372</v>
      </c>
      <c r="B1668" s="374" t="s">
        <v>2251</v>
      </c>
      <c r="C1668" s="375" t="s">
        <v>731</v>
      </c>
      <c r="D1668" s="376">
        <v>18.440000000000001</v>
      </c>
    </row>
    <row r="1669" spans="1:4">
      <c r="A1669" s="373">
        <v>2357</v>
      </c>
      <c r="B1669" s="374" t="s">
        <v>13727</v>
      </c>
      <c r="C1669" s="375" t="s">
        <v>870</v>
      </c>
      <c r="D1669" s="376">
        <v>10.6</v>
      </c>
    </row>
    <row r="1670" spans="1:4">
      <c r="A1670" s="373">
        <v>40806</v>
      </c>
      <c r="B1670" s="374" t="s">
        <v>2252</v>
      </c>
      <c r="C1670" s="375" t="s">
        <v>872</v>
      </c>
      <c r="D1670" s="376">
        <v>1857.75</v>
      </c>
    </row>
    <row r="1671" spans="1:4">
      <c r="A1671" s="373">
        <v>2355</v>
      </c>
      <c r="B1671" s="374" t="s">
        <v>13728</v>
      </c>
      <c r="C1671" s="375" t="s">
        <v>870</v>
      </c>
      <c r="D1671" s="376">
        <v>32.21</v>
      </c>
    </row>
    <row r="1672" spans="1:4">
      <c r="A1672" s="373">
        <v>40805</v>
      </c>
      <c r="B1672" s="374" t="s">
        <v>2253</v>
      </c>
      <c r="C1672" s="375" t="s">
        <v>872</v>
      </c>
      <c r="D1672" s="376">
        <v>5639.19</v>
      </c>
    </row>
    <row r="1673" spans="1:4">
      <c r="A1673" s="373">
        <v>2358</v>
      </c>
      <c r="B1673" s="374" t="s">
        <v>13729</v>
      </c>
      <c r="C1673" s="375" t="s">
        <v>870</v>
      </c>
      <c r="D1673" s="376">
        <v>17.059999999999999</v>
      </c>
    </row>
    <row r="1674" spans="1:4">
      <c r="A1674" s="373">
        <v>40807</v>
      </c>
      <c r="B1674" s="374" t="s">
        <v>2254</v>
      </c>
      <c r="C1674" s="375" t="s">
        <v>872</v>
      </c>
      <c r="D1674" s="376">
        <v>2987.17</v>
      </c>
    </row>
    <row r="1675" spans="1:4">
      <c r="A1675" s="373">
        <v>2359</v>
      </c>
      <c r="B1675" s="374" t="s">
        <v>13730</v>
      </c>
      <c r="C1675" s="375" t="s">
        <v>870</v>
      </c>
      <c r="D1675" s="376">
        <v>14.4</v>
      </c>
    </row>
    <row r="1676" spans="1:4">
      <c r="A1676" s="373">
        <v>40808</v>
      </c>
      <c r="B1676" s="374" t="s">
        <v>2255</v>
      </c>
      <c r="C1676" s="375" t="s">
        <v>872</v>
      </c>
      <c r="D1676" s="376">
        <v>2522.59</v>
      </c>
    </row>
    <row r="1677" spans="1:4">
      <c r="A1677" s="373">
        <v>44330</v>
      </c>
      <c r="B1677" s="374" t="s">
        <v>2256</v>
      </c>
      <c r="C1677" s="375" t="s">
        <v>781</v>
      </c>
      <c r="D1677" s="376">
        <v>9.34</v>
      </c>
    </row>
    <row r="1678" spans="1:4">
      <c r="A1678" s="373">
        <v>43144</v>
      </c>
      <c r="B1678" s="374" t="s">
        <v>2257</v>
      </c>
      <c r="C1678" s="375" t="s">
        <v>779</v>
      </c>
      <c r="D1678" s="376">
        <v>33.86</v>
      </c>
    </row>
    <row r="1679" spans="1:4">
      <c r="A1679" s="373">
        <v>39397</v>
      </c>
      <c r="B1679" s="374" t="s">
        <v>2258</v>
      </c>
      <c r="C1679" s="375" t="s">
        <v>781</v>
      </c>
      <c r="D1679" s="376">
        <v>15.43</v>
      </c>
    </row>
    <row r="1680" spans="1:4" ht="30">
      <c r="A1680" s="373">
        <v>2692</v>
      </c>
      <c r="B1680" s="374" t="s">
        <v>2259</v>
      </c>
      <c r="C1680" s="375" t="s">
        <v>781</v>
      </c>
      <c r="D1680" s="376">
        <v>6.22</v>
      </c>
    </row>
    <row r="1681" spans="1:4">
      <c r="A1681" s="373">
        <v>44329</v>
      </c>
      <c r="B1681" s="374" t="s">
        <v>2260</v>
      </c>
      <c r="C1681" s="375" t="s">
        <v>781</v>
      </c>
      <c r="D1681" s="376">
        <v>12.24</v>
      </c>
    </row>
    <row r="1682" spans="1:4">
      <c r="A1682" s="373">
        <v>5318</v>
      </c>
      <c r="B1682" s="374" t="s">
        <v>2261</v>
      </c>
      <c r="C1682" s="375" t="s">
        <v>781</v>
      </c>
      <c r="D1682" s="376">
        <v>19.8</v>
      </c>
    </row>
    <row r="1683" spans="1:4">
      <c r="A1683" s="373">
        <v>5330</v>
      </c>
      <c r="B1683" s="374" t="s">
        <v>2262</v>
      </c>
      <c r="C1683" s="375" t="s">
        <v>781</v>
      </c>
      <c r="D1683" s="376">
        <v>45.13</v>
      </c>
    </row>
    <row r="1684" spans="1:4">
      <c r="A1684" s="373">
        <v>44532</v>
      </c>
      <c r="B1684" s="374" t="s">
        <v>2263</v>
      </c>
      <c r="C1684" s="375" t="s">
        <v>731</v>
      </c>
      <c r="D1684" s="376">
        <v>36.979999999999997</v>
      </c>
    </row>
    <row r="1685" spans="1:4" ht="30">
      <c r="A1685" s="373">
        <v>44531</v>
      </c>
      <c r="B1685" s="374" t="s">
        <v>2264</v>
      </c>
      <c r="C1685" s="375" t="s">
        <v>731</v>
      </c>
      <c r="D1685" s="376">
        <v>117.52</v>
      </c>
    </row>
    <row r="1686" spans="1:4" ht="30">
      <c r="A1686" s="373">
        <v>38140</v>
      </c>
      <c r="B1686" s="374" t="s">
        <v>2265</v>
      </c>
      <c r="C1686" s="375" t="s">
        <v>731</v>
      </c>
      <c r="D1686" s="376">
        <v>28.5</v>
      </c>
    </row>
    <row r="1687" spans="1:4" ht="30">
      <c r="A1687" s="373">
        <v>13887</v>
      </c>
      <c r="B1687" s="374" t="s">
        <v>2266</v>
      </c>
      <c r="C1687" s="375" t="s">
        <v>731</v>
      </c>
      <c r="D1687" s="376">
        <v>674.76</v>
      </c>
    </row>
    <row r="1688" spans="1:4">
      <c r="A1688" s="373">
        <v>44495</v>
      </c>
      <c r="B1688" s="374" t="s">
        <v>2267</v>
      </c>
      <c r="C1688" s="375" t="s">
        <v>731</v>
      </c>
      <c r="D1688" s="376">
        <v>30.03</v>
      </c>
    </row>
    <row r="1689" spans="1:4" ht="30">
      <c r="A1689" s="373">
        <v>44533</v>
      </c>
      <c r="B1689" s="374" t="s">
        <v>2268</v>
      </c>
      <c r="C1689" s="375" t="s">
        <v>731</v>
      </c>
      <c r="D1689" s="376">
        <v>28.36</v>
      </c>
    </row>
    <row r="1690" spans="1:4">
      <c r="A1690" s="373">
        <v>44534</v>
      </c>
      <c r="B1690" s="374" t="s">
        <v>2269</v>
      </c>
      <c r="C1690" s="375" t="s">
        <v>731</v>
      </c>
      <c r="D1690" s="376">
        <v>7.39</v>
      </c>
    </row>
    <row r="1691" spans="1:4">
      <c r="A1691" s="373">
        <v>34544</v>
      </c>
      <c r="B1691" s="374" t="s">
        <v>2270</v>
      </c>
      <c r="C1691" s="375" t="s">
        <v>731</v>
      </c>
      <c r="D1691" s="376">
        <v>1520.79</v>
      </c>
    </row>
    <row r="1692" spans="1:4" ht="30">
      <c r="A1692" s="373">
        <v>34729</v>
      </c>
      <c r="B1692" s="374" t="s">
        <v>2271</v>
      </c>
      <c r="C1692" s="375" t="s">
        <v>731</v>
      </c>
      <c r="D1692" s="376">
        <v>1196.33</v>
      </c>
    </row>
    <row r="1693" spans="1:4" ht="30">
      <c r="A1693" s="373">
        <v>34734</v>
      </c>
      <c r="B1693" s="374" t="s">
        <v>2272</v>
      </c>
      <c r="C1693" s="375" t="s">
        <v>731</v>
      </c>
      <c r="D1693" s="376">
        <v>1852.31</v>
      </c>
    </row>
    <row r="1694" spans="1:4" ht="30">
      <c r="A1694" s="373">
        <v>34738</v>
      </c>
      <c r="B1694" s="374" t="s">
        <v>2273</v>
      </c>
      <c r="C1694" s="375" t="s">
        <v>731</v>
      </c>
      <c r="D1694" s="376">
        <v>4327.57</v>
      </c>
    </row>
    <row r="1695" spans="1:4">
      <c r="A1695" s="373">
        <v>2391</v>
      </c>
      <c r="B1695" s="374" t="s">
        <v>2274</v>
      </c>
      <c r="C1695" s="375" t="s">
        <v>731</v>
      </c>
      <c r="D1695" s="376">
        <v>351.97</v>
      </c>
    </row>
    <row r="1696" spans="1:4">
      <c r="A1696" s="373">
        <v>2374</v>
      </c>
      <c r="B1696" s="374" t="s">
        <v>2275</v>
      </c>
      <c r="C1696" s="375" t="s">
        <v>731</v>
      </c>
      <c r="D1696" s="376">
        <v>399.3</v>
      </c>
    </row>
    <row r="1697" spans="1:4">
      <c r="A1697" s="373">
        <v>2377</v>
      </c>
      <c r="B1697" s="374" t="s">
        <v>2276</v>
      </c>
      <c r="C1697" s="375" t="s">
        <v>731</v>
      </c>
      <c r="D1697" s="376">
        <v>560.38</v>
      </c>
    </row>
    <row r="1698" spans="1:4">
      <c r="A1698" s="373">
        <v>2393</v>
      </c>
      <c r="B1698" s="374" t="s">
        <v>2277</v>
      </c>
      <c r="C1698" s="375" t="s">
        <v>731</v>
      </c>
      <c r="D1698" s="376">
        <v>938.43</v>
      </c>
    </row>
    <row r="1699" spans="1:4">
      <c r="A1699" s="373">
        <v>34705</v>
      </c>
      <c r="B1699" s="374" t="s">
        <v>2278</v>
      </c>
      <c r="C1699" s="375" t="s">
        <v>731</v>
      </c>
      <c r="D1699" s="376">
        <v>820.79</v>
      </c>
    </row>
    <row r="1700" spans="1:4">
      <c r="A1700" s="373">
        <v>34707</v>
      </c>
      <c r="B1700" s="374" t="s">
        <v>2279</v>
      </c>
      <c r="C1700" s="375" t="s">
        <v>731</v>
      </c>
      <c r="D1700" s="376">
        <v>1520.94</v>
      </c>
    </row>
    <row r="1701" spans="1:4">
      <c r="A1701" s="373">
        <v>2378</v>
      </c>
      <c r="B1701" s="374" t="s">
        <v>2280</v>
      </c>
      <c r="C1701" s="375" t="s">
        <v>731</v>
      </c>
      <c r="D1701" s="376">
        <v>1289.06</v>
      </c>
    </row>
    <row r="1702" spans="1:4">
      <c r="A1702" s="373">
        <v>2379</v>
      </c>
      <c r="B1702" s="374" t="s">
        <v>2281</v>
      </c>
      <c r="C1702" s="375" t="s">
        <v>731</v>
      </c>
      <c r="D1702" s="376">
        <v>1289.06</v>
      </c>
    </row>
    <row r="1703" spans="1:4">
      <c r="A1703" s="373">
        <v>2376</v>
      </c>
      <c r="B1703" s="374" t="s">
        <v>2282</v>
      </c>
      <c r="C1703" s="375" t="s">
        <v>731</v>
      </c>
      <c r="D1703" s="376">
        <v>2123.08</v>
      </c>
    </row>
    <row r="1704" spans="1:4">
      <c r="A1704" s="373">
        <v>2394</v>
      </c>
      <c r="B1704" s="374" t="s">
        <v>2283</v>
      </c>
      <c r="C1704" s="375" t="s">
        <v>731</v>
      </c>
      <c r="D1704" s="376">
        <v>4538.75</v>
      </c>
    </row>
    <row r="1705" spans="1:4">
      <c r="A1705" s="373">
        <v>34686</v>
      </c>
      <c r="B1705" s="374" t="s">
        <v>2284</v>
      </c>
      <c r="C1705" s="375" t="s">
        <v>731</v>
      </c>
      <c r="D1705" s="376">
        <v>13.62</v>
      </c>
    </row>
    <row r="1706" spans="1:4">
      <c r="A1706" s="373">
        <v>34616</v>
      </c>
      <c r="B1706" s="374" t="s">
        <v>2285</v>
      </c>
      <c r="C1706" s="375" t="s">
        <v>731</v>
      </c>
      <c r="D1706" s="376">
        <v>52.67</v>
      </c>
    </row>
    <row r="1707" spans="1:4">
      <c r="A1707" s="373">
        <v>34623</v>
      </c>
      <c r="B1707" s="374" t="s">
        <v>2286</v>
      </c>
      <c r="C1707" s="375" t="s">
        <v>731</v>
      </c>
      <c r="D1707" s="376">
        <v>51.86</v>
      </c>
    </row>
    <row r="1708" spans="1:4">
      <c r="A1708" s="373">
        <v>34628</v>
      </c>
      <c r="B1708" s="374" t="s">
        <v>2287</v>
      </c>
      <c r="C1708" s="375" t="s">
        <v>731</v>
      </c>
      <c r="D1708" s="376">
        <v>74.28</v>
      </c>
    </row>
    <row r="1709" spans="1:4">
      <c r="A1709" s="373">
        <v>34653</v>
      </c>
      <c r="B1709" s="374" t="s">
        <v>2288</v>
      </c>
      <c r="C1709" s="375" t="s">
        <v>731</v>
      </c>
      <c r="D1709" s="376">
        <v>9.19</v>
      </c>
    </row>
    <row r="1710" spans="1:4">
      <c r="A1710" s="373">
        <v>34688</v>
      </c>
      <c r="B1710" s="374" t="s">
        <v>2289</v>
      </c>
      <c r="C1710" s="375" t="s">
        <v>731</v>
      </c>
      <c r="D1710" s="376">
        <v>16.649999999999999</v>
      </c>
    </row>
    <row r="1711" spans="1:4">
      <c r="A1711" s="373">
        <v>34709</v>
      </c>
      <c r="B1711" s="374" t="s">
        <v>2290</v>
      </c>
      <c r="C1711" s="375" t="s">
        <v>731</v>
      </c>
      <c r="D1711" s="376">
        <v>64.53</v>
      </c>
    </row>
    <row r="1712" spans="1:4">
      <c r="A1712" s="373">
        <v>34714</v>
      </c>
      <c r="B1712" s="374" t="s">
        <v>2291</v>
      </c>
      <c r="C1712" s="375" t="s">
        <v>731</v>
      </c>
      <c r="D1712" s="376">
        <v>77.069999999999993</v>
      </c>
    </row>
    <row r="1713" spans="1:4">
      <c r="A1713" s="373">
        <v>2388</v>
      </c>
      <c r="B1713" s="374" t="s">
        <v>2292</v>
      </c>
      <c r="C1713" s="375" t="s">
        <v>731</v>
      </c>
      <c r="D1713" s="376">
        <v>64.040000000000006</v>
      </c>
    </row>
    <row r="1714" spans="1:4">
      <c r="A1714" s="373">
        <v>34606</v>
      </c>
      <c r="B1714" s="374" t="s">
        <v>2293</v>
      </c>
      <c r="C1714" s="375" t="s">
        <v>731</v>
      </c>
      <c r="D1714" s="376">
        <v>98.24</v>
      </c>
    </row>
    <row r="1715" spans="1:4">
      <c r="A1715" s="373">
        <v>34689</v>
      </c>
      <c r="B1715" s="374" t="s">
        <v>2294</v>
      </c>
      <c r="C1715" s="375" t="s">
        <v>731</v>
      </c>
      <c r="D1715" s="376">
        <v>31.27</v>
      </c>
    </row>
    <row r="1716" spans="1:4">
      <c r="A1716" s="373">
        <v>2370</v>
      </c>
      <c r="B1716" s="374" t="s">
        <v>2295</v>
      </c>
      <c r="C1716" s="375" t="s">
        <v>731</v>
      </c>
      <c r="D1716" s="376">
        <v>11.9</v>
      </c>
    </row>
    <row r="1717" spans="1:4">
      <c r="A1717" s="373">
        <v>2386</v>
      </c>
      <c r="B1717" s="374" t="s">
        <v>2296</v>
      </c>
      <c r="C1717" s="375" t="s">
        <v>731</v>
      </c>
      <c r="D1717" s="376">
        <v>19.96</v>
      </c>
    </row>
    <row r="1718" spans="1:4">
      <c r="A1718" s="373">
        <v>2392</v>
      </c>
      <c r="B1718" s="374" t="s">
        <v>2297</v>
      </c>
      <c r="C1718" s="375" t="s">
        <v>731</v>
      </c>
      <c r="D1718" s="376">
        <v>79.88</v>
      </c>
    </row>
    <row r="1719" spans="1:4">
      <c r="A1719" s="373">
        <v>2373</v>
      </c>
      <c r="B1719" s="374" t="s">
        <v>2298</v>
      </c>
      <c r="C1719" s="375" t="s">
        <v>731</v>
      </c>
      <c r="D1719" s="376">
        <v>112.55</v>
      </c>
    </row>
    <row r="1720" spans="1:4" ht="30">
      <c r="A1720" s="373">
        <v>39465</v>
      </c>
      <c r="B1720" s="374" t="s">
        <v>2299</v>
      </c>
      <c r="C1720" s="375" t="s">
        <v>731</v>
      </c>
      <c r="D1720" s="376">
        <v>68.75</v>
      </c>
    </row>
    <row r="1721" spans="1:4" ht="30">
      <c r="A1721" s="373">
        <v>39466</v>
      </c>
      <c r="B1721" s="374" t="s">
        <v>2300</v>
      </c>
      <c r="C1721" s="375" t="s">
        <v>731</v>
      </c>
      <c r="D1721" s="376">
        <v>77.349999999999994</v>
      </c>
    </row>
    <row r="1722" spans="1:4" ht="30">
      <c r="A1722" s="373">
        <v>39467</v>
      </c>
      <c r="B1722" s="374" t="s">
        <v>2301</v>
      </c>
      <c r="C1722" s="375" t="s">
        <v>731</v>
      </c>
      <c r="D1722" s="376">
        <v>98.94</v>
      </c>
    </row>
    <row r="1723" spans="1:4" ht="30">
      <c r="A1723" s="373">
        <v>39468</v>
      </c>
      <c r="B1723" s="374" t="s">
        <v>2302</v>
      </c>
      <c r="C1723" s="375" t="s">
        <v>731</v>
      </c>
      <c r="D1723" s="376">
        <v>175.86</v>
      </c>
    </row>
    <row r="1724" spans="1:4" ht="30">
      <c r="A1724" s="373">
        <v>39469</v>
      </c>
      <c r="B1724" s="374" t="s">
        <v>2303</v>
      </c>
      <c r="C1724" s="375" t="s">
        <v>731</v>
      </c>
      <c r="D1724" s="376">
        <v>71.63</v>
      </c>
    </row>
    <row r="1725" spans="1:4" ht="30">
      <c r="A1725" s="373">
        <v>39470</v>
      </c>
      <c r="B1725" s="374" t="s">
        <v>2304</v>
      </c>
      <c r="C1725" s="375" t="s">
        <v>731</v>
      </c>
      <c r="D1725" s="376">
        <v>88.02</v>
      </c>
    </row>
    <row r="1726" spans="1:4" ht="30">
      <c r="A1726" s="373">
        <v>39471</v>
      </c>
      <c r="B1726" s="374" t="s">
        <v>2305</v>
      </c>
      <c r="C1726" s="375" t="s">
        <v>731</v>
      </c>
      <c r="D1726" s="376">
        <v>105.77</v>
      </c>
    </row>
    <row r="1727" spans="1:4" ht="30">
      <c r="A1727" s="373">
        <v>39472</v>
      </c>
      <c r="B1727" s="374" t="s">
        <v>2306</v>
      </c>
      <c r="C1727" s="375" t="s">
        <v>731</v>
      </c>
      <c r="D1727" s="376">
        <v>183.78</v>
      </c>
    </row>
    <row r="1728" spans="1:4" ht="30">
      <c r="A1728" s="373">
        <v>39473</v>
      </c>
      <c r="B1728" s="374" t="s">
        <v>2307</v>
      </c>
      <c r="C1728" s="375" t="s">
        <v>731</v>
      </c>
      <c r="D1728" s="376">
        <v>118.72</v>
      </c>
    </row>
    <row r="1729" spans="1:4" ht="30">
      <c r="A1729" s="373">
        <v>39474</v>
      </c>
      <c r="B1729" s="374" t="s">
        <v>2308</v>
      </c>
      <c r="C1729" s="375" t="s">
        <v>731</v>
      </c>
      <c r="D1729" s="376">
        <v>126.56</v>
      </c>
    </row>
    <row r="1730" spans="1:4" ht="30">
      <c r="A1730" s="373">
        <v>39475</v>
      </c>
      <c r="B1730" s="374" t="s">
        <v>2309</v>
      </c>
      <c r="C1730" s="375" t="s">
        <v>731</v>
      </c>
      <c r="D1730" s="376">
        <v>143.6</v>
      </c>
    </row>
    <row r="1731" spans="1:4" ht="30">
      <c r="A1731" s="373">
        <v>39476</v>
      </c>
      <c r="B1731" s="374" t="s">
        <v>2310</v>
      </c>
      <c r="C1731" s="375" t="s">
        <v>731</v>
      </c>
      <c r="D1731" s="376">
        <v>270.32</v>
      </c>
    </row>
    <row r="1732" spans="1:4" ht="30">
      <c r="A1732" s="373">
        <v>39477</v>
      </c>
      <c r="B1732" s="374" t="s">
        <v>2311</v>
      </c>
      <c r="C1732" s="375" t="s">
        <v>731</v>
      </c>
      <c r="D1732" s="376">
        <v>132.44999999999999</v>
      </c>
    </row>
    <row r="1733" spans="1:4" ht="30">
      <c r="A1733" s="373">
        <v>39478</v>
      </c>
      <c r="B1733" s="374" t="s">
        <v>2312</v>
      </c>
      <c r="C1733" s="375" t="s">
        <v>731</v>
      </c>
      <c r="D1733" s="376">
        <v>136.55000000000001</v>
      </c>
    </row>
    <row r="1734" spans="1:4" ht="30">
      <c r="A1734" s="373">
        <v>39479</v>
      </c>
      <c r="B1734" s="374" t="s">
        <v>2313</v>
      </c>
      <c r="C1734" s="375" t="s">
        <v>731</v>
      </c>
      <c r="D1734" s="376">
        <v>160.88</v>
      </c>
    </row>
    <row r="1735" spans="1:4" ht="30">
      <c r="A1735" s="373">
        <v>39480</v>
      </c>
      <c r="B1735" s="374" t="s">
        <v>2314</v>
      </c>
      <c r="C1735" s="375" t="s">
        <v>731</v>
      </c>
      <c r="D1735" s="376">
        <v>331.98</v>
      </c>
    </row>
    <row r="1736" spans="1:4">
      <c r="A1736" s="373">
        <v>39459</v>
      </c>
      <c r="B1736" s="374" t="s">
        <v>2315</v>
      </c>
      <c r="C1736" s="375" t="s">
        <v>731</v>
      </c>
      <c r="D1736" s="376">
        <v>281.77</v>
      </c>
    </row>
    <row r="1737" spans="1:4">
      <c r="A1737" s="373">
        <v>39445</v>
      </c>
      <c r="B1737" s="374" t="s">
        <v>2316</v>
      </c>
      <c r="C1737" s="375" t="s">
        <v>731</v>
      </c>
      <c r="D1737" s="376">
        <v>141.47</v>
      </c>
    </row>
    <row r="1738" spans="1:4">
      <c r="A1738" s="373">
        <v>39446</v>
      </c>
      <c r="B1738" s="374" t="s">
        <v>2317</v>
      </c>
      <c r="C1738" s="375" t="s">
        <v>731</v>
      </c>
      <c r="D1738" s="376">
        <v>143.99</v>
      </c>
    </row>
    <row r="1739" spans="1:4">
      <c r="A1739" s="373">
        <v>39447</v>
      </c>
      <c r="B1739" s="374" t="s">
        <v>2318</v>
      </c>
      <c r="C1739" s="375" t="s">
        <v>731</v>
      </c>
      <c r="D1739" s="376">
        <v>153.97999999999999</v>
      </c>
    </row>
    <row r="1740" spans="1:4">
      <c r="A1740" s="373">
        <v>39448</v>
      </c>
      <c r="B1740" s="374" t="s">
        <v>2319</v>
      </c>
      <c r="C1740" s="375" t="s">
        <v>731</v>
      </c>
      <c r="D1740" s="376">
        <v>262.57</v>
      </c>
    </row>
    <row r="1741" spans="1:4">
      <c r="A1741" s="373">
        <v>39450</v>
      </c>
      <c r="B1741" s="374" t="s">
        <v>2320</v>
      </c>
      <c r="C1741" s="375" t="s">
        <v>731</v>
      </c>
      <c r="D1741" s="376">
        <v>160.19999999999999</v>
      </c>
    </row>
    <row r="1742" spans="1:4">
      <c r="A1742" s="373">
        <v>39451</v>
      </c>
      <c r="B1742" s="374" t="s">
        <v>2321</v>
      </c>
      <c r="C1742" s="375" t="s">
        <v>731</v>
      </c>
      <c r="D1742" s="376">
        <v>174.73</v>
      </c>
    </row>
    <row r="1743" spans="1:4">
      <c r="A1743" s="373">
        <v>39452</v>
      </c>
      <c r="B1743" s="374" t="s">
        <v>2322</v>
      </c>
      <c r="C1743" s="375" t="s">
        <v>731</v>
      </c>
      <c r="D1743" s="376">
        <v>175.77</v>
      </c>
    </row>
    <row r="1744" spans="1:4">
      <c r="A1744" s="373">
        <v>39523</v>
      </c>
      <c r="B1744" s="374" t="s">
        <v>2323</v>
      </c>
      <c r="C1744" s="375" t="s">
        <v>731</v>
      </c>
      <c r="D1744" s="376">
        <v>294.14999999999998</v>
      </c>
    </row>
    <row r="1745" spans="1:4">
      <c r="A1745" s="373">
        <v>39449</v>
      </c>
      <c r="B1745" s="374" t="s">
        <v>2324</v>
      </c>
      <c r="C1745" s="375" t="s">
        <v>731</v>
      </c>
      <c r="D1745" s="376">
        <v>325.75</v>
      </c>
    </row>
    <row r="1746" spans="1:4">
      <c r="A1746" s="373">
        <v>39455</v>
      </c>
      <c r="B1746" s="374" t="s">
        <v>2325</v>
      </c>
      <c r="C1746" s="375" t="s">
        <v>731</v>
      </c>
      <c r="D1746" s="376">
        <v>161.19</v>
      </c>
    </row>
    <row r="1747" spans="1:4">
      <c r="A1747" s="373">
        <v>39456</v>
      </c>
      <c r="B1747" s="374" t="s">
        <v>2326</v>
      </c>
      <c r="C1747" s="375" t="s">
        <v>731</v>
      </c>
      <c r="D1747" s="376">
        <v>161.31</v>
      </c>
    </row>
    <row r="1748" spans="1:4">
      <c r="A1748" s="373">
        <v>39457</v>
      </c>
      <c r="B1748" s="374" t="s">
        <v>2327</v>
      </c>
      <c r="C1748" s="375" t="s">
        <v>731</v>
      </c>
      <c r="D1748" s="376">
        <v>175.85</v>
      </c>
    </row>
    <row r="1749" spans="1:4">
      <c r="A1749" s="373">
        <v>39458</v>
      </c>
      <c r="B1749" s="374" t="s">
        <v>2328</v>
      </c>
      <c r="C1749" s="375" t="s">
        <v>731</v>
      </c>
      <c r="D1749" s="376">
        <v>328.15</v>
      </c>
    </row>
    <row r="1750" spans="1:4">
      <c r="A1750" s="373">
        <v>39464</v>
      </c>
      <c r="B1750" s="374" t="s">
        <v>2329</v>
      </c>
      <c r="C1750" s="375" t="s">
        <v>731</v>
      </c>
      <c r="D1750" s="376">
        <v>527.69000000000005</v>
      </c>
    </row>
    <row r="1751" spans="1:4">
      <c r="A1751" s="373">
        <v>39460</v>
      </c>
      <c r="B1751" s="374" t="s">
        <v>2330</v>
      </c>
      <c r="C1751" s="375" t="s">
        <v>731</v>
      </c>
      <c r="D1751" s="376">
        <v>200.14</v>
      </c>
    </row>
    <row r="1752" spans="1:4">
      <c r="A1752" s="373">
        <v>39461</v>
      </c>
      <c r="B1752" s="374" t="s">
        <v>2331</v>
      </c>
      <c r="C1752" s="375" t="s">
        <v>731</v>
      </c>
      <c r="D1752" s="376">
        <v>234.52</v>
      </c>
    </row>
    <row r="1753" spans="1:4">
      <c r="A1753" s="373">
        <v>39462</v>
      </c>
      <c r="B1753" s="374" t="s">
        <v>2332</v>
      </c>
      <c r="C1753" s="375" t="s">
        <v>731</v>
      </c>
      <c r="D1753" s="376">
        <v>226.02</v>
      </c>
    </row>
    <row r="1754" spans="1:4">
      <c r="A1754" s="373">
        <v>39463</v>
      </c>
      <c r="B1754" s="374" t="s">
        <v>2333</v>
      </c>
      <c r="C1754" s="375" t="s">
        <v>731</v>
      </c>
      <c r="D1754" s="376">
        <v>523.6</v>
      </c>
    </row>
    <row r="1755" spans="1:4">
      <c r="A1755" s="373">
        <v>26039</v>
      </c>
      <c r="B1755" s="374" t="s">
        <v>2334</v>
      </c>
      <c r="C1755" s="375" t="s">
        <v>731</v>
      </c>
      <c r="D1755" s="376">
        <v>358024.62</v>
      </c>
    </row>
    <row r="1756" spans="1:4">
      <c r="A1756" s="373">
        <v>2401</v>
      </c>
      <c r="B1756" s="374" t="s">
        <v>2335</v>
      </c>
      <c r="C1756" s="375" t="s">
        <v>731</v>
      </c>
      <c r="D1756" s="376">
        <v>82349.63</v>
      </c>
    </row>
    <row r="1757" spans="1:4" ht="30">
      <c r="A1757" s="373">
        <v>38870</v>
      </c>
      <c r="B1757" s="374" t="s">
        <v>13731</v>
      </c>
      <c r="C1757" s="375" t="s">
        <v>731</v>
      </c>
      <c r="D1757" s="376">
        <v>29.05</v>
      </c>
    </row>
    <row r="1758" spans="1:4" ht="30">
      <c r="A1758" s="373">
        <v>38869</v>
      </c>
      <c r="B1758" s="374" t="s">
        <v>13732</v>
      </c>
      <c r="C1758" s="375" t="s">
        <v>731</v>
      </c>
      <c r="D1758" s="376">
        <v>19.61</v>
      </c>
    </row>
    <row r="1759" spans="1:4" ht="30">
      <c r="A1759" s="373">
        <v>38872</v>
      </c>
      <c r="B1759" s="374" t="s">
        <v>13733</v>
      </c>
      <c r="C1759" s="375" t="s">
        <v>731</v>
      </c>
      <c r="D1759" s="376">
        <v>37.020000000000003</v>
      </c>
    </row>
    <row r="1760" spans="1:4" ht="30">
      <c r="A1760" s="373">
        <v>38871</v>
      </c>
      <c r="B1760" s="374" t="s">
        <v>13734</v>
      </c>
      <c r="C1760" s="375" t="s">
        <v>731</v>
      </c>
      <c r="D1760" s="376">
        <v>25.59</v>
      </c>
    </row>
    <row r="1761" spans="1:4" ht="30">
      <c r="A1761" s="373">
        <v>39283</v>
      </c>
      <c r="B1761" s="374" t="s">
        <v>13735</v>
      </c>
      <c r="C1761" s="375" t="s">
        <v>731</v>
      </c>
      <c r="D1761" s="376">
        <v>119.89</v>
      </c>
    </row>
    <row r="1762" spans="1:4" ht="30">
      <c r="A1762" s="373">
        <v>39285</v>
      </c>
      <c r="B1762" s="374" t="s">
        <v>13736</v>
      </c>
      <c r="C1762" s="375" t="s">
        <v>731</v>
      </c>
      <c r="D1762" s="376">
        <v>137.03</v>
      </c>
    </row>
    <row r="1763" spans="1:4" ht="30">
      <c r="A1763" s="373">
        <v>39286</v>
      </c>
      <c r="B1763" s="374" t="s">
        <v>13737</v>
      </c>
      <c r="C1763" s="375" t="s">
        <v>731</v>
      </c>
      <c r="D1763" s="376">
        <v>131.33000000000001</v>
      </c>
    </row>
    <row r="1764" spans="1:4" ht="30">
      <c r="A1764" s="373">
        <v>39288</v>
      </c>
      <c r="B1764" s="374" t="s">
        <v>13738</v>
      </c>
      <c r="C1764" s="375" t="s">
        <v>731</v>
      </c>
      <c r="D1764" s="376">
        <v>159.85</v>
      </c>
    </row>
    <row r="1765" spans="1:4" ht="30">
      <c r="A1765" s="373">
        <v>44476</v>
      </c>
      <c r="B1765" s="374" t="s">
        <v>2336</v>
      </c>
      <c r="C1765" s="375" t="s">
        <v>732</v>
      </c>
      <c r="D1765" s="376">
        <v>685.91</v>
      </c>
    </row>
    <row r="1766" spans="1:4">
      <c r="A1766" s="373">
        <v>10629</v>
      </c>
      <c r="B1766" s="374" t="s">
        <v>2337</v>
      </c>
      <c r="C1766" s="375" t="s">
        <v>732</v>
      </c>
      <c r="D1766" s="376">
        <v>762.07</v>
      </c>
    </row>
    <row r="1767" spans="1:4">
      <c r="A1767" s="373">
        <v>10698</v>
      </c>
      <c r="B1767" s="374" t="s">
        <v>2338</v>
      </c>
      <c r="C1767" s="375" t="s">
        <v>732</v>
      </c>
      <c r="D1767" s="376">
        <v>229.56</v>
      </c>
    </row>
    <row r="1768" spans="1:4" ht="30">
      <c r="A1768" s="373">
        <v>40521</v>
      </c>
      <c r="B1768" s="374" t="s">
        <v>2339</v>
      </c>
      <c r="C1768" s="375" t="s">
        <v>731</v>
      </c>
      <c r="D1768" s="376">
        <v>96552.63</v>
      </c>
    </row>
    <row r="1769" spans="1:4" ht="30">
      <c r="A1769" s="373">
        <v>2432</v>
      </c>
      <c r="B1769" s="374" t="s">
        <v>2340</v>
      </c>
      <c r="C1769" s="375" t="s">
        <v>731</v>
      </c>
      <c r="D1769" s="376">
        <v>23</v>
      </c>
    </row>
    <row r="1770" spans="1:4" ht="30">
      <c r="A1770" s="373">
        <v>2433</v>
      </c>
      <c r="B1770" s="374" t="s">
        <v>2341</v>
      </c>
      <c r="C1770" s="375" t="s">
        <v>731</v>
      </c>
      <c r="D1770" s="376">
        <v>7.79</v>
      </c>
    </row>
    <row r="1771" spans="1:4" ht="30">
      <c r="A1771" s="373">
        <v>2418</v>
      </c>
      <c r="B1771" s="374" t="s">
        <v>13739</v>
      </c>
      <c r="C1771" s="375" t="s">
        <v>731</v>
      </c>
      <c r="D1771" s="376">
        <v>10.67</v>
      </c>
    </row>
    <row r="1772" spans="1:4" ht="30">
      <c r="A1772" s="373">
        <v>2420</v>
      </c>
      <c r="B1772" s="374" t="s">
        <v>2342</v>
      </c>
      <c r="C1772" s="375" t="s">
        <v>731</v>
      </c>
      <c r="D1772" s="376">
        <v>13.38</v>
      </c>
    </row>
    <row r="1773" spans="1:4" ht="30">
      <c r="A1773" s="373">
        <v>11447</v>
      </c>
      <c r="B1773" s="374" t="s">
        <v>2343</v>
      </c>
      <c r="C1773" s="375" t="s">
        <v>731</v>
      </c>
      <c r="D1773" s="376">
        <v>26.45</v>
      </c>
    </row>
    <row r="1774" spans="1:4">
      <c r="A1774" s="373">
        <v>11451</v>
      </c>
      <c r="B1774" s="374" t="s">
        <v>2344</v>
      </c>
      <c r="C1774" s="375" t="s">
        <v>731</v>
      </c>
      <c r="D1774" s="376">
        <v>70.900000000000006</v>
      </c>
    </row>
    <row r="1775" spans="1:4">
      <c r="A1775" s="373">
        <v>11116</v>
      </c>
      <c r="B1775" s="374" t="s">
        <v>2345</v>
      </c>
      <c r="C1775" s="375" t="s">
        <v>731</v>
      </c>
      <c r="D1775" s="376">
        <v>844.35</v>
      </c>
    </row>
    <row r="1776" spans="1:4">
      <c r="A1776" s="373">
        <v>38411</v>
      </c>
      <c r="B1776" s="374" t="s">
        <v>2346</v>
      </c>
      <c r="C1776" s="375" t="s">
        <v>731</v>
      </c>
      <c r="D1776" s="376">
        <v>1585.31</v>
      </c>
    </row>
    <row r="1777" spans="1:4">
      <c r="A1777" s="373">
        <v>38189</v>
      </c>
      <c r="B1777" s="374" t="s">
        <v>2347</v>
      </c>
      <c r="C1777" s="375" t="s">
        <v>731</v>
      </c>
      <c r="D1777" s="376">
        <v>137.63999999999999</v>
      </c>
    </row>
    <row r="1778" spans="1:4">
      <c r="A1778" s="373">
        <v>38190</v>
      </c>
      <c r="B1778" s="374" t="s">
        <v>2348</v>
      </c>
      <c r="C1778" s="375" t="s">
        <v>731</v>
      </c>
      <c r="D1778" s="376">
        <v>289.98</v>
      </c>
    </row>
    <row r="1779" spans="1:4" ht="30">
      <c r="A1779" s="373">
        <v>7608</v>
      </c>
      <c r="B1779" s="374" t="s">
        <v>2349</v>
      </c>
      <c r="C1779" s="375" t="s">
        <v>731</v>
      </c>
      <c r="D1779" s="376">
        <v>12.22</v>
      </c>
    </row>
    <row r="1780" spans="1:4">
      <c r="A1780" s="373">
        <v>1370</v>
      </c>
      <c r="B1780" s="374" t="s">
        <v>2350</v>
      </c>
      <c r="C1780" s="375" t="s">
        <v>731</v>
      </c>
      <c r="D1780" s="376">
        <v>103.67</v>
      </c>
    </row>
    <row r="1781" spans="1:4" ht="30">
      <c r="A1781" s="373">
        <v>36516</v>
      </c>
      <c r="B1781" s="374" t="s">
        <v>2351</v>
      </c>
      <c r="C1781" s="375" t="s">
        <v>731</v>
      </c>
      <c r="D1781" s="376">
        <v>142570.07</v>
      </c>
    </row>
    <row r="1782" spans="1:4">
      <c r="A1782" s="373">
        <v>34777</v>
      </c>
      <c r="B1782" s="374" t="s">
        <v>2352</v>
      </c>
      <c r="C1782" s="375" t="s">
        <v>731</v>
      </c>
      <c r="D1782" s="376">
        <v>2.98</v>
      </c>
    </row>
    <row r="1783" spans="1:4" ht="30">
      <c r="A1783" s="373">
        <v>7272</v>
      </c>
      <c r="B1783" s="374" t="s">
        <v>2353</v>
      </c>
      <c r="C1783" s="375" t="s">
        <v>731</v>
      </c>
      <c r="D1783" s="376">
        <v>2.52</v>
      </c>
    </row>
    <row r="1784" spans="1:4">
      <c r="A1784" s="373">
        <v>10605</v>
      </c>
      <c r="B1784" s="374" t="s">
        <v>2354</v>
      </c>
      <c r="C1784" s="375" t="s">
        <v>731</v>
      </c>
      <c r="D1784" s="376">
        <v>4.2</v>
      </c>
    </row>
    <row r="1785" spans="1:4">
      <c r="A1785" s="373">
        <v>10604</v>
      </c>
      <c r="B1785" s="374" t="s">
        <v>2355</v>
      </c>
      <c r="C1785" s="375" t="s">
        <v>731</v>
      </c>
      <c r="D1785" s="376">
        <v>9.7899999999999991</v>
      </c>
    </row>
    <row r="1786" spans="1:4">
      <c r="A1786" s="373">
        <v>672</v>
      </c>
      <c r="B1786" s="374" t="s">
        <v>2356</v>
      </c>
      <c r="C1786" s="375" t="s">
        <v>731</v>
      </c>
      <c r="D1786" s="376">
        <v>13.46</v>
      </c>
    </row>
    <row r="1787" spans="1:4">
      <c r="A1787" s="373">
        <v>668</v>
      </c>
      <c r="B1787" s="374" t="s">
        <v>2357</v>
      </c>
      <c r="C1787" s="375" t="s">
        <v>731</v>
      </c>
      <c r="D1787" s="376">
        <v>16.260000000000002</v>
      </c>
    </row>
    <row r="1788" spans="1:4">
      <c r="A1788" s="373">
        <v>10578</v>
      </c>
      <c r="B1788" s="374" t="s">
        <v>2358</v>
      </c>
      <c r="C1788" s="375" t="s">
        <v>731</v>
      </c>
      <c r="D1788" s="376">
        <v>18.93</v>
      </c>
    </row>
    <row r="1789" spans="1:4">
      <c r="A1789" s="373">
        <v>666</v>
      </c>
      <c r="B1789" s="374" t="s">
        <v>2359</v>
      </c>
      <c r="C1789" s="375" t="s">
        <v>731</v>
      </c>
      <c r="D1789" s="376">
        <v>21.06</v>
      </c>
    </row>
    <row r="1790" spans="1:4">
      <c r="A1790" s="373">
        <v>665</v>
      </c>
      <c r="B1790" s="374" t="s">
        <v>2360</v>
      </c>
      <c r="C1790" s="375" t="s">
        <v>731</v>
      </c>
      <c r="D1790" s="376">
        <v>28.16</v>
      </c>
    </row>
    <row r="1791" spans="1:4">
      <c r="A1791" s="373">
        <v>10577</v>
      </c>
      <c r="B1791" s="374" t="s">
        <v>2361</v>
      </c>
      <c r="C1791" s="375" t="s">
        <v>731</v>
      </c>
      <c r="D1791" s="376">
        <v>24.97</v>
      </c>
    </row>
    <row r="1792" spans="1:4">
      <c r="A1792" s="373">
        <v>10583</v>
      </c>
      <c r="B1792" s="374" t="s">
        <v>2362</v>
      </c>
      <c r="C1792" s="375" t="s">
        <v>731</v>
      </c>
      <c r="D1792" s="376">
        <v>12.97</v>
      </c>
    </row>
    <row r="1793" spans="1:4">
      <c r="A1793" s="373">
        <v>10579</v>
      </c>
      <c r="B1793" s="374" t="s">
        <v>2363</v>
      </c>
      <c r="C1793" s="375" t="s">
        <v>731</v>
      </c>
      <c r="D1793" s="376">
        <v>22.62</v>
      </c>
    </row>
    <row r="1794" spans="1:4">
      <c r="A1794" s="373">
        <v>10582</v>
      </c>
      <c r="B1794" s="374" t="s">
        <v>2364</v>
      </c>
      <c r="C1794" s="375" t="s">
        <v>731</v>
      </c>
      <c r="D1794" s="376">
        <v>11.42</v>
      </c>
    </row>
    <row r="1795" spans="1:4">
      <c r="A1795" s="373">
        <v>2436</v>
      </c>
      <c r="B1795" s="374" t="s">
        <v>13740</v>
      </c>
      <c r="C1795" s="375" t="s">
        <v>870</v>
      </c>
      <c r="D1795" s="376">
        <v>20.82</v>
      </c>
    </row>
    <row r="1796" spans="1:4">
      <c r="A1796" s="373">
        <v>40918</v>
      </c>
      <c r="B1796" s="374" t="s">
        <v>2365</v>
      </c>
      <c r="C1796" s="375" t="s">
        <v>872</v>
      </c>
      <c r="D1796" s="376">
        <v>3643.51</v>
      </c>
    </row>
    <row r="1797" spans="1:4">
      <c r="A1797" s="373">
        <v>2439</v>
      </c>
      <c r="B1797" s="374" t="s">
        <v>13741</v>
      </c>
      <c r="C1797" s="375" t="s">
        <v>870</v>
      </c>
      <c r="D1797" s="376">
        <v>22.84</v>
      </c>
    </row>
    <row r="1798" spans="1:4">
      <c r="A1798" s="373">
        <v>40923</v>
      </c>
      <c r="B1798" s="374" t="s">
        <v>2366</v>
      </c>
      <c r="C1798" s="375" t="s">
        <v>872</v>
      </c>
      <c r="D1798" s="376">
        <v>3997.55</v>
      </c>
    </row>
    <row r="1799" spans="1:4">
      <c r="A1799" s="373">
        <v>10998</v>
      </c>
      <c r="B1799" s="374" t="s">
        <v>2367</v>
      </c>
      <c r="C1799" s="375" t="s">
        <v>779</v>
      </c>
      <c r="D1799" s="376">
        <v>40.35</v>
      </c>
    </row>
    <row r="1800" spans="1:4">
      <c r="A1800" s="373">
        <v>11002</v>
      </c>
      <c r="B1800" s="374" t="s">
        <v>2368</v>
      </c>
      <c r="C1800" s="375" t="s">
        <v>779</v>
      </c>
      <c r="D1800" s="376">
        <v>36.97</v>
      </c>
    </row>
    <row r="1801" spans="1:4">
      <c r="A1801" s="373">
        <v>10999</v>
      </c>
      <c r="B1801" s="374" t="s">
        <v>2369</v>
      </c>
      <c r="C1801" s="375" t="s">
        <v>779</v>
      </c>
      <c r="D1801" s="376">
        <v>35.520000000000003</v>
      </c>
    </row>
    <row r="1802" spans="1:4">
      <c r="A1802" s="373">
        <v>10997</v>
      </c>
      <c r="B1802" s="374" t="s">
        <v>2370</v>
      </c>
      <c r="C1802" s="375" t="s">
        <v>779</v>
      </c>
      <c r="D1802" s="376">
        <v>38.5</v>
      </c>
    </row>
    <row r="1803" spans="1:4">
      <c r="A1803" s="373">
        <v>2685</v>
      </c>
      <c r="B1803" s="374" t="s">
        <v>2371</v>
      </c>
      <c r="C1803" s="375" t="s">
        <v>733</v>
      </c>
      <c r="D1803" s="376">
        <v>11.67</v>
      </c>
    </row>
    <row r="1804" spans="1:4">
      <c r="A1804" s="373">
        <v>2680</v>
      </c>
      <c r="B1804" s="374" t="s">
        <v>2372</v>
      </c>
      <c r="C1804" s="375" t="s">
        <v>733</v>
      </c>
      <c r="D1804" s="376">
        <v>17.079999999999998</v>
      </c>
    </row>
    <row r="1805" spans="1:4">
      <c r="A1805" s="373">
        <v>2684</v>
      </c>
      <c r="B1805" s="374" t="s">
        <v>2373</v>
      </c>
      <c r="C1805" s="375" t="s">
        <v>733</v>
      </c>
      <c r="D1805" s="376">
        <v>15.54</v>
      </c>
    </row>
    <row r="1806" spans="1:4">
      <c r="A1806" s="373">
        <v>2673</v>
      </c>
      <c r="B1806" s="374" t="s">
        <v>2374</v>
      </c>
      <c r="C1806" s="375" t="s">
        <v>733</v>
      </c>
      <c r="D1806" s="376">
        <v>6</v>
      </c>
    </row>
    <row r="1807" spans="1:4">
      <c r="A1807" s="373">
        <v>2681</v>
      </c>
      <c r="B1807" s="374" t="s">
        <v>2375</v>
      </c>
      <c r="C1807" s="375" t="s">
        <v>733</v>
      </c>
      <c r="D1807" s="376">
        <v>27.92</v>
      </c>
    </row>
    <row r="1808" spans="1:4">
      <c r="A1808" s="373">
        <v>2682</v>
      </c>
      <c r="B1808" s="374" t="s">
        <v>2376</v>
      </c>
      <c r="C1808" s="375" t="s">
        <v>733</v>
      </c>
      <c r="D1808" s="376">
        <v>40.729999999999997</v>
      </c>
    </row>
    <row r="1809" spans="1:4">
      <c r="A1809" s="373">
        <v>2686</v>
      </c>
      <c r="B1809" s="374" t="s">
        <v>2377</v>
      </c>
      <c r="C1809" s="375" t="s">
        <v>733</v>
      </c>
      <c r="D1809" s="376">
        <v>51.08</v>
      </c>
    </row>
    <row r="1810" spans="1:4">
      <c r="A1810" s="373">
        <v>2674</v>
      </c>
      <c r="B1810" s="374" t="s">
        <v>2378</v>
      </c>
      <c r="C1810" s="375" t="s">
        <v>733</v>
      </c>
      <c r="D1810" s="376">
        <v>7.47</v>
      </c>
    </row>
    <row r="1811" spans="1:4">
      <c r="A1811" s="373">
        <v>2683</v>
      </c>
      <c r="B1811" s="374" t="s">
        <v>2379</v>
      </c>
      <c r="C1811" s="375" t="s">
        <v>733</v>
      </c>
      <c r="D1811" s="376">
        <v>80.489999999999995</v>
      </c>
    </row>
    <row r="1812" spans="1:4">
      <c r="A1812" s="373">
        <v>2676</v>
      </c>
      <c r="B1812" s="374" t="s">
        <v>2380</v>
      </c>
      <c r="C1812" s="375" t="s">
        <v>733</v>
      </c>
      <c r="D1812" s="376">
        <v>3.49</v>
      </c>
    </row>
    <row r="1813" spans="1:4">
      <c r="A1813" s="373">
        <v>2678</v>
      </c>
      <c r="B1813" s="374" t="s">
        <v>2381</v>
      </c>
      <c r="C1813" s="375" t="s">
        <v>733</v>
      </c>
      <c r="D1813" s="376">
        <v>4.37</v>
      </c>
    </row>
    <row r="1814" spans="1:4">
      <c r="A1814" s="373">
        <v>2679</v>
      </c>
      <c r="B1814" s="374" t="s">
        <v>2382</v>
      </c>
      <c r="C1814" s="375" t="s">
        <v>733</v>
      </c>
      <c r="D1814" s="376">
        <v>6.74</v>
      </c>
    </row>
    <row r="1815" spans="1:4">
      <c r="A1815" s="373">
        <v>12070</v>
      </c>
      <c r="B1815" s="374" t="s">
        <v>2383</v>
      </c>
      <c r="C1815" s="375" t="s">
        <v>733</v>
      </c>
      <c r="D1815" s="376">
        <v>9.3800000000000008</v>
      </c>
    </row>
    <row r="1816" spans="1:4">
      <c r="A1816" s="373">
        <v>2675</v>
      </c>
      <c r="B1816" s="374" t="s">
        <v>2384</v>
      </c>
      <c r="C1816" s="375" t="s">
        <v>733</v>
      </c>
      <c r="D1816" s="376">
        <v>12.19</v>
      </c>
    </row>
    <row r="1817" spans="1:4">
      <c r="A1817" s="373">
        <v>12067</v>
      </c>
      <c r="B1817" s="374" t="s">
        <v>2385</v>
      </c>
      <c r="C1817" s="375" t="s">
        <v>733</v>
      </c>
      <c r="D1817" s="376">
        <v>16.54</v>
      </c>
    </row>
    <row r="1818" spans="1:4">
      <c r="A1818" s="373">
        <v>21136</v>
      </c>
      <c r="B1818" s="374" t="s">
        <v>11227</v>
      </c>
      <c r="C1818" s="375" t="s">
        <v>733</v>
      </c>
      <c r="D1818" s="376">
        <v>14.73</v>
      </c>
    </row>
    <row r="1819" spans="1:4">
      <c r="A1819" s="373">
        <v>21128</v>
      </c>
      <c r="B1819" s="374" t="s">
        <v>11226</v>
      </c>
      <c r="C1819" s="375" t="s">
        <v>733</v>
      </c>
      <c r="D1819" s="376">
        <v>11.4</v>
      </c>
    </row>
    <row r="1820" spans="1:4" ht="30">
      <c r="A1820" s="373">
        <v>21130</v>
      </c>
      <c r="B1820" s="374" t="s">
        <v>11225</v>
      </c>
      <c r="C1820" s="375" t="s">
        <v>733</v>
      </c>
      <c r="D1820" s="376">
        <v>28.79</v>
      </c>
    </row>
    <row r="1821" spans="1:4" ht="30">
      <c r="A1821" s="373">
        <v>21135</v>
      </c>
      <c r="B1821" s="374" t="s">
        <v>11224</v>
      </c>
      <c r="C1821" s="375" t="s">
        <v>733</v>
      </c>
      <c r="D1821" s="376">
        <v>28.34</v>
      </c>
    </row>
    <row r="1822" spans="1:4">
      <c r="A1822" s="373">
        <v>40401</v>
      </c>
      <c r="B1822" s="374" t="s">
        <v>2386</v>
      </c>
      <c r="C1822" s="375" t="s">
        <v>733</v>
      </c>
      <c r="D1822" s="376">
        <v>2.64</v>
      </c>
    </row>
    <row r="1823" spans="1:4">
      <c r="A1823" s="373">
        <v>40402</v>
      </c>
      <c r="B1823" s="374" t="s">
        <v>2387</v>
      </c>
      <c r="C1823" s="375" t="s">
        <v>733</v>
      </c>
      <c r="D1823" s="376">
        <v>3.38</v>
      </c>
    </row>
    <row r="1824" spans="1:4">
      <c r="A1824" s="373">
        <v>40400</v>
      </c>
      <c r="B1824" s="374" t="s">
        <v>2388</v>
      </c>
      <c r="C1824" s="375" t="s">
        <v>733</v>
      </c>
      <c r="D1824" s="376">
        <v>1.79</v>
      </c>
    </row>
    <row r="1825" spans="1:4" ht="30">
      <c r="A1825" s="373">
        <v>2504</v>
      </c>
      <c r="B1825" s="374" t="s">
        <v>2389</v>
      </c>
      <c r="C1825" s="375" t="s">
        <v>733</v>
      </c>
      <c r="D1825" s="376">
        <v>12.65</v>
      </c>
    </row>
    <row r="1826" spans="1:4" ht="30">
      <c r="A1826" s="373">
        <v>2501</v>
      </c>
      <c r="B1826" s="374" t="s">
        <v>2390</v>
      </c>
      <c r="C1826" s="375" t="s">
        <v>733</v>
      </c>
      <c r="D1826" s="376">
        <v>16.59</v>
      </c>
    </row>
    <row r="1827" spans="1:4" ht="30">
      <c r="A1827" s="373">
        <v>2502</v>
      </c>
      <c r="B1827" s="374" t="s">
        <v>2391</v>
      </c>
      <c r="C1827" s="375" t="s">
        <v>733</v>
      </c>
      <c r="D1827" s="376">
        <v>25.03</v>
      </c>
    </row>
    <row r="1828" spans="1:4" ht="30">
      <c r="A1828" s="373">
        <v>2503</v>
      </c>
      <c r="B1828" s="374" t="s">
        <v>2392</v>
      </c>
      <c r="C1828" s="375" t="s">
        <v>733</v>
      </c>
      <c r="D1828" s="376">
        <v>32.21</v>
      </c>
    </row>
    <row r="1829" spans="1:4" ht="30">
      <c r="A1829" s="373">
        <v>2500</v>
      </c>
      <c r="B1829" s="374" t="s">
        <v>2393</v>
      </c>
      <c r="C1829" s="375" t="s">
        <v>733</v>
      </c>
      <c r="D1829" s="376">
        <v>42.91</v>
      </c>
    </row>
    <row r="1830" spans="1:4" ht="30">
      <c r="A1830" s="373">
        <v>2505</v>
      </c>
      <c r="B1830" s="374" t="s">
        <v>2394</v>
      </c>
      <c r="C1830" s="375" t="s">
        <v>733</v>
      </c>
      <c r="D1830" s="376">
        <v>66.87</v>
      </c>
    </row>
    <row r="1831" spans="1:4">
      <c r="A1831" s="373">
        <v>12056</v>
      </c>
      <c r="B1831" s="374" t="s">
        <v>2395</v>
      </c>
      <c r="C1831" s="375" t="s">
        <v>733</v>
      </c>
      <c r="D1831" s="376">
        <v>27.02</v>
      </c>
    </row>
    <row r="1832" spans="1:4">
      <c r="A1832" s="373">
        <v>12057</v>
      </c>
      <c r="B1832" s="374" t="s">
        <v>2396</v>
      </c>
      <c r="C1832" s="375" t="s">
        <v>733</v>
      </c>
      <c r="D1832" s="376">
        <v>22.95</v>
      </c>
    </row>
    <row r="1833" spans="1:4">
      <c r="A1833" s="373">
        <v>12059</v>
      </c>
      <c r="B1833" s="374" t="s">
        <v>2397</v>
      </c>
      <c r="C1833" s="375" t="s">
        <v>733</v>
      </c>
      <c r="D1833" s="376">
        <v>8.0500000000000007</v>
      </c>
    </row>
    <row r="1834" spans="1:4">
      <c r="A1834" s="373">
        <v>12058</v>
      </c>
      <c r="B1834" s="374" t="s">
        <v>2398</v>
      </c>
      <c r="C1834" s="375" t="s">
        <v>733</v>
      </c>
      <c r="D1834" s="376">
        <v>14.3</v>
      </c>
    </row>
    <row r="1835" spans="1:4">
      <c r="A1835" s="373">
        <v>12060</v>
      </c>
      <c r="B1835" s="374" t="s">
        <v>2399</v>
      </c>
      <c r="C1835" s="375" t="s">
        <v>733</v>
      </c>
      <c r="D1835" s="376">
        <v>59.63</v>
      </c>
    </row>
    <row r="1836" spans="1:4">
      <c r="A1836" s="373">
        <v>12061</v>
      </c>
      <c r="B1836" s="374" t="s">
        <v>2400</v>
      </c>
      <c r="C1836" s="375" t="s">
        <v>733</v>
      </c>
      <c r="D1836" s="376">
        <v>36.409999999999997</v>
      </c>
    </row>
    <row r="1837" spans="1:4">
      <c r="A1837" s="373">
        <v>12062</v>
      </c>
      <c r="B1837" s="374" t="s">
        <v>2401</v>
      </c>
      <c r="C1837" s="375" t="s">
        <v>733</v>
      </c>
      <c r="D1837" s="376">
        <v>67.14</v>
      </c>
    </row>
    <row r="1838" spans="1:4" ht="30">
      <c r="A1838" s="373">
        <v>21137</v>
      </c>
      <c r="B1838" s="374" t="s">
        <v>2402</v>
      </c>
      <c r="C1838" s="375" t="s">
        <v>733</v>
      </c>
      <c r="D1838" s="376">
        <v>11.67</v>
      </c>
    </row>
    <row r="1839" spans="1:4">
      <c r="A1839" s="373">
        <v>2687</v>
      </c>
      <c r="B1839" s="374" t="s">
        <v>2403</v>
      </c>
      <c r="C1839" s="375" t="s">
        <v>733</v>
      </c>
      <c r="D1839" s="376">
        <v>3.05</v>
      </c>
    </row>
    <row r="1840" spans="1:4">
      <c r="A1840" s="373">
        <v>2689</v>
      </c>
      <c r="B1840" s="374" t="s">
        <v>2404</v>
      </c>
      <c r="C1840" s="375" t="s">
        <v>733</v>
      </c>
      <c r="D1840" s="376">
        <v>3.63</v>
      </c>
    </row>
    <row r="1841" spans="1:4">
      <c r="A1841" s="373">
        <v>2688</v>
      </c>
      <c r="B1841" s="374" t="s">
        <v>2405</v>
      </c>
      <c r="C1841" s="375" t="s">
        <v>733</v>
      </c>
      <c r="D1841" s="376">
        <v>3.93</v>
      </c>
    </row>
    <row r="1842" spans="1:4">
      <c r="A1842" s="373">
        <v>2690</v>
      </c>
      <c r="B1842" s="374" t="s">
        <v>2406</v>
      </c>
      <c r="C1842" s="375" t="s">
        <v>733</v>
      </c>
      <c r="D1842" s="376">
        <v>6.72</v>
      </c>
    </row>
    <row r="1843" spans="1:4" ht="30">
      <c r="A1843" s="373">
        <v>39243</v>
      </c>
      <c r="B1843" s="374" t="s">
        <v>2407</v>
      </c>
      <c r="C1843" s="375" t="s">
        <v>733</v>
      </c>
      <c r="D1843" s="376">
        <v>4.43</v>
      </c>
    </row>
    <row r="1844" spans="1:4" ht="30">
      <c r="A1844" s="373">
        <v>39244</v>
      </c>
      <c r="B1844" s="374" t="s">
        <v>2408</v>
      </c>
      <c r="C1844" s="375" t="s">
        <v>733</v>
      </c>
      <c r="D1844" s="376">
        <v>5.99</v>
      </c>
    </row>
    <row r="1845" spans="1:4" ht="30">
      <c r="A1845" s="373">
        <v>39245</v>
      </c>
      <c r="B1845" s="374" t="s">
        <v>2409</v>
      </c>
      <c r="C1845" s="375" t="s">
        <v>733</v>
      </c>
      <c r="D1845" s="376">
        <v>11.52</v>
      </c>
    </row>
    <row r="1846" spans="1:4" ht="30">
      <c r="A1846" s="373">
        <v>39254</v>
      </c>
      <c r="B1846" s="374" t="s">
        <v>2410</v>
      </c>
      <c r="C1846" s="375" t="s">
        <v>733</v>
      </c>
      <c r="D1846" s="376">
        <v>17.23</v>
      </c>
    </row>
    <row r="1847" spans="1:4" ht="30">
      <c r="A1847" s="373">
        <v>39255</v>
      </c>
      <c r="B1847" s="374" t="s">
        <v>2411</v>
      </c>
      <c r="C1847" s="375" t="s">
        <v>733</v>
      </c>
      <c r="D1847" s="376">
        <v>31.89</v>
      </c>
    </row>
    <row r="1848" spans="1:4" ht="30">
      <c r="A1848" s="373">
        <v>39253</v>
      </c>
      <c r="B1848" s="374" t="s">
        <v>2412</v>
      </c>
      <c r="C1848" s="375" t="s">
        <v>733</v>
      </c>
      <c r="D1848" s="376">
        <v>21.96</v>
      </c>
    </row>
    <row r="1849" spans="1:4" ht="30">
      <c r="A1849" s="373">
        <v>39246</v>
      </c>
      <c r="B1849" s="374" t="s">
        <v>2413</v>
      </c>
      <c r="C1849" s="375" t="s">
        <v>733</v>
      </c>
      <c r="D1849" s="376">
        <v>4.58</v>
      </c>
    </row>
    <row r="1850" spans="1:4" ht="30">
      <c r="A1850" s="373">
        <v>39247</v>
      </c>
      <c r="B1850" s="374" t="s">
        <v>2414</v>
      </c>
      <c r="C1850" s="375" t="s">
        <v>733</v>
      </c>
      <c r="D1850" s="376">
        <v>3.99</v>
      </c>
    </row>
    <row r="1851" spans="1:4" ht="30">
      <c r="A1851" s="373">
        <v>2446</v>
      </c>
      <c r="B1851" s="374" t="s">
        <v>2415</v>
      </c>
      <c r="C1851" s="375" t="s">
        <v>733</v>
      </c>
      <c r="D1851" s="376">
        <v>6.58</v>
      </c>
    </row>
    <row r="1852" spans="1:4" ht="30">
      <c r="A1852" s="373">
        <v>2442</v>
      </c>
      <c r="B1852" s="374" t="s">
        <v>2416</v>
      </c>
      <c r="C1852" s="375" t="s">
        <v>733</v>
      </c>
      <c r="D1852" s="376">
        <v>9.2200000000000006</v>
      </c>
    </row>
    <row r="1853" spans="1:4" ht="30">
      <c r="A1853" s="373">
        <v>39248</v>
      </c>
      <c r="B1853" s="374" t="s">
        <v>2417</v>
      </c>
      <c r="C1853" s="375" t="s">
        <v>733</v>
      </c>
      <c r="D1853" s="376">
        <v>12.85</v>
      </c>
    </row>
    <row r="1854" spans="1:4">
      <c r="A1854" s="373">
        <v>2438</v>
      </c>
      <c r="B1854" s="374" t="s">
        <v>13742</v>
      </c>
      <c r="C1854" s="375" t="s">
        <v>870</v>
      </c>
      <c r="D1854" s="376">
        <v>26.19</v>
      </c>
    </row>
    <row r="1855" spans="1:4">
      <c r="A1855" s="373">
        <v>40922</v>
      </c>
      <c r="B1855" s="374" t="s">
        <v>2418</v>
      </c>
      <c r="C1855" s="375" t="s">
        <v>872</v>
      </c>
      <c r="D1855" s="376">
        <v>4584.18</v>
      </c>
    </row>
    <row r="1856" spans="1:4" ht="45">
      <c r="A1856" s="373">
        <v>36486</v>
      </c>
      <c r="B1856" s="374" t="s">
        <v>2419</v>
      </c>
      <c r="C1856" s="375" t="s">
        <v>731</v>
      </c>
      <c r="D1856" s="376">
        <v>70127.199999999997</v>
      </c>
    </row>
    <row r="1857" spans="1:4" ht="45">
      <c r="A1857" s="373">
        <v>37777</v>
      </c>
      <c r="B1857" s="374" t="s">
        <v>2420</v>
      </c>
      <c r="C1857" s="375" t="s">
        <v>731</v>
      </c>
      <c r="D1857" s="376">
        <v>330157.49</v>
      </c>
    </row>
    <row r="1858" spans="1:4" ht="30">
      <c r="A1858" s="373">
        <v>12624</v>
      </c>
      <c r="B1858" s="374" t="s">
        <v>13743</v>
      </c>
      <c r="C1858" s="375" t="s">
        <v>731</v>
      </c>
      <c r="D1858" s="376">
        <v>36.700000000000003</v>
      </c>
    </row>
    <row r="1859" spans="1:4">
      <c r="A1859" s="373">
        <v>517</v>
      </c>
      <c r="B1859" s="374" t="s">
        <v>2421</v>
      </c>
      <c r="C1859" s="375" t="s">
        <v>781</v>
      </c>
      <c r="D1859" s="376">
        <v>7.52</v>
      </c>
    </row>
    <row r="1860" spans="1:4" ht="30">
      <c r="A1860" s="373">
        <v>37534</v>
      </c>
      <c r="B1860" s="374" t="s">
        <v>2422</v>
      </c>
      <c r="C1860" s="375" t="s">
        <v>779</v>
      </c>
      <c r="D1860" s="376">
        <v>22.3</v>
      </c>
    </row>
    <row r="1861" spans="1:4" ht="30">
      <c r="A1861" s="373">
        <v>37535</v>
      </c>
      <c r="B1861" s="374" t="s">
        <v>2423</v>
      </c>
      <c r="C1861" s="375" t="s">
        <v>779</v>
      </c>
      <c r="D1861" s="376">
        <v>22.3</v>
      </c>
    </row>
    <row r="1862" spans="1:4" ht="30">
      <c r="A1862" s="373">
        <v>37533</v>
      </c>
      <c r="B1862" s="374" t="s">
        <v>2424</v>
      </c>
      <c r="C1862" s="375" t="s">
        <v>779</v>
      </c>
      <c r="D1862" s="376">
        <v>22.3</v>
      </c>
    </row>
    <row r="1863" spans="1:4" ht="30">
      <c r="A1863" s="373">
        <v>37537</v>
      </c>
      <c r="B1863" s="374" t="s">
        <v>2425</v>
      </c>
      <c r="C1863" s="375" t="s">
        <v>779</v>
      </c>
      <c r="D1863" s="376">
        <v>16.88</v>
      </c>
    </row>
    <row r="1864" spans="1:4" ht="30">
      <c r="A1864" s="373">
        <v>37536</v>
      </c>
      <c r="B1864" s="374" t="s">
        <v>2426</v>
      </c>
      <c r="C1864" s="375" t="s">
        <v>779</v>
      </c>
      <c r="D1864" s="376">
        <v>16.88</v>
      </c>
    </row>
    <row r="1865" spans="1:4" ht="30">
      <c r="A1865" s="373">
        <v>37532</v>
      </c>
      <c r="B1865" s="374" t="s">
        <v>2427</v>
      </c>
      <c r="C1865" s="375" t="s">
        <v>779</v>
      </c>
      <c r="D1865" s="376">
        <v>16.88</v>
      </c>
    </row>
    <row r="1866" spans="1:4">
      <c r="A1866" s="373">
        <v>2696</v>
      </c>
      <c r="B1866" s="374" t="s">
        <v>13744</v>
      </c>
      <c r="C1866" s="375" t="s">
        <v>870</v>
      </c>
      <c r="D1866" s="376">
        <v>20.82</v>
      </c>
    </row>
    <row r="1867" spans="1:4">
      <c r="A1867" s="373">
        <v>40928</v>
      </c>
      <c r="B1867" s="374" t="s">
        <v>2428</v>
      </c>
      <c r="C1867" s="375" t="s">
        <v>872</v>
      </c>
      <c r="D1867" s="376">
        <v>3643.51</v>
      </c>
    </row>
    <row r="1868" spans="1:4">
      <c r="A1868" s="373">
        <v>4083</v>
      </c>
      <c r="B1868" s="374" t="s">
        <v>13745</v>
      </c>
      <c r="C1868" s="375" t="s">
        <v>870</v>
      </c>
      <c r="D1868" s="376">
        <v>31.56</v>
      </c>
    </row>
    <row r="1869" spans="1:4">
      <c r="A1869" s="373">
        <v>40818</v>
      </c>
      <c r="B1869" s="374" t="s">
        <v>2429</v>
      </c>
      <c r="C1869" s="375" t="s">
        <v>872</v>
      </c>
      <c r="D1869" s="376">
        <v>5522.56</v>
      </c>
    </row>
    <row r="1870" spans="1:4">
      <c r="A1870" s="373">
        <v>43146</v>
      </c>
      <c r="B1870" s="374" t="s">
        <v>2430</v>
      </c>
      <c r="C1870" s="375" t="s">
        <v>779</v>
      </c>
      <c r="D1870" s="376">
        <v>7.97</v>
      </c>
    </row>
    <row r="1871" spans="1:4">
      <c r="A1871" s="373">
        <v>2705</v>
      </c>
      <c r="B1871" s="374" t="s">
        <v>2431</v>
      </c>
      <c r="C1871" s="375" t="s">
        <v>13746</v>
      </c>
      <c r="D1871" s="376">
        <v>0.65</v>
      </c>
    </row>
    <row r="1872" spans="1:4" ht="30">
      <c r="A1872" s="373">
        <v>14250</v>
      </c>
      <c r="B1872" s="374" t="s">
        <v>2432</v>
      </c>
      <c r="C1872" s="375" t="s">
        <v>13746</v>
      </c>
      <c r="D1872" s="376">
        <v>0.66</v>
      </c>
    </row>
    <row r="1873" spans="1:4">
      <c r="A1873" s="373">
        <v>11683</v>
      </c>
      <c r="B1873" s="374" t="s">
        <v>2433</v>
      </c>
      <c r="C1873" s="375" t="s">
        <v>731</v>
      </c>
      <c r="D1873" s="376">
        <v>86.18</v>
      </c>
    </row>
    <row r="1874" spans="1:4">
      <c r="A1874" s="373">
        <v>11684</v>
      </c>
      <c r="B1874" s="374" t="s">
        <v>2434</v>
      </c>
      <c r="C1874" s="375" t="s">
        <v>731</v>
      </c>
      <c r="D1874" s="376">
        <v>94.33</v>
      </c>
    </row>
    <row r="1875" spans="1:4">
      <c r="A1875" s="373">
        <v>6141</v>
      </c>
      <c r="B1875" s="374" t="s">
        <v>2435</v>
      </c>
      <c r="C1875" s="375" t="s">
        <v>731</v>
      </c>
      <c r="D1875" s="376">
        <v>5.53</v>
      </c>
    </row>
    <row r="1876" spans="1:4">
      <c r="A1876" s="373">
        <v>11681</v>
      </c>
      <c r="B1876" s="374" t="s">
        <v>2436</v>
      </c>
      <c r="C1876" s="375" t="s">
        <v>731</v>
      </c>
      <c r="D1876" s="376">
        <v>6.98</v>
      </c>
    </row>
    <row r="1877" spans="1:4">
      <c r="A1877" s="373">
        <v>2706</v>
      </c>
      <c r="B1877" s="374" t="s">
        <v>2437</v>
      </c>
      <c r="C1877" s="375" t="s">
        <v>870</v>
      </c>
      <c r="D1877" s="376">
        <v>94.11</v>
      </c>
    </row>
    <row r="1878" spans="1:4">
      <c r="A1878" s="373">
        <v>40811</v>
      </c>
      <c r="B1878" s="374" t="s">
        <v>2438</v>
      </c>
      <c r="C1878" s="375" t="s">
        <v>872</v>
      </c>
      <c r="D1878" s="376">
        <v>16469.48</v>
      </c>
    </row>
    <row r="1879" spans="1:4">
      <c r="A1879" s="373">
        <v>2707</v>
      </c>
      <c r="B1879" s="374" t="s">
        <v>2439</v>
      </c>
      <c r="C1879" s="375" t="s">
        <v>870</v>
      </c>
      <c r="D1879" s="376">
        <v>107.12</v>
      </c>
    </row>
    <row r="1880" spans="1:4">
      <c r="A1880" s="373">
        <v>40813</v>
      </c>
      <c r="B1880" s="374" t="s">
        <v>2440</v>
      </c>
      <c r="C1880" s="375" t="s">
        <v>872</v>
      </c>
      <c r="D1880" s="376">
        <v>18745.66</v>
      </c>
    </row>
    <row r="1881" spans="1:4">
      <c r="A1881" s="373">
        <v>2708</v>
      </c>
      <c r="B1881" s="374" t="s">
        <v>2441</v>
      </c>
      <c r="C1881" s="375" t="s">
        <v>870</v>
      </c>
      <c r="D1881" s="376">
        <v>146.41999999999999</v>
      </c>
    </row>
    <row r="1882" spans="1:4">
      <c r="A1882" s="373">
        <v>40814</v>
      </c>
      <c r="B1882" s="374" t="s">
        <v>2442</v>
      </c>
      <c r="C1882" s="375" t="s">
        <v>872</v>
      </c>
      <c r="D1882" s="376">
        <v>25624.799999999999</v>
      </c>
    </row>
    <row r="1883" spans="1:4">
      <c r="A1883" s="373">
        <v>34779</v>
      </c>
      <c r="B1883" s="374" t="s">
        <v>2443</v>
      </c>
      <c r="C1883" s="375" t="s">
        <v>870</v>
      </c>
      <c r="D1883" s="376">
        <v>95.48</v>
      </c>
    </row>
    <row r="1884" spans="1:4">
      <c r="A1884" s="373">
        <v>40936</v>
      </c>
      <c r="B1884" s="374" t="s">
        <v>2444</v>
      </c>
      <c r="C1884" s="375" t="s">
        <v>872</v>
      </c>
      <c r="D1884" s="376">
        <v>16709.73</v>
      </c>
    </row>
    <row r="1885" spans="1:4">
      <c r="A1885" s="373">
        <v>34780</v>
      </c>
      <c r="B1885" s="374" t="s">
        <v>2445</v>
      </c>
      <c r="C1885" s="375" t="s">
        <v>870</v>
      </c>
      <c r="D1885" s="376">
        <v>107.72</v>
      </c>
    </row>
    <row r="1886" spans="1:4">
      <c r="A1886" s="373">
        <v>40937</v>
      </c>
      <c r="B1886" s="374" t="s">
        <v>2446</v>
      </c>
      <c r="C1886" s="375" t="s">
        <v>872</v>
      </c>
      <c r="D1886" s="376">
        <v>18851.88</v>
      </c>
    </row>
    <row r="1887" spans="1:4">
      <c r="A1887" s="373">
        <v>34782</v>
      </c>
      <c r="B1887" s="433" t="s">
        <v>2447</v>
      </c>
      <c r="C1887" s="375" t="s">
        <v>870</v>
      </c>
      <c r="D1887" s="376">
        <v>147.62</v>
      </c>
    </row>
    <row r="1888" spans="1:4">
      <c r="A1888" s="373">
        <v>40938</v>
      </c>
      <c r="B1888" s="374" t="s">
        <v>2448</v>
      </c>
      <c r="C1888" s="375" t="s">
        <v>872</v>
      </c>
      <c r="D1888" s="376">
        <v>25834.71</v>
      </c>
    </row>
    <row r="1889" spans="1:4">
      <c r="A1889" s="373">
        <v>34783</v>
      </c>
      <c r="B1889" s="374" t="s">
        <v>2449</v>
      </c>
      <c r="C1889" s="375" t="s">
        <v>870</v>
      </c>
      <c r="D1889" s="376">
        <v>92.77</v>
      </c>
    </row>
    <row r="1890" spans="1:4">
      <c r="A1890" s="373">
        <v>40939</v>
      </c>
      <c r="B1890" s="374" t="s">
        <v>2450</v>
      </c>
      <c r="C1890" s="375" t="s">
        <v>872</v>
      </c>
      <c r="D1890" s="376">
        <v>16236.16</v>
      </c>
    </row>
    <row r="1891" spans="1:4">
      <c r="A1891" s="373">
        <v>34785</v>
      </c>
      <c r="B1891" s="374" t="s">
        <v>2451</v>
      </c>
      <c r="C1891" s="375" t="s">
        <v>870</v>
      </c>
      <c r="D1891" s="376">
        <v>64.31</v>
      </c>
    </row>
    <row r="1892" spans="1:4">
      <c r="A1892" s="373">
        <v>40940</v>
      </c>
      <c r="B1892" s="374" t="s">
        <v>2452</v>
      </c>
      <c r="C1892" s="375" t="s">
        <v>872</v>
      </c>
      <c r="D1892" s="376">
        <v>11256.3</v>
      </c>
    </row>
    <row r="1893" spans="1:4">
      <c r="A1893" s="373">
        <v>38403</v>
      </c>
      <c r="B1893" s="374" t="s">
        <v>2453</v>
      </c>
      <c r="C1893" s="375" t="s">
        <v>731</v>
      </c>
      <c r="D1893" s="376">
        <v>42.09</v>
      </c>
    </row>
    <row r="1894" spans="1:4">
      <c r="A1894" s="373">
        <v>43482</v>
      </c>
      <c r="B1894" s="374" t="s">
        <v>2454</v>
      </c>
      <c r="C1894" s="375" t="s">
        <v>870</v>
      </c>
      <c r="D1894" s="376">
        <v>0.75</v>
      </c>
    </row>
    <row r="1895" spans="1:4">
      <c r="A1895" s="373">
        <v>43494</v>
      </c>
      <c r="B1895" s="374" t="s">
        <v>2455</v>
      </c>
      <c r="C1895" s="375" t="s">
        <v>872</v>
      </c>
      <c r="D1895" s="376">
        <v>140.69</v>
      </c>
    </row>
    <row r="1896" spans="1:4" ht="30">
      <c r="A1896" s="373">
        <v>43483</v>
      </c>
      <c r="B1896" s="374" t="s">
        <v>2456</v>
      </c>
      <c r="C1896" s="375" t="s">
        <v>870</v>
      </c>
      <c r="D1896" s="376">
        <v>1.34</v>
      </c>
    </row>
    <row r="1897" spans="1:4" ht="30">
      <c r="A1897" s="373">
        <v>43495</v>
      </c>
      <c r="B1897" s="374" t="s">
        <v>2457</v>
      </c>
      <c r="C1897" s="375" t="s">
        <v>872</v>
      </c>
      <c r="D1897" s="376">
        <v>253.46</v>
      </c>
    </row>
    <row r="1898" spans="1:4">
      <c r="A1898" s="373">
        <v>43484</v>
      </c>
      <c r="B1898" s="374" t="s">
        <v>2458</v>
      </c>
      <c r="C1898" s="375" t="s">
        <v>870</v>
      </c>
      <c r="D1898" s="376">
        <v>1.1399999999999999</v>
      </c>
    </row>
    <row r="1899" spans="1:4">
      <c r="A1899" s="373">
        <v>43496</v>
      </c>
      <c r="B1899" s="374" t="s">
        <v>2459</v>
      </c>
      <c r="C1899" s="375" t="s">
        <v>872</v>
      </c>
      <c r="D1899" s="376">
        <v>214.4</v>
      </c>
    </row>
    <row r="1900" spans="1:4">
      <c r="A1900" s="373">
        <v>43485</v>
      </c>
      <c r="B1900" s="374" t="s">
        <v>2460</v>
      </c>
      <c r="C1900" s="375" t="s">
        <v>870</v>
      </c>
      <c r="D1900" s="376">
        <v>1.01</v>
      </c>
    </row>
    <row r="1901" spans="1:4">
      <c r="A1901" s="373">
        <v>43497</v>
      </c>
      <c r="B1901" s="374" t="s">
        <v>2461</v>
      </c>
      <c r="C1901" s="375" t="s">
        <v>872</v>
      </c>
      <c r="D1901" s="376">
        <v>189.52</v>
      </c>
    </row>
    <row r="1902" spans="1:4" ht="30">
      <c r="A1902" s="373">
        <v>43487</v>
      </c>
      <c r="B1902" s="374" t="s">
        <v>2462</v>
      </c>
      <c r="C1902" s="375" t="s">
        <v>870</v>
      </c>
      <c r="D1902" s="376">
        <v>1.17</v>
      </c>
    </row>
    <row r="1903" spans="1:4" ht="30">
      <c r="A1903" s="373">
        <v>43499</v>
      </c>
      <c r="B1903" s="374" t="s">
        <v>2463</v>
      </c>
      <c r="C1903" s="375" t="s">
        <v>872</v>
      </c>
      <c r="D1903" s="376">
        <v>221.51</v>
      </c>
    </row>
    <row r="1904" spans="1:4">
      <c r="A1904" s="373">
        <v>43486</v>
      </c>
      <c r="B1904" s="374" t="s">
        <v>2464</v>
      </c>
      <c r="C1904" s="375" t="s">
        <v>870</v>
      </c>
      <c r="D1904" s="376">
        <v>0.71</v>
      </c>
    </row>
    <row r="1905" spans="1:4" ht="30">
      <c r="A1905" s="373">
        <v>43498</v>
      </c>
      <c r="B1905" s="374" t="s">
        <v>2465</v>
      </c>
      <c r="C1905" s="375" t="s">
        <v>872</v>
      </c>
      <c r="D1905" s="376">
        <v>133.44999999999999</v>
      </c>
    </row>
    <row r="1906" spans="1:4" ht="30">
      <c r="A1906" s="373">
        <v>43488</v>
      </c>
      <c r="B1906" s="374" t="s">
        <v>2466</v>
      </c>
      <c r="C1906" s="375" t="s">
        <v>870</v>
      </c>
      <c r="D1906" s="376">
        <v>0.82</v>
      </c>
    </row>
    <row r="1907" spans="1:4" ht="30">
      <c r="A1907" s="373">
        <v>43500</v>
      </c>
      <c r="B1907" s="374" t="s">
        <v>2467</v>
      </c>
      <c r="C1907" s="375" t="s">
        <v>872</v>
      </c>
      <c r="D1907" s="376">
        <v>154.53</v>
      </c>
    </row>
    <row r="1908" spans="1:4">
      <c r="A1908" s="373">
        <v>43489</v>
      </c>
      <c r="B1908" s="374" t="s">
        <v>2468</v>
      </c>
      <c r="C1908" s="375" t="s">
        <v>870</v>
      </c>
      <c r="D1908" s="376">
        <v>1.17</v>
      </c>
    </row>
    <row r="1909" spans="1:4">
      <c r="A1909" s="373">
        <v>43501</v>
      </c>
      <c r="B1909" s="374" t="s">
        <v>2469</v>
      </c>
      <c r="C1909" s="375" t="s">
        <v>872</v>
      </c>
      <c r="D1909" s="376">
        <v>220.75</v>
      </c>
    </row>
    <row r="1910" spans="1:4">
      <c r="A1910" s="373">
        <v>43490</v>
      </c>
      <c r="B1910" s="374" t="s">
        <v>2470</v>
      </c>
      <c r="C1910" s="375" t="s">
        <v>870</v>
      </c>
      <c r="D1910" s="376">
        <v>1.68</v>
      </c>
    </row>
    <row r="1911" spans="1:4">
      <c r="A1911" s="373">
        <v>43502</v>
      </c>
      <c r="B1911" s="374" t="s">
        <v>2471</v>
      </c>
      <c r="C1911" s="375" t="s">
        <v>872</v>
      </c>
      <c r="D1911" s="376">
        <v>316.25</v>
      </c>
    </row>
    <row r="1912" spans="1:4">
      <c r="A1912" s="373">
        <v>43491</v>
      </c>
      <c r="B1912" s="374" t="s">
        <v>2472</v>
      </c>
      <c r="C1912" s="375" t="s">
        <v>870</v>
      </c>
      <c r="D1912" s="376">
        <v>1.25</v>
      </c>
    </row>
    <row r="1913" spans="1:4">
      <c r="A1913" s="373">
        <v>43503</v>
      </c>
      <c r="B1913" s="374" t="s">
        <v>2473</v>
      </c>
      <c r="C1913" s="375" t="s">
        <v>872</v>
      </c>
      <c r="D1913" s="376">
        <v>235.5</v>
      </c>
    </row>
    <row r="1914" spans="1:4">
      <c r="A1914" s="373">
        <v>43492</v>
      </c>
      <c r="B1914" s="374" t="s">
        <v>2474</v>
      </c>
      <c r="C1914" s="375" t="s">
        <v>870</v>
      </c>
      <c r="D1914" s="376">
        <v>1.68</v>
      </c>
    </row>
    <row r="1915" spans="1:4">
      <c r="A1915" s="373">
        <v>43504</v>
      </c>
      <c r="B1915" s="374" t="s">
        <v>2475</v>
      </c>
      <c r="C1915" s="375" t="s">
        <v>872</v>
      </c>
      <c r="D1915" s="376">
        <v>317.67</v>
      </c>
    </row>
    <row r="1916" spans="1:4">
      <c r="A1916" s="373">
        <v>43493</v>
      </c>
      <c r="B1916" s="374" t="s">
        <v>2476</v>
      </c>
      <c r="C1916" s="375" t="s">
        <v>870</v>
      </c>
      <c r="D1916" s="376">
        <v>0.67</v>
      </c>
    </row>
    <row r="1917" spans="1:4">
      <c r="A1917" s="373">
        <v>43505</v>
      </c>
      <c r="B1917" s="374" t="s">
        <v>2477</v>
      </c>
      <c r="C1917" s="375" t="s">
        <v>872</v>
      </c>
      <c r="D1917" s="376">
        <v>126.7</v>
      </c>
    </row>
    <row r="1918" spans="1:4" ht="45">
      <c r="A1918" s="373">
        <v>37774</v>
      </c>
      <c r="B1918" s="374" t="s">
        <v>2478</v>
      </c>
      <c r="C1918" s="375" t="s">
        <v>731</v>
      </c>
      <c r="D1918" s="376">
        <v>450184.09</v>
      </c>
    </row>
    <row r="1919" spans="1:4" ht="45">
      <c r="A1919" s="373">
        <v>38630</v>
      </c>
      <c r="B1919" s="374" t="s">
        <v>2479</v>
      </c>
      <c r="C1919" s="375" t="s">
        <v>731</v>
      </c>
      <c r="D1919" s="376">
        <v>2302734.37</v>
      </c>
    </row>
    <row r="1920" spans="1:4" ht="60">
      <c r="A1920" s="373">
        <v>38629</v>
      </c>
      <c r="B1920" s="374" t="s">
        <v>2480</v>
      </c>
      <c r="C1920" s="375" t="s">
        <v>731</v>
      </c>
      <c r="D1920" s="376">
        <v>3427734.37</v>
      </c>
    </row>
    <row r="1921" spans="1:4">
      <c r="A1921" s="373">
        <v>38476</v>
      </c>
      <c r="B1921" s="374" t="s">
        <v>2481</v>
      </c>
      <c r="C1921" s="375" t="s">
        <v>731</v>
      </c>
      <c r="D1921" s="376">
        <v>316.33</v>
      </c>
    </row>
    <row r="1922" spans="1:4">
      <c r="A1922" s="373">
        <v>38477</v>
      </c>
      <c r="B1922" s="374" t="s">
        <v>2482</v>
      </c>
      <c r="C1922" s="375" t="s">
        <v>731</v>
      </c>
      <c r="D1922" s="376">
        <v>895.84</v>
      </c>
    </row>
    <row r="1923" spans="1:4" ht="30">
      <c r="A1923" s="373">
        <v>40635</v>
      </c>
      <c r="B1923" s="374" t="s">
        <v>2483</v>
      </c>
      <c r="C1923" s="375" t="s">
        <v>731</v>
      </c>
      <c r="D1923" s="376">
        <v>1096901.81</v>
      </c>
    </row>
    <row r="1924" spans="1:4" ht="30">
      <c r="A1924" s="373">
        <v>36483</v>
      </c>
      <c r="B1924" s="374" t="s">
        <v>2484</v>
      </c>
      <c r="C1924" s="375" t="s">
        <v>731</v>
      </c>
      <c r="D1924" s="376">
        <v>993968.75</v>
      </c>
    </row>
    <row r="1925" spans="1:4" ht="30">
      <c r="A1925" s="373">
        <v>14525</v>
      </c>
      <c r="B1925" s="374" t="s">
        <v>2485</v>
      </c>
      <c r="C1925" s="375" t="s">
        <v>731</v>
      </c>
      <c r="D1925" s="376">
        <v>1040743.75</v>
      </c>
    </row>
    <row r="1926" spans="1:4" ht="30">
      <c r="A1926" s="373">
        <v>36482</v>
      </c>
      <c r="B1926" s="374" t="s">
        <v>2486</v>
      </c>
      <c r="C1926" s="375" t="s">
        <v>731</v>
      </c>
      <c r="D1926" s="376">
        <v>892582.72</v>
      </c>
    </row>
    <row r="1927" spans="1:4" ht="30">
      <c r="A1927" s="373">
        <v>36408</v>
      </c>
      <c r="B1927" s="374" t="s">
        <v>2487</v>
      </c>
      <c r="C1927" s="375" t="s">
        <v>731</v>
      </c>
      <c r="D1927" s="376">
        <v>1066470</v>
      </c>
    </row>
    <row r="1928" spans="1:4" ht="30">
      <c r="A1928" s="373">
        <v>2723</v>
      </c>
      <c r="B1928" s="374" t="s">
        <v>2488</v>
      </c>
      <c r="C1928" s="375" t="s">
        <v>731</v>
      </c>
      <c r="D1928" s="376">
        <v>818562.5</v>
      </c>
    </row>
    <row r="1929" spans="1:4" ht="30">
      <c r="A1929" s="373">
        <v>36481</v>
      </c>
      <c r="B1929" s="374" t="s">
        <v>2489</v>
      </c>
      <c r="C1929" s="375" t="s">
        <v>731</v>
      </c>
      <c r="D1929" s="376">
        <v>976428.12</v>
      </c>
    </row>
    <row r="1930" spans="1:4" ht="30">
      <c r="A1930" s="373">
        <v>10685</v>
      </c>
      <c r="B1930" s="374" t="s">
        <v>2490</v>
      </c>
      <c r="C1930" s="375" t="s">
        <v>731</v>
      </c>
      <c r="D1930" s="376">
        <v>935500</v>
      </c>
    </row>
    <row r="1931" spans="1:4" ht="45">
      <c r="A1931" s="373">
        <v>40636</v>
      </c>
      <c r="B1931" s="374" t="s">
        <v>2491</v>
      </c>
      <c r="C1931" s="375" t="s">
        <v>731</v>
      </c>
      <c r="D1931" s="376">
        <v>1055973.69</v>
      </c>
    </row>
    <row r="1932" spans="1:4">
      <c r="A1932" s="373">
        <v>4111</v>
      </c>
      <c r="B1932" s="374" t="s">
        <v>2492</v>
      </c>
      <c r="C1932" s="375" t="s">
        <v>731</v>
      </c>
      <c r="D1932" s="376">
        <v>50.5</v>
      </c>
    </row>
    <row r="1933" spans="1:4" ht="30">
      <c r="A1933" s="373">
        <v>44538</v>
      </c>
      <c r="B1933" s="374" t="s">
        <v>2493</v>
      </c>
      <c r="C1933" s="375" t="s">
        <v>731</v>
      </c>
      <c r="D1933" s="376">
        <v>68.28</v>
      </c>
    </row>
    <row r="1934" spans="1:4">
      <c r="A1934" s="373">
        <v>12</v>
      </c>
      <c r="B1934" s="374" t="s">
        <v>2494</v>
      </c>
      <c r="C1934" s="375" t="s">
        <v>731</v>
      </c>
      <c r="D1934" s="376">
        <v>14</v>
      </c>
    </row>
    <row r="1935" spans="1:4" ht="30">
      <c r="A1935" s="373">
        <v>37554</v>
      </c>
      <c r="B1935" s="433" t="s">
        <v>2495</v>
      </c>
      <c r="C1935" s="375" t="s">
        <v>731</v>
      </c>
      <c r="D1935" s="376">
        <v>293.58999999999997</v>
      </c>
    </row>
    <row r="1936" spans="1:4" ht="30">
      <c r="A1936" s="373">
        <v>37555</v>
      </c>
      <c r="B1936" s="433" t="s">
        <v>2496</v>
      </c>
      <c r="C1936" s="375" t="s">
        <v>731</v>
      </c>
      <c r="D1936" s="376">
        <v>357.14</v>
      </c>
    </row>
    <row r="1937" spans="1:4" ht="30">
      <c r="A1937" s="373">
        <v>10902</v>
      </c>
      <c r="B1937" s="433" t="s">
        <v>2497</v>
      </c>
      <c r="C1937" s="375" t="s">
        <v>731</v>
      </c>
      <c r="D1937" s="376">
        <v>89.61</v>
      </c>
    </row>
    <row r="1938" spans="1:4" ht="30">
      <c r="A1938" s="373">
        <v>20965</v>
      </c>
      <c r="B1938" s="433" t="s">
        <v>2498</v>
      </c>
      <c r="C1938" s="375" t="s">
        <v>731</v>
      </c>
      <c r="D1938" s="376">
        <v>90.45</v>
      </c>
    </row>
    <row r="1939" spans="1:4" ht="30">
      <c r="A1939" s="373">
        <v>20966</v>
      </c>
      <c r="B1939" s="374" t="s">
        <v>2499</v>
      </c>
      <c r="C1939" s="375" t="s">
        <v>731</v>
      </c>
      <c r="D1939" s="376">
        <v>97.39</v>
      </c>
    </row>
    <row r="1940" spans="1:4" ht="30">
      <c r="A1940" s="373">
        <v>10903</v>
      </c>
      <c r="B1940" s="374" t="s">
        <v>2500</v>
      </c>
      <c r="C1940" s="375" t="s">
        <v>731</v>
      </c>
      <c r="D1940" s="376">
        <v>147.61000000000001</v>
      </c>
    </row>
    <row r="1941" spans="1:4" ht="30">
      <c r="A1941" s="373">
        <v>20967</v>
      </c>
      <c r="B1941" s="374" t="s">
        <v>2501</v>
      </c>
      <c r="C1941" s="375" t="s">
        <v>731</v>
      </c>
      <c r="D1941" s="376">
        <v>147.61000000000001</v>
      </c>
    </row>
    <row r="1942" spans="1:4" ht="30">
      <c r="A1942" s="373">
        <v>20968</v>
      </c>
      <c r="B1942" s="374" t="s">
        <v>2502</v>
      </c>
      <c r="C1942" s="375" t="s">
        <v>731</v>
      </c>
      <c r="D1942" s="376">
        <v>161.9</v>
      </c>
    </row>
    <row r="1943" spans="1:4" ht="30">
      <c r="A1943" s="373">
        <v>11359</v>
      </c>
      <c r="B1943" s="374" t="s">
        <v>2503</v>
      </c>
      <c r="C1943" s="375" t="s">
        <v>731</v>
      </c>
      <c r="D1943" s="376">
        <v>799.9</v>
      </c>
    </row>
    <row r="1944" spans="1:4" ht="30">
      <c r="A1944" s="373">
        <v>39017</v>
      </c>
      <c r="B1944" s="374" t="s">
        <v>2504</v>
      </c>
      <c r="C1944" s="375" t="s">
        <v>731</v>
      </c>
      <c r="D1944" s="376">
        <v>0.22</v>
      </c>
    </row>
    <row r="1945" spans="1:4" ht="30">
      <c r="A1945" s="373">
        <v>39315</v>
      </c>
      <c r="B1945" s="374" t="s">
        <v>2505</v>
      </c>
      <c r="C1945" s="375" t="s">
        <v>731</v>
      </c>
      <c r="D1945" s="376">
        <v>0.35</v>
      </c>
    </row>
    <row r="1946" spans="1:4" ht="30">
      <c r="A1946" s="373">
        <v>39016</v>
      </c>
      <c r="B1946" s="374" t="s">
        <v>2506</v>
      </c>
      <c r="C1946" s="375" t="s">
        <v>731</v>
      </c>
      <c r="D1946" s="376">
        <v>0.36</v>
      </c>
    </row>
    <row r="1947" spans="1:4" ht="30">
      <c r="A1947" s="373">
        <v>39481</v>
      </c>
      <c r="B1947" s="374" t="s">
        <v>2507</v>
      </c>
      <c r="C1947" s="375" t="s">
        <v>731</v>
      </c>
      <c r="D1947" s="376">
        <v>1.74</v>
      </c>
    </row>
    <row r="1948" spans="1:4" ht="30">
      <c r="A1948" s="373">
        <v>39013</v>
      </c>
      <c r="B1948" s="374" t="s">
        <v>13747</v>
      </c>
      <c r="C1948" s="375" t="s">
        <v>731</v>
      </c>
      <c r="D1948" s="376">
        <v>1.48</v>
      </c>
    </row>
    <row r="1949" spans="1:4" ht="30">
      <c r="A1949" s="373">
        <v>44919</v>
      </c>
      <c r="B1949" s="374" t="s">
        <v>13748</v>
      </c>
      <c r="C1949" s="375" t="s">
        <v>731</v>
      </c>
      <c r="D1949" s="376">
        <v>2.77</v>
      </c>
    </row>
    <row r="1950" spans="1:4">
      <c r="A1950" s="373">
        <v>40433</v>
      </c>
      <c r="B1950" s="374" t="s">
        <v>2508</v>
      </c>
      <c r="C1950" s="375" t="s">
        <v>731</v>
      </c>
      <c r="D1950" s="376">
        <v>1.53</v>
      </c>
    </row>
    <row r="1951" spans="1:4" ht="30">
      <c r="A1951" s="373">
        <v>20219</v>
      </c>
      <c r="B1951" s="374" t="s">
        <v>2509</v>
      </c>
      <c r="C1951" s="375" t="s">
        <v>731</v>
      </c>
      <c r="D1951" s="376">
        <v>106150</v>
      </c>
    </row>
    <row r="1952" spans="1:4" ht="30">
      <c r="A1952" s="373">
        <v>36484</v>
      </c>
      <c r="B1952" s="374" t="s">
        <v>2510</v>
      </c>
      <c r="C1952" s="375" t="s">
        <v>731</v>
      </c>
      <c r="D1952" s="376">
        <v>225337.12</v>
      </c>
    </row>
    <row r="1953" spans="1:4">
      <c r="A1953" s="373">
        <v>38367</v>
      </c>
      <c r="B1953" s="374" t="s">
        <v>2511</v>
      </c>
      <c r="C1953" s="375" t="s">
        <v>731</v>
      </c>
      <c r="D1953" s="376">
        <v>16.989999999999998</v>
      </c>
    </row>
    <row r="1954" spans="1:4">
      <c r="A1954" s="373">
        <v>38368</v>
      </c>
      <c r="B1954" s="374" t="s">
        <v>2512</v>
      </c>
      <c r="C1954" s="375" t="s">
        <v>731</v>
      </c>
      <c r="D1954" s="376">
        <v>7.17</v>
      </c>
    </row>
    <row r="1955" spans="1:4">
      <c r="A1955" s="373">
        <v>38091</v>
      </c>
      <c r="B1955" s="374" t="s">
        <v>2513</v>
      </c>
      <c r="C1955" s="375" t="s">
        <v>731</v>
      </c>
      <c r="D1955" s="376">
        <v>2.82</v>
      </c>
    </row>
    <row r="1956" spans="1:4">
      <c r="A1956" s="373">
        <v>38095</v>
      </c>
      <c r="B1956" s="374" t="s">
        <v>2514</v>
      </c>
      <c r="C1956" s="375" t="s">
        <v>731</v>
      </c>
      <c r="D1956" s="376">
        <v>5.98</v>
      </c>
    </row>
    <row r="1957" spans="1:4">
      <c r="A1957" s="373">
        <v>38092</v>
      </c>
      <c r="B1957" s="374" t="s">
        <v>2515</v>
      </c>
      <c r="C1957" s="375" t="s">
        <v>731</v>
      </c>
      <c r="D1957" s="376">
        <v>2.68</v>
      </c>
    </row>
    <row r="1958" spans="1:4">
      <c r="A1958" s="373">
        <v>38093</v>
      </c>
      <c r="B1958" s="374" t="s">
        <v>2516</v>
      </c>
      <c r="C1958" s="375" t="s">
        <v>731</v>
      </c>
      <c r="D1958" s="376">
        <v>2.77</v>
      </c>
    </row>
    <row r="1959" spans="1:4">
      <c r="A1959" s="373">
        <v>38096</v>
      </c>
      <c r="B1959" s="374" t="s">
        <v>2517</v>
      </c>
      <c r="C1959" s="375" t="s">
        <v>731</v>
      </c>
      <c r="D1959" s="376">
        <v>6.43</v>
      </c>
    </row>
    <row r="1960" spans="1:4">
      <c r="A1960" s="373">
        <v>38094</v>
      </c>
      <c r="B1960" s="374" t="s">
        <v>2518</v>
      </c>
      <c r="C1960" s="375" t="s">
        <v>731</v>
      </c>
      <c r="D1960" s="376">
        <v>3.39</v>
      </c>
    </row>
    <row r="1961" spans="1:4">
      <c r="A1961" s="373">
        <v>38097</v>
      </c>
      <c r="B1961" s="374" t="s">
        <v>2519</v>
      </c>
      <c r="C1961" s="375" t="s">
        <v>731</v>
      </c>
      <c r="D1961" s="376">
        <v>6.89</v>
      </c>
    </row>
    <row r="1962" spans="1:4">
      <c r="A1962" s="373">
        <v>38098</v>
      </c>
      <c r="B1962" s="433" t="s">
        <v>2520</v>
      </c>
      <c r="C1962" s="375" t="s">
        <v>731</v>
      </c>
      <c r="D1962" s="376">
        <v>6.89</v>
      </c>
    </row>
    <row r="1963" spans="1:4">
      <c r="A1963" s="373">
        <v>11186</v>
      </c>
      <c r="B1963" s="433" t="s">
        <v>2521</v>
      </c>
      <c r="C1963" s="375" t="s">
        <v>732</v>
      </c>
      <c r="D1963" s="376">
        <v>365.5</v>
      </c>
    </row>
    <row r="1964" spans="1:4" ht="30">
      <c r="A1964" s="373">
        <v>11558</v>
      </c>
      <c r="B1964" s="433" t="s">
        <v>2522</v>
      </c>
      <c r="C1964" s="375" t="s">
        <v>1132</v>
      </c>
      <c r="D1964" s="376">
        <v>14.34</v>
      </c>
    </row>
    <row r="1965" spans="1:4" ht="30">
      <c r="A1965" s="373">
        <v>11557</v>
      </c>
      <c r="B1965" s="433" t="s">
        <v>2523</v>
      </c>
      <c r="C1965" s="375" t="s">
        <v>1132</v>
      </c>
      <c r="D1965" s="376">
        <v>36.29</v>
      </c>
    </row>
    <row r="1966" spans="1:4">
      <c r="A1966" s="373">
        <v>2759</v>
      </c>
      <c r="B1966" s="374" t="s">
        <v>2524</v>
      </c>
      <c r="C1966" s="375" t="s">
        <v>731</v>
      </c>
      <c r="D1966" s="376">
        <v>10.93</v>
      </c>
    </row>
    <row r="1967" spans="1:4">
      <c r="A1967" s="373">
        <v>38124</v>
      </c>
      <c r="B1967" s="374" t="s">
        <v>2525</v>
      </c>
      <c r="C1967" s="375" t="s">
        <v>731</v>
      </c>
      <c r="D1967" s="376">
        <v>28.45</v>
      </c>
    </row>
    <row r="1968" spans="1:4">
      <c r="A1968" s="373">
        <v>38380</v>
      </c>
      <c r="B1968" s="374" t="s">
        <v>2526</v>
      </c>
      <c r="C1968" s="375" t="s">
        <v>731</v>
      </c>
      <c r="D1968" s="376">
        <v>27</v>
      </c>
    </row>
    <row r="1969" spans="1:4" ht="45">
      <c r="A1969" s="373">
        <v>42429</v>
      </c>
      <c r="B1969" s="374" t="s">
        <v>2527</v>
      </c>
      <c r="C1969" s="375" t="s">
        <v>731</v>
      </c>
      <c r="D1969" s="376">
        <v>5972.04</v>
      </c>
    </row>
    <row r="1970" spans="1:4">
      <c r="A1970" s="373">
        <v>39616</v>
      </c>
      <c r="B1970" s="374" t="s">
        <v>2528</v>
      </c>
      <c r="C1970" s="375" t="s">
        <v>731</v>
      </c>
      <c r="D1970" s="376">
        <v>579.75</v>
      </c>
    </row>
    <row r="1971" spans="1:4">
      <c r="A1971" s="373">
        <v>39618</v>
      </c>
      <c r="B1971" s="374" t="s">
        <v>2529</v>
      </c>
      <c r="C1971" s="375" t="s">
        <v>731</v>
      </c>
      <c r="D1971" s="376">
        <v>1051.57</v>
      </c>
    </row>
    <row r="1972" spans="1:4">
      <c r="A1972" s="373">
        <v>39619</v>
      </c>
      <c r="B1972" s="374" t="s">
        <v>2530</v>
      </c>
      <c r="C1972" s="375" t="s">
        <v>731</v>
      </c>
      <c r="D1972" s="376">
        <v>1440.22</v>
      </c>
    </row>
    <row r="1973" spans="1:4">
      <c r="A1973" s="373">
        <v>39613</v>
      </c>
      <c r="B1973" s="374" t="s">
        <v>2531</v>
      </c>
      <c r="C1973" s="375" t="s">
        <v>731</v>
      </c>
      <c r="D1973" s="376">
        <v>230.29</v>
      </c>
    </row>
    <row r="1974" spans="1:4">
      <c r="A1974" s="373">
        <v>39614</v>
      </c>
      <c r="B1974" s="374" t="s">
        <v>2532</v>
      </c>
      <c r="C1974" s="375" t="s">
        <v>731</v>
      </c>
      <c r="D1974" s="376">
        <v>335.97</v>
      </c>
    </row>
    <row r="1975" spans="1:4" ht="45">
      <c r="A1975" s="373">
        <v>38538</v>
      </c>
      <c r="B1975" s="374" t="s">
        <v>2533</v>
      </c>
      <c r="C1975" s="375" t="s">
        <v>733</v>
      </c>
      <c r="D1975" s="376">
        <v>75.8</v>
      </c>
    </row>
    <row r="1976" spans="1:4" ht="30">
      <c r="A1976" s="373">
        <v>38539</v>
      </c>
      <c r="B1976" s="374" t="s">
        <v>2534</v>
      </c>
      <c r="C1976" s="375" t="s">
        <v>733</v>
      </c>
      <c r="D1976" s="376">
        <v>103.07</v>
      </c>
    </row>
    <row r="1977" spans="1:4" ht="30">
      <c r="A1977" s="373">
        <v>38540</v>
      </c>
      <c r="B1977" s="374" t="s">
        <v>2535</v>
      </c>
      <c r="C1977" s="375" t="s">
        <v>733</v>
      </c>
      <c r="D1977" s="376">
        <v>264.16000000000003</v>
      </c>
    </row>
    <row r="1978" spans="1:4">
      <c r="A1978" s="373">
        <v>38384</v>
      </c>
      <c r="B1978" s="374" t="s">
        <v>2536</v>
      </c>
      <c r="C1978" s="375" t="s">
        <v>731</v>
      </c>
      <c r="D1978" s="376">
        <v>18.579999999999998</v>
      </c>
    </row>
    <row r="1979" spans="1:4">
      <c r="A1979" s="373">
        <v>13</v>
      </c>
      <c r="B1979" s="374" t="s">
        <v>2537</v>
      </c>
      <c r="C1979" s="375" t="s">
        <v>779</v>
      </c>
      <c r="D1979" s="376">
        <v>21.55</v>
      </c>
    </row>
    <row r="1980" spans="1:4">
      <c r="A1980" s="373">
        <v>2762</v>
      </c>
      <c r="B1980" s="374" t="s">
        <v>2538</v>
      </c>
      <c r="C1980" s="375" t="s">
        <v>733</v>
      </c>
      <c r="D1980" s="376">
        <v>13.66</v>
      </c>
    </row>
    <row r="1981" spans="1:4" ht="30">
      <c r="A1981" s="373">
        <v>21142</v>
      </c>
      <c r="B1981" s="374" t="s">
        <v>2539</v>
      </c>
      <c r="C1981" s="375" t="s">
        <v>731</v>
      </c>
      <c r="D1981" s="376">
        <v>24.75</v>
      </c>
    </row>
    <row r="1982" spans="1:4">
      <c r="A1982" s="373">
        <v>4223</v>
      </c>
      <c r="B1982" s="374" t="s">
        <v>2540</v>
      </c>
      <c r="C1982" s="375" t="s">
        <v>781</v>
      </c>
      <c r="D1982" s="376">
        <v>4.1900000000000004</v>
      </c>
    </row>
    <row r="1983" spans="1:4">
      <c r="A1983" s="373">
        <v>37372</v>
      </c>
      <c r="B1983" s="374" t="s">
        <v>13749</v>
      </c>
      <c r="C1983" s="375" t="s">
        <v>870</v>
      </c>
      <c r="D1983" s="376">
        <v>1.1399999999999999</v>
      </c>
    </row>
    <row r="1984" spans="1:4">
      <c r="A1984" s="373">
        <v>40863</v>
      </c>
      <c r="B1984" s="374" t="s">
        <v>13750</v>
      </c>
      <c r="C1984" s="375" t="s">
        <v>872</v>
      </c>
      <c r="D1984" s="376">
        <v>215.56</v>
      </c>
    </row>
    <row r="1985" spans="1:4">
      <c r="A1985" s="373">
        <v>38475</v>
      </c>
      <c r="B1985" s="374" t="s">
        <v>2541</v>
      </c>
      <c r="C1985" s="375" t="s">
        <v>731</v>
      </c>
      <c r="D1985" s="376">
        <v>43.26</v>
      </c>
    </row>
    <row r="1986" spans="1:4">
      <c r="A1986" s="373">
        <v>38474</v>
      </c>
      <c r="B1986" s="374" t="s">
        <v>2542</v>
      </c>
      <c r="C1986" s="375" t="s">
        <v>731</v>
      </c>
      <c r="D1986" s="376">
        <v>53.48</v>
      </c>
    </row>
    <row r="1987" spans="1:4">
      <c r="A1987" s="373">
        <v>10886</v>
      </c>
      <c r="B1987" s="374" t="s">
        <v>2543</v>
      </c>
      <c r="C1987" s="375" t="s">
        <v>731</v>
      </c>
      <c r="D1987" s="376">
        <v>177.45</v>
      </c>
    </row>
    <row r="1988" spans="1:4">
      <c r="A1988" s="373">
        <v>10888</v>
      </c>
      <c r="B1988" s="374" t="s">
        <v>2544</v>
      </c>
      <c r="C1988" s="375" t="s">
        <v>731</v>
      </c>
      <c r="D1988" s="376">
        <v>561.59</v>
      </c>
    </row>
    <row r="1989" spans="1:4">
      <c r="A1989" s="373">
        <v>10889</v>
      </c>
      <c r="B1989" s="374" t="s">
        <v>2545</v>
      </c>
      <c r="C1989" s="375" t="s">
        <v>731</v>
      </c>
      <c r="D1989" s="376">
        <v>608.4</v>
      </c>
    </row>
    <row r="1990" spans="1:4">
      <c r="A1990" s="373">
        <v>10890</v>
      </c>
      <c r="B1990" s="374" t="s">
        <v>2546</v>
      </c>
      <c r="C1990" s="375" t="s">
        <v>731</v>
      </c>
      <c r="D1990" s="376">
        <v>280.79000000000002</v>
      </c>
    </row>
    <row r="1991" spans="1:4">
      <c r="A1991" s="373">
        <v>10891</v>
      </c>
      <c r="B1991" s="374" t="s">
        <v>2547</v>
      </c>
      <c r="C1991" s="375" t="s">
        <v>731</v>
      </c>
      <c r="D1991" s="376">
        <v>171.59</v>
      </c>
    </row>
    <row r="1992" spans="1:4">
      <c r="A1992" s="373">
        <v>10892</v>
      </c>
      <c r="B1992" s="374" t="s">
        <v>2548</v>
      </c>
      <c r="C1992" s="375" t="s">
        <v>731</v>
      </c>
      <c r="D1992" s="376">
        <v>202.8</v>
      </c>
    </row>
    <row r="1993" spans="1:4">
      <c r="A1993" s="373">
        <v>20977</v>
      </c>
      <c r="B1993" s="374" t="s">
        <v>2549</v>
      </c>
      <c r="C1993" s="375" t="s">
        <v>731</v>
      </c>
      <c r="D1993" s="376">
        <v>241.79</v>
      </c>
    </row>
    <row r="1994" spans="1:4">
      <c r="A1994" s="373">
        <v>3073</v>
      </c>
      <c r="B1994" s="374" t="s">
        <v>2550</v>
      </c>
      <c r="C1994" s="375" t="s">
        <v>731</v>
      </c>
      <c r="D1994" s="376">
        <v>211.25</v>
      </c>
    </row>
    <row r="1995" spans="1:4">
      <c r="A1995" s="373">
        <v>3074</v>
      </c>
      <c r="B1995" s="374" t="s">
        <v>2551</v>
      </c>
      <c r="C1995" s="375" t="s">
        <v>731</v>
      </c>
      <c r="D1995" s="376">
        <v>133.37</v>
      </c>
    </row>
    <row r="1996" spans="1:4">
      <c r="A1996" s="373">
        <v>3076</v>
      </c>
      <c r="B1996" s="374" t="s">
        <v>2552</v>
      </c>
      <c r="C1996" s="375" t="s">
        <v>731</v>
      </c>
      <c r="D1996" s="376">
        <v>173.67</v>
      </c>
    </row>
    <row r="1997" spans="1:4">
      <c r="A1997" s="373">
        <v>3075</v>
      </c>
      <c r="B1997" s="374" t="s">
        <v>2553</v>
      </c>
      <c r="C1997" s="375" t="s">
        <v>731</v>
      </c>
      <c r="D1997" s="376">
        <v>109.75</v>
      </c>
    </row>
    <row r="1998" spans="1:4">
      <c r="A1998" s="373">
        <v>10781</v>
      </c>
      <c r="B1998" s="374" t="s">
        <v>2554</v>
      </c>
      <c r="C1998" s="375" t="s">
        <v>731</v>
      </c>
      <c r="D1998" s="376">
        <v>14.88</v>
      </c>
    </row>
    <row r="1999" spans="1:4" ht="30">
      <c r="A1999" s="373">
        <v>43612</v>
      </c>
      <c r="B1999" s="374" t="s">
        <v>2555</v>
      </c>
      <c r="C1999" s="375" t="s">
        <v>1987</v>
      </c>
      <c r="D1999" s="376">
        <v>110.49</v>
      </c>
    </row>
    <row r="2000" spans="1:4" ht="30">
      <c r="A2000" s="373">
        <v>43613</v>
      </c>
      <c r="B2000" s="374" t="s">
        <v>2556</v>
      </c>
      <c r="C2000" s="375" t="s">
        <v>1987</v>
      </c>
      <c r="D2000" s="376">
        <v>91.47</v>
      </c>
    </row>
    <row r="2001" spans="1:4" ht="30">
      <c r="A2001" s="373">
        <v>11480</v>
      </c>
      <c r="B2001" s="374" t="s">
        <v>2557</v>
      </c>
      <c r="C2001" s="375" t="s">
        <v>1987</v>
      </c>
      <c r="D2001" s="376">
        <v>140.38</v>
      </c>
    </row>
    <row r="2002" spans="1:4" ht="45">
      <c r="A2002" s="373">
        <v>11469</v>
      </c>
      <c r="B2002" s="374" t="s">
        <v>2558</v>
      </c>
      <c r="C2002" s="375" t="s">
        <v>731</v>
      </c>
      <c r="D2002" s="376">
        <v>14.98</v>
      </c>
    </row>
    <row r="2003" spans="1:4" ht="30">
      <c r="A2003" s="373">
        <v>11468</v>
      </c>
      <c r="B2003" s="374" t="s">
        <v>2559</v>
      </c>
      <c r="C2003" s="375" t="s">
        <v>731</v>
      </c>
      <c r="D2003" s="376">
        <v>14.99</v>
      </c>
    </row>
    <row r="2004" spans="1:4" ht="30">
      <c r="A2004" s="373">
        <v>11484</v>
      </c>
      <c r="B2004" s="374" t="s">
        <v>2560</v>
      </c>
      <c r="C2004" s="375" t="s">
        <v>731</v>
      </c>
      <c r="D2004" s="376">
        <v>65.86</v>
      </c>
    </row>
    <row r="2005" spans="1:4" ht="30">
      <c r="A2005" s="373">
        <v>38155</v>
      </c>
      <c r="B2005" s="374" t="s">
        <v>2561</v>
      </c>
      <c r="C2005" s="375" t="s">
        <v>731</v>
      </c>
      <c r="D2005" s="376">
        <v>102.25</v>
      </c>
    </row>
    <row r="2006" spans="1:4" ht="30">
      <c r="A2006" s="373">
        <v>11467</v>
      </c>
      <c r="B2006" s="374" t="s">
        <v>2562</v>
      </c>
      <c r="C2006" s="375" t="s">
        <v>731</v>
      </c>
      <c r="D2006" s="376">
        <v>23.36</v>
      </c>
    </row>
    <row r="2007" spans="1:4" ht="45">
      <c r="A2007" s="373">
        <v>38153</v>
      </c>
      <c r="B2007" s="374" t="s">
        <v>2563</v>
      </c>
      <c r="C2007" s="375" t="s">
        <v>1987</v>
      </c>
      <c r="D2007" s="376">
        <v>59.68</v>
      </c>
    </row>
    <row r="2008" spans="1:4" ht="45">
      <c r="A2008" s="373">
        <v>43607</v>
      </c>
      <c r="B2008" s="374" t="s">
        <v>2564</v>
      </c>
      <c r="C2008" s="375" t="s">
        <v>1987</v>
      </c>
      <c r="D2008" s="376">
        <v>112.88</v>
      </c>
    </row>
    <row r="2009" spans="1:4" ht="45">
      <c r="A2009" s="373">
        <v>3080</v>
      </c>
      <c r="B2009" s="374" t="s">
        <v>2565</v>
      </c>
      <c r="C2009" s="375" t="s">
        <v>1987</v>
      </c>
      <c r="D2009" s="376">
        <v>75.900000000000006</v>
      </c>
    </row>
    <row r="2010" spans="1:4" ht="45">
      <c r="A2010" s="373">
        <v>3081</v>
      </c>
      <c r="B2010" s="374" t="s">
        <v>2566</v>
      </c>
      <c r="C2010" s="375" t="s">
        <v>1987</v>
      </c>
      <c r="D2010" s="376">
        <v>150.16</v>
      </c>
    </row>
    <row r="2011" spans="1:4" ht="45">
      <c r="A2011" s="373">
        <v>3090</v>
      </c>
      <c r="B2011" s="374" t="s">
        <v>2567</v>
      </c>
      <c r="C2011" s="375" t="s">
        <v>1987</v>
      </c>
      <c r="D2011" s="376">
        <v>67.739999999999995</v>
      </c>
    </row>
    <row r="2012" spans="1:4" ht="45">
      <c r="A2012" s="373">
        <v>43611</v>
      </c>
      <c r="B2012" s="374" t="s">
        <v>2568</v>
      </c>
      <c r="C2012" s="375" t="s">
        <v>1987</v>
      </c>
      <c r="D2012" s="376">
        <v>112.41</v>
      </c>
    </row>
    <row r="2013" spans="1:4" ht="45">
      <c r="A2013" s="373">
        <v>3103</v>
      </c>
      <c r="B2013" s="374" t="s">
        <v>2569</v>
      </c>
      <c r="C2013" s="375" t="s">
        <v>731</v>
      </c>
      <c r="D2013" s="376">
        <v>56.17</v>
      </c>
    </row>
    <row r="2014" spans="1:4" ht="45">
      <c r="A2014" s="373">
        <v>3097</v>
      </c>
      <c r="B2014" s="374" t="s">
        <v>2570</v>
      </c>
      <c r="C2014" s="375" t="s">
        <v>1987</v>
      </c>
      <c r="D2014" s="376">
        <v>84.98</v>
      </c>
    </row>
    <row r="2015" spans="1:4" ht="45">
      <c r="A2015" s="373">
        <v>3099</v>
      </c>
      <c r="B2015" s="374" t="s">
        <v>2571</v>
      </c>
      <c r="C2015" s="375" t="s">
        <v>1987</v>
      </c>
      <c r="D2015" s="376">
        <v>136.07</v>
      </c>
    </row>
    <row r="2016" spans="1:4" ht="45">
      <c r="A2016" s="373">
        <v>38151</v>
      </c>
      <c r="B2016" s="374" t="s">
        <v>2572</v>
      </c>
      <c r="C2016" s="375" t="s">
        <v>1987</v>
      </c>
      <c r="D2016" s="376">
        <v>98.65</v>
      </c>
    </row>
    <row r="2017" spans="1:4" ht="45">
      <c r="A2017" s="373">
        <v>38152</v>
      </c>
      <c r="B2017" s="374" t="s">
        <v>2573</v>
      </c>
      <c r="C2017" s="375" t="s">
        <v>1987</v>
      </c>
      <c r="D2017" s="376">
        <v>159.13</v>
      </c>
    </row>
    <row r="2018" spans="1:4" ht="60">
      <c r="A2018" s="373">
        <v>43610</v>
      </c>
      <c r="B2018" s="374" t="s">
        <v>2574</v>
      </c>
      <c r="C2018" s="375" t="s">
        <v>1987</v>
      </c>
      <c r="D2018" s="376">
        <v>84.32</v>
      </c>
    </row>
    <row r="2019" spans="1:4" ht="45">
      <c r="A2019" s="373">
        <v>3093</v>
      </c>
      <c r="B2019" s="374" t="s">
        <v>2575</v>
      </c>
      <c r="C2019" s="375" t="s">
        <v>1987</v>
      </c>
      <c r="D2019" s="376">
        <v>136.07</v>
      </c>
    </row>
    <row r="2020" spans="1:4" ht="30">
      <c r="A2020" s="373">
        <v>38165</v>
      </c>
      <c r="B2020" s="374" t="s">
        <v>2576</v>
      </c>
      <c r="C2020" s="375" t="s">
        <v>1987</v>
      </c>
      <c r="D2020" s="376">
        <v>68.97</v>
      </c>
    </row>
    <row r="2021" spans="1:4" ht="30">
      <c r="A2021" s="373">
        <v>38177</v>
      </c>
      <c r="B2021" s="374" t="s">
        <v>2577</v>
      </c>
      <c r="C2021" s="375" t="s">
        <v>731</v>
      </c>
      <c r="D2021" s="376">
        <v>20.49</v>
      </c>
    </row>
    <row r="2022" spans="1:4" ht="30">
      <c r="A2022" s="373">
        <v>11458</v>
      </c>
      <c r="B2022" s="374" t="s">
        <v>2578</v>
      </c>
      <c r="C2022" s="375" t="s">
        <v>731</v>
      </c>
      <c r="D2022" s="376">
        <v>24.47</v>
      </c>
    </row>
    <row r="2023" spans="1:4" ht="45">
      <c r="A2023" s="373">
        <v>3108</v>
      </c>
      <c r="B2023" s="374" t="s">
        <v>2579</v>
      </c>
      <c r="C2023" s="375" t="s">
        <v>731</v>
      </c>
      <c r="D2023" s="376">
        <v>104.01</v>
      </c>
    </row>
    <row r="2024" spans="1:4" ht="45">
      <c r="A2024" s="373">
        <v>3105</v>
      </c>
      <c r="B2024" s="374" t="s">
        <v>2580</v>
      </c>
      <c r="C2024" s="375" t="s">
        <v>731</v>
      </c>
      <c r="D2024" s="376">
        <v>136.04</v>
      </c>
    </row>
    <row r="2025" spans="1:4" ht="45">
      <c r="A2025" s="373">
        <v>38178</v>
      </c>
      <c r="B2025" s="374" t="s">
        <v>2581</v>
      </c>
      <c r="C2025" s="375" t="s">
        <v>731</v>
      </c>
      <c r="D2025" s="376">
        <v>22.55</v>
      </c>
    </row>
    <row r="2026" spans="1:4" ht="45">
      <c r="A2026" s="373">
        <v>43575</v>
      </c>
      <c r="B2026" s="374" t="s">
        <v>2582</v>
      </c>
      <c r="C2026" s="375" t="s">
        <v>731</v>
      </c>
      <c r="D2026" s="376">
        <v>48.86</v>
      </c>
    </row>
    <row r="2027" spans="1:4" ht="45">
      <c r="A2027" s="373">
        <v>43577</v>
      </c>
      <c r="B2027" s="374" t="s">
        <v>2583</v>
      </c>
      <c r="C2027" s="375" t="s">
        <v>731</v>
      </c>
      <c r="D2027" s="376">
        <v>84.94</v>
      </c>
    </row>
    <row r="2028" spans="1:4" ht="30">
      <c r="A2028" s="373">
        <v>43458</v>
      </c>
      <c r="B2028" s="374" t="s">
        <v>2584</v>
      </c>
      <c r="C2028" s="375" t="s">
        <v>870</v>
      </c>
      <c r="D2028" s="376">
        <v>0.06</v>
      </c>
    </row>
    <row r="2029" spans="1:4" ht="30">
      <c r="A2029" s="373">
        <v>43470</v>
      </c>
      <c r="B2029" s="374" t="s">
        <v>2585</v>
      </c>
      <c r="C2029" s="375" t="s">
        <v>872</v>
      </c>
      <c r="D2029" s="376">
        <v>10.6</v>
      </c>
    </row>
    <row r="2030" spans="1:4" ht="30">
      <c r="A2030" s="373">
        <v>43459</v>
      </c>
      <c r="B2030" s="374" t="s">
        <v>2586</v>
      </c>
      <c r="C2030" s="375" t="s">
        <v>870</v>
      </c>
      <c r="D2030" s="376">
        <v>0.49</v>
      </c>
    </row>
    <row r="2031" spans="1:4" ht="30">
      <c r="A2031" s="373">
        <v>43471</v>
      </c>
      <c r="B2031" s="374" t="s">
        <v>2587</v>
      </c>
      <c r="C2031" s="375" t="s">
        <v>872</v>
      </c>
      <c r="D2031" s="376">
        <v>92.9</v>
      </c>
    </row>
    <row r="2032" spans="1:4" ht="30">
      <c r="A2032" s="373">
        <v>43460</v>
      </c>
      <c r="B2032" s="374" t="s">
        <v>2588</v>
      </c>
      <c r="C2032" s="375" t="s">
        <v>870</v>
      </c>
      <c r="D2032" s="376">
        <v>0.86</v>
      </c>
    </row>
    <row r="2033" spans="1:4" ht="30">
      <c r="A2033" s="373">
        <v>43472</v>
      </c>
      <c r="B2033" s="374" t="s">
        <v>2589</v>
      </c>
      <c r="C2033" s="375" t="s">
        <v>872</v>
      </c>
      <c r="D2033" s="376">
        <v>161.79</v>
      </c>
    </row>
    <row r="2034" spans="1:4" ht="30">
      <c r="A2034" s="373">
        <v>43461</v>
      </c>
      <c r="B2034" s="374" t="s">
        <v>2590</v>
      </c>
      <c r="C2034" s="375" t="s">
        <v>870</v>
      </c>
      <c r="D2034" s="376">
        <v>0.32</v>
      </c>
    </row>
    <row r="2035" spans="1:4" ht="30">
      <c r="A2035" s="373">
        <v>43473</v>
      </c>
      <c r="B2035" s="374" t="s">
        <v>2591</v>
      </c>
      <c r="C2035" s="375" t="s">
        <v>872</v>
      </c>
      <c r="D2035" s="376">
        <v>60.76</v>
      </c>
    </row>
    <row r="2036" spans="1:4" ht="30">
      <c r="A2036" s="373">
        <v>43463</v>
      </c>
      <c r="B2036" s="374" t="s">
        <v>2592</v>
      </c>
      <c r="C2036" s="375" t="s">
        <v>870</v>
      </c>
      <c r="D2036" s="376">
        <v>0.11</v>
      </c>
    </row>
    <row r="2037" spans="1:4" ht="30">
      <c r="A2037" s="373">
        <v>43475</v>
      </c>
      <c r="B2037" s="374" t="s">
        <v>2593</v>
      </c>
      <c r="C2037" s="375" t="s">
        <v>872</v>
      </c>
      <c r="D2037" s="376">
        <v>21.49</v>
      </c>
    </row>
    <row r="2038" spans="1:4" ht="30">
      <c r="A2038" s="373">
        <v>43462</v>
      </c>
      <c r="B2038" s="374" t="s">
        <v>2594</v>
      </c>
      <c r="C2038" s="375" t="s">
        <v>870</v>
      </c>
      <c r="D2038" s="376">
        <v>0.01</v>
      </c>
    </row>
    <row r="2039" spans="1:4" ht="30">
      <c r="A2039" s="373">
        <v>43474</v>
      </c>
      <c r="B2039" s="374" t="s">
        <v>2595</v>
      </c>
      <c r="C2039" s="375" t="s">
        <v>872</v>
      </c>
      <c r="D2039" s="376">
        <v>2.54</v>
      </c>
    </row>
    <row r="2040" spans="1:4" ht="30">
      <c r="A2040" s="373">
        <v>43464</v>
      </c>
      <c r="B2040" s="374" t="s">
        <v>2596</v>
      </c>
      <c r="C2040" s="375" t="s">
        <v>870</v>
      </c>
      <c r="D2040" s="376">
        <v>0.01</v>
      </c>
    </row>
    <row r="2041" spans="1:4" ht="30">
      <c r="A2041" s="373">
        <v>43476</v>
      </c>
      <c r="B2041" s="374" t="s">
        <v>2597</v>
      </c>
      <c r="C2041" s="375" t="s">
        <v>872</v>
      </c>
      <c r="D2041" s="376">
        <v>0.01</v>
      </c>
    </row>
    <row r="2042" spans="1:4" ht="30">
      <c r="A2042" s="373">
        <v>43465</v>
      </c>
      <c r="B2042" s="374" t="s">
        <v>2598</v>
      </c>
      <c r="C2042" s="375" t="s">
        <v>870</v>
      </c>
      <c r="D2042" s="376">
        <v>0.84</v>
      </c>
    </row>
    <row r="2043" spans="1:4" ht="30">
      <c r="A2043" s="373">
        <v>43477</v>
      </c>
      <c r="B2043" s="374" t="s">
        <v>2599</v>
      </c>
      <c r="C2043" s="375" t="s">
        <v>872</v>
      </c>
      <c r="D2043" s="376">
        <v>158.88</v>
      </c>
    </row>
    <row r="2044" spans="1:4" ht="30">
      <c r="A2044" s="373">
        <v>43466</v>
      </c>
      <c r="B2044" s="374" t="s">
        <v>2600</v>
      </c>
      <c r="C2044" s="375" t="s">
        <v>870</v>
      </c>
      <c r="D2044" s="376">
        <v>1.68</v>
      </c>
    </row>
    <row r="2045" spans="1:4" ht="30">
      <c r="A2045" s="373">
        <v>43478</v>
      </c>
      <c r="B2045" s="374" t="s">
        <v>2601</v>
      </c>
      <c r="C2045" s="375" t="s">
        <v>872</v>
      </c>
      <c r="D2045" s="376">
        <v>315.88</v>
      </c>
    </row>
    <row r="2046" spans="1:4" ht="30">
      <c r="A2046" s="373">
        <v>43467</v>
      </c>
      <c r="B2046" s="374" t="s">
        <v>2602</v>
      </c>
      <c r="C2046" s="375" t="s">
        <v>870</v>
      </c>
      <c r="D2046" s="376">
        <v>0.59</v>
      </c>
    </row>
    <row r="2047" spans="1:4" ht="30">
      <c r="A2047" s="373">
        <v>43479</v>
      </c>
      <c r="B2047" s="374" t="s">
        <v>2603</v>
      </c>
      <c r="C2047" s="375" t="s">
        <v>872</v>
      </c>
      <c r="D2047" s="376">
        <v>110.64</v>
      </c>
    </row>
    <row r="2048" spans="1:4" ht="30">
      <c r="A2048" s="373">
        <v>43468</v>
      </c>
      <c r="B2048" s="374" t="s">
        <v>2604</v>
      </c>
      <c r="C2048" s="375" t="s">
        <v>870</v>
      </c>
      <c r="D2048" s="376">
        <v>1.17</v>
      </c>
    </row>
    <row r="2049" spans="1:4" ht="30">
      <c r="A2049" s="373">
        <v>43480</v>
      </c>
      <c r="B2049" s="374" t="s">
        <v>2605</v>
      </c>
      <c r="C2049" s="375" t="s">
        <v>872</v>
      </c>
      <c r="D2049" s="376">
        <v>220.75</v>
      </c>
    </row>
    <row r="2050" spans="1:4" ht="30">
      <c r="A2050" s="373">
        <v>43469</v>
      </c>
      <c r="B2050" s="374" t="s">
        <v>2606</v>
      </c>
      <c r="C2050" s="375" t="s">
        <v>870</v>
      </c>
      <c r="D2050" s="376">
        <v>0.08</v>
      </c>
    </row>
    <row r="2051" spans="1:4" ht="30">
      <c r="A2051" s="373">
        <v>43481</v>
      </c>
      <c r="B2051" s="374" t="s">
        <v>2607</v>
      </c>
      <c r="C2051" s="375" t="s">
        <v>872</v>
      </c>
      <c r="D2051" s="376">
        <v>15.18</v>
      </c>
    </row>
    <row r="2052" spans="1:4" ht="45">
      <c r="A2052" s="373">
        <v>3119</v>
      </c>
      <c r="B2052" s="374" t="s">
        <v>2608</v>
      </c>
      <c r="C2052" s="375" t="s">
        <v>731</v>
      </c>
      <c r="D2052" s="376">
        <v>2.65</v>
      </c>
    </row>
    <row r="2053" spans="1:4" ht="30">
      <c r="A2053" s="373">
        <v>3122</v>
      </c>
      <c r="B2053" s="374" t="s">
        <v>2609</v>
      </c>
      <c r="C2053" s="375" t="s">
        <v>731</v>
      </c>
      <c r="D2053" s="376">
        <v>5.39</v>
      </c>
    </row>
    <row r="2054" spans="1:4" ht="30">
      <c r="A2054" s="373">
        <v>3121</v>
      </c>
      <c r="B2054" s="374" t="s">
        <v>2610</v>
      </c>
      <c r="C2054" s="375" t="s">
        <v>731</v>
      </c>
      <c r="D2054" s="376">
        <v>6.11</v>
      </c>
    </row>
    <row r="2055" spans="1:4" ht="30">
      <c r="A2055" s="373">
        <v>3120</v>
      </c>
      <c r="B2055" s="374" t="s">
        <v>2611</v>
      </c>
      <c r="C2055" s="375" t="s">
        <v>731</v>
      </c>
      <c r="D2055" s="376">
        <v>11.58</v>
      </c>
    </row>
    <row r="2056" spans="1:4" ht="30">
      <c r="A2056" s="373">
        <v>11455</v>
      </c>
      <c r="B2056" s="374" t="s">
        <v>2612</v>
      </c>
      <c r="C2056" s="375" t="s">
        <v>731</v>
      </c>
      <c r="D2056" s="376">
        <v>16.75</v>
      </c>
    </row>
    <row r="2057" spans="1:4" ht="30">
      <c r="A2057" s="373">
        <v>11456</v>
      </c>
      <c r="B2057" s="374" t="s">
        <v>2613</v>
      </c>
      <c r="C2057" s="375" t="s">
        <v>731</v>
      </c>
      <c r="D2057" s="376">
        <v>20.02</v>
      </c>
    </row>
    <row r="2058" spans="1:4" ht="45">
      <c r="A2058" s="373">
        <v>3107</v>
      </c>
      <c r="B2058" s="374" t="s">
        <v>2614</v>
      </c>
      <c r="C2058" s="375" t="s">
        <v>731</v>
      </c>
      <c r="D2058" s="376">
        <v>8.44</v>
      </c>
    </row>
    <row r="2059" spans="1:4" ht="45">
      <c r="A2059" s="373">
        <v>43583</v>
      </c>
      <c r="B2059" s="374" t="s">
        <v>2615</v>
      </c>
      <c r="C2059" s="375" t="s">
        <v>731</v>
      </c>
      <c r="D2059" s="376">
        <v>9.52</v>
      </c>
    </row>
    <row r="2060" spans="1:4" ht="45">
      <c r="A2060" s="373">
        <v>43586</v>
      </c>
      <c r="B2060" s="374" t="s">
        <v>2616</v>
      </c>
      <c r="C2060" s="375" t="s">
        <v>731</v>
      </c>
      <c r="D2060" s="376">
        <v>9.76</v>
      </c>
    </row>
    <row r="2061" spans="1:4" ht="45">
      <c r="A2061" s="373">
        <v>11461</v>
      </c>
      <c r="B2061" s="374" t="s">
        <v>2617</v>
      </c>
      <c r="C2061" s="375" t="s">
        <v>731</v>
      </c>
      <c r="D2061" s="376">
        <v>10.64</v>
      </c>
    </row>
    <row r="2062" spans="1:4" ht="45">
      <c r="A2062" s="373">
        <v>43587</v>
      </c>
      <c r="B2062" s="374" t="s">
        <v>2618</v>
      </c>
      <c r="C2062" s="375" t="s">
        <v>731</v>
      </c>
      <c r="D2062" s="376">
        <v>12.27</v>
      </c>
    </row>
    <row r="2063" spans="1:4" ht="45">
      <c r="A2063" s="373">
        <v>3106</v>
      </c>
      <c r="B2063" s="374" t="s">
        <v>2619</v>
      </c>
      <c r="C2063" s="375" t="s">
        <v>731</v>
      </c>
      <c r="D2063" s="376">
        <v>15.57</v>
      </c>
    </row>
    <row r="2064" spans="1:4">
      <c r="A2064" s="373">
        <v>44539</v>
      </c>
      <c r="B2064" s="374" t="s">
        <v>2620</v>
      </c>
      <c r="C2064" s="375" t="s">
        <v>779</v>
      </c>
      <c r="D2064" s="376">
        <v>3.77</v>
      </c>
    </row>
    <row r="2065" spans="1:4">
      <c r="A2065" s="373">
        <v>3123</v>
      </c>
      <c r="B2065" s="374" t="s">
        <v>2621</v>
      </c>
      <c r="C2065" s="375" t="s">
        <v>779</v>
      </c>
      <c r="D2065" s="376">
        <v>3.52</v>
      </c>
    </row>
    <row r="2066" spans="1:4">
      <c r="A2066" s="373">
        <v>38125</v>
      </c>
      <c r="B2066" s="374" t="s">
        <v>2622</v>
      </c>
      <c r="C2066" s="375" t="s">
        <v>779</v>
      </c>
      <c r="D2066" s="376">
        <v>1.79</v>
      </c>
    </row>
    <row r="2067" spans="1:4" ht="30">
      <c r="A2067" s="373">
        <v>39014</v>
      </c>
      <c r="B2067" s="374" t="s">
        <v>2623</v>
      </c>
      <c r="C2067" s="375" t="s">
        <v>779</v>
      </c>
      <c r="D2067" s="376">
        <v>9.31</v>
      </c>
    </row>
    <row r="2068" spans="1:4" ht="30">
      <c r="A2068" s="373">
        <v>39365</v>
      </c>
      <c r="B2068" s="374" t="s">
        <v>2624</v>
      </c>
      <c r="C2068" s="375" t="s">
        <v>731</v>
      </c>
      <c r="D2068" s="376">
        <v>1341.5</v>
      </c>
    </row>
    <row r="2069" spans="1:4" ht="30">
      <c r="A2069" s="373">
        <v>39366</v>
      </c>
      <c r="B2069" s="374" t="s">
        <v>2625</v>
      </c>
      <c r="C2069" s="375" t="s">
        <v>731</v>
      </c>
      <c r="D2069" s="376">
        <v>3434.81</v>
      </c>
    </row>
    <row r="2070" spans="1:4" ht="30">
      <c r="A2070" s="373">
        <v>39367</v>
      </c>
      <c r="B2070" s="374" t="s">
        <v>2626</v>
      </c>
      <c r="C2070" s="375" t="s">
        <v>731</v>
      </c>
      <c r="D2070" s="376">
        <v>4694.76</v>
      </c>
    </row>
    <row r="2071" spans="1:4" ht="30">
      <c r="A2071" s="373">
        <v>37394</v>
      </c>
      <c r="B2071" s="374" t="s">
        <v>13751</v>
      </c>
      <c r="C2071" s="375" t="s">
        <v>2627</v>
      </c>
      <c r="D2071" s="376">
        <v>43.71</v>
      </c>
    </row>
    <row r="2072" spans="1:4" ht="30">
      <c r="A2072" s="373">
        <v>14146</v>
      </c>
      <c r="B2072" s="374" t="s">
        <v>13752</v>
      </c>
      <c r="C2072" s="375" t="s">
        <v>2627</v>
      </c>
      <c r="D2072" s="376">
        <v>70.3</v>
      </c>
    </row>
    <row r="2073" spans="1:4" ht="30">
      <c r="A2073" s="373">
        <v>938</v>
      </c>
      <c r="B2073" s="374" t="s">
        <v>2628</v>
      </c>
      <c r="C2073" s="375" t="s">
        <v>733</v>
      </c>
      <c r="D2073" s="376">
        <v>1.5</v>
      </c>
    </row>
    <row r="2074" spans="1:4" ht="30">
      <c r="A2074" s="373">
        <v>937</v>
      </c>
      <c r="B2074" s="374" t="s">
        <v>2629</v>
      </c>
      <c r="C2074" s="375" t="s">
        <v>733</v>
      </c>
      <c r="D2074" s="376">
        <v>8.74</v>
      </c>
    </row>
    <row r="2075" spans="1:4" ht="30">
      <c r="A2075" s="373">
        <v>939</v>
      </c>
      <c r="B2075" s="374" t="s">
        <v>2630</v>
      </c>
      <c r="C2075" s="375" t="s">
        <v>733</v>
      </c>
      <c r="D2075" s="376">
        <v>2.42</v>
      </c>
    </row>
    <row r="2076" spans="1:4" ht="30">
      <c r="A2076" s="373">
        <v>944</v>
      </c>
      <c r="B2076" s="374" t="s">
        <v>2631</v>
      </c>
      <c r="C2076" s="375" t="s">
        <v>733</v>
      </c>
      <c r="D2076" s="376">
        <v>3.83</v>
      </c>
    </row>
    <row r="2077" spans="1:4" ht="30">
      <c r="A2077" s="373">
        <v>940</v>
      </c>
      <c r="B2077" s="374" t="s">
        <v>2632</v>
      </c>
      <c r="C2077" s="375" t="s">
        <v>733</v>
      </c>
      <c r="D2077" s="376">
        <v>5.53</v>
      </c>
    </row>
    <row r="2078" spans="1:4">
      <c r="A2078" s="373">
        <v>44397</v>
      </c>
      <c r="B2078" s="374" t="s">
        <v>2633</v>
      </c>
      <c r="C2078" s="375" t="s">
        <v>733</v>
      </c>
      <c r="D2078" s="376">
        <v>3.48</v>
      </c>
    </row>
    <row r="2079" spans="1:4">
      <c r="A2079" s="373">
        <v>406</v>
      </c>
      <c r="B2079" s="374" t="s">
        <v>2634</v>
      </c>
      <c r="C2079" s="375" t="s">
        <v>731</v>
      </c>
      <c r="D2079" s="376">
        <v>103.41</v>
      </c>
    </row>
    <row r="2080" spans="1:4">
      <c r="A2080" s="373">
        <v>42529</v>
      </c>
      <c r="B2080" s="374" t="s">
        <v>2635</v>
      </c>
      <c r="C2080" s="375" t="s">
        <v>733</v>
      </c>
      <c r="D2080" s="376">
        <v>1.0900000000000001</v>
      </c>
    </row>
    <row r="2081" spans="1:4" ht="30">
      <c r="A2081" s="373">
        <v>39634</v>
      </c>
      <c r="B2081" s="374" t="s">
        <v>2636</v>
      </c>
      <c r="C2081" s="375" t="s">
        <v>733</v>
      </c>
      <c r="D2081" s="376">
        <v>9.35</v>
      </c>
    </row>
    <row r="2082" spans="1:4">
      <c r="A2082" s="373">
        <v>39701</v>
      </c>
      <c r="B2082" s="374" t="s">
        <v>2637</v>
      </c>
      <c r="C2082" s="375" t="s">
        <v>731</v>
      </c>
      <c r="D2082" s="376">
        <v>100.82</v>
      </c>
    </row>
    <row r="2083" spans="1:4">
      <c r="A2083" s="373">
        <v>12815</v>
      </c>
      <c r="B2083" s="374" t="s">
        <v>2638</v>
      </c>
      <c r="C2083" s="375" t="s">
        <v>731</v>
      </c>
      <c r="D2083" s="376">
        <v>8.18</v>
      </c>
    </row>
    <row r="2084" spans="1:4">
      <c r="A2084" s="373">
        <v>407</v>
      </c>
      <c r="B2084" s="374" t="s">
        <v>2639</v>
      </c>
      <c r="C2084" s="375" t="s">
        <v>779</v>
      </c>
      <c r="D2084" s="376">
        <v>61.68</v>
      </c>
    </row>
    <row r="2085" spans="1:4" ht="30">
      <c r="A2085" s="373">
        <v>39431</v>
      </c>
      <c r="B2085" s="374" t="s">
        <v>2640</v>
      </c>
      <c r="C2085" s="375" t="s">
        <v>733</v>
      </c>
      <c r="D2085" s="376">
        <v>0.31</v>
      </c>
    </row>
    <row r="2086" spans="1:4" ht="30">
      <c r="A2086" s="373">
        <v>39432</v>
      </c>
      <c r="B2086" s="374" t="s">
        <v>2641</v>
      </c>
      <c r="C2086" s="375" t="s">
        <v>733</v>
      </c>
      <c r="D2086" s="376">
        <v>2.76</v>
      </c>
    </row>
    <row r="2087" spans="1:4">
      <c r="A2087" s="373">
        <v>20111</v>
      </c>
      <c r="B2087" s="374" t="s">
        <v>2642</v>
      </c>
      <c r="C2087" s="375" t="s">
        <v>731</v>
      </c>
      <c r="D2087" s="376">
        <v>15.8</v>
      </c>
    </row>
    <row r="2088" spans="1:4">
      <c r="A2088" s="373">
        <v>21127</v>
      </c>
      <c r="B2088" s="374" t="s">
        <v>2643</v>
      </c>
      <c r="C2088" s="375" t="s">
        <v>731</v>
      </c>
      <c r="D2088" s="376">
        <v>5.97</v>
      </c>
    </row>
    <row r="2089" spans="1:4">
      <c r="A2089" s="373">
        <v>404</v>
      </c>
      <c r="B2089" s="374" t="s">
        <v>2644</v>
      </c>
      <c r="C2089" s="375" t="s">
        <v>733</v>
      </c>
      <c r="D2089" s="376">
        <v>2.15</v>
      </c>
    </row>
    <row r="2090" spans="1:4">
      <c r="A2090" s="373">
        <v>14151</v>
      </c>
      <c r="B2090" s="374" t="s">
        <v>2645</v>
      </c>
      <c r="C2090" s="375" t="s">
        <v>731</v>
      </c>
      <c r="D2090" s="376">
        <v>50.52</v>
      </c>
    </row>
    <row r="2091" spans="1:4">
      <c r="A2091" s="373">
        <v>14153</v>
      </c>
      <c r="B2091" s="374" t="s">
        <v>2646</v>
      </c>
      <c r="C2091" s="375" t="s">
        <v>731</v>
      </c>
      <c r="D2091" s="376">
        <v>57.11</v>
      </c>
    </row>
    <row r="2092" spans="1:4">
      <c r="A2092" s="373">
        <v>14152</v>
      </c>
      <c r="B2092" s="374" t="s">
        <v>2647</v>
      </c>
      <c r="C2092" s="375" t="s">
        <v>731</v>
      </c>
      <c r="D2092" s="376">
        <v>43.84</v>
      </c>
    </row>
    <row r="2093" spans="1:4">
      <c r="A2093" s="373">
        <v>14154</v>
      </c>
      <c r="B2093" s="374" t="s">
        <v>2648</v>
      </c>
      <c r="C2093" s="375" t="s">
        <v>731</v>
      </c>
      <c r="D2093" s="376">
        <v>153.47</v>
      </c>
    </row>
    <row r="2094" spans="1:4">
      <c r="A2094" s="373">
        <v>3146</v>
      </c>
      <c r="B2094" s="374" t="s">
        <v>2649</v>
      </c>
      <c r="C2094" s="375" t="s">
        <v>731</v>
      </c>
      <c r="D2094" s="376">
        <v>4.8</v>
      </c>
    </row>
    <row r="2095" spans="1:4">
      <c r="A2095" s="373">
        <v>3143</v>
      </c>
      <c r="B2095" s="374" t="s">
        <v>2650</v>
      </c>
      <c r="C2095" s="375" t="s">
        <v>731</v>
      </c>
      <c r="D2095" s="376">
        <v>10.92</v>
      </c>
    </row>
    <row r="2096" spans="1:4">
      <c r="A2096" s="373">
        <v>3148</v>
      </c>
      <c r="B2096" s="374" t="s">
        <v>2651</v>
      </c>
      <c r="C2096" s="375" t="s">
        <v>731</v>
      </c>
      <c r="D2096" s="376">
        <v>17.7</v>
      </c>
    </row>
    <row r="2097" spans="1:4" ht="30">
      <c r="A2097" s="373">
        <v>4310</v>
      </c>
      <c r="B2097" s="374" t="s">
        <v>2652</v>
      </c>
      <c r="C2097" s="375" t="s">
        <v>731</v>
      </c>
      <c r="D2097" s="376">
        <v>2.36</v>
      </c>
    </row>
    <row r="2098" spans="1:4">
      <c r="A2098" s="373">
        <v>4311</v>
      </c>
      <c r="B2098" s="374" t="s">
        <v>2653</v>
      </c>
      <c r="C2098" s="375" t="s">
        <v>731</v>
      </c>
      <c r="D2098" s="376">
        <v>1.66</v>
      </c>
    </row>
    <row r="2099" spans="1:4">
      <c r="A2099" s="373">
        <v>4312</v>
      </c>
      <c r="B2099" s="374" t="s">
        <v>2654</v>
      </c>
      <c r="C2099" s="375" t="s">
        <v>731</v>
      </c>
      <c r="D2099" s="376">
        <v>2.33</v>
      </c>
    </row>
    <row r="2100" spans="1:4">
      <c r="A2100" s="373">
        <v>13261</v>
      </c>
      <c r="B2100" s="374" t="s">
        <v>2655</v>
      </c>
      <c r="C2100" s="375" t="s">
        <v>731</v>
      </c>
      <c r="D2100" s="376">
        <v>3.31</v>
      </c>
    </row>
    <row r="2101" spans="1:4">
      <c r="A2101" s="373">
        <v>3272</v>
      </c>
      <c r="B2101" s="374" t="s">
        <v>2656</v>
      </c>
      <c r="C2101" s="375" t="s">
        <v>731</v>
      </c>
      <c r="D2101" s="376">
        <v>55.43</v>
      </c>
    </row>
    <row r="2102" spans="1:4">
      <c r="A2102" s="373">
        <v>3265</v>
      </c>
      <c r="B2102" s="374" t="s">
        <v>2657</v>
      </c>
      <c r="C2102" s="375" t="s">
        <v>731</v>
      </c>
      <c r="D2102" s="376">
        <v>44.04</v>
      </c>
    </row>
    <row r="2103" spans="1:4">
      <c r="A2103" s="373">
        <v>3262</v>
      </c>
      <c r="B2103" s="374" t="s">
        <v>2658</v>
      </c>
      <c r="C2103" s="375" t="s">
        <v>731</v>
      </c>
      <c r="D2103" s="376">
        <v>19.28</v>
      </c>
    </row>
    <row r="2104" spans="1:4">
      <c r="A2104" s="373">
        <v>3264</v>
      </c>
      <c r="B2104" s="374" t="s">
        <v>2659</v>
      </c>
      <c r="C2104" s="375" t="s">
        <v>731</v>
      </c>
      <c r="D2104" s="376">
        <v>31.67</v>
      </c>
    </row>
    <row r="2105" spans="1:4">
      <c r="A2105" s="373">
        <v>3267</v>
      </c>
      <c r="B2105" s="374" t="s">
        <v>2660</v>
      </c>
      <c r="C2105" s="375" t="s">
        <v>731</v>
      </c>
      <c r="D2105" s="376">
        <v>103.43</v>
      </c>
    </row>
    <row r="2106" spans="1:4">
      <c r="A2106" s="373">
        <v>3266</v>
      </c>
      <c r="B2106" s="374" t="s">
        <v>2661</v>
      </c>
      <c r="C2106" s="375" t="s">
        <v>731</v>
      </c>
      <c r="D2106" s="376">
        <v>65.8</v>
      </c>
    </row>
    <row r="2107" spans="1:4">
      <c r="A2107" s="373">
        <v>3263</v>
      </c>
      <c r="B2107" s="374" t="s">
        <v>2662</v>
      </c>
      <c r="C2107" s="375" t="s">
        <v>731</v>
      </c>
      <c r="D2107" s="376">
        <v>26.33</v>
      </c>
    </row>
    <row r="2108" spans="1:4">
      <c r="A2108" s="373">
        <v>3268</v>
      </c>
      <c r="B2108" s="374" t="s">
        <v>2663</v>
      </c>
      <c r="C2108" s="375" t="s">
        <v>731</v>
      </c>
      <c r="D2108" s="376">
        <v>139.84</v>
      </c>
    </row>
    <row r="2109" spans="1:4">
      <c r="A2109" s="373">
        <v>3271</v>
      </c>
      <c r="B2109" s="374" t="s">
        <v>2664</v>
      </c>
      <c r="C2109" s="375" t="s">
        <v>731</v>
      </c>
      <c r="D2109" s="376">
        <v>206.74</v>
      </c>
    </row>
    <row r="2110" spans="1:4">
      <c r="A2110" s="373">
        <v>3270</v>
      </c>
      <c r="B2110" s="374" t="s">
        <v>2665</v>
      </c>
      <c r="C2110" s="375" t="s">
        <v>731</v>
      </c>
      <c r="D2110" s="376">
        <v>347.34</v>
      </c>
    </row>
    <row r="2111" spans="1:4" ht="30">
      <c r="A2111" s="373">
        <v>3275</v>
      </c>
      <c r="B2111" s="374" t="s">
        <v>2666</v>
      </c>
      <c r="C2111" s="375" t="s">
        <v>732</v>
      </c>
      <c r="D2111" s="376">
        <v>127.05</v>
      </c>
    </row>
    <row r="2112" spans="1:4" ht="45">
      <c r="A2112" s="373">
        <v>39512</v>
      </c>
      <c r="B2112" s="374" t="s">
        <v>2667</v>
      </c>
      <c r="C2112" s="375" t="s">
        <v>732</v>
      </c>
      <c r="D2112" s="376">
        <v>93.3</v>
      </c>
    </row>
    <row r="2113" spans="1:4" ht="30">
      <c r="A2113" s="373">
        <v>39511</v>
      </c>
      <c r="B2113" s="374" t="s">
        <v>2668</v>
      </c>
      <c r="C2113" s="375" t="s">
        <v>732</v>
      </c>
      <c r="D2113" s="376">
        <v>101.77</v>
      </c>
    </row>
    <row r="2114" spans="1:4" ht="45">
      <c r="A2114" s="373">
        <v>39513</v>
      </c>
      <c r="B2114" s="374" t="s">
        <v>2669</v>
      </c>
      <c r="C2114" s="375" t="s">
        <v>732</v>
      </c>
      <c r="D2114" s="376">
        <v>109.15</v>
      </c>
    </row>
    <row r="2115" spans="1:4" ht="30">
      <c r="A2115" s="373">
        <v>3286</v>
      </c>
      <c r="B2115" s="374" t="s">
        <v>2670</v>
      </c>
      <c r="C2115" s="375" t="s">
        <v>732</v>
      </c>
      <c r="D2115" s="376">
        <v>104.55</v>
      </c>
    </row>
    <row r="2116" spans="1:4" ht="30">
      <c r="A2116" s="373">
        <v>3287</v>
      </c>
      <c r="B2116" s="374" t="s">
        <v>2671</v>
      </c>
      <c r="C2116" s="375" t="s">
        <v>732</v>
      </c>
      <c r="D2116" s="376">
        <v>158</v>
      </c>
    </row>
    <row r="2117" spans="1:4" ht="30">
      <c r="A2117" s="373">
        <v>3283</v>
      </c>
      <c r="B2117" s="374" t="s">
        <v>2672</v>
      </c>
      <c r="C2117" s="375" t="s">
        <v>732</v>
      </c>
      <c r="D2117" s="376">
        <v>33.19</v>
      </c>
    </row>
    <row r="2118" spans="1:4" ht="30">
      <c r="A2118" s="373">
        <v>11587</v>
      </c>
      <c r="B2118" s="374" t="s">
        <v>2673</v>
      </c>
      <c r="C2118" s="375" t="s">
        <v>732</v>
      </c>
      <c r="D2118" s="376">
        <v>87.12</v>
      </c>
    </row>
    <row r="2119" spans="1:4" ht="30">
      <c r="A2119" s="373">
        <v>36225</v>
      </c>
      <c r="B2119" s="374" t="s">
        <v>2674</v>
      </c>
      <c r="C2119" s="375" t="s">
        <v>732</v>
      </c>
      <c r="D2119" s="376">
        <v>35.39</v>
      </c>
    </row>
    <row r="2120" spans="1:4" ht="30">
      <c r="A2120" s="373">
        <v>36230</v>
      </c>
      <c r="B2120" s="374" t="s">
        <v>2675</v>
      </c>
      <c r="C2120" s="375" t="s">
        <v>732</v>
      </c>
      <c r="D2120" s="376">
        <v>26</v>
      </c>
    </row>
    <row r="2121" spans="1:4" ht="30">
      <c r="A2121" s="373">
        <v>36238</v>
      </c>
      <c r="B2121" s="374" t="s">
        <v>2676</v>
      </c>
      <c r="C2121" s="375" t="s">
        <v>732</v>
      </c>
      <c r="D2121" s="376">
        <v>25.41</v>
      </c>
    </row>
    <row r="2122" spans="1:4" ht="45">
      <c r="A2122" s="373">
        <v>39363</v>
      </c>
      <c r="B2122" s="374" t="s">
        <v>2677</v>
      </c>
      <c r="C2122" s="375" t="s">
        <v>731</v>
      </c>
      <c r="D2122" s="376">
        <v>5464.47</v>
      </c>
    </row>
    <row r="2123" spans="1:4" ht="45">
      <c r="A2123" s="373">
        <v>39361</v>
      </c>
      <c r="B2123" s="374" t="s">
        <v>2678</v>
      </c>
      <c r="C2123" s="375" t="s">
        <v>731</v>
      </c>
      <c r="D2123" s="376">
        <v>1405.15</v>
      </c>
    </row>
    <row r="2124" spans="1:4" ht="45">
      <c r="A2124" s="373">
        <v>39362</v>
      </c>
      <c r="B2124" s="374" t="s">
        <v>2679</v>
      </c>
      <c r="C2124" s="375" t="s">
        <v>731</v>
      </c>
      <c r="D2124" s="376">
        <v>4324</v>
      </c>
    </row>
    <row r="2125" spans="1:4" ht="45">
      <c r="A2125" s="373">
        <v>39364</v>
      </c>
      <c r="B2125" s="374" t="s">
        <v>2680</v>
      </c>
      <c r="C2125" s="375" t="s">
        <v>731</v>
      </c>
      <c r="D2125" s="376">
        <v>12490.22</v>
      </c>
    </row>
    <row r="2126" spans="1:4">
      <c r="A2126" s="373">
        <v>14576</v>
      </c>
      <c r="B2126" s="374" t="s">
        <v>2681</v>
      </c>
      <c r="C2126" s="375" t="s">
        <v>731</v>
      </c>
      <c r="D2126" s="376">
        <v>6884961.4100000001</v>
      </c>
    </row>
    <row r="2127" spans="1:4">
      <c r="A2127" s="373">
        <v>13877</v>
      </c>
      <c r="B2127" s="374" t="s">
        <v>2682</v>
      </c>
      <c r="C2127" s="375" t="s">
        <v>731</v>
      </c>
      <c r="D2127" s="376">
        <v>2947349.29</v>
      </c>
    </row>
    <row r="2128" spans="1:4">
      <c r="A2128" s="373">
        <v>7307</v>
      </c>
      <c r="B2128" s="374" t="s">
        <v>2683</v>
      </c>
      <c r="C2128" s="375" t="s">
        <v>781</v>
      </c>
      <c r="D2128" s="376">
        <v>38.58</v>
      </c>
    </row>
    <row r="2129" spans="1:4">
      <c r="A2129" s="373">
        <v>38122</v>
      </c>
      <c r="B2129" s="374" t="s">
        <v>2684</v>
      </c>
      <c r="C2129" s="375" t="s">
        <v>781</v>
      </c>
      <c r="D2129" s="376">
        <v>18.2</v>
      </c>
    </row>
    <row r="2130" spans="1:4">
      <c r="A2130" s="373">
        <v>43653</v>
      </c>
      <c r="B2130" s="374" t="s">
        <v>2685</v>
      </c>
      <c r="C2130" s="375" t="s">
        <v>781</v>
      </c>
      <c r="D2130" s="376">
        <v>48.3</v>
      </c>
    </row>
    <row r="2131" spans="1:4" ht="30">
      <c r="A2131" s="373">
        <v>38633</v>
      </c>
      <c r="B2131" s="374" t="s">
        <v>2686</v>
      </c>
      <c r="C2131" s="375" t="s">
        <v>731</v>
      </c>
      <c r="D2131" s="376">
        <v>26.65</v>
      </c>
    </row>
    <row r="2132" spans="1:4" ht="30">
      <c r="A2132" s="373">
        <v>12344</v>
      </c>
      <c r="B2132" s="374" t="s">
        <v>2687</v>
      </c>
      <c r="C2132" s="375" t="s">
        <v>731</v>
      </c>
      <c r="D2132" s="376">
        <v>4.01</v>
      </c>
    </row>
    <row r="2133" spans="1:4" ht="30">
      <c r="A2133" s="373">
        <v>12343</v>
      </c>
      <c r="B2133" s="374" t="s">
        <v>2688</v>
      </c>
      <c r="C2133" s="375" t="s">
        <v>731</v>
      </c>
      <c r="D2133" s="376">
        <v>6.21</v>
      </c>
    </row>
    <row r="2134" spans="1:4" ht="30">
      <c r="A2134" s="373">
        <v>3295</v>
      </c>
      <c r="B2134" s="374" t="s">
        <v>2689</v>
      </c>
      <c r="C2134" s="375" t="s">
        <v>731</v>
      </c>
      <c r="D2134" s="376">
        <v>21.71</v>
      </c>
    </row>
    <row r="2135" spans="1:4" ht="30">
      <c r="A2135" s="373">
        <v>3302</v>
      </c>
      <c r="B2135" s="374" t="s">
        <v>2690</v>
      </c>
      <c r="C2135" s="375" t="s">
        <v>731</v>
      </c>
      <c r="D2135" s="376">
        <v>22.7</v>
      </c>
    </row>
    <row r="2136" spans="1:4" ht="30">
      <c r="A2136" s="373">
        <v>3297</v>
      </c>
      <c r="B2136" s="374" t="s">
        <v>2691</v>
      </c>
      <c r="C2136" s="375" t="s">
        <v>731</v>
      </c>
      <c r="D2136" s="376">
        <v>24.23</v>
      </c>
    </row>
    <row r="2137" spans="1:4" ht="30">
      <c r="A2137" s="373">
        <v>3294</v>
      </c>
      <c r="B2137" s="374" t="s">
        <v>2692</v>
      </c>
      <c r="C2137" s="375" t="s">
        <v>731</v>
      </c>
      <c r="D2137" s="376">
        <v>24.6</v>
      </c>
    </row>
    <row r="2138" spans="1:4" ht="30">
      <c r="A2138" s="373">
        <v>3292</v>
      </c>
      <c r="B2138" s="374" t="s">
        <v>2693</v>
      </c>
      <c r="C2138" s="375" t="s">
        <v>731</v>
      </c>
      <c r="D2138" s="376">
        <v>23.11</v>
      </c>
    </row>
    <row r="2139" spans="1:4" ht="30">
      <c r="A2139" s="373">
        <v>3298</v>
      </c>
      <c r="B2139" s="374" t="s">
        <v>2694</v>
      </c>
      <c r="C2139" s="375" t="s">
        <v>731</v>
      </c>
      <c r="D2139" s="376">
        <v>54.16</v>
      </c>
    </row>
    <row r="2140" spans="1:4" ht="30">
      <c r="A2140" s="373">
        <v>11596</v>
      </c>
      <c r="B2140" s="374" t="s">
        <v>2695</v>
      </c>
      <c r="C2140" s="375" t="s">
        <v>731</v>
      </c>
      <c r="D2140" s="376">
        <v>556.86</v>
      </c>
    </row>
    <row r="2141" spans="1:4" ht="30">
      <c r="A2141" s="373">
        <v>34802</v>
      </c>
      <c r="B2141" s="374" t="s">
        <v>2696</v>
      </c>
      <c r="C2141" s="375" t="s">
        <v>731</v>
      </c>
      <c r="D2141" s="376">
        <v>1529.32</v>
      </c>
    </row>
    <row r="2142" spans="1:4" ht="30">
      <c r="A2142" s="373">
        <v>11588</v>
      </c>
      <c r="B2142" s="374" t="s">
        <v>2697</v>
      </c>
      <c r="C2142" s="375" t="s">
        <v>731</v>
      </c>
      <c r="D2142" s="376">
        <v>1649.89</v>
      </c>
    </row>
    <row r="2143" spans="1:4" ht="30">
      <c r="A2143" s="373">
        <v>34383</v>
      </c>
      <c r="B2143" s="374" t="s">
        <v>2698</v>
      </c>
      <c r="C2143" s="375" t="s">
        <v>731</v>
      </c>
      <c r="D2143" s="376">
        <v>1815</v>
      </c>
    </row>
    <row r="2144" spans="1:4" ht="30">
      <c r="A2144" s="373">
        <v>40451</v>
      </c>
      <c r="B2144" s="374" t="s">
        <v>2699</v>
      </c>
      <c r="C2144" s="375" t="s">
        <v>732</v>
      </c>
      <c r="D2144" s="376">
        <v>146.71</v>
      </c>
    </row>
    <row r="2145" spans="1:4" ht="30">
      <c r="A2145" s="373">
        <v>40453</v>
      </c>
      <c r="B2145" s="374" t="s">
        <v>2700</v>
      </c>
      <c r="C2145" s="375" t="s">
        <v>732</v>
      </c>
      <c r="D2145" s="376">
        <v>158.74</v>
      </c>
    </row>
    <row r="2146" spans="1:4" ht="30">
      <c r="A2146" s="373">
        <v>40452</v>
      </c>
      <c r="B2146" s="374" t="s">
        <v>2701</v>
      </c>
      <c r="C2146" s="375" t="s">
        <v>732</v>
      </c>
      <c r="D2146" s="376">
        <v>174.12</v>
      </c>
    </row>
    <row r="2147" spans="1:4" ht="30">
      <c r="A2147" s="373">
        <v>11594</v>
      </c>
      <c r="B2147" s="374" t="s">
        <v>2702</v>
      </c>
      <c r="C2147" s="375" t="s">
        <v>731</v>
      </c>
      <c r="D2147" s="376">
        <v>525.87</v>
      </c>
    </row>
    <row r="2148" spans="1:4" ht="30">
      <c r="A2148" s="373">
        <v>3311</v>
      </c>
      <c r="B2148" s="374" t="s">
        <v>2703</v>
      </c>
      <c r="C2148" s="375" t="s">
        <v>868</v>
      </c>
      <c r="D2148" s="376">
        <v>525.87</v>
      </c>
    </row>
    <row r="2149" spans="1:4">
      <c r="A2149" s="373">
        <v>11599</v>
      </c>
      <c r="B2149" s="374" t="s">
        <v>2704</v>
      </c>
      <c r="C2149" s="375" t="s">
        <v>731</v>
      </c>
      <c r="D2149" s="376">
        <v>699.34</v>
      </c>
    </row>
    <row r="2150" spans="1:4" ht="30">
      <c r="A2150" s="373">
        <v>11593</v>
      </c>
      <c r="B2150" s="374" t="s">
        <v>2705</v>
      </c>
      <c r="C2150" s="375" t="s">
        <v>731</v>
      </c>
      <c r="D2150" s="376">
        <v>980.44</v>
      </c>
    </row>
    <row r="2151" spans="1:4" ht="30">
      <c r="A2151" s="373">
        <v>3314</v>
      </c>
      <c r="B2151" s="374" t="s">
        <v>2706</v>
      </c>
      <c r="C2151" s="375" t="s">
        <v>868</v>
      </c>
      <c r="D2151" s="376">
        <v>701.21</v>
      </c>
    </row>
    <row r="2152" spans="1:4" ht="30">
      <c r="A2152" s="373">
        <v>11597</v>
      </c>
      <c r="B2152" s="374" t="s">
        <v>2707</v>
      </c>
      <c r="C2152" s="375" t="s">
        <v>731</v>
      </c>
      <c r="D2152" s="376">
        <v>815.42</v>
      </c>
    </row>
    <row r="2153" spans="1:4">
      <c r="A2153" s="373">
        <v>3309</v>
      </c>
      <c r="B2153" s="374" t="s">
        <v>2708</v>
      </c>
      <c r="C2153" s="375" t="s">
        <v>868</v>
      </c>
      <c r="D2153" s="376">
        <v>556.86</v>
      </c>
    </row>
    <row r="2154" spans="1:4" ht="45">
      <c r="A2154" s="373">
        <v>34612</v>
      </c>
      <c r="B2154" s="374" t="s">
        <v>2709</v>
      </c>
      <c r="C2154" s="375" t="s">
        <v>731</v>
      </c>
      <c r="D2154" s="376">
        <v>1008.53</v>
      </c>
    </row>
    <row r="2155" spans="1:4" ht="45">
      <c r="A2155" s="373">
        <v>34635</v>
      </c>
      <c r="B2155" s="374" t="s">
        <v>2710</v>
      </c>
      <c r="C2155" s="375" t="s">
        <v>731</v>
      </c>
      <c r="D2155" s="376">
        <v>1296.93</v>
      </c>
    </row>
    <row r="2156" spans="1:4" ht="45">
      <c r="A2156" s="373">
        <v>34633</v>
      </c>
      <c r="B2156" s="374" t="s">
        <v>2711</v>
      </c>
      <c r="C2156" s="375" t="s">
        <v>731</v>
      </c>
      <c r="D2156" s="376">
        <v>1429.56</v>
      </c>
    </row>
    <row r="2157" spans="1:4" ht="30">
      <c r="A2157" s="373">
        <v>40440</v>
      </c>
      <c r="B2157" s="374" t="s">
        <v>2712</v>
      </c>
      <c r="C2157" s="375" t="s">
        <v>868</v>
      </c>
      <c r="D2157" s="376">
        <v>730.38</v>
      </c>
    </row>
    <row r="2158" spans="1:4" ht="30">
      <c r="A2158" s="373">
        <v>40441</v>
      </c>
      <c r="B2158" s="374" t="s">
        <v>2713</v>
      </c>
      <c r="C2158" s="375" t="s">
        <v>868</v>
      </c>
      <c r="D2158" s="376">
        <v>466.31</v>
      </c>
    </row>
    <row r="2159" spans="1:4" ht="45">
      <c r="A2159" s="373">
        <v>40449</v>
      </c>
      <c r="B2159" s="374" t="s">
        <v>2714</v>
      </c>
      <c r="C2159" s="375" t="s">
        <v>868</v>
      </c>
      <c r="D2159" s="376">
        <v>392.01</v>
      </c>
    </row>
    <row r="2160" spans="1:4" ht="30">
      <c r="A2160" s="373">
        <v>34800</v>
      </c>
      <c r="B2160" s="374" t="s">
        <v>2715</v>
      </c>
      <c r="C2160" s="375" t="s">
        <v>868</v>
      </c>
      <c r="D2160" s="376">
        <v>490.21</v>
      </c>
    </row>
    <row r="2161" spans="1:4" ht="30">
      <c r="A2161" s="373">
        <v>11592</v>
      </c>
      <c r="B2161" s="374" t="s">
        <v>2716</v>
      </c>
      <c r="C2161" s="375" t="s">
        <v>731</v>
      </c>
      <c r="D2161" s="376">
        <v>701.21</v>
      </c>
    </row>
    <row r="2162" spans="1:4" ht="30">
      <c r="A2162" s="373">
        <v>40438</v>
      </c>
      <c r="B2162" s="374" t="s">
        <v>2717</v>
      </c>
      <c r="C2162" s="375" t="s">
        <v>868</v>
      </c>
      <c r="D2162" s="376">
        <v>326.58999999999997</v>
      </c>
    </row>
    <row r="2163" spans="1:4" ht="30">
      <c r="A2163" s="373">
        <v>40436</v>
      </c>
      <c r="B2163" s="374" t="s">
        <v>2718</v>
      </c>
      <c r="C2163" s="375" t="s">
        <v>868</v>
      </c>
      <c r="D2163" s="376">
        <v>407.23</v>
      </c>
    </row>
    <row r="2164" spans="1:4" ht="30">
      <c r="A2164" s="373">
        <v>4315</v>
      </c>
      <c r="B2164" s="374" t="s">
        <v>2719</v>
      </c>
      <c r="C2164" s="375" t="s">
        <v>731</v>
      </c>
      <c r="D2164" s="376">
        <v>1.71</v>
      </c>
    </row>
    <row r="2165" spans="1:4">
      <c r="A2165" s="373">
        <v>402</v>
      </c>
      <c r="B2165" s="374" t="s">
        <v>2720</v>
      </c>
      <c r="C2165" s="375" t="s">
        <v>731</v>
      </c>
      <c r="D2165" s="376">
        <v>7.23</v>
      </c>
    </row>
    <row r="2166" spans="1:4">
      <c r="A2166" s="373">
        <v>4226</v>
      </c>
      <c r="B2166" s="374" t="s">
        <v>2721</v>
      </c>
      <c r="C2166" s="375" t="s">
        <v>779</v>
      </c>
      <c r="D2166" s="376">
        <v>7.85</v>
      </c>
    </row>
    <row r="2167" spans="1:4">
      <c r="A2167" s="373">
        <v>4222</v>
      </c>
      <c r="B2167" s="374" t="s">
        <v>2722</v>
      </c>
      <c r="C2167" s="375" t="s">
        <v>781</v>
      </c>
      <c r="D2167" s="376">
        <v>5.2</v>
      </c>
    </row>
    <row r="2168" spans="1:4" ht="30">
      <c r="A2168" s="373">
        <v>34804</v>
      </c>
      <c r="B2168" s="374" t="s">
        <v>2723</v>
      </c>
      <c r="C2168" s="375" t="s">
        <v>732</v>
      </c>
      <c r="D2168" s="376">
        <v>59.2</v>
      </c>
    </row>
    <row r="2169" spans="1:4" ht="30">
      <c r="A2169" s="373">
        <v>4013</v>
      </c>
      <c r="B2169" s="374" t="s">
        <v>2724</v>
      </c>
      <c r="C2169" s="375" t="s">
        <v>732</v>
      </c>
      <c r="D2169" s="376">
        <v>7.11</v>
      </c>
    </row>
    <row r="2170" spans="1:4" ht="30">
      <c r="A2170" s="373">
        <v>4011</v>
      </c>
      <c r="B2170" s="374" t="s">
        <v>2725</v>
      </c>
      <c r="C2170" s="375" t="s">
        <v>732</v>
      </c>
      <c r="D2170" s="376">
        <v>7.94</v>
      </c>
    </row>
    <row r="2171" spans="1:4" ht="30">
      <c r="A2171" s="373">
        <v>4021</v>
      </c>
      <c r="B2171" s="374" t="s">
        <v>2726</v>
      </c>
      <c r="C2171" s="375" t="s">
        <v>732</v>
      </c>
      <c r="D2171" s="376">
        <v>9.9</v>
      </c>
    </row>
    <row r="2172" spans="1:4" ht="30">
      <c r="A2172" s="373">
        <v>4019</v>
      </c>
      <c r="B2172" s="374" t="s">
        <v>2727</v>
      </c>
      <c r="C2172" s="375" t="s">
        <v>732</v>
      </c>
      <c r="D2172" s="376">
        <v>11.89</v>
      </c>
    </row>
    <row r="2173" spans="1:4" ht="30">
      <c r="A2173" s="373">
        <v>4012</v>
      </c>
      <c r="B2173" s="374" t="s">
        <v>2728</v>
      </c>
      <c r="C2173" s="375" t="s">
        <v>732</v>
      </c>
      <c r="D2173" s="376">
        <v>15.93</v>
      </c>
    </row>
    <row r="2174" spans="1:4" ht="30">
      <c r="A2174" s="373">
        <v>4020</v>
      </c>
      <c r="B2174" s="374" t="s">
        <v>2729</v>
      </c>
      <c r="C2174" s="375" t="s">
        <v>732</v>
      </c>
      <c r="D2174" s="376">
        <v>19.95</v>
      </c>
    </row>
    <row r="2175" spans="1:4" ht="30">
      <c r="A2175" s="373">
        <v>4018</v>
      </c>
      <c r="B2175" s="374" t="s">
        <v>2730</v>
      </c>
      <c r="C2175" s="375" t="s">
        <v>732</v>
      </c>
      <c r="D2175" s="376">
        <v>23.9</v>
      </c>
    </row>
    <row r="2176" spans="1:4" ht="30">
      <c r="A2176" s="373">
        <v>36498</v>
      </c>
      <c r="B2176" s="374" t="s">
        <v>2731</v>
      </c>
      <c r="C2176" s="375" t="s">
        <v>731</v>
      </c>
      <c r="D2176" s="376">
        <v>7920.19</v>
      </c>
    </row>
    <row r="2177" spans="1:4">
      <c r="A2177" s="373">
        <v>12872</v>
      </c>
      <c r="B2177" s="374" t="s">
        <v>2732</v>
      </c>
      <c r="C2177" s="375" t="s">
        <v>870</v>
      </c>
      <c r="D2177" s="376">
        <v>19.84</v>
      </c>
    </row>
    <row r="2178" spans="1:4">
      <c r="A2178" s="373">
        <v>41075</v>
      </c>
      <c r="B2178" s="374" t="s">
        <v>2733</v>
      </c>
      <c r="C2178" s="375" t="s">
        <v>872</v>
      </c>
      <c r="D2178" s="376">
        <v>3474.27</v>
      </c>
    </row>
    <row r="2179" spans="1:4">
      <c r="A2179" s="373">
        <v>44324</v>
      </c>
      <c r="B2179" s="374" t="s">
        <v>2734</v>
      </c>
      <c r="C2179" s="375" t="s">
        <v>779</v>
      </c>
      <c r="D2179" s="376">
        <v>2.74</v>
      </c>
    </row>
    <row r="2180" spans="1:4">
      <c r="A2180" s="373">
        <v>3315</v>
      </c>
      <c r="B2180" s="374" t="s">
        <v>2735</v>
      </c>
      <c r="C2180" s="375" t="s">
        <v>779</v>
      </c>
      <c r="D2180" s="376">
        <v>0.79</v>
      </c>
    </row>
    <row r="2181" spans="1:4">
      <c r="A2181" s="373">
        <v>36870</v>
      </c>
      <c r="B2181" s="374" t="s">
        <v>2736</v>
      </c>
      <c r="C2181" s="375" t="s">
        <v>779</v>
      </c>
      <c r="D2181" s="376">
        <v>0.61</v>
      </c>
    </row>
    <row r="2182" spans="1:4" ht="30">
      <c r="A2182" s="373">
        <v>5092</v>
      </c>
      <c r="B2182" s="374" t="s">
        <v>2737</v>
      </c>
      <c r="C2182" s="375" t="s">
        <v>1132</v>
      </c>
      <c r="D2182" s="376">
        <v>17.55</v>
      </c>
    </row>
    <row r="2183" spans="1:4">
      <c r="A2183" s="373">
        <v>11462</v>
      </c>
      <c r="B2183" s="374" t="s">
        <v>2738</v>
      </c>
      <c r="C2183" s="375" t="s">
        <v>1132</v>
      </c>
      <c r="D2183" s="376">
        <v>17.940000000000001</v>
      </c>
    </row>
    <row r="2184" spans="1:4" ht="30">
      <c r="A2184" s="373">
        <v>36529</v>
      </c>
      <c r="B2184" s="374" t="s">
        <v>2739</v>
      </c>
      <c r="C2184" s="375" t="s">
        <v>731</v>
      </c>
      <c r="D2184" s="376">
        <v>79958.52</v>
      </c>
    </row>
    <row r="2185" spans="1:4" ht="30">
      <c r="A2185" s="373">
        <v>3318</v>
      </c>
      <c r="B2185" s="374" t="s">
        <v>2740</v>
      </c>
      <c r="C2185" s="375" t="s">
        <v>731</v>
      </c>
      <c r="D2185" s="376">
        <v>62687.48</v>
      </c>
    </row>
    <row r="2186" spans="1:4">
      <c r="A2186" s="373">
        <v>3324</v>
      </c>
      <c r="B2186" s="374" t="s">
        <v>2741</v>
      </c>
      <c r="C2186" s="375" t="s">
        <v>732</v>
      </c>
      <c r="D2186" s="376">
        <v>6.07</v>
      </c>
    </row>
    <row r="2187" spans="1:4">
      <c r="A2187" s="373">
        <v>3322</v>
      </c>
      <c r="B2187" s="374" t="s">
        <v>2742</v>
      </c>
      <c r="C2187" s="375" t="s">
        <v>732</v>
      </c>
      <c r="D2187" s="376">
        <v>8.5</v>
      </c>
    </row>
    <row r="2188" spans="1:4">
      <c r="A2188" s="373">
        <v>5076</v>
      </c>
      <c r="B2188" s="374" t="s">
        <v>2743</v>
      </c>
      <c r="C2188" s="375" t="s">
        <v>779</v>
      </c>
      <c r="D2188" s="376">
        <v>20.399999999999999</v>
      </c>
    </row>
    <row r="2189" spans="1:4">
      <c r="A2189" s="373">
        <v>5077</v>
      </c>
      <c r="B2189" s="374" t="s">
        <v>2744</v>
      </c>
      <c r="C2189" s="375" t="s">
        <v>779</v>
      </c>
      <c r="D2189" s="376">
        <v>22.54</v>
      </c>
    </row>
    <row r="2190" spans="1:4" ht="30">
      <c r="A2190" s="373">
        <v>11837</v>
      </c>
      <c r="B2190" s="374" t="s">
        <v>2745</v>
      </c>
      <c r="C2190" s="375" t="s">
        <v>731</v>
      </c>
      <c r="D2190" s="376">
        <v>78.239999999999995</v>
      </c>
    </row>
    <row r="2191" spans="1:4" ht="30">
      <c r="A2191" s="373">
        <v>38055</v>
      </c>
      <c r="B2191" s="374" t="s">
        <v>2746</v>
      </c>
      <c r="C2191" s="375" t="s">
        <v>731</v>
      </c>
      <c r="D2191" s="376">
        <v>7.1</v>
      </c>
    </row>
    <row r="2192" spans="1:4" ht="30">
      <c r="A2192" s="373">
        <v>415</v>
      </c>
      <c r="B2192" s="374" t="s">
        <v>2747</v>
      </c>
      <c r="C2192" s="375" t="s">
        <v>731</v>
      </c>
      <c r="D2192" s="376">
        <v>32.08</v>
      </c>
    </row>
    <row r="2193" spans="1:4" ht="30">
      <c r="A2193" s="373">
        <v>416</v>
      </c>
      <c r="B2193" s="374" t="s">
        <v>2748</v>
      </c>
      <c r="C2193" s="375" t="s">
        <v>731</v>
      </c>
      <c r="D2193" s="376">
        <v>11.74</v>
      </c>
    </row>
    <row r="2194" spans="1:4" ht="30">
      <c r="A2194" s="373">
        <v>425</v>
      </c>
      <c r="B2194" s="374" t="s">
        <v>2749</v>
      </c>
      <c r="C2194" s="375" t="s">
        <v>731</v>
      </c>
      <c r="D2194" s="376">
        <v>7.28</v>
      </c>
    </row>
    <row r="2195" spans="1:4" ht="30">
      <c r="A2195" s="373">
        <v>426</v>
      </c>
      <c r="B2195" s="374" t="s">
        <v>2750</v>
      </c>
      <c r="C2195" s="375" t="s">
        <v>731</v>
      </c>
      <c r="D2195" s="376">
        <v>40.1</v>
      </c>
    </row>
    <row r="2196" spans="1:4" ht="30">
      <c r="A2196" s="373">
        <v>38056</v>
      </c>
      <c r="B2196" s="374" t="s">
        <v>2751</v>
      </c>
      <c r="C2196" s="375" t="s">
        <v>731</v>
      </c>
      <c r="D2196" s="376">
        <v>39.159999999999997</v>
      </c>
    </row>
    <row r="2197" spans="1:4">
      <c r="A2197" s="373">
        <v>1564</v>
      </c>
      <c r="B2197" s="374" t="s">
        <v>2752</v>
      </c>
      <c r="C2197" s="375" t="s">
        <v>731</v>
      </c>
      <c r="D2197" s="376">
        <v>14.94</v>
      </c>
    </row>
    <row r="2198" spans="1:4">
      <c r="A2198" s="373">
        <v>11032</v>
      </c>
      <c r="B2198" s="374" t="s">
        <v>2753</v>
      </c>
      <c r="C2198" s="375" t="s">
        <v>731</v>
      </c>
      <c r="D2198" s="376">
        <v>9.66</v>
      </c>
    </row>
    <row r="2199" spans="1:4" ht="30">
      <c r="A2199" s="373">
        <v>36786</v>
      </c>
      <c r="B2199" s="374" t="s">
        <v>2754</v>
      </c>
      <c r="C2199" s="375" t="s">
        <v>2755</v>
      </c>
      <c r="D2199" s="376">
        <v>159.07</v>
      </c>
    </row>
    <row r="2200" spans="1:4">
      <c r="A2200" s="373">
        <v>36785</v>
      </c>
      <c r="B2200" s="374" t="s">
        <v>2756</v>
      </c>
      <c r="C2200" s="375" t="s">
        <v>2755</v>
      </c>
      <c r="D2200" s="376">
        <v>138.22</v>
      </c>
    </row>
    <row r="2201" spans="1:4" ht="30">
      <c r="A2201" s="373">
        <v>36782</v>
      </c>
      <c r="B2201" s="374" t="s">
        <v>2757</v>
      </c>
      <c r="C2201" s="375" t="s">
        <v>2755</v>
      </c>
      <c r="D2201" s="376">
        <v>164.99</v>
      </c>
    </row>
    <row r="2202" spans="1:4">
      <c r="A2202" s="373">
        <v>44481</v>
      </c>
      <c r="B2202" s="374" t="s">
        <v>2758</v>
      </c>
      <c r="C2202" s="375" t="s">
        <v>2755</v>
      </c>
      <c r="D2202" s="376">
        <v>185.85</v>
      </c>
    </row>
    <row r="2203" spans="1:4" ht="30">
      <c r="A2203" s="373">
        <v>4824</v>
      </c>
      <c r="B2203" s="374" t="s">
        <v>2759</v>
      </c>
      <c r="C2203" s="375" t="s">
        <v>779</v>
      </c>
      <c r="D2203" s="376">
        <v>0.71</v>
      </c>
    </row>
    <row r="2204" spans="1:4" ht="30">
      <c r="A2204" s="373">
        <v>11795</v>
      </c>
      <c r="B2204" s="374" t="s">
        <v>2760</v>
      </c>
      <c r="C2204" s="375" t="s">
        <v>732</v>
      </c>
      <c r="D2204" s="376">
        <v>618.86</v>
      </c>
    </row>
    <row r="2205" spans="1:4">
      <c r="A2205" s="373">
        <v>134</v>
      </c>
      <c r="B2205" s="374" t="s">
        <v>2761</v>
      </c>
      <c r="C2205" s="375" t="s">
        <v>779</v>
      </c>
      <c r="D2205" s="376">
        <v>1.52</v>
      </c>
    </row>
    <row r="2206" spans="1:4">
      <c r="A2206" s="373">
        <v>4229</v>
      </c>
      <c r="B2206" s="374" t="s">
        <v>2762</v>
      </c>
      <c r="C2206" s="375" t="s">
        <v>779</v>
      </c>
      <c r="D2206" s="376">
        <v>30.96</v>
      </c>
    </row>
    <row r="2207" spans="1:4">
      <c r="A2207" s="373">
        <v>11731</v>
      </c>
      <c r="B2207" s="374" t="s">
        <v>2763</v>
      </c>
      <c r="C2207" s="375" t="s">
        <v>731</v>
      </c>
      <c r="D2207" s="376">
        <v>10.199999999999999</v>
      </c>
    </row>
    <row r="2208" spans="1:4">
      <c r="A2208" s="373">
        <v>11732</v>
      </c>
      <c r="B2208" s="374" t="s">
        <v>2764</v>
      </c>
      <c r="C2208" s="375" t="s">
        <v>731</v>
      </c>
      <c r="D2208" s="376">
        <v>26.75</v>
      </c>
    </row>
    <row r="2209" spans="1:4">
      <c r="A2209" s="373">
        <v>11244</v>
      </c>
      <c r="B2209" s="374" t="s">
        <v>2765</v>
      </c>
      <c r="C2209" s="375" t="s">
        <v>731</v>
      </c>
      <c r="D2209" s="376">
        <v>299.2</v>
      </c>
    </row>
    <row r="2210" spans="1:4" ht="30">
      <c r="A2210" s="373">
        <v>11245</v>
      </c>
      <c r="B2210" s="374" t="s">
        <v>2766</v>
      </c>
      <c r="C2210" s="375" t="s">
        <v>731</v>
      </c>
      <c r="D2210" s="376">
        <v>413.85</v>
      </c>
    </row>
    <row r="2211" spans="1:4">
      <c r="A2211" s="373">
        <v>11235</v>
      </c>
      <c r="B2211" s="374" t="s">
        <v>2767</v>
      </c>
      <c r="C2211" s="375" t="s">
        <v>731</v>
      </c>
      <c r="D2211" s="376">
        <v>228.33</v>
      </c>
    </row>
    <row r="2212" spans="1:4">
      <c r="A2212" s="373">
        <v>11236</v>
      </c>
      <c r="B2212" s="374" t="s">
        <v>2768</v>
      </c>
      <c r="C2212" s="375" t="s">
        <v>731</v>
      </c>
      <c r="D2212" s="376">
        <v>290.17</v>
      </c>
    </row>
    <row r="2213" spans="1:4">
      <c r="A2213" s="373">
        <v>36494</v>
      </c>
      <c r="B2213" s="374" t="s">
        <v>2769</v>
      </c>
      <c r="C2213" s="375" t="s">
        <v>731</v>
      </c>
      <c r="D2213" s="376">
        <v>719505.07</v>
      </c>
    </row>
    <row r="2214" spans="1:4">
      <c r="A2214" s="373">
        <v>36493</v>
      </c>
      <c r="B2214" s="374" t="s">
        <v>2770</v>
      </c>
      <c r="C2214" s="375" t="s">
        <v>731</v>
      </c>
      <c r="D2214" s="376">
        <v>815170.02</v>
      </c>
    </row>
    <row r="2215" spans="1:4">
      <c r="A2215" s="373">
        <v>36492</v>
      </c>
      <c r="B2215" s="374" t="s">
        <v>2771</v>
      </c>
      <c r="C2215" s="375" t="s">
        <v>731</v>
      </c>
      <c r="D2215" s="376">
        <v>1514276.75</v>
      </c>
    </row>
    <row r="2216" spans="1:4" ht="30">
      <c r="A2216" s="373">
        <v>36499</v>
      </c>
      <c r="B2216" s="374" t="s">
        <v>2772</v>
      </c>
      <c r="C2216" s="375" t="s">
        <v>731</v>
      </c>
      <c r="D2216" s="376">
        <v>4276.8999999999996</v>
      </c>
    </row>
    <row r="2217" spans="1:4" ht="45">
      <c r="A2217" s="373">
        <v>13533</v>
      </c>
      <c r="B2217" s="374" t="s">
        <v>13753</v>
      </c>
      <c r="C2217" s="375" t="s">
        <v>731</v>
      </c>
      <c r="D2217" s="376">
        <v>196055.26</v>
      </c>
    </row>
    <row r="2218" spans="1:4" ht="45">
      <c r="A2218" s="373">
        <v>13333</v>
      </c>
      <c r="B2218" s="374" t="s">
        <v>13754</v>
      </c>
      <c r="C2218" s="375" t="s">
        <v>731</v>
      </c>
      <c r="D2218" s="376">
        <v>219328.44</v>
      </c>
    </row>
    <row r="2219" spans="1:4" ht="30">
      <c r="A2219" s="373">
        <v>39585</v>
      </c>
      <c r="B2219" s="374" t="s">
        <v>2773</v>
      </c>
      <c r="C2219" s="375" t="s">
        <v>731</v>
      </c>
      <c r="D2219" s="376">
        <v>141620.37</v>
      </c>
    </row>
    <row r="2220" spans="1:4" ht="30">
      <c r="A2220" s="373">
        <v>39586</v>
      </c>
      <c r="B2220" s="374" t="s">
        <v>2774</v>
      </c>
      <c r="C2220" s="375" t="s">
        <v>731</v>
      </c>
      <c r="D2220" s="376">
        <v>166111.1</v>
      </c>
    </row>
    <row r="2221" spans="1:4" ht="30">
      <c r="A2221" s="373">
        <v>39587</v>
      </c>
      <c r="B2221" s="374" t="s">
        <v>2775</v>
      </c>
      <c r="C2221" s="375" t="s">
        <v>731</v>
      </c>
      <c r="D2221" s="376">
        <v>202314.81</v>
      </c>
    </row>
    <row r="2222" spans="1:4" ht="30">
      <c r="A2222" s="373">
        <v>39588</v>
      </c>
      <c r="B2222" s="374" t="s">
        <v>2776</v>
      </c>
      <c r="C2222" s="375" t="s">
        <v>731</v>
      </c>
      <c r="D2222" s="376">
        <v>234259.25</v>
      </c>
    </row>
    <row r="2223" spans="1:4" ht="30">
      <c r="A2223" s="373">
        <v>39584</v>
      </c>
      <c r="B2223" s="374" t="s">
        <v>2777</v>
      </c>
      <c r="C2223" s="375" t="s">
        <v>731</v>
      </c>
      <c r="D2223" s="376">
        <v>126116.67</v>
      </c>
    </row>
    <row r="2224" spans="1:4" ht="30">
      <c r="A2224" s="373">
        <v>39590</v>
      </c>
      <c r="B2224" s="374" t="s">
        <v>2778</v>
      </c>
      <c r="C2224" s="375" t="s">
        <v>731</v>
      </c>
      <c r="D2224" s="376">
        <v>123092.59</v>
      </c>
    </row>
    <row r="2225" spans="1:4" ht="30">
      <c r="A2225" s="373">
        <v>39592</v>
      </c>
      <c r="B2225" s="374" t="s">
        <v>2779</v>
      </c>
      <c r="C2225" s="375" t="s">
        <v>731</v>
      </c>
      <c r="D2225" s="376">
        <v>176887.03</v>
      </c>
    </row>
    <row r="2226" spans="1:4" ht="30">
      <c r="A2226" s="373">
        <v>39593</v>
      </c>
      <c r="B2226" s="374" t="s">
        <v>2780</v>
      </c>
      <c r="C2226" s="375" t="s">
        <v>731</v>
      </c>
      <c r="D2226" s="376">
        <v>202314.81</v>
      </c>
    </row>
    <row r="2227" spans="1:4" ht="30">
      <c r="A2227" s="373">
        <v>14254</v>
      </c>
      <c r="B2227" s="374" t="s">
        <v>2781</v>
      </c>
      <c r="C2227" s="375" t="s">
        <v>731</v>
      </c>
      <c r="D2227" s="376">
        <v>115000</v>
      </c>
    </row>
    <row r="2228" spans="1:4">
      <c r="A2228" s="373">
        <v>44494</v>
      </c>
      <c r="B2228" s="374" t="s">
        <v>2782</v>
      </c>
      <c r="C2228" s="375" t="s">
        <v>731</v>
      </c>
      <c r="D2228" s="376">
        <v>96034.17</v>
      </c>
    </row>
    <row r="2229" spans="1:4">
      <c r="A2229" s="373">
        <v>25019</v>
      </c>
      <c r="B2229" s="374" t="s">
        <v>2783</v>
      </c>
      <c r="C2229" s="375" t="s">
        <v>731</v>
      </c>
      <c r="D2229" s="376">
        <v>164613.31</v>
      </c>
    </row>
    <row r="2230" spans="1:4">
      <c r="A2230" s="373">
        <v>36501</v>
      </c>
      <c r="B2230" s="374" t="s">
        <v>2784</v>
      </c>
      <c r="C2230" s="375" t="s">
        <v>731</v>
      </c>
      <c r="D2230" s="376">
        <v>146562.57</v>
      </c>
    </row>
    <row r="2231" spans="1:4">
      <c r="A2231" s="373">
        <v>44493</v>
      </c>
      <c r="B2231" s="374" t="s">
        <v>2785</v>
      </c>
      <c r="C2231" s="375" t="s">
        <v>731</v>
      </c>
      <c r="D2231" s="376">
        <v>176196.29</v>
      </c>
    </row>
    <row r="2232" spans="1:4">
      <c r="A2232" s="373">
        <v>36500</v>
      </c>
      <c r="B2232" s="374" t="s">
        <v>2786</v>
      </c>
      <c r="C2232" s="375" t="s">
        <v>731</v>
      </c>
      <c r="D2232" s="376">
        <v>103571.77</v>
      </c>
    </row>
    <row r="2233" spans="1:4" ht="45">
      <c r="A2233" s="373">
        <v>20017</v>
      </c>
      <c r="B2233" s="374" t="s">
        <v>2787</v>
      </c>
      <c r="C2233" s="375" t="s">
        <v>733</v>
      </c>
      <c r="D2233" s="376">
        <v>8.31</v>
      </c>
    </row>
    <row r="2234" spans="1:4" ht="30">
      <c r="A2234" s="373">
        <v>20007</v>
      </c>
      <c r="B2234" s="374" t="s">
        <v>2788</v>
      </c>
      <c r="C2234" s="375" t="s">
        <v>733</v>
      </c>
      <c r="D2234" s="376">
        <v>4.96</v>
      </c>
    </row>
    <row r="2235" spans="1:4" ht="30">
      <c r="A2235" s="373">
        <v>39831</v>
      </c>
      <c r="B2235" s="374" t="s">
        <v>2789</v>
      </c>
      <c r="C2235" s="375" t="s">
        <v>1154</v>
      </c>
      <c r="D2235" s="376">
        <v>255.25</v>
      </c>
    </row>
    <row r="2236" spans="1:4" ht="30">
      <c r="A2236" s="373">
        <v>36888</v>
      </c>
      <c r="B2236" s="374" t="s">
        <v>2790</v>
      </c>
      <c r="C2236" s="375" t="s">
        <v>733</v>
      </c>
      <c r="D2236" s="376">
        <v>58.22</v>
      </c>
    </row>
    <row r="2237" spans="1:4" ht="45">
      <c r="A2237" s="373">
        <v>39836</v>
      </c>
      <c r="B2237" s="374" t="s">
        <v>2791</v>
      </c>
      <c r="C2237" s="375" t="s">
        <v>1154</v>
      </c>
      <c r="D2237" s="376">
        <v>224.29</v>
      </c>
    </row>
    <row r="2238" spans="1:4" ht="30">
      <c r="A2238" s="373">
        <v>39830</v>
      </c>
      <c r="B2238" s="374" t="s">
        <v>2792</v>
      </c>
      <c r="C2238" s="375" t="s">
        <v>1154</v>
      </c>
      <c r="D2238" s="376">
        <v>255.8</v>
      </c>
    </row>
    <row r="2239" spans="1:4" ht="30">
      <c r="A2239" s="373">
        <v>40527</v>
      </c>
      <c r="B2239" s="374" t="s">
        <v>2793</v>
      </c>
      <c r="C2239" s="375" t="s">
        <v>731</v>
      </c>
      <c r="D2239" s="376">
        <v>2460.56</v>
      </c>
    </row>
    <row r="2240" spans="1:4" ht="30">
      <c r="A2240" s="373">
        <v>36497</v>
      </c>
      <c r="B2240" s="374" t="s">
        <v>2794</v>
      </c>
      <c r="C2240" s="375" t="s">
        <v>731</v>
      </c>
      <c r="D2240" s="376">
        <v>2809</v>
      </c>
    </row>
    <row r="2241" spans="1:4" ht="30">
      <c r="A2241" s="373">
        <v>36487</v>
      </c>
      <c r="B2241" s="374" t="s">
        <v>2795</v>
      </c>
      <c r="C2241" s="375" t="s">
        <v>731</v>
      </c>
      <c r="D2241" s="376">
        <v>4890.8999999999996</v>
      </c>
    </row>
    <row r="2242" spans="1:4" ht="30">
      <c r="A2242" s="373">
        <v>44475</v>
      </c>
      <c r="B2242" s="374" t="s">
        <v>2796</v>
      </c>
      <c r="C2242" s="375" t="s">
        <v>731</v>
      </c>
      <c r="D2242" s="376">
        <v>1258165.24</v>
      </c>
    </row>
    <row r="2243" spans="1:4" ht="30">
      <c r="A2243" s="373">
        <v>44474</v>
      </c>
      <c r="B2243" s="374" t="s">
        <v>2797</v>
      </c>
      <c r="C2243" s="375" t="s">
        <v>731</v>
      </c>
      <c r="D2243" s="376">
        <v>2419548.54</v>
      </c>
    </row>
    <row r="2244" spans="1:4" ht="30">
      <c r="A2244" s="373">
        <v>44490</v>
      </c>
      <c r="B2244" s="374" t="s">
        <v>2798</v>
      </c>
      <c r="C2244" s="375" t="s">
        <v>731</v>
      </c>
      <c r="D2244" s="376">
        <v>4113232.5</v>
      </c>
    </row>
    <row r="2245" spans="1:4" ht="45">
      <c r="A2245" s="373">
        <v>37776</v>
      </c>
      <c r="B2245" s="374" t="s">
        <v>2799</v>
      </c>
      <c r="C2245" s="375" t="s">
        <v>731</v>
      </c>
      <c r="D2245" s="376">
        <v>252088.58</v>
      </c>
    </row>
    <row r="2246" spans="1:4" ht="45">
      <c r="A2246" s="373">
        <v>37775</v>
      </c>
      <c r="B2246" s="374" t="s">
        <v>2800</v>
      </c>
      <c r="C2246" s="375" t="s">
        <v>731</v>
      </c>
      <c r="D2246" s="376">
        <v>397058.59</v>
      </c>
    </row>
    <row r="2247" spans="1:4" ht="45">
      <c r="A2247" s="373">
        <v>36491</v>
      </c>
      <c r="B2247" s="374" t="s">
        <v>2801</v>
      </c>
      <c r="C2247" s="375" t="s">
        <v>731</v>
      </c>
      <c r="D2247" s="376">
        <v>1470425.78</v>
      </c>
    </row>
    <row r="2248" spans="1:4" ht="45">
      <c r="A2248" s="373">
        <v>10712</v>
      </c>
      <c r="B2248" s="374" t="s">
        <v>2802</v>
      </c>
      <c r="C2248" s="375" t="s">
        <v>731</v>
      </c>
      <c r="D2248" s="376">
        <v>99264.639999999999</v>
      </c>
    </row>
    <row r="2249" spans="1:4" ht="45">
      <c r="A2249" s="373">
        <v>3363</v>
      </c>
      <c r="B2249" s="374" t="s">
        <v>2803</v>
      </c>
      <c r="C2249" s="375" t="s">
        <v>731</v>
      </c>
      <c r="D2249" s="376">
        <v>139625</v>
      </c>
    </row>
    <row r="2250" spans="1:4" ht="45">
      <c r="A2250" s="373">
        <v>3365</v>
      </c>
      <c r="B2250" s="374" t="s">
        <v>2804</v>
      </c>
      <c r="C2250" s="375" t="s">
        <v>731</v>
      </c>
      <c r="D2250" s="376">
        <v>326373.43</v>
      </c>
    </row>
    <row r="2251" spans="1:4">
      <c r="A2251" s="373">
        <v>7569</v>
      </c>
      <c r="B2251" s="374" t="s">
        <v>2805</v>
      </c>
      <c r="C2251" s="375" t="s">
        <v>731</v>
      </c>
      <c r="D2251" s="376">
        <v>33.76</v>
      </c>
    </row>
    <row r="2252" spans="1:4">
      <c r="A2252" s="373">
        <v>34349</v>
      </c>
      <c r="B2252" s="374" t="s">
        <v>2806</v>
      </c>
      <c r="C2252" s="375" t="s">
        <v>731</v>
      </c>
      <c r="D2252" s="376">
        <v>33.630000000000003</v>
      </c>
    </row>
    <row r="2253" spans="1:4" ht="30">
      <c r="A2253" s="373">
        <v>3378</v>
      </c>
      <c r="B2253" s="374" t="s">
        <v>5225</v>
      </c>
      <c r="C2253" s="375" t="s">
        <v>731</v>
      </c>
      <c r="D2253" s="376">
        <v>113.57</v>
      </c>
    </row>
    <row r="2254" spans="1:4" ht="30">
      <c r="A2254" s="373">
        <v>3380</v>
      </c>
      <c r="B2254" s="374" t="s">
        <v>5226</v>
      </c>
      <c r="C2254" s="375" t="s">
        <v>731</v>
      </c>
      <c r="D2254" s="376">
        <v>79.5</v>
      </c>
    </row>
    <row r="2255" spans="1:4" ht="30">
      <c r="A2255" s="373">
        <v>3379</v>
      </c>
      <c r="B2255" s="374" t="s">
        <v>5227</v>
      </c>
      <c r="C2255" s="375" t="s">
        <v>731</v>
      </c>
      <c r="D2255" s="376">
        <v>76.75</v>
      </c>
    </row>
    <row r="2256" spans="1:4" ht="30">
      <c r="A2256" s="373">
        <v>11991</v>
      </c>
      <c r="B2256" s="374" t="s">
        <v>2807</v>
      </c>
      <c r="C2256" s="375" t="s">
        <v>731</v>
      </c>
      <c r="D2256" s="376">
        <v>89.12</v>
      </c>
    </row>
    <row r="2257" spans="1:4" ht="30">
      <c r="A2257" s="373">
        <v>11029</v>
      </c>
      <c r="B2257" s="374" t="s">
        <v>2808</v>
      </c>
      <c r="C2257" s="375" t="s">
        <v>1987</v>
      </c>
      <c r="D2257" s="376">
        <v>1.48</v>
      </c>
    </row>
    <row r="2258" spans="1:4" ht="30">
      <c r="A2258" s="373">
        <v>4316</v>
      </c>
      <c r="B2258" s="374" t="s">
        <v>2809</v>
      </c>
      <c r="C2258" s="375" t="s">
        <v>731</v>
      </c>
      <c r="D2258" s="376">
        <v>1.49</v>
      </c>
    </row>
    <row r="2259" spans="1:4" ht="30">
      <c r="A2259" s="373">
        <v>4313</v>
      </c>
      <c r="B2259" s="374" t="s">
        <v>2810</v>
      </c>
      <c r="C2259" s="375" t="s">
        <v>1987</v>
      </c>
      <c r="D2259" s="376">
        <v>2.14</v>
      </c>
    </row>
    <row r="2260" spans="1:4" ht="30">
      <c r="A2260" s="373">
        <v>4317</v>
      </c>
      <c r="B2260" s="374" t="s">
        <v>2811</v>
      </c>
      <c r="C2260" s="375" t="s">
        <v>731</v>
      </c>
      <c r="D2260" s="376">
        <v>2.44</v>
      </c>
    </row>
    <row r="2261" spans="1:4" ht="30">
      <c r="A2261" s="373">
        <v>4314</v>
      </c>
      <c r="B2261" s="374" t="s">
        <v>2812</v>
      </c>
      <c r="C2261" s="375" t="s">
        <v>1987</v>
      </c>
      <c r="D2261" s="376">
        <v>2.86</v>
      </c>
    </row>
    <row r="2262" spans="1:4" ht="30">
      <c r="A2262" s="373">
        <v>10921</v>
      </c>
      <c r="B2262" s="374" t="s">
        <v>2813</v>
      </c>
      <c r="C2262" s="375" t="s">
        <v>731</v>
      </c>
      <c r="D2262" s="376">
        <v>5965</v>
      </c>
    </row>
    <row r="2263" spans="1:4" ht="30">
      <c r="A2263" s="373">
        <v>10922</v>
      </c>
      <c r="B2263" s="374" t="s">
        <v>2814</v>
      </c>
      <c r="C2263" s="375" t="s">
        <v>731</v>
      </c>
      <c r="D2263" s="376">
        <v>5402.94</v>
      </c>
    </row>
    <row r="2264" spans="1:4">
      <c r="A2264" s="373">
        <v>10923</v>
      </c>
      <c r="B2264" s="374" t="s">
        <v>2815</v>
      </c>
      <c r="C2264" s="375" t="s">
        <v>731</v>
      </c>
      <c r="D2264" s="376">
        <v>3193.37</v>
      </c>
    </row>
    <row r="2265" spans="1:4">
      <c r="A2265" s="373">
        <v>10924</v>
      </c>
      <c r="B2265" s="374" t="s">
        <v>2816</v>
      </c>
      <c r="C2265" s="375" t="s">
        <v>731</v>
      </c>
      <c r="D2265" s="376">
        <v>3363.24</v>
      </c>
    </row>
    <row r="2266" spans="1:4" ht="30">
      <c r="A2266" s="373">
        <v>37772</v>
      </c>
      <c r="B2266" s="374" t="s">
        <v>2817</v>
      </c>
      <c r="C2266" s="375" t="s">
        <v>731</v>
      </c>
      <c r="D2266" s="376">
        <v>273236.33</v>
      </c>
    </row>
    <row r="2267" spans="1:4" ht="45">
      <c r="A2267" s="373">
        <v>37771</v>
      </c>
      <c r="B2267" s="374" t="s">
        <v>2818</v>
      </c>
      <c r="C2267" s="375" t="s">
        <v>731</v>
      </c>
      <c r="D2267" s="376">
        <v>290679.93</v>
      </c>
    </row>
    <row r="2268" spans="1:4" ht="30">
      <c r="A2268" s="373">
        <v>12772</v>
      </c>
      <c r="B2268" s="374" t="s">
        <v>2819</v>
      </c>
      <c r="C2268" s="375" t="s">
        <v>731</v>
      </c>
      <c r="D2268" s="376">
        <v>759.19</v>
      </c>
    </row>
    <row r="2269" spans="1:4" ht="30">
      <c r="A2269" s="373">
        <v>12770</v>
      </c>
      <c r="B2269" s="374" t="s">
        <v>2820</v>
      </c>
      <c r="C2269" s="375" t="s">
        <v>731</v>
      </c>
      <c r="D2269" s="376">
        <v>456.8</v>
      </c>
    </row>
    <row r="2270" spans="1:4" ht="30">
      <c r="A2270" s="373">
        <v>12775</v>
      </c>
      <c r="B2270" s="374" t="s">
        <v>2821</v>
      </c>
      <c r="C2270" s="375" t="s">
        <v>731</v>
      </c>
      <c r="D2270" s="376">
        <v>334.55</v>
      </c>
    </row>
    <row r="2271" spans="1:4" ht="30">
      <c r="A2271" s="373">
        <v>12768</v>
      </c>
      <c r="B2271" s="374" t="s">
        <v>2822</v>
      </c>
      <c r="C2271" s="375" t="s">
        <v>731</v>
      </c>
      <c r="D2271" s="376">
        <v>1068.01</v>
      </c>
    </row>
    <row r="2272" spans="1:4" ht="30">
      <c r="A2272" s="373">
        <v>12769</v>
      </c>
      <c r="B2272" s="374" t="s">
        <v>2823</v>
      </c>
      <c r="C2272" s="375" t="s">
        <v>731</v>
      </c>
      <c r="D2272" s="376">
        <v>87.5</v>
      </c>
    </row>
    <row r="2273" spans="1:4" ht="30">
      <c r="A2273" s="373">
        <v>12773</v>
      </c>
      <c r="B2273" s="374" t="s">
        <v>2824</v>
      </c>
      <c r="C2273" s="375" t="s">
        <v>731</v>
      </c>
      <c r="D2273" s="376">
        <v>93.93</v>
      </c>
    </row>
    <row r="2274" spans="1:4" ht="30">
      <c r="A2274" s="373">
        <v>12774</v>
      </c>
      <c r="B2274" s="374" t="s">
        <v>2825</v>
      </c>
      <c r="C2274" s="375" t="s">
        <v>731</v>
      </c>
      <c r="D2274" s="376">
        <v>115.8</v>
      </c>
    </row>
    <row r="2275" spans="1:4" ht="30">
      <c r="A2275" s="373">
        <v>12776</v>
      </c>
      <c r="B2275" s="374" t="s">
        <v>2826</v>
      </c>
      <c r="C2275" s="375" t="s">
        <v>731</v>
      </c>
      <c r="D2275" s="376">
        <v>1724.26</v>
      </c>
    </row>
    <row r="2276" spans="1:4" ht="30">
      <c r="A2276" s="373">
        <v>12777</v>
      </c>
      <c r="B2276" s="374" t="s">
        <v>2827</v>
      </c>
      <c r="C2276" s="375" t="s">
        <v>731</v>
      </c>
      <c r="D2276" s="376">
        <v>2251.83</v>
      </c>
    </row>
    <row r="2277" spans="1:4" ht="30">
      <c r="A2277" s="373">
        <v>3391</v>
      </c>
      <c r="B2277" s="374" t="s">
        <v>2828</v>
      </c>
      <c r="C2277" s="375" t="s">
        <v>731</v>
      </c>
      <c r="D2277" s="376">
        <v>49.34</v>
      </c>
    </row>
    <row r="2278" spans="1:4" ht="30">
      <c r="A2278" s="373">
        <v>3389</v>
      </c>
      <c r="B2278" s="374" t="s">
        <v>2829</v>
      </c>
      <c r="C2278" s="375" t="s">
        <v>731</v>
      </c>
      <c r="D2278" s="376">
        <v>25.6</v>
      </c>
    </row>
    <row r="2279" spans="1:4" ht="30">
      <c r="A2279" s="373">
        <v>3390</v>
      </c>
      <c r="B2279" s="374" t="s">
        <v>2830</v>
      </c>
      <c r="C2279" s="375" t="s">
        <v>731</v>
      </c>
      <c r="D2279" s="376">
        <v>28.81</v>
      </c>
    </row>
    <row r="2280" spans="1:4">
      <c r="A2280" s="373">
        <v>12873</v>
      </c>
      <c r="B2280" s="374" t="s">
        <v>2831</v>
      </c>
      <c r="C2280" s="375" t="s">
        <v>870</v>
      </c>
      <c r="D2280" s="376">
        <v>20.82</v>
      </c>
    </row>
    <row r="2281" spans="1:4">
      <c r="A2281" s="373">
        <v>41076</v>
      </c>
      <c r="B2281" s="374" t="s">
        <v>2832</v>
      </c>
      <c r="C2281" s="375" t="s">
        <v>872</v>
      </c>
      <c r="D2281" s="376">
        <v>3643.51</v>
      </c>
    </row>
    <row r="2282" spans="1:4">
      <c r="A2282" s="373">
        <v>140</v>
      </c>
      <c r="B2282" s="374" t="s">
        <v>2833</v>
      </c>
      <c r="C2282" s="375" t="s">
        <v>779</v>
      </c>
      <c r="D2282" s="376">
        <v>17.03</v>
      </c>
    </row>
    <row r="2283" spans="1:4" ht="30">
      <c r="A2283" s="373">
        <v>151</v>
      </c>
      <c r="B2283" s="374" t="s">
        <v>2834</v>
      </c>
      <c r="C2283" s="375" t="s">
        <v>781</v>
      </c>
      <c r="D2283" s="376">
        <v>25.14</v>
      </c>
    </row>
    <row r="2284" spans="1:4">
      <c r="A2284" s="373">
        <v>7340</v>
      </c>
      <c r="B2284" s="374" t="s">
        <v>2835</v>
      </c>
      <c r="C2284" s="375" t="s">
        <v>781</v>
      </c>
      <c r="D2284" s="376">
        <v>36.1</v>
      </c>
    </row>
    <row r="2285" spans="1:4">
      <c r="A2285" s="373">
        <v>2701</v>
      </c>
      <c r="B2285" s="374" t="s">
        <v>2836</v>
      </c>
      <c r="C2285" s="375" t="s">
        <v>870</v>
      </c>
      <c r="D2285" s="376">
        <v>23.98</v>
      </c>
    </row>
    <row r="2286" spans="1:4">
      <c r="A2286" s="373">
        <v>40929</v>
      </c>
      <c r="B2286" s="374" t="s">
        <v>2837</v>
      </c>
      <c r="C2286" s="375" t="s">
        <v>872</v>
      </c>
      <c r="D2286" s="376">
        <v>4197.93</v>
      </c>
    </row>
    <row r="2287" spans="1:4">
      <c r="A2287" s="373">
        <v>38114</v>
      </c>
      <c r="B2287" s="374" t="s">
        <v>2838</v>
      </c>
      <c r="C2287" s="375" t="s">
        <v>731</v>
      </c>
      <c r="D2287" s="376">
        <v>20.75</v>
      </c>
    </row>
    <row r="2288" spans="1:4" ht="30">
      <c r="A2288" s="373">
        <v>38064</v>
      </c>
      <c r="B2288" s="374" t="s">
        <v>2839</v>
      </c>
      <c r="C2288" s="375" t="s">
        <v>731</v>
      </c>
      <c r="D2288" s="376">
        <v>23.2</v>
      </c>
    </row>
    <row r="2289" spans="1:4">
      <c r="A2289" s="373">
        <v>38115</v>
      </c>
      <c r="B2289" s="374" t="s">
        <v>2840</v>
      </c>
      <c r="C2289" s="375" t="s">
        <v>731</v>
      </c>
      <c r="D2289" s="376">
        <v>22.16</v>
      </c>
    </row>
    <row r="2290" spans="1:4" ht="30">
      <c r="A2290" s="373">
        <v>38065</v>
      </c>
      <c r="B2290" s="374" t="s">
        <v>2841</v>
      </c>
      <c r="C2290" s="375" t="s">
        <v>731</v>
      </c>
      <c r="D2290" s="376">
        <v>32.92</v>
      </c>
    </row>
    <row r="2291" spans="1:4" ht="30">
      <c r="A2291" s="373">
        <v>38078</v>
      </c>
      <c r="B2291" s="374" t="s">
        <v>2842</v>
      </c>
      <c r="C2291" s="375" t="s">
        <v>731</v>
      </c>
      <c r="D2291" s="376">
        <v>19.2</v>
      </c>
    </row>
    <row r="2292" spans="1:4">
      <c r="A2292" s="373">
        <v>38113</v>
      </c>
      <c r="B2292" s="374" t="s">
        <v>2843</v>
      </c>
      <c r="C2292" s="375" t="s">
        <v>731</v>
      </c>
      <c r="D2292" s="376">
        <v>10.43</v>
      </c>
    </row>
    <row r="2293" spans="1:4" ht="30">
      <c r="A2293" s="373">
        <v>38063</v>
      </c>
      <c r="B2293" s="374" t="s">
        <v>2844</v>
      </c>
      <c r="C2293" s="375" t="s">
        <v>731</v>
      </c>
      <c r="D2293" s="376">
        <v>11.19</v>
      </c>
    </row>
    <row r="2294" spans="1:4" ht="30">
      <c r="A2294" s="373">
        <v>38080</v>
      </c>
      <c r="B2294" s="374" t="s">
        <v>2845</v>
      </c>
      <c r="C2294" s="375" t="s">
        <v>731</v>
      </c>
      <c r="D2294" s="376">
        <v>33.35</v>
      </c>
    </row>
    <row r="2295" spans="1:4" ht="30">
      <c r="A2295" s="373">
        <v>38069</v>
      </c>
      <c r="B2295" s="374" t="s">
        <v>2846</v>
      </c>
      <c r="C2295" s="375" t="s">
        <v>731</v>
      </c>
      <c r="D2295" s="376">
        <v>18.239999999999998</v>
      </c>
    </row>
    <row r="2296" spans="1:4" ht="30">
      <c r="A2296" s="373">
        <v>38077</v>
      </c>
      <c r="B2296" s="374" t="s">
        <v>2847</v>
      </c>
      <c r="C2296" s="375" t="s">
        <v>731</v>
      </c>
      <c r="D2296" s="376">
        <v>17.82</v>
      </c>
    </row>
    <row r="2297" spans="1:4" ht="30">
      <c r="A2297" s="373">
        <v>38073</v>
      </c>
      <c r="B2297" s="374" t="s">
        <v>2848</v>
      </c>
      <c r="C2297" s="375" t="s">
        <v>731</v>
      </c>
      <c r="D2297" s="376">
        <v>27.16</v>
      </c>
    </row>
    <row r="2298" spans="1:4">
      <c r="A2298" s="373">
        <v>38112</v>
      </c>
      <c r="B2298" s="374" t="s">
        <v>2849</v>
      </c>
      <c r="C2298" s="375" t="s">
        <v>731</v>
      </c>
      <c r="D2298" s="376">
        <v>8.01</v>
      </c>
    </row>
    <row r="2299" spans="1:4" ht="30">
      <c r="A2299" s="373">
        <v>38062</v>
      </c>
      <c r="B2299" s="374" t="s">
        <v>2850</v>
      </c>
      <c r="C2299" s="375" t="s">
        <v>731</v>
      </c>
      <c r="D2299" s="376">
        <v>8.2200000000000006</v>
      </c>
    </row>
    <row r="2300" spans="1:4" ht="30">
      <c r="A2300" s="373">
        <v>12128</v>
      </c>
      <c r="B2300" s="374" t="s">
        <v>2851</v>
      </c>
      <c r="C2300" s="375" t="s">
        <v>731</v>
      </c>
      <c r="D2300" s="376">
        <v>10.99</v>
      </c>
    </row>
    <row r="2301" spans="1:4" ht="30">
      <c r="A2301" s="373">
        <v>12129</v>
      </c>
      <c r="B2301" s="374" t="s">
        <v>2852</v>
      </c>
      <c r="C2301" s="375" t="s">
        <v>731</v>
      </c>
      <c r="D2301" s="376">
        <v>14.52</v>
      </c>
    </row>
    <row r="2302" spans="1:4" ht="30">
      <c r="A2302" s="373">
        <v>38081</v>
      </c>
      <c r="B2302" s="374" t="s">
        <v>2853</v>
      </c>
      <c r="C2302" s="375" t="s">
        <v>731</v>
      </c>
      <c r="D2302" s="376">
        <v>28.29</v>
      </c>
    </row>
    <row r="2303" spans="1:4" ht="30">
      <c r="A2303" s="373">
        <v>38070</v>
      </c>
      <c r="B2303" s="374" t="s">
        <v>2854</v>
      </c>
      <c r="C2303" s="375" t="s">
        <v>731</v>
      </c>
      <c r="D2303" s="376">
        <v>19.489999999999998</v>
      </c>
    </row>
    <row r="2304" spans="1:4" ht="30">
      <c r="A2304" s="373">
        <v>38074</v>
      </c>
      <c r="B2304" s="374" t="s">
        <v>2855</v>
      </c>
      <c r="C2304" s="375" t="s">
        <v>731</v>
      </c>
      <c r="D2304" s="376">
        <v>29.64</v>
      </c>
    </row>
    <row r="2305" spans="1:4" ht="30">
      <c r="A2305" s="373">
        <v>38079</v>
      </c>
      <c r="B2305" s="374" t="s">
        <v>2856</v>
      </c>
      <c r="C2305" s="375" t="s">
        <v>731</v>
      </c>
      <c r="D2305" s="376">
        <v>25.44</v>
      </c>
    </row>
    <row r="2306" spans="1:4" ht="30">
      <c r="A2306" s="373">
        <v>38072</v>
      </c>
      <c r="B2306" s="374" t="s">
        <v>2857</v>
      </c>
      <c r="C2306" s="375" t="s">
        <v>731</v>
      </c>
      <c r="D2306" s="376">
        <v>24.45</v>
      </c>
    </row>
    <row r="2307" spans="1:4" ht="30">
      <c r="A2307" s="373">
        <v>38068</v>
      </c>
      <c r="B2307" s="374" t="s">
        <v>2858</v>
      </c>
      <c r="C2307" s="375" t="s">
        <v>731</v>
      </c>
      <c r="D2307" s="376">
        <v>16.88</v>
      </c>
    </row>
    <row r="2308" spans="1:4" ht="30">
      <c r="A2308" s="373">
        <v>38071</v>
      </c>
      <c r="B2308" s="374" t="s">
        <v>2859</v>
      </c>
      <c r="C2308" s="375" t="s">
        <v>731</v>
      </c>
      <c r="D2308" s="376">
        <v>20.18</v>
      </c>
    </row>
    <row r="2309" spans="1:4" ht="30">
      <c r="A2309" s="373">
        <v>38412</v>
      </c>
      <c r="B2309" s="374" t="s">
        <v>2860</v>
      </c>
      <c r="C2309" s="375" t="s">
        <v>731</v>
      </c>
      <c r="D2309" s="376">
        <v>997.59</v>
      </c>
    </row>
    <row r="2310" spans="1:4" ht="30">
      <c r="A2310" s="373">
        <v>3405</v>
      </c>
      <c r="B2310" s="374" t="s">
        <v>2861</v>
      </c>
      <c r="C2310" s="375" t="s">
        <v>731</v>
      </c>
      <c r="D2310" s="376">
        <v>85.36</v>
      </c>
    </row>
    <row r="2311" spans="1:4">
      <c r="A2311" s="373">
        <v>3394</v>
      </c>
      <c r="B2311" s="374" t="s">
        <v>2862</v>
      </c>
      <c r="C2311" s="375" t="s">
        <v>731</v>
      </c>
      <c r="D2311" s="376">
        <v>450.62</v>
      </c>
    </row>
    <row r="2312" spans="1:4">
      <c r="A2312" s="373">
        <v>3393</v>
      </c>
      <c r="B2312" s="374" t="s">
        <v>2863</v>
      </c>
      <c r="C2312" s="375" t="s">
        <v>731</v>
      </c>
      <c r="D2312" s="376">
        <v>767.23</v>
      </c>
    </row>
    <row r="2313" spans="1:4">
      <c r="A2313" s="373">
        <v>3406</v>
      </c>
      <c r="B2313" s="374" t="s">
        <v>2864</v>
      </c>
      <c r="C2313" s="375" t="s">
        <v>731</v>
      </c>
      <c r="D2313" s="376">
        <v>26.13</v>
      </c>
    </row>
    <row r="2314" spans="1:4">
      <c r="A2314" s="373">
        <v>3395</v>
      </c>
      <c r="B2314" s="374" t="s">
        <v>2865</v>
      </c>
      <c r="C2314" s="375" t="s">
        <v>731</v>
      </c>
      <c r="D2314" s="376">
        <v>110.23</v>
      </c>
    </row>
    <row r="2315" spans="1:4" ht="30">
      <c r="A2315" s="373">
        <v>3398</v>
      </c>
      <c r="B2315" s="374" t="s">
        <v>2866</v>
      </c>
      <c r="C2315" s="375" t="s">
        <v>731</v>
      </c>
      <c r="D2315" s="376">
        <v>5.24</v>
      </c>
    </row>
    <row r="2316" spans="1:4" ht="45">
      <c r="A2316" s="373">
        <v>40662</v>
      </c>
      <c r="B2316" s="374" t="s">
        <v>2867</v>
      </c>
      <c r="C2316" s="375" t="s">
        <v>731</v>
      </c>
      <c r="D2316" s="376">
        <v>194.31</v>
      </c>
    </row>
    <row r="2317" spans="1:4" ht="45">
      <c r="A2317" s="373">
        <v>3437</v>
      </c>
      <c r="B2317" s="374" t="s">
        <v>2868</v>
      </c>
      <c r="C2317" s="375" t="s">
        <v>732</v>
      </c>
      <c r="D2317" s="376">
        <v>539.75</v>
      </c>
    </row>
    <row r="2318" spans="1:4">
      <c r="A2318" s="373">
        <v>11190</v>
      </c>
      <c r="B2318" s="374" t="s">
        <v>2869</v>
      </c>
      <c r="C2318" s="375" t="s">
        <v>731</v>
      </c>
      <c r="D2318" s="376">
        <v>229</v>
      </c>
    </row>
    <row r="2319" spans="1:4" ht="30">
      <c r="A2319" s="373">
        <v>34377</v>
      </c>
      <c r="B2319" s="374" t="s">
        <v>2870</v>
      </c>
      <c r="C2319" s="375" t="s">
        <v>731</v>
      </c>
      <c r="D2319" s="376">
        <v>409.96</v>
      </c>
    </row>
    <row r="2320" spans="1:4" ht="60">
      <c r="A2320" s="373">
        <v>3428</v>
      </c>
      <c r="B2320" s="374" t="s">
        <v>2871</v>
      </c>
      <c r="C2320" s="375" t="s">
        <v>732</v>
      </c>
      <c r="D2320" s="376">
        <v>800.63</v>
      </c>
    </row>
    <row r="2321" spans="1:4" ht="60">
      <c r="A2321" s="373">
        <v>3429</v>
      </c>
      <c r="B2321" s="374" t="s">
        <v>2872</v>
      </c>
      <c r="C2321" s="375" t="s">
        <v>732</v>
      </c>
      <c r="D2321" s="376">
        <v>457.43</v>
      </c>
    </row>
    <row r="2322" spans="1:4" ht="45">
      <c r="A2322" s="373">
        <v>34364</v>
      </c>
      <c r="B2322" s="374" t="s">
        <v>2873</v>
      </c>
      <c r="C2322" s="375" t="s">
        <v>731</v>
      </c>
      <c r="D2322" s="376">
        <v>1345.15</v>
      </c>
    </row>
    <row r="2323" spans="1:4" ht="30">
      <c r="A2323" s="373">
        <v>11199</v>
      </c>
      <c r="B2323" s="374" t="s">
        <v>13755</v>
      </c>
      <c r="C2323" s="375" t="s">
        <v>731</v>
      </c>
      <c r="D2323" s="376">
        <v>1264.72</v>
      </c>
    </row>
    <row r="2324" spans="1:4" ht="45">
      <c r="A2324" s="373">
        <v>34369</v>
      </c>
      <c r="B2324" s="374" t="s">
        <v>2874</v>
      </c>
      <c r="C2324" s="375" t="s">
        <v>731</v>
      </c>
      <c r="D2324" s="376">
        <v>1425.88</v>
      </c>
    </row>
    <row r="2325" spans="1:4" ht="45">
      <c r="A2325" s="373">
        <v>36896</v>
      </c>
      <c r="B2325" s="374" t="s">
        <v>2875</v>
      </c>
      <c r="C2325" s="375" t="s">
        <v>731</v>
      </c>
      <c r="D2325" s="376">
        <v>794</v>
      </c>
    </row>
    <row r="2326" spans="1:4" ht="45">
      <c r="A2326" s="373">
        <v>34367</v>
      </c>
      <c r="B2326" s="374" t="s">
        <v>2876</v>
      </c>
      <c r="C2326" s="375" t="s">
        <v>731</v>
      </c>
      <c r="D2326" s="376">
        <v>1023.34</v>
      </c>
    </row>
    <row r="2327" spans="1:4" ht="45">
      <c r="A2327" s="373">
        <v>36897</v>
      </c>
      <c r="B2327" s="374" t="s">
        <v>2877</v>
      </c>
      <c r="C2327" s="375" t="s">
        <v>731</v>
      </c>
      <c r="D2327" s="376">
        <v>1239.02</v>
      </c>
    </row>
    <row r="2328" spans="1:4" ht="60">
      <c r="A2328" s="373">
        <v>40659</v>
      </c>
      <c r="B2328" s="374" t="s">
        <v>2878</v>
      </c>
      <c r="C2328" s="375" t="s">
        <v>732</v>
      </c>
      <c r="D2328" s="376">
        <v>763.67</v>
      </c>
    </row>
    <row r="2329" spans="1:4" ht="60">
      <c r="A2329" s="373">
        <v>40660</v>
      </c>
      <c r="B2329" s="374" t="s">
        <v>2879</v>
      </c>
      <c r="C2329" s="375" t="s">
        <v>732</v>
      </c>
      <c r="D2329" s="376">
        <v>967.86</v>
      </c>
    </row>
    <row r="2330" spans="1:4" ht="60">
      <c r="A2330" s="373">
        <v>40661</v>
      </c>
      <c r="B2330" s="374" t="s">
        <v>2880</v>
      </c>
      <c r="C2330" s="375" t="s">
        <v>732</v>
      </c>
      <c r="D2330" s="376">
        <v>595.07000000000005</v>
      </c>
    </row>
    <row r="2331" spans="1:4" ht="60">
      <c r="A2331" s="373">
        <v>3421</v>
      </c>
      <c r="B2331" s="374" t="s">
        <v>2881</v>
      </c>
      <c r="C2331" s="375" t="s">
        <v>732</v>
      </c>
      <c r="D2331" s="376">
        <v>599.62</v>
      </c>
    </row>
    <row r="2332" spans="1:4" ht="30">
      <c r="A2332" s="373">
        <v>599</v>
      </c>
      <c r="B2332" s="374" t="s">
        <v>2882</v>
      </c>
      <c r="C2332" s="375" t="s">
        <v>732</v>
      </c>
      <c r="D2332" s="376">
        <v>1448.08</v>
      </c>
    </row>
    <row r="2333" spans="1:4" ht="45">
      <c r="A2333" s="373">
        <v>44053</v>
      </c>
      <c r="B2333" s="374" t="s">
        <v>2883</v>
      </c>
      <c r="C2333" s="375" t="s">
        <v>731</v>
      </c>
      <c r="D2333" s="376">
        <v>3214.07</v>
      </c>
    </row>
    <row r="2334" spans="1:4" ht="45">
      <c r="A2334" s="373">
        <v>3423</v>
      </c>
      <c r="B2334" s="374" t="s">
        <v>2884</v>
      </c>
      <c r="C2334" s="375" t="s">
        <v>732</v>
      </c>
      <c r="D2334" s="376">
        <v>845.61</v>
      </c>
    </row>
    <row r="2335" spans="1:4" ht="30">
      <c r="A2335" s="373">
        <v>34381</v>
      </c>
      <c r="B2335" s="374" t="s">
        <v>2885</v>
      </c>
      <c r="C2335" s="375" t="s">
        <v>731</v>
      </c>
      <c r="D2335" s="376">
        <v>584.71</v>
      </c>
    </row>
    <row r="2336" spans="1:4" ht="30">
      <c r="A2336" s="373">
        <v>34797</v>
      </c>
      <c r="B2336" s="374" t="s">
        <v>2886</v>
      </c>
      <c r="C2336" s="375" t="s">
        <v>731</v>
      </c>
      <c r="D2336" s="376">
        <v>498.8</v>
      </c>
    </row>
    <row r="2337" spans="1:4" ht="45">
      <c r="A2337" s="373">
        <v>44054</v>
      </c>
      <c r="B2337" s="374" t="s">
        <v>2887</v>
      </c>
      <c r="C2337" s="375" t="s">
        <v>731</v>
      </c>
      <c r="D2337" s="376">
        <v>1153.01</v>
      </c>
    </row>
    <row r="2338" spans="1:4" ht="45">
      <c r="A2338" s="373">
        <v>44399</v>
      </c>
      <c r="B2338" s="374" t="s">
        <v>2888</v>
      </c>
      <c r="C2338" s="375" t="s">
        <v>731</v>
      </c>
      <c r="D2338" s="376">
        <v>1575.39</v>
      </c>
    </row>
    <row r="2339" spans="1:4">
      <c r="A2339" s="373">
        <v>44503</v>
      </c>
      <c r="B2339" s="374" t="s">
        <v>2889</v>
      </c>
      <c r="C2339" s="375" t="s">
        <v>870</v>
      </c>
      <c r="D2339" s="376">
        <v>15.69</v>
      </c>
    </row>
    <row r="2340" spans="1:4">
      <c r="A2340" s="373">
        <v>41077</v>
      </c>
      <c r="B2340" s="374" t="s">
        <v>2890</v>
      </c>
      <c r="C2340" s="375" t="s">
        <v>872</v>
      </c>
      <c r="D2340" s="376">
        <v>2747.96</v>
      </c>
    </row>
    <row r="2341" spans="1:4">
      <c r="A2341" s="373">
        <v>37963</v>
      </c>
      <c r="B2341" s="374" t="s">
        <v>2891</v>
      </c>
      <c r="C2341" s="375" t="s">
        <v>731</v>
      </c>
      <c r="D2341" s="376">
        <v>4.74</v>
      </c>
    </row>
    <row r="2342" spans="1:4">
      <c r="A2342" s="373">
        <v>37964</v>
      </c>
      <c r="B2342" s="374" t="s">
        <v>2892</v>
      </c>
      <c r="C2342" s="375" t="s">
        <v>731</v>
      </c>
      <c r="D2342" s="376">
        <v>6.34</v>
      </c>
    </row>
    <row r="2343" spans="1:4">
      <c r="A2343" s="373">
        <v>37965</v>
      </c>
      <c r="B2343" s="374" t="s">
        <v>2893</v>
      </c>
      <c r="C2343" s="375" t="s">
        <v>731</v>
      </c>
      <c r="D2343" s="376">
        <v>9.15</v>
      </c>
    </row>
    <row r="2344" spans="1:4">
      <c r="A2344" s="373">
        <v>37966</v>
      </c>
      <c r="B2344" s="374" t="s">
        <v>2894</v>
      </c>
      <c r="C2344" s="375" t="s">
        <v>731</v>
      </c>
      <c r="D2344" s="376">
        <v>16.07</v>
      </c>
    </row>
    <row r="2345" spans="1:4">
      <c r="A2345" s="373">
        <v>37967</v>
      </c>
      <c r="B2345" s="374" t="s">
        <v>2895</v>
      </c>
      <c r="C2345" s="375" t="s">
        <v>731</v>
      </c>
      <c r="D2345" s="376">
        <v>27</v>
      </c>
    </row>
    <row r="2346" spans="1:4">
      <c r="A2346" s="373">
        <v>37968</v>
      </c>
      <c r="B2346" s="374" t="s">
        <v>2896</v>
      </c>
      <c r="C2346" s="375" t="s">
        <v>731</v>
      </c>
      <c r="D2346" s="376">
        <v>57.33</v>
      </c>
    </row>
    <row r="2347" spans="1:4">
      <c r="A2347" s="373">
        <v>37969</v>
      </c>
      <c r="B2347" s="374" t="s">
        <v>2897</v>
      </c>
      <c r="C2347" s="375" t="s">
        <v>731</v>
      </c>
      <c r="D2347" s="376">
        <v>144.86000000000001</v>
      </c>
    </row>
    <row r="2348" spans="1:4">
      <c r="A2348" s="373">
        <v>37970</v>
      </c>
      <c r="B2348" s="374" t="s">
        <v>2898</v>
      </c>
      <c r="C2348" s="375" t="s">
        <v>731</v>
      </c>
      <c r="D2348" s="376">
        <v>209.58</v>
      </c>
    </row>
    <row r="2349" spans="1:4">
      <c r="A2349" s="373">
        <v>44251</v>
      </c>
      <c r="B2349" s="374" t="s">
        <v>13756</v>
      </c>
      <c r="C2349" s="375" t="s">
        <v>731</v>
      </c>
      <c r="D2349" s="376">
        <v>242.08</v>
      </c>
    </row>
    <row r="2350" spans="1:4">
      <c r="A2350" s="373">
        <v>21118</v>
      </c>
      <c r="B2350" s="374" t="s">
        <v>2899</v>
      </c>
      <c r="C2350" s="375" t="s">
        <v>731</v>
      </c>
      <c r="D2350" s="376">
        <v>3.77</v>
      </c>
    </row>
    <row r="2351" spans="1:4">
      <c r="A2351" s="373">
        <v>37956</v>
      </c>
      <c r="B2351" s="374" t="s">
        <v>2900</v>
      </c>
      <c r="C2351" s="375" t="s">
        <v>731</v>
      </c>
      <c r="D2351" s="376">
        <v>4.63</v>
      </c>
    </row>
    <row r="2352" spans="1:4">
      <c r="A2352" s="373">
        <v>37957</v>
      </c>
      <c r="B2352" s="374" t="s">
        <v>2901</v>
      </c>
      <c r="C2352" s="375" t="s">
        <v>731</v>
      </c>
      <c r="D2352" s="376">
        <v>9.86</v>
      </c>
    </row>
    <row r="2353" spans="1:4">
      <c r="A2353" s="373">
        <v>37958</v>
      </c>
      <c r="B2353" s="374" t="s">
        <v>2902</v>
      </c>
      <c r="C2353" s="375" t="s">
        <v>731</v>
      </c>
      <c r="D2353" s="376">
        <v>17.82</v>
      </c>
    </row>
    <row r="2354" spans="1:4">
      <c r="A2354" s="373">
        <v>37959</v>
      </c>
      <c r="B2354" s="374" t="s">
        <v>2903</v>
      </c>
      <c r="C2354" s="375" t="s">
        <v>731</v>
      </c>
      <c r="D2354" s="376">
        <v>27.43</v>
      </c>
    </row>
    <row r="2355" spans="1:4">
      <c r="A2355" s="373">
        <v>37960</v>
      </c>
      <c r="B2355" s="374" t="s">
        <v>2904</v>
      </c>
      <c r="C2355" s="375" t="s">
        <v>731</v>
      </c>
      <c r="D2355" s="376">
        <v>70.09</v>
      </c>
    </row>
    <row r="2356" spans="1:4">
      <c r="A2356" s="373">
        <v>37961</v>
      </c>
      <c r="B2356" s="374" t="s">
        <v>2905</v>
      </c>
      <c r="C2356" s="375" t="s">
        <v>731</v>
      </c>
      <c r="D2356" s="376">
        <v>150.63999999999999</v>
      </c>
    </row>
    <row r="2357" spans="1:4">
      <c r="A2357" s="373">
        <v>37962</v>
      </c>
      <c r="B2357" s="374" t="s">
        <v>2906</v>
      </c>
      <c r="C2357" s="375" t="s">
        <v>731</v>
      </c>
      <c r="D2357" s="376">
        <v>173.66</v>
      </c>
    </row>
    <row r="2358" spans="1:4" ht="30">
      <c r="A2358" s="373">
        <v>3533</v>
      </c>
      <c r="B2358" s="374" t="s">
        <v>13757</v>
      </c>
      <c r="C2358" s="375" t="s">
        <v>731</v>
      </c>
      <c r="D2358" s="376">
        <v>3.08</v>
      </c>
    </row>
    <row r="2359" spans="1:4" ht="30">
      <c r="A2359" s="373">
        <v>3538</v>
      </c>
      <c r="B2359" s="374" t="s">
        <v>13758</v>
      </c>
      <c r="C2359" s="375" t="s">
        <v>731</v>
      </c>
      <c r="D2359" s="376">
        <v>5.82</v>
      </c>
    </row>
    <row r="2360" spans="1:4" ht="30">
      <c r="A2360" s="373">
        <v>3498</v>
      </c>
      <c r="B2360" s="374" t="s">
        <v>13759</v>
      </c>
      <c r="C2360" s="375" t="s">
        <v>731</v>
      </c>
      <c r="D2360" s="376">
        <v>5.65</v>
      </c>
    </row>
    <row r="2361" spans="1:4" ht="30">
      <c r="A2361" s="373">
        <v>3496</v>
      </c>
      <c r="B2361" s="374" t="s">
        <v>13760</v>
      </c>
      <c r="C2361" s="375" t="s">
        <v>731</v>
      </c>
      <c r="D2361" s="376">
        <v>3.78</v>
      </c>
    </row>
    <row r="2362" spans="1:4">
      <c r="A2362" s="373">
        <v>38429</v>
      </c>
      <c r="B2362" s="374" t="s">
        <v>2907</v>
      </c>
      <c r="C2362" s="375" t="s">
        <v>731</v>
      </c>
      <c r="D2362" s="376">
        <v>12.83</v>
      </c>
    </row>
    <row r="2363" spans="1:4">
      <c r="A2363" s="373">
        <v>38431</v>
      </c>
      <c r="B2363" s="374" t="s">
        <v>2908</v>
      </c>
      <c r="C2363" s="375" t="s">
        <v>731</v>
      </c>
      <c r="D2363" s="376">
        <v>16.09</v>
      </c>
    </row>
    <row r="2364" spans="1:4">
      <c r="A2364" s="373">
        <v>38430</v>
      </c>
      <c r="B2364" s="374" t="s">
        <v>2909</v>
      </c>
      <c r="C2364" s="375" t="s">
        <v>731</v>
      </c>
      <c r="D2364" s="376">
        <v>24.94</v>
      </c>
    </row>
    <row r="2365" spans="1:4">
      <c r="A2365" s="373">
        <v>36348</v>
      </c>
      <c r="B2365" s="374" t="s">
        <v>13761</v>
      </c>
      <c r="C2365" s="375" t="s">
        <v>731</v>
      </c>
      <c r="D2365" s="376">
        <v>2.39</v>
      </c>
    </row>
    <row r="2366" spans="1:4">
      <c r="A2366" s="373">
        <v>36349</v>
      </c>
      <c r="B2366" s="374" t="s">
        <v>13762</v>
      </c>
      <c r="C2366" s="375" t="s">
        <v>731</v>
      </c>
      <c r="D2366" s="376">
        <v>3.3</v>
      </c>
    </row>
    <row r="2367" spans="1:4">
      <c r="A2367" s="373">
        <v>38987</v>
      </c>
      <c r="B2367" s="374" t="s">
        <v>13763</v>
      </c>
      <c r="C2367" s="375" t="s">
        <v>731</v>
      </c>
      <c r="D2367" s="376">
        <v>15.87</v>
      </c>
    </row>
    <row r="2368" spans="1:4">
      <c r="A2368" s="373">
        <v>38988</v>
      </c>
      <c r="B2368" s="374" t="s">
        <v>13764</v>
      </c>
      <c r="C2368" s="375" t="s">
        <v>731</v>
      </c>
      <c r="D2368" s="376">
        <v>25.86</v>
      </c>
    </row>
    <row r="2369" spans="1:4">
      <c r="A2369" s="373">
        <v>38989</v>
      </c>
      <c r="B2369" s="374" t="s">
        <v>13765</v>
      </c>
      <c r="C2369" s="375" t="s">
        <v>731</v>
      </c>
      <c r="D2369" s="376">
        <v>43.51</v>
      </c>
    </row>
    <row r="2370" spans="1:4">
      <c r="A2370" s="373">
        <v>38990</v>
      </c>
      <c r="B2370" s="374" t="s">
        <v>13766</v>
      </c>
      <c r="C2370" s="375" t="s">
        <v>731</v>
      </c>
      <c r="D2370" s="376">
        <v>86.95</v>
      </c>
    </row>
    <row r="2371" spans="1:4">
      <c r="A2371" s="373">
        <v>38991</v>
      </c>
      <c r="B2371" s="374" t="s">
        <v>13767</v>
      </c>
      <c r="C2371" s="375" t="s">
        <v>731</v>
      </c>
      <c r="D2371" s="376">
        <v>156.46</v>
      </c>
    </row>
    <row r="2372" spans="1:4">
      <c r="A2372" s="373">
        <v>38433</v>
      </c>
      <c r="B2372" s="374" t="s">
        <v>13768</v>
      </c>
      <c r="C2372" s="375" t="s">
        <v>731</v>
      </c>
      <c r="D2372" s="376">
        <v>8.09</v>
      </c>
    </row>
    <row r="2373" spans="1:4">
      <c r="A2373" s="373">
        <v>38440</v>
      </c>
      <c r="B2373" s="374" t="s">
        <v>13769</v>
      </c>
      <c r="C2373" s="375" t="s">
        <v>731</v>
      </c>
      <c r="D2373" s="376">
        <v>340.99</v>
      </c>
    </row>
    <row r="2374" spans="1:4">
      <c r="A2374" s="373">
        <v>36359</v>
      </c>
      <c r="B2374" s="374" t="s">
        <v>13770</v>
      </c>
      <c r="C2374" s="375" t="s">
        <v>731</v>
      </c>
      <c r="D2374" s="376">
        <v>2.13</v>
      </c>
    </row>
    <row r="2375" spans="1:4">
      <c r="A2375" s="373">
        <v>36360</v>
      </c>
      <c r="B2375" s="374" t="s">
        <v>13771</v>
      </c>
      <c r="C2375" s="375" t="s">
        <v>731</v>
      </c>
      <c r="D2375" s="376">
        <v>2.86</v>
      </c>
    </row>
    <row r="2376" spans="1:4">
      <c r="A2376" s="373">
        <v>38434</v>
      </c>
      <c r="B2376" s="374" t="s">
        <v>13772</v>
      </c>
      <c r="C2376" s="375" t="s">
        <v>731</v>
      </c>
      <c r="D2376" s="376">
        <v>4.3600000000000003</v>
      </c>
    </row>
    <row r="2377" spans="1:4">
      <c r="A2377" s="373">
        <v>38435</v>
      </c>
      <c r="B2377" s="374" t="s">
        <v>13773</v>
      </c>
      <c r="C2377" s="375" t="s">
        <v>731</v>
      </c>
      <c r="D2377" s="376">
        <v>9.81</v>
      </c>
    </row>
    <row r="2378" spans="1:4">
      <c r="A2378" s="373">
        <v>38436</v>
      </c>
      <c r="B2378" s="374" t="s">
        <v>13774</v>
      </c>
      <c r="C2378" s="375" t="s">
        <v>731</v>
      </c>
      <c r="D2378" s="376">
        <v>16.260000000000002</v>
      </c>
    </row>
    <row r="2379" spans="1:4">
      <c r="A2379" s="373">
        <v>38437</v>
      </c>
      <c r="B2379" s="374" t="s">
        <v>13775</v>
      </c>
      <c r="C2379" s="375" t="s">
        <v>731</v>
      </c>
      <c r="D2379" s="376">
        <v>26.37</v>
      </c>
    </row>
    <row r="2380" spans="1:4">
      <c r="A2380" s="373">
        <v>38438</v>
      </c>
      <c r="B2380" s="374" t="s">
        <v>13776</v>
      </c>
      <c r="C2380" s="375" t="s">
        <v>731</v>
      </c>
      <c r="D2380" s="376">
        <v>76.489999999999995</v>
      </c>
    </row>
    <row r="2381" spans="1:4">
      <c r="A2381" s="373">
        <v>38439</v>
      </c>
      <c r="B2381" s="374" t="s">
        <v>13777</v>
      </c>
      <c r="C2381" s="375" t="s">
        <v>731</v>
      </c>
      <c r="D2381" s="376">
        <v>97.2</v>
      </c>
    </row>
    <row r="2382" spans="1:4">
      <c r="A2382" s="373">
        <v>10836</v>
      </c>
      <c r="B2382" s="374" t="s">
        <v>2910</v>
      </c>
      <c r="C2382" s="375" t="s">
        <v>731</v>
      </c>
      <c r="D2382" s="376">
        <v>23.24</v>
      </c>
    </row>
    <row r="2383" spans="1:4" ht="30">
      <c r="A2383" s="373">
        <v>10835</v>
      </c>
      <c r="B2383" s="374" t="s">
        <v>2911</v>
      </c>
      <c r="C2383" s="375" t="s">
        <v>731</v>
      </c>
      <c r="D2383" s="376">
        <v>6.49</v>
      </c>
    </row>
    <row r="2384" spans="1:4">
      <c r="A2384" s="373">
        <v>3475</v>
      </c>
      <c r="B2384" s="374" t="s">
        <v>13778</v>
      </c>
      <c r="C2384" s="375" t="s">
        <v>731</v>
      </c>
      <c r="D2384" s="376">
        <v>5.39</v>
      </c>
    </row>
    <row r="2385" spans="1:4">
      <c r="A2385" s="373">
        <v>3485</v>
      </c>
      <c r="B2385" s="374" t="s">
        <v>13779</v>
      </c>
      <c r="C2385" s="375" t="s">
        <v>731</v>
      </c>
      <c r="D2385" s="376">
        <v>14.9</v>
      </c>
    </row>
    <row r="2386" spans="1:4">
      <c r="A2386" s="373">
        <v>3534</v>
      </c>
      <c r="B2386" s="374" t="s">
        <v>13780</v>
      </c>
      <c r="C2386" s="375" t="s">
        <v>731</v>
      </c>
      <c r="D2386" s="376">
        <v>8.5399999999999991</v>
      </c>
    </row>
    <row r="2387" spans="1:4">
      <c r="A2387" s="373">
        <v>3543</v>
      </c>
      <c r="B2387" s="374" t="s">
        <v>13781</v>
      </c>
      <c r="C2387" s="375" t="s">
        <v>731</v>
      </c>
      <c r="D2387" s="376">
        <v>1.98</v>
      </c>
    </row>
    <row r="2388" spans="1:4">
      <c r="A2388" s="373">
        <v>3482</v>
      </c>
      <c r="B2388" s="374" t="s">
        <v>13782</v>
      </c>
      <c r="C2388" s="375" t="s">
        <v>731</v>
      </c>
      <c r="D2388" s="376">
        <v>6.11</v>
      </c>
    </row>
    <row r="2389" spans="1:4">
      <c r="A2389" s="373">
        <v>3505</v>
      </c>
      <c r="B2389" s="374" t="s">
        <v>13783</v>
      </c>
      <c r="C2389" s="375" t="s">
        <v>731</v>
      </c>
      <c r="D2389" s="376">
        <v>2.95</v>
      </c>
    </row>
    <row r="2390" spans="1:4" ht="30">
      <c r="A2390" s="373">
        <v>3521</v>
      </c>
      <c r="B2390" s="374" t="s">
        <v>13784</v>
      </c>
      <c r="C2390" s="375" t="s">
        <v>731</v>
      </c>
      <c r="D2390" s="376">
        <v>2.2200000000000002</v>
      </c>
    </row>
    <row r="2391" spans="1:4" ht="30">
      <c r="A2391" s="373">
        <v>3531</v>
      </c>
      <c r="B2391" s="374" t="s">
        <v>13785</v>
      </c>
      <c r="C2391" s="375" t="s">
        <v>731</v>
      </c>
      <c r="D2391" s="376">
        <v>4.2300000000000004</v>
      </c>
    </row>
    <row r="2392" spans="1:4" ht="30">
      <c r="A2392" s="373">
        <v>3522</v>
      </c>
      <c r="B2392" s="374" t="s">
        <v>13786</v>
      </c>
      <c r="C2392" s="375" t="s">
        <v>731</v>
      </c>
      <c r="D2392" s="376">
        <v>2.73</v>
      </c>
    </row>
    <row r="2393" spans="1:4" ht="30">
      <c r="A2393" s="373">
        <v>3527</v>
      </c>
      <c r="B2393" s="374" t="s">
        <v>13787</v>
      </c>
      <c r="C2393" s="375" t="s">
        <v>731</v>
      </c>
      <c r="D2393" s="376">
        <v>14.36</v>
      </c>
    </row>
    <row r="2394" spans="1:4">
      <c r="A2394" s="373">
        <v>3516</v>
      </c>
      <c r="B2394" s="374" t="s">
        <v>2912</v>
      </c>
      <c r="C2394" s="375" t="s">
        <v>731</v>
      </c>
      <c r="D2394" s="376">
        <v>2.68</v>
      </c>
    </row>
    <row r="2395" spans="1:4" ht="30">
      <c r="A2395" s="373">
        <v>3517</v>
      </c>
      <c r="B2395" s="374" t="s">
        <v>13788</v>
      </c>
      <c r="C2395" s="375" t="s">
        <v>731</v>
      </c>
      <c r="D2395" s="376">
        <v>2.42</v>
      </c>
    </row>
    <row r="2396" spans="1:4" ht="30">
      <c r="A2396" s="373">
        <v>3515</v>
      </c>
      <c r="B2396" s="374" t="s">
        <v>2913</v>
      </c>
      <c r="C2396" s="375" t="s">
        <v>731</v>
      </c>
      <c r="D2396" s="376">
        <v>7.32</v>
      </c>
    </row>
    <row r="2397" spans="1:4" ht="30">
      <c r="A2397" s="373">
        <v>20147</v>
      </c>
      <c r="B2397" s="374" t="s">
        <v>2914</v>
      </c>
      <c r="C2397" s="375" t="s">
        <v>731</v>
      </c>
      <c r="D2397" s="376">
        <v>6.02</v>
      </c>
    </row>
    <row r="2398" spans="1:4" ht="30">
      <c r="A2398" s="373">
        <v>3524</v>
      </c>
      <c r="B2398" s="374" t="s">
        <v>2915</v>
      </c>
      <c r="C2398" s="375" t="s">
        <v>731</v>
      </c>
      <c r="D2398" s="376">
        <v>9.06</v>
      </c>
    </row>
    <row r="2399" spans="1:4" ht="30">
      <c r="A2399" s="373">
        <v>3532</v>
      </c>
      <c r="B2399" s="374" t="s">
        <v>2916</v>
      </c>
      <c r="C2399" s="375" t="s">
        <v>731</v>
      </c>
      <c r="D2399" s="376">
        <v>20.95</v>
      </c>
    </row>
    <row r="2400" spans="1:4">
      <c r="A2400" s="373">
        <v>3528</v>
      </c>
      <c r="B2400" s="374" t="s">
        <v>2917</v>
      </c>
      <c r="C2400" s="375" t="s">
        <v>731</v>
      </c>
      <c r="D2400" s="376">
        <v>10.47</v>
      </c>
    </row>
    <row r="2401" spans="1:4">
      <c r="A2401" s="373">
        <v>37952</v>
      </c>
      <c r="B2401" s="374" t="s">
        <v>2918</v>
      </c>
      <c r="C2401" s="375" t="s">
        <v>731</v>
      </c>
      <c r="D2401" s="376">
        <v>75</v>
      </c>
    </row>
    <row r="2402" spans="1:4">
      <c r="A2402" s="373">
        <v>37951</v>
      </c>
      <c r="B2402" s="374" t="s">
        <v>2919</v>
      </c>
      <c r="C2402" s="375" t="s">
        <v>731</v>
      </c>
      <c r="D2402" s="376">
        <v>2.82</v>
      </c>
    </row>
    <row r="2403" spans="1:4">
      <c r="A2403" s="373">
        <v>3518</v>
      </c>
      <c r="B2403" s="374" t="s">
        <v>2920</v>
      </c>
      <c r="C2403" s="375" t="s">
        <v>731</v>
      </c>
      <c r="D2403" s="376">
        <v>4.34</v>
      </c>
    </row>
    <row r="2404" spans="1:4">
      <c r="A2404" s="373">
        <v>3519</v>
      </c>
      <c r="B2404" s="374" t="s">
        <v>2921</v>
      </c>
      <c r="C2404" s="375" t="s">
        <v>731</v>
      </c>
      <c r="D2404" s="376">
        <v>9.07</v>
      </c>
    </row>
    <row r="2405" spans="1:4">
      <c r="A2405" s="373">
        <v>3520</v>
      </c>
      <c r="B2405" s="374" t="s">
        <v>2922</v>
      </c>
      <c r="C2405" s="375" t="s">
        <v>731</v>
      </c>
      <c r="D2405" s="376">
        <v>9.51</v>
      </c>
    </row>
    <row r="2406" spans="1:4">
      <c r="A2406" s="373">
        <v>37950</v>
      </c>
      <c r="B2406" s="374" t="s">
        <v>2923</v>
      </c>
      <c r="C2406" s="375" t="s">
        <v>731</v>
      </c>
      <c r="D2406" s="376">
        <v>69.040000000000006</v>
      </c>
    </row>
    <row r="2407" spans="1:4">
      <c r="A2407" s="373">
        <v>37949</v>
      </c>
      <c r="B2407" s="374" t="s">
        <v>2924</v>
      </c>
      <c r="C2407" s="375" t="s">
        <v>731</v>
      </c>
      <c r="D2407" s="376">
        <v>2.54</v>
      </c>
    </row>
    <row r="2408" spans="1:4">
      <c r="A2408" s="373">
        <v>3526</v>
      </c>
      <c r="B2408" s="374" t="s">
        <v>2925</v>
      </c>
      <c r="C2408" s="375" t="s">
        <v>731</v>
      </c>
      <c r="D2408" s="376">
        <v>3.5</v>
      </c>
    </row>
    <row r="2409" spans="1:4">
      <c r="A2409" s="373">
        <v>3509</v>
      </c>
      <c r="B2409" s="374" t="s">
        <v>2926</v>
      </c>
      <c r="C2409" s="375" t="s">
        <v>731</v>
      </c>
      <c r="D2409" s="376">
        <v>7.96</v>
      </c>
    </row>
    <row r="2410" spans="1:4">
      <c r="A2410" s="373">
        <v>3530</v>
      </c>
      <c r="B2410" s="374" t="s">
        <v>13789</v>
      </c>
      <c r="C2410" s="375" t="s">
        <v>731</v>
      </c>
      <c r="D2410" s="376">
        <v>232.56</v>
      </c>
    </row>
    <row r="2411" spans="1:4">
      <c r="A2411" s="373">
        <v>3542</v>
      </c>
      <c r="B2411" s="374" t="s">
        <v>13790</v>
      </c>
      <c r="C2411" s="375" t="s">
        <v>731</v>
      </c>
      <c r="D2411" s="376">
        <v>0.67</v>
      </c>
    </row>
    <row r="2412" spans="1:4">
      <c r="A2412" s="373">
        <v>3529</v>
      </c>
      <c r="B2412" s="374" t="s">
        <v>13791</v>
      </c>
      <c r="C2412" s="375" t="s">
        <v>731</v>
      </c>
      <c r="D2412" s="376">
        <v>0.82</v>
      </c>
    </row>
    <row r="2413" spans="1:4">
      <c r="A2413" s="373">
        <v>3536</v>
      </c>
      <c r="B2413" s="374" t="s">
        <v>13792</v>
      </c>
      <c r="C2413" s="375" t="s">
        <v>731</v>
      </c>
      <c r="D2413" s="376">
        <v>2.73</v>
      </c>
    </row>
    <row r="2414" spans="1:4">
      <c r="A2414" s="373">
        <v>3535</v>
      </c>
      <c r="B2414" s="374" t="s">
        <v>13793</v>
      </c>
      <c r="C2414" s="375" t="s">
        <v>731</v>
      </c>
      <c r="D2414" s="376">
        <v>6.64</v>
      </c>
    </row>
    <row r="2415" spans="1:4">
      <c r="A2415" s="373">
        <v>3540</v>
      </c>
      <c r="B2415" s="374" t="s">
        <v>13794</v>
      </c>
      <c r="C2415" s="375" t="s">
        <v>731</v>
      </c>
      <c r="D2415" s="376">
        <v>5.61</v>
      </c>
    </row>
    <row r="2416" spans="1:4">
      <c r="A2416" s="373">
        <v>3539</v>
      </c>
      <c r="B2416" s="374" t="s">
        <v>13795</v>
      </c>
      <c r="C2416" s="375" t="s">
        <v>731</v>
      </c>
      <c r="D2416" s="376">
        <v>32.549999999999997</v>
      </c>
    </row>
    <row r="2417" spans="1:4">
      <c r="A2417" s="373">
        <v>3513</v>
      </c>
      <c r="B2417" s="374" t="s">
        <v>13796</v>
      </c>
      <c r="C2417" s="375" t="s">
        <v>731</v>
      </c>
      <c r="D2417" s="376">
        <v>114.77</v>
      </c>
    </row>
    <row r="2418" spans="1:4">
      <c r="A2418" s="373">
        <v>3510</v>
      </c>
      <c r="B2418" s="374" t="s">
        <v>13797</v>
      </c>
      <c r="C2418" s="375" t="s">
        <v>731</v>
      </c>
      <c r="D2418" s="376">
        <v>14.17</v>
      </c>
    </row>
    <row r="2419" spans="1:4" ht="30">
      <c r="A2419" s="373">
        <v>38930</v>
      </c>
      <c r="B2419" s="374" t="s">
        <v>2927</v>
      </c>
      <c r="C2419" s="375" t="s">
        <v>731</v>
      </c>
      <c r="D2419" s="376">
        <v>45.84</v>
      </c>
    </row>
    <row r="2420" spans="1:4" ht="30">
      <c r="A2420" s="373">
        <v>38913</v>
      </c>
      <c r="B2420" s="374" t="s">
        <v>13798</v>
      </c>
      <c r="C2420" s="375" t="s">
        <v>731</v>
      </c>
      <c r="D2420" s="376">
        <v>9.2799999999999994</v>
      </c>
    </row>
    <row r="2421" spans="1:4" ht="30">
      <c r="A2421" s="373">
        <v>38914</v>
      </c>
      <c r="B2421" s="374" t="s">
        <v>13799</v>
      </c>
      <c r="C2421" s="375" t="s">
        <v>731</v>
      </c>
      <c r="D2421" s="376">
        <v>11.39</v>
      </c>
    </row>
    <row r="2422" spans="1:4" ht="30">
      <c r="A2422" s="373">
        <v>38915</v>
      </c>
      <c r="B2422" s="374" t="s">
        <v>13800</v>
      </c>
      <c r="C2422" s="375" t="s">
        <v>731</v>
      </c>
      <c r="D2422" s="376">
        <v>21.95</v>
      </c>
    </row>
    <row r="2423" spans="1:4" ht="30">
      <c r="A2423" s="373">
        <v>38916</v>
      </c>
      <c r="B2423" s="374" t="s">
        <v>13801</v>
      </c>
      <c r="C2423" s="375" t="s">
        <v>731</v>
      </c>
      <c r="D2423" s="376">
        <v>30.38</v>
      </c>
    </row>
    <row r="2424" spans="1:4" ht="30">
      <c r="A2424" s="373">
        <v>39300</v>
      </c>
      <c r="B2424" s="374" t="s">
        <v>13802</v>
      </c>
      <c r="C2424" s="375" t="s">
        <v>731</v>
      </c>
      <c r="D2424" s="376">
        <v>8.2799999999999994</v>
      </c>
    </row>
    <row r="2425" spans="1:4" ht="30">
      <c r="A2425" s="373">
        <v>39301</v>
      </c>
      <c r="B2425" s="374" t="s">
        <v>13803</v>
      </c>
      <c r="C2425" s="375" t="s">
        <v>731</v>
      </c>
      <c r="D2425" s="376">
        <v>11.09</v>
      </c>
    </row>
    <row r="2426" spans="1:4" ht="30">
      <c r="A2426" s="373">
        <v>39302</v>
      </c>
      <c r="B2426" s="374" t="s">
        <v>13804</v>
      </c>
      <c r="C2426" s="375" t="s">
        <v>731</v>
      </c>
      <c r="D2426" s="376">
        <v>20.16</v>
      </c>
    </row>
    <row r="2427" spans="1:4" ht="30">
      <c r="A2427" s="373">
        <v>38923</v>
      </c>
      <c r="B2427" s="374" t="s">
        <v>13805</v>
      </c>
      <c r="C2427" s="375" t="s">
        <v>731</v>
      </c>
      <c r="D2427" s="376">
        <v>9.93</v>
      </c>
    </row>
    <row r="2428" spans="1:4" ht="30">
      <c r="A2428" s="373">
        <v>38925</v>
      </c>
      <c r="B2428" s="374" t="s">
        <v>13806</v>
      </c>
      <c r="C2428" s="375" t="s">
        <v>731</v>
      </c>
      <c r="D2428" s="376">
        <v>11.52</v>
      </c>
    </row>
    <row r="2429" spans="1:4" ht="30">
      <c r="A2429" s="373">
        <v>38926</v>
      </c>
      <c r="B2429" s="374" t="s">
        <v>13807</v>
      </c>
      <c r="C2429" s="375" t="s">
        <v>731</v>
      </c>
      <c r="D2429" s="376">
        <v>13.66</v>
      </c>
    </row>
    <row r="2430" spans="1:4" ht="30">
      <c r="A2430" s="373">
        <v>38927</v>
      </c>
      <c r="B2430" s="374" t="s">
        <v>13808</v>
      </c>
      <c r="C2430" s="375" t="s">
        <v>731</v>
      </c>
      <c r="D2430" s="376">
        <v>17.25</v>
      </c>
    </row>
    <row r="2431" spans="1:4" ht="30">
      <c r="A2431" s="373">
        <v>39304</v>
      </c>
      <c r="B2431" s="374" t="s">
        <v>13809</v>
      </c>
      <c r="C2431" s="375" t="s">
        <v>731</v>
      </c>
      <c r="D2431" s="376">
        <v>9.8000000000000007</v>
      </c>
    </row>
    <row r="2432" spans="1:4" ht="30">
      <c r="A2432" s="373">
        <v>39305</v>
      </c>
      <c r="B2432" s="374" t="s">
        <v>13810</v>
      </c>
      <c r="C2432" s="375" t="s">
        <v>731</v>
      </c>
      <c r="D2432" s="376">
        <v>10.75</v>
      </c>
    </row>
    <row r="2433" spans="1:4" ht="30">
      <c r="A2433" s="373">
        <v>39306</v>
      </c>
      <c r="B2433" s="374" t="s">
        <v>13811</v>
      </c>
      <c r="C2433" s="375" t="s">
        <v>731</v>
      </c>
      <c r="D2433" s="376">
        <v>14.45</v>
      </c>
    </row>
    <row r="2434" spans="1:4" ht="30">
      <c r="A2434" s="373">
        <v>38928</v>
      </c>
      <c r="B2434" s="374" t="s">
        <v>13812</v>
      </c>
      <c r="C2434" s="375" t="s">
        <v>731</v>
      </c>
      <c r="D2434" s="376">
        <v>19.100000000000001</v>
      </c>
    </row>
    <row r="2435" spans="1:4" ht="30">
      <c r="A2435" s="373">
        <v>38941</v>
      </c>
      <c r="B2435" s="374" t="s">
        <v>13813</v>
      </c>
      <c r="C2435" s="375" t="s">
        <v>731</v>
      </c>
      <c r="D2435" s="376">
        <v>14.97</v>
      </c>
    </row>
    <row r="2436" spans="1:4" ht="30">
      <c r="A2436" s="373">
        <v>38917</v>
      </c>
      <c r="B2436" s="374" t="s">
        <v>13814</v>
      </c>
      <c r="C2436" s="375" t="s">
        <v>731</v>
      </c>
      <c r="D2436" s="376">
        <v>10.67</v>
      </c>
    </row>
    <row r="2437" spans="1:4" ht="30">
      <c r="A2437" s="373">
        <v>38919</v>
      </c>
      <c r="B2437" s="374" t="s">
        <v>13815</v>
      </c>
      <c r="C2437" s="375" t="s">
        <v>731</v>
      </c>
      <c r="D2437" s="376">
        <v>12.53</v>
      </c>
    </row>
    <row r="2438" spans="1:4" ht="30">
      <c r="A2438" s="373">
        <v>38922</v>
      </c>
      <c r="B2438" s="374" t="s">
        <v>13816</v>
      </c>
      <c r="C2438" s="375" t="s">
        <v>731</v>
      </c>
      <c r="D2438" s="376">
        <v>16.809999999999999</v>
      </c>
    </row>
    <row r="2439" spans="1:4">
      <c r="A2439" s="373">
        <v>20151</v>
      </c>
      <c r="B2439" s="374" t="s">
        <v>13817</v>
      </c>
      <c r="C2439" s="375" t="s">
        <v>731</v>
      </c>
      <c r="D2439" s="376">
        <v>23.39</v>
      </c>
    </row>
    <row r="2440" spans="1:4">
      <c r="A2440" s="373">
        <v>20152</v>
      </c>
      <c r="B2440" s="374" t="s">
        <v>13818</v>
      </c>
      <c r="C2440" s="375" t="s">
        <v>731</v>
      </c>
      <c r="D2440" s="376">
        <v>84.63</v>
      </c>
    </row>
    <row r="2441" spans="1:4">
      <c r="A2441" s="373">
        <v>20148</v>
      </c>
      <c r="B2441" s="374" t="s">
        <v>13819</v>
      </c>
      <c r="C2441" s="375" t="s">
        <v>731</v>
      </c>
      <c r="D2441" s="376">
        <v>4.5999999999999996</v>
      </c>
    </row>
    <row r="2442" spans="1:4">
      <c r="A2442" s="373">
        <v>20149</v>
      </c>
      <c r="B2442" s="374" t="s">
        <v>13820</v>
      </c>
      <c r="C2442" s="375" t="s">
        <v>731</v>
      </c>
      <c r="D2442" s="376">
        <v>7.68</v>
      </c>
    </row>
    <row r="2443" spans="1:4">
      <c r="A2443" s="373">
        <v>20150</v>
      </c>
      <c r="B2443" s="374" t="s">
        <v>13821</v>
      </c>
      <c r="C2443" s="375" t="s">
        <v>731</v>
      </c>
      <c r="D2443" s="376">
        <v>19.79</v>
      </c>
    </row>
    <row r="2444" spans="1:4">
      <c r="A2444" s="373">
        <v>20157</v>
      </c>
      <c r="B2444" s="374" t="s">
        <v>13822</v>
      </c>
      <c r="C2444" s="375" t="s">
        <v>731</v>
      </c>
      <c r="D2444" s="376">
        <v>22.22</v>
      </c>
    </row>
    <row r="2445" spans="1:4">
      <c r="A2445" s="373">
        <v>20158</v>
      </c>
      <c r="B2445" s="374" t="s">
        <v>13823</v>
      </c>
      <c r="C2445" s="375" t="s">
        <v>731</v>
      </c>
      <c r="D2445" s="376">
        <v>88.22</v>
      </c>
    </row>
    <row r="2446" spans="1:4">
      <c r="A2446" s="373">
        <v>20154</v>
      </c>
      <c r="B2446" s="374" t="s">
        <v>13824</v>
      </c>
      <c r="C2446" s="375" t="s">
        <v>731</v>
      </c>
      <c r="D2446" s="376">
        <v>4.5</v>
      </c>
    </row>
    <row r="2447" spans="1:4">
      <c r="A2447" s="373">
        <v>20155</v>
      </c>
      <c r="B2447" s="374" t="s">
        <v>13825</v>
      </c>
      <c r="C2447" s="375" t="s">
        <v>731</v>
      </c>
      <c r="D2447" s="376">
        <v>6.86</v>
      </c>
    </row>
    <row r="2448" spans="1:4">
      <c r="A2448" s="373">
        <v>20156</v>
      </c>
      <c r="B2448" s="374" t="s">
        <v>13826</v>
      </c>
      <c r="C2448" s="375" t="s">
        <v>731</v>
      </c>
      <c r="D2448" s="376">
        <v>19.27</v>
      </c>
    </row>
    <row r="2449" spans="1:4">
      <c r="A2449" s="373">
        <v>3499</v>
      </c>
      <c r="B2449" s="374" t="s">
        <v>13827</v>
      </c>
      <c r="C2449" s="375" t="s">
        <v>731</v>
      </c>
      <c r="D2449" s="376">
        <v>1.27</v>
      </c>
    </row>
    <row r="2450" spans="1:4">
      <c r="A2450" s="373">
        <v>3500</v>
      </c>
      <c r="B2450" s="374" t="s">
        <v>13828</v>
      </c>
      <c r="C2450" s="375" t="s">
        <v>731</v>
      </c>
      <c r="D2450" s="376">
        <v>1.69</v>
      </c>
    </row>
    <row r="2451" spans="1:4">
      <c r="A2451" s="373">
        <v>3501</v>
      </c>
      <c r="B2451" s="374" t="s">
        <v>13829</v>
      </c>
      <c r="C2451" s="375" t="s">
        <v>731</v>
      </c>
      <c r="D2451" s="376">
        <v>4.66</v>
      </c>
    </row>
    <row r="2452" spans="1:4">
      <c r="A2452" s="373">
        <v>3502</v>
      </c>
      <c r="B2452" s="374" t="s">
        <v>13830</v>
      </c>
      <c r="C2452" s="375" t="s">
        <v>731</v>
      </c>
      <c r="D2452" s="376">
        <v>6.7</v>
      </c>
    </row>
    <row r="2453" spans="1:4">
      <c r="A2453" s="373">
        <v>3503</v>
      </c>
      <c r="B2453" s="374" t="s">
        <v>13831</v>
      </c>
      <c r="C2453" s="375" t="s">
        <v>731</v>
      </c>
      <c r="D2453" s="376">
        <v>8.42</v>
      </c>
    </row>
    <row r="2454" spans="1:4">
      <c r="A2454" s="373">
        <v>3477</v>
      </c>
      <c r="B2454" s="374" t="s">
        <v>13832</v>
      </c>
      <c r="C2454" s="375" t="s">
        <v>731</v>
      </c>
      <c r="D2454" s="376">
        <v>30.59</v>
      </c>
    </row>
    <row r="2455" spans="1:4">
      <c r="A2455" s="373">
        <v>3478</v>
      </c>
      <c r="B2455" s="374" t="s">
        <v>13833</v>
      </c>
      <c r="C2455" s="375" t="s">
        <v>731</v>
      </c>
      <c r="D2455" s="376">
        <v>73.33</v>
      </c>
    </row>
    <row r="2456" spans="1:4">
      <c r="A2456" s="373">
        <v>3525</v>
      </c>
      <c r="B2456" s="374" t="s">
        <v>13834</v>
      </c>
      <c r="C2456" s="375" t="s">
        <v>731</v>
      </c>
      <c r="D2456" s="376">
        <v>90.51</v>
      </c>
    </row>
    <row r="2457" spans="1:4">
      <c r="A2457" s="373">
        <v>3511</v>
      </c>
      <c r="B2457" s="374" t="s">
        <v>13835</v>
      </c>
      <c r="C2457" s="375" t="s">
        <v>731</v>
      </c>
      <c r="D2457" s="376">
        <v>96</v>
      </c>
    </row>
    <row r="2458" spans="1:4" ht="30">
      <c r="A2458" s="373">
        <v>12032</v>
      </c>
      <c r="B2458" s="374" t="s">
        <v>2928</v>
      </c>
      <c r="C2458" s="375" t="s">
        <v>1154</v>
      </c>
      <c r="D2458" s="376">
        <v>54.61</v>
      </c>
    </row>
    <row r="2459" spans="1:4" ht="30">
      <c r="A2459" s="373">
        <v>12030</v>
      </c>
      <c r="B2459" s="374" t="s">
        <v>2929</v>
      </c>
      <c r="C2459" s="375" t="s">
        <v>1154</v>
      </c>
      <c r="D2459" s="376">
        <v>51.31</v>
      </c>
    </row>
    <row r="2460" spans="1:4" ht="30">
      <c r="A2460" s="373">
        <v>10908</v>
      </c>
      <c r="B2460" s="374" t="s">
        <v>2930</v>
      </c>
      <c r="C2460" s="375" t="s">
        <v>731</v>
      </c>
      <c r="D2460" s="376">
        <v>21.84</v>
      </c>
    </row>
    <row r="2461" spans="1:4" ht="30">
      <c r="A2461" s="373">
        <v>10909</v>
      </c>
      <c r="B2461" s="374" t="s">
        <v>2931</v>
      </c>
      <c r="C2461" s="375" t="s">
        <v>731</v>
      </c>
      <c r="D2461" s="376">
        <v>25.4</v>
      </c>
    </row>
    <row r="2462" spans="1:4" ht="30">
      <c r="A2462" s="373">
        <v>3669</v>
      </c>
      <c r="B2462" s="374" t="s">
        <v>2932</v>
      </c>
      <c r="C2462" s="375" t="s">
        <v>731</v>
      </c>
      <c r="D2462" s="376">
        <v>15.61</v>
      </c>
    </row>
    <row r="2463" spans="1:4">
      <c r="A2463" s="373">
        <v>20139</v>
      </c>
      <c r="B2463" s="374" t="s">
        <v>13836</v>
      </c>
      <c r="C2463" s="375" t="s">
        <v>731</v>
      </c>
      <c r="D2463" s="376">
        <v>134.22</v>
      </c>
    </row>
    <row r="2464" spans="1:4">
      <c r="A2464" s="373">
        <v>3668</v>
      </c>
      <c r="B2464" s="374" t="s">
        <v>2933</v>
      </c>
      <c r="C2464" s="375" t="s">
        <v>731</v>
      </c>
      <c r="D2464" s="376">
        <v>47.94</v>
      </c>
    </row>
    <row r="2465" spans="1:4">
      <c r="A2465" s="373">
        <v>10911</v>
      </c>
      <c r="B2465" s="374" t="s">
        <v>2934</v>
      </c>
      <c r="C2465" s="375" t="s">
        <v>731</v>
      </c>
      <c r="D2465" s="376">
        <v>21.02</v>
      </c>
    </row>
    <row r="2466" spans="1:4">
      <c r="A2466" s="373">
        <v>3659</v>
      </c>
      <c r="B2466" s="374" t="s">
        <v>13837</v>
      </c>
      <c r="C2466" s="375" t="s">
        <v>731</v>
      </c>
      <c r="D2466" s="376">
        <v>21.42</v>
      </c>
    </row>
    <row r="2467" spans="1:4">
      <c r="A2467" s="373">
        <v>3660</v>
      </c>
      <c r="B2467" s="433" t="s">
        <v>13838</v>
      </c>
      <c r="C2467" s="375" t="s">
        <v>731</v>
      </c>
      <c r="D2467" s="376">
        <v>27.69</v>
      </c>
    </row>
    <row r="2468" spans="1:4">
      <c r="A2468" s="373">
        <v>20144</v>
      </c>
      <c r="B2468" s="374" t="s">
        <v>13839</v>
      </c>
      <c r="C2468" s="375" t="s">
        <v>731</v>
      </c>
      <c r="D2468" s="376">
        <v>62.01</v>
      </c>
    </row>
    <row r="2469" spans="1:4">
      <c r="A2469" s="373">
        <v>20143</v>
      </c>
      <c r="B2469" s="374" t="s">
        <v>13840</v>
      </c>
      <c r="C2469" s="375" t="s">
        <v>731</v>
      </c>
      <c r="D2469" s="376">
        <v>79.34</v>
      </c>
    </row>
    <row r="2470" spans="1:4">
      <c r="A2470" s="373">
        <v>20145</v>
      </c>
      <c r="B2470" s="374" t="s">
        <v>13841</v>
      </c>
      <c r="C2470" s="375" t="s">
        <v>731</v>
      </c>
      <c r="D2470" s="376">
        <v>153.05000000000001</v>
      </c>
    </row>
    <row r="2471" spans="1:4">
      <c r="A2471" s="373">
        <v>20146</v>
      </c>
      <c r="B2471" s="374" t="s">
        <v>13842</v>
      </c>
      <c r="C2471" s="375" t="s">
        <v>731</v>
      </c>
      <c r="D2471" s="376">
        <v>209.21</v>
      </c>
    </row>
    <row r="2472" spans="1:4">
      <c r="A2472" s="373">
        <v>20140</v>
      </c>
      <c r="B2472" s="374" t="s">
        <v>13843</v>
      </c>
      <c r="C2472" s="375" t="s">
        <v>731</v>
      </c>
      <c r="D2472" s="376">
        <v>9.81</v>
      </c>
    </row>
    <row r="2473" spans="1:4">
      <c r="A2473" s="373">
        <v>20141</v>
      </c>
      <c r="B2473" s="374" t="s">
        <v>13844</v>
      </c>
      <c r="C2473" s="375" t="s">
        <v>731</v>
      </c>
      <c r="D2473" s="376">
        <v>24.04</v>
      </c>
    </row>
    <row r="2474" spans="1:4">
      <c r="A2474" s="373">
        <v>20142</v>
      </c>
      <c r="B2474" s="374" t="s">
        <v>13845</v>
      </c>
      <c r="C2474" s="375" t="s">
        <v>731</v>
      </c>
      <c r="D2474" s="376">
        <v>42.28</v>
      </c>
    </row>
    <row r="2475" spans="1:4">
      <c r="A2475" s="373">
        <v>3670</v>
      </c>
      <c r="B2475" s="374" t="s">
        <v>2935</v>
      </c>
      <c r="C2475" s="375" t="s">
        <v>731</v>
      </c>
      <c r="D2475" s="376">
        <v>27.5</v>
      </c>
    </row>
    <row r="2476" spans="1:4">
      <c r="A2476" s="373">
        <v>3666</v>
      </c>
      <c r="B2476" s="374" t="s">
        <v>2936</v>
      </c>
      <c r="C2476" s="375" t="s">
        <v>731</v>
      </c>
      <c r="D2476" s="376">
        <v>4.33</v>
      </c>
    </row>
    <row r="2477" spans="1:4">
      <c r="A2477" s="373">
        <v>3662</v>
      </c>
      <c r="B2477" s="374" t="s">
        <v>13846</v>
      </c>
      <c r="C2477" s="375" t="s">
        <v>731</v>
      </c>
      <c r="D2477" s="376">
        <v>11.28</v>
      </c>
    </row>
    <row r="2478" spans="1:4">
      <c r="A2478" s="373">
        <v>3658</v>
      </c>
      <c r="B2478" s="374" t="s">
        <v>13847</v>
      </c>
      <c r="C2478" s="375" t="s">
        <v>731</v>
      </c>
      <c r="D2478" s="376">
        <v>21.38</v>
      </c>
    </row>
    <row r="2479" spans="1:4">
      <c r="A2479" s="373">
        <v>14157</v>
      </c>
      <c r="B2479" s="374" t="s">
        <v>2937</v>
      </c>
      <c r="C2479" s="375" t="s">
        <v>731</v>
      </c>
      <c r="D2479" s="376">
        <v>1.3</v>
      </c>
    </row>
    <row r="2480" spans="1:4" ht="30">
      <c r="A2480" s="373">
        <v>42696</v>
      </c>
      <c r="B2480" s="374" t="s">
        <v>13848</v>
      </c>
      <c r="C2480" s="375" t="s">
        <v>731</v>
      </c>
      <c r="D2480" s="376">
        <v>169.53</v>
      </c>
    </row>
    <row r="2481" spans="1:4">
      <c r="A2481" s="373">
        <v>39875</v>
      </c>
      <c r="B2481" s="374" t="s">
        <v>2938</v>
      </c>
      <c r="C2481" s="375" t="s">
        <v>731</v>
      </c>
      <c r="D2481" s="376">
        <v>624.71</v>
      </c>
    </row>
    <row r="2482" spans="1:4">
      <c r="A2482" s="373">
        <v>39876</v>
      </c>
      <c r="B2482" s="374" t="s">
        <v>2939</v>
      </c>
      <c r="C2482" s="375" t="s">
        <v>731</v>
      </c>
      <c r="D2482" s="376">
        <v>782.13</v>
      </c>
    </row>
    <row r="2483" spans="1:4">
      <c r="A2483" s="373">
        <v>39877</v>
      </c>
      <c r="B2483" s="374" t="s">
        <v>2940</v>
      </c>
      <c r="C2483" s="375" t="s">
        <v>731</v>
      </c>
      <c r="D2483" s="376">
        <v>1084.78</v>
      </c>
    </row>
    <row r="2484" spans="1:4">
      <c r="A2484" s="373">
        <v>39878</v>
      </c>
      <c r="B2484" s="374" t="s">
        <v>2941</v>
      </c>
      <c r="C2484" s="375" t="s">
        <v>731</v>
      </c>
      <c r="D2484" s="376">
        <v>1432.82</v>
      </c>
    </row>
    <row r="2485" spans="1:4">
      <c r="A2485" s="373">
        <v>39872</v>
      </c>
      <c r="B2485" s="374" t="s">
        <v>2942</v>
      </c>
      <c r="C2485" s="375" t="s">
        <v>731</v>
      </c>
      <c r="D2485" s="376">
        <v>428.41</v>
      </c>
    </row>
    <row r="2486" spans="1:4">
      <c r="A2486" s="373">
        <v>39873</v>
      </c>
      <c r="B2486" s="374" t="s">
        <v>2943</v>
      </c>
      <c r="C2486" s="375" t="s">
        <v>731</v>
      </c>
      <c r="D2486" s="376">
        <v>496.93</v>
      </c>
    </row>
    <row r="2487" spans="1:4">
      <c r="A2487" s="373">
        <v>39874</v>
      </c>
      <c r="B2487" s="374" t="s">
        <v>2944</v>
      </c>
      <c r="C2487" s="375" t="s">
        <v>731</v>
      </c>
      <c r="D2487" s="376">
        <v>545.80999999999995</v>
      </c>
    </row>
    <row r="2488" spans="1:4">
      <c r="A2488" s="373">
        <v>3674</v>
      </c>
      <c r="B2488" s="374" t="s">
        <v>2945</v>
      </c>
      <c r="C2488" s="375" t="s">
        <v>733</v>
      </c>
      <c r="D2488" s="376">
        <v>181.84</v>
      </c>
    </row>
    <row r="2489" spans="1:4">
      <c r="A2489" s="373">
        <v>3681</v>
      </c>
      <c r="B2489" s="374" t="s">
        <v>2946</v>
      </c>
      <c r="C2489" s="375" t="s">
        <v>733</v>
      </c>
      <c r="D2489" s="376">
        <v>270.55</v>
      </c>
    </row>
    <row r="2490" spans="1:4">
      <c r="A2490" s="373">
        <v>3676</v>
      </c>
      <c r="B2490" s="374" t="s">
        <v>2947</v>
      </c>
      <c r="C2490" s="375" t="s">
        <v>733</v>
      </c>
      <c r="D2490" s="376">
        <v>1018.18</v>
      </c>
    </row>
    <row r="2491" spans="1:4">
      <c r="A2491" s="373">
        <v>3679</v>
      </c>
      <c r="B2491" s="374" t="s">
        <v>2948</v>
      </c>
      <c r="C2491" s="375" t="s">
        <v>733</v>
      </c>
      <c r="D2491" s="376">
        <v>842.36</v>
      </c>
    </row>
    <row r="2492" spans="1:4">
      <c r="A2492" s="373">
        <v>3672</v>
      </c>
      <c r="B2492" s="374" t="s">
        <v>2949</v>
      </c>
      <c r="C2492" s="375" t="s">
        <v>733</v>
      </c>
      <c r="D2492" s="376">
        <v>2.87</v>
      </c>
    </row>
    <row r="2493" spans="1:4">
      <c r="A2493" s="373">
        <v>3671</v>
      </c>
      <c r="B2493" s="374" t="s">
        <v>2950</v>
      </c>
      <c r="C2493" s="375" t="s">
        <v>733</v>
      </c>
      <c r="D2493" s="376">
        <v>2.71</v>
      </c>
    </row>
    <row r="2494" spans="1:4">
      <c r="A2494" s="373">
        <v>3673</v>
      </c>
      <c r="B2494" s="374" t="s">
        <v>2951</v>
      </c>
      <c r="C2494" s="375" t="s">
        <v>733</v>
      </c>
      <c r="D2494" s="376">
        <v>4.25</v>
      </c>
    </row>
    <row r="2495" spans="1:4" ht="30">
      <c r="A2495" s="373">
        <v>38394</v>
      </c>
      <c r="B2495" s="374" t="s">
        <v>2952</v>
      </c>
      <c r="C2495" s="375" t="s">
        <v>731</v>
      </c>
      <c r="D2495" s="376">
        <v>293.26</v>
      </c>
    </row>
    <row r="2496" spans="1:4">
      <c r="A2496" s="373">
        <v>3729</v>
      </c>
      <c r="B2496" s="374" t="s">
        <v>2953</v>
      </c>
      <c r="C2496" s="375" t="s">
        <v>731</v>
      </c>
      <c r="D2496" s="376">
        <v>155.94</v>
      </c>
    </row>
    <row r="2497" spans="1:4" ht="60">
      <c r="A2497" s="373">
        <v>39357</v>
      </c>
      <c r="B2497" s="374" t="s">
        <v>2954</v>
      </c>
      <c r="C2497" s="375" t="s">
        <v>731</v>
      </c>
      <c r="D2497" s="376">
        <v>100.32</v>
      </c>
    </row>
    <row r="2498" spans="1:4" ht="60">
      <c r="A2498" s="373">
        <v>39358</v>
      </c>
      <c r="B2498" s="374" t="s">
        <v>2955</v>
      </c>
      <c r="C2498" s="375" t="s">
        <v>731</v>
      </c>
      <c r="D2498" s="376">
        <v>110.01</v>
      </c>
    </row>
    <row r="2499" spans="1:4" ht="75">
      <c r="A2499" s="373">
        <v>39356</v>
      </c>
      <c r="B2499" s="374" t="s">
        <v>2956</v>
      </c>
      <c r="C2499" s="375" t="s">
        <v>731</v>
      </c>
      <c r="D2499" s="376">
        <v>187.68</v>
      </c>
    </row>
    <row r="2500" spans="1:4" ht="75">
      <c r="A2500" s="373">
        <v>39355</v>
      </c>
      <c r="B2500" s="374" t="s">
        <v>2957</v>
      </c>
      <c r="C2500" s="375" t="s">
        <v>731</v>
      </c>
      <c r="D2500" s="376">
        <v>161.5</v>
      </c>
    </row>
    <row r="2501" spans="1:4" ht="60">
      <c r="A2501" s="373">
        <v>39353</v>
      </c>
      <c r="B2501" s="374" t="s">
        <v>2958</v>
      </c>
      <c r="C2501" s="375" t="s">
        <v>731</v>
      </c>
      <c r="D2501" s="376">
        <v>221.47</v>
      </c>
    </row>
    <row r="2502" spans="1:4" ht="60">
      <c r="A2502" s="373">
        <v>39354</v>
      </c>
      <c r="B2502" s="374" t="s">
        <v>2959</v>
      </c>
      <c r="C2502" s="375" t="s">
        <v>731</v>
      </c>
      <c r="D2502" s="376">
        <v>220.73</v>
      </c>
    </row>
    <row r="2503" spans="1:4">
      <c r="A2503" s="373">
        <v>39398</v>
      </c>
      <c r="B2503" s="374" t="s">
        <v>2960</v>
      </c>
      <c r="C2503" s="375" t="s">
        <v>731</v>
      </c>
      <c r="D2503" s="376">
        <v>162.13</v>
      </c>
    </row>
    <row r="2504" spans="1:4" ht="30">
      <c r="A2504" s="373">
        <v>13343</v>
      </c>
      <c r="B2504" s="374" t="s">
        <v>2961</v>
      </c>
      <c r="C2504" s="375" t="s">
        <v>731</v>
      </c>
      <c r="D2504" s="376">
        <v>41.21</v>
      </c>
    </row>
    <row r="2505" spans="1:4" ht="30">
      <c r="A2505" s="373">
        <v>12118</v>
      </c>
      <c r="B2505" s="374" t="s">
        <v>2962</v>
      </c>
      <c r="C2505" s="375" t="s">
        <v>731</v>
      </c>
      <c r="D2505" s="376">
        <v>26.36</v>
      </c>
    </row>
    <row r="2506" spans="1:4" ht="45">
      <c r="A2506" s="373">
        <v>39482</v>
      </c>
      <c r="B2506" s="374" t="s">
        <v>2963</v>
      </c>
      <c r="C2506" s="375" t="s">
        <v>731</v>
      </c>
      <c r="D2506" s="376">
        <v>599.09</v>
      </c>
    </row>
    <row r="2507" spans="1:4" ht="60">
      <c r="A2507" s="373">
        <v>39486</v>
      </c>
      <c r="B2507" s="374" t="s">
        <v>2964</v>
      </c>
      <c r="C2507" s="375" t="s">
        <v>731</v>
      </c>
      <c r="D2507" s="376">
        <v>488.94</v>
      </c>
    </row>
    <row r="2508" spans="1:4" ht="45">
      <c r="A2508" s="373">
        <v>39484</v>
      </c>
      <c r="B2508" s="374" t="s">
        <v>2965</v>
      </c>
      <c r="C2508" s="375" t="s">
        <v>731</v>
      </c>
      <c r="D2508" s="376">
        <v>599.09</v>
      </c>
    </row>
    <row r="2509" spans="1:4" ht="45">
      <c r="A2509" s="373">
        <v>39488</v>
      </c>
      <c r="B2509" s="374" t="s">
        <v>2966</v>
      </c>
      <c r="C2509" s="375" t="s">
        <v>731</v>
      </c>
      <c r="D2509" s="376">
        <v>496.94</v>
      </c>
    </row>
    <row r="2510" spans="1:4" ht="45">
      <c r="A2510" s="373">
        <v>39485</v>
      </c>
      <c r="B2510" s="374" t="s">
        <v>2967</v>
      </c>
      <c r="C2510" s="375" t="s">
        <v>731</v>
      </c>
      <c r="D2510" s="376">
        <v>599.09</v>
      </c>
    </row>
    <row r="2511" spans="1:4" ht="45">
      <c r="A2511" s="373">
        <v>39489</v>
      </c>
      <c r="B2511" s="374" t="s">
        <v>2968</v>
      </c>
      <c r="C2511" s="375" t="s">
        <v>731</v>
      </c>
      <c r="D2511" s="376">
        <v>505.37</v>
      </c>
    </row>
    <row r="2512" spans="1:4" ht="60">
      <c r="A2512" s="373">
        <v>39490</v>
      </c>
      <c r="B2512" s="374" t="s">
        <v>2969</v>
      </c>
      <c r="C2512" s="375" t="s">
        <v>731</v>
      </c>
      <c r="D2512" s="376">
        <v>753.06</v>
      </c>
    </row>
    <row r="2513" spans="1:4" ht="60">
      <c r="A2513" s="373">
        <v>39494</v>
      </c>
      <c r="B2513" s="374" t="s">
        <v>2970</v>
      </c>
      <c r="C2513" s="375" t="s">
        <v>731</v>
      </c>
      <c r="D2513" s="376">
        <v>540.76</v>
      </c>
    </row>
    <row r="2514" spans="1:4" ht="60">
      <c r="A2514" s="373">
        <v>39495</v>
      </c>
      <c r="B2514" s="374" t="s">
        <v>2971</v>
      </c>
      <c r="C2514" s="375" t="s">
        <v>731</v>
      </c>
      <c r="D2514" s="376">
        <v>609.37</v>
      </c>
    </row>
    <row r="2515" spans="1:4" ht="60">
      <c r="A2515" s="373">
        <v>39496</v>
      </c>
      <c r="B2515" s="374" t="s">
        <v>2972</v>
      </c>
      <c r="C2515" s="375" t="s">
        <v>731</v>
      </c>
      <c r="D2515" s="376">
        <v>670.3</v>
      </c>
    </row>
    <row r="2516" spans="1:4" ht="60">
      <c r="A2516" s="373">
        <v>39492</v>
      </c>
      <c r="B2516" s="374" t="s">
        <v>2973</v>
      </c>
      <c r="C2516" s="375" t="s">
        <v>731</v>
      </c>
      <c r="D2516" s="376">
        <v>776.03</v>
      </c>
    </row>
    <row r="2517" spans="1:4" ht="60">
      <c r="A2517" s="373">
        <v>39497</v>
      </c>
      <c r="B2517" s="374" t="s">
        <v>2974</v>
      </c>
      <c r="C2517" s="375" t="s">
        <v>731</v>
      </c>
      <c r="D2517" s="376">
        <v>700.96</v>
      </c>
    </row>
    <row r="2518" spans="1:4" ht="60">
      <c r="A2518" s="373">
        <v>39493</v>
      </c>
      <c r="B2518" s="374" t="s">
        <v>2975</v>
      </c>
      <c r="C2518" s="375" t="s">
        <v>731</v>
      </c>
      <c r="D2518" s="376">
        <v>832.37</v>
      </c>
    </row>
    <row r="2519" spans="1:4" ht="45">
      <c r="A2519" s="373">
        <v>39500</v>
      </c>
      <c r="B2519" s="374" t="s">
        <v>2976</v>
      </c>
      <c r="C2519" s="375" t="s">
        <v>731</v>
      </c>
      <c r="D2519" s="376">
        <v>908.18</v>
      </c>
    </row>
    <row r="2520" spans="1:4" ht="60">
      <c r="A2520" s="373">
        <v>39498</v>
      </c>
      <c r="B2520" s="374" t="s">
        <v>2977</v>
      </c>
      <c r="C2520" s="375" t="s">
        <v>731</v>
      </c>
      <c r="D2520" s="376">
        <v>1120.0899999999999</v>
      </c>
    </row>
    <row r="2521" spans="1:4" ht="45">
      <c r="A2521" s="373">
        <v>43628</v>
      </c>
      <c r="B2521" s="374" t="s">
        <v>2978</v>
      </c>
      <c r="C2521" s="375" t="s">
        <v>731</v>
      </c>
      <c r="D2521" s="376">
        <v>882.87</v>
      </c>
    </row>
    <row r="2522" spans="1:4" ht="45">
      <c r="A2522" s="373">
        <v>39501</v>
      </c>
      <c r="B2522" s="374" t="s">
        <v>2979</v>
      </c>
      <c r="C2522" s="375" t="s">
        <v>731</v>
      </c>
      <c r="D2522" s="376">
        <v>932.78</v>
      </c>
    </row>
    <row r="2523" spans="1:4" ht="60">
      <c r="A2523" s="373">
        <v>39499</v>
      </c>
      <c r="B2523" s="374" t="s">
        <v>2980</v>
      </c>
      <c r="C2523" s="375" t="s">
        <v>731</v>
      </c>
      <c r="D2523" s="376">
        <v>1135.99</v>
      </c>
    </row>
    <row r="2524" spans="1:4" ht="45">
      <c r="A2524" s="373">
        <v>43621</v>
      </c>
      <c r="B2524" s="374" t="s">
        <v>2981</v>
      </c>
      <c r="C2524" s="375" t="s">
        <v>731</v>
      </c>
      <c r="D2524" s="376">
        <v>938.05</v>
      </c>
    </row>
    <row r="2525" spans="1:4" ht="30">
      <c r="A2525" s="373">
        <v>3733</v>
      </c>
      <c r="B2525" s="374" t="s">
        <v>2982</v>
      </c>
      <c r="C2525" s="375" t="s">
        <v>732</v>
      </c>
      <c r="D2525" s="376">
        <v>53.86</v>
      </c>
    </row>
    <row r="2526" spans="1:4">
      <c r="A2526" s="373">
        <v>3731</v>
      </c>
      <c r="B2526" s="374" t="s">
        <v>2983</v>
      </c>
      <c r="C2526" s="375" t="s">
        <v>732</v>
      </c>
      <c r="D2526" s="376">
        <v>50</v>
      </c>
    </row>
    <row r="2527" spans="1:4">
      <c r="A2527" s="373">
        <v>38137</v>
      </c>
      <c r="B2527" s="374" t="s">
        <v>2984</v>
      </c>
      <c r="C2527" s="375" t="s">
        <v>732</v>
      </c>
      <c r="D2527" s="376">
        <v>50.29</v>
      </c>
    </row>
    <row r="2528" spans="1:4">
      <c r="A2528" s="373">
        <v>38135</v>
      </c>
      <c r="B2528" s="374" t="s">
        <v>2985</v>
      </c>
      <c r="C2528" s="375" t="s">
        <v>732</v>
      </c>
      <c r="D2528" s="376">
        <v>63.75</v>
      </c>
    </row>
    <row r="2529" spans="1:4">
      <c r="A2529" s="373">
        <v>38138</v>
      </c>
      <c r="B2529" s="374" t="s">
        <v>2986</v>
      </c>
      <c r="C2529" s="375" t="s">
        <v>732</v>
      </c>
      <c r="D2529" s="376">
        <v>49.39</v>
      </c>
    </row>
    <row r="2530" spans="1:4" ht="30">
      <c r="A2530" s="373">
        <v>3736</v>
      </c>
      <c r="B2530" s="374" t="s">
        <v>2987</v>
      </c>
      <c r="C2530" s="375" t="s">
        <v>732</v>
      </c>
      <c r="D2530" s="376">
        <v>49</v>
      </c>
    </row>
    <row r="2531" spans="1:4" ht="30">
      <c r="A2531" s="373">
        <v>3741</v>
      </c>
      <c r="B2531" s="374" t="s">
        <v>2988</v>
      </c>
      <c r="C2531" s="375" t="s">
        <v>732</v>
      </c>
      <c r="D2531" s="376">
        <v>51.07</v>
      </c>
    </row>
    <row r="2532" spans="1:4" ht="30">
      <c r="A2532" s="373">
        <v>3745</v>
      </c>
      <c r="B2532" s="374" t="s">
        <v>2989</v>
      </c>
      <c r="C2532" s="375" t="s">
        <v>732</v>
      </c>
      <c r="D2532" s="376">
        <v>55.07</v>
      </c>
    </row>
    <row r="2533" spans="1:4" ht="30">
      <c r="A2533" s="373">
        <v>3743</v>
      </c>
      <c r="B2533" s="374" t="s">
        <v>2990</v>
      </c>
      <c r="C2533" s="375" t="s">
        <v>732</v>
      </c>
      <c r="D2533" s="376">
        <v>50.89</v>
      </c>
    </row>
    <row r="2534" spans="1:4" ht="30">
      <c r="A2534" s="373">
        <v>3744</v>
      </c>
      <c r="B2534" s="374" t="s">
        <v>2991</v>
      </c>
      <c r="C2534" s="375" t="s">
        <v>732</v>
      </c>
      <c r="D2534" s="376">
        <v>56.02</v>
      </c>
    </row>
    <row r="2535" spans="1:4" ht="30">
      <c r="A2535" s="373">
        <v>3739</v>
      </c>
      <c r="B2535" s="374" t="s">
        <v>2992</v>
      </c>
      <c r="C2535" s="375" t="s">
        <v>732</v>
      </c>
      <c r="D2535" s="376">
        <v>58.87</v>
      </c>
    </row>
    <row r="2536" spans="1:4" ht="30">
      <c r="A2536" s="373">
        <v>3737</v>
      </c>
      <c r="B2536" s="374" t="s">
        <v>2993</v>
      </c>
      <c r="C2536" s="375" t="s">
        <v>732</v>
      </c>
      <c r="D2536" s="376">
        <v>61.72</v>
      </c>
    </row>
    <row r="2537" spans="1:4" ht="30">
      <c r="A2537" s="373">
        <v>3738</v>
      </c>
      <c r="B2537" s="374" t="s">
        <v>2994</v>
      </c>
      <c r="C2537" s="375" t="s">
        <v>732</v>
      </c>
      <c r="D2537" s="376">
        <v>71.22</v>
      </c>
    </row>
    <row r="2538" spans="1:4" ht="30">
      <c r="A2538" s="373">
        <v>3747</v>
      </c>
      <c r="B2538" s="374" t="s">
        <v>2995</v>
      </c>
      <c r="C2538" s="375" t="s">
        <v>732</v>
      </c>
      <c r="D2538" s="376">
        <v>56.02</v>
      </c>
    </row>
    <row r="2539" spans="1:4" ht="30">
      <c r="A2539" s="373">
        <v>11649</v>
      </c>
      <c r="B2539" s="374" t="s">
        <v>2996</v>
      </c>
      <c r="C2539" s="375" t="s">
        <v>731</v>
      </c>
      <c r="D2539" s="376">
        <v>406.43</v>
      </c>
    </row>
    <row r="2540" spans="1:4" ht="30">
      <c r="A2540" s="373">
        <v>11650</v>
      </c>
      <c r="B2540" s="374" t="s">
        <v>2997</v>
      </c>
      <c r="C2540" s="375" t="s">
        <v>731</v>
      </c>
      <c r="D2540" s="376">
        <v>692.74</v>
      </c>
    </row>
    <row r="2541" spans="1:4" ht="30">
      <c r="A2541" s="373">
        <v>3742</v>
      </c>
      <c r="B2541" s="374" t="s">
        <v>2998</v>
      </c>
      <c r="C2541" s="375" t="s">
        <v>732</v>
      </c>
      <c r="D2541" s="376">
        <v>73.87</v>
      </c>
    </row>
    <row r="2542" spans="1:4" ht="30">
      <c r="A2542" s="373">
        <v>3746</v>
      </c>
      <c r="B2542" s="374" t="s">
        <v>2999</v>
      </c>
      <c r="C2542" s="375" t="s">
        <v>732</v>
      </c>
      <c r="D2542" s="376">
        <v>86.26</v>
      </c>
    </row>
    <row r="2543" spans="1:4" ht="30">
      <c r="A2543" s="373">
        <v>21106</v>
      </c>
      <c r="B2543" s="374" t="s">
        <v>3000</v>
      </c>
      <c r="C2543" s="375" t="s">
        <v>779</v>
      </c>
      <c r="D2543" s="376">
        <v>41.71</v>
      </c>
    </row>
    <row r="2544" spans="1:4">
      <c r="A2544" s="373">
        <v>3755</v>
      </c>
      <c r="B2544" s="374" t="s">
        <v>3001</v>
      </c>
      <c r="C2544" s="375" t="s">
        <v>731</v>
      </c>
      <c r="D2544" s="376">
        <v>28.99</v>
      </c>
    </row>
    <row r="2545" spans="1:4">
      <c r="A2545" s="373">
        <v>3750</v>
      </c>
      <c r="B2545" s="374" t="s">
        <v>3002</v>
      </c>
      <c r="C2545" s="375" t="s">
        <v>731</v>
      </c>
      <c r="D2545" s="376">
        <v>38.99</v>
      </c>
    </row>
    <row r="2546" spans="1:4">
      <c r="A2546" s="373">
        <v>3756</v>
      </c>
      <c r="B2546" s="374" t="s">
        <v>3003</v>
      </c>
      <c r="C2546" s="375" t="s">
        <v>731</v>
      </c>
      <c r="D2546" s="376">
        <v>72.849999999999994</v>
      </c>
    </row>
    <row r="2547" spans="1:4">
      <c r="A2547" s="373">
        <v>39377</v>
      </c>
      <c r="B2547" s="374" t="s">
        <v>3004</v>
      </c>
      <c r="C2547" s="375" t="s">
        <v>731</v>
      </c>
      <c r="D2547" s="376">
        <v>215.82</v>
      </c>
    </row>
    <row r="2548" spans="1:4">
      <c r="A2548" s="373">
        <v>38191</v>
      </c>
      <c r="B2548" s="374" t="s">
        <v>3005</v>
      </c>
      <c r="C2548" s="375" t="s">
        <v>731</v>
      </c>
      <c r="D2548" s="376">
        <v>16.07</v>
      </c>
    </row>
    <row r="2549" spans="1:4">
      <c r="A2549" s="373">
        <v>39381</v>
      </c>
      <c r="B2549" s="374" t="s">
        <v>3006</v>
      </c>
      <c r="C2549" s="375" t="s">
        <v>731</v>
      </c>
      <c r="D2549" s="376">
        <v>14.99</v>
      </c>
    </row>
    <row r="2550" spans="1:4">
      <c r="A2550" s="373">
        <v>38780</v>
      </c>
      <c r="B2550" s="374" t="s">
        <v>3007</v>
      </c>
      <c r="C2550" s="375" t="s">
        <v>731</v>
      </c>
      <c r="D2550" s="376">
        <v>18.329999999999998</v>
      </c>
    </row>
    <row r="2551" spans="1:4">
      <c r="A2551" s="373">
        <v>38781</v>
      </c>
      <c r="B2551" s="374" t="s">
        <v>3008</v>
      </c>
      <c r="C2551" s="375" t="s">
        <v>731</v>
      </c>
      <c r="D2551" s="376">
        <v>61.9</v>
      </c>
    </row>
    <row r="2552" spans="1:4">
      <c r="A2552" s="373">
        <v>38192</v>
      </c>
      <c r="B2552" s="374" t="s">
        <v>3009</v>
      </c>
      <c r="C2552" s="375" t="s">
        <v>731</v>
      </c>
      <c r="D2552" s="376">
        <v>112</v>
      </c>
    </row>
    <row r="2553" spans="1:4">
      <c r="A2553" s="373">
        <v>3753</v>
      </c>
      <c r="B2553" s="374" t="s">
        <v>3010</v>
      </c>
      <c r="C2553" s="375" t="s">
        <v>731</v>
      </c>
      <c r="D2553" s="376">
        <v>9.8000000000000007</v>
      </c>
    </row>
    <row r="2554" spans="1:4">
      <c r="A2554" s="373">
        <v>38782</v>
      </c>
      <c r="B2554" s="433" t="s">
        <v>3011</v>
      </c>
      <c r="C2554" s="375" t="s">
        <v>731</v>
      </c>
      <c r="D2554" s="376">
        <v>12.76</v>
      </c>
    </row>
    <row r="2555" spans="1:4">
      <c r="A2555" s="373">
        <v>38778</v>
      </c>
      <c r="B2555" s="374" t="s">
        <v>3012</v>
      </c>
      <c r="C2555" s="375" t="s">
        <v>731</v>
      </c>
      <c r="D2555" s="376">
        <v>9.58</v>
      </c>
    </row>
    <row r="2556" spans="1:4">
      <c r="A2556" s="373">
        <v>38779</v>
      </c>
      <c r="B2556" s="374" t="s">
        <v>3013</v>
      </c>
      <c r="C2556" s="375" t="s">
        <v>731</v>
      </c>
      <c r="D2556" s="376">
        <v>10.15</v>
      </c>
    </row>
    <row r="2557" spans="1:4">
      <c r="A2557" s="373">
        <v>39388</v>
      </c>
      <c r="B2557" s="374" t="s">
        <v>3014</v>
      </c>
      <c r="C2557" s="375" t="s">
        <v>731</v>
      </c>
      <c r="D2557" s="376">
        <v>10.55</v>
      </c>
    </row>
    <row r="2558" spans="1:4">
      <c r="A2558" s="373">
        <v>39387</v>
      </c>
      <c r="B2558" s="374" t="s">
        <v>3015</v>
      </c>
      <c r="C2558" s="375" t="s">
        <v>731</v>
      </c>
      <c r="D2558" s="376">
        <v>16.45</v>
      </c>
    </row>
    <row r="2559" spans="1:4">
      <c r="A2559" s="373">
        <v>39386</v>
      </c>
      <c r="B2559" s="374" t="s">
        <v>3016</v>
      </c>
      <c r="C2559" s="375" t="s">
        <v>731</v>
      </c>
      <c r="D2559" s="376">
        <v>11.47</v>
      </c>
    </row>
    <row r="2560" spans="1:4">
      <c r="A2560" s="373">
        <v>38194</v>
      </c>
      <c r="B2560" s="374" t="s">
        <v>3017</v>
      </c>
      <c r="C2560" s="375" t="s">
        <v>731</v>
      </c>
      <c r="D2560" s="376">
        <v>8.58</v>
      </c>
    </row>
    <row r="2561" spans="1:4">
      <c r="A2561" s="373">
        <v>38193</v>
      </c>
      <c r="B2561" s="374" t="s">
        <v>3018</v>
      </c>
      <c r="C2561" s="375" t="s">
        <v>731</v>
      </c>
      <c r="D2561" s="376">
        <v>7.45</v>
      </c>
    </row>
    <row r="2562" spans="1:4">
      <c r="A2562" s="373">
        <v>12216</v>
      </c>
      <c r="B2562" s="374" t="s">
        <v>3019</v>
      </c>
      <c r="C2562" s="375" t="s">
        <v>731</v>
      </c>
      <c r="D2562" s="376">
        <v>56.01</v>
      </c>
    </row>
    <row r="2563" spans="1:4">
      <c r="A2563" s="373">
        <v>3757</v>
      </c>
      <c r="B2563" s="374" t="s">
        <v>3020</v>
      </c>
      <c r="C2563" s="375" t="s">
        <v>731</v>
      </c>
      <c r="D2563" s="376">
        <v>64.77</v>
      </c>
    </row>
    <row r="2564" spans="1:4">
      <c r="A2564" s="373">
        <v>3758</v>
      </c>
      <c r="B2564" s="374" t="s">
        <v>3021</v>
      </c>
      <c r="C2564" s="375" t="s">
        <v>731</v>
      </c>
      <c r="D2564" s="376">
        <v>75.52</v>
      </c>
    </row>
    <row r="2565" spans="1:4">
      <c r="A2565" s="373">
        <v>12214</v>
      </c>
      <c r="B2565" s="374" t="s">
        <v>3022</v>
      </c>
      <c r="C2565" s="375" t="s">
        <v>731</v>
      </c>
      <c r="D2565" s="376">
        <v>25.86</v>
      </c>
    </row>
    <row r="2566" spans="1:4">
      <c r="A2566" s="373">
        <v>3749</v>
      </c>
      <c r="B2566" s="374" t="s">
        <v>3023</v>
      </c>
      <c r="C2566" s="375" t="s">
        <v>731</v>
      </c>
      <c r="D2566" s="376">
        <v>46.09</v>
      </c>
    </row>
    <row r="2567" spans="1:4">
      <c r="A2567" s="373">
        <v>3751</v>
      </c>
      <c r="B2567" s="374" t="s">
        <v>3024</v>
      </c>
      <c r="C2567" s="375" t="s">
        <v>731</v>
      </c>
      <c r="D2567" s="376">
        <v>62.9</v>
      </c>
    </row>
    <row r="2568" spans="1:4">
      <c r="A2568" s="373">
        <v>39376</v>
      </c>
      <c r="B2568" s="374" t="s">
        <v>3025</v>
      </c>
      <c r="C2568" s="375" t="s">
        <v>731</v>
      </c>
      <c r="D2568" s="376">
        <v>53.02</v>
      </c>
    </row>
    <row r="2569" spans="1:4">
      <c r="A2569" s="373">
        <v>3752</v>
      </c>
      <c r="B2569" s="374" t="s">
        <v>3026</v>
      </c>
      <c r="C2569" s="375" t="s">
        <v>731</v>
      </c>
      <c r="D2569" s="376">
        <v>103.76</v>
      </c>
    </row>
    <row r="2570" spans="1:4" ht="45">
      <c r="A2570" s="373">
        <v>746</v>
      </c>
      <c r="B2570" s="374" t="s">
        <v>3027</v>
      </c>
      <c r="C2570" s="375" t="s">
        <v>731</v>
      </c>
      <c r="D2570" s="376">
        <v>2404.02</v>
      </c>
    </row>
    <row r="2571" spans="1:4" ht="30">
      <c r="A2571" s="373">
        <v>20269</v>
      </c>
      <c r="B2571" s="374" t="s">
        <v>3028</v>
      </c>
      <c r="C2571" s="375" t="s">
        <v>731</v>
      </c>
      <c r="D2571" s="376">
        <v>94.34</v>
      </c>
    </row>
    <row r="2572" spans="1:4" ht="30">
      <c r="A2572" s="373">
        <v>20270</v>
      </c>
      <c r="B2572" s="374" t="s">
        <v>3029</v>
      </c>
      <c r="C2572" s="375" t="s">
        <v>731</v>
      </c>
      <c r="D2572" s="376">
        <v>104.24</v>
      </c>
    </row>
    <row r="2573" spans="1:4" ht="30">
      <c r="A2573" s="373">
        <v>11696</v>
      </c>
      <c r="B2573" s="374" t="s">
        <v>3030</v>
      </c>
      <c r="C2573" s="375" t="s">
        <v>731</v>
      </c>
      <c r="D2573" s="376">
        <v>166.87</v>
      </c>
    </row>
    <row r="2574" spans="1:4" ht="30">
      <c r="A2574" s="373">
        <v>10427</v>
      </c>
      <c r="B2574" s="374" t="s">
        <v>3031</v>
      </c>
      <c r="C2574" s="375" t="s">
        <v>731</v>
      </c>
      <c r="D2574" s="376">
        <v>466.97</v>
      </c>
    </row>
    <row r="2575" spans="1:4" ht="30">
      <c r="A2575" s="373">
        <v>10428</v>
      </c>
      <c r="B2575" s="374" t="s">
        <v>3032</v>
      </c>
      <c r="C2575" s="375" t="s">
        <v>731</v>
      </c>
      <c r="D2575" s="376">
        <v>481.13</v>
      </c>
    </row>
    <row r="2576" spans="1:4" ht="30">
      <c r="A2576" s="373">
        <v>36521</v>
      </c>
      <c r="B2576" s="374" t="s">
        <v>3033</v>
      </c>
      <c r="C2576" s="375" t="s">
        <v>731</v>
      </c>
      <c r="D2576" s="376">
        <v>150.12</v>
      </c>
    </row>
    <row r="2577" spans="1:4">
      <c r="A2577" s="373">
        <v>36794</v>
      </c>
      <c r="B2577" s="374" t="s">
        <v>3034</v>
      </c>
      <c r="C2577" s="375" t="s">
        <v>731</v>
      </c>
      <c r="D2577" s="376">
        <v>159.81</v>
      </c>
    </row>
    <row r="2578" spans="1:4">
      <c r="A2578" s="373">
        <v>10426</v>
      </c>
      <c r="B2578" s="374" t="s">
        <v>3035</v>
      </c>
      <c r="C2578" s="375" t="s">
        <v>731</v>
      </c>
      <c r="D2578" s="376">
        <v>178.96</v>
      </c>
    </row>
    <row r="2579" spans="1:4">
      <c r="A2579" s="373">
        <v>10425</v>
      </c>
      <c r="B2579" s="374" t="s">
        <v>3036</v>
      </c>
      <c r="C2579" s="375" t="s">
        <v>731</v>
      </c>
      <c r="D2579" s="376">
        <v>90.79</v>
      </c>
    </row>
    <row r="2580" spans="1:4">
      <c r="A2580" s="373">
        <v>10431</v>
      </c>
      <c r="B2580" s="374" t="s">
        <v>3037</v>
      </c>
      <c r="C2580" s="375" t="s">
        <v>731</v>
      </c>
      <c r="D2580" s="376">
        <v>310.82</v>
      </c>
    </row>
    <row r="2581" spans="1:4">
      <c r="A2581" s="373">
        <v>10429</v>
      </c>
      <c r="B2581" s="374" t="s">
        <v>3038</v>
      </c>
      <c r="C2581" s="375" t="s">
        <v>731</v>
      </c>
      <c r="D2581" s="376">
        <v>153.33000000000001</v>
      </c>
    </row>
    <row r="2582" spans="1:4">
      <c r="A2582" s="373">
        <v>2354</v>
      </c>
      <c r="B2582" s="374" t="s">
        <v>13849</v>
      </c>
      <c r="C2582" s="375" t="s">
        <v>870</v>
      </c>
      <c r="D2582" s="376">
        <v>16.78</v>
      </c>
    </row>
    <row r="2583" spans="1:4">
      <c r="A2583" s="373">
        <v>40932</v>
      </c>
      <c r="B2583" s="374" t="s">
        <v>3039</v>
      </c>
      <c r="C2583" s="375" t="s">
        <v>872</v>
      </c>
      <c r="D2583" s="376">
        <v>2937.66</v>
      </c>
    </row>
    <row r="2584" spans="1:4">
      <c r="A2584" s="373">
        <v>10853</v>
      </c>
      <c r="B2584" s="374" t="s">
        <v>3040</v>
      </c>
      <c r="C2584" s="375" t="s">
        <v>731</v>
      </c>
      <c r="D2584" s="376">
        <v>122.19</v>
      </c>
    </row>
    <row r="2585" spans="1:4">
      <c r="A2585" s="373">
        <v>5093</v>
      </c>
      <c r="B2585" s="374" t="s">
        <v>3041</v>
      </c>
      <c r="C2585" s="375" t="s">
        <v>1132</v>
      </c>
      <c r="D2585" s="376">
        <v>17.36</v>
      </c>
    </row>
    <row r="2586" spans="1:4">
      <c r="A2586" s="373">
        <v>44331</v>
      </c>
      <c r="B2586" s="374" t="s">
        <v>3042</v>
      </c>
      <c r="C2586" s="375" t="s">
        <v>781</v>
      </c>
      <c r="D2586" s="376">
        <v>48.77</v>
      </c>
    </row>
    <row r="2587" spans="1:4" ht="30">
      <c r="A2587" s="373">
        <v>37768</v>
      </c>
      <c r="B2587" s="374" t="s">
        <v>3043</v>
      </c>
      <c r="C2587" s="375" t="s">
        <v>731</v>
      </c>
      <c r="D2587" s="376">
        <v>235000</v>
      </c>
    </row>
    <row r="2588" spans="1:4" ht="30">
      <c r="A2588" s="373">
        <v>37773</v>
      </c>
      <c r="B2588" s="374" t="s">
        <v>3044</v>
      </c>
      <c r="C2588" s="375" t="s">
        <v>731</v>
      </c>
      <c r="D2588" s="376">
        <v>199554.62</v>
      </c>
    </row>
    <row r="2589" spans="1:4" ht="30">
      <c r="A2589" s="373">
        <v>37769</v>
      </c>
      <c r="B2589" s="374" t="s">
        <v>3045</v>
      </c>
      <c r="C2589" s="375" t="s">
        <v>731</v>
      </c>
      <c r="D2589" s="376">
        <v>334079.57</v>
      </c>
    </row>
    <row r="2590" spans="1:4" ht="30">
      <c r="A2590" s="373">
        <v>37770</v>
      </c>
      <c r="B2590" s="374" t="s">
        <v>3046</v>
      </c>
      <c r="C2590" s="375" t="s">
        <v>731</v>
      </c>
      <c r="D2590" s="376">
        <v>566986.32999999996</v>
      </c>
    </row>
    <row r="2591" spans="1:4">
      <c r="A2591" s="373">
        <v>38382</v>
      </c>
      <c r="B2591" s="374" t="s">
        <v>3047</v>
      </c>
      <c r="C2591" s="375" t="s">
        <v>731</v>
      </c>
      <c r="D2591" s="376">
        <v>10.67</v>
      </c>
    </row>
    <row r="2592" spans="1:4">
      <c r="A2592" s="373">
        <v>38383</v>
      </c>
      <c r="B2592" s="374" t="s">
        <v>3048</v>
      </c>
      <c r="C2592" s="375" t="s">
        <v>731</v>
      </c>
      <c r="D2592" s="376">
        <v>1.99</v>
      </c>
    </row>
    <row r="2593" spans="1:4">
      <c r="A2593" s="373">
        <v>3768</v>
      </c>
      <c r="B2593" s="374" t="s">
        <v>3049</v>
      </c>
      <c r="C2593" s="375" t="s">
        <v>731</v>
      </c>
      <c r="D2593" s="376">
        <v>4.96</v>
      </c>
    </row>
    <row r="2594" spans="1:4">
      <c r="A2594" s="373">
        <v>3767</v>
      </c>
      <c r="B2594" s="374" t="s">
        <v>3050</v>
      </c>
      <c r="C2594" s="375" t="s">
        <v>731</v>
      </c>
      <c r="D2594" s="376">
        <v>1.66</v>
      </c>
    </row>
    <row r="2595" spans="1:4" ht="30">
      <c r="A2595" s="373">
        <v>13192</v>
      </c>
      <c r="B2595" s="374" t="s">
        <v>3051</v>
      </c>
      <c r="C2595" s="375" t="s">
        <v>731</v>
      </c>
      <c r="D2595" s="376">
        <v>4986.47</v>
      </c>
    </row>
    <row r="2596" spans="1:4" ht="30">
      <c r="A2596" s="373">
        <v>38413</v>
      </c>
      <c r="B2596" s="374" t="s">
        <v>3052</v>
      </c>
      <c r="C2596" s="375" t="s">
        <v>731</v>
      </c>
      <c r="D2596" s="376">
        <v>824.69</v>
      </c>
    </row>
    <row r="2597" spans="1:4" ht="45">
      <c r="A2597" s="373">
        <v>42440</v>
      </c>
      <c r="B2597" s="374" t="s">
        <v>3053</v>
      </c>
      <c r="C2597" s="375" t="s">
        <v>731</v>
      </c>
      <c r="D2597" s="376">
        <v>1225.03</v>
      </c>
    </row>
    <row r="2598" spans="1:4" ht="45">
      <c r="A2598" s="373">
        <v>20193</v>
      </c>
      <c r="B2598" s="374" t="s">
        <v>13850</v>
      </c>
      <c r="C2598" s="375" t="s">
        <v>3054</v>
      </c>
      <c r="D2598" s="376">
        <v>6.49</v>
      </c>
    </row>
    <row r="2599" spans="1:4" ht="45">
      <c r="A2599" s="373">
        <v>10527</v>
      </c>
      <c r="B2599" s="374" t="s">
        <v>13851</v>
      </c>
      <c r="C2599" s="375" t="s">
        <v>3055</v>
      </c>
      <c r="D2599" s="376">
        <v>19.5</v>
      </c>
    </row>
    <row r="2600" spans="1:4" ht="30">
      <c r="A2600" s="373">
        <v>41805</v>
      </c>
      <c r="B2600" s="374" t="s">
        <v>3056</v>
      </c>
      <c r="C2600" s="375" t="s">
        <v>872</v>
      </c>
      <c r="D2600" s="376">
        <v>620</v>
      </c>
    </row>
    <row r="2601" spans="1:4" ht="30">
      <c r="A2601" s="373">
        <v>40271</v>
      </c>
      <c r="B2601" s="374" t="s">
        <v>3057</v>
      </c>
      <c r="C2601" s="375" t="s">
        <v>872</v>
      </c>
      <c r="D2601" s="376">
        <v>12.67</v>
      </c>
    </row>
    <row r="2602" spans="1:4" ht="30">
      <c r="A2602" s="373">
        <v>40287</v>
      </c>
      <c r="B2602" s="374" t="s">
        <v>3058</v>
      </c>
      <c r="C2602" s="375" t="s">
        <v>872</v>
      </c>
      <c r="D2602" s="376">
        <v>4.87</v>
      </c>
    </row>
    <row r="2603" spans="1:4" ht="45">
      <c r="A2603" s="373">
        <v>4084</v>
      </c>
      <c r="B2603" s="374" t="s">
        <v>3059</v>
      </c>
      <c r="C2603" s="375" t="s">
        <v>870</v>
      </c>
      <c r="D2603" s="376">
        <v>1.58</v>
      </c>
    </row>
    <row r="2604" spans="1:4" ht="45">
      <c r="A2604" s="373">
        <v>743</v>
      </c>
      <c r="B2604" s="374" t="s">
        <v>3060</v>
      </c>
      <c r="C2604" s="375" t="s">
        <v>870</v>
      </c>
      <c r="D2604" s="376">
        <v>1.58</v>
      </c>
    </row>
    <row r="2605" spans="1:4" ht="45">
      <c r="A2605" s="373">
        <v>40293</v>
      </c>
      <c r="B2605" s="374" t="s">
        <v>3061</v>
      </c>
      <c r="C2605" s="375" t="s">
        <v>870</v>
      </c>
      <c r="D2605" s="376">
        <v>1.89</v>
      </c>
    </row>
    <row r="2606" spans="1:4" ht="45">
      <c r="A2606" s="373">
        <v>40294</v>
      </c>
      <c r="B2606" s="374" t="s">
        <v>3062</v>
      </c>
      <c r="C2606" s="375" t="s">
        <v>870</v>
      </c>
      <c r="D2606" s="376">
        <v>1.58</v>
      </c>
    </row>
    <row r="2607" spans="1:4" ht="45">
      <c r="A2607" s="373">
        <v>4085</v>
      </c>
      <c r="B2607" s="374" t="s">
        <v>3063</v>
      </c>
      <c r="C2607" s="375" t="s">
        <v>870</v>
      </c>
      <c r="D2607" s="376">
        <v>2.21</v>
      </c>
    </row>
    <row r="2608" spans="1:4" ht="30">
      <c r="A2608" s="373">
        <v>10779</v>
      </c>
      <c r="B2608" s="374" t="s">
        <v>13852</v>
      </c>
      <c r="C2608" s="375" t="s">
        <v>872</v>
      </c>
      <c r="D2608" s="376">
        <v>1187.5</v>
      </c>
    </row>
    <row r="2609" spans="1:4" ht="30">
      <c r="A2609" s="373">
        <v>10777</v>
      </c>
      <c r="B2609" s="374" t="s">
        <v>13853</v>
      </c>
      <c r="C2609" s="375" t="s">
        <v>872</v>
      </c>
      <c r="D2609" s="376">
        <v>1078.6400000000001</v>
      </c>
    </row>
    <row r="2610" spans="1:4" ht="30">
      <c r="A2610" s="373">
        <v>10775</v>
      </c>
      <c r="B2610" s="374" t="s">
        <v>13854</v>
      </c>
      <c r="C2610" s="375" t="s">
        <v>872</v>
      </c>
      <c r="D2610" s="376">
        <v>950</v>
      </c>
    </row>
    <row r="2611" spans="1:4" ht="30">
      <c r="A2611" s="373">
        <v>10776</v>
      </c>
      <c r="B2611" s="374" t="s">
        <v>13855</v>
      </c>
      <c r="C2611" s="375" t="s">
        <v>872</v>
      </c>
      <c r="D2611" s="376">
        <v>742.18</v>
      </c>
    </row>
    <row r="2612" spans="1:4" ht="30">
      <c r="A2612" s="373">
        <v>10778</v>
      </c>
      <c r="B2612" s="374" t="s">
        <v>13856</v>
      </c>
      <c r="C2612" s="375" t="s">
        <v>872</v>
      </c>
      <c r="D2612" s="376">
        <v>1187.5</v>
      </c>
    </row>
    <row r="2613" spans="1:4">
      <c r="A2613" s="373">
        <v>40339</v>
      </c>
      <c r="B2613" s="374" t="s">
        <v>3064</v>
      </c>
      <c r="C2613" s="375" t="s">
        <v>872</v>
      </c>
      <c r="D2613" s="376">
        <v>4.87</v>
      </c>
    </row>
    <row r="2614" spans="1:4" ht="30">
      <c r="A2614" s="373">
        <v>10749</v>
      </c>
      <c r="B2614" s="374" t="s">
        <v>3065</v>
      </c>
      <c r="C2614" s="375" t="s">
        <v>872</v>
      </c>
      <c r="D2614" s="376">
        <v>8.93</v>
      </c>
    </row>
    <row r="2615" spans="1:4">
      <c r="A2615" s="373">
        <v>40290</v>
      </c>
      <c r="B2615" s="374" t="s">
        <v>3066</v>
      </c>
      <c r="C2615" s="375" t="s">
        <v>13857</v>
      </c>
      <c r="D2615" s="376">
        <v>12.87</v>
      </c>
    </row>
    <row r="2616" spans="1:4" ht="30">
      <c r="A2616" s="373">
        <v>3346</v>
      </c>
      <c r="B2616" s="374" t="s">
        <v>3067</v>
      </c>
      <c r="C2616" s="375" t="s">
        <v>870</v>
      </c>
      <c r="D2616" s="376">
        <v>17.329999999999998</v>
      </c>
    </row>
    <row r="2617" spans="1:4" ht="30">
      <c r="A2617" s="373">
        <v>3348</v>
      </c>
      <c r="B2617" s="374" t="s">
        <v>3068</v>
      </c>
      <c r="C2617" s="375" t="s">
        <v>870</v>
      </c>
      <c r="D2617" s="376">
        <v>20.73</v>
      </c>
    </row>
    <row r="2618" spans="1:4">
      <c r="A2618" s="373">
        <v>39833</v>
      </c>
      <c r="B2618" s="374" t="s">
        <v>3069</v>
      </c>
      <c r="C2618" s="375" t="s">
        <v>870</v>
      </c>
      <c r="D2618" s="376">
        <v>28.39</v>
      </c>
    </row>
    <row r="2619" spans="1:4">
      <c r="A2619" s="373">
        <v>7252</v>
      </c>
      <c r="B2619" s="374" t="s">
        <v>3070</v>
      </c>
      <c r="C2619" s="375" t="s">
        <v>870</v>
      </c>
      <c r="D2619" s="376">
        <v>2.25</v>
      </c>
    </row>
    <row r="2620" spans="1:4" ht="30">
      <c r="A2620" s="373">
        <v>7247</v>
      </c>
      <c r="B2620" s="374" t="s">
        <v>3071</v>
      </c>
      <c r="C2620" s="375" t="s">
        <v>870</v>
      </c>
      <c r="D2620" s="376">
        <v>2.25</v>
      </c>
    </row>
    <row r="2621" spans="1:4" ht="30">
      <c r="A2621" s="373">
        <v>40291</v>
      </c>
      <c r="B2621" s="374" t="s">
        <v>3072</v>
      </c>
      <c r="C2621" s="375" t="s">
        <v>872</v>
      </c>
      <c r="D2621" s="376">
        <v>680.24</v>
      </c>
    </row>
    <row r="2622" spans="1:4" ht="30">
      <c r="A2622" s="373">
        <v>40275</v>
      </c>
      <c r="B2622" s="374" t="s">
        <v>3073</v>
      </c>
      <c r="C2622" s="375" t="s">
        <v>872</v>
      </c>
      <c r="D2622" s="376">
        <v>19.5</v>
      </c>
    </row>
    <row r="2623" spans="1:4">
      <c r="A2623" s="373">
        <v>42408</v>
      </c>
      <c r="B2623" s="374" t="s">
        <v>3074</v>
      </c>
      <c r="C2623" s="375" t="s">
        <v>732</v>
      </c>
      <c r="D2623" s="376">
        <v>2.54</v>
      </c>
    </row>
    <row r="2624" spans="1:4">
      <c r="A2624" s="373">
        <v>3777</v>
      </c>
      <c r="B2624" s="374" t="s">
        <v>3075</v>
      </c>
      <c r="C2624" s="375" t="s">
        <v>732</v>
      </c>
      <c r="D2624" s="376">
        <v>1.83</v>
      </c>
    </row>
    <row r="2625" spans="1:4">
      <c r="A2625" s="373">
        <v>3798</v>
      </c>
      <c r="B2625" s="374" t="s">
        <v>3076</v>
      </c>
      <c r="C2625" s="375" t="s">
        <v>731</v>
      </c>
      <c r="D2625" s="376">
        <v>104.47</v>
      </c>
    </row>
    <row r="2626" spans="1:4" ht="30">
      <c r="A2626" s="373">
        <v>38769</v>
      </c>
      <c r="B2626" s="374" t="s">
        <v>3077</v>
      </c>
      <c r="C2626" s="375" t="s">
        <v>731</v>
      </c>
      <c r="D2626" s="376">
        <v>81.59</v>
      </c>
    </row>
    <row r="2627" spans="1:4" ht="30">
      <c r="A2627" s="373">
        <v>39510</v>
      </c>
      <c r="B2627" s="374" t="s">
        <v>3078</v>
      </c>
      <c r="C2627" s="375" t="s">
        <v>731</v>
      </c>
      <c r="D2627" s="376">
        <v>330.19</v>
      </c>
    </row>
    <row r="2628" spans="1:4" ht="30">
      <c r="A2628" s="373">
        <v>38776</v>
      </c>
      <c r="B2628" s="374" t="s">
        <v>3079</v>
      </c>
      <c r="C2628" s="375" t="s">
        <v>731</v>
      </c>
      <c r="D2628" s="376">
        <v>350.43</v>
      </c>
    </row>
    <row r="2629" spans="1:4" ht="30">
      <c r="A2629" s="373">
        <v>38774</v>
      </c>
      <c r="B2629" s="374" t="s">
        <v>3080</v>
      </c>
      <c r="C2629" s="375" t="s">
        <v>731</v>
      </c>
      <c r="D2629" s="376">
        <v>21.55</v>
      </c>
    </row>
    <row r="2630" spans="1:4" ht="30">
      <c r="A2630" s="373">
        <v>42247</v>
      </c>
      <c r="B2630" s="374" t="s">
        <v>3081</v>
      </c>
      <c r="C2630" s="375" t="s">
        <v>731</v>
      </c>
      <c r="D2630" s="376">
        <v>735.72</v>
      </c>
    </row>
    <row r="2631" spans="1:4" ht="30">
      <c r="A2631" s="373">
        <v>42248</v>
      </c>
      <c r="B2631" s="374" t="s">
        <v>3082</v>
      </c>
      <c r="C2631" s="375" t="s">
        <v>731</v>
      </c>
      <c r="D2631" s="376">
        <v>854.6</v>
      </c>
    </row>
    <row r="2632" spans="1:4" ht="30">
      <c r="A2632" s="373">
        <v>42249</v>
      </c>
      <c r="B2632" s="374" t="s">
        <v>3083</v>
      </c>
      <c r="C2632" s="375" t="s">
        <v>731</v>
      </c>
      <c r="D2632" s="376">
        <v>1415.77</v>
      </c>
    </row>
    <row r="2633" spans="1:4" ht="30">
      <c r="A2633" s="373">
        <v>42244</v>
      </c>
      <c r="B2633" s="374" t="s">
        <v>3084</v>
      </c>
      <c r="C2633" s="375" t="s">
        <v>731</v>
      </c>
      <c r="D2633" s="376">
        <v>221.1</v>
      </c>
    </row>
    <row r="2634" spans="1:4" ht="30">
      <c r="A2634" s="373">
        <v>42245</v>
      </c>
      <c r="B2634" s="374" t="s">
        <v>3085</v>
      </c>
      <c r="C2634" s="375" t="s">
        <v>731</v>
      </c>
      <c r="D2634" s="376">
        <v>408</v>
      </c>
    </row>
    <row r="2635" spans="1:4" ht="30">
      <c r="A2635" s="373">
        <v>42246</v>
      </c>
      <c r="B2635" s="374" t="s">
        <v>3086</v>
      </c>
      <c r="C2635" s="375" t="s">
        <v>731</v>
      </c>
      <c r="D2635" s="376">
        <v>451.63</v>
      </c>
    </row>
    <row r="2636" spans="1:4" ht="30">
      <c r="A2636" s="373">
        <v>42243</v>
      </c>
      <c r="B2636" s="374" t="s">
        <v>3087</v>
      </c>
      <c r="C2636" s="375" t="s">
        <v>731</v>
      </c>
      <c r="D2636" s="376">
        <v>544.59</v>
      </c>
    </row>
    <row r="2637" spans="1:4" ht="30">
      <c r="A2637" s="373">
        <v>38889</v>
      </c>
      <c r="B2637" s="374" t="s">
        <v>3088</v>
      </c>
      <c r="C2637" s="375" t="s">
        <v>731</v>
      </c>
      <c r="D2637" s="376">
        <v>62.53</v>
      </c>
    </row>
    <row r="2638" spans="1:4" ht="30">
      <c r="A2638" s="373">
        <v>38784</v>
      </c>
      <c r="B2638" s="374" t="s">
        <v>3089</v>
      </c>
      <c r="C2638" s="375" t="s">
        <v>731</v>
      </c>
      <c r="D2638" s="376">
        <v>83.66</v>
      </c>
    </row>
    <row r="2639" spans="1:4" ht="30">
      <c r="A2639" s="373">
        <v>3788</v>
      </c>
      <c r="B2639" s="374" t="s">
        <v>3090</v>
      </c>
      <c r="C2639" s="375" t="s">
        <v>731</v>
      </c>
      <c r="D2639" s="376">
        <v>87.18</v>
      </c>
    </row>
    <row r="2640" spans="1:4" ht="30">
      <c r="A2640" s="373">
        <v>12230</v>
      </c>
      <c r="B2640" s="374" t="s">
        <v>3091</v>
      </c>
      <c r="C2640" s="375" t="s">
        <v>731</v>
      </c>
      <c r="D2640" s="376">
        <v>22.42</v>
      </c>
    </row>
    <row r="2641" spans="1:4" ht="30">
      <c r="A2641" s="373">
        <v>3780</v>
      </c>
      <c r="B2641" s="374" t="s">
        <v>3092</v>
      </c>
      <c r="C2641" s="375" t="s">
        <v>731</v>
      </c>
      <c r="D2641" s="376">
        <v>128.63</v>
      </c>
    </row>
    <row r="2642" spans="1:4" ht="30">
      <c r="A2642" s="373">
        <v>12231</v>
      </c>
      <c r="B2642" s="374" t="s">
        <v>3093</v>
      </c>
      <c r="C2642" s="375" t="s">
        <v>731</v>
      </c>
      <c r="D2642" s="376">
        <v>37.29</v>
      </c>
    </row>
    <row r="2643" spans="1:4" ht="30">
      <c r="A2643" s="373">
        <v>3811</v>
      </c>
      <c r="B2643" s="374" t="s">
        <v>3094</v>
      </c>
      <c r="C2643" s="375" t="s">
        <v>731</v>
      </c>
      <c r="D2643" s="376">
        <v>120.82</v>
      </c>
    </row>
    <row r="2644" spans="1:4" ht="30">
      <c r="A2644" s="373">
        <v>12232</v>
      </c>
      <c r="B2644" s="374" t="s">
        <v>3095</v>
      </c>
      <c r="C2644" s="375" t="s">
        <v>731</v>
      </c>
      <c r="D2644" s="376">
        <v>39.07</v>
      </c>
    </row>
    <row r="2645" spans="1:4" ht="30">
      <c r="A2645" s="373">
        <v>3799</v>
      </c>
      <c r="B2645" s="374" t="s">
        <v>3096</v>
      </c>
      <c r="C2645" s="375" t="s">
        <v>731</v>
      </c>
      <c r="D2645" s="376">
        <v>170.87</v>
      </c>
    </row>
    <row r="2646" spans="1:4" ht="30">
      <c r="A2646" s="373">
        <v>12239</v>
      </c>
      <c r="B2646" s="374" t="s">
        <v>3097</v>
      </c>
      <c r="C2646" s="375" t="s">
        <v>731</v>
      </c>
      <c r="D2646" s="376">
        <v>51.15</v>
      </c>
    </row>
    <row r="2647" spans="1:4" ht="30">
      <c r="A2647" s="373">
        <v>38773</v>
      </c>
      <c r="B2647" s="374" t="s">
        <v>3098</v>
      </c>
      <c r="C2647" s="375" t="s">
        <v>731</v>
      </c>
      <c r="D2647" s="376">
        <v>8.1999999999999993</v>
      </c>
    </row>
    <row r="2648" spans="1:4">
      <c r="A2648" s="373">
        <v>12271</v>
      </c>
      <c r="B2648" s="374" t="s">
        <v>3099</v>
      </c>
      <c r="C2648" s="375" t="s">
        <v>731</v>
      </c>
      <c r="D2648" s="376">
        <v>457.51</v>
      </c>
    </row>
    <row r="2649" spans="1:4" ht="30">
      <c r="A2649" s="373">
        <v>13382</v>
      </c>
      <c r="B2649" s="374" t="s">
        <v>5228</v>
      </c>
      <c r="C2649" s="375" t="s">
        <v>731</v>
      </c>
      <c r="D2649" s="376">
        <v>487.51</v>
      </c>
    </row>
    <row r="2650" spans="1:4" ht="30">
      <c r="A2650" s="373">
        <v>38785</v>
      </c>
      <c r="B2650" s="374" t="s">
        <v>3100</v>
      </c>
      <c r="C2650" s="375" t="s">
        <v>731</v>
      </c>
      <c r="D2650" s="376">
        <v>216.61</v>
      </c>
    </row>
    <row r="2651" spans="1:4" ht="30">
      <c r="A2651" s="373">
        <v>38786</v>
      </c>
      <c r="B2651" s="374" t="s">
        <v>3101</v>
      </c>
      <c r="C2651" s="375" t="s">
        <v>731</v>
      </c>
      <c r="D2651" s="376">
        <v>266.81</v>
      </c>
    </row>
    <row r="2652" spans="1:4">
      <c r="A2652" s="373">
        <v>39385</v>
      </c>
      <c r="B2652" s="374" t="s">
        <v>3102</v>
      </c>
      <c r="C2652" s="375" t="s">
        <v>731</v>
      </c>
      <c r="D2652" s="376">
        <v>19.71</v>
      </c>
    </row>
    <row r="2653" spans="1:4">
      <c r="A2653" s="373">
        <v>39389</v>
      </c>
      <c r="B2653" s="374" t="s">
        <v>3103</v>
      </c>
      <c r="C2653" s="375" t="s">
        <v>731</v>
      </c>
      <c r="D2653" s="376">
        <v>21.39</v>
      </c>
    </row>
    <row r="2654" spans="1:4">
      <c r="A2654" s="373">
        <v>39390</v>
      </c>
      <c r="B2654" s="374" t="s">
        <v>3104</v>
      </c>
      <c r="C2654" s="375" t="s">
        <v>731</v>
      </c>
      <c r="D2654" s="376">
        <v>44.84</v>
      </c>
    </row>
    <row r="2655" spans="1:4">
      <c r="A2655" s="373">
        <v>39391</v>
      </c>
      <c r="B2655" s="374" t="s">
        <v>3105</v>
      </c>
      <c r="C2655" s="375" t="s">
        <v>731</v>
      </c>
      <c r="D2655" s="376">
        <v>50.34</v>
      </c>
    </row>
    <row r="2656" spans="1:4" ht="30">
      <c r="A2656" s="373">
        <v>3803</v>
      </c>
      <c r="B2656" s="374" t="s">
        <v>3106</v>
      </c>
      <c r="C2656" s="375" t="s">
        <v>731</v>
      </c>
      <c r="D2656" s="376">
        <v>77.36</v>
      </c>
    </row>
    <row r="2657" spans="1:4" ht="30">
      <c r="A2657" s="373">
        <v>38770</v>
      </c>
      <c r="B2657" s="374" t="s">
        <v>3107</v>
      </c>
      <c r="C2657" s="375" t="s">
        <v>731</v>
      </c>
      <c r="D2657" s="376">
        <v>89.58</v>
      </c>
    </row>
    <row r="2658" spans="1:4">
      <c r="A2658" s="373">
        <v>12267</v>
      </c>
      <c r="B2658" s="374" t="s">
        <v>3108</v>
      </c>
      <c r="C2658" s="375" t="s">
        <v>731</v>
      </c>
      <c r="D2658" s="376">
        <v>262.51</v>
      </c>
    </row>
    <row r="2659" spans="1:4" ht="60">
      <c r="A2659" s="373">
        <v>43265</v>
      </c>
      <c r="B2659" s="374" t="s">
        <v>3109</v>
      </c>
      <c r="C2659" s="375" t="s">
        <v>731</v>
      </c>
      <c r="D2659" s="376">
        <v>61.65</v>
      </c>
    </row>
    <row r="2660" spans="1:4" ht="30">
      <c r="A2660" s="373">
        <v>12266</v>
      </c>
      <c r="B2660" s="374" t="s">
        <v>3110</v>
      </c>
      <c r="C2660" s="375" t="s">
        <v>731</v>
      </c>
      <c r="D2660" s="376">
        <v>134.36000000000001</v>
      </c>
    </row>
    <row r="2661" spans="1:4" ht="30">
      <c r="A2661" s="373">
        <v>39378</v>
      </c>
      <c r="B2661" s="374" t="s">
        <v>3111</v>
      </c>
      <c r="C2661" s="375" t="s">
        <v>731</v>
      </c>
      <c r="D2661" s="376">
        <v>95.26</v>
      </c>
    </row>
    <row r="2662" spans="1:4" ht="30">
      <c r="A2662" s="373">
        <v>43543</v>
      </c>
      <c r="B2662" s="374" t="s">
        <v>3112</v>
      </c>
      <c r="C2662" s="375" t="s">
        <v>731</v>
      </c>
      <c r="D2662" s="376">
        <v>198.45</v>
      </c>
    </row>
    <row r="2663" spans="1:4" ht="30">
      <c r="A2663" s="373">
        <v>38775</v>
      </c>
      <c r="B2663" s="374" t="s">
        <v>3113</v>
      </c>
      <c r="C2663" s="375" t="s">
        <v>731</v>
      </c>
      <c r="D2663" s="376">
        <v>100.99</v>
      </c>
    </row>
    <row r="2664" spans="1:4">
      <c r="A2664" s="373">
        <v>44252</v>
      </c>
      <c r="B2664" s="374" t="s">
        <v>13858</v>
      </c>
      <c r="C2664" s="375" t="s">
        <v>731</v>
      </c>
      <c r="D2664" s="376">
        <v>198.12</v>
      </c>
    </row>
    <row r="2665" spans="1:4">
      <c r="A2665" s="373">
        <v>21119</v>
      </c>
      <c r="B2665" s="374" t="s">
        <v>3114</v>
      </c>
      <c r="C2665" s="375" t="s">
        <v>731</v>
      </c>
      <c r="D2665" s="376">
        <v>1.99</v>
      </c>
    </row>
    <row r="2666" spans="1:4">
      <c r="A2666" s="373">
        <v>37974</v>
      </c>
      <c r="B2666" s="374" t="s">
        <v>3115</v>
      </c>
      <c r="C2666" s="375" t="s">
        <v>731</v>
      </c>
      <c r="D2666" s="376">
        <v>2.57</v>
      </c>
    </row>
    <row r="2667" spans="1:4">
      <c r="A2667" s="373">
        <v>37975</v>
      </c>
      <c r="B2667" s="374" t="s">
        <v>3116</v>
      </c>
      <c r="C2667" s="375" t="s">
        <v>731</v>
      </c>
      <c r="D2667" s="376">
        <v>5.72</v>
      </c>
    </row>
    <row r="2668" spans="1:4">
      <c r="A2668" s="373">
        <v>37976</v>
      </c>
      <c r="B2668" s="374" t="s">
        <v>3117</v>
      </c>
      <c r="C2668" s="375" t="s">
        <v>731</v>
      </c>
      <c r="D2668" s="376">
        <v>12.74</v>
      </c>
    </row>
    <row r="2669" spans="1:4">
      <c r="A2669" s="373">
        <v>37977</v>
      </c>
      <c r="B2669" s="374" t="s">
        <v>3118</v>
      </c>
      <c r="C2669" s="375" t="s">
        <v>731</v>
      </c>
      <c r="D2669" s="376">
        <v>17.63</v>
      </c>
    </row>
    <row r="2670" spans="1:4">
      <c r="A2670" s="373">
        <v>37978</v>
      </c>
      <c r="B2670" s="374" t="s">
        <v>3119</v>
      </c>
      <c r="C2670" s="375" t="s">
        <v>731</v>
      </c>
      <c r="D2670" s="376">
        <v>34.950000000000003</v>
      </c>
    </row>
    <row r="2671" spans="1:4">
      <c r="A2671" s="373">
        <v>37979</v>
      </c>
      <c r="B2671" s="374" t="s">
        <v>3120</v>
      </c>
      <c r="C2671" s="375" t="s">
        <v>731</v>
      </c>
      <c r="D2671" s="376">
        <v>148.32</v>
      </c>
    </row>
    <row r="2672" spans="1:4">
      <c r="A2672" s="373">
        <v>37980</v>
      </c>
      <c r="B2672" s="374" t="s">
        <v>3121</v>
      </c>
      <c r="C2672" s="375" t="s">
        <v>731</v>
      </c>
      <c r="D2672" s="376">
        <v>170.38</v>
      </c>
    </row>
    <row r="2673" spans="1:4" ht="30">
      <c r="A2673" s="373">
        <v>36147</v>
      </c>
      <c r="B2673" s="374" t="s">
        <v>3122</v>
      </c>
      <c r="C2673" s="375" t="s">
        <v>1132</v>
      </c>
      <c r="D2673" s="376">
        <v>388.14</v>
      </c>
    </row>
    <row r="2674" spans="1:4">
      <c r="A2674" s="373">
        <v>12731</v>
      </c>
      <c r="B2674" s="374" t="s">
        <v>3123</v>
      </c>
      <c r="C2674" s="375" t="s">
        <v>731</v>
      </c>
      <c r="D2674" s="376">
        <v>356.51</v>
      </c>
    </row>
    <row r="2675" spans="1:4">
      <c r="A2675" s="373">
        <v>12723</v>
      </c>
      <c r="B2675" s="374" t="s">
        <v>3124</v>
      </c>
      <c r="C2675" s="375" t="s">
        <v>731</v>
      </c>
      <c r="D2675" s="376">
        <v>2.76</v>
      </c>
    </row>
    <row r="2676" spans="1:4">
      <c r="A2676" s="373">
        <v>12724</v>
      </c>
      <c r="B2676" s="374" t="s">
        <v>3125</v>
      </c>
      <c r="C2676" s="375" t="s">
        <v>731</v>
      </c>
      <c r="D2676" s="376">
        <v>5.31</v>
      </c>
    </row>
    <row r="2677" spans="1:4">
      <c r="A2677" s="373">
        <v>12725</v>
      </c>
      <c r="B2677" s="374" t="s">
        <v>3126</v>
      </c>
      <c r="C2677" s="375" t="s">
        <v>731</v>
      </c>
      <c r="D2677" s="376">
        <v>10.65</v>
      </c>
    </row>
    <row r="2678" spans="1:4">
      <c r="A2678" s="373">
        <v>12726</v>
      </c>
      <c r="B2678" s="374" t="s">
        <v>3127</v>
      </c>
      <c r="C2678" s="375" t="s">
        <v>731</v>
      </c>
      <c r="D2678" s="376">
        <v>23.52</v>
      </c>
    </row>
    <row r="2679" spans="1:4">
      <c r="A2679" s="373">
        <v>12727</v>
      </c>
      <c r="B2679" s="374" t="s">
        <v>3128</v>
      </c>
      <c r="C2679" s="375" t="s">
        <v>731</v>
      </c>
      <c r="D2679" s="376">
        <v>29.83</v>
      </c>
    </row>
    <row r="2680" spans="1:4">
      <c r="A2680" s="373">
        <v>12728</v>
      </c>
      <c r="B2680" s="374" t="s">
        <v>3129</v>
      </c>
      <c r="C2680" s="375" t="s">
        <v>731</v>
      </c>
      <c r="D2680" s="376">
        <v>48.72</v>
      </c>
    </row>
    <row r="2681" spans="1:4">
      <c r="A2681" s="373">
        <v>12729</v>
      </c>
      <c r="B2681" s="374" t="s">
        <v>3130</v>
      </c>
      <c r="C2681" s="375" t="s">
        <v>731</v>
      </c>
      <c r="D2681" s="376">
        <v>159.69</v>
      </c>
    </row>
    <row r="2682" spans="1:4">
      <c r="A2682" s="373">
        <v>12730</v>
      </c>
      <c r="B2682" s="374" t="s">
        <v>3131</v>
      </c>
      <c r="C2682" s="375" t="s">
        <v>731</v>
      </c>
      <c r="D2682" s="376">
        <v>244.49</v>
      </c>
    </row>
    <row r="2683" spans="1:4">
      <c r="A2683" s="373">
        <v>3840</v>
      </c>
      <c r="B2683" s="374" t="s">
        <v>3132</v>
      </c>
      <c r="C2683" s="375" t="s">
        <v>731</v>
      </c>
      <c r="D2683" s="376">
        <v>55.53</v>
      </c>
    </row>
    <row r="2684" spans="1:4">
      <c r="A2684" s="373">
        <v>3838</v>
      </c>
      <c r="B2684" s="374" t="s">
        <v>3133</v>
      </c>
      <c r="C2684" s="375" t="s">
        <v>731</v>
      </c>
      <c r="D2684" s="376">
        <v>122.57</v>
      </c>
    </row>
    <row r="2685" spans="1:4">
      <c r="A2685" s="373">
        <v>3844</v>
      </c>
      <c r="B2685" s="374" t="s">
        <v>3134</v>
      </c>
      <c r="C2685" s="375" t="s">
        <v>731</v>
      </c>
      <c r="D2685" s="376">
        <v>218.63</v>
      </c>
    </row>
    <row r="2686" spans="1:4">
      <c r="A2686" s="373">
        <v>3839</v>
      </c>
      <c r="B2686" s="374" t="s">
        <v>3135</v>
      </c>
      <c r="C2686" s="375" t="s">
        <v>731</v>
      </c>
      <c r="D2686" s="376">
        <v>398.22</v>
      </c>
    </row>
    <row r="2687" spans="1:4">
      <c r="A2687" s="373">
        <v>3843</v>
      </c>
      <c r="B2687" s="374" t="s">
        <v>3136</v>
      </c>
      <c r="C2687" s="375" t="s">
        <v>731</v>
      </c>
      <c r="D2687" s="376">
        <v>546.55999999999995</v>
      </c>
    </row>
    <row r="2688" spans="1:4">
      <c r="A2688" s="373">
        <v>3900</v>
      </c>
      <c r="B2688" s="374" t="s">
        <v>3137</v>
      </c>
      <c r="C2688" s="375" t="s">
        <v>731</v>
      </c>
      <c r="D2688" s="376">
        <v>52.43</v>
      </c>
    </row>
    <row r="2689" spans="1:4">
      <c r="A2689" s="373">
        <v>3846</v>
      </c>
      <c r="B2689" s="374" t="s">
        <v>3138</v>
      </c>
      <c r="C2689" s="375" t="s">
        <v>731</v>
      </c>
      <c r="D2689" s="376">
        <v>15.75</v>
      </c>
    </row>
    <row r="2690" spans="1:4">
      <c r="A2690" s="373">
        <v>3886</v>
      </c>
      <c r="B2690" s="374" t="s">
        <v>3139</v>
      </c>
      <c r="C2690" s="375" t="s">
        <v>731</v>
      </c>
      <c r="D2690" s="376">
        <v>20.91</v>
      </c>
    </row>
    <row r="2691" spans="1:4">
      <c r="A2691" s="373">
        <v>3854</v>
      </c>
      <c r="B2691" s="374" t="s">
        <v>3140</v>
      </c>
      <c r="C2691" s="375" t="s">
        <v>731</v>
      </c>
      <c r="D2691" s="376">
        <v>11.92</v>
      </c>
    </row>
    <row r="2692" spans="1:4">
      <c r="A2692" s="373">
        <v>3873</v>
      </c>
      <c r="B2692" s="374" t="s">
        <v>3141</v>
      </c>
      <c r="C2692" s="375" t="s">
        <v>731</v>
      </c>
      <c r="D2692" s="376">
        <v>13.88</v>
      </c>
    </row>
    <row r="2693" spans="1:4">
      <c r="A2693" s="373">
        <v>38021</v>
      </c>
      <c r="B2693" s="374" t="s">
        <v>3142</v>
      </c>
      <c r="C2693" s="375" t="s">
        <v>731</v>
      </c>
      <c r="D2693" s="376">
        <v>24.64</v>
      </c>
    </row>
    <row r="2694" spans="1:4">
      <c r="A2694" s="373">
        <v>43838</v>
      </c>
      <c r="B2694" s="374" t="s">
        <v>13859</v>
      </c>
      <c r="C2694" s="375" t="s">
        <v>731</v>
      </c>
      <c r="D2694" s="376">
        <v>31.85</v>
      </c>
    </row>
    <row r="2695" spans="1:4">
      <c r="A2695" s="373">
        <v>3847</v>
      </c>
      <c r="B2695" s="374" t="s">
        <v>3143</v>
      </c>
      <c r="C2695" s="375" t="s">
        <v>731</v>
      </c>
      <c r="D2695" s="376">
        <v>32.11</v>
      </c>
    </row>
    <row r="2696" spans="1:4">
      <c r="A2696" s="373">
        <v>38022</v>
      </c>
      <c r="B2696" s="374" t="s">
        <v>3144</v>
      </c>
      <c r="C2696" s="375" t="s">
        <v>731</v>
      </c>
      <c r="D2696" s="376">
        <v>44.14</v>
      </c>
    </row>
    <row r="2697" spans="1:4">
      <c r="A2697" s="373">
        <v>3830</v>
      </c>
      <c r="B2697" s="374" t="s">
        <v>13860</v>
      </c>
      <c r="C2697" s="375" t="s">
        <v>731</v>
      </c>
      <c r="D2697" s="376">
        <v>226.28</v>
      </c>
    </row>
    <row r="2698" spans="1:4">
      <c r="A2698" s="373">
        <v>37981</v>
      </c>
      <c r="B2698" s="374" t="s">
        <v>3145</v>
      </c>
      <c r="C2698" s="375" t="s">
        <v>731</v>
      </c>
      <c r="D2698" s="376">
        <v>7.42</v>
      </c>
    </row>
    <row r="2699" spans="1:4">
      <c r="A2699" s="373">
        <v>37982</v>
      </c>
      <c r="B2699" s="374" t="s">
        <v>3146</v>
      </c>
      <c r="C2699" s="375" t="s">
        <v>731</v>
      </c>
      <c r="D2699" s="376">
        <v>10.77</v>
      </c>
    </row>
    <row r="2700" spans="1:4">
      <c r="A2700" s="373">
        <v>37983</v>
      </c>
      <c r="B2700" s="374" t="s">
        <v>3147</v>
      </c>
      <c r="C2700" s="375" t="s">
        <v>731</v>
      </c>
      <c r="D2700" s="376">
        <v>15.92</v>
      </c>
    </row>
    <row r="2701" spans="1:4">
      <c r="A2701" s="373">
        <v>37984</v>
      </c>
      <c r="B2701" s="374" t="s">
        <v>3148</v>
      </c>
      <c r="C2701" s="375" t="s">
        <v>731</v>
      </c>
      <c r="D2701" s="376">
        <v>22.36</v>
      </c>
    </row>
    <row r="2702" spans="1:4">
      <c r="A2702" s="373">
        <v>37985</v>
      </c>
      <c r="B2702" s="374" t="s">
        <v>3149</v>
      </c>
      <c r="C2702" s="375" t="s">
        <v>731</v>
      </c>
      <c r="D2702" s="376">
        <v>31.77</v>
      </c>
    </row>
    <row r="2703" spans="1:4">
      <c r="A2703" s="373">
        <v>3826</v>
      </c>
      <c r="B2703" s="374" t="s">
        <v>3150</v>
      </c>
      <c r="C2703" s="375" t="s">
        <v>731</v>
      </c>
      <c r="D2703" s="376">
        <v>55.1</v>
      </c>
    </row>
    <row r="2704" spans="1:4">
      <c r="A2704" s="373">
        <v>3825</v>
      </c>
      <c r="B2704" s="374" t="s">
        <v>3151</v>
      </c>
      <c r="C2704" s="375" t="s">
        <v>731</v>
      </c>
      <c r="D2704" s="376">
        <v>15.85</v>
      </c>
    </row>
    <row r="2705" spans="1:4">
      <c r="A2705" s="373">
        <v>3827</v>
      </c>
      <c r="B2705" s="374" t="s">
        <v>3152</v>
      </c>
      <c r="C2705" s="375" t="s">
        <v>731</v>
      </c>
      <c r="D2705" s="376">
        <v>34.619999999999997</v>
      </c>
    </row>
    <row r="2706" spans="1:4">
      <c r="A2706" s="373">
        <v>20165</v>
      </c>
      <c r="B2706" s="374" t="s">
        <v>13861</v>
      </c>
      <c r="C2706" s="375" t="s">
        <v>731</v>
      </c>
      <c r="D2706" s="376">
        <v>28.05</v>
      </c>
    </row>
    <row r="2707" spans="1:4">
      <c r="A2707" s="373">
        <v>20166</v>
      </c>
      <c r="B2707" s="374" t="s">
        <v>13862</v>
      </c>
      <c r="C2707" s="375" t="s">
        <v>731</v>
      </c>
      <c r="D2707" s="376">
        <v>85.67</v>
      </c>
    </row>
    <row r="2708" spans="1:4">
      <c r="A2708" s="373">
        <v>20164</v>
      </c>
      <c r="B2708" s="374" t="s">
        <v>13863</v>
      </c>
      <c r="C2708" s="375" t="s">
        <v>731</v>
      </c>
      <c r="D2708" s="376">
        <v>13.47</v>
      </c>
    </row>
    <row r="2709" spans="1:4">
      <c r="A2709" s="373">
        <v>3893</v>
      </c>
      <c r="B2709" s="374" t="s">
        <v>3153</v>
      </c>
      <c r="C2709" s="375" t="s">
        <v>731</v>
      </c>
      <c r="D2709" s="376">
        <v>21.12</v>
      </c>
    </row>
    <row r="2710" spans="1:4">
      <c r="A2710" s="373">
        <v>3848</v>
      </c>
      <c r="B2710" s="374" t="s">
        <v>3154</v>
      </c>
      <c r="C2710" s="375" t="s">
        <v>731</v>
      </c>
      <c r="D2710" s="376">
        <v>12.88</v>
      </c>
    </row>
    <row r="2711" spans="1:4">
      <c r="A2711" s="373">
        <v>3895</v>
      </c>
      <c r="B2711" s="374" t="s">
        <v>3155</v>
      </c>
      <c r="C2711" s="375" t="s">
        <v>731</v>
      </c>
      <c r="D2711" s="376">
        <v>14.3</v>
      </c>
    </row>
    <row r="2712" spans="1:4">
      <c r="A2712" s="373">
        <v>12404</v>
      </c>
      <c r="B2712" s="374" t="s">
        <v>3156</v>
      </c>
      <c r="C2712" s="375" t="s">
        <v>731</v>
      </c>
      <c r="D2712" s="376">
        <v>11.67</v>
      </c>
    </row>
    <row r="2713" spans="1:4">
      <c r="A2713" s="373">
        <v>3939</v>
      </c>
      <c r="B2713" s="374" t="s">
        <v>3157</v>
      </c>
      <c r="C2713" s="375" t="s">
        <v>731</v>
      </c>
      <c r="D2713" s="376">
        <v>24.05</v>
      </c>
    </row>
    <row r="2714" spans="1:4">
      <c r="A2714" s="373">
        <v>3911</v>
      </c>
      <c r="B2714" s="374" t="s">
        <v>3158</v>
      </c>
      <c r="C2714" s="375" t="s">
        <v>731</v>
      </c>
      <c r="D2714" s="376">
        <v>19.64</v>
      </c>
    </row>
    <row r="2715" spans="1:4">
      <c r="A2715" s="373">
        <v>3908</v>
      </c>
      <c r="B2715" s="374" t="s">
        <v>3159</v>
      </c>
      <c r="C2715" s="375" t="s">
        <v>731</v>
      </c>
      <c r="D2715" s="376">
        <v>6.35</v>
      </c>
    </row>
    <row r="2716" spans="1:4">
      <c r="A2716" s="373">
        <v>3910</v>
      </c>
      <c r="B2716" s="374" t="s">
        <v>3160</v>
      </c>
      <c r="C2716" s="375" t="s">
        <v>731</v>
      </c>
      <c r="D2716" s="376">
        <v>14.05</v>
      </c>
    </row>
    <row r="2717" spans="1:4">
      <c r="A2717" s="373">
        <v>3913</v>
      </c>
      <c r="B2717" s="374" t="s">
        <v>3161</v>
      </c>
      <c r="C2717" s="375" t="s">
        <v>731</v>
      </c>
      <c r="D2717" s="376">
        <v>67.180000000000007</v>
      </c>
    </row>
    <row r="2718" spans="1:4">
      <c r="A2718" s="373">
        <v>3912</v>
      </c>
      <c r="B2718" s="374" t="s">
        <v>3162</v>
      </c>
      <c r="C2718" s="375" t="s">
        <v>731</v>
      </c>
      <c r="D2718" s="376">
        <v>36.82</v>
      </c>
    </row>
    <row r="2719" spans="1:4">
      <c r="A2719" s="373">
        <v>3909</v>
      </c>
      <c r="B2719" s="374" t="s">
        <v>3163</v>
      </c>
      <c r="C2719" s="375" t="s">
        <v>731</v>
      </c>
      <c r="D2719" s="376">
        <v>8.64</v>
      </c>
    </row>
    <row r="2720" spans="1:4">
      <c r="A2720" s="373">
        <v>3914</v>
      </c>
      <c r="B2720" s="374" t="s">
        <v>3164</v>
      </c>
      <c r="C2720" s="375" t="s">
        <v>731</v>
      </c>
      <c r="D2720" s="376">
        <v>101.34</v>
      </c>
    </row>
    <row r="2721" spans="1:4">
      <c r="A2721" s="373">
        <v>3915</v>
      </c>
      <c r="B2721" s="374" t="s">
        <v>3165</v>
      </c>
      <c r="C2721" s="375" t="s">
        <v>731</v>
      </c>
      <c r="D2721" s="376">
        <v>159.81</v>
      </c>
    </row>
    <row r="2722" spans="1:4">
      <c r="A2722" s="373">
        <v>3916</v>
      </c>
      <c r="B2722" s="374" t="s">
        <v>3166</v>
      </c>
      <c r="C2722" s="375" t="s">
        <v>731</v>
      </c>
      <c r="D2722" s="376">
        <v>291.14</v>
      </c>
    </row>
    <row r="2723" spans="1:4">
      <c r="A2723" s="373">
        <v>3917</v>
      </c>
      <c r="B2723" s="374" t="s">
        <v>3167</v>
      </c>
      <c r="C2723" s="375" t="s">
        <v>731</v>
      </c>
      <c r="D2723" s="376">
        <v>480.21</v>
      </c>
    </row>
    <row r="2724" spans="1:4">
      <c r="A2724" s="373">
        <v>1904</v>
      </c>
      <c r="B2724" s="374" t="s">
        <v>3168</v>
      </c>
      <c r="C2724" s="375" t="s">
        <v>731</v>
      </c>
      <c r="D2724" s="376">
        <v>1.35</v>
      </c>
    </row>
    <row r="2725" spans="1:4">
      <c r="A2725" s="373">
        <v>1899</v>
      </c>
      <c r="B2725" s="374" t="s">
        <v>3169</v>
      </c>
      <c r="C2725" s="375" t="s">
        <v>731</v>
      </c>
      <c r="D2725" s="376">
        <v>1.53</v>
      </c>
    </row>
    <row r="2726" spans="1:4">
      <c r="A2726" s="373">
        <v>1900</v>
      </c>
      <c r="B2726" s="374" t="s">
        <v>3170</v>
      </c>
      <c r="C2726" s="375" t="s">
        <v>731</v>
      </c>
      <c r="D2726" s="376">
        <v>2.48</v>
      </c>
    </row>
    <row r="2727" spans="1:4">
      <c r="A2727" s="373">
        <v>12407</v>
      </c>
      <c r="B2727" s="374" t="s">
        <v>3171</v>
      </c>
      <c r="C2727" s="375" t="s">
        <v>731</v>
      </c>
      <c r="D2727" s="376">
        <v>36.35</v>
      </c>
    </row>
    <row r="2728" spans="1:4">
      <c r="A2728" s="373">
        <v>12408</v>
      </c>
      <c r="B2728" s="374" t="s">
        <v>3172</v>
      </c>
      <c r="C2728" s="375" t="s">
        <v>731</v>
      </c>
      <c r="D2728" s="376">
        <v>20.52</v>
      </c>
    </row>
    <row r="2729" spans="1:4">
      <c r="A2729" s="373">
        <v>12409</v>
      </c>
      <c r="B2729" s="374" t="s">
        <v>3173</v>
      </c>
      <c r="C2729" s="375" t="s">
        <v>731</v>
      </c>
      <c r="D2729" s="376">
        <v>20.52</v>
      </c>
    </row>
    <row r="2730" spans="1:4">
      <c r="A2730" s="373">
        <v>12410</v>
      </c>
      <c r="B2730" s="374" t="s">
        <v>3174</v>
      </c>
      <c r="C2730" s="375" t="s">
        <v>731</v>
      </c>
      <c r="D2730" s="376">
        <v>14.13</v>
      </c>
    </row>
    <row r="2731" spans="1:4">
      <c r="A2731" s="373">
        <v>3936</v>
      </c>
      <c r="B2731" s="374" t="s">
        <v>3175</v>
      </c>
      <c r="C2731" s="375" t="s">
        <v>731</v>
      </c>
      <c r="D2731" s="376">
        <v>25.54</v>
      </c>
    </row>
    <row r="2732" spans="1:4">
      <c r="A2732" s="373">
        <v>3922</v>
      </c>
      <c r="B2732" s="374" t="s">
        <v>3176</v>
      </c>
      <c r="C2732" s="375" t="s">
        <v>731</v>
      </c>
      <c r="D2732" s="376">
        <v>23.49</v>
      </c>
    </row>
    <row r="2733" spans="1:4">
      <c r="A2733" s="373">
        <v>3924</v>
      </c>
      <c r="B2733" s="374" t="s">
        <v>3177</v>
      </c>
      <c r="C2733" s="375" t="s">
        <v>731</v>
      </c>
      <c r="D2733" s="376">
        <v>25.54</v>
      </c>
    </row>
    <row r="2734" spans="1:4">
      <c r="A2734" s="373">
        <v>3923</v>
      </c>
      <c r="B2734" s="374" t="s">
        <v>3178</v>
      </c>
      <c r="C2734" s="375" t="s">
        <v>731</v>
      </c>
      <c r="D2734" s="376">
        <v>25.54</v>
      </c>
    </row>
    <row r="2735" spans="1:4">
      <c r="A2735" s="373">
        <v>3937</v>
      </c>
      <c r="B2735" s="374" t="s">
        <v>3179</v>
      </c>
      <c r="C2735" s="375" t="s">
        <v>731</v>
      </c>
      <c r="D2735" s="376">
        <v>21.07</v>
      </c>
    </row>
    <row r="2736" spans="1:4">
      <c r="A2736" s="373">
        <v>3921</v>
      </c>
      <c r="B2736" s="374" t="s">
        <v>3180</v>
      </c>
      <c r="C2736" s="375" t="s">
        <v>731</v>
      </c>
      <c r="D2736" s="376">
        <v>21.08</v>
      </c>
    </row>
    <row r="2737" spans="1:4">
      <c r="A2737" s="373">
        <v>3920</v>
      </c>
      <c r="B2737" s="374" t="s">
        <v>3181</v>
      </c>
      <c r="C2737" s="375" t="s">
        <v>731</v>
      </c>
      <c r="D2737" s="376">
        <v>21.07</v>
      </c>
    </row>
    <row r="2738" spans="1:4">
      <c r="A2738" s="373">
        <v>3938</v>
      </c>
      <c r="B2738" s="374" t="s">
        <v>3182</v>
      </c>
      <c r="C2738" s="375" t="s">
        <v>731</v>
      </c>
      <c r="D2738" s="376">
        <v>13.89</v>
      </c>
    </row>
    <row r="2739" spans="1:4">
      <c r="A2739" s="373">
        <v>3919</v>
      </c>
      <c r="B2739" s="374" t="s">
        <v>3183</v>
      </c>
      <c r="C2739" s="375" t="s">
        <v>731</v>
      </c>
      <c r="D2739" s="376">
        <v>14.16</v>
      </c>
    </row>
    <row r="2740" spans="1:4">
      <c r="A2740" s="373">
        <v>3927</v>
      </c>
      <c r="B2740" s="374" t="s">
        <v>3184</v>
      </c>
      <c r="C2740" s="375" t="s">
        <v>731</v>
      </c>
      <c r="D2740" s="376">
        <v>71.73</v>
      </c>
    </row>
    <row r="2741" spans="1:4">
      <c r="A2741" s="373">
        <v>3928</v>
      </c>
      <c r="B2741" s="374" t="s">
        <v>3185</v>
      </c>
      <c r="C2741" s="375" t="s">
        <v>731</v>
      </c>
      <c r="D2741" s="376">
        <v>71.73</v>
      </c>
    </row>
    <row r="2742" spans="1:4">
      <c r="A2742" s="373">
        <v>3926</v>
      </c>
      <c r="B2742" s="374" t="s">
        <v>3186</v>
      </c>
      <c r="C2742" s="375" t="s">
        <v>731</v>
      </c>
      <c r="D2742" s="376">
        <v>40.89</v>
      </c>
    </row>
    <row r="2743" spans="1:4">
      <c r="A2743" s="373">
        <v>3935</v>
      </c>
      <c r="B2743" s="374" t="s">
        <v>3187</v>
      </c>
      <c r="C2743" s="375" t="s">
        <v>731</v>
      </c>
      <c r="D2743" s="376">
        <v>40.89</v>
      </c>
    </row>
    <row r="2744" spans="1:4">
      <c r="A2744" s="373">
        <v>3925</v>
      </c>
      <c r="B2744" s="374" t="s">
        <v>3188</v>
      </c>
      <c r="C2744" s="375" t="s">
        <v>731</v>
      </c>
      <c r="D2744" s="376">
        <v>40.89</v>
      </c>
    </row>
    <row r="2745" spans="1:4">
      <c r="A2745" s="373">
        <v>12406</v>
      </c>
      <c r="B2745" s="374" t="s">
        <v>3189</v>
      </c>
      <c r="C2745" s="375" t="s">
        <v>731</v>
      </c>
      <c r="D2745" s="376">
        <v>10.039999999999999</v>
      </c>
    </row>
    <row r="2746" spans="1:4">
      <c r="A2746" s="373">
        <v>3929</v>
      </c>
      <c r="B2746" s="374" t="s">
        <v>3190</v>
      </c>
      <c r="C2746" s="375" t="s">
        <v>731</v>
      </c>
      <c r="D2746" s="376">
        <v>109.28</v>
      </c>
    </row>
    <row r="2747" spans="1:4">
      <c r="A2747" s="373">
        <v>3931</v>
      </c>
      <c r="B2747" s="374" t="s">
        <v>3191</v>
      </c>
      <c r="C2747" s="375" t="s">
        <v>731</v>
      </c>
      <c r="D2747" s="376">
        <v>109.28</v>
      </c>
    </row>
    <row r="2748" spans="1:4">
      <c r="A2748" s="373">
        <v>3930</v>
      </c>
      <c r="B2748" s="374" t="s">
        <v>3192</v>
      </c>
      <c r="C2748" s="375" t="s">
        <v>731</v>
      </c>
      <c r="D2748" s="376">
        <v>109.28</v>
      </c>
    </row>
    <row r="2749" spans="1:4">
      <c r="A2749" s="373">
        <v>3932</v>
      </c>
      <c r="B2749" s="374" t="s">
        <v>3193</v>
      </c>
      <c r="C2749" s="375" t="s">
        <v>731</v>
      </c>
      <c r="D2749" s="376">
        <v>188.71</v>
      </c>
    </row>
    <row r="2750" spans="1:4">
      <c r="A2750" s="373">
        <v>3933</v>
      </c>
      <c r="B2750" s="374" t="s">
        <v>3194</v>
      </c>
      <c r="C2750" s="375" t="s">
        <v>731</v>
      </c>
      <c r="D2750" s="376">
        <v>188.71</v>
      </c>
    </row>
    <row r="2751" spans="1:4">
      <c r="A2751" s="373">
        <v>3934</v>
      </c>
      <c r="B2751" s="374" t="s">
        <v>3195</v>
      </c>
      <c r="C2751" s="375" t="s">
        <v>731</v>
      </c>
      <c r="D2751" s="376">
        <v>188.71</v>
      </c>
    </row>
    <row r="2752" spans="1:4" ht="30">
      <c r="A2752" s="373">
        <v>40355</v>
      </c>
      <c r="B2752" s="374" t="s">
        <v>3196</v>
      </c>
      <c r="C2752" s="375" t="s">
        <v>731</v>
      </c>
      <c r="D2752" s="376">
        <v>14.01</v>
      </c>
    </row>
    <row r="2753" spans="1:4" ht="30">
      <c r="A2753" s="373">
        <v>40364</v>
      </c>
      <c r="B2753" s="374" t="s">
        <v>3197</v>
      </c>
      <c r="C2753" s="375" t="s">
        <v>731</v>
      </c>
      <c r="D2753" s="376">
        <v>65.62</v>
      </c>
    </row>
    <row r="2754" spans="1:4" ht="30">
      <c r="A2754" s="373">
        <v>40361</v>
      </c>
      <c r="B2754" s="374" t="s">
        <v>3198</v>
      </c>
      <c r="C2754" s="375" t="s">
        <v>731</v>
      </c>
      <c r="D2754" s="376">
        <v>51.31</v>
      </c>
    </row>
    <row r="2755" spans="1:4" ht="30">
      <c r="A2755" s="373">
        <v>40358</v>
      </c>
      <c r="B2755" s="374" t="s">
        <v>3199</v>
      </c>
      <c r="C2755" s="375" t="s">
        <v>731</v>
      </c>
      <c r="D2755" s="376">
        <v>19.559999999999999</v>
      </c>
    </row>
    <row r="2756" spans="1:4" ht="30">
      <c r="A2756" s="373">
        <v>40370</v>
      </c>
      <c r="B2756" s="374" t="s">
        <v>3200</v>
      </c>
      <c r="C2756" s="375" t="s">
        <v>731</v>
      </c>
      <c r="D2756" s="376">
        <v>208.22</v>
      </c>
    </row>
    <row r="2757" spans="1:4" ht="30">
      <c r="A2757" s="373">
        <v>40367</v>
      </c>
      <c r="B2757" s="374" t="s">
        <v>3201</v>
      </c>
      <c r="C2757" s="375" t="s">
        <v>731</v>
      </c>
      <c r="D2757" s="376">
        <v>103.49</v>
      </c>
    </row>
    <row r="2758" spans="1:4" ht="30">
      <c r="A2758" s="373">
        <v>40373</v>
      </c>
      <c r="B2758" s="374" t="s">
        <v>3202</v>
      </c>
      <c r="C2758" s="375" t="s">
        <v>731</v>
      </c>
      <c r="D2758" s="376">
        <v>281.56</v>
      </c>
    </row>
    <row r="2759" spans="1:4" ht="30">
      <c r="A2759" s="373">
        <v>39312</v>
      </c>
      <c r="B2759" s="374" t="s">
        <v>3203</v>
      </c>
      <c r="C2759" s="375" t="s">
        <v>731</v>
      </c>
      <c r="D2759" s="376">
        <v>14.11</v>
      </c>
    </row>
    <row r="2760" spans="1:4" ht="30">
      <c r="A2760" s="373">
        <v>39313</v>
      </c>
      <c r="B2760" s="374" t="s">
        <v>3204</v>
      </c>
      <c r="C2760" s="375" t="s">
        <v>731</v>
      </c>
      <c r="D2760" s="376">
        <v>18.41</v>
      </c>
    </row>
    <row r="2761" spans="1:4" ht="30">
      <c r="A2761" s="373">
        <v>39314</v>
      </c>
      <c r="B2761" s="374" t="s">
        <v>3205</v>
      </c>
      <c r="C2761" s="375" t="s">
        <v>731</v>
      </c>
      <c r="D2761" s="376">
        <v>29.24</v>
      </c>
    </row>
    <row r="2762" spans="1:4">
      <c r="A2762" s="373">
        <v>3907</v>
      </c>
      <c r="B2762" s="374" t="s">
        <v>3206</v>
      </c>
      <c r="C2762" s="375" t="s">
        <v>731</v>
      </c>
      <c r="D2762" s="376">
        <v>6.04</v>
      </c>
    </row>
    <row r="2763" spans="1:4">
      <c r="A2763" s="373">
        <v>3889</v>
      </c>
      <c r="B2763" s="374" t="s">
        <v>3207</v>
      </c>
      <c r="C2763" s="375" t="s">
        <v>731</v>
      </c>
      <c r="D2763" s="376">
        <v>4.29</v>
      </c>
    </row>
    <row r="2764" spans="1:4">
      <c r="A2764" s="373">
        <v>3868</v>
      </c>
      <c r="B2764" s="374" t="s">
        <v>3208</v>
      </c>
      <c r="C2764" s="375" t="s">
        <v>731</v>
      </c>
      <c r="D2764" s="376">
        <v>1.58</v>
      </c>
    </row>
    <row r="2765" spans="1:4">
      <c r="A2765" s="373">
        <v>3869</v>
      </c>
      <c r="B2765" s="374" t="s">
        <v>3209</v>
      </c>
      <c r="C2765" s="375" t="s">
        <v>731</v>
      </c>
      <c r="D2765" s="376">
        <v>3.49</v>
      </c>
    </row>
    <row r="2766" spans="1:4">
      <c r="A2766" s="373">
        <v>3872</v>
      </c>
      <c r="B2766" s="374" t="s">
        <v>3210</v>
      </c>
      <c r="C2766" s="375" t="s">
        <v>731</v>
      </c>
      <c r="D2766" s="376">
        <v>5.96</v>
      </c>
    </row>
    <row r="2767" spans="1:4">
      <c r="A2767" s="373">
        <v>3850</v>
      </c>
      <c r="B2767" s="374" t="s">
        <v>3211</v>
      </c>
      <c r="C2767" s="375" t="s">
        <v>731</v>
      </c>
      <c r="D2767" s="376">
        <v>13.75</v>
      </c>
    </row>
    <row r="2768" spans="1:4">
      <c r="A2768" s="373">
        <v>38023</v>
      </c>
      <c r="B2768" s="374" t="s">
        <v>13864</v>
      </c>
      <c r="C2768" s="375" t="s">
        <v>731</v>
      </c>
      <c r="D2768" s="376">
        <v>7</v>
      </c>
    </row>
    <row r="2769" spans="1:4">
      <c r="A2769" s="373">
        <v>37986</v>
      </c>
      <c r="B2769" s="374" t="s">
        <v>3212</v>
      </c>
      <c r="C2769" s="375" t="s">
        <v>731</v>
      </c>
      <c r="D2769" s="376">
        <v>2.5299999999999998</v>
      </c>
    </row>
    <row r="2770" spans="1:4">
      <c r="A2770" s="373">
        <v>37987</v>
      </c>
      <c r="B2770" s="374" t="s">
        <v>3213</v>
      </c>
      <c r="C2770" s="375" t="s">
        <v>731</v>
      </c>
      <c r="D2770" s="376">
        <v>126.39</v>
      </c>
    </row>
    <row r="2771" spans="1:4">
      <c r="A2771" s="373">
        <v>37988</v>
      </c>
      <c r="B2771" s="374" t="s">
        <v>3214</v>
      </c>
      <c r="C2771" s="375" t="s">
        <v>731</v>
      </c>
      <c r="D2771" s="376">
        <v>200.83</v>
      </c>
    </row>
    <row r="2772" spans="1:4">
      <c r="A2772" s="373">
        <v>21120</v>
      </c>
      <c r="B2772" s="374" t="s">
        <v>3215</v>
      </c>
      <c r="C2772" s="375" t="s">
        <v>731</v>
      </c>
      <c r="D2772" s="376">
        <v>12.93</v>
      </c>
    </row>
    <row r="2773" spans="1:4">
      <c r="A2773" s="373">
        <v>39318</v>
      </c>
      <c r="B2773" s="374" t="s">
        <v>3216</v>
      </c>
      <c r="C2773" s="375" t="s">
        <v>731</v>
      </c>
      <c r="D2773" s="376">
        <v>12.02</v>
      </c>
    </row>
    <row r="2774" spans="1:4">
      <c r="A2774" s="373">
        <v>40366</v>
      </c>
      <c r="B2774" s="374" t="s">
        <v>3217</v>
      </c>
      <c r="C2774" s="375" t="s">
        <v>731</v>
      </c>
      <c r="D2774" s="376">
        <v>51.19</v>
      </c>
    </row>
    <row r="2775" spans="1:4">
      <c r="A2775" s="373">
        <v>40363</v>
      </c>
      <c r="B2775" s="374" t="s">
        <v>3218</v>
      </c>
      <c r="C2775" s="375" t="s">
        <v>731</v>
      </c>
      <c r="D2775" s="376">
        <v>40.04</v>
      </c>
    </row>
    <row r="2776" spans="1:4">
      <c r="A2776" s="373">
        <v>40354</v>
      </c>
      <c r="B2776" s="374" t="s">
        <v>3219</v>
      </c>
      <c r="C2776" s="375" t="s">
        <v>731</v>
      </c>
      <c r="D2776" s="376">
        <v>17.43</v>
      </c>
    </row>
    <row r="2777" spans="1:4">
      <c r="A2777" s="373">
        <v>40360</v>
      </c>
      <c r="B2777" s="374" t="s">
        <v>3220</v>
      </c>
      <c r="C2777" s="375" t="s">
        <v>731</v>
      </c>
      <c r="D2777" s="376">
        <v>26.24</v>
      </c>
    </row>
    <row r="2778" spans="1:4">
      <c r="A2778" s="373">
        <v>40372</v>
      </c>
      <c r="B2778" s="374" t="s">
        <v>3221</v>
      </c>
      <c r="C2778" s="375" t="s">
        <v>731</v>
      </c>
      <c r="D2778" s="376">
        <v>162.08000000000001</v>
      </c>
    </row>
    <row r="2779" spans="1:4">
      <c r="A2779" s="373">
        <v>40369</v>
      </c>
      <c r="B2779" s="374" t="s">
        <v>3222</v>
      </c>
      <c r="C2779" s="375" t="s">
        <v>731</v>
      </c>
      <c r="D2779" s="376">
        <v>80.67</v>
      </c>
    </row>
    <row r="2780" spans="1:4">
      <c r="A2780" s="373">
        <v>40357</v>
      </c>
      <c r="B2780" s="374" t="s">
        <v>3223</v>
      </c>
      <c r="C2780" s="375" t="s">
        <v>731</v>
      </c>
      <c r="D2780" s="376">
        <v>19.559999999999999</v>
      </c>
    </row>
    <row r="2781" spans="1:4">
      <c r="A2781" s="373">
        <v>40375</v>
      </c>
      <c r="B2781" s="374" t="s">
        <v>3224</v>
      </c>
      <c r="C2781" s="375" t="s">
        <v>731</v>
      </c>
      <c r="D2781" s="376">
        <v>219.42</v>
      </c>
    </row>
    <row r="2782" spans="1:4">
      <c r="A2782" s="373">
        <v>1893</v>
      </c>
      <c r="B2782" s="374" t="s">
        <v>3225</v>
      </c>
      <c r="C2782" s="375" t="s">
        <v>731</v>
      </c>
      <c r="D2782" s="376">
        <v>5.0999999999999996</v>
      </c>
    </row>
    <row r="2783" spans="1:4">
      <c r="A2783" s="373">
        <v>1902</v>
      </c>
      <c r="B2783" s="374" t="s">
        <v>3226</v>
      </c>
      <c r="C2783" s="375" t="s">
        <v>731</v>
      </c>
      <c r="D2783" s="376">
        <v>3.71</v>
      </c>
    </row>
    <row r="2784" spans="1:4">
      <c r="A2784" s="373">
        <v>1901</v>
      </c>
      <c r="B2784" s="374" t="s">
        <v>3227</v>
      </c>
      <c r="C2784" s="375" t="s">
        <v>731</v>
      </c>
      <c r="D2784" s="376">
        <v>1.1599999999999999</v>
      </c>
    </row>
    <row r="2785" spans="1:4">
      <c r="A2785" s="373">
        <v>1892</v>
      </c>
      <c r="B2785" s="374" t="s">
        <v>3228</v>
      </c>
      <c r="C2785" s="375" t="s">
        <v>731</v>
      </c>
      <c r="D2785" s="376">
        <v>2.39</v>
      </c>
    </row>
    <row r="2786" spans="1:4">
      <c r="A2786" s="373">
        <v>1907</v>
      </c>
      <c r="B2786" s="374" t="s">
        <v>3229</v>
      </c>
      <c r="C2786" s="375" t="s">
        <v>731</v>
      </c>
      <c r="D2786" s="376">
        <v>16.43</v>
      </c>
    </row>
    <row r="2787" spans="1:4">
      <c r="A2787" s="373">
        <v>1894</v>
      </c>
      <c r="B2787" s="374" t="s">
        <v>3230</v>
      </c>
      <c r="C2787" s="375" t="s">
        <v>731</v>
      </c>
      <c r="D2787" s="376">
        <v>7.39</v>
      </c>
    </row>
    <row r="2788" spans="1:4">
      <c r="A2788" s="373">
        <v>1891</v>
      </c>
      <c r="B2788" s="374" t="s">
        <v>3231</v>
      </c>
      <c r="C2788" s="375" t="s">
        <v>731</v>
      </c>
      <c r="D2788" s="376">
        <v>1.71</v>
      </c>
    </row>
    <row r="2789" spans="1:4">
      <c r="A2789" s="373">
        <v>1896</v>
      </c>
      <c r="B2789" s="374" t="s">
        <v>3232</v>
      </c>
      <c r="C2789" s="375" t="s">
        <v>731</v>
      </c>
      <c r="D2789" s="376">
        <v>22.06</v>
      </c>
    </row>
    <row r="2790" spans="1:4">
      <c r="A2790" s="373">
        <v>1895</v>
      </c>
      <c r="B2790" s="374" t="s">
        <v>3233</v>
      </c>
      <c r="C2790" s="375" t="s">
        <v>731</v>
      </c>
      <c r="D2790" s="376">
        <v>38.770000000000003</v>
      </c>
    </row>
    <row r="2791" spans="1:4">
      <c r="A2791" s="373">
        <v>2641</v>
      </c>
      <c r="B2791" s="374" t="s">
        <v>3234</v>
      </c>
      <c r="C2791" s="375" t="s">
        <v>731</v>
      </c>
      <c r="D2791" s="376">
        <v>30.64</v>
      </c>
    </row>
    <row r="2792" spans="1:4">
      <c r="A2792" s="373">
        <v>2636</v>
      </c>
      <c r="B2792" s="374" t="s">
        <v>3235</v>
      </c>
      <c r="C2792" s="375" t="s">
        <v>731</v>
      </c>
      <c r="D2792" s="376">
        <v>1.97</v>
      </c>
    </row>
    <row r="2793" spans="1:4">
      <c r="A2793" s="373">
        <v>2637</v>
      </c>
      <c r="B2793" s="374" t="s">
        <v>3236</v>
      </c>
      <c r="C2793" s="375" t="s">
        <v>731</v>
      </c>
      <c r="D2793" s="376">
        <v>2.1</v>
      </c>
    </row>
    <row r="2794" spans="1:4">
      <c r="A2794" s="373">
        <v>2638</v>
      </c>
      <c r="B2794" s="374" t="s">
        <v>3237</v>
      </c>
      <c r="C2794" s="375" t="s">
        <v>731</v>
      </c>
      <c r="D2794" s="376">
        <v>2.44</v>
      </c>
    </row>
    <row r="2795" spans="1:4">
      <c r="A2795" s="373">
        <v>2639</v>
      </c>
      <c r="B2795" s="374" t="s">
        <v>3238</v>
      </c>
      <c r="C2795" s="375" t="s">
        <v>731</v>
      </c>
      <c r="D2795" s="376">
        <v>4.33</v>
      </c>
    </row>
    <row r="2796" spans="1:4">
      <c r="A2796" s="373">
        <v>2644</v>
      </c>
      <c r="B2796" s="374" t="s">
        <v>3239</v>
      </c>
      <c r="C2796" s="375" t="s">
        <v>731</v>
      </c>
      <c r="D2796" s="376">
        <v>6.27</v>
      </c>
    </row>
    <row r="2797" spans="1:4">
      <c r="A2797" s="373">
        <v>2643</v>
      </c>
      <c r="B2797" s="374" t="s">
        <v>3240</v>
      </c>
      <c r="C2797" s="375" t="s">
        <v>731</v>
      </c>
      <c r="D2797" s="376">
        <v>8.74</v>
      </c>
    </row>
    <row r="2798" spans="1:4">
      <c r="A2798" s="373">
        <v>2640</v>
      </c>
      <c r="B2798" s="374" t="s">
        <v>3241</v>
      </c>
      <c r="C2798" s="375" t="s">
        <v>731</v>
      </c>
      <c r="D2798" s="376">
        <v>12.75</v>
      </c>
    </row>
    <row r="2799" spans="1:4">
      <c r="A2799" s="373">
        <v>2642</v>
      </c>
      <c r="B2799" s="374" t="s">
        <v>3242</v>
      </c>
      <c r="C2799" s="375" t="s">
        <v>731</v>
      </c>
      <c r="D2799" s="376">
        <v>19.41</v>
      </c>
    </row>
    <row r="2800" spans="1:4">
      <c r="A2800" s="373">
        <v>39310</v>
      </c>
      <c r="B2800" s="374" t="s">
        <v>3243</v>
      </c>
      <c r="C2800" s="375" t="s">
        <v>731</v>
      </c>
      <c r="D2800" s="376">
        <v>21.42</v>
      </c>
    </row>
    <row r="2801" spans="1:4">
      <c r="A2801" s="373">
        <v>39311</v>
      </c>
      <c r="B2801" s="374" t="s">
        <v>3244</v>
      </c>
      <c r="C2801" s="375" t="s">
        <v>731</v>
      </c>
      <c r="D2801" s="376">
        <v>32.200000000000003</v>
      </c>
    </row>
    <row r="2802" spans="1:4">
      <c r="A2802" s="373">
        <v>39855</v>
      </c>
      <c r="B2802" s="374" t="s">
        <v>3245</v>
      </c>
      <c r="C2802" s="375" t="s">
        <v>731</v>
      </c>
      <c r="D2802" s="376">
        <v>2.79</v>
      </c>
    </row>
    <row r="2803" spans="1:4">
      <c r="A2803" s="373">
        <v>39856</v>
      </c>
      <c r="B2803" s="374" t="s">
        <v>3246</v>
      </c>
      <c r="C2803" s="375" t="s">
        <v>731</v>
      </c>
      <c r="D2803" s="376">
        <v>6.58</v>
      </c>
    </row>
    <row r="2804" spans="1:4">
      <c r="A2804" s="373">
        <v>39857</v>
      </c>
      <c r="B2804" s="374" t="s">
        <v>3247</v>
      </c>
      <c r="C2804" s="375" t="s">
        <v>731</v>
      </c>
      <c r="D2804" s="376">
        <v>10.65</v>
      </c>
    </row>
    <row r="2805" spans="1:4">
      <c r="A2805" s="373">
        <v>39858</v>
      </c>
      <c r="B2805" s="374" t="s">
        <v>3248</v>
      </c>
      <c r="C2805" s="375" t="s">
        <v>731</v>
      </c>
      <c r="D2805" s="376">
        <v>23.64</v>
      </c>
    </row>
    <row r="2806" spans="1:4">
      <c r="A2806" s="373">
        <v>39859</v>
      </c>
      <c r="B2806" s="374" t="s">
        <v>3249</v>
      </c>
      <c r="C2806" s="375" t="s">
        <v>731</v>
      </c>
      <c r="D2806" s="376">
        <v>36.450000000000003</v>
      </c>
    </row>
    <row r="2807" spans="1:4">
      <c r="A2807" s="373">
        <v>39860</v>
      </c>
      <c r="B2807" s="374" t="s">
        <v>3250</v>
      </c>
      <c r="C2807" s="375" t="s">
        <v>731</v>
      </c>
      <c r="D2807" s="376">
        <v>55.93</v>
      </c>
    </row>
    <row r="2808" spans="1:4">
      <c r="A2808" s="373">
        <v>39861</v>
      </c>
      <c r="B2808" s="374" t="s">
        <v>3251</v>
      </c>
      <c r="C2808" s="375" t="s">
        <v>731</v>
      </c>
      <c r="D2808" s="376">
        <v>159.69</v>
      </c>
    </row>
    <row r="2809" spans="1:4">
      <c r="A2809" s="373">
        <v>3867</v>
      </c>
      <c r="B2809" s="374" t="s">
        <v>3252</v>
      </c>
      <c r="C2809" s="375" t="s">
        <v>731</v>
      </c>
      <c r="D2809" s="376">
        <v>83.74</v>
      </c>
    </row>
    <row r="2810" spans="1:4">
      <c r="A2810" s="373">
        <v>3861</v>
      </c>
      <c r="B2810" s="374" t="s">
        <v>3253</v>
      </c>
      <c r="C2810" s="375" t="s">
        <v>731</v>
      </c>
      <c r="D2810" s="376">
        <v>0.87</v>
      </c>
    </row>
    <row r="2811" spans="1:4">
      <c r="A2811" s="373">
        <v>3904</v>
      </c>
      <c r="B2811" s="374" t="s">
        <v>3254</v>
      </c>
      <c r="C2811" s="375" t="s">
        <v>731</v>
      </c>
      <c r="D2811" s="376">
        <v>0.92</v>
      </c>
    </row>
    <row r="2812" spans="1:4">
      <c r="A2812" s="373">
        <v>3903</v>
      </c>
      <c r="B2812" s="374" t="s">
        <v>3255</v>
      </c>
      <c r="C2812" s="375" t="s">
        <v>731</v>
      </c>
      <c r="D2812" s="376">
        <v>2.25</v>
      </c>
    </row>
    <row r="2813" spans="1:4">
      <c r="A2813" s="373">
        <v>3862</v>
      </c>
      <c r="B2813" s="374" t="s">
        <v>3256</v>
      </c>
      <c r="C2813" s="375" t="s">
        <v>731</v>
      </c>
      <c r="D2813" s="376">
        <v>4.78</v>
      </c>
    </row>
    <row r="2814" spans="1:4">
      <c r="A2814" s="373">
        <v>3863</v>
      </c>
      <c r="B2814" s="374" t="s">
        <v>3257</v>
      </c>
      <c r="C2814" s="375" t="s">
        <v>731</v>
      </c>
      <c r="D2814" s="376">
        <v>4.9000000000000004</v>
      </c>
    </row>
    <row r="2815" spans="1:4">
      <c r="A2815" s="373">
        <v>3864</v>
      </c>
      <c r="B2815" s="374" t="s">
        <v>3258</v>
      </c>
      <c r="C2815" s="375" t="s">
        <v>731</v>
      </c>
      <c r="D2815" s="376">
        <v>15.02</v>
      </c>
    </row>
    <row r="2816" spans="1:4">
      <c r="A2816" s="373">
        <v>3865</v>
      </c>
      <c r="B2816" s="374" t="s">
        <v>3259</v>
      </c>
      <c r="C2816" s="375" t="s">
        <v>731</v>
      </c>
      <c r="D2816" s="376">
        <v>21.96</v>
      </c>
    </row>
    <row r="2817" spans="1:4">
      <c r="A2817" s="373">
        <v>3866</v>
      </c>
      <c r="B2817" s="374" t="s">
        <v>3260</v>
      </c>
      <c r="C2817" s="375" t="s">
        <v>731</v>
      </c>
      <c r="D2817" s="376">
        <v>49.31</v>
      </c>
    </row>
    <row r="2818" spans="1:4">
      <c r="A2818" s="373">
        <v>3878</v>
      </c>
      <c r="B2818" s="374" t="s">
        <v>3261</v>
      </c>
      <c r="C2818" s="375" t="s">
        <v>731</v>
      </c>
      <c r="D2818" s="376">
        <v>13.45</v>
      </c>
    </row>
    <row r="2819" spans="1:4">
      <c r="A2819" s="373">
        <v>3883</v>
      </c>
      <c r="B2819" s="374" t="s">
        <v>13865</v>
      </c>
      <c r="C2819" s="375" t="s">
        <v>731</v>
      </c>
      <c r="D2819" s="376">
        <v>1.72</v>
      </c>
    </row>
    <row r="2820" spans="1:4">
      <c r="A2820" s="373">
        <v>3876</v>
      </c>
      <c r="B2820" s="374" t="s">
        <v>13866</v>
      </c>
      <c r="C2820" s="375" t="s">
        <v>731</v>
      </c>
      <c r="D2820" s="376">
        <v>5.35</v>
      </c>
    </row>
    <row r="2821" spans="1:4">
      <c r="A2821" s="373">
        <v>3884</v>
      </c>
      <c r="B2821" s="374" t="s">
        <v>13867</v>
      </c>
      <c r="C2821" s="375" t="s">
        <v>731</v>
      </c>
      <c r="D2821" s="376">
        <v>2.72</v>
      </c>
    </row>
    <row r="2822" spans="1:4">
      <c r="A2822" s="373">
        <v>12892</v>
      </c>
      <c r="B2822" s="374" t="s">
        <v>3262</v>
      </c>
      <c r="C2822" s="375" t="s">
        <v>1132</v>
      </c>
      <c r="D2822" s="376">
        <v>13.5</v>
      </c>
    </row>
    <row r="2823" spans="1:4">
      <c r="A2823" s="373">
        <v>38447</v>
      </c>
      <c r="B2823" s="374" t="s">
        <v>13868</v>
      </c>
      <c r="C2823" s="375" t="s">
        <v>731</v>
      </c>
      <c r="D2823" s="376">
        <v>99.82</v>
      </c>
    </row>
    <row r="2824" spans="1:4">
      <c r="A2824" s="373">
        <v>36320</v>
      </c>
      <c r="B2824" s="374" t="s">
        <v>13869</v>
      </c>
      <c r="C2824" s="375" t="s">
        <v>731</v>
      </c>
      <c r="D2824" s="376">
        <v>2.68</v>
      </c>
    </row>
    <row r="2825" spans="1:4">
      <c r="A2825" s="373">
        <v>36324</v>
      </c>
      <c r="B2825" s="374" t="s">
        <v>13870</v>
      </c>
      <c r="C2825" s="375" t="s">
        <v>731</v>
      </c>
      <c r="D2825" s="376">
        <v>2.4500000000000002</v>
      </c>
    </row>
    <row r="2826" spans="1:4">
      <c r="A2826" s="373">
        <v>38441</v>
      </c>
      <c r="B2826" s="374" t="s">
        <v>13871</v>
      </c>
      <c r="C2826" s="375" t="s">
        <v>731</v>
      </c>
      <c r="D2826" s="376">
        <v>4.38</v>
      </c>
    </row>
    <row r="2827" spans="1:4">
      <c r="A2827" s="373">
        <v>38442</v>
      </c>
      <c r="B2827" s="374" t="s">
        <v>13872</v>
      </c>
      <c r="C2827" s="375" t="s">
        <v>731</v>
      </c>
      <c r="D2827" s="376">
        <v>12.48</v>
      </c>
    </row>
    <row r="2828" spans="1:4">
      <c r="A2828" s="373">
        <v>38443</v>
      </c>
      <c r="B2828" s="374" t="s">
        <v>13873</v>
      </c>
      <c r="C2828" s="375" t="s">
        <v>731</v>
      </c>
      <c r="D2828" s="376">
        <v>15.13</v>
      </c>
    </row>
    <row r="2829" spans="1:4">
      <c r="A2829" s="373">
        <v>38444</v>
      </c>
      <c r="B2829" s="374" t="s">
        <v>13874</v>
      </c>
      <c r="C2829" s="375" t="s">
        <v>731</v>
      </c>
      <c r="D2829" s="376">
        <v>25.41</v>
      </c>
    </row>
    <row r="2830" spans="1:4">
      <c r="A2830" s="373">
        <v>38445</v>
      </c>
      <c r="B2830" s="374" t="s">
        <v>13875</v>
      </c>
      <c r="C2830" s="375" t="s">
        <v>731</v>
      </c>
      <c r="D2830" s="376">
        <v>47.12</v>
      </c>
    </row>
    <row r="2831" spans="1:4">
      <c r="A2831" s="373">
        <v>38446</v>
      </c>
      <c r="B2831" s="374" t="s">
        <v>13876</v>
      </c>
      <c r="C2831" s="375" t="s">
        <v>731</v>
      </c>
      <c r="D2831" s="376">
        <v>77.13</v>
      </c>
    </row>
    <row r="2832" spans="1:4">
      <c r="A2832" s="373">
        <v>3837</v>
      </c>
      <c r="B2832" s="374" t="s">
        <v>3263</v>
      </c>
      <c r="C2832" s="375" t="s">
        <v>731</v>
      </c>
      <c r="D2832" s="376">
        <v>47.83</v>
      </c>
    </row>
    <row r="2833" spans="1:4">
      <c r="A2833" s="373">
        <v>3845</v>
      </c>
      <c r="B2833" s="374" t="s">
        <v>3264</v>
      </c>
      <c r="C2833" s="375" t="s">
        <v>731</v>
      </c>
      <c r="D2833" s="376">
        <v>17.47</v>
      </c>
    </row>
    <row r="2834" spans="1:4">
      <c r="A2834" s="373">
        <v>11045</v>
      </c>
      <c r="B2834" s="374" t="s">
        <v>3265</v>
      </c>
      <c r="C2834" s="375" t="s">
        <v>731</v>
      </c>
      <c r="D2834" s="376">
        <v>33.71</v>
      </c>
    </row>
    <row r="2835" spans="1:4">
      <c r="A2835" s="373">
        <v>20170</v>
      </c>
      <c r="B2835" s="374" t="s">
        <v>13877</v>
      </c>
      <c r="C2835" s="375" t="s">
        <v>731</v>
      </c>
      <c r="D2835" s="376">
        <v>15.54</v>
      </c>
    </row>
    <row r="2836" spans="1:4">
      <c r="A2836" s="373">
        <v>20171</v>
      </c>
      <c r="B2836" s="374" t="s">
        <v>13878</v>
      </c>
      <c r="C2836" s="375" t="s">
        <v>731</v>
      </c>
      <c r="D2836" s="376">
        <v>44.8</v>
      </c>
    </row>
    <row r="2837" spans="1:4">
      <c r="A2837" s="373">
        <v>20167</v>
      </c>
      <c r="B2837" s="374" t="s">
        <v>13879</v>
      </c>
      <c r="C2837" s="375" t="s">
        <v>731</v>
      </c>
      <c r="D2837" s="376">
        <v>5.63</v>
      </c>
    </row>
    <row r="2838" spans="1:4">
      <c r="A2838" s="373">
        <v>20168</v>
      </c>
      <c r="B2838" s="374" t="s">
        <v>13880</v>
      </c>
      <c r="C2838" s="375" t="s">
        <v>731</v>
      </c>
      <c r="D2838" s="376">
        <v>11.59</v>
      </c>
    </row>
    <row r="2839" spans="1:4">
      <c r="A2839" s="373">
        <v>20169</v>
      </c>
      <c r="B2839" s="374" t="s">
        <v>13881</v>
      </c>
      <c r="C2839" s="375" t="s">
        <v>731</v>
      </c>
      <c r="D2839" s="376">
        <v>13.53</v>
      </c>
    </row>
    <row r="2840" spans="1:4">
      <c r="A2840" s="373">
        <v>3899</v>
      </c>
      <c r="B2840" s="374" t="s">
        <v>3266</v>
      </c>
      <c r="C2840" s="375" t="s">
        <v>731</v>
      </c>
      <c r="D2840" s="376">
        <v>7.51</v>
      </c>
    </row>
    <row r="2841" spans="1:4">
      <c r="A2841" s="373">
        <v>38676</v>
      </c>
      <c r="B2841" s="374" t="s">
        <v>3267</v>
      </c>
      <c r="C2841" s="375" t="s">
        <v>731</v>
      </c>
      <c r="D2841" s="376">
        <v>37.549999999999997</v>
      </c>
    </row>
    <row r="2842" spans="1:4">
      <c r="A2842" s="373">
        <v>3897</v>
      </c>
      <c r="B2842" s="374" t="s">
        <v>3268</v>
      </c>
      <c r="C2842" s="375" t="s">
        <v>731</v>
      </c>
      <c r="D2842" s="376">
        <v>1.83</v>
      </c>
    </row>
    <row r="2843" spans="1:4">
      <c r="A2843" s="373">
        <v>3875</v>
      </c>
      <c r="B2843" s="374" t="s">
        <v>3269</v>
      </c>
      <c r="C2843" s="375" t="s">
        <v>731</v>
      </c>
      <c r="D2843" s="376">
        <v>3.78</v>
      </c>
    </row>
    <row r="2844" spans="1:4">
      <c r="A2844" s="373">
        <v>3898</v>
      </c>
      <c r="B2844" s="374" t="s">
        <v>3270</v>
      </c>
      <c r="C2844" s="375" t="s">
        <v>731</v>
      </c>
      <c r="D2844" s="376">
        <v>7.68</v>
      </c>
    </row>
    <row r="2845" spans="1:4">
      <c r="A2845" s="373">
        <v>3855</v>
      </c>
      <c r="B2845" s="374" t="s">
        <v>3271</v>
      </c>
      <c r="C2845" s="375" t="s">
        <v>731</v>
      </c>
      <c r="D2845" s="376">
        <v>5.81</v>
      </c>
    </row>
    <row r="2846" spans="1:4">
      <c r="A2846" s="373">
        <v>3874</v>
      </c>
      <c r="B2846" s="374" t="s">
        <v>3272</v>
      </c>
      <c r="C2846" s="375" t="s">
        <v>731</v>
      </c>
      <c r="D2846" s="376">
        <v>6.73</v>
      </c>
    </row>
    <row r="2847" spans="1:4">
      <c r="A2847" s="373">
        <v>3870</v>
      </c>
      <c r="B2847" s="374" t="s">
        <v>3273</v>
      </c>
      <c r="C2847" s="375" t="s">
        <v>731</v>
      </c>
      <c r="D2847" s="376">
        <v>7.38</v>
      </c>
    </row>
    <row r="2848" spans="1:4">
      <c r="A2848" s="373">
        <v>38678</v>
      </c>
      <c r="B2848" s="374" t="s">
        <v>3274</v>
      </c>
      <c r="C2848" s="375" t="s">
        <v>731</v>
      </c>
      <c r="D2848" s="376">
        <v>19.54</v>
      </c>
    </row>
    <row r="2849" spans="1:4">
      <c r="A2849" s="373">
        <v>3859</v>
      </c>
      <c r="B2849" s="374" t="s">
        <v>3275</v>
      </c>
      <c r="C2849" s="375" t="s">
        <v>731</v>
      </c>
      <c r="D2849" s="376">
        <v>1.49</v>
      </c>
    </row>
    <row r="2850" spans="1:4">
      <c r="A2850" s="373">
        <v>3856</v>
      </c>
      <c r="B2850" s="374" t="s">
        <v>3276</v>
      </c>
      <c r="C2850" s="375" t="s">
        <v>731</v>
      </c>
      <c r="D2850" s="376">
        <v>2.06</v>
      </c>
    </row>
    <row r="2851" spans="1:4">
      <c r="A2851" s="373">
        <v>3906</v>
      </c>
      <c r="B2851" s="374" t="s">
        <v>3277</v>
      </c>
      <c r="C2851" s="375" t="s">
        <v>731</v>
      </c>
      <c r="D2851" s="376">
        <v>1.7</v>
      </c>
    </row>
    <row r="2852" spans="1:4">
      <c r="A2852" s="373">
        <v>3860</v>
      </c>
      <c r="B2852" s="374" t="s">
        <v>3278</v>
      </c>
      <c r="C2852" s="375" t="s">
        <v>731</v>
      </c>
      <c r="D2852" s="376">
        <v>5.0599999999999996</v>
      </c>
    </row>
    <row r="2853" spans="1:4">
      <c r="A2853" s="373">
        <v>3905</v>
      </c>
      <c r="B2853" s="374" t="s">
        <v>3279</v>
      </c>
      <c r="C2853" s="375" t="s">
        <v>731</v>
      </c>
      <c r="D2853" s="376">
        <v>11.61</v>
      </c>
    </row>
    <row r="2854" spans="1:4">
      <c r="A2854" s="373">
        <v>3871</v>
      </c>
      <c r="B2854" s="374" t="s">
        <v>3280</v>
      </c>
      <c r="C2854" s="375" t="s">
        <v>731</v>
      </c>
      <c r="D2854" s="376">
        <v>20.54</v>
      </c>
    </row>
    <row r="2855" spans="1:4" ht="30">
      <c r="A2855" s="373">
        <v>39292</v>
      </c>
      <c r="B2855" s="374" t="s">
        <v>13882</v>
      </c>
      <c r="C2855" s="375" t="s">
        <v>731</v>
      </c>
      <c r="D2855" s="376">
        <v>7.46</v>
      </c>
    </row>
    <row r="2856" spans="1:4" ht="30">
      <c r="A2856" s="373">
        <v>39293</v>
      </c>
      <c r="B2856" s="374" t="s">
        <v>13883</v>
      </c>
      <c r="C2856" s="375" t="s">
        <v>731</v>
      </c>
      <c r="D2856" s="376">
        <v>11.6</v>
      </c>
    </row>
    <row r="2857" spans="1:4" ht="30">
      <c r="A2857" s="373">
        <v>39294</v>
      </c>
      <c r="B2857" s="374" t="s">
        <v>13884</v>
      </c>
      <c r="C2857" s="375" t="s">
        <v>731</v>
      </c>
      <c r="D2857" s="376">
        <v>12.4</v>
      </c>
    </row>
    <row r="2858" spans="1:4" ht="30">
      <c r="A2858" s="373">
        <v>39295</v>
      </c>
      <c r="B2858" s="374" t="s">
        <v>13885</v>
      </c>
      <c r="C2858" s="375" t="s">
        <v>731</v>
      </c>
      <c r="D2858" s="376">
        <v>17.05</v>
      </c>
    </row>
    <row r="2859" spans="1:4" ht="30">
      <c r="A2859" s="373">
        <v>39296</v>
      </c>
      <c r="B2859" s="374" t="s">
        <v>13886</v>
      </c>
      <c r="C2859" s="375" t="s">
        <v>731</v>
      </c>
      <c r="D2859" s="376">
        <v>6.8</v>
      </c>
    </row>
    <row r="2860" spans="1:4" ht="30">
      <c r="A2860" s="373">
        <v>39297</v>
      </c>
      <c r="B2860" s="374" t="s">
        <v>13887</v>
      </c>
      <c r="C2860" s="375" t="s">
        <v>731</v>
      </c>
      <c r="D2860" s="376">
        <v>9.23</v>
      </c>
    </row>
    <row r="2861" spans="1:4" ht="30">
      <c r="A2861" s="373">
        <v>39298</v>
      </c>
      <c r="B2861" s="374" t="s">
        <v>13888</v>
      </c>
      <c r="C2861" s="375" t="s">
        <v>731</v>
      </c>
      <c r="D2861" s="376">
        <v>17.72</v>
      </c>
    </row>
    <row r="2862" spans="1:4" ht="30">
      <c r="A2862" s="373">
        <v>39299</v>
      </c>
      <c r="B2862" s="374" t="s">
        <v>13889</v>
      </c>
      <c r="C2862" s="375" t="s">
        <v>731</v>
      </c>
      <c r="D2862" s="376">
        <v>21</v>
      </c>
    </row>
    <row r="2863" spans="1:4" ht="30">
      <c r="A2863" s="373">
        <v>39308</v>
      </c>
      <c r="B2863" s="374" t="s">
        <v>13890</v>
      </c>
      <c r="C2863" s="375" t="s">
        <v>731</v>
      </c>
      <c r="D2863" s="376">
        <v>5.68</v>
      </c>
    </row>
    <row r="2864" spans="1:4" ht="30">
      <c r="A2864" s="373">
        <v>39309</v>
      </c>
      <c r="B2864" s="374" t="s">
        <v>13891</v>
      </c>
      <c r="C2864" s="375" t="s">
        <v>731</v>
      </c>
      <c r="D2864" s="376">
        <v>6.47</v>
      </c>
    </row>
    <row r="2865" spans="1:4">
      <c r="A2865" s="373">
        <v>37429</v>
      </c>
      <c r="B2865" s="374" t="s">
        <v>3281</v>
      </c>
      <c r="C2865" s="375" t="s">
        <v>731</v>
      </c>
      <c r="D2865" s="376">
        <v>2901.8</v>
      </c>
    </row>
    <row r="2866" spans="1:4">
      <c r="A2866" s="373">
        <v>37426</v>
      </c>
      <c r="B2866" s="374" t="s">
        <v>3282</v>
      </c>
      <c r="C2866" s="375" t="s">
        <v>731</v>
      </c>
      <c r="D2866" s="376">
        <v>27.91</v>
      </c>
    </row>
    <row r="2867" spans="1:4">
      <c r="A2867" s="373">
        <v>37427</v>
      </c>
      <c r="B2867" s="374" t="s">
        <v>3283</v>
      </c>
      <c r="C2867" s="375" t="s">
        <v>731</v>
      </c>
      <c r="D2867" s="376">
        <v>66.58</v>
      </c>
    </row>
    <row r="2868" spans="1:4">
      <c r="A2868" s="373">
        <v>37424</v>
      </c>
      <c r="B2868" s="374" t="s">
        <v>3284</v>
      </c>
      <c r="C2868" s="375" t="s">
        <v>731</v>
      </c>
      <c r="D2868" s="376">
        <v>12.83</v>
      </c>
    </row>
    <row r="2869" spans="1:4">
      <c r="A2869" s="373">
        <v>37428</v>
      </c>
      <c r="B2869" s="374" t="s">
        <v>3285</v>
      </c>
      <c r="C2869" s="375" t="s">
        <v>731</v>
      </c>
      <c r="D2869" s="376">
        <v>229.47</v>
      </c>
    </row>
    <row r="2870" spans="1:4">
      <c r="A2870" s="373">
        <v>37425</v>
      </c>
      <c r="B2870" s="374" t="s">
        <v>3286</v>
      </c>
      <c r="C2870" s="375" t="s">
        <v>731</v>
      </c>
      <c r="D2870" s="376">
        <v>13.82</v>
      </c>
    </row>
    <row r="2871" spans="1:4" ht="30">
      <c r="A2871" s="373">
        <v>11519</v>
      </c>
      <c r="B2871" s="374" t="s">
        <v>3287</v>
      </c>
      <c r="C2871" s="375" t="s">
        <v>1132</v>
      </c>
      <c r="D2871" s="376">
        <v>56.8</v>
      </c>
    </row>
    <row r="2872" spans="1:4" ht="30">
      <c r="A2872" s="373">
        <v>11520</v>
      </c>
      <c r="B2872" s="374" t="s">
        <v>3288</v>
      </c>
      <c r="C2872" s="375" t="s">
        <v>1132</v>
      </c>
      <c r="D2872" s="376">
        <v>26.26</v>
      </c>
    </row>
    <row r="2873" spans="1:4">
      <c r="A2873" s="373">
        <v>11518</v>
      </c>
      <c r="B2873" s="374" t="s">
        <v>3289</v>
      </c>
      <c r="C2873" s="375" t="s">
        <v>1132</v>
      </c>
      <c r="D2873" s="376">
        <v>95.49</v>
      </c>
    </row>
    <row r="2874" spans="1:4">
      <c r="A2874" s="373">
        <v>38473</v>
      </c>
      <c r="B2874" s="374" t="s">
        <v>3290</v>
      </c>
      <c r="C2874" s="375" t="s">
        <v>731</v>
      </c>
      <c r="D2874" s="376">
        <v>180</v>
      </c>
    </row>
    <row r="2875" spans="1:4">
      <c r="A2875" s="373">
        <v>4244</v>
      </c>
      <c r="B2875" s="374" t="s">
        <v>13892</v>
      </c>
      <c r="C2875" s="375" t="s">
        <v>870</v>
      </c>
      <c r="D2875" s="376">
        <v>20.85</v>
      </c>
    </row>
    <row r="2876" spans="1:4">
      <c r="A2876" s="373">
        <v>40977</v>
      </c>
      <c r="B2876" s="374" t="s">
        <v>3291</v>
      </c>
      <c r="C2876" s="375" t="s">
        <v>872</v>
      </c>
      <c r="D2876" s="376">
        <v>3650.76</v>
      </c>
    </row>
    <row r="2877" spans="1:4" ht="30">
      <c r="A2877" s="373">
        <v>4115</v>
      </c>
      <c r="B2877" s="374" t="s">
        <v>3292</v>
      </c>
      <c r="C2877" s="375" t="s">
        <v>733</v>
      </c>
      <c r="D2877" s="376">
        <v>26.55</v>
      </c>
    </row>
    <row r="2878" spans="1:4" ht="30">
      <c r="A2878" s="373">
        <v>4119</v>
      </c>
      <c r="B2878" s="374" t="s">
        <v>3293</v>
      </c>
      <c r="C2878" s="375" t="s">
        <v>733</v>
      </c>
      <c r="D2878" s="376">
        <v>53.62</v>
      </c>
    </row>
    <row r="2879" spans="1:4" ht="30">
      <c r="A2879" s="373">
        <v>2794</v>
      </c>
      <c r="B2879" s="374" t="s">
        <v>3294</v>
      </c>
      <c r="C2879" s="375" t="s">
        <v>733</v>
      </c>
      <c r="D2879" s="376">
        <v>142.26</v>
      </c>
    </row>
    <row r="2880" spans="1:4" ht="30">
      <c r="A2880" s="373">
        <v>2788</v>
      </c>
      <c r="B2880" s="374" t="s">
        <v>3295</v>
      </c>
      <c r="C2880" s="375" t="s">
        <v>733</v>
      </c>
      <c r="D2880" s="376">
        <v>207.24</v>
      </c>
    </row>
    <row r="2881" spans="1:4">
      <c r="A2881" s="373">
        <v>4006</v>
      </c>
      <c r="B2881" s="374" t="s">
        <v>3296</v>
      </c>
      <c r="C2881" s="375" t="s">
        <v>868</v>
      </c>
      <c r="D2881" s="376">
        <v>1527.09</v>
      </c>
    </row>
    <row r="2882" spans="1:4">
      <c r="A2882" s="373">
        <v>36151</v>
      </c>
      <c r="B2882" s="374" t="s">
        <v>3297</v>
      </c>
      <c r="C2882" s="375" t="s">
        <v>731</v>
      </c>
      <c r="D2882" s="376">
        <v>30</v>
      </c>
    </row>
    <row r="2883" spans="1:4">
      <c r="A2883" s="373">
        <v>37457</v>
      </c>
      <c r="B2883" s="374" t="s">
        <v>3298</v>
      </c>
      <c r="C2883" s="375" t="s">
        <v>733</v>
      </c>
      <c r="D2883" s="376">
        <v>3.7</v>
      </c>
    </row>
    <row r="2884" spans="1:4">
      <c r="A2884" s="373">
        <v>37456</v>
      </c>
      <c r="B2884" s="374" t="s">
        <v>3299</v>
      </c>
      <c r="C2884" s="375" t="s">
        <v>733</v>
      </c>
      <c r="D2884" s="376">
        <v>1.95</v>
      </c>
    </row>
    <row r="2885" spans="1:4" ht="30">
      <c r="A2885" s="373">
        <v>37461</v>
      </c>
      <c r="B2885" s="374" t="s">
        <v>3300</v>
      </c>
      <c r="C2885" s="375" t="s">
        <v>733</v>
      </c>
      <c r="D2885" s="376">
        <v>13.74</v>
      </c>
    </row>
    <row r="2886" spans="1:4" ht="30">
      <c r="A2886" s="373">
        <v>37460</v>
      </c>
      <c r="B2886" s="374" t="s">
        <v>3301</v>
      </c>
      <c r="C2886" s="375" t="s">
        <v>733</v>
      </c>
      <c r="D2886" s="376">
        <v>18.760000000000002</v>
      </c>
    </row>
    <row r="2887" spans="1:4">
      <c r="A2887" s="373">
        <v>37458</v>
      </c>
      <c r="B2887" s="374" t="s">
        <v>3302</v>
      </c>
      <c r="C2887" s="375" t="s">
        <v>733</v>
      </c>
      <c r="D2887" s="376">
        <v>5.5</v>
      </c>
    </row>
    <row r="2888" spans="1:4">
      <c r="A2888" s="373">
        <v>37454</v>
      </c>
      <c r="B2888" s="374" t="s">
        <v>3303</v>
      </c>
      <c r="C2888" s="375" t="s">
        <v>733</v>
      </c>
      <c r="D2888" s="376">
        <v>1.44</v>
      </c>
    </row>
    <row r="2889" spans="1:4">
      <c r="A2889" s="373">
        <v>37455</v>
      </c>
      <c r="B2889" s="374" t="s">
        <v>3304</v>
      </c>
      <c r="C2889" s="375" t="s">
        <v>733</v>
      </c>
      <c r="D2889" s="376">
        <v>2.4300000000000002</v>
      </c>
    </row>
    <row r="2890" spans="1:4">
      <c r="A2890" s="373">
        <v>37459</v>
      </c>
      <c r="B2890" s="374" t="s">
        <v>3305</v>
      </c>
      <c r="C2890" s="375" t="s">
        <v>733</v>
      </c>
      <c r="D2890" s="376">
        <v>7.72</v>
      </c>
    </row>
    <row r="2891" spans="1:4" ht="30">
      <c r="A2891" s="373">
        <v>21029</v>
      </c>
      <c r="B2891" s="374" t="s">
        <v>3306</v>
      </c>
      <c r="C2891" s="375" t="s">
        <v>731</v>
      </c>
      <c r="D2891" s="376">
        <v>319</v>
      </c>
    </row>
    <row r="2892" spans="1:4" ht="30">
      <c r="A2892" s="373">
        <v>21030</v>
      </c>
      <c r="B2892" s="374" t="s">
        <v>3307</v>
      </c>
      <c r="C2892" s="375" t="s">
        <v>731</v>
      </c>
      <c r="D2892" s="376">
        <v>393.22</v>
      </c>
    </row>
    <row r="2893" spans="1:4" ht="30">
      <c r="A2893" s="373">
        <v>21031</v>
      </c>
      <c r="B2893" s="374" t="s">
        <v>3308</v>
      </c>
      <c r="C2893" s="375" t="s">
        <v>731</v>
      </c>
      <c r="D2893" s="376">
        <v>489.55</v>
      </c>
    </row>
    <row r="2894" spans="1:4" ht="30">
      <c r="A2894" s="373">
        <v>21032</v>
      </c>
      <c r="B2894" s="374" t="s">
        <v>3309</v>
      </c>
      <c r="C2894" s="375" t="s">
        <v>731</v>
      </c>
      <c r="D2894" s="376">
        <v>522.71</v>
      </c>
    </row>
    <row r="2895" spans="1:4" ht="30">
      <c r="A2895" s="373">
        <v>37527</v>
      </c>
      <c r="B2895" s="374" t="s">
        <v>3310</v>
      </c>
      <c r="C2895" s="375" t="s">
        <v>731</v>
      </c>
      <c r="D2895" s="376">
        <v>472.18</v>
      </c>
    </row>
    <row r="2896" spans="1:4" ht="30">
      <c r="A2896" s="373">
        <v>37528</v>
      </c>
      <c r="B2896" s="374" t="s">
        <v>3311</v>
      </c>
      <c r="C2896" s="375" t="s">
        <v>731</v>
      </c>
      <c r="D2896" s="376">
        <v>562.98</v>
      </c>
    </row>
    <row r="2897" spans="1:4" ht="30">
      <c r="A2897" s="373">
        <v>37529</v>
      </c>
      <c r="B2897" s="374" t="s">
        <v>3312</v>
      </c>
      <c r="C2897" s="375" t="s">
        <v>731</v>
      </c>
      <c r="D2897" s="376">
        <v>568.51</v>
      </c>
    </row>
    <row r="2898" spans="1:4" ht="30">
      <c r="A2898" s="373">
        <v>37530</v>
      </c>
      <c r="B2898" s="374" t="s">
        <v>3313</v>
      </c>
      <c r="C2898" s="375" t="s">
        <v>731</v>
      </c>
      <c r="D2898" s="376">
        <v>742.22</v>
      </c>
    </row>
    <row r="2899" spans="1:4" ht="30">
      <c r="A2899" s="373">
        <v>21034</v>
      </c>
      <c r="B2899" s="374" t="s">
        <v>3314</v>
      </c>
      <c r="C2899" s="375" t="s">
        <v>731</v>
      </c>
      <c r="D2899" s="376">
        <v>633.26</v>
      </c>
    </row>
    <row r="2900" spans="1:4" ht="30">
      <c r="A2900" s="373">
        <v>37531</v>
      </c>
      <c r="B2900" s="374" t="s">
        <v>3315</v>
      </c>
      <c r="C2900" s="375" t="s">
        <v>731</v>
      </c>
      <c r="D2900" s="376">
        <v>797.5</v>
      </c>
    </row>
    <row r="2901" spans="1:4" ht="30">
      <c r="A2901" s="373">
        <v>21036</v>
      </c>
      <c r="B2901" s="374" t="s">
        <v>3316</v>
      </c>
      <c r="C2901" s="375" t="s">
        <v>731</v>
      </c>
      <c r="D2901" s="376">
        <v>969.63</v>
      </c>
    </row>
    <row r="2902" spans="1:4" ht="30">
      <c r="A2902" s="373">
        <v>21037</v>
      </c>
      <c r="B2902" s="374" t="s">
        <v>3317</v>
      </c>
      <c r="C2902" s="375" t="s">
        <v>731</v>
      </c>
      <c r="D2902" s="376">
        <v>1105.44</v>
      </c>
    </row>
    <row r="2903" spans="1:4" ht="30">
      <c r="A2903" s="373">
        <v>20185</v>
      </c>
      <c r="B2903" s="374" t="s">
        <v>3318</v>
      </c>
      <c r="C2903" s="375" t="s">
        <v>733</v>
      </c>
      <c r="D2903" s="376">
        <v>22.34</v>
      </c>
    </row>
    <row r="2904" spans="1:4" ht="30">
      <c r="A2904" s="373">
        <v>20260</v>
      </c>
      <c r="B2904" s="374" t="s">
        <v>3319</v>
      </c>
      <c r="C2904" s="375" t="s">
        <v>731</v>
      </c>
      <c r="D2904" s="376">
        <v>17.96</v>
      </c>
    </row>
    <row r="2905" spans="1:4" ht="30">
      <c r="A2905" s="373">
        <v>37523</v>
      </c>
      <c r="B2905" s="374" t="s">
        <v>3320</v>
      </c>
      <c r="C2905" s="375" t="s">
        <v>731</v>
      </c>
      <c r="D2905" s="376">
        <v>469601.78</v>
      </c>
    </row>
    <row r="2906" spans="1:4" ht="30">
      <c r="A2906" s="373">
        <v>37515</v>
      </c>
      <c r="B2906" s="374" t="s">
        <v>3321</v>
      </c>
      <c r="C2906" s="375" t="s">
        <v>731</v>
      </c>
      <c r="D2906" s="376">
        <v>417500</v>
      </c>
    </row>
    <row r="2907" spans="1:4" ht="30">
      <c r="A2907" s="373">
        <v>12899</v>
      </c>
      <c r="B2907" s="374" t="s">
        <v>3322</v>
      </c>
      <c r="C2907" s="375" t="s">
        <v>731</v>
      </c>
      <c r="D2907" s="376">
        <v>114.55</v>
      </c>
    </row>
    <row r="2908" spans="1:4" ht="30">
      <c r="A2908" s="373">
        <v>12898</v>
      </c>
      <c r="B2908" s="374" t="s">
        <v>3323</v>
      </c>
      <c r="C2908" s="375" t="s">
        <v>731</v>
      </c>
      <c r="D2908" s="376">
        <v>181.71</v>
      </c>
    </row>
    <row r="2909" spans="1:4">
      <c r="A2909" s="373">
        <v>42528</v>
      </c>
      <c r="B2909" s="374" t="s">
        <v>3324</v>
      </c>
      <c r="C2909" s="375" t="s">
        <v>732</v>
      </c>
      <c r="D2909" s="376">
        <v>7.41</v>
      </c>
    </row>
    <row r="2910" spans="1:4">
      <c r="A2910" s="373">
        <v>39696</v>
      </c>
      <c r="B2910" s="374" t="s">
        <v>3325</v>
      </c>
      <c r="C2910" s="375" t="s">
        <v>732</v>
      </c>
      <c r="D2910" s="376">
        <v>5.21</v>
      </c>
    </row>
    <row r="2911" spans="1:4">
      <c r="A2911" s="373">
        <v>39700</v>
      </c>
      <c r="B2911" s="374" t="s">
        <v>3326</v>
      </c>
      <c r="C2911" s="375" t="s">
        <v>732</v>
      </c>
      <c r="D2911" s="376">
        <v>27.32</v>
      </c>
    </row>
    <row r="2912" spans="1:4" ht="30">
      <c r="A2912" s="373">
        <v>11621</v>
      </c>
      <c r="B2912" s="374" t="s">
        <v>3327</v>
      </c>
      <c r="C2912" s="375" t="s">
        <v>732</v>
      </c>
      <c r="D2912" s="376">
        <v>54.35</v>
      </c>
    </row>
    <row r="2913" spans="1:4" ht="30">
      <c r="A2913" s="373">
        <v>4014</v>
      </c>
      <c r="B2913" s="374" t="s">
        <v>3328</v>
      </c>
      <c r="C2913" s="375" t="s">
        <v>732</v>
      </c>
      <c r="D2913" s="376">
        <v>56.24</v>
      </c>
    </row>
    <row r="2914" spans="1:4" ht="30">
      <c r="A2914" s="373">
        <v>4015</v>
      </c>
      <c r="B2914" s="374" t="s">
        <v>3329</v>
      </c>
      <c r="C2914" s="375" t="s">
        <v>732</v>
      </c>
      <c r="D2914" s="376">
        <v>69.06</v>
      </c>
    </row>
    <row r="2915" spans="1:4" ht="30">
      <c r="A2915" s="373">
        <v>4017</v>
      </c>
      <c r="B2915" s="374" t="s">
        <v>3330</v>
      </c>
      <c r="C2915" s="375" t="s">
        <v>732</v>
      </c>
      <c r="D2915" s="376">
        <v>100.49</v>
      </c>
    </row>
    <row r="2916" spans="1:4" ht="30">
      <c r="A2916" s="373">
        <v>4016</v>
      </c>
      <c r="B2916" s="374" t="s">
        <v>3331</v>
      </c>
      <c r="C2916" s="375" t="s">
        <v>732</v>
      </c>
      <c r="D2916" s="376">
        <v>39.69</v>
      </c>
    </row>
    <row r="2917" spans="1:4">
      <c r="A2917" s="373">
        <v>39699</v>
      </c>
      <c r="B2917" s="374" t="s">
        <v>3332</v>
      </c>
      <c r="C2917" s="375" t="s">
        <v>732</v>
      </c>
      <c r="D2917" s="376">
        <v>17.940000000000001</v>
      </c>
    </row>
    <row r="2918" spans="1:4">
      <c r="A2918" s="373">
        <v>38544</v>
      </c>
      <c r="B2918" s="374" t="s">
        <v>3333</v>
      </c>
      <c r="C2918" s="375" t="s">
        <v>732</v>
      </c>
      <c r="D2918" s="376">
        <v>10.18</v>
      </c>
    </row>
    <row r="2919" spans="1:4">
      <c r="A2919" s="373">
        <v>38545</v>
      </c>
      <c r="B2919" s="374" t="s">
        <v>3334</v>
      </c>
      <c r="C2919" s="375" t="s">
        <v>732</v>
      </c>
      <c r="D2919" s="376">
        <v>6.54</v>
      </c>
    </row>
    <row r="2920" spans="1:4" ht="30">
      <c r="A2920" s="373">
        <v>42527</v>
      </c>
      <c r="B2920" s="374" t="s">
        <v>3335</v>
      </c>
      <c r="C2920" s="375" t="s">
        <v>732</v>
      </c>
      <c r="D2920" s="376">
        <v>19.57</v>
      </c>
    </row>
    <row r="2921" spans="1:4" ht="30">
      <c r="A2921" s="373">
        <v>39323</v>
      </c>
      <c r="B2921" s="374" t="s">
        <v>3336</v>
      </c>
      <c r="C2921" s="375" t="s">
        <v>732</v>
      </c>
      <c r="D2921" s="376">
        <v>24.97</v>
      </c>
    </row>
    <row r="2922" spans="1:4" ht="30">
      <c r="A2922" s="373">
        <v>626</v>
      </c>
      <c r="B2922" s="374" t="s">
        <v>3337</v>
      </c>
      <c r="C2922" s="375" t="s">
        <v>779</v>
      </c>
      <c r="D2922" s="376">
        <v>23.88</v>
      </c>
    </row>
    <row r="2923" spans="1:4">
      <c r="A2923" s="373">
        <v>44504</v>
      </c>
      <c r="B2923" s="374" t="s">
        <v>3338</v>
      </c>
      <c r="C2923" s="375" t="s">
        <v>732</v>
      </c>
      <c r="D2923" s="376">
        <v>14.64</v>
      </c>
    </row>
    <row r="2924" spans="1:4">
      <c r="A2924" s="373">
        <v>44505</v>
      </c>
      <c r="B2924" s="374" t="s">
        <v>3339</v>
      </c>
      <c r="C2924" s="375" t="s">
        <v>732</v>
      </c>
      <c r="D2924" s="376">
        <v>22.1</v>
      </c>
    </row>
    <row r="2925" spans="1:4">
      <c r="A2925" s="373">
        <v>44506</v>
      </c>
      <c r="B2925" s="374" t="s">
        <v>3340</v>
      </c>
      <c r="C2925" s="375" t="s">
        <v>732</v>
      </c>
      <c r="D2925" s="376">
        <v>23.45</v>
      </c>
    </row>
    <row r="2926" spans="1:4">
      <c r="A2926" s="373">
        <v>44507</v>
      </c>
      <c r="B2926" s="374" t="s">
        <v>3341</v>
      </c>
      <c r="C2926" s="375" t="s">
        <v>732</v>
      </c>
      <c r="D2926" s="376">
        <v>29.32</v>
      </c>
    </row>
    <row r="2927" spans="1:4">
      <c r="A2927" s="373">
        <v>44508</v>
      </c>
      <c r="B2927" s="374" t="s">
        <v>3342</v>
      </c>
      <c r="C2927" s="375" t="s">
        <v>732</v>
      </c>
      <c r="D2927" s="376">
        <v>43.97</v>
      </c>
    </row>
    <row r="2928" spans="1:4">
      <c r="A2928" s="373">
        <v>44509</v>
      </c>
      <c r="B2928" s="374" t="s">
        <v>3343</v>
      </c>
      <c r="C2928" s="375" t="s">
        <v>732</v>
      </c>
      <c r="D2928" s="376">
        <v>58.9</v>
      </c>
    </row>
    <row r="2929" spans="1:4">
      <c r="A2929" s="373">
        <v>44510</v>
      </c>
      <c r="B2929" s="374" t="s">
        <v>3344</v>
      </c>
      <c r="C2929" s="375" t="s">
        <v>732</v>
      </c>
      <c r="D2929" s="376">
        <v>73.14</v>
      </c>
    </row>
    <row r="2930" spans="1:4" ht="30">
      <c r="A2930" s="373">
        <v>44512</v>
      </c>
      <c r="B2930" s="374" t="s">
        <v>3345</v>
      </c>
      <c r="C2930" s="375" t="s">
        <v>732</v>
      </c>
      <c r="D2930" s="376">
        <v>16.32</v>
      </c>
    </row>
    <row r="2931" spans="1:4" ht="30">
      <c r="A2931" s="373">
        <v>44513</v>
      </c>
      <c r="B2931" s="374" t="s">
        <v>3346</v>
      </c>
      <c r="C2931" s="375" t="s">
        <v>732</v>
      </c>
      <c r="D2931" s="376">
        <v>23.04</v>
      </c>
    </row>
    <row r="2932" spans="1:4" ht="30">
      <c r="A2932" s="373">
        <v>44514</v>
      </c>
      <c r="B2932" s="374" t="s">
        <v>3347</v>
      </c>
      <c r="C2932" s="375" t="s">
        <v>732</v>
      </c>
      <c r="D2932" s="376">
        <v>26.12</v>
      </c>
    </row>
    <row r="2933" spans="1:4" ht="30">
      <c r="A2933" s="373">
        <v>44515</v>
      </c>
      <c r="B2933" s="374" t="s">
        <v>3348</v>
      </c>
      <c r="C2933" s="375" t="s">
        <v>732</v>
      </c>
      <c r="D2933" s="376">
        <v>32.07</v>
      </c>
    </row>
    <row r="2934" spans="1:4" ht="30">
      <c r="A2934" s="373">
        <v>44511</v>
      </c>
      <c r="B2934" s="374" t="s">
        <v>3349</v>
      </c>
      <c r="C2934" s="375" t="s">
        <v>732</v>
      </c>
      <c r="D2934" s="376">
        <v>47.48</v>
      </c>
    </row>
    <row r="2935" spans="1:4" ht="30">
      <c r="A2935" s="373">
        <v>44516</v>
      </c>
      <c r="B2935" s="374" t="s">
        <v>3350</v>
      </c>
      <c r="C2935" s="375" t="s">
        <v>732</v>
      </c>
      <c r="D2935" s="376">
        <v>64.16</v>
      </c>
    </row>
    <row r="2936" spans="1:4" ht="30">
      <c r="A2936" s="373">
        <v>44517</v>
      </c>
      <c r="B2936" s="374" t="s">
        <v>3351</v>
      </c>
      <c r="C2936" s="375" t="s">
        <v>732</v>
      </c>
      <c r="D2936" s="376">
        <v>80.03</v>
      </c>
    </row>
    <row r="2937" spans="1:4">
      <c r="A2937" s="373">
        <v>11479</v>
      </c>
      <c r="B2937" s="374" t="s">
        <v>3352</v>
      </c>
      <c r="C2937" s="375" t="s">
        <v>731</v>
      </c>
      <c r="D2937" s="376">
        <v>39.880000000000003</v>
      </c>
    </row>
    <row r="2938" spans="1:4">
      <c r="A2938" s="373">
        <v>11481</v>
      </c>
      <c r="B2938" s="374" t="s">
        <v>3353</v>
      </c>
      <c r="C2938" s="375" t="s">
        <v>731</v>
      </c>
      <c r="D2938" s="376">
        <v>36.08</v>
      </c>
    </row>
    <row r="2939" spans="1:4">
      <c r="A2939" s="373">
        <v>43609</v>
      </c>
      <c r="B2939" s="374" t="s">
        <v>3354</v>
      </c>
      <c r="C2939" s="375" t="s">
        <v>731</v>
      </c>
      <c r="D2939" s="376">
        <v>36.08</v>
      </c>
    </row>
    <row r="2940" spans="1:4">
      <c r="A2940" s="373">
        <v>11478</v>
      </c>
      <c r="B2940" s="374" t="s">
        <v>3355</v>
      </c>
      <c r="C2940" s="375" t="s">
        <v>731</v>
      </c>
      <c r="D2940" s="376">
        <v>68.430000000000007</v>
      </c>
    </row>
    <row r="2941" spans="1:4">
      <c r="A2941" s="373">
        <v>43608</v>
      </c>
      <c r="B2941" s="374" t="s">
        <v>3356</v>
      </c>
      <c r="C2941" s="375" t="s">
        <v>731</v>
      </c>
      <c r="D2941" s="376">
        <v>52.22</v>
      </c>
    </row>
    <row r="2942" spans="1:4">
      <c r="A2942" s="373">
        <v>11476</v>
      </c>
      <c r="B2942" s="374" t="s">
        <v>3357</v>
      </c>
      <c r="C2942" s="375" t="s">
        <v>731</v>
      </c>
      <c r="D2942" s="376">
        <v>52.22</v>
      </c>
    </row>
    <row r="2943" spans="1:4" ht="30">
      <c r="A2943" s="373">
        <v>40637</v>
      </c>
      <c r="B2943" s="374" t="s">
        <v>3358</v>
      </c>
      <c r="C2943" s="375" t="s">
        <v>731</v>
      </c>
      <c r="D2943" s="376">
        <v>725729.26</v>
      </c>
    </row>
    <row r="2944" spans="1:4">
      <c r="A2944" s="373">
        <v>13836</v>
      </c>
      <c r="B2944" s="374" t="s">
        <v>3359</v>
      </c>
      <c r="C2944" s="375" t="s">
        <v>731</v>
      </c>
      <c r="D2944" s="376">
        <v>68057.95</v>
      </c>
    </row>
    <row r="2945" spans="1:4" ht="30">
      <c r="A2945" s="373">
        <v>14534</v>
      </c>
      <c r="B2945" s="374" t="s">
        <v>3360</v>
      </c>
      <c r="C2945" s="375" t="s">
        <v>731</v>
      </c>
      <c r="D2945" s="376">
        <v>28490.86</v>
      </c>
    </row>
    <row r="2946" spans="1:4" ht="30">
      <c r="A2946" s="373">
        <v>14619</v>
      </c>
      <c r="B2946" s="374" t="s">
        <v>3361</v>
      </c>
      <c r="C2946" s="375" t="s">
        <v>731</v>
      </c>
      <c r="D2946" s="376">
        <v>14095.4</v>
      </c>
    </row>
    <row r="2947" spans="1:4" ht="45">
      <c r="A2947" s="373">
        <v>14535</v>
      </c>
      <c r="B2947" s="374" t="s">
        <v>3362</v>
      </c>
      <c r="C2947" s="375" t="s">
        <v>731</v>
      </c>
      <c r="D2947" s="376">
        <v>282774.51</v>
      </c>
    </row>
    <row r="2948" spans="1:4" ht="60">
      <c r="A2948" s="373">
        <v>39813</v>
      </c>
      <c r="B2948" s="374" t="s">
        <v>3363</v>
      </c>
      <c r="C2948" s="375" t="s">
        <v>731</v>
      </c>
      <c r="D2948" s="376">
        <v>36425.879999999997</v>
      </c>
    </row>
    <row r="2949" spans="1:4" ht="45">
      <c r="A2949" s="373">
        <v>40403</v>
      </c>
      <c r="B2949" s="374" t="s">
        <v>3364</v>
      </c>
      <c r="C2949" s="375" t="s">
        <v>731</v>
      </c>
      <c r="D2949" s="376">
        <v>484.17</v>
      </c>
    </row>
    <row r="2950" spans="1:4">
      <c r="A2950" s="373">
        <v>12868</v>
      </c>
      <c r="B2950" s="374" t="s">
        <v>13893</v>
      </c>
      <c r="C2950" s="375" t="s">
        <v>870</v>
      </c>
      <c r="D2950" s="376">
        <v>19.079999999999998</v>
      </c>
    </row>
    <row r="2951" spans="1:4">
      <c r="A2951" s="373">
        <v>40916</v>
      </c>
      <c r="B2951" s="374" t="s">
        <v>3365</v>
      </c>
      <c r="C2951" s="375" t="s">
        <v>872</v>
      </c>
      <c r="D2951" s="376">
        <v>3342.3</v>
      </c>
    </row>
    <row r="2952" spans="1:4">
      <c r="A2952" s="373">
        <v>4755</v>
      </c>
      <c r="B2952" s="374" t="s">
        <v>3366</v>
      </c>
      <c r="C2952" s="375" t="s">
        <v>870</v>
      </c>
      <c r="D2952" s="376">
        <v>23.64</v>
      </c>
    </row>
    <row r="2953" spans="1:4">
      <c r="A2953" s="373">
        <v>41067</v>
      </c>
      <c r="B2953" s="374" t="s">
        <v>3367</v>
      </c>
      <c r="C2953" s="375" t="s">
        <v>872</v>
      </c>
      <c r="D2953" s="376">
        <v>4140.99</v>
      </c>
    </row>
    <row r="2954" spans="1:4">
      <c r="A2954" s="373">
        <v>38463</v>
      </c>
      <c r="B2954" s="374" t="s">
        <v>3368</v>
      </c>
      <c r="C2954" s="375" t="s">
        <v>731</v>
      </c>
      <c r="D2954" s="376">
        <v>43.73</v>
      </c>
    </row>
    <row r="2955" spans="1:4" ht="30">
      <c r="A2955" s="373">
        <v>40703</v>
      </c>
      <c r="B2955" s="374" t="s">
        <v>3369</v>
      </c>
      <c r="C2955" s="375" t="s">
        <v>731</v>
      </c>
      <c r="D2955" s="376">
        <v>9183.3700000000008</v>
      </c>
    </row>
    <row r="2956" spans="1:4">
      <c r="A2956" s="373">
        <v>14531</v>
      </c>
      <c r="B2956" s="374" t="s">
        <v>3370</v>
      </c>
      <c r="C2956" s="375" t="s">
        <v>731</v>
      </c>
      <c r="D2956" s="376">
        <v>17121.259999999998</v>
      </c>
    </row>
    <row r="2957" spans="1:4">
      <c r="A2957" s="373">
        <v>36533</v>
      </c>
      <c r="B2957" s="374" t="s">
        <v>3371</v>
      </c>
      <c r="C2957" s="375" t="s">
        <v>731</v>
      </c>
      <c r="D2957" s="376">
        <v>19702.189999999999</v>
      </c>
    </row>
    <row r="2958" spans="1:4">
      <c r="A2958" s="373">
        <v>11616</v>
      </c>
      <c r="B2958" s="374" t="s">
        <v>3372</v>
      </c>
      <c r="C2958" s="375" t="s">
        <v>731</v>
      </c>
      <c r="D2958" s="376">
        <v>18608.43</v>
      </c>
    </row>
    <row r="2959" spans="1:4">
      <c r="A2959" s="373">
        <v>41898</v>
      </c>
      <c r="B2959" s="374" t="s">
        <v>3373</v>
      </c>
      <c r="C2959" s="375" t="s">
        <v>731</v>
      </c>
      <c r="D2959" s="376">
        <v>20937.02</v>
      </c>
    </row>
    <row r="2960" spans="1:4" ht="30">
      <c r="A2960" s="373">
        <v>13447</v>
      </c>
      <c r="B2960" s="374" t="s">
        <v>3374</v>
      </c>
      <c r="C2960" s="375" t="s">
        <v>731</v>
      </c>
      <c r="D2960" s="376">
        <v>38525.54</v>
      </c>
    </row>
    <row r="2961" spans="1:4">
      <c r="A2961" s="373">
        <v>14529</v>
      </c>
      <c r="B2961" s="374" t="s">
        <v>3375</v>
      </c>
      <c r="C2961" s="375" t="s">
        <v>731</v>
      </c>
      <c r="D2961" s="376">
        <v>21546.36</v>
      </c>
    </row>
    <row r="2962" spans="1:4">
      <c r="A2962" s="373">
        <v>10747</v>
      </c>
      <c r="B2962" s="374" t="s">
        <v>3376</v>
      </c>
      <c r="C2962" s="375" t="s">
        <v>731</v>
      </c>
      <c r="D2962" s="376">
        <v>21140.27</v>
      </c>
    </row>
    <row r="2963" spans="1:4" ht="30">
      <c r="A2963" s="373">
        <v>36141</v>
      </c>
      <c r="B2963" s="374" t="s">
        <v>3377</v>
      </c>
      <c r="C2963" s="375" t="s">
        <v>731</v>
      </c>
      <c r="D2963" s="376">
        <v>40.5</v>
      </c>
    </row>
    <row r="2964" spans="1:4">
      <c r="A2964" s="373">
        <v>43651</v>
      </c>
      <c r="B2964" s="374" t="s">
        <v>3378</v>
      </c>
      <c r="C2964" s="375" t="s">
        <v>779</v>
      </c>
      <c r="D2964" s="376">
        <v>8.83</v>
      </c>
    </row>
    <row r="2965" spans="1:4">
      <c r="A2965" s="373">
        <v>43626</v>
      </c>
      <c r="B2965" s="374" t="s">
        <v>3379</v>
      </c>
      <c r="C2965" s="375" t="s">
        <v>779</v>
      </c>
      <c r="D2965" s="376">
        <v>4.91</v>
      </c>
    </row>
    <row r="2966" spans="1:4" ht="30">
      <c r="A2966" s="373">
        <v>39434</v>
      </c>
      <c r="B2966" s="374" t="s">
        <v>3380</v>
      </c>
      <c r="C2966" s="375" t="s">
        <v>779</v>
      </c>
      <c r="D2966" s="376">
        <v>3.46</v>
      </c>
    </row>
    <row r="2967" spans="1:4" ht="30">
      <c r="A2967" s="373">
        <v>39433</v>
      </c>
      <c r="B2967" s="374" t="s">
        <v>3381</v>
      </c>
      <c r="C2967" s="375" t="s">
        <v>779</v>
      </c>
      <c r="D2967" s="376">
        <v>2.75</v>
      </c>
    </row>
    <row r="2968" spans="1:4">
      <c r="A2968" s="373">
        <v>4049</v>
      </c>
      <c r="B2968" s="374" t="s">
        <v>3382</v>
      </c>
      <c r="C2968" s="375" t="s">
        <v>781</v>
      </c>
      <c r="D2968" s="376">
        <v>98.55</v>
      </c>
    </row>
    <row r="2969" spans="1:4">
      <c r="A2969" s="373">
        <v>38120</v>
      </c>
      <c r="B2969" s="374" t="s">
        <v>3383</v>
      </c>
      <c r="C2969" s="375" t="s">
        <v>779</v>
      </c>
      <c r="D2969" s="376">
        <v>169.94</v>
      </c>
    </row>
    <row r="2970" spans="1:4">
      <c r="A2970" s="373">
        <v>43652</v>
      </c>
      <c r="B2970" s="374" t="s">
        <v>3384</v>
      </c>
      <c r="C2970" s="375" t="s">
        <v>779</v>
      </c>
      <c r="D2970" s="376">
        <v>19.79</v>
      </c>
    </row>
    <row r="2971" spans="1:4">
      <c r="A2971" s="373">
        <v>10498</v>
      </c>
      <c r="B2971" s="374" t="s">
        <v>3385</v>
      </c>
      <c r="C2971" s="375" t="s">
        <v>779</v>
      </c>
      <c r="D2971" s="376">
        <v>8.11</v>
      </c>
    </row>
    <row r="2972" spans="1:4">
      <c r="A2972" s="373">
        <v>4823</v>
      </c>
      <c r="B2972" s="374" t="s">
        <v>3386</v>
      </c>
      <c r="C2972" s="375" t="s">
        <v>779</v>
      </c>
      <c r="D2972" s="376">
        <v>36.33</v>
      </c>
    </row>
    <row r="2973" spans="1:4">
      <c r="A2973" s="373">
        <v>38877</v>
      </c>
      <c r="B2973" s="374" t="s">
        <v>3387</v>
      </c>
      <c r="C2973" s="375" t="s">
        <v>779</v>
      </c>
      <c r="D2973" s="376">
        <v>6.38</v>
      </c>
    </row>
    <row r="2974" spans="1:4" ht="30">
      <c r="A2974" s="373">
        <v>34546</v>
      </c>
      <c r="B2974" s="374" t="s">
        <v>3388</v>
      </c>
      <c r="C2974" s="375" t="s">
        <v>779</v>
      </c>
      <c r="D2974" s="376">
        <v>6.56</v>
      </c>
    </row>
    <row r="2975" spans="1:4">
      <c r="A2975" s="373">
        <v>41387</v>
      </c>
      <c r="B2975" s="374" t="s">
        <v>3389</v>
      </c>
      <c r="C2975" s="375" t="s">
        <v>733</v>
      </c>
      <c r="D2975" s="376">
        <v>54.57</v>
      </c>
    </row>
    <row r="2976" spans="1:4">
      <c r="A2976" s="373">
        <v>41388</v>
      </c>
      <c r="B2976" s="374" t="s">
        <v>3390</v>
      </c>
      <c r="C2976" s="375" t="s">
        <v>733</v>
      </c>
      <c r="D2976" s="376">
        <v>65.47</v>
      </c>
    </row>
    <row r="2977" spans="1:4">
      <c r="A2977" s="373">
        <v>41380</v>
      </c>
      <c r="B2977" s="374" t="s">
        <v>3391</v>
      </c>
      <c r="C2977" s="375" t="s">
        <v>731</v>
      </c>
      <c r="D2977" s="376">
        <v>435.63</v>
      </c>
    </row>
    <row r="2978" spans="1:4">
      <c r="A2978" s="373">
        <v>41381</v>
      </c>
      <c r="B2978" s="374" t="s">
        <v>3392</v>
      </c>
      <c r="C2978" s="375" t="s">
        <v>731</v>
      </c>
      <c r="D2978" s="376">
        <v>456.37</v>
      </c>
    </row>
    <row r="2979" spans="1:4">
      <c r="A2979" s="373">
        <v>41382</v>
      </c>
      <c r="B2979" s="374" t="s">
        <v>3393</v>
      </c>
      <c r="C2979" s="375" t="s">
        <v>731</v>
      </c>
      <c r="D2979" s="376">
        <v>441.74</v>
      </c>
    </row>
    <row r="2980" spans="1:4">
      <c r="A2980" s="373">
        <v>41383</v>
      </c>
      <c r="B2980" s="374" t="s">
        <v>3394</v>
      </c>
      <c r="C2980" s="375" t="s">
        <v>731</v>
      </c>
      <c r="D2980" s="376">
        <v>599.58000000000004</v>
      </c>
    </row>
    <row r="2981" spans="1:4">
      <c r="A2981" s="373">
        <v>41385</v>
      </c>
      <c r="B2981" s="374" t="s">
        <v>3395</v>
      </c>
      <c r="C2981" s="375" t="s">
        <v>731</v>
      </c>
      <c r="D2981" s="376">
        <v>746.1</v>
      </c>
    </row>
    <row r="2982" spans="1:4" ht="30">
      <c r="A2982" s="373">
        <v>11079</v>
      </c>
      <c r="B2982" s="374" t="s">
        <v>3396</v>
      </c>
      <c r="C2982" s="375" t="s">
        <v>868</v>
      </c>
      <c r="D2982" s="376">
        <v>1270.9100000000001</v>
      </c>
    </row>
    <row r="2983" spans="1:4" ht="30">
      <c r="A2983" s="373">
        <v>11082</v>
      </c>
      <c r="B2983" s="374" t="s">
        <v>3397</v>
      </c>
      <c r="C2983" s="375" t="s">
        <v>868</v>
      </c>
      <c r="D2983" s="376">
        <v>1270.9100000000001</v>
      </c>
    </row>
    <row r="2984" spans="1:4">
      <c r="A2984" s="373">
        <v>4058</v>
      </c>
      <c r="B2984" s="374" t="s">
        <v>3398</v>
      </c>
      <c r="C2984" s="375" t="s">
        <v>870</v>
      </c>
      <c r="D2984" s="376">
        <v>24.05</v>
      </c>
    </row>
    <row r="2985" spans="1:4">
      <c r="A2985" s="373">
        <v>40974</v>
      </c>
      <c r="B2985" s="374" t="s">
        <v>3399</v>
      </c>
      <c r="C2985" s="375" t="s">
        <v>872</v>
      </c>
      <c r="D2985" s="376">
        <v>4210.8</v>
      </c>
    </row>
    <row r="2986" spans="1:4">
      <c r="A2986" s="373">
        <v>34794</v>
      </c>
      <c r="B2986" s="374" t="s">
        <v>13894</v>
      </c>
      <c r="C2986" s="375" t="s">
        <v>870</v>
      </c>
      <c r="D2986" s="376">
        <v>23.12</v>
      </c>
    </row>
    <row r="2987" spans="1:4">
      <c r="A2987" s="373">
        <v>40925</v>
      </c>
      <c r="B2987" s="374" t="s">
        <v>3400</v>
      </c>
      <c r="C2987" s="375" t="s">
        <v>872</v>
      </c>
      <c r="D2987" s="376">
        <v>4048.2</v>
      </c>
    </row>
    <row r="2988" spans="1:4">
      <c r="A2988" s="373">
        <v>13741</v>
      </c>
      <c r="B2988" s="374" t="s">
        <v>3401</v>
      </c>
      <c r="C2988" s="375" t="s">
        <v>731</v>
      </c>
      <c r="D2988" s="376">
        <v>2126.4699999999998</v>
      </c>
    </row>
    <row r="2989" spans="1:4" ht="30">
      <c r="A2989" s="373">
        <v>3288</v>
      </c>
      <c r="B2989" s="374" t="s">
        <v>3402</v>
      </c>
      <c r="C2989" s="375" t="s">
        <v>733</v>
      </c>
      <c r="D2989" s="376">
        <v>7.9</v>
      </c>
    </row>
    <row r="2990" spans="1:4" ht="30">
      <c r="A2990" s="373">
        <v>13587</v>
      </c>
      <c r="B2990" s="374" t="s">
        <v>3403</v>
      </c>
      <c r="C2990" s="375" t="s">
        <v>733</v>
      </c>
      <c r="D2990" s="376">
        <v>4.7699999999999996</v>
      </c>
    </row>
    <row r="2991" spans="1:4">
      <c r="A2991" s="373">
        <v>38598</v>
      </c>
      <c r="B2991" s="374" t="s">
        <v>3404</v>
      </c>
      <c r="C2991" s="375" t="s">
        <v>731</v>
      </c>
      <c r="D2991" s="376">
        <v>2.72</v>
      </c>
    </row>
    <row r="2992" spans="1:4">
      <c r="A2992" s="373">
        <v>38595</v>
      </c>
      <c r="B2992" s="374" t="s">
        <v>3405</v>
      </c>
      <c r="C2992" s="375" t="s">
        <v>731</v>
      </c>
      <c r="D2992" s="376">
        <v>2.31</v>
      </c>
    </row>
    <row r="2993" spans="1:4">
      <c r="A2993" s="373">
        <v>38592</v>
      </c>
      <c r="B2993" s="374" t="s">
        <v>3406</v>
      </c>
      <c r="C2993" s="375" t="s">
        <v>731</v>
      </c>
      <c r="D2993" s="376">
        <v>2.33</v>
      </c>
    </row>
    <row r="2994" spans="1:4">
      <c r="A2994" s="373">
        <v>38588</v>
      </c>
      <c r="B2994" s="374" t="s">
        <v>3407</v>
      </c>
      <c r="C2994" s="375" t="s">
        <v>731</v>
      </c>
      <c r="D2994" s="376">
        <v>1.86</v>
      </c>
    </row>
    <row r="2995" spans="1:4">
      <c r="A2995" s="373">
        <v>38593</v>
      </c>
      <c r="B2995" s="374" t="s">
        <v>3408</v>
      </c>
      <c r="C2995" s="375" t="s">
        <v>731</v>
      </c>
      <c r="D2995" s="376">
        <v>2.57</v>
      </c>
    </row>
    <row r="2996" spans="1:4">
      <c r="A2996" s="373">
        <v>38589</v>
      </c>
      <c r="B2996" s="374" t="s">
        <v>3409</v>
      </c>
      <c r="C2996" s="375" t="s">
        <v>731</v>
      </c>
      <c r="D2996" s="376">
        <v>1.95</v>
      </c>
    </row>
    <row r="2997" spans="1:4">
      <c r="A2997" s="373">
        <v>38594</v>
      </c>
      <c r="B2997" s="374" t="s">
        <v>3410</v>
      </c>
      <c r="C2997" s="375" t="s">
        <v>731</v>
      </c>
      <c r="D2997" s="376">
        <v>4.0599999999999996</v>
      </c>
    </row>
    <row r="2998" spans="1:4">
      <c r="A2998" s="373">
        <v>34773</v>
      </c>
      <c r="B2998" s="374" t="s">
        <v>3411</v>
      </c>
      <c r="C2998" s="375" t="s">
        <v>731</v>
      </c>
      <c r="D2998" s="376">
        <v>1.92</v>
      </c>
    </row>
    <row r="2999" spans="1:4">
      <c r="A2999" s="373">
        <v>34769</v>
      </c>
      <c r="B2999" s="374" t="s">
        <v>3412</v>
      </c>
      <c r="C2999" s="375" t="s">
        <v>731</v>
      </c>
      <c r="D2999" s="376">
        <v>2.38</v>
      </c>
    </row>
    <row r="3000" spans="1:4">
      <c r="A3000" s="373">
        <v>34763</v>
      </c>
      <c r="B3000" s="374" t="s">
        <v>3413</v>
      </c>
      <c r="C3000" s="375" t="s">
        <v>731</v>
      </c>
      <c r="D3000" s="376">
        <v>1.46</v>
      </c>
    </row>
    <row r="3001" spans="1:4">
      <c r="A3001" s="373">
        <v>34774</v>
      </c>
      <c r="B3001" s="374" t="s">
        <v>3414</v>
      </c>
      <c r="C3001" s="375" t="s">
        <v>731</v>
      </c>
      <c r="D3001" s="376">
        <v>1.82</v>
      </c>
    </row>
    <row r="3002" spans="1:4">
      <c r="A3002" s="373">
        <v>34771</v>
      </c>
      <c r="B3002" s="374" t="s">
        <v>3415</v>
      </c>
      <c r="C3002" s="375" t="s">
        <v>731</v>
      </c>
      <c r="D3002" s="376">
        <v>2.2000000000000002</v>
      </c>
    </row>
    <row r="3003" spans="1:4">
      <c r="A3003" s="373">
        <v>34764</v>
      </c>
      <c r="B3003" s="374" t="s">
        <v>3416</v>
      </c>
      <c r="C3003" s="375" t="s">
        <v>731</v>
      </c>
      <c r="D3003" s="376">
        <v>1.44</v>
      </c>
    </row>
    <row r="3004" spans="1:4">
      <c r="A3004" s="373">
        <v>34788</v>
      </c>
      <c r="B3004" s="374" t="s">
        <v>3417</v>
      </c>
      <c r="C3004" s="375" t="s">
        <v>731</v>
      </c>
      <c r="D3004" s="376">
        <v>1.48</v>
      </c>
    </row>
    <row r="3005" spans="1:4">
      <c r="A3005" s="373">
        <v>34781</v>
      </c>
      <c r="B3005" s="374" t="s">
        <v>3418</v>
      </c>
      <c r="C3005" s="375" t="s">
        <v>731</v>
      </c>
      <c r="D3005" s="376">
        <v>1.68</v>
      </c>
    </row>
    <row r="3006" spans="1:4">
      <c r="A3006" s="373">
        <v>41682</v>
      </c>
      <c r="B3006" s="374" t="s">
        <v>3419</v>
      </c>
      <c r="C3006" s="375" t="s">
        <v>731</v>
      </c>
      <c r="D3006" s="376">
        <v>31.27</v>
      </c>
    </row>
    <row r="3007" spans="1:4">
      <c r="A3007" s="373">
        <v>41683</v>
      </c>
      <c r="B3007" s="374" t="s">
        <v>3420</v>
      </c>
      <c r="C3007" s="375" t="s">
        <v>731</v>
      </c>
      <c r="D3007" s="376">
        <v>23.01</v>
      </c>
    </row>
    <row r="3008" spans="1:4">
      <c r="A3008" s="373">
        <v>41680</v>
      </c>
      <c r="B3008" s="374" t="s">
        <v>3421</v>
      </c>
      <c r="C3008" s="375" t="s">
        <v>731</v>
      </c>
      <c r="D3008" s="376">
        <v>12.39</v>
      </c>
    </row>
    <row r="3009" spans="1:4">
      <c r="A3009" s="373">
        <v>41679</v>
      </c>
      <c r="B3009" s="374" t="s">
        <v>3422</v>
      </c>
      <c r="C3009" s="375" t="s">
        <v>731</v>
      </c>
      <c r="D3009" s="376">
        <v>28.32</v>
      </c>
    </row>
    <row r="3010" spans="1:4">
      <c r="A3010" s="373">
        <v>41681</v>
      </c>
      <c r="B3010" s="374" t="s">
        <v>3423</v>
      </c>
      <c r="C3010" s="375" t="s">
        <v>731</v>
      </c>
      <c r="D3010" s="376">
        <v>19.38</v>
      </c>
    </row>
    <row r="3011" spans="1:4" ht="30">
      <c r="A3011" s="373">
        <v>43386</v>
      </c>
      <c r="B3011" s="374" t="s">
        <v>3424</v>
      </c>
      <c r="C3011" s="375" t="s">
        <v>731</v>
      </c>
      <c r="D3011" s="376">
        <v>44.25</v>
      </c>
    </row>
    <row r="3012" spans="1:4">
      <c r="A3012" s="373">
        <v>4059</v>
      </c>
      <c r="B3012" s="374" t="s">
        <v>3425</v>
      </c>
      <c r="C3012" s="375" t="s">
        <v>733</v>
      </c>
      <c r="D3012" s="376">
        <v>31.27</v>
      </c>
    </row>
    <row r="3013" spans="1:4">
      <c r="A3013" s="373">
        <v>4062</v>
      </c>
      <c r="B3013" s="374" t="s">
        <v>3426</v>
      </c>
      <c r="C3013" s="375" t="s">
        <v>731</v>
      </c>
      <c r="D3013" s="376">
        <v>31.27</v>
      </c>
    </row>
    <row r="3014" spans="1:4">
      <c r="A3014" s="373">
        <v>4061</v>
      </c>
      <c r="B3014" s="374" t="s">
        <v>3427</v>
      </c>
      <c r="C3014" s="375" t="s">
        <v>731</v>
      </c>
      <c r="D3014" s="376">
        <v>38.94</v>
      </c>
    </row>
    <row r="3015" spans="1:4">
      <c r="A3015" s="373">
        <v>41315</v>
      </c>
      <c r="B3015" s="374" t="s">
        <v>3428</v>
      </c>
      <c r="C3015" s="375" t="s">
        <v>779</v>
      </c>
      <c r="D3015" s="376">
        <v>79.41</v>
      </c>
    </row>
    <row r="3016" spans="1:4">
      <c r="A3016" s="373">
        <v>43148</v>
      </c>
      <c r="B3016" s="374" t="s">
        <v>3429</v>
      </c>
      <c r="C3016" s="375" t="s">
        <v>779</v>
      </c>
      <c r="D3016" s="376">
        <v>53.9</v>
      </c>
    </row>
    <row r="3017" spans="1:4">
      <c r="A3017" s="373">
        <v>43147</v>
      </c>
      <c r="B3017" s="374" t="s">
        <v>3430</v>
      </c>
      <c r="C3017" s="375" t="s">
        <v>779</v>
      </c>
      <c r="D3017" s="376">
        <v>20.87</v>
      </c>
    </row>
    <row r="3018" spans="1:4" ht="30">
      <c r="A3018" s="373">
        <v>10608</v>
      </c>
      <c r="B3018" s="374" t="s">
        <v>3431</v>
      </c>
      <c r="C3018" s="375" t="s">
        <v>731</v>
      </c>
      <c r="D3018" s="376">
        <v>9735.98</v>
      </c>
    </row>
    <row r="3019" spans="1:4">
      <c r="A3019" s="373">
        <v>4069</v>
      </c>
      <c r="B3019" s="374" t="s">
        <v>13895</v>
      </c>
      <c r="C3019" s="375" t="s">
        <v>870</v>
      </c>
      <c r="D3019" s="376">
        <v>54.04</v>
      </c>
    </row>
    <row r="3020" spans="1:4">
      <c r="A3020" s="373">
        <v>40819</v>
      </c>
      <c r="B3020" s="374" t="s">
        <v>3432</v>
      </c>
      <c r="C3020" s="375" t="s">
        <v>872</v>
      </c>
      <c r="D3020" s="376">
        <v>9458.41</v>
      </c>
    </row>
    <row r="3021" spans="1:4">
      <c r="A3021" s="373">
        <v>34361</v>
      </c>
      <c r="B3021" s="374" t="s">
        <v>3433</v>
      </c>
      <c r="C3021" s="375" t="s">
        <v>779</v>
      </c>
      <c r="D3021" s="376">
        <v>15.19</v>
      </c>
    </row>
    <row r="3022" spans="1:4" ht="30">
      <c r="A3022" s="373">
        <v>36512</v>
      </c>
      <c r="B3022" s="374" t="s">
        <v>3434</v>
      </c>
      <c r="C3022" s="375" t="s">
        <v>731</v>
      </c>
      <c r="D3022" s="376">
        <v>21070.07</v>
      </c>
    </row>
    <row r="3023" spans="1:4" ht="30">
      <c r="A3023" s="373">
        <v>44478</v>
      </c>
      <c r="B3023" s="374" t="s">
        <v>3435</v>
      </c>
      <c r="C3023" s="375" t="s">
        <v>779</v>
      </c>
      <c r="D3023" s="376">
        <v>10.62</v>
      </c>
    </row>
    <row r="3024" spans="1:4" ht="30">
      <c r="A3024" s="373">
        <v>44477</v>
      </c>
      <c r="B3024" s="374" t="s">
        <v>3436</v>
      </c>
      <c r="C3024" s="375" t="s">
        <v>779</v>
      </c>
      <c r="D3024" s="376">
        <v>10.62</v>
      </c>
    </row>
    <row r="3025" spans="1:4">
      <c r="A3025" s="373">
        <v>11697</v>
      </c>
      <c r="B3025" s="374" t="s">
        <v>3437</v>
      </c>
      <c r="C3025" s="375" t="s">
        <v>731</v>
      </c>
      <c r="D3025" s="376">
        <v>836.07</v>
      </c>
    </row>
    <row r="3026" spans="1:4">
      <c r="A3026" s="373">
        <v>11698</v>
      </c>
      <c r="B3026" s="374" t="s">
        <v>3438</v>
      </c>
      <c r="C3026" s="375" t="s">
        <v>731</v>
      </c>
      <c r="D3026" s="376">
        <v>997.39</v>
      </c>
    </row>
    <row r="3027" spans="1:4">
      <c r="A3027" s="373">
        <v>10432</v>
      </c>
      <c r="B3027" s="374" t="s">
        <v>3439</v>
      </c>
      <c r="C3027" s="375" t="s">
        <v>731</v>
      </c>
      <c r="D3027" s="376">
        <v>349.14</v>
      </c>
    </row>
    <row r="3028" spans="1:4">
      <c r="A3028" s="373">
        <v>11699</v>
      </c>
      <c r="B3028" s="374" t="s">
        <v>3440</v>
      </c>
      <c r="C3028" s="375" t="s">
        <v>731</v>
      </c>
      <c r="D3028" s="376">
        <v>1102.3399999999999</v>
      </c>
    </row>
    <row r="3029" spans="1:4" ht="30">
      <c r="A3029" s="373">
        <v>44020</v>
      </c>
      <c r="B3029" s="374" t="s">
        <v>3441</v>
      </c>
      <c r="C3029" s="375" t="s">
        <v>731</v>
      </c>
      <c r="D3029" s="376">
        <v>861.36</v>
      </c>
    </row>
    <row r="3030" spans="1:4" ht="30">
      <c r="A3030" s="373">
        <v>41420</v>
      </c>
      <c r="B3030" s="374" t="s">
        <v>3442</v>
      </c>
      <c r="C3030" s="375" t="s">
        <v>731</v>
      </c>
      <c r="D3030" s="376">
        <v>11.11</v>
      </c>
    </row>
    <row r="3031" spans="1:4" ht="30">
      <c r="A3031" s="373">
        <v>41422</v>
      </c>
      <c r="B3031" s="374" t="s">
        <v>3443</v>
      </c>
      <c r="C3031" s="375" t="s">
        <v>731</v>
      </c>
      <c r="D3031" s="376">
        <v>15.17</v>
      </c>
    </row>
    <row r="3032" spans="1:4" ht="30">
      <c r="A3032" s="373">
        <v>41425</v>
      </c>
      <c r="B3032" s="374" t="s">
        <v>3444</v>
      </c>
      <c r="C3032" s="375" t="s">
        <v>731</v>
      </c>
      <c r="D3032" s="376">
        <v>7.76</v>
      </c>
    </row>
    <row r="3033" spans="1:4" ht="30">
      <c r="A3033" s="373">
        <v>41426</v>
      </c>
      <c r="B3033" s="374" t="s">
        <v>3445</v>
      </c>
      <c r="C3033" s="375" t="s">
        <v>731</v>
      </c>
      <c r="D3033" s="376">
        <v>13.99</v>
      </c>
    </row>
    <row r="3034" spans="1:4" ht="30">
      <c r="A3034" s="373">
        <v>41419</v>
      </c>
      <c r="B3034" s="374" t="s">
        <v>3446</v>
      </c>
      <c r="C3034" s="375" t="s">
        <v>731</v>
      </c>
      <c r="D3034" s="376">
        <v>8.16</v>
      </c>
    </row>
    <row r="3035" spans="1:4" ht="30">
      <c r="A3035" s="373">
        <v>41421</v>
      </c>
      <c r="B3035" s="374" t="s">
        <v>3447</v>
      </c>
      <c r="C3035" s="375" t="s">
        <v>731</v>
      </c>
      <c r="D3035" s="376">
        <v>11.08</v>
      </c>
    </row>
    <row r="3036" spans="1:4">
      <c r="A3036" s="373">
        <v>41414</v>
      </c>
      <c r="B3036" s="374" t="s">
        <v>3448</v>
      </c>
      <c r="C3036" s="375" t="s">
        <v>731</v>
      </c>
      <c r="D3036" s="376">
        <v>25.68</v>
      </c>
    </row>
    <row r="3037" spans="1:4">
      <c r="A3037" s="373">
        <v>41415</v>
      </c>
      <c r="B3037" s="374" t="s">
        <v>3449</v>
      </c>
      <c r="C3037" s="375" t="s">
        <v>731</v>
      </c>
      <c r="D3037" s="376">
        <v>29.91</v>
      </c>
    </row>
    <row r="3038" spans="1:4" ht="30">
      <c r="A3038" s="373">
        <v>37514</v>
      </c>
      <c r="B3038" s="374" t="s">
        <v>3450</v>
      </c>
      <c r="C3038" s="375" t="s">
        <v>731</v>
      </c>
      <c r="D3038" s="376">
        <v>255000</v>
      </c>
    </row>
    <row r="3039" spans="1:4" ht="30">
      <c r="A3039" s="373">
        <v>37519</v>
      </c>
      <c r="B3039" s="374" t="s">
        <v>3451</v>
      </c>
      <c r="C3039" s="375" t="s">
        <v>731</v>
      </c>
      <c r="D3039" s="376">
        <v>393539.81</v>
      </c>
    </row>
    <row r="3040" spans="1:4" ht="30">
      <c r="A3040" s="373">
        <v>37520</v>
      </c>
      <c r="B3040" s="374" t="s">
        <v>3452</v>
      </c>
      <c r="C3040" s="375" t="s">
        <v>731</v>
      </c>
      <c r="D3040" s="376">
        <v>387088.34</v>
      </c>
    </row>
    <row r="3041" spans="1:4" ht="30">
      <c r="A3041" s="373">
        <v>37521</v>
      </c>
      <c r="B3041" s="374" t="s">
        <v>3453</v>
      </c>
      <c r="C3041" s="375" t="s">
        <v>731</v>
      </c>
      <c r="D3041" s="376">
        <v>472247.78</v>
      </c>
    </row>
    <row r="3042" spans="1:4" ht="30">
      <c r="A3042" s="373">
        <v>37522</v>
      </c>
      <c r="B3042" s="374" t="s">
        <v>3454</v>
      </c>
      <c r="C3042" s="375" t="s">
        <v>731</v>
      </c>
      <c r="D3042" s="376">
        <v>486455.72</v>
      </c>
    </row>
    <row r="3043" spans="1:4" ht="30">
      <c r="A3043" s="373">
        <v>21109</v>
      </c>
      <c r="B3043" s="374" t="s">
        <v>3455</v>
      </c>
      <c r="C3043" s="375" t="s">
        <v>731</v>
      </c>
      <c r="D3043" s="376">
        <v>66.540000000000006</v>
      </c>
    </row>
    <row r="3044" spans="1:4" ht="30">
      <c r="A3044" s="373">
        <v>37546</v>
      </c>
      <c r="B3044" s="374" t="s">
        <v>3456</v>
      </c>
      <c r="C3044" s="375" t="s">
        <v>731</v>
      </c>
      <c r="D3044" s="376">
        <v>11991.07</v>
      </c>
    </row>
    <row r="3045" spans="1:4" ht="30">
      <c r="A3045" s="373">
        <v>37544</v>
      </c>
      <c r="B3045" s="374" t="s">
        <v>3457</v>
      </c>
      <c r="C3045" s="375" t="s">
        <v>731</v>
      </c>
      <c r="D3045" s="376">
        <v>12682.57</v>
      </c>
    </row>
    <row r="3046" spans="1:4" ht="30">
      <c r="A3046" s="373">
        <v>37545</v>
      </c>
      <c r="B3046" s="374" t="s">
        <v>3458</v>
      </c>
      <c r="C3046" s="375" t="s">
        <v>731</v>
      </c>
      <c r="D3046" s="376">
        <v>15090.55</v>
      </c>
    </row>
    <row r="3047" spans="1:4">
      <c r="A3047" s="373">
        <v>36793</v>
      </c>
      <c r="B3047" s="374" t="s">
        <v>3459</v>
      </c>
      <c r="C3047" s="375" t="s">
        <v>731</v>
      </c>
      <c r="D3047" s="376">
        <v>700.85</v>
      </c>
    </row>
    <row r="3048" spans="1:4" ht="30">
      <c r="A3048" s="373">
        <v>11769</v>
      </c>
      <c r="B3048" s="374" t="s">
        <v>3460</v>
      </c>
      <c r="C3048" s="375" t="s">
        <v>731</v>
      </c>
      <c r="D3048" s="376">
        <v>309.72000000000003</v>
      </c>
    </row>
    <row r="3049" spans="1:4" ht="30">
      <c r="A3049" s="373">
        <v>11771</v>
      </c>
      <c r="B3049" s="374" t="s">
        <v>3461</v>
      </c>
      <c r="C3049" s="375" t="s">
        <v>731</v>
      </c>
      <c r="D3049" s="376">
        <v>379.37</v>
      </c>
    </row>
    <row r="3050" spans="1:4" ht="45">
      <c r="A3050" s="373">
        <v>39919</v>
      </c>
      <c r="B3050" s="374" t="s">
        <v>3462</v>
      </c>
      <c r="C3050" s="375" t="s">
        <v>731</v>
      </c>
      <c r="D3050" s="376">
        <v>60021.919999999998</v>
      </c>
    </row>
    <row r="3051" spans="1:4" ht="30">
      <c r="A3051" s="373">
        <v>38385</v>
      </c>
      <c r="B3051" s="374" t="s">
        <v>3463</v>
      </c>
      <c r="C3051" s="375" t="s">
        <v>731</v>
      </c>
      <c r="D3051" s="376">
        <v>43.73</v>
      </c>
    </row>
    <row r="3052" spans="1:4" ht="30">
      <c r="A3052" s="373">
        <v>36800</v>
      </c>
      <c r="B3052" s="374" t="s">
        <v>3464</v>
      </c>
      <c r="C3052" s="375" t="s">
        <v>731</v>
      </c>
      <c r="D3052" s="376">
        <v>186.1</v>
      </c>
    </row>
    <row r="3053" spans="1:4" ht="30">
      <c r="A3053" s="373">
        <v>37587</v>
      </c>
      <c r="B3053" s="374" t="s">
        <v>3465</v>
      </c>
      <c r="C3053" s="375" t="s">
        <v>731</v>
      </c>
      <c r="D3053" s="376">
        <v>408.87</v>
      </c>
    </row>
    <row r="3054" spans="1:4" ht="30">
      <c r="A3054" s="373">
        <v>11561</v>
      </c>
      <c r="B3054" s="374" t="s">
        <v>3466</v>
      </c>
      <c r="C3054" s="375" t="s">
        <v>731</v>
      </c>
      <c r="D3054" s="376">
        <v>231.59</v>
      </c>
    </row>
    <row r="3055" spans="1:4" ht="30">
      <c r="A3055" s="373">
        <v>43604</v>
      </c>
      <c r="B3055" s="374" t="s">
        <v>3467</v>
      </c>
      <c r="C3055" s="375" t="s">
        <v>731</v>
      </c>
      <c r="D3055" s="376">
        <v>123.46</v>
      </c>
    </row>
    <row r="3056" spans="1:4" ht="30">
      <c r="A3056" s="373">
        <v>11560</v>
      </c>
      <c r="B3056" s="374" t="s">
        <v>3468</v>
      </c>
      <c r="C3056" s="375" t="s">
        <v>731</v>
      </c>
      <c r="D3056" s="376">
        <v>178.75</v>
      </c>
    </row>
    <row r="3057" spans="1:4" ht="30">
      <c r="A3057" s="373">
        <v>11499</v>
      </c>
      <c r="B3057" s="374" t="s">
        <v>3469</v>
      </c>
      <c r="C3057" s="375" t="s">
        <v>731</v>
      </c>
      <c r="D3057" s="376">
        <v>942.76</v>
      </c>
    </row>
    <row r="3058" spans="1:4">
      <c r="A3058" s="373">
        <v>34761</v>
      </c>
      <c r="B3058" s="374" t="s">
        <v>13896</v>
      </c>
      <c r="C3058" s="375" t="s">
        <v>870</v>
      </c>
      <c r="D3058" s="376">
        <v>17.62</v>
      </c>
    </row>
    <row r="3059" spans="1:4">
      <c r="A3059" s="373">
        <v>40924</v>
      </c>
      <c r="B3059" s="374" t="s">
        <v>3470</v>
      </c>
      <c r="C3059" s="375" t="s">
        <v>872</v>
      </c>
      <c r="D3059" s="376">
        <v>3085.71</v>
      </c>
    </row>
    <row r="3060" spans="1:4">
      <c r="A3060" s="373">
        <v>40983</v>
      </c>
      <c r="B3060" s="374" t="s">
        <v>3471</v>
      </c>
      <c r="C3060" s="375" t="s">
        <v>872</v>
      </c>
      <c r="D3060" s="376">
        <v>3403.78</v>
      </c>
    </row>
    <row r="3061" spans="1:4">
      <c r="A3061" s="373">
        <v>44497</v>
      </c>
      <c r="B3061" s="374" t="s">
        <v>3472</v>
      </c>
      <c r="C3061" s="375" t="s">
        <v>870</v>
      </c>
      <c r="D3061" s="376">
        <v>19.43</v>
      </c>
    </row>
    <row r="3062" spans="1:4">
      <c r="A3062" s="373">
        <v>2437</v>
      </c>
      <c r="B3062" s="374" t="s">
        <v>13897</v>
      </c>
      <c r="C3062" s="375" t="s">
        <v>870</v>
      </c>
      <c r="D3062" s="376">
        <v>26.34</v>
      </c>
    </row>
    <row r="3063" spans="1:4">
      <c r="A3063" s="373">
        <v>40921</v>
      </c>
      <c r="B3063" s="374" t="s">
        <v>3473</v>
      </c>
      <c r="C3063" s="375" t="s">
        <v>872</v>
      </c>
      <c r="D3063" s="376">
        <v>4611.53</v>
      </c>
    </row>
    <row r="3064" spans="1:4" ht="30">
      <c r="A3064" s="373">
        <v>14252</v>
      </c>
      <c r="B3064" s="374" t="s">
        <v>3474</v>
      </c>
      <c r="C3064" s="375" t="s">
        <v>731</v>
      </c>
      <c r="D3064" s="376">
        <v>2911.88</v>
      </c>
    </row>
    <row r="3065" spans="1:4" ht="30">
      <c r="A3065" s="373">
        <v>730</v>
      </c>
      <c r="B3065" s="374" t="s">
        <v>3475</v>
      </c>
      <c r="C3065" s="375" t="s">
        <v>731</v>
      </c>
      <c r="D3065" s="376">
        <v>7780</v>
      </c>
    </row>
    <row r="3066" spans="1:4" ht="30">
      <c r="A3066" s="373">
        <v>723</v>
      </c>
      <c r="B3066" s="374" t="s">
        <v>3476</v>
      </c>
      <c r="C3066" s="375" t="s">
        <v>731</v>
      </c>
      <c r="D3066" s="376">
        <v>3866.93</v>
      </c>
    </row>
    <row r="3067" spans="1:4" ht="30">
      <c r="A3067" s="373">
        <v>36502</v>
      </c>
      <c r="B3067" s="374" t="s">
        <v>3477</v>
      </c>
      <c r="C3067" s="375" t="s">
        <v>731</v>
      </c>
      <c r="D3067" s="376">
        <v>3634.45</v>
      </c>
    </row>
    <row r="3068" spans="1:4" ht="30">
      <c r="A3068" s="373">
        <v>36503</v>
      </c>
      <c r="B3068" s="374" t="s">
        <v>3478</v>
      </c>
      <c r="C3068" s="375" t="s">
        <v>731</v>
      </c>
      <c r="D3068" s="376">
        <v>4481.71</v>
      </c>
    </row>
    <row r="3069" spans="1:4" ht="30">
      <c r="A3069" s="373">
        <v>4090</v>
      </c>
      <c r="B3069" s="374" t="s">
        <v>3479</v>
      </c>
      <c r="C3069" s="375" t="s">
        <v>731</v>
      </c>
      <c r="D3069" s="376">
        <v>1290000</v>
      </c>
    </row>
    <row r="3070" spans="1:4" ht="30">
      <c r="A3070" s="373">
        <v>13227</v>
      </c>
      <c r="B3070" s="374" t="s">
        <v>3480</v>
      </c>
      <c r="C3070" s="375" t="s">
        <v>731</v>
      </c>
      <c r="D3070" s="376">
        <v>1602985.86</v>
      </c>
    </row>
    <row r="3071" spans="1:4" ht="30">
      <c r="A3071" s="373">
        <v>10597</v>
      </c>
      <c r="B3071" s="374" t="s">
        <v>3481</v>
      </c>
      <c r="C3071" s="375" t="s">
        <v>731</v>
      </c>
      <c r="D3071" s="376">
        <v>1687349.41</v>
      </c>
    </row>
    <row r="3072" spans="1:4">
      <c r="A3072" s="373">
        <v>39628</v>
      </c>
      <c r="B3072" s="374" t="s">
        <v>3482</v>
      </c>
      <c r="C3072" s="375" t="s">
        <v>731</v>
      </c>
      <c r="D3072" s="376">
        <v>4562.5600000000004</v>
      </c>
    </row>
    <row r="3073" spans="1:4">
      <c r="A3073" s="373">
        <v>39404</v>
      </c>
      <c r="B3073" s="374" t="s">
        <v>3483</v>
      </c>
      <c r="C3073" s="375" t="s">
        <v>731</v>
      </c>
      <c r="D3073" s="376">
        <v>2262.4299999999998</v>
      </c>
    </row>
    <row r="3074" spans="1:4">
      <c r="A3074" s="373">
        <v>39402</v>
      </c>
      <c r="B3074" s="374" t="s">
        <v>3484</v>
      </c>
      <c r="C3074" s="375" t="s">
        <v>731</v>
      </c>
      <c r="D3074" s="376">
        <v>1863.81</v>
      </c>
    </row>
    <row r="3075" spans="1:4">
      <c r="A3075" s="373">
        <v>39403</v>
      </c>
      <c r="B3075" s="374" t="s">
        <v>3485</v>
      </c>
      <c r="C3075" s="375" t="s">
        <v>731</v>
      </c>
      <c r="D3075" s="376">
        <v>1823.27</v>
      </c>
    </row>
    <row r="3076" spans="1:4">
      <c r="A3076" s="373">
        <v>4093</v>
      </c>
      <c r="B3076" s="374" t="s">
        <v>3486</v>
      </c>
      <c r="C3076" s="375" t="s">
        <v>870</v>
      </c>
      <c r="D3076" s="376">
        <v>17.45</v>
      </c>
    </row>
    <row r="3077" spans="1:4">
      <c r="A3077" s="373">
        <v>10512</v>
      </c>
      <c r="B3077" s="374" t="s">
        <v>3487</v>
      </c>
      <c r="C3077" s="375" t="s">
        <v>872</v>
      </c>
      <c r="D3077" s="376">
        <v>3056.44</v>
      </c>
    </row>
    <row r="3078" spans="1:4">
      <c r="A3078" s="373">
        <v>20020</v>
      </c>
      <c r="B3078" s="374" t="s">
        <v>3488</v>
      </c>
      <c r="C3078" s="375" t="s">
        <v>870</v>
      </c>
      <c r="D3078" s="376">
        <v>16.46</v>
      </c>
    </row>
    <row r="3079" spans="1:4">
      <c r="A3079" s="373">
        <v>41038</v>
      </c>
      <c r="B3079" s="374" t="s">
        <v>3489</v>
      </c>
      <c r="C3079" s="375" t="s">
        <v>872</v>
      </c>
      <c r="D3079" s="376">
        <v>2883</v>
      </c>
    </row>
    <row r="3080" spans="1:4">
      <c r="A3080" s="373">
        <v>4094</v>
      </c>
      <c r="B3080" s="374" t="s">
        <v>3490</v>
      </c>
      <c r="C3080" s="375" t="s">
        <v>870</v>
      </c>
      <c r="D3080" s="376">
        <v>23.31</v>
      </c>
    </row>
    <row r="3081" spans="1:4">
      <c r="A3081" s="373">
        <v>40988</v>
      </c>
      <c r="B3081" s="374" t="s">
        <v>3491</v>
      </c>
      <c r="C3081" s="375" t="s">
        <v>872</v>
      </c>
      <c r="D3081" s="376">
        <v>4081.68</v>
      </c>
    </row>
    <row r="3082" spans="1:4">
      <c r="A3082" s="373">
        <v>4095</v>
      </c>
      <c r="B3082" s="374" t="s">
        <v>3492</v>
      </c>
      <c r="C3082" s="375" t="s">
        <v>870</v>
      </c>
      <c r="D3082" s="376">
        <v>19.04</v>
      </c>
    </row>
    <row r="3083" spans="1:4">
      <c r="A3083" s="373">
        <v>40990</v>
      </c>
      <c r="B3083" s="374" t="s">
        <v>3493</v>
      </c>
      <c r="C3083" s="375" t="s">
        <v>872</v>
      </c>
      <c r="D3083" s="376">
        <v>3332.92</v>
      </c>
    </row>
    <row r="3084" spans="1:4">
      <c r="A3084" s="373">
        <v>4097</v>
      </c>
      <c r="B3084" s="374" t="s">
        <v>3494</v>
      </c>
      <c r="C3084" s="375" t="s">
        <v>870</v>
      </c>
      <c r="D3084" s="376">
        <v>19.73</v>
      </c>
    </row>
    <row r="3085" spans="1:4">
      <c r="A3085" s="373">
        <v>40994</v>
      </c>
      <c r="B3085" s="374" t="s">
        <v>3495</v>
      </c>
      <c r="C3085" s="375" t="s">
        <v>872</v>
      </c>
      <c r="D3085" s="376">
        <v>3456.1</v>
      </c>
    </row>
    <row r="3086" spans="1:4">
      <c r="A3086" s="373">
        <v>4096</v>
      </c>
      <c r="B3086" s="374" t="s">
        <v>3496</v>
      </c>
      <c r="C3086" s="375" t="s">
        <v>870</v>
      </c>
      <c r="D3086" s="376">
        <v>20.260000000000002</v>
      </c>
    </row>
    <row r="3087" spans="1:4">
      <c r="A3087" s="373">
        <v>40992</v>
      </c>
      <c r="B3087" s="374" t="s">
        <v>3497</v>
      </c>
      <c r="C3087" s="375" t="s">
        <v>872</v>
      </c>
      <c r="D3087" s="376">
        <v>3547.49</v>
      </c>
    </row>
    <row r="3088" spans="1:4" ht="30">
      <c r="A3088" s="373">
        <v>4114</v>
      </c>
      <c r="B3088" s="374" t="s">
        <v>3498</v>
      </c>
      <c r="C3088" s="375" t="s">
        <v>731</v>
      </c>
      <c r="D3088" s="376">
        <v>71.680000000000007</v>
      </c>
    </row>
    <row r="3089" spans="1:4">
      <c r="A3089" s="373">
        <v>36797</v>
      </c>
      <c r="B3089" s="374" t="s">
        <v>3499</v>
      </c>
      <c r="C3089" s="375" t="s">
        <v>731</v>
      </c>
      <c r="D3089" s="376">
        <v>63.83</v>
      </c>
    </row>
    <row r="3090" spans="1:4">
      <c r="A3090" s="373">
        <v>4107</v>
      </c>
      <c r="B3090" s="374" t="s">
        <v>3500</v>
      </c>
      <c r="C3090" s="375" t="s">
        <v>731</v>
      </c>
      <c r="D3090" s="376">
        <v>60.18</v>
      </c>
    </row>
    <row r="3091" spans="1:4">
      <c r="A3091" s="373">
        <v>4102</v>
      </c>
      <c r="B3091" s="374" t="s">
        <v>3501</v>
      </c>
      <c r="C3091" s="375" t="s">
        <v>731</v>
      </c>
      <c r="D3091" s="376">
        <v>73.459999999999994</v>
      </c>
    </row>
    <row r="3092" spans="1:4">
      <c r="A3092" s="373">
        <v>36799</v>
      </c>
      <c r="B3092" s="374" t="s">
        <v>3502</v>
      </c>
      <c r="C3092" s="375" t="s">
        <v>731</v>
      </c>
      <c r="D3092" s="376">
        <v>61.95</v>
      </c>
    </row>
    <row r="3093" spans="1:4" ht="30">
      <c r="A3093" s="373">
        <v>2747</v>
      </c>
      <c r="B3093" s="374" t="s">
        <v>3503</v>
      </c>
      <c r="C3093" s="375" t="s">
        <v>733</v>
      </c>
      <c r="D3093" s="376">
        <v>30.09</v>
      </c>
    </row>
    <row r="3094" spans="1:4" ht="30">
      <c r="A3094" s="373">
        <v>21138</v>
      </c>
      <c r="B3094" s="374" t="s">
        <v>3504</v>
      </c>
      <c r="C3094" s="375" t="s">
        <v>733</v>
      </c>
      <c r="D3094" s="376">
        <v>9.5399999999999991</v>
      </c>
    </row>
    <row r="3095" spans="1:4" ht="30">
      <c r="A3095" s="373">
        <v>10826</v>
      </c>
      <c r="B3095" s="374" t="s">
        <v>3505</v>
      </c>
      <c r="C3095" s="375" t="s">
        <v>731</v>
      </c>
      <c r="D3095" s="376">
        <v>45.97</v>
      </c>
    </row>
    <row r="3096" spans="1:4" ht="30">
      <c r="A3096" s="373">
        <v>365</v>
      </c>
      <c r="B3096" s="374" t="s">
        <v>3506</v>
      </c>
      <c r="C3096" s="375" t="s">
        <v>731</v>
      </c>
      <c r="D3096" s="376">
        <v>28.5</v>
      </c>
    </row>
    <row r="3097" spans="1:4">
      <c r="A3097" s="373">
        <v>38639</v>
      </c>
      <c r="B3097" s="374" t="s">
        <v>13898</v>
      </c>
      <c r="C3097" s="375" t="s">
        <v>731</v>
      </c>
      <c r="D3097" s="376">
        <v>110.34</v>
      </c>
    </row>
    <row r="3098" spans="1:4">
      <c r="A3098" s="373">
        <v>38640</v>
      </c>
      <c r="B3098" s="374" t="s">
        <v>3507</v>
      </c>
      <c r="C3098" s="375" t="s">
        <v>731</v>
      </c>
      <c r="D3098" s="376">
        <v>1.65</v>
      </c>
    </row>
    <row r="3099" spans="1:4" ht="30">
      <c r="A3099" s="373">
        <v>358</v>
      </c>
      <c r="B3099" s="374" t="s">
        <v>3508</v>
      </c>
      <c r="C3099" s="375" t="s">
        <v>731</v>
      </c>
      <c r="D3099" s="376">
        <v>34.020000000000003</v>
      </c>
    </row>
    <row r="3100" spans="1:4" ht="30">
      <c r="A3100" s="373">
        <v>359</v>
      </c>
      <c r="B3100" s="374" t="s">
        <v>3509</v>
      </c>
      <c r="C3100" s="375" t="s">
        <v>731</v>
      </c>
      <c r="D3100" s="376">
        <v>69.88</v>
      </c>
    </row>
    <row r="3101" spans="1:4">
      <c r="A3101" s="373">
        <v>38641</v>
      </c>
      <c r="B3101" s="374" t="s">
        <v>13899</v>
      </c>
      <c r="C3101" s="375" t="s">
        <v>731</v>
      </c>
      <c r="D3101" s="376">
        <v>68.959999999999994</v>
      </c>
    </row>
    <row r="3102" spans="1:4" ht="30">
      <c r="A3102" s="373">
        <v>360</v>
      </c>
      <c r="B3102" s="374" t="s">
        <v>3510</v>
      </c>
      <c r="C3102" s="375" t="s">
        <v>731</v>
      </c>
      <c r="D3102" s="376">
        <v>1.6</v>
      </c>
    </row>
    <row r="3103" spans="1:4" ht="45">
      <c r="A3103" s="373">
        <v>42430</v>
      </c>
      <c r="B3103" s="374" t="s">
        <v>3511</v>
      </c>
      <c r="C3103" s="375" t="s">
        <v>731</v>
      </c>
      <c r="D3103" s="376">
        <v>6377.55</v>
      </c>
    </row>
    <row r="3104" spans="1:4">
      <c r="A3104" s="373">
        <v>4209</v>
      </c>
      <c r="B3104" s="374" t="s">
        <v>3512</v>
      </c>
      <c r="C3104" s="375" t="s">
        <v>731</v>
      </c>
      <c r="D3104" s="376">
        <v>23.7</v>
      </c>
    </row>
    <row r="3105" spans="1:4">
      <c r="A3105" s="373">
        <v>4180</v>
      </c>
      <c r="B3105" s="374" t="s">
        <v>3513</v>
      </c>
      <c r="C3105" s="375" t="s">
        <v>731</v>
      </c>
      <c r="D3105" s="376">
        <v>17.84</v>
      </c>
    </row>
    <row r="3106" spans="1:4">
      <c r="A3106" s="373">
        <v>4177</v>
      </c>
      <c r="B3106" s="374" t="s">
        <v>3514</v>
      </c>
      <c r="C3106" s="375" t="s">
        <v>731</v>
      </c>
      <c r="D3106" s="376">
        <v>5.92</v>
      </c>
    </row>
    <row r="3107" spans="1:4">
      <c r="A3107" s="373">
        <v>4179</v>
      </c>
      <c r="B3107" s="374" t="s">
        <v>3515</v>
      </c>
      <c r="C3107" s="375" t="s">
        <v>731</v>
      </c>
      <c r="D3107" s="376">
        <v>12.11</v>
      </c>
    </row>
    <row r="3108" spans="1:4">
      <c r="A3108" s="373">
        <v>4208</v>
      </c>
      <c r="B3108" s="374" t="s">
        <v>3516</v>
      </c>
      <c r="C3108" s="375" t="s">
        <v>731</v>
      </c>
      <c r="D3108" s="376">
        <v>56.4</v>
      </c>
    </row>
    <row r="3109" spans="1:4">
      <c r="A3109" s="373">
        <v>4181</v>
      </c>
      <c r="B3109" s="374" t="s">
        <v>3517</v>
      </c>
      <c r="C3109" s="375" t="s">
        <v>731</v>
      </c>
      <c r="D3109" s="376">
        <v>36.85</v>
      </c>
    </row>
    <row r="3110" spans="1:4">
      <c r="A3110" s="373">
        <v>4178</v>
      </c>
      <c r="B3110" s="374" t="s">
        <v>3518</v>
      </c>
      <c r="C3110" s="375" t="s">
        <v>731</v>
      </c>
      <c r="D3110" s="376">
        <v>8.2100000000000009</v>
      </c>
    </row>
    <row r="3111" spans="1:4">
      <c r="A3111" s="373">
        <v>4182</v>
      </c>
      <c r="B3111" s="374" t="s">
        <v>3519</v>
      </c>
      <c r="C3111" s="375" t="s">
        <v>731</v>
      </c>
      <c r="D3111" s="376">
        <v>91.75</v>
      </c>
    </row>
    <row r="3112" spans="1:4">
      <c r="A3112" s="373">
        <v>4183</v>
      </c>
      <c r="B3112" s="374" t="s">
        <v>3520</v>
      </c>
      <c r="C3112" s="375" t="s">
        <v>731</v>
      </c>
      <c r="D3112" s="376">
        <v>147.72</v>
      </c>
    </row>
    <row r="3113" spans="1:4">
      <c r="A3113" s="373">
        <v>4184</v>
      </c>
      <c r="B3113" s="374" t="s">
        <v>3521</v>
      </c>
      <c r="C3113" s="375" t="s">
        <v>731</v>
      </c>
      <c r="D3113" s="376">
        <v>326.07</v>
      </c>
    </row>
    <row r="3114" spans="1:4">
      <c r="A3114" s="373">
        <v>4185</v>
      </c>
      <c r="B3114" s="374" t="s">
        <v>3522</v>
      </c>
      <c r="C3114" s="375" t="s">
        <v>731</v>
      </c>
      <c r="D3114" s="376">
        <v>541.79</v>
      </c>
    </row>
    <row r="3115" spans="1:4">
      <c r="A3115" s="373">
        <v>4205</v>
      </c>
      <c r="B3115" s="374" t="s">
        <v>3523</v>
      </c>
      <c r="C3115" s="375" t="s">
        <v>731</v>
      </c>
      <c r="D3115" s="376">
        <v>31.29</v>
      </c>
    </row>
    <row r="3116" spans="1:4">
      <c r="A3116" s="373">
        <v>4192</v>
      </c>
      <c r="B3116" s="374" t="s">
        <v>3524</v>
      </c>
      <c r="C3116" s="375" t="s">
        <v>731</v>
      </c>
      <c r="D3116" s="376">
        <v>31.29</v>
      </c>
    </row>
    <row r="3117" spans="1:4">
      <c r="A3117" s="373">
        <v>4191</v>
      </c>
      <c r="B3117" s="374" t="s">
        <v>3525</v>
      </c>
      <c r="C3117" s="375" t="s">
        <v>731</v>
      </c>
      <c r="D3117" s="376">
        <v>31.29</v>
      </c>
    </row>
    <row r="3118" spans="1:4">
      <c r="A3118" s="373">
        <v>4207</v>
      </c>
      <c r="B3118" s="374" t="s">
        <v>3526</v>
      </c>
      <c r="C3118" s="375" t="s">
        <v>731</v>
      </c>
      <c r="D3118" s="376">
        <v>25.18</v>
      </c>
    </row>
    <row r="3119" spans="1:4">
      <c r="A3119" s="373">
        <v>4206</v>
      </c>
      <c r="B3119" s="374" t="s">
        <v>3527</v>
      </c>
      <c r="C3119" s="375" t="s">
        <v>731</v>
      </c>
      <c r="D3119" s="376">
        <v>24.45</v>
      </c>
    </row>
    <row r="3120" spans="1:4">
      <c r="A3120" s="373">
        <v>4190</v>
      </c>
      <c r="B3120" s="374" t="s">
        <v>3528</v>
      </c>
      <c r="C3120" s="375" t="s">
        <v>731</v>
      </c>
      <c r="D3120" s="376">
        <v>24.45</v>
      </c>
    </row>
    <row r="3121" spans="1:4">
      <c r="A3121" s="373">
        <v>4186</v>
      </c>
      <c r="B3121" s="374" t="s">
        <v>3529</v>
      </c>
      <c r="C3121" s="375" t="s">
        <v>731</v>
      </c>
      <c r="D3121" s="376">
        <v>7.23</v>
      </c>
    </row>
    <row r="3122" spans="1:4">
      <c r="A3122" s="373">
        <v>4188</v>
      </c>
      <c r="B3122" s="374" t="s">
        <v>3530</v>
      </c>
      <c r="C3122" s="375" t="s">
        <v>731</v>
      </c>
      <c r="D3122" s="376">
        <v>14.75</v>
      </c>
    </row>
    <row r="3123" spans="1:4">
      <c r="A3123" s="373">
        <v>4189</v>
      </c>
      <c r="B3123" s="374" t="s">
        <v>3531</v>
      </c>
      <c r="C3123" s="375" t="s">
        <v>731</v>
      </c>
      <c r="D3123" s="376">
        <v>14.75</v>
      </c>
    </row>
    <row r="3124" spans="1:4">
      <c r="A3124" s="373">
        <v>4197</v>
      </c>
      <c r="B3124" s="374" t="s">
        <v>3532</v>
      </c>
      <c r="C3124" s="375" t="s">
        <v>731</v>
      </c>
      <c r="D3124" s="376">
        <v>78.12</v>
      </c>
    </row>
    <row r="3125" spans="1:4">
      <c r="A3125" s="373">
        <v>4194</v>
      </c>
      <c r="B3125" s="374" t="s">
        <v>3533</v>
      </c>
      <c r="C3125" s="375" t="s">
        <v>731</v>
      </c>
      <c r="D3125" s="376">
        <v>47.21</v>
      </c>
    </row>
    <row r="3126" spans="1:4">
      <c r="A3126" s="373">
        <v>4193</v>
      </c>
      <c r="B3126" s="374" t="s">
        <v>3534</v>
      </c>
      <c r="C3126" s="375" t="s">
        <v>731</v>
      </c>
      <c r="D3126" s="376">
        <v>47.21</v>
      </c>
    </row>
    <row r="3127" spans="1:4">
      <c r="A3127" s="373">
        <v>4204</v>
      </c>
      <c r="B3127" s="374" t="s">
        <v>3535</v>
      </c>
      <c r="C3127" s="375" t="s">
        <v>731</v>
      </c>
      <c r="D3127" s="376">
        <v>47.21</v>
      </c>
    </row>
    <row r="3128" spans="1:4">
      <c r="A3128" s="373">
        <v>4187</v>
      </c>
      <c r="B3128" s="374" t="s">
        <v>3536</v>
      </c>
      <c r="C3128" s="375" t="s">
        <v>731</v>
      </c>
      <c r="D3128" s="376">
        <v>9.41</v>
      </c>
    </row>
    <row r="3129" spans="1:4">
      <c r="A3129" s="373">
        <v>4202</v>
      </c>
      <c r="B3129" s="374" t="s">
        <v>3537</v>
      </c>
      <c r="C3129" s="375" t="s">
        <v>731</v>
      </c>
      <c r="D3129" s="376">
        <v>142.68</v>
      </c>
    </row>
    <row r="3130" spans="1:4">
      <c r="A3130" s="373">
        <v>4203</v>
      </c>
      <c r="B3130" s="374" t="s">
        <v>3538</v>
      </c>
      <c r="C3130" s="375" t="s">
        <v>731</v>
      </c>
      <c r="D3130" s="376">
        <v>126.01</v>
      </c>
    </row>
    <row r="3131" spans="1:4">
      <c r="A3131" s="373">
        <v>40368</v>
      </c>
      <c r="B3131" s="374" t="s">
        <v>3539</v>
      </c>
      <c r="C3131" s="375" t="s">
        <v>731</v>
      </c>
      <c r="D3131" s="376">
        <v>62.71</v>
      </c>
    </row>
    <row r="3132" spans="1:4">
      <c r="A3132" s="373">
        <v>40365</v>
      </c>
      <c r="B3132" s="374" t="s">
        <v>3540</v>
      </c>
      <c r="C3132" s="375" t="s">
        <v>731</v>
      </c>
      <c r="D3132" s="376">
        <v>42.31</v>
      </c>
    </row>
    <row r="3133" spans="1:4">
      <c r="A3133" s="373">
        <v>40356</v>
      </c>
      <c r="B3133" s="374" t="s">
        <v>3541</v>
      </c>
      <c r="C3133" s="375" t="s">
        <v>731</v>
      </c>
      <c r="D3133" s="376">
        <v>14.45</v>
      </c>
    </row>
    <row r="3134" spans="1:4">
      <c r="A3134" s="373">
        <v>40362</v>
      </c>
      <c r="B3134" s="374" t="s">
        <v>3542</v>
      </c>
      <c r="C3134" s="375" t="s">
        <v>731</v>
      </c>
      <c r="D3134" s="376">
        <v>28.02</v>
      </c>
    </row>
    <row r="3135" spans="1:4">
      <c r="A3135" s="373">
        <v>40374</v>
      </c>
      <c r="B3135" s="374" t="s">
        <v>3543</v>
      </c>
      <c r="C3135" s="375" t="s">
        <v>731</v>
      </c>
      <c r="D3135" s="376">
        <v>163.9</v>
      </c>
    </row>
    <row r="3136" spans="1:4">
      <c r="A3136" s="373">
        <v>40371</v>
      </c>
      <c r="B3136" s="374" t="s">
        <v>3544</v>
      </c>
      <c r="C3136" s="375" t="s">
        <v>731</v>
      </c>
      <c r="D3136" s="376">
        <v>103.17</v>
      </c>
    </row>
    <row r="3137" spans="1:4">
      <c r="A3137" s="373">
        <v>40359</v>
      </c>
      <c r="B3137" s="374" t="s">
        <v>3545</v>
      </c>
      <c r="C3137" s="375" t="s">
        <v>731</v>
      </c>
      <c r="D3137" s="376">
        <v>18.670000000000002</v>
      </c>
    </row>
    <row r="3138" spans="1:4">
      <c r="A3138" s="373">
        <v>7595</v>
      </c>
      <c r="B3138" s="374" t="s">
        <v>13900</v>
      </c>
      <c r="C3138" s="375" t="s">
        <v>870</v>
      </c>
      <c r="D3138" s="376">
        <v>11.95</v>
      </c>
    </row>
    <row r="3139" spans="1:4">
      <c r="A3139" s="373">
        <v>41094</v>
      </c>
      <c r="B3139" s="374" t="s">
        <v>3546</v>
      </c>
      <c r="C3139" s="375" t="s">
        <v>872</v>
      </c>
      <c r="D3139" s="376">
        <v>2092.08</v>
      </c>
    </row>
    <row r="3140" spans="1:4" ht="30">
      <c r="A3140" s="373">
        <v>39609</v>
      </c>
      <c r="B3140" s="374" t="s">
        <v>3547</v>
      </c>
      <c r="C3140" s="375" t="s">
        <v>731</v>
      </c>
      <c r="D3140" s="376">
        <v>80301.98</v>
      </c>
    </row>
    <row r="3141" spans="1:4" ht="30">
      <c r="A3141" s="373">
        <v>39610</v>
      </c>
      <c r="B3141" s="374" t="s">
        <v>3548</v>
      </c>
      <c r="C3141" s="375" t="s">
        <v>731</v>
      </c>
      <c r="D3141" s="376">
        <v>117215.84</v>
      </c>
    </row>
    <row r="3142" spans="1:4" ht="30">
      <c r="A3142" s="373">
        <v>39611</v>
      </c>
      <c r="B3142" s="374" t="s">
        <v>3549</v>
      </c>
      <c r="C3142" s="375" t="s">
        <v>731</v>
      </c>
      <c r="D3142" s="376">
        <v>141850.35</v>
      </c>
    </row>
    <row r="3143" spans="1:4" ht="30">
      <c r="A3143" s="373">
        <v>39612</v>
      </c>
      <c r="B3143" s="374" t="s">
        <v>3550</v>
      </c>
      <c r="C3143" s="375" t="s">
        <v>731</v>
      </c>
      <c r="D3143" s="376">
        <v>222211.77</v>
      </c>
    </row>
    <row r="3144" spans="1:4" ht="30">
      <c r="A3144" s="373">
        <v>39608</v>
      </c>
      <c r="B3144" s="374" t="s">
        <v>3551</v>
      </c>
      <c r="C3144" s="375" t="s">
        <v>731</v>
      </c>
      <c r="D3144" s="376">
        <v>64208.62</v>
      </c>
    </row>
    <row r="3145" spans="1:4" ht="30">
      <c r="A3145" s="373">
        <v>38175</v>
      </c>
      <c r="B3145" s="374" t="s">
        <v>3552</v>
      </c>
      <c r="C3145" s="375" t="s">
        <v>731</v>
      </c>
      <c r="D3145" s="376">
        <v>4.6399999999999997</v>
      </c>
    </row>
    <row r="3146" spans="1:4" ht="30">
      <c r="A3146" s="373">
        <v>38176</v>
      </c>
      <c r="B3146" s="374" t="s">
        <v>3553</v>
      </c>
      <c r="C3146" s="375" t="s">
        <v>731</v>
      </c>
      <c r="D3146" s="376">
        <v>13.66</v>
      </c>
    </row>
    <row r="3147" spans="1:4" ht="30">
      <c r="A3147" s="373">
        <v>36152</v>
      </c>
      <c r="B3147" s="374" t="s">
        <v>3554</v>
      </c>
      <c r="C3147" s="375" t="s">
        <v>731</v>
      </c>
      <c r="D3147" s="376">
        <v>5.85</v>
      </c>
    </row>
    <row r="3148" spans="1:4">
      <c r="A3148" s="373">
        <v>11138</v>
      </c>
      <c r="B3148" s="374" t="s">
        <v>3555</v>
      </c>
      <c r="C3148" s="375" t="s">
        <v>781</v>
      </c>
      <c r="D3148" s="376">
        <v>4.05</v>
      </c>
    </row>
    <row r="3149" spans="1:4">
      <c r="A3149" s="373">
        <v>4221</v>
      </c>
      <c r="B3149" s="374" t="s">
        <v>3556</v>
      </c>
      <c r="C3149" s="375" t="s">
        <v>781</v>
      </c>
      <c r="D3149" s="376">
        <v>6.29</v>
      </c>
    </row>
    <row r="3150" spans="1:4" ht="30">
      <c r="A3150" s="373">
        <v>4227</v>
      </c>
      <c r="B3150" s="374" t="s">
        <v>3557</v>
      </c>
      <c r="C3150" s="375" t="s">
        <v>781</v>
      </c>
      <c r="D3150" s="376">
        <v>21.09</v>
      </c>
    </row>
    <row r="3151" spans="1:4" ht="30">
      <c r="A3151" s="373">
        <v>38170</v>
      </c>
      <c r="B3151" s="374" t="s">
        <v>3558</v>
      </c>
      <c r="C3151" s="375" t="s">
        <v>731</v>
      </c>
      <c r="D3151" s="376">
        <v>20.3</v>
      </c>
    </row>
    <row r="3152" spans="1:4">
      <c r="A3152" s="373">
        <v>4252</v>
      </c>
      <c r="B3152" s="374" t="s">
        <v>3559</v>
      </c>
      <c r="C3152" s="375" t="s">
        <v>870</v>
      </c>
      <c r="D3152" s="376">
        <v>19.02</v>
      </c>
    </row>
    <row r="3153" spans="1:4">
      <c r="A3153" s="373">
        <v>40980</v>
      </c>
      <c r="B3153" s="374" t="s">
        <v>3560</v>
      </c>
      <c r="C3153" s="375" t="s">
        <v>872</v>
      </c>
      <c r="D3153" s="376">
        <v>3330.47</v>
      </c>
    </row>
    <row r="3154" spans="1:4">
      <c r="A3154" s="373">
        <v>4243</v>
      </c>
      <c r="B3154" s="374" t="s">
        <v>3561</v>
      </c>
      <c r="C3154" s="375" t="s">
        <v>870</v>
      </c>
      <c r="D3154" s="376">
        <v>15.73</v>
      </c>
    </row>
    <row r="3155" spans="1:4">
      <c r="A3155" s="373">
        <v>41031</v>
      </c>
      <c r="B3155" s="374" t="s">
        <v>3562</v>
      </c>
      <c r="C3155" s="375" t="s">
        <v>872</v>
      </c>
      <c r="D3155" s="376">
        <v>2755.8</v>
      </c>
    </row>
    <row r="3156" spans="1:4">
      <c r="A3156" s="373">
        <v>37666</v>
      </c>
      <c r="B3156" s="374" t="s">
        <v>3563</v>
      </c>
      <c r="C3156" s="375" t="s">
        <v>870</v>
      </c>
      <c r="D3156" s="376">
        <v>15.19</v>
      </c>
    </row>
    <row r="3157" spans="1:4">
      <c r="A3157" s="373">
        <v>40986</v>
      </c>
      <c r="B3157" s="374" t="s">
        <v>3564</v>
      </c>
      <c r="C3157" s="375" t="s">
        <v>872</v>
      </c>
      <c r="D3157" s="376">
        <v>2659.45</v>
      </c>
    </row>
    <row r="3158" spans="1:4">
      <c r="A3158" s="373">
        <v>4250</v>
      </c>
      <c r="B3158" s="374" t="s">
        <v>3565</v>
      </c>
      <c r="C3158" s="375" t="s">
        <v>870</v>
      </c>
      <c r="D3158" s="376">
        <v>17.149999999999999</v>
      </c>
    </row>
    <row r="3159" spans="1:4">
      <c r="A3159" s="373">
        <v>40978</v>
      </c>
      <c r="B3159" s="374" t="s">
        <v>3566</v>
      </c>
      <c r="C3159" s="375" t="s">
        <v>872</v>
      </c>
      <c r="D3159" s="376">
        <v>3004.07</v>
      </c>
    </row>
    <row r="3160" spans="1:4">
      <c r="A3160" s="373">
        <v>41043</v>
      </c>
      <c r="B3160" s="374" t="s">
        <v>3567</v>
      </c>
      <c r="C3160" s="375" t="s">
        <v>872</v>
      </c>
      <c r="D3160" s="376">
        <v>3391.76</v>
      </c>
    </row>
    <row r="3161" spans="1:4">
      <c r="A3161" s="373">
        <v>44501</v>
      </c>
      <c r="B3161" s="374" t="s">
        <v>3568</v>
      </c>
      <c r="C3161" s="375" t="s">
        <v>870</v>
      </c>
      <c r="D3161" s="376">
        <v>19.38</v>
      </c>
    </row>
    <row r="3162" spans="1:4">
      <c r="A3162" s="373">
        <v>4234</v>
      </c>
      <c r="B3162" s="374" t="s">
        <v>3569</v>
      </c>
      <c r="C3162" s="375" t="s">
        <v>870</v>
      </c>
      <c r="D3162" s="376">
        <v>21.23</v>
      </c>
    </row>
    <row r="3163" spans="1:4">
      <c r="A3163" s="373">
        <v>40987</v>
      </c>
      <c r="B3163" s="374" t="s">
        <v>3570</v>
      </c>
      <c r="C3163" s="375" t="s">
        <v>872</v>
      </c>
      <c r="D3163" s="376">
        <v>3715.53</v>
      </c>
    </row>
    <row r="3164" spans="1:4">
      <c r="A3164" s="373">
        <v>4253</v>
      </c>
      <c r="B3164" s="374" t="s">
        <v>3571</v>
      </c>
      <c r="C3164" s="375" t="s">
        <v>870</v>
      </c>
      <c r="D3164" s="376">
        <v>19.489999999999998</v>
      </c>
    </row>
    <row r="3165" spans="1:4">
      <c r="A3165" s="373">
        <v>40981</v>
      </c>
      <c r="B3165" s="374" t="s">
        <v>3572</v>
      </c>
      <c r="C3165" s="375" t="s">
        <v>872</v>
      </c>
      <c r="D3165" s="376">
        <v>3413.21</v>
      </c>
    </row>
    <row r="3166" spans="1:4">
      <c r="A3166" s="373">
        <v>4254</v>
      </c>
      <c r="B3166" s="374" t="s">
        <v>3573</v>
      </c>
      <c r="C3166" s="375" t="s">
        <v>870</v>
      </c>
      <c r="D3166" s="376">
        <v>48.06</v>
      </c>
    </row>
    <row r="3167" spans="1:4">
      <c r="A3167" s="373">
        <v>41036</v>
      </c>
      <c r="B3167" s="374" t="s">
        <v>3574</v>
      </c>
      <c r="C3167" s="375" t="s">
        <v>872</v>
      </c>
      <c r="D3167" s="376">
        <v>8413.01</v>
      </c>
    </row>
    <row r="3168" spans="1:4">
      <c r="A3168" s="373">
        <v>4251</v>
      </c>
      <c r="B3168" s="374" t="s">
        <v>3575</v>
      </c>
      <c r="C3168" s="375" t="s">
        <v>870</v>
      </c>
      <c r="D3168" s="376">
        <v>19</v>
      </c>
    </row>
    <row r="3169" spans="1:4">
      <c r="A3169" s="373">
        <v>40979</v>
      </c>
      <c r="B3169" s="374" t="s">
        <v>3576</v>
      </c>
      <c r="C3169" s="375" t="s">
        <v>872</v>
      </c>
      <c r="D3169" s="376">
        <v>3326.24</v>
      </c>
    </row>
    <row r="3170" spans="1:4">
      <c r="A3170" s="373">
        <v>4230</v>
      </c>
      <c r="B3170" s="374" t="s">
        <v>3577</v>
      </c>
      <c r="C3170" s="375" t="s">
        <v>870</v>
      </c>
      <c r="D3170" s="376">
        <v>20.87</v>
      </c>
    </row>
    <row r="3171" spans="1:4">
      <c r="A3171" s="373">
        <v>40998</v>
      </c>
      <c r="B3171" s="374" t="s">
        <v>3578</v>
      </c>
      <c r="C3171" s="375" t="s">
        <v>872</v>
      </c>
      <c r="D3171" s="376">
        <v>3654.94</v>
      </c>
    </row>
    <row r="3172" spans="1:4">
      <c r="A3172" s="373">
        <v>4257</v>
      </c>
      <c r="B3172" s="374" t="s">
        <v>3579</v>
      </c>
      <c r="C3172" s="375" t="s">
        <v>870</v>
      </c>
      <c r="D3172" s="376">
        <v>16.79</v>
      </c>
    </row>
    <row r="3173" spans="1:4">
      <c r="A3173" s="373">
        <v>40982</v>
      </c>
      <c r="B3173" s="374" t="s">
        <v>3580</v>
      </c>
      <c r="C3173" s="375" t="s">
        <v>872</v>
      </c>
      <c r="D3173" s="376">
        <v>2941.5</v>
      </c>
    </row>
    <row r="3174" spans="1:4">
      <c r="A3174" s="373">
        <v>4240</v>
      </c>
      <c r="B3174" s="374" t="s">
        <v>3581</v>
      </c>
      <c r="C3174" s="375" t="s">
        <v>870</v>
      </c>
      <c r="D3174" s="376">
        <v>19.690000000000001</v>
      </c>
    </row>
    <row r="3175" spans="1:4">
      <c r="A3175" s="373">
        <v>41026</v>
      </c>
      <c r="B3175" s="374" t="s">
        <v>3582</v>
      </c>
      <c r="C3175" s="375" t="s">
        <v>872</v>
      </c>
      <c r="D3175" s="376">
        <v>3449.58</v>
      </c>
    </row>
    <row r="3176" spans="1:4">
      <c r="A3176" s="373">
        <v>4239</v>
      </c>
      <c r="B3176" s="374" t="s">
        <v>3583</v>
      </c>
      <c r="C3176" s="375" t="s">
        <v>870</v>
      </c>
      <c r="D3176" s="376">
        <v>24.17</v>
      </c>
    </row>
    <row r="3177" spans="1:4">
      <c r="A3177" s="373">
        <v>41024</v>
      </c>
      <c r="B3177" s="374" t="s">
        <v>3584</v>
      </c>
      <c r="C3177" s="375" t="s">
        <v>872</v>
      </c>
      <c r="D3177" s="376">
        <v>4232</v>
      </c>
    </row>
    <row r="3178" spans="1:4">
      <c r="A3178" s="373">
        <v>4248</v>
      </c>
      <c r="B3178" s="374" t="s">
        <v>3585</v>
      </c>
      <c r="C3178" s="375" t="s">
        <v>870</v>
      </c>
      <c r="D3178" s="376">
        <v>19.98</v>
      </c>
    </row>
    <row r="3179" spans="1:4">
      <c r="A3179" s="373">
        <v>41033</v>
      </c>
      <c r="B3179" s="374" t="s">
        <v>3586</v>
      </c>
      <c r="C3179" s="375" t="s">
        <v>872</v>
      </c>
      <c r="D3179" s="376">
        <v>3498.98</v>
      </c>
    </row>
    <row r="3180" spans="1:4">
      <c r="A3180" s="373">
        <v>41040</v>
      </c>
      <c r="B3180" s="374" t="s">
        <v>3587</v>
      </c>
      <c r="C3180" s="375" t="s">
        <v>872</v>
      </c>
      <c r="D3180" s="376">
        <v>3561.36</v>
      </c>
    </row>
    <row r="3181" spans="1:4">
      <c r="A3181" s="373">
        <v>44500</v>
      </c>
      <c r="B3181" s="374" t="s">
        <v>3588</v>
      </c>
      <c r="C3181" s="375" t="s">
        <v>870</v>
      </c>
      <c r="D3181" s="376">
        <v>20.329999999999998</v>
      </c>
    </row>
    <row r="3182" spans="1:4">
      <c r="A3182" s="373">
        <v>4238</v>
      </c>
      <c r="B3182" s="374" t="s">
        <v>3589</v>
      </c>
      <c r="C3182" s="375" t="s">
        <v>870</v>
      </c>
      <c r="D3182" s="376">
        <v>17.73</v>
      </c>
    </row>
    <row r="3183" spans="1:4">
      <c r="A3183" s="373">
        <v>41012</v>
      </c>
      <c r="B3183" s="374" t="s">
        <v>3590</v>
      </c>
      <c r="C3183" s="375" t="s">
        <v>872</v>
      </c>
      <c r="D3183" s="376">
        <v>3104.48</v>
      </c>
    </row>
    <row r="3184" spans="1:4">
      <c r="A3184" s="373">
        <v>4237</v>
      </c>
      <c r="B3184" s="374" t="s">
        <v>3591</v>
      </c>
      <c r="C3184" s="375" t="s">
        <v>870</v>
      </c>
      <c r="D3184" s="376">
        <v>22.39</v>
      </c>
    </row>
    <row r="3185" spans="1:4">
      <c r="A3185" s="373">
        <v>41002</v>
      </c>
      <c r="B3185" s="374" t="s">
        <v>3592</v>
      </c>
      <c r="C3185" s="375" t="s">
        <v>872</v>
      </c>
      <c r="D3185" s="376">
        <v>3919.21</v>
      </c>
    </row>
    <row r="3186" spans="1:4">
      <c r="A3186" s="373">
        <v>4233</v>
      </c>
      <c r="B3186" s="374" t="s">
        <v>3593</v>
      </c>
      <c r="C3186" s="375" t="s">
        <v>870</v>
      </c>
      <c r="D3186" s="376">
        <v>17.47</v>
      </c>
    </row>
    <row r="3187" spans="1:4">
      <c r="A3187" s="373">
        <v>41001</v>
      </c>
      <c r="B3187" s="374" t="s">
        <v>3594</v>
      </c>
      <c r="C3187" s="375" t="s">
        <v>872</v>
      </c>
      <c r="D3187" s="376">
        <v>3058.37</v>
      </c>
    </row>
    <row r="3188" spans="1:4">
      <c r="A3188" s="373">
        <v>2</v>
      </c>
      <c r="B3188" s="374" t="s">
        <v>3595</v>
      </c>
      <c r="C3188" s="375" t="s">
        <v>868</v>
      </c>
      <c r="D3188" s="376">
        <v>16.12</v>
      </c>
    </row>
    <row r="3189" spans="1:4" ht="30">
      <c r="A3189" s="373">
        <v>36517</v>
      </c>
      <c r="B3189" s="374" t="s">
        <v>3596</v>
      </c>
      <c r="C3189" s="375" t="s">
        <v>731</v>
      </c>
      <c r="D3189" s="376">
        <v>649083.6</v>
      </c>
    </row>
    <row r="3190" spans="1:4" ht="30">
      <c r="A3190" s="373">
        <v>4262</v>
      </c>
      <c r="B3190" s="374" t="s">
        <v>3597</v>
      </c>
      <c r="C3190" s="375" t="s">
        <v>731</v>
      </c>
      <c r="D3190" s="376">
        <v>730950</v>
      </c>
    </row>
    <row r="3191" spans="1:4" ht="30">
      <c r="A3191" s="373">
        <v>4263</v>
      </c>
      <c r="B3191" s="374" t="s">
        <v>3598</v>
      </c>
      <c r="C3191" s="375" t="s">
        <v>731</v>
      </c>
      <c r="D3191" s="376">
        <v>1013583.95</v>
      </c>
    </row>
    <row r="3192" spans="1:4" ht="30">
      <c r="A3192" s="373">
        <v>36518</v>
      </c>
      <c r="B3192" s="374" t="s">
        <v>3599</v>
      </c>
      <c r="C3192" s="375" t="s">
        <v>731</v>
      </c>
      <c r="D3192" s="376">
        <v>1153926.3500000001</v>
      </c>
    </row>
    <row r="3193" spans="1:4" ht="30">
      <c r="A3193" s="373">
        <v>14221</v>
      </c>
      <c r="B3193" s="374" t="s">
        <v>3600</v>
      </c>
      <c r="C3193" s="375" t="s">
        <v>731</v>
      </c>
      <c r="D3193" s="376">
        <v>673448.57</v>
      </c>
    </row>
    <row r="3194" spans="1:4">
      <c r="A3194" s="373">
        <v>38402</v>
      </c>
      <c r="B3194" s="374" t="s">
        <v>3601</v>
      </c>
      <c r="C3194" s="375" t="s">
        <v>731</v>
      </c>
      <c r="D3194" s="376">
        <v>13.55</v>
      </c>
    </row>
    <row r="3195" spans="1:4">
      <c r="A3195" s="373">
        <v>3412</v>
      </c>
      <c r="B3195" s="374" t="s">
        <v>3602</v>
      </c>
      <c r="C3195" s="375" t="s">
        <v>732</v>
      </c>
      <c r="D3195" s="376">
        <v>20.55</v>
      </c>
    </row>
    <row r="3196" spans="1:4">
      <c r="A3196" s="373">
        <v>3413</v>
      </c>
      <c r="B3196" s="374" t="s">
        <v>3603</v>
      </c>
      <c r="C3196" s="375" t="s">
        <v>732</v>
      </c>
      <c r="D3196" s="376">
        <v>46.28</v>
      </c>
    </row>
    <row r="3197" spans="1:4">
      <c r="A3197" s="373">
        <v>39744</v>
      </c>
      <c r="B3197" s="374" t="s">
        <v>3604</v>
      </c>
      <c r="C3197" s="375" t="s">
        <v>732</v>
      </c>
      <c r="D3197" s="376">
        <v>35.93</v>
      </c>
    </row>
    <row r="3198" spans="1:4">
      <c r="A3198" s="373">
        <v>39745</v>
      </c>
      <c r="B3198" s="374" t="s">
        <v>3605</v>
      </c>
      <c r="C3198" s="375" t="s">
        <v>732</v>
      </c>
      <c r="D3198" s="376">
        <v>75.84</v>
      </c>
    </row>
    <row r="3199" spans="1:4" ht="30">
      <c r="A3199" s="373">
        <v>39637</v>
      </c>
      <c r="B3199" s="374" t="s">
        <v>3606</v>
      </c>
      <c r="C3199" s="375" t="s">
        <v>732</v>
      </c>
      <c r="D3199" s="376">
        <v>98.03</v>
      </c>
    </row>
    <row r="3200" spans="1:4" ht="30">
      <c r="A3200" s="373">
        <v>39638</v>
      </c>
      <c r="B3200" s="374" t="s">
        <v>3607</v>
      </c>
      <c r="C3200" s="375" t="s">
        <v>732</v>
      </c>
      <c r="D3200" s="376">
        <v>110.93</v>
      </c>
    </row>
    <row r="3201" spans="1:4" ht="30">
      <c r="A3201" s="373">
        <v>39639</v>
      </c>
      <c r="B3201" s="374" t="s">
        <v>3608</v>
      </c>
      <c r="C3201" s="375" t="s">
        <v>732</v>
      </c>
      <c r="D3201" s="376">
        <v>167.36</v>
      </c>
    </row>
    <row r="3202" spans="1:4" ht="60">
      <c r="A3202" s="373">
        <v>39517</v>
      </c>
      <c r="B3202" s="374" t="s">
        <v>3609</v>
      </c>
      <c r="C3202" s="375" t="s">
        <v>732</v>
      </c>
      <c r="D3202" s="376">
        <v>272.10000000000002</v>
      </c>
    </row>
    <row r="3203" spans="1:4" ht="60">
      <c r="A3203" s="373">
        <v>39518</v>
      </c>
      <c r="B3203" s="374" t="s">
        <v>3610</v>
      </c>
      <c r="C3203" s="375" t="s">
        <v>732</v>
      </c>
      <c r="D3203" s="376">
        <v>322.58999999999997</v>
      </c>
    </row>
    <row r="3204" spans="1:4">
      <c r="A3204" s="373">
        <v>38366</v>
      </c>
      <c r="B3204" s="374" t="s">
        <v>3611</v>
      </c>
      <c r="C3204" s="375" t="s">
        <v>732</v>
      </c>
      <c r="D3204" s="376">
        <v>5.77</v>
      </c>
    </row>
    <row r="3205" spans="1:4">
      <c r="A3205" s="373">
        <v>11703</v>
      </c>
      <c r="B3205" s="374" t="s">
        <v>3612</v>
      </c>
      <c r="C3205" s="375" t="s">
        <v>731</v>
      </c>
      <c r="D3205" s="376">
        <v>63.09</v>
      </c>
    </row>
    <row r="3206" spans="1:4">
      <c r="A3206" s="373">
        <v>37400</v>
      </c>
      <c r="B3206" s="374" t="s">
        <v>3613</v>
      </c>
      <c r="C3206" s="375" t="s">
        <v>731</v>
      </c>
      <c r="D3206" s="376">
        <v>43.67</v>
      </c>
    </row>
    <row r="3207" spans="1:4" ht="30">
      <c r="A3207" s="373">
        <v>25400</v>
      </c>
      <c r="B3207" s="374" t="s">
        <v>3614</v>
      </c>
      <c r="C3207" s="375" t="s">
        <v>731</v>
      </c>
      <c r="D3207" s="376">
        <v>2807.37</v>
      </c>
    </row>
    <row r="3208" spans="1:4" ht="30">
      <c r="A3208" s="373">
        <v>4276</v>
      </c>
      <c r="B3208" s="374" t="s">
        <v>3615</v>
      </c>
      <c r="C3208" s="375" t="s">
        <v>731</v>
      </c>
      <c r="D3208" s="376">
        <v>206.72</v>
      </c>
    </row>
    <row r="3209" spans="1:4" ht="30">
      <c r="A3209" s="373">
        <v>4273</v>
      </c>
      <c r="B3209" s="374" t="s">
        <v>3616</v>
      </c>
      <c r="C3209" s="375" t="s">
        <v>731</v>
      </c>
      <c r="D3209" s="376">
        <v>375.33</v>
      </c>
    </row>
    <row r="3210" spans="1:4" ht="30">
      <c r="A3210" s="373">
        <v>4274</v>
      </c>
      <c r="B3210" s="374" t="s">
        <v>3617</v>
      </c>
      <c r="C3210" s="375" t="s">
        <v>731</v>
      </c>
      <c r="D3210" s="376">
        <v>137.31</v>
      </c>
    </row>
    <row r="3211" spans="1:4" ht="30">
      <c r="A3211" s="373">
        <v>39438</v>
      </c>
      <c r="B3211" s="374" t="s">
        <v>3618</v>
      </c>
      <c r="C3211" s="375" t="s">
        <v>731</v>
      </c>
      <c r="D3211" s="376">
        <v>0.24</v>
      </c>
    </row>
    <row r="3212" spans="1:4">
      <c r="A3212" s="373">
        <v>11963</v>
      </c>
      <c r="B3212" s="374" t="s">
        <v>3619</v>
      </c>
      <c r="C3212" s="375" t="s">
        <v>731</v>
      </c>
      <c r="D3212" s="376">
        <v>8.74</v>
      </c>
    </row>
    <row r="3213" spans="1:4">
      <c r="A3213" s="373">
        <v>11964</v>
      </c>
      <c r="B3213" s="374" t="s">
        <v>3620</v>
      </c>
      <c r="C3213" s="375" t="s">
        <v>731</v>
      </c>
      <c r="D3213" s="376">
        <v>2.2000000000000002</v>
      </c>
    </row>
    <row r="3214" spans="1:4" ht="30">
      <c r="A3214" s="373">
        <v>4379</v>
      </c>
      <c r="B3214" s="374" t="s">
        <v>3621</v>
      </c>
      <c r="C3214" s="375" t="s">
        <v>731</v>
      </c>
      <c r="D3214" s="376">
        <v>0.04</v>
      </c>
    </row>
    <row r="3215" spans="1:4" ht="30">
      <c r="A3215" s="373">
        <v>4377</v>
      </c>
      <c r="B3215" s="374" t="s">
        <v>3622</v>
      </c>
      <c r="C3215" s="375" t="s">
        <v>731</v>
      </c>
      <c r="D3215" s="376">
        <v>0.17</v>
      </c>
    </row>
    <row r="3216" spans="1:4" ht="30">
      <c r="A3216" s="373">
        <v>4356</v>
      </c>
      <c r="B3216" s="433" t="s">
        <v>3623</v>
      </c>
      <c r="C3216" s="375" t="s">
        <v>731</v>
      </c>
      <c r="D3216" s="376">
        <v>0.24</v>
      </c>
    </row>
    <row r="3217" spans="1:4" ht="30">
      <c r="A3217" s="373">
        <v>13246</v>
      </c>
      <c r="B3217" s="433" t="s">
        <v>3624</v>
      </c>
      <c r="C3217" s="375" t="s">
        <v>731</v>
      </c>
      <c r="D3217" s="376">
        <v>0.41</v>
      </c>
    </row>
    <row r="3218" spans="1:4" ht="30">
      <c r="A3218" s="373">
        <v>4346</v>
      </c>
      <c r="B3218" s="374" t="s">
        <v>3625</v>
      </c>
      <c r="C3218" s="375" t="s">
        <v>731</v>
      </c>
      <c r="D3218" s="376">
        <v>9.3699999999999992</v>
      </c>
    </row>
    <row r="3219" spans="1:4" ht="30">
      <c r="A3219" s="373">
        <v>11955</v>
      </c>
      <c r="B3219" s="374" t="s">
        <v>3626</v>
      </c>
      <c r="C3219" s="375" t="s">
        <v>731</v>
      </c>
      <c r="D3219" s="376">
        <v>4.0999999999999996</v>
      </c>
    </row>
    <row r="3220" spans="1:4" ht="30">
      <c r="A3220" s="373">
        <v>11960</v>
      </c>
      <c r="B3220" s="374" t="s">
        <v>3627</v>
      </c>
      <c r="C3220" s="375" t="s">
        <v>731</v>
      </c>
      <c r="D3220" s="376">
        <v>0.13</v>
      </c>
    </row>
    <row r="3221" spans="1:4" ht="30">
      <c r="A3221" s="373">
        <v>4333</v>
      </c>
      <c r="B3221" s="374" t="s">
        <v>3628</v>
      </c>
      <c r="C3221" s="375" t="s">
        <v>731</v>
      </c>
      <c r="D3221" s="376">
        <v>0.24</v>
      </c>
    </row>
    <row r="3222" spans="1:4" ht="30">
      <c r="A3222" s="373">
        <v>4358</v>
      </c>
      <c r="B3222" s="374" t="s">
        <v>3629</v>
      </c>
      <c r="C3222" s="375" t="s">
        <v>731</v>
      </c>
      <c r="D3222" s="376">
        <v>1.87</v>
      </c>
    </row>
    <row r="3223" spans="1:4" ht="30">
      <c r="A3223" s="373">
        <v>39435</v>
      </c>
      <c r="B3223" s="374" t="s">
        <v>3630</v>
      </c>
      <c r="C3223" s="375" t="s">
        <v>731</v>
      </c>
      <c r="D3223" s="376">
        <v>0.09</v>
      </c>
    </row>
    <row r="3224" spans="1:4" ht="30">
      <c r="A3224" s="373">
        <v>39436</v>
      </c>
      <c r="B3224" s="374" t="s">
        <v>3631</v>
      </c>
      <c r="C3224" s="375" t="s">
        <v>731</v>
      </c>
      <c r="D3224" s="376">
        <v>0.16</v>
      </c>
    </row>
    <row r="3225" spans="1:4" ht="30">
      <c r="A3225" s="373">
        <v>39437</v>
      </c>
      <c r="B3225" s="374" t="s">
        <v>3632</v>
      </c>
      <c r="C3225" s="375" t="s">
        <v>731</v>
      </c>
      <c r="D3225" s="376">
        <v>0.21</v>
      </c>
    </row>
    <row r="3226" spans="1:4" ht="30">
      <c r="A3226" s="373">
        <v>39439</v>
      </c>
      <c r="B3226" s="374" t="s">
        <v>3633</v>
      </c>
      <c r="C3226" s="375" t="s">
        <v>731</v>
      </c>
      <c r="D3226" s="376">
        <v>0.14000000000000001</v>
      </c>
    </row>
    <row r="3227" spans="1:4" ht="30">
      <c r="A3227" s="373">
        <v>39440</v>
      </c>
      <c r="B3227" s="374" t="s">
        <v>3634</v>
      </c>
      <c r="C3227" s="375" t="s">
        <v>731</v>
      </c>
      <c r="D3227" s="376">
        <v>0.18</v>
      </c>
    </row>
    <row r="3228" spans="1:4" ht="30">
      <c r="A3228" s="373">
        <v>39441</v>
      </c>
      <c r="B3228" s="374" t="s">
        <v>3635</v>
      </c>
      <c r="C3228" s="375" t="s">
        <v>731</v>
      </c>
      <c r="D3228" s="376">
        <v>0.23</v>
      </c>
    </row>
    <row r="3229" spans="1:4" ht="30">
      <c r="A3229" s="373">
        <v>39442</v>
      </c>
      <c r="B3229" s="374" t="s">
        <v>3636</v>
      </c>
      <c r="C3229" s="375" t="s">
        <v>731</v>
      </c>
      <c r="D3229" s="376">
        <v>0.17</v>
      </c>
    </row>
    <row r="3230" spans="1:4" ht="30">
      <c r="A3230" s="373">
        <v>39443</v>
      </c>
      <c r="B3230" s="374" t="s">
        <v>3637</v>
      </c>
      <c r="C3230" s="375" t="s">
        <v>731</v>
      </c>
      <c r="D3230" s="376">
        <v>0.22</v>
      </c>
    </row>
    <row r="3231" spans="1:4" ht="30">
      <c r="A3231" s="373">
        <v>4329</v>
      </c>
      <c r="B3231" s="374" t="s">
        <v>3638</v>
      </c>
      <c r="C3231" s="375" t="s">
        <v>731</v>
      </c>
      <c r="D3231" s="376">
        <v>2</v>
      </c>
    </row>
    <row r="3232" spans="1:4" ht="30">
      <c r="A3232" s="373">
        <v>4383</v>
      </c>
      <c r="B3232" s="374" t="s">
        <v>3639</v>
      </c>
      <c r="C3232" s="375" t="s">
        <v>731</v>
      </c>
      <c r="D3232" s="376">
        <v>18.079999999999998</v>
      </c>
    </row>
    <row r="3233" spans="1:4" ht="30">
      <c r="A3233" s="373">
        <v>4344</v>
      </c>
      <c r="B3233" s="374" t="s">
        <v>3640</v>
      </c>
      <c r="C3233" s="375" t="s">
        <v>731</v>
      </c>
      <c r="D3233" s="376">
        <v>18.95</v>
      </c>
    </row>
    <row r="3234" spans="1:4" ht="30">
      <c r="A3234" s="373">
        <v>436</v>
      </c>
      <c r="B3234" s="374" t="s">
        <v>3641</v>
      </c>
      <c r="C3234" s="375" t="s">
        <v>731</v>
      </c>
      <c r="D3234" s="376">
        <v>12.64</v>
      </c>
    </row>
    <row r="3235" spans="1:4" ht="30">
      <c r="A3235" s="373">
        <v>442</v>
      </c>
      <c r="B3235" s="374" t="s">
        <v>3642</v>
      </c>
      <c r="C3235" s="375" t="s">
        <v>731</v>
      </c>
      <c r="D3235" s="376">
        <v>7.48</v>
      </c>
    </row>
    <row r="3236" spans="1:4">
      <c r="A3236" s="373">
        <v>11953</v>
      </c>
      <c r="B3236" s="374" t="s">
        <v>3643</v>
      </c>
      <c r="C3236" s="375" t="s">
        <v>731</v>
      </c>
      <c r="D3236" s="376">
        <v>3</v>
      </c>
    </row>
    <row r="3237" spans="1:4" ht="30">
      <c r="A3237" s="373">
        <v>4335</v>
      </c>
      <c r="B3237" s="374" t="s">
        <v>3644</v>
      </c>
      <c r="C3237" s="375" t="s">
        <v>731</v>
      </c>
      <c r="D3237" s="376">
        <v>12.73</v>
      </c>
    </row>
    <row r="3238" spans="1:4" ht="30">
      <c r="A3238" s="373">
        <v>4334</v>
      </c>
      <c r="B3238" s="374" t="s">
        <v>3645</v>
      </c>
      <c r="C3238" s="375" t="s">
        <v>731</v>
      </c>
      <c r="D3238" s="376">
        <v>17.46</v>
      </c>
    </row>
    <row r="3239" spans="1:4">
      <c r="A3239" s="373">
        <v>4343</v>
      </c>
      <c r="B3239" s="374" t="s">
        <v>3646</v>
      </c>
      <c r="C3239" s="375" t="s">
        <v>731</v>
      </c>
      <c r="D3239" s="376">
        <v>4.29</v>
      </c>
    </row>
    <row r="3240" spans="1:4" ht="30">
      <c r="A3240" s="373">
        <v>430</v>
      </c>
      <c r="B3240" s="374" t="s">
        <v>3647</v>
      </c>
      <c r="C3240" s="375" t="s">
        <v>731</v>
      </c>
      <c r="D3240" s="376">
        <v>11.31</v>
      </c>
    </row>
    <row r="3241" spans="1:4" ht="30">
      <c r="A3241" s="373">
        <v>441</v>
      </c>
      <c r="B3241" s="374" t="s">
        <v>3648</v>
      </c>
      <c r="C3241" s="375" t="s">
        <v>731</v>
      </c>
      <c r="D3241" s="376">
        <v>12.45</v>
      </c>
    </row>
    <row r="3242" spans="1:4" ht="30">
      <c r="A3242" s="373">
        <v>431</v>
      </c>
      <c r="B3242" s="374" t="s">
        <v>3649</v>
      </c>
      <c r="C3242" s="375" t="s">
        <v>731</v>
      </c>
      <c r="D3242" s="376">
        <v>15.03</v>
      </c>
    </row>
    <row r="3243" spans="1:4" ht="30">
      <c r="A3243" s="373">
        <v>432</v>
      </c>
      <c r="B3243" s="374" t="s">
        <v>3650</v>
      </c>
      <c r="C3243" s="375" t="s">
        <v>731</v>
      </c>
      <c r="D3243" s="376">
        <v>16.59</v>
      </c>
    </row>
    <row r="3244" spans="1:4" ht="30">
      <c r="A3244" s="373">
        <v>429</v>
      </c>
      <c r="B3244" s="374" t="s">
        <v>3651</v>
      </c>
      <c r="C3244" s="375" t="s">
        <v>731</v>
      </c>
      <c r="D3244" s="376">
        <v>22.36</v>
      </c>
    </row>
    <row r="3245" spans="1:4" ht="30">
      <c r="A3245" s="373">
        <v>439</v>
      </c>
      <c r="B3245" s="374" t="s">
        <v>3652</v>
      </c>
      <c r="C3245" s="375" t="s">
        <v>731</v>
      </c>
      <c r="D3245" s="376">
        <v>19.059999999999999</v>
      </c>
    </row>
    <row r="3246" spans="1:4" ht="30">
      <c r="A3246" s="373">
        <v>433</v>
      </c>
      <c r="B3246" s="374" t="s">
        <v>3653</v>
      </c>
      <c r="C3246" s="375" t="s">
        <v>731</v>
      </c>
      <c r="D3246" s="376">
        <v>22.25</v>
      </c>
    </row>
    <row r="3247" spans="1:4" ht="30">
      <c r="A3247" s="373">
        <v>437</v>
      </c>
      <c r="B3247" s="374" t="s">
        <v>3654</v>
      </c>
      <c r="C3247" s="375" t="s">
        <v>731</v>
      </c>
      <c r="D3247" s="376">
        <v>29.56</v>
      </c>
    </row>
    <row r="3248" spans="1:4" ht="30">
      <c r="A3248" s="373">
        <v>11790</v>
      </c>
      <c r="B3248" s="374" t="s">
        <v>3655</v>
      </c>
      <c r="C3248" s="375" t="s">
        <v>731</v>
      </c>
      <c r="D3248" s="376">
        <v>33.53</v>
      </c>
    </row>
    <row r="3249" spans="1:4" ht="30">
      <c r="A3249" s="373">
        <v>428</v>
      </c>
      <c r="B3249" s="374" t="s">
        <v>3656</v>
      </c>
      <c r="C3249" s="375" t="s">
        <v>731</v>
      </c>
      <c r="D3249" s="376">
        <v>36.46</v>
      </c>
    </row>
    <row r="3250" spans="1:4" ht="30">
      <c r="A3250" s="373">
        <v>4384</v>
      </c>
      <c r="B3250" s="374" t="s">
        <v>3657</v>
      </c>
      <c r="C3250" s="375" t="s">
        <v>731</v>
      </c>
      <c r="D3250" s="376">
        <v>20.78</v>
      </c>
    </row>
    <row r="3251" spans="1:4" ht="30">
      <c r="A3251" s="373">
        <v>4351</v>
      </c>
      <c r="B3251" s="374" t="s">
        <v>3658</v>
      </c>
      <c r="C3251" s="375" t="s">
        <v>731</v>
      </c>
      <c r="D3251" s="376">
        <v>15.4</v>
      </c>
    </row>
    <row r="3252" spans="1:4">
      <c r="A3252" s="373">
        <v>11054</v>
      </c>
      <c r="B3252" s="374" t="s">
        <v>3659</v>
      </c>
      <c r="C3252" s="375" t="s">
        <v>731</v>
      </c>
      <c r="D3252" s="376">
        <v>0.03</v>
      </c>
    </row>
    <row r="3253" spans="1:4">
      <c r="A3253" s="373">
        <v>11055</v>
      </c>
      <c r="B3253" s="374" t="s">
        <v>3660</v>
      </c>
      <c r="C3253" s="375" t="s">
        <v>731</v>
      </c>
      <c r="D3253" s="376">
        <v>0.06</v>
      </c>
    </row>
    <row r="3254" spans="1:4">
      <c r="A3254" s="373">
        <v>11056</v>
      </c>
      <c r="B3254" s="374" t="s">
        <v>3661</v>
      </c>
      <c r="C3254" s="375" t="s">
        <v>731</v>
      </c>
      <c r="D3254" s="376">
        <v>0.06</v>
      </c>
    </row>
    <row r="3255" spans="1:4">
      <c r="A3255" s="373">
        <v>11057</v>
      </c>
      <c r="B3255" s="374" t="s">
        <v>3662</v>
      </c>
      <c r="C3255" s="375" t="s">
        <v>731</v>
      </c>
      <c r="D3255" s="376">
        <v>0.13</v>
      </c>
    </row>
    <row r="3256" spans="1:4">
      <c r="A3256" s="373">
        <v>11059</v>
      </c>
      <c r="B3256" s="374" t="s">
        <v>3663</v>
      </c>
      <c r="C3256" s="375" t="s">
        <v>731</v>
      </c>
      <c r="D3256" s="376">
        <v>0.25</v>
      </c>
    </row>
    <row r="3257" spans="1:4">
      <c r="A3257" s="373">
        <v>11058</v>
      </c>
      <c r="B3257" s="374" t="s">
        <v>3664</v>
      </c>
      <c r="C3257" s="375" t="s">
        <v>731</v>
      </c>
      <c r="D3257" s="376">
        <v>0.33</v>
      </c>
    </row>
    <row r="3258" spans="1:4">
      <c r="A3258" s="373">
        <v>4380</v>
      </c>
      <c r="B3258" s="374" t="s">
        <v>3665</v>
      </c>
      <c r="C3258" s="375" t="s">
        <v>731</v>
      </c>
      <c r="D3258" s="376">
        <v>1.1100000000000001</v>
      </c>
    </row>
    <row r="3259" spans="1:4" ht="30">
      <c r="A3259" s="373">
        <v>4299</v>
      </c>
      <c r="B3259" s="374" t="s">
        <v>3666</v>
      </c>
      <c r="C3259" s="375" t="s">
        <v>731</v>
      </c>
      <c r="D3259" s="376">
        <v>1.05</v>
      </c>
    </row>
    <row r="3260" spans="1:4" ht="30">
      <c r="A3260" s="373">
        <v>4304</v>
      </c>
      <c r="B3260" s="374" t="s">
        <v>3667</v>
      </c>
      <c r="C3260" s="375" t="s">
        <v>731</v>
      </c>
      <c r="D3260" s="376">
        <v>1.43</v>
      </c>
    </row>
    <row r="3261" spans="1:4" ht="30">
      <c r="A3261" s="373">
        <v>4305</v>
      </c>
      <c r="B3261" s="374" t="s">
        <v>3668</v>
      </c>
      <c r="C3261" s="375" t="s">
        <v>731</v>
      </c>
      <c r="D3261" s="376">
        <v>1.66</v>
      </c>
    </row>
    <row r="3262" spans="1:4" ht="30">
      <c r="A3262" s="373">
        <v>4306</v>
      </c>
      <c r="B3262" s="374" t="s">
        <v>3669</v>
      </c>
      <c r="C3262" s="375" t="s">
        <v>731</v>
      </c>
      <c r="D3262" s="376">
        <v>1.93</v>
      </c>
    </row>
    <row r="3263" spans="1:4" ht="30">
      <c r="A3263" s="373">
        <v>4308</v>
      </c>
      <c r="B3263" s="374" t="s">
        <v>3670</v>
      </c>
      <c r="C3263" s="375" t="s">
        <v>731</v>
      </c>
      <c r="D3263" s="376">
        <v>3.99</v>
      </c>
    </row>
    <row r="3264" spans="1:4" ht="30">
      <c r="A3264" s="373">
        <v>4302</v>
      </c>
      <c r="B3264" s="374" t="s">
        <v>3671</v>
      </c>
      <c r="C3264" s="375" t="s">
        <v>731</v>
      </c>
      <c r="D3264" s="376">
        <v>3</v>
      </c>
    </row>
    <row r="3265" spans="1:4" ht="30">
      <c r="A3265" s="373">
        <v>4300</v>
      </c>
      <c r="B3265" s="374" t="s">
        <v>3672</v>
      </c>
      <c r="C3265" s="375" t="s">
        <v>731</v>
      </c>
      <c r="D3265" s="376">
        <v>0.71</v>
      </c>
    </row>
    <row r="3266" spans="1:4" ht="30">
      <c r="A3266" s="373">
        <v>4301</v>
      </c>
      <c r="B3266" s="374" t="s">
        <v>3673</v>
      </c>
      <c r="C3266" s="375" t="s">
        <v>731</v>
      </c>
      <c r="D3266" s="376">
        <v>0.87</v>
      </c>
    </row>
    <row r="3267" spans="1:4" ht="30">
      <c r="A3267" s="373">
        <v>4320</v>
      </c>
      <c r="B3267" s="374" t="s">
        <v>3674</v>
      </c>
      <c r="C3267" s="375" t="s">
        <v>731</v>
      </c>
      <c r="D3267" s="376">
        <v>2.64</v>
      </c>
    </row>
    <row r="3268" spans="1:4" ht="30">
      <c r="A3268" s="373">
        <v>4318</v>
      </c>
      <c r="B3268" s="374" t="s">
        <v>3675</v>
      </c>
      <c r="C3268" s="375" t="s">
        <v>731</v>
      </c>
      <c r="D3268" s="376">
        <v>1.29</v>
      </c>
    </row>
    <row r="3269" spans="1:4">
      <c r="A3269" s="373">
        <v>40547</v>
      </c>
      <c r="B3269" s="374" t="s">
        <v>3676</v>
      </c>
      <c r="C3269" s="375" t="s">
        <v>2627</v>
      </c>
      <c r="D3269" s="376">
        <v>25.25</v>
      </c>
    </row>
    <row r="3270" spans="1:4">
      <c r="A3270" s="373">
        <v>11962</v>
      </c>
      <c r="B3270" s="374" t="s">
        <v>3677</v>
      </c>
      <c r="C3270" s="375" t="s">
        <v>731</v>
      </c>
      <c r="D3270" s="376">
        <v>0.2</v>
      </c>
    </row>
    <row r="3271" spans="1:4">
      <c r="A3271" s="373">
        <v>4332</v>
      </c>
      <c r="B3271" s="374" t="s">
        <v>3678</v>
      </c>
      <c r="C3271" s="375" t="s">
        <v>731</v>
      </c>
      <c r="D3271" s="376">
        <v>1</v>
      </c>
    </row>
    <row r="3272" spans="1:4">
      <c r="A3272" s="373">
        <v>4331</v>
      </c>
      <c r="B3272" s="374" t="s">
        <v>3679</v>
      </c>
      <c r="C3272" s="375" t="s">
        <v>731</v>
      </c>
      <c r="D3272" s="376">
        <v>3.79</v>
      </c>
    </row>
    <row r="3273" spans="1:4" ht="30">
      <c r="A3273" s="373">
        <v>4336</v>
      </c>
      <c r="B3273" s="374" t="s">
        <v>3680</v>
      </c>
      <c r="C3273" s="375" t="s">
        <v>731</v>
      </c>
      <c r="D3273" s="376">
        <v>4.8499999999999996</v>
      </c>
    </row>
    <row r="3274" spans="1:4" ht="30">
      <c r="A3274" s="373">
        <v>13294</v>
      </c>
      <c r="B3274" s="374" t="s">
        <v>3681</v>
      </c>
      <c r="C3274" s="375" t="s">
        <v>731</v>
      </c>
      <c r="D3274" s="376">
        <v>1.39</v>
      </c>
    </row>
    <row r="3275" spans="1:4" ht="30">
      <c r="A3275" s="373">
        <v>11948</v>
      </c>
      <c r="B3275" s="374" t="s">
        <v>3682</v>
      </c>
      <c r="C3275" s="375" t="s">
        <v>731</v>
      </c>
      <c r="D3275" s="376">
        <v>0.62</v>
      </c>
    </row>
    <row r="3276" spans="1:4" ht="30">
      <c r="A3276" s="373">
        <v>4382</v>
      </c>
      <c r="B3276" s="374" t="s">
        <v>3683</v>
      </c>
      <c r="C3276" s="375" t="s">
        <v>731</v>
      </c>
      <c r="D3276" s="376">
        <v>1.04</v>
      </c>
    </row>
    <row r="3277" spans="1:4" ht="30">
      <c r="A3277" s="373">
        <v>4354</v>
      </c>
      <c r="B3277" s="374" t="s">
        <v>3684</v>
      </c>
      <c r="C3277" s="375" t="s">
        <v>731</v>
      </c>
      <c r="D3277" s="376">
        <v>43.47</v>
      </c>
    </row>
    <row r="3278" spans="1:4" ht="30">
      <c r="A3278" s="373">
        <v>40839</v>
      </c>
      <c r="B3278" s="374" t="s">
        <v>3685</v>
      </c>
      <c r="C3278" s="375" t="s">
        <v>2627</v>
      </c>
      <c r="D3278" s="376">
        <v>104.61</v>
      </c>
    </row>
    <row r="3279" spans="1:4">
      <c r="A3279" s="373">
        <v>40552</v>
      </c>
      <c r="B3279" s="374" t="s">
        <v>3686</v>
      </c>
      <c r="C3279" s="375" t="s">
        <v>2627</v>
      </c>
      <c r="D3279" s="376">
        <v>43.29</v>
      </c>
    </row>
    <row r="3280" spans="1:4" ht="30">
      <c r="A3280" s="373">
        <v>40549</v>
      </c>
      <c r="B3280" s="374" t="s">
        <v>3687</v>
      </c>
      <c r="C3280" s="375" t="s">
        <v>2627</v>
      </c>
      <c r="D3280" s="376">
        <v>171.35</v>
      </c>
    </row>
    <row r="3281" spans="1:4" ht="30">
      <c r="A3281" s="373">
        <v>4385</v>
      </c>
      <c r="B3281" s="374" t="s">
        <v>3688</v>
      </c>
      <c r="C3281" s="375" t="s">
        <v>1178</v>
      </c>
      <c r="D3281" s="376">
        <v>1672.26</v>
      </c>
    </row>
    <row r="3282" spans="1:4" ht="30">
      <c r="A3282" s="373">
        <v>20078</v>
      </c>
      <c r="B3282" s="374" t="s">
        <v>3689</v>
      </c>
      <c r="C3282" s="375" t="s">
        <v>731</v>
      </c>
      <c r="D3282" s="376">
        <v>31.44</v>
      </c>
    </row>
    <row r="3283" spans="1:4">
      <c r="A3283" s="373">
        <v>39897</v>
      </c>
      <c r="B3283" s="374" t="s">
        <v>3690</v>
      </c>
      <c r="C3283" s="375" t="s">
        <v>731</v>
      </c>
      <c r="D3283" s="376">
        <v>51.27</v>
      </c>
    </row>
    <row r="3284" spans="1:4" ht="30">
      <c r="A3284" s="373">
        <v>118</v>
      </c>
      <c r="B3284" s="374" t="s">
        <v>3691</v>
      </c>
      <c r="C3284" s="375" t="s">
        <v>731</v>
      </c>
      <c r="D3284" s="376">
        <v>66.459999999999994</v>
      </c>
    </row>
    <row r="3285" spans="1:4" ht="30">
      <c r="A3285" s="373">
        <v>4396</v>
      </c>
      <c r="B3285" s="374" t="s">
        <v>3692</v>
      </c>
      <c r="C3285" s="375" t="s">
        <v>732</v>
      </c>
      <c r="D3285" s="376">
        <v>202.15</v>
      </c>
    </row>
    <row r="3286" spans="1:4" ht="30">
      <c r="A3286" s="373">
        <v>36881</v>
      </c>
      <c r="B3286" s="374" t="s">
        <v>3693</v>
      </c>
      <c r="C3286" s="375" t="s">
        <v>732</v>
      </c>
      <c r="D3286" s="376">
        <v>130.19</v>
      </c>
    </row>
    <row r="3287" spans="1:4" ht="30">
      <c r="A3287" s="373">
        <v>4397</v>
      </c>
      <c r="B3287" s="374" t="s">
        <v>3694</v>
      </c>
      <c r="C3287" s="375" t="s">
        <v>732</v>
      </c>
      <c r="D3287" s="376">
        <v>219.89</v>
      </c>
    </row>
    <row r="3288" spans="1:4" ht="30">
      <c r="A3288" s="373">
        <v>36882</v>
      </c>
      <c r="B3288" s="374" t="s">
        <v>3695</v>
      </c>
      <c r="C3288" s="375" t="s">
        <v>732</v>
      </c>
      <c r="D3288" s="376">
        <v>155.66999999999999</v>
      </c>
    </row>
    <row r="3289" spans="1:4">
      <c r="A3289" s="373">
        <v>4751</v>
      </c>
      <c r="B3289" s="374" t="s">
        <v>3696</v>
      </c>
      <c r="C3289" s="375" t="s">
        <v>870</v>
      </c>
      <c r="D3289" s="376">
        <v>20.82</v>
      </c>
    </row>
    <row r="3290" spans="1:4">
      <c r="A3290" s="373">
        <v>41066</v>
      </c>
      <c r="B3290" s="374" t="s">
        <v>3697</v>
      </c>
      <c r="C3290" s="375" t="s">
        <v>872</v>
      </c>
      <c r="D3290" s="376">
        <v>3643.51</v>
      </c>
    </row>
    <row r="3291" spans="1:4" ht="30">
      <c r="A3291" s="373">
        <v>39604</v>
      </c>
      <c r="B3291" s="374" t="s">
        <v>13901</v>
      </c>
      <c r="C3291" s="375" t="s">
        <v>731</v>
      </c>
      <c r="D3291" s="376">
        <v>16.71</v>
      </c>
    </row>
    <row r="3292" spans="1:4" ht="30">
      <c r="A3292" s="373">
        <v>39605</v>
      </c>
      <c r="B3292" s="374" t="s">
        <v>13902</v>
      </c>
      <c r="C3292" s="375" t="s">
        <v>731</v>
      </c>
      <c r="D3292" s="376">
        <v>18.149999999999999</v>
      </c>
    </row>
    <row r="3293" spans="1:4">
      <c r="A3293" s="373">
        <v>39606</v>
      </c>
      <c r="B3293" s="374" t="s">
        <v>13903</v>
      </c>
      <c r="C3293" s="375" t="s">
        <v>731</v>
      </c>
      <c r="D3293" s="376">
        <v>31.78</v>
      </c>
    </row>
    <row r="3294" spans="1:4">
      <c r="A3294" s="373">
        <v>39607</v>
      </c>
      <c r="B3294" s="374" t="s">
        <v>13904</v>
      </c>
      <c r="C3294" s="375" t="s">
        <v>731</v>
      </c>
      <c r="D3294" s="376">
        <v>42.99</v>
      </c>
    </row>
    <row r="3295" spans="1:4">
      <c r="A3295" s="373">
        <v>39594</v>
      </c>
      <c r="B3295" s="374" t="s">
        <v>13905</v>
      </c>
      <c r="C3295" s="375" t="s">
        <v>731</v>
      </c>
      <c r="D3295" s="376">
        <v>398.5</v>
      </c>
    </row>
    <row r="3296" spans="1:4">
      <c r="A3296" s="373">
        <v>39596</v>
      </c>
      <c r="B3296" s="374" t="s">
        <v>13906</v>
      </c>
      <c r="C3296" s="375" t="s">
        <v>731</v>
      </c>
      <c r="D3296" s="376">
        <v>1067.22</v>
      </c>
    </row>
    <row r="3297" spans="1:4">
      <c r="A3297" s="373">
        <v>39595</v>
      </c>
      <c r="B3297" s="374" t="s">
        <v>13907</v>
      </c>
      <c r="C3297" s="375" t="s">
        <v>731</v>
      </c>
      <c r="D3297" s="376">
        <v>2397.88</v>
      </c>
    </row>
    <row r="3298" spans="1:4">
      <c r="A3298" s="373">
        <v>39597</v>
      </c>
      <c r="B3298" s="374" t="s">
        <v>13908</v>
      </c>
      <c r="C3298" s="375" t="s">
        <v>731</v>
      </c>
      <c r="D3298" s="376">
        <v>3761.41</v>
      </c>
    </row>
    <row r="3299" spans="1:4">
      <c r="A3299" s="373">
        <v>10731</v>
      </c>
      <c r="B3299" s="374" t="s">
        <v>3698</v>
      </c>
      <c r="C3299" s="375" t="s">
        <v>732</v>
      </c>
      <c r="D3299" s="376">
        <v>50</v>
      </c>
    </row>
    <row r="3300" spans="1:4">
      <c r="A3300" s="373">
        <v>4704</v>
      </c>
      <c r="B3300" s="374" t="s">
        <v>3699</v>
      </c>
      <c r="C3300" s="375" t="s">
        <v>732</v>
      </c>
      <c r="D3300" s="376">
        <v>45.12</v>
      </c>
    </row>
    <row r="3301" spans="1:4">
      <c r="A3301" s="373">
        <v>10730</v>
      </c>
      <c r="B3301" s="374" t="s">
        <v>3700</v>
      </c>
      <c r="C3301" s="375" t="s">
        <v>732</v>
      </c>
      <c r="D3301" s="376">
        <v>48.34</v>
      </c>
    </row>
    <row r="3302" spans="1:4">
      <c r="A3302" s="373">
        <v>4729</v>
      </c>
      <c r="B3302" s="374" t="s">
        <v>3701</v>
      </c>
      <c r="C3302" s="375" t="s">
        <v>868</v>
      </c>
      <c r="D3302" s="376">
        <v>61.48</v>
      </c>
    </row>
    <row r="3303" spans="1:4">
      <c r="A3303" s="373">
        <v>4720</v>
      </c>
      <c r="B3303" s="374" t="s">
        <v>3702</v>
      </c>
      <c r="C3303" s="375" t="s">
        <v>868</v>
      </c>
      <c r="D3303" s="376">
        <v>70.44</v>
      </c>
    </row>
    <row r="3304" spans="1:4">
      <c r="A3304" s="373">
        <v>4721</v>
      </c>
      <c r="B3304" s="374" t="s">
        <v>3703</v>
      </c>
      <c r="C3304" s="375" t="s">
        <v>868</v>
      </c>
      <c r="D3304" s="376">
        <v>61.01</v>
      </c>
    </row>
    <row r="3305" spans="1:4">
      <c r="A3305" s="373">
        <v>4718</v>
      </c>
      <c r="B3305" s="374" t="s">
        <v>3704</v>
      </c>
      <c r="C3305" s="375" t="s">
        <v>868</v>
      </c>
      <c r="D3305" s="376">
        <v>61.34</v>
      </c>
    </row>
    <row r="3306" spans="1:4">
      <c r="A3306" s="373">
        <v>4722</v>
      </c>
      <c r="B3306" s="374" t="s">
        <v>3705</v>
      </c>
      <c r="C3306" s="375" t="s">
        <v>868</v>
      </c>
      <c r="D3306" s="376">
        <v>57.63</v>
      </c>
    </row>
    <row r="3307" spans="1:4">
      <c r="A3307" s="373">
        <v>4723</v>
      </c>
      <c r="B3307" s="374" t="s">
        <v>3706</v>
      </c>
      <c r="C3307" s="375" t="s">
        <v>868</v>
      </c>
      <c r="D3307" s="376">
        <v>57.14</v>
      </c>
    </row>
    <row r="3308" spans="1:4">
      <c r="A3308" s="373">
        <v>4727</v>
      </c>
      <c r="B3308" s="374" t="s">
        <v>3707</v>
      </c>
      <c r="C3308" s="375" t="s">
        <v>868</v>
      </c>
      <c r="D3308" s="376">
        <v>52.3</v>
      </c>
    </row>
    <row r="3309" spans="1:4" ht="30">
      <c r="A3309" s="373">
        <v>4748</v>
      </c>
      <c r="B3309" s="374" t="s">
        <v>3708</v>
      </c>
      <c r="C3309" s="375" t="s">
        <v>868</v>
      </c>
      <c r="D3309" s="376">
        <v>56.35</v>
      </c>
    </row>
    <row r="3310" spans="1:4" ht="30">
      <c r="A3310" s="373">
        <v>4730</v>
      </c>
      <c r="B3310" s="374" t="s">
        <v>3709</v>
      </c>
      <c r="C3310" s="375" t="s">
        <v>868</v>
      </c>
      <c r="D3310" s="376">
        <v>57.35</v>
      </c>
    </row>
    <row r="3311" spans="1:4" ht="30">
      <c r="A3311" s="373">
        <v>13186</v>
      </c>
      <c r="B3311" s="374" t="s">
        <v>3710</v>
      </c>
      <c r="C3311" s="375" t="s">
        <v>868</v>
      </c>
      <c r="D3311" s="376">
        <v>66.17</v>
      </c>
    </row>
    <row r="3312" spans="1:4" ht="30">
      <c r="A3312" s="373">
        <v>10737</v>
      </c>
      <c r="B3312" s="374" t="s">
        <v>3711</v>
      </c>
      <c r="C3312" s="375" t="s">
        <v>732</v>
      </c>
      <c r="D3312" s="376">
        <v>157.13</v>
      </c>
    </row>
    <row r="3313" spans="1:4" ht="30">
      <c r="A3313" s="373">
        <v>10734</v>
      </c>
      <c r="B3313" s="374" t="s">
        <v>3712</v>
      </c>
      <c r="C3313" s="375" t="s">
        <v>732</v>
      </c>
      <c r="D3313" s="376">
        <v>93.47</v>
      </c>
    </row>
    <row r="3314" spans="1:4">
      <c r="A3314" s="373">
        <v>4708</v>
      </c>
      <c r="B3314" s="374" t="s">
        <v>3713</v>
      </c>
      <c r="C3314" s="375" t="s">
        <v>732</v>
      </c>
      <c r="D3314" s="376">
        <v>181.3</v>
      </c>
    </row>
    <row r="3315" spans="1:4" ht="30">
      <c r="A3315" s="373">
        <v>4712</v>
      </c>
      <c r="B3315" s="374" t="s">
        <v>3714</v>
      </c>
      <c r="C3315" s="375" t="s">
        <v>732</v>
      </c>
      <c r="D3315" s="376">
        <v>88.63</v>
      </c>
    </row>
    <row r="3316" spans="1:4" ht="45">
      <c r="A3316" s="373">
        <v>4710</v>
      </c>
      <c r="B3316" s="374" t="s">
        <v>3715</v>
      </c>
      <c r="C3316" s="375" t="s">
        <v>732</v>
      </c>
      <c r="D3316" s="376">
        <v>284.24</v>
      </c>
    </row>
    <row r="3317" spans="1:4" ht="30">
      <c r="A3317" s="373">
        <v>4746</v>
      </c>
      <c r="B3317" s="374" t="s">
        <v>3716</v>
      </c>
      <c r="C3317" s="375" t="s">
        <v>868</v>
      </c>
      <c r="D3317" s="376">
        <v>42.83</v>
      </c>
    </row>
    <row r="3318" spans="1:4">
      <c r="A3318" s="373">
        <v>4750</v>
      </c>
      <c r="B3318" s="374" t="s">
        <v>3717</v>
      </c>
      <c r="C3318" s="375" t="s">
        <v>870</v>
      </c>
      <c r="D3318" s="376">
        <v>20.82</v>
      </c>
    </row>
    <row r="3319" spans="1:4">
      <c r="A3319" s="373">
        <v>41065</v>
      </c>
      <c r="B3319" s="374" t="s">
        <v>3718</v>
      </c>
      <c r="C3319" s="375" t="s">
        <v>872</v>
      </c>
      <c r="D3319" s="376">
        <v>3643.51</v>
      </c>
    </row>
    <row r="3320" spans="1:4">
      <c r="A3320" s="373">
        <v>34747</v>
      </c>
      <c r="B3320" s="374" t="s">
        <v>3719</v>
      </c>
      <c r="C3320" s="375" t="s">
        <v>733</v>
      </c>
      <c r="D3320" s="376">
        <v>118.06</v>
      </c>
    </row>
    <row r="3321" spans="1:4">
      <c r="A3321" s="373">
        <v>4826</v>
      </c>
      <c r="B3321" s="374" t="s">
        <v>3720</v>
      </c>
      <c r="C3321" s="375" t="s">
        <v>733</v>
      </c>
      <c r="D3321" s="376">
        <v>126.95</v>
      </c>
    </row>
    <row r="3322" spans="1:4">
      <c r="A3322" s="373">
        <v>41975</v>
      </c>
      <c r="B3322" s="374" t="s">
        <v>3721</v>
      </c>
      <c r="C3322" s="375" t="s">
        <v>732</v>
      </c>
      <c r="D3322" s="376">
        <v>104.34</v>
      </c>
    </row>
    <row r="3323" spans="1:4" ht="30">
      <c r="A3323" s="373">
        <v>4825</v>
      </c>
      <c r="B3323" s="374" t="s">
        <v>3722</v>
      </c>
      <c r="C3323" s="375" t="s">
        <v>733</v>
      </c>
      <c r="D3323" s="376">
        <v>175.72</v>
      </c>
    </row>
    <row r="3324" spans="1:4">
      <c r="A3324" s="373">
        <v>34744</v>
      </c>
      <c r="B3324" s="374" t="s">
        <v>3723</v>
      </c>
      <c r="C3324" s="375" t="s">
        <v>732</v>
      </c>
      <c r="D3324" s="376">
        <v>27.9</v>
      </c>
    </row>
    <row r="3325" spans="1:4" ht="30">
      <c r="A3325" s="373">
        <v>39430</v>
      </c>
      <c r="B3325" s="374" t="s">
        <v>3724</v>
      </c>
      <c r="C3325" s="375" t="s">
        <v>731</v>
      </c>
      <c r="D3325" s="376">
        <v>2.74</v>
      </c>
    </row>
    <row r="3326" spans="1:4" ht="30">
      <c r="A3326" s="373">
        <v>39573</v>
      </c>
      <c r="B3326" s="374" t="s">
        <v>3725</v>
      </c>
      <c r="C3326" s="375" t="s">
        <v>731</v>
      </c>
      <c r="D3326" s="376">
        <v>2.7</v>
      </c>
    </row>
    <row r="3327" spans="1:4" ht="30">
      <c r="A3327" s="373">
        <v>38410</v>
      </c>
      <c r="B3327" s="374" t="s">
        <v>3726</v>
      </c>
      <c r="C3327" s="375" t="s">
        <v>731</v>
      </c>
      <c r="D3327" s="376">
        <v>14041.37</v>
      </c>
    </row>
    <row r="3328" spans="1:4">
      <c r="A3328" s="373">
        <v>41596</v>
      </c>
      <c r="B3328" s="374" t="s">
        <v>3727</v>
      </c>
      <c r="C3328" s="375" t="s">
        <v>779</v>
      </c>
      <c r="D3328" s="376">
        <v>12.76</v>
      </c>
    </row>
    <row r="3329" spans="1:4">
      <c r="A3329" s="373">
        <v>41598</v>
      </c>
      <c r="B3329" s="374" t="s">
        <v>3728</v>
      </c>
      <c r="C3329" s="375" t="s">
        <v>779</v>
      </c>
      <c r="D3329" s="376">
        <v>12.76</v>
      </c>
    </row>
    <row r="3330" spans="1:4">
      <c r="A3330" s="373">
        <v>41594</v>
      </c>
      <c r="B3330" s="374" t="s">
        <v>3729</v>
      </c>
      <c r="C3330" s="375" t="s">
        <v>779</v>
      </c>
      <c r="D3330" s="376">
        <v>12.96</v>
      </c>
    </row>
    <row r="3331" spans="1:4">
      <c r="A3331" s="373">
        <v>43663</v>
      </c>
      <c r="B3331" s="374" t="s">
        <v>3730</v>
      </c>
      <c r="C3331" s="375" t="s">
        <v>779</v>
      </c>
      <c r="D3331" s="376">
        <v>10.68</v>
      </c>
    </row>
    <row r="3332" spans="1:4">
      <c r="A3332" s="373">
        <v>4766</v>
      </c>
      <c r="B3332" s="374" t="s">
        <v>3731</v>
      </c>
      <c r="C3332" s="375" t="s">
        <v>779</v>
      </c>
      <c r="D3332" s="376">
        <v>10.050000000000001</v>
      </c>
    </row>
    <row r="3333" spans="1:4">
      <c r="A3333" s="373">
        <v>43664</v>
      </c>
      <c r="B3333" s="374" t="s">
        <v>3732</v>
      </c>
      <c r="C3333" s="375" t="s">
        <v>779</v>
      </c>
      <c r="D3333" s="376">
        <v>10.73</v>
      </c>
    </row>
    <row r="3334" spans="1:4">
      <c r="A3334" s="373">
        <v>43082</v>
      </c>
      <c r="B3334" s="374" t="s">
        <v>3733</v>
      </c>
      <c r="C3334" s="375" t="s">
        <v>779</v>
      </c>
      <c r="D3334" s="376">
        <v>11.7</v>
      </c>
    </row>
    <row r="3335" spans="1:4">
      <c r="A3335" s="373">
        <v>43665</v>
      </c>
      <c r="B3335" s="374" t="s">
        <v>3734</v>
      </c>
      <c r="C3335" s="375" t="s">
        <v>779</v>
      </c>
      <c r="D3335" s="376">
        <v>10.050000000000001</v>
      </c>
    </row>
    <row r="3336" spans="1:4">
      <c r="A3336" s="373">
        <v>10966</v>
      </c>
      <c r="B3336" s="374" t="s">
        <v>3735</v>
      </c>
      <c r="C3336" s="375" t="s">
        <v>779</v>
      </c>
      <c r="D3336" s="376">
        <v>10.68</v>
      </c>
    </row>
    <row r="3337" spans="1:4">
      <c r="A3337" s="373">
        <v>43692</v>
      </c>
      <c r="B3337" s="374" t="s">
        <v>3736</v>
      </c>
      <c r="C3337" s="375" t="s">
        <v>779</v>
      </c>
      <c r="D3337" s="376">
        <v>10.68</v>
      </c>
    </row>
    <row r="3338" spans="1:4" ht="30">
      <c r="A3338" s="373">
        <v>43083</v>
      </c>
      <c r="B3338" s="374" t="s">
        <v>3737</v>
      </c>
      <c r="C3338" s="375" t="s">
        <v>779</v>
      </c>
      <c r="D3338" s="376">
        <v>10.130000000000001</v>
      </c>
    </row>
    <row r="3339" spans="1:4">
      <c r="A3339" s="373">
        <v>40535</v>
      </c>
      <c r="B3339" s="374" t="s">
        <v>3738</v>
      </c>
      <c r="C3339" s="375" t="s">
        <v>779</v>
      </c>
      <c r="D3339" s="376">
        <v>10.130000000000001</v>
      </c>
    </row>
    <row r="3340" spans="1:4" ht="30">
      <c r="A3340" s="373">
        <v>39427</v>
      </c>
      <c r="B3340" s="374" t="s">
        <v>3739</v>
      </c>
      <c r="C3340" s="375" t="s">
        <v>733</v>
      </c>
      <c r="D3340" s="376">
        <v>7.29</v>
      </c>
    </row>
    <row r="3341" spans="1:4">
      <c r="A3341" s="373">
        <v>39424</v>
      </c>
      <c r="B3341" s="374" t="s">
        <v>3740</v>
      </c>
      <c r="C3341" s="375" t="s">
        <v>733</v>
      </c>
      <c r="D3341" s="376">
        <v>4.33</v>
      </c>
    </row>
    <row r="3342" spans="1:4" ht="30">
      <c r="A3342" s="373">
        <v>39425</v>
      </c>
      <c r="B3342" s="374" t="s">
        <v>3741</v>
      </c>
      <c r="C3342" s="375" t="s">
        <v>733</v>
      </c>
      <c r="D3342" s="376">
        <v>4.28</v>
      </c>
    </row>
    <row r="3343" spans="1:4">
      <c r="A3343" s="373">
        <v>40664</v>
      </c>
      <c r="B3343" s="374" t="s">
        <v>3742</v>
      </c>
      <c r="C3343" s="375" t="s">
        <v>779</v>
      </c>
      <c r="D3343" s="376">
        <v>20.79</v>
      </c>
    </row>
    <row r="3344" spans="1:4">
      <c r="A3344" s="373">
        <v>34360</v>
      </c>
      <c r="B3344" s="374" t="s">
        <v>3743</v>
      </c>
      <c r="C3344" s="375" t="s">
        <v>779</v>
      </c>
      <c r="D3344" s="376">
        <v>44.97</v>
      </c>
    </row>
    <row r="3345" spans="1:4">
      <c r="A3345" s="373">
        <v>20259</v>
      </c>
      <c r="B3345" s="374" t="s">
        <v>3744</v>
      </c>
      <c r="C3345" s="375" t="s">
        <v>733</v>
      </c>
      <c r="D3345" s="376">
        <v>27.1</v>
      </c>
    </row>
    <row r="3346" spans="1:4" ht="30">
      <c r="A3346" s="373">
        <v>14077</v>
      </c>
      <c r="B3346" s="374" t="s">
        <v>3745</v>
      </c>
      <c r="C3346" s="375" t="s">
        <v>733</v>
      </c>
      <c r="D3346" s="376">
        <v>414.79</v>
      </c>
    </row>
    <row r="3347" spans="1:4" ht="30">
      <c r="A3347" s="373">
        <v>3678</v>
      </c>
      <c r="B3347" s="374" t="s">
        <v>3746</v>
      </c>
      <c r="C3347" s="375" t="s">
        <v>733</v>
      </c>
      <c r="D3347" s="376">
        <v>187.48</v>
      </c>
    </row>
    <row r="3348" spans="1:4" ht="30">
      <c r="A3348" s="373">
        <v>39418</v>
      </c>
      <c r="B3348" s="374" t="s">
        <v>3747</v>
      </c>
      <c r="C3348" s="375" t="s">
        <v>733</v>
      </c>
      <c r="D3348" s="376">
        <v>8.1300000000000008</v>
      </c>
    </row>
    <row r="3349" spans="1:4" ht="30">
      <c r="A3349" s="373">
        <v>39419</v>
      </c>
      <c r="B3349" s="374" t="s">
        <v>3748</v>
      </c>
      <c r="C3349" s="375" t="s">
        <v>733</v>
      </c>
      <c r="D3349" s="376">
        <v>9.91</v>
      </c>
    </row>
    <row r="3350" spans="1:4" ht="30">
      <c r="A3350" s="373">
        <v>39420</v>
      </c>
      <c r="B3350" s="374" t="s">
        <v>3749</v>
      </c>
      <c r="C3350" s="375" t="s">
        <v>733</v>
      </c>
      <c r="D3350" s="376">
        <v>10.94</v>
      </c>
    </row>
    <row r="3351" spans="1:4" ht="30">
      <c r="A3351" s="373">
        <v>39571</v>
      </c>
      <c r="B3351" s="374" t="s">
        <v>3750</v>
      </c>
      <c r="C3351" s="375" t="s">
        <v>733</v>
      </c>
      <c r="D3351" s="376">
        <v>6.61</v>
      </c>
    </row>
    <row r="3352" spans="1:4" ht="30">
      <c r="A3352" s="373">
        <v>39421</v>
      </c>
      <c r="B3352" s="374" t="s">
        <v>3751</v>
      </c>
      <c r="C3352" s="375" t="s">
        <v>733</v>
      </c>
      <c r="D3352" s="376">
        <v>9.6300000000000008</v>
      </c>
    </row>
    <row r="3353" spans="1:4" ht="30">
      <c r="A3353" s="373">
        <v>39422</v>
      </c>
      <c r="B3353" s="374" t="s">
        <v>3752</v>
      </c>
      <c r="C3353" s="375" t="s">
        <v>733</v>
      </c>
      <c r="D3353" s="376">
        <v>11.24</v>
      </c>
    </row>
    <row r="3354" spans="1:4" ht="30">
      <c r="A3354" s="373">
        <v>39423</v>
      </c>
      <c r="B3354" s="374" t="s">
        <v>3753</v>
      </c>
      <c r="C3354" s="375" t="s">
        <v>733</v>
      </c>
      <c r="D3354" s="376">
        <v>13.05</v>
      </c>
    </row>
    <row r="3355" spans="1:4" ht="30">
      <c r="A3355" s="373">
        <v>39426</v>
      </c>
      <c r="B3355" s="374" t="s">
        <v>3754</v>
      </c>
      <c r="C3355" s="375" t="s">
        <v>733</v>
      </c>
      <c r="D3355" s="376">
        <v>29.34</v>
      </c>
    </row>
    <row r="3356" spans="1:4" ht="30">
      <c r="A3356" s="373">
        <v>39429</v>
      </c>
      <c r="B3356" s="374" t="s">
        <v>3755</v>
      </c>
      <c r="C3356" s="375" t="s">
        <v>733</v>
      </c>
      <c r="D3356" s="376">
        <v>9.25</v>
      </c>
    </row>
    <row r="3357" spans="1:4" ht="30">
      <c r="A3357" s="373">
        <v>39428</v>
      </c>
      <c r="B3357" s="374" t="s">
        <v>3756</v>
      </c>
      <c r="C3357" s="375" t="s">
        <v>733</v>
      </c>
      <c r="D3357" s="376">
        <v>7.07</v>
      </c>
    </row>
    <row r="3358" spans="1:4" ht="30">
      <c r="A3358" s="373">
        <v>39572</v>
      </c>
      <c r="B3358" s="374" t="s">
        <v>3757</v>
      </c>
      <c r="C3358" s="375" t="s">
        <v>733</v>
      </c>
      <c r="D3358" s="376">
        <v>6.12</v>
      </c>
    </row>
    <row r="3359" spans="1:4" ht="30">
      <c r="A3359" s="373">
        <v>39570</v>
      </c>
      <c r="B3359" s="374" t="s">
        <v>3758</v>
      </c>
      <c r="C3359" s="375" t="s">
        <v>733</v>
      </c>
      <c r="D3359" s="376">
        <v>6.49</v>
      </c>
    </row>
    <row r="3360" spans="1:4" ht="30">
      <c r="A3360" s="373">
        <v>39569</v>
      </c>
      <c r="B3360" s="374" t="s">
        <v>3759</v>
      </c>
      <c r="C3360" s="375" t="s">
        <v>733</v>
      </c>
      <c r="D3360" s="376">
        <v>6.41</v>
      </c>
    </row>
    <row r="3361" spans="1:4" ht="30">
      <c r="A3361" s="373">
        <v>11552</v>
      </c>
      <c r="B3361" s="374" t="s">
        <v>3760</v>
      </c>
      <c r="C3361" s="375" t="s">
        <v>733</v>
      </c>
      <c r="D3361" s="376">
        <v>7.16</v>
      </c>
    </row>
    <row r="3362" spans="1:4" ht="30">
      <c r="A3362" s="373">
        <v>40598</v>
      </c>
      <c r="B3362" s="374" t="s">
        <v>3761</v>
      </c>
      <c r="C3362" s="375" t="s">
        <v>779</v>
      </c>
      <c r="D3362" s="376">
        <v>9.8800000000000008</v>
      </c>
    </row>
    <row r="3363" spans="1:4">
      <c r="A3363" s="373">
        <v>39029</v>
      </c>
      <c r="B3363" s="374" t="s">
        <v>3762</v>
      </c>
      <c r="C3363" s="375" t="s">
        <v>733</v>
      </c>
      <c r="D3363" s="376">
        <v>20.71</v>
      </c>
    </row>
    <row r="3364" spans="1:4">
      <c r="A3364" s="373">
        <v>39028</v>
      </c>
      <c r="B3364" s="374" t="s">
        <v>3763</v>
      </c>
      <c r="C3364" s="375" t="s">
        <v>733</v>
      </c>
      <c r="D3364" s="376">
        <v>12.06</v>
      </c>
    </row>
    <row r="3365" spans="1:4">
      <c r="A3365" s="373">
        <v>39328</v>
      </c>
      <c r="B3365" s="374" t="s">
        <v>3764</v>
      </c>
      <c r="C3365" s="375" t="s">
        <v>733</v>
      </c>
      <c r="D3365" s="376">
        <v>6.63</v>
      </c>
    </row>
    <row r="3366" spans="1:4" ht="45">
      <c r="A3366" s="373">
        <v>38541</v>
      </c>
      <c r="B3366" s="374" t="s">
        <v>3765</v>
      </c>
      <c r="C3366" s="375" t="s">
        <v>731</v>
      </c>
      <c r="D3366" s="376">
        <v>4591335.49</v>
      </c>
    </row>
    <row r="3367" spans="1:4" ht="45">
      <c r="A3367" s="373">
        <v>38542</v>
      </c>
      <c r="B3367" s="374" t="s">
        <v>3766</v>
      </c>
      <c r="C3367" s="375" t="s">
        <v>731</v>
      </c>
      <c r="D3367" s="376">
        <v>7139342.0599999996</v>
      </c>
    </row>
    <row r="3368" spans="1:4" ht="45">
      <c r="A3368" s="373">
        <v>38543</v>
      </c>
      <c r="B3368" s="374" t="s">
        <v>3767</v>
      </c>
      <c r="C3368" s="375" t="s">
        <v>731</v>
      </c>
      <c r="D3368" s="376">
        <v>1747907.93</v>
      </c>
    </row>
    <row r="3369" spans="1:4" ht="30">
      <c r="A3369" s="373">
        <v>40406</v>
      </c>
      <c r="B3369" s="374" t="s">
        <v>3768</v>
      </c>
      <c r="C3369" s="375" t="s">
        <v>731</v>
      </c>
      <c r="D3369" s="376">
        <v>61842.96</v>
      </c>
    </row>
    <row r="3370" spans="1:4" ht="30">
      <c r="A3370" s="373">
        <v>40789</v>
      </c>
      <c r="B3370" s="374" t="s">
        <v>3769</v>
      </c>
      <c r="C3370" s="375" t="s">
        <v>731</v>
      </c>
      <c r="D3370" s="376">
        <v>8912.2000000000007</v>
      </c>
    </row>
    <row r="3371" spans="1:4" ht="30">
      <c r="A3371" s="373">
        <v>40791</v>
      </c>
      <c r="B3371" s="374" t="s">
        <v>3770</v>
      </c>
      <c r="C3371" s="375" t="s">
        <v>731</v>
      </c>
      <c r="D3371" s="376">
        <v>27899.08</v>
      </c>
    </row>
    <row r="3372" spans="1:4" ht="30">
      <c r="A3372" s="373">
        <v>11651</v>
      </c>
      <c r="B3372" s="374" t="s">
        <v>3771</v>
      </c>
      <c r="C3372" s="375" t="s">
        <v>731</v>
      </c>
      <c r="D3372" s="376">
        <v>15258.4</v>
      </c>
    </row>
    <row r="3373" spans="1:4" ht="30">
      <c r="A3373" s="373">
        <v>40435</v>
      </c>
      <c r="B3373" s="374" t="s">
        <v>3772</v>
      </c>
      <c r="C3373" s="375" t="s">
        <v>731</v>
      </c>
      <c r="D3373" s="376">
        <v>958887.5</v>
      </c>
    </row>
    <row r="3374" spans="1:4" ht="30">
      <c r="A3374" s="373">
        <v>39012</v>
      </c>
      <c r="B3374" s="374" t="s">
        <v>3773</v>
      </c>
      <c r="C3374" s="375" t="s">
        <v>731</v>
      </c>
      <c r="D3374" s="376">
        <v>1000466.54</v>
      </c>
    </row>
    <row r="3375" spans="1:4" ht="30">
      <c r="A3375" s="373">
        <v>13617</v>
      </c>
      <c r="B3375" s="374" t="s">
        <v>3774</v>
      </c>
      <c r="C3375" s="375" t="s">
        <v>731</v>
      </c>
      <c r="D3375" s="376">
        <v>95725.06</v>
      </c>
    </row>
    <row r="3376" spans="1:4" ht="30">
      <c r="A3376" s="373">
        <v>35274</v>
      </c>
      <c r="B3376" s="374" t="s">
        <v>3775</v>
      </c>
      <c r="C3376" s="375" t="s">
        <v>733</v>
      </c>
      <c r="D3376" s="376">
        <v>65.84</v>
      </c>
    </row>
    <row r="3377" spans="1:4" ht="30">
      <c r="A3377" s="373">
        <v>35275</v>
      </c>
      <c r="B3377" s="374" t="s">
        <v>3776</v>
      </c>
      <c r="C3377" s="375" t="s">
        <v>733</v>
      </c>
      <c r="D3377" s="376">
        <v>139.76</v>
      </c>
    </row>
    <row r="3378" spans="1:4" ht="30">
      <c r="A3378" s="373">
        <v>35276</v>
      </c>
      <c r="B3378" s="374" t="s">
        <v>3777</v>
      </c>
      <c r="C3378" s="375" t="s">
        <v>733</v>
      </c>
      <c r="D3378" s="376">
        <v>243.17</v>
      </c>
    </row>
    <row r="3379" spans="1:4">
      <c r="A3379" s="373">
        <v>38386</v>
      </c>
      <c r="B3379" s="374" t="s">
        <v>3778</v>
      </c>
      <c r="C3379" s="375" t="s">
        <v>731</v>
      </c>
      <c r="D3379" s="376">
        <v>4.6900000000000004</v>
      </c>
    </row>
    <row r="3380" spans="1:4" ht="30">
      <c r="A3380" s="373">
        <v>11091</v>
      </c>
      <c r="B3380" s="374" t="s">
        <v>3779</v>
      </c>
      <c r="C3380" s="375" t="s">
        <v>731</v>
      </c>
      <c r="D3380" s="376">
        <v>1.28</v>
      </c>
    </row>
    <row r="3381" spans="1:4" ht="30">
      <c r="A3381" s="373">
        <v>37586</v>
      </c>
      <c r="B3381" s="374" t="s">
        <v>3780</v>
      </c>
      <c r="C3381" s="375" t="s">
        <v>2627</v>
      </c>
      <c r="D3381" s="376">
        <v>48.28</v>
      </c>
    </row>
    <row r="3382" spans="1:4">
      <c r="A3382" s="373">
        <v>37395</v>
      </c>
      <c r="B3382" s="374" t="s">
        <v>3781</v>
      </c>
      <c r="C3382" s="375" t="s">
        <v>2627</v>
      </c>
      <c r="D3382" s="376">
        <v>41.52</v>
      </c>
    </row>
    <row r="3383" spans="1:4" ht="30">
      <c r="A3383" s="373">
        <v>14147</v>
      </c>
      <c r="B3383" s="374" t="s">
        <v>3782</v>
      </c>
      <c r="C3383" s="375" t="s">
        <v>2627</v>
      </c>
      <c r="D3383" s="376">
        <v>55.07</v>
      </c>
    </row>
    <row r="3384" spans="1:4">
      <c r="A3384" s="373">
        <v>37396</v>
      </c>
      <c r="B3384" s="374" t="s">
        <v>3783</v>
      </c>
      <c r="C3384" s="375" t="s">
        <v>2627</v>
      </c>
      <c r="D3384" s="376">
        <v>33.97</v>
      </c>
    </row>
    <row r="3385" spans="1:4">
      <c r="A3385" s="373">
        <v>37397</v>
      </c>
      <c r="B3385" s="374" t="s">
        <v>3784</v>
      </c>
      <c r="C3385" s="375" t="s">
        <v>2627</v>
      </c>
      <c r="D3385" s="376">
        <v>35.58</v>
      </c>
    </row>
    <row r="3386" spans="1:4">
      <c r="A3386" s="373">
        <v>43606</v>
      </c>
      <c r="B3386" s="374" t="s">
        <v>3785</v>
      </c>
      <c r="C3386" s="375" t="s">
        <v>731</v>
      </c>
      <c r="D3386" s="376">
        <v>8.58</v>
      </c>
    </row>
    <row r="3387" spans="1:4" ht="30">
      <c r="A3387" s="373">
        <v>444</v>
      </c>
      <c r="B3387" s="374" t="s">
        <v>3786</v>
      </c>
      <c r="C3387" s="375" t="s">
        <v>731</v>
      </c>
      <c r="D3387" s="376">
        <v>14.32</v>
      </c>
    </row>
    <row r="3388" spans="1:4" ht="30">
      <c r="A3388" s="373">
        <v>445</v>
      </c>
      <c r="B3388" s="374" t="s">
        <v>3787</v>
      </c>
      <c r="C3388" s="375" t="s">
        <v>731</v>
      </c>
      <c r="D3388" s="376">
        <v>19.600000000000001</v>
      </c>
    </row>
    <row r="3389" spans="1:4">
      <c r="A3389" s="373">
        <v>4783</v>
      </c>
      <c r="B3389" s="374" t="s">
        <v>13909</v>
      </c>
      <c r="C3389" s="375" t="s">
        <v>870</v>
      </c>
      <c r="D3389" s="376">
        <v>20.82</v>
      </c>
    </row>
    <row r="3390" spans="1:4">
      <c r="A3390" s="373">
        <v>41079</v>
      </c>
      <c r="B3390" s="374" t="s">
        <v>3788</v>
      </c>
      <c r="C3390" s="375" t="s">
        <v>872</v>
      </c>
      <c r="D3390" s="376">
        <v>3643.51</v>
      </c>
    </row>
    <row r="3391" spans="1:4">
      <c r="A3391" s="373">
        <v>12874</v>
      </c>
      <c r="B3391" s="374" t="s">
        <v>13910</v>
      </c>
      <c r="C3391" s="375" t="s">
        <v>870</v>
      </c>
      <c r="D3391" s="376">
        <v>20.2</v>
      </c>
    </row>
    <row r="3392" spans="1:4">
      <c r="A3392" s="373">
        <v>41082</v>
      </c>
      <c r="B3392" s="374" t="s">
        <v>3789</v>
      </c>
      <c r="C3392" s="375" t="s">
        <v>872</v>
      </c>
      <c r="D3392" s="376">
        <v>3538.09</v>
      </c>
    </row>
    <row r="3393" spans="1:4">
      <c r="A3393" s="373">
        <v>4785</v>
      </c>
      <c r="B3393" s="374" t="s">
        <v>13911</v>
      </c>
      <c r="C3393" s="375" t="s">
        <v>870</v>
      </c>
      <c r="D3393" s="376">
        <v>20.82</v>
      </c>
    </row>
    <row r="3394" spans="1:4">
      <c r="A3394" s="373">
        <v>41081</v>
      </c>
      <c r="B3394" s="374" t="s">
        <v>3790</v>
      </c>
      <c r="C3394" s="375" t="s">
        <v>872</v>
      </c>
      <c r="D3394" s="376">
        <v>3643.51</v>
      </c>
    </row>
    <row r="3395" spans="1:4">
      <c r="A3395" s="373">
        <v>4801</v>
      </c>
      <c r="B3395" s="374" t="s">
        <v>3791</v>
      </c>
      <c r="C3395" s="375" t="s">
        <v>732</v>
      </c>
      <c r="D3395" s="376">
        <v>85.49</v>
      </c>
    </row>
    <row r="3396" spans="1:4">
      <c r="A3396" s="373">
        <v>4794</v>
      </c>
      <c r="B3396" s="374" t="s">
        <v>3792</v>
      </c>
      <c r="C3396" s="375" t="s">
        <v>732</v>
      </c>
      <c r="D3396" s="376">
        <v>389.38</v>
      </c>
    </row>
    <row r="3397" spans="1:4" ht="30">
      <c r="A3397" s="373">
        <v>4796</v>
      </c>
      <c r="B3397" s="374" t="s">
        <v>3793</v>
      </c>
      <c r="C3397" s="375" t="s">
        <v>732</v>
      </c>
      <c r="D3397" s="376">
        <v>236.5</v>
      </c>
    </row>
    <row r="3398" spans="1:4">
      <c r="A3398" s="373">
        <v>4800</v>
      </c>
      <c r="B3398" s="374" t="s">
        <v>3794</v>
      </c>
      <c r="C3398" s="375" t="s">
        <v>732</v>
      </c>
      <c r="D3398" s="376">
        <v>65.040000000000006</v>
      </c>
    </row>
    <row r="3399" spans="1:4">
      <c r="A3399" s="373">
        <v>4795</v>
      </c>
      <c r="B3399" s="374" t="s">
        <v>3795</v>
      </c>
      <c r="C3399" s="375" t="s">
        <v>732</v>
      </c>
      <c r="D3399" s="376">
        <v>379.04</v>
      </c>
    </row>
    <row r="3400" spans="1:4" ht="45">
      <c r="A3400" s="373">
        <v>39694</v>
      </c>
      <c r="B3400" s="374" t="s">
        <v>3796</v>
      </c>
      <c r="C3400" s="375" t="s">
        <v>732</v>
      </c>
      <c r="D3400" s="376">
        <v>408.37</v>
      </c>
    </row>
    <row r="3401" spans="1:4" ht="30">
      <c r="A3401" s="373">
        <v>1292</v>
      </c>
      <c r="B3401" s="374" t="s">
        <v>3797</v>
      </c>
      <c r="C3401" s="375" t="s">
        <v>732</v>
      </c>
      <c r="D3401" s="376">
        <v>58.2</v>
      </c>
    </row>
    <row r="3402" spans="1:4" ht="30">
      <c r="A3402" s="373">
        <v>1287</v>
      </c>
      <c r="B3402" s="374" t="s">
        <v>3798</v>
      </c>
      <c r="C3402" s="375" t="s">
        <v>732</v>
      </c>
      <c r="D3402" s="376">
        <v>28.55</v>
      </c>
    </row>
    <row r="3403" spans="1:4" ht="30">
      <c r="A3403" s="373">
        <v>1297</v>
      </c>
      <c r="B3403" s="374" t="s">
        <v>3799</v>
      </c>
      <c r="C3403" s="375" t="s">
        <v>732</v>
      </c>
      <c r="D3403" s="376">
        <v>23.68</v>
      </c>
    </row>
    <row r="3404" spans="1:4" ht="30">
      <c r="A3404" s="373">
        <v>4786</v>
      </c>
      <c r="B3404" s="374" t="s">
        <v>3800</v>
      </c>
      <c r="C3404" s="375" t="s">
        <v>732</v>
      </c>
      <c r="D3404" s="376">
        <v>120</v>
      </c>
    </row>
    <row r="3405" spans="1:4" ht="30">
      <c r="A3405" s="373">
        <v>10840</v>
      </c>
      <c r="B3405" s="374" t="s">
        <v>3801</v>
      </c>
      <c r="C3405" s="375" t="s">
        <v>732</v>
      </c>
      <c r="D3405" s="376">
        <v>410</v>
      </c>
    </row>
    <row r="3406" spans="1:4" ht="30">
      <c r="A3406" s="373">
        <v>10841</v>
      </c>
      <c r="B3406" s="374" t="s">
        <v>3802</v>
      </c>
      <c r="C3406" s="375" t="s">
        <v>732</v>
      </c>
      <c r="D3406" s="376">
        <v>309.43</v>
      </c>
    </row>
    <row r="3407" spans="1:4" ht="30">
      <c r="A3407" s="373">
        <v>44540</v>
      </c>
      <c r="B3407" s="374" t="s">
        <v>3803</v>
      </c>
      <c r="C3407" s="375" t="s">
        <v>732</v>
      </c>
      <c r="D3407" s="376">
        <v>395.38</v>
      </c>
    </row>
    <row r="3408" spans="1:4" ht="30">
      <c r="A3408" s="373">
        <v>10842</v>
      </c>
      <c r="B3408" s="374" t="s">
        <v>3804</v>
      </c>
      <c r="C3408" s="375" t="s">
        <v>732</v>
      </c>
      <c r="D3408" s="376">
        <v>446.96</v>
      </c>
    </row>
    <row r="3409" spans="1:4">
      <c r="A3409" s="373">
        <v>21108</v>
      </c>
      <c r="B3409" s="374" t="s">
        <v>3805</v>
      </c>
      <c r="C3409" s="375" t="s">
        <v>732</v>
      </c>
      <c r="D3409" s="376">
        <v>77.569999999999993</v>
      </c>
    </row>
    <row r="3410" spans="1:4">
      <c r="A3410" s="373">
        <v>38180</v>
      </c>
      <c r="B3410" s="374" t="s">
        <v>3806</v>
      </c>
      <c r="C3410" s="375" t="s">
        <v>732</v>
      </c>
      <c r="D3410" s="376">
        <v>190.41</v>
      </c>
    </row>
    <row r="3411" spans="1:4">
      <c r="A3411" s="373">
        <v>40648</v>
      </c>
      <c r="B3411" s="374" t="s">
        <v>3807</v>
      </c>
      <c r="C3411" s="375" t="s">
        <v>732</v>
      </c>
      <c r="D3411" s="376">
        <v>230.4</v>
      </c>
    </row>
    <row r="3412" spans="1:4">
      <c r="A3412" s="373">
        <v>40649</v>
      </c>
      <c r="B3412" s="374" t="s">
        <v>3808</v>
      </c>
      <c r="C3412" s="375" t="s">
        <v>732</v>
      </c>
      <c r="D3412" s="376">
        <v>134.19999999999999</v>
      </c>
    </row>
    <row r="3413" spans="1:4">
      <c r="A3413" s="373">
        <v>40650</v>
      </c>
      <c r="B3413" s="374" t="s">
        <v>3809</v>
      </c>
      <c r="C3413" s="375" t="s">
        <v>732</v>
      </c>
      <c r="D3413" s="376">
        <v>172.8</v>
      </c>
    </row>
    <row r="3414" spans="1:4">
      <c r="A3414" s="373">
        <v>40651</v>
      </c>
      <c r="B3414" s="374" t="s">
        <v>3810</v>
      </c>
      <c r="C3414" s="375" t="s">
        <v>732</v>
      </c>
      <c r="D3414" s="376">
        <v>318.72000000000003</v>
      </c>
    </row>
    <row r="3415" spans="1:4">
      <c r="A3415" s="373">
        <v>40652</v>
      </c>
      <c r="B3415" s="374" t="s">
        <v>3811</v>
      </c>
      <c r="C3415" s="375" t="s">
        <v>732</v>
      </c>
      <c r="D3415" s="376">
        <v>170.88</v>
      </c>
    </row>
    <row r="3416" spans="1:4" ht="30">
      <c r="A3416" s="373">
        <v>40647</v>
      </c>
      <c r="B3416" s="374" t="s">
        <v>3812</v>
      </c>
      <c r="C3416" s="375" t="s">
        <v>732</v>
      </c>
      <c r="D3416" s="376">
        <v>188.16</v>
      </c>
    </row>
    <row r="3417" spans="1:4">
      <c r="A3417" s="373">
        <v>40653</v>
      </c>
      <c r="B3417" s="374" t="s">
        <v>3813</v>
      </c>
      <c r="C3417" s="375" t="s">
        <v>732</v>
      </c>
      <c r="D3417" s="376">
        <v>144</v>
      </c>
    </row>
    <row r="3418" spans="1:4">
      <c r="A3418" s="373">
        <v>36178</v>
      </c>
      <c r="B3418" s="374" t="s">
        <v>3814</v>
      </c>
      <c r="C3418" s="375" t="s">
        <v>731</v>
      </c>
      <c r="D3418" s="376">
        <v>9.2200000000000006</v>
      </c>
    </row>
    <row r="3419" spans="1:4">
      <c r="A3419" s="373">
        <v>38195</v>
      </c>
      <c r="B3419" s="374" t="s">
        <v>3815</v>
      </c>
      <c r="C3419" s="375" t="s">
        <v>732</v>
      </c>
      <c r="D3419" s="376">
        <v>91.61</v>
      </c>
    </row>
    <row r="3420" spans="1:4" ht="30">
      <c r="A3420" s="373">
        <v>38181</v>
      </c>
      <c r="B3420" s="374" t="s">
        <v>3816</v>
      </c>
      <c r="C3420" s="375" t="s">
        <v>732</v>
      </c>
      <c r="D3420" s="376">
        <v>259.94</v>
      </c>
    </row>
    <row r="3421" spans="1:4">
      <c r="A3421" s="373">
        <v>38182</v>
      </c>
      <c r="B3421" s="374" t="s">
        <v>3817</v>
      </c>
      <c r="C3421" s="375" t="s">
        <v>732</v>
      </c>
      <c r="D3421" s="376">
        <v>247.61</v>
      </c>
    </row>
    <row r="3422" spans="1:4" ht="30">
      <c r="A3422" s="373">
        <v>38186</v>
      </c>
      <c r="B3422" s="374" t="s">
        <v>3818</v>
      </c>
      <c r="C3422" s="375" t="s">
        <v>732</v>
      </c>
      <c r="D3422" s="376">
        <v>643.62</v>
      </c>
    </row>
    <row r="3423" spans="1:4" ht="30">
      <c r="A3423" s="373">
        <v>38185</v>
      </c>
      <c r="B3423" s="374" t="s">
        <v>3819</v>
      </c>
      <c r="C3423" s="375" t="s">
        <v>732</v>
      </c>
      <c r="D3423" s="376">
        <v>573.04</v>
      </c>
    </row>
    <row r="3424" spans="1:4" ht="30">
      <c r="A3424" s="373">
        <v>40654</v>
      </c>
      <c r="B3424" s="374" t="s">
        <v>3820</v>
      </c>
      <c r="C3424" s="375" t="s">
        <v>732</v>
      </c>
      <c r="D3424" s="376">
        <v>223.68</v>
      </c>
    </row>
    <row r="3425" spans="1:4" ht="30">
      <c r="A3425" s="373">
        <v>44541</v>
      </c>
      <c r="B3425" s="374" t="s">
        <v>3821</v>
      </c>
      <c r="C3425" s="375" t="s">
        <v>732</v>
      </c>
      <c r="D3425" s="376">
        <v>326.62</v>
      </c>
    </row>
    <row r="3426" spans="1:4" ht="30">
      <c r="A3426" s="373">
        <v>4822</v>
      </c>
      <c r="B3426" s="374" t="s">
        <v>3822</v>
      </c>
      <c r="C3426" s="375" t="s">
        <v>732</v>
      </c>
      <c r="D3426" s="376">
        <v>486.4</v>
      </c>
    </row>
    <row r="3427" spans="1:4" ht="30">
      <c r="A3427" s="373">
        <v>4818</v>
      </c>
      <c r="B3427" s="374" t="s">
        <v>3823</v>
      </c>
      <c r="C3427" s="375" t="s">
        <v>732</v>
      </c>
      <c r="D3427" s="376">
        <v>499.95</v>
      </c>
    </row>
    <row r="3428" spans="1:4" ht="45">
      <c r="A3428" s="373">
        <v>39567</v>
      </c>
      <c r="B3428" s="374" t="s">
        <v>3824</v>
      </c>
      <c r="C3428" s="375" t="s">
        <v>732</v>
      </c>
      <c r="D3428" s="376">
        <v>41.88</v>
      </c>
    </row>
    <row r="3429" spans="1:4" ht="30">
      <c r="A3429" s="373">
        <v>39566</v>
      </c>
      <c r="B3429" s="374" t="s">
        <v>3825</v>
      </c>
      <c r="C3429" s="375" t="s">
        <v>732</v>
      </c>
      <c r="D3429" s="376">
        <v>44.32</v>
      </c>
    </row>
    <row r="3430" spans="1:4" ht="30">
      <c r="A3430" s="373">
        <v>39416</v>
      </c>
      <c r="B3430" s="374" t="s">
        <v>3826</v>
      </c>
      <c r="C3430" s="375" t="s">
        <v>732</v>
      </c>
      <c r="D3430" s="376">
        <v>27.01</v>
      </c>
    </row>
    <row r="3431" spans="1:4" ht="30">
      <c r="A3431" s="373">
        <v>39417</v>
      </c>
      <c r="B3431" s="374" t="s">
        <v>3827</v>
      </c>
      <c r="C3431" s="375" t="s">
        <v>732</v>
      </c>
      <c r="D3431" s="376">
        <v>26.35</v>
      </c>
    </row>
    <row r="3432" spans="1:4" ht="30">
      <c r="A3432" s="373">
        <v>43742</v>
      </c>
      <c r="B3432" s="374" t="s">
        <v>3828</v>
      </c>
      <c r="C3432" s="375" t="s">
        <v>732</v>
      </c>
      <c r="D3432" s="376">
        <v>28.42</v>
      </c>
    </row>
    <row r="3433" spans="1:4" ht="30">
      <c r="A3433" s="373">
        <v>39414</v>
      </c>
      <c r="B3433" s="374" t="s">
        <v>3829</v>
      </c>
      <c r="C3433" s="375" t="s">
        <v>732</v>
      </c>
      <c r="D3433" s="376">
        <v>25.58</v>
      </c>
    </row>
    <row r="3434" spans="1:4" ht="30">
      <c r="A3434" s="373">
        <v>39415</v>
      </c>
      <c r="B3434" s="374" t="s">
        <v>3830</v>
      </c>
      <c r="C3434" s="375" t="s">
        <v>732</v>
      </c>
      <c r="D3434" s="376">
        <v>22.05</v>
      </c>
    </row>
    <row r="3435" spans="1:4" ht="30">
      <c r="A3435" s="373">
        <v>43740</v>
      </c>
      <c r="B3435" s="374" t="s">
        <v>3831</v>
      </c>
      <c r="C3435" s="375" t="s">
        <v>732</v>
      </c>
      <c r="D3435" s="376">
        <v>26.93</v>
      </c>
    </row>
    <row r="3436" spans="1:4" ht="30">
      <c r="A3436" s="373">
        <v>39412</v>
      </c>
      <c r="B3436" s="374" t="s">
        <v>3832</v>
      </c>
      <c r="C3436" s="375" t="s">
        <v>732</v>
      </c>
      <c r="D3436" s="376">
        <v>18.47</v>
      </c>
    </row>
    <row r="3437" spans="1:4" ht="30">
      <c r="A3437" s="373">
        <v>39413</v>
      </c>
      <c r="B3437" s="374" t="s">
        <v>3833</v>
      </c>
      <c r="C3437" s="375" t="s">
        <v>732</v>
      </c>
      <c r="D3437" s="376">
        <v>19.97</v>
      </c>
    </row>
    <row r="3438" spans="1:4" ht="30">
      <c r="A3438" s="373">
        <v>43741</v>
      </c>
      <c r="B3438" s="374" t="s">
        <v>3834</v>
      </c>
      <c r="C3438" s="375" t="s">
        <v>732</v>
      </c>
      <c r="D3438" s="376">
        <v>21.29</v>
      </c>
    </row>
    <row r="3439" spans="1:4">
      <c r="A3439" s="373">
        <v>11062</v>
      </c>
      <c r="B3439" s="374" t="s">
        <v>3835</v>
      </c>
      <c r="C3439" s="375" t="s">
        <v>732</v>
      </c>
      <c r="D3439" s="376">
        <v>51.02</v>
      </c>
    </row>
    <row r="3440" spans="1:4">
      <c r="A3440" s="373">
        <v>11063</v>
      </c>
      <c r="B3440" s="374" t="s">
        <v>3836</v>
      </c>
      <c r="C3440" s="375" t="s">
        <v>732</v>
      </c>
      <c r="D3440" s="376">
        <v>31.22</v>
      </c>
    </row>
    <row r="3441" spans="1:4">
      <c r="A3441" s="373">
        <v>13521</v>
      </c>
      <c r="B3441" s="374" t="s">
        <v>3837</v>
      </c>
      <c r="C3441" s="375" t="s">
        <v>731</v>
      </c>
      <c r="D3441" s="376">
        <v>99</v>
      </c>
    </row>
    <row r="3442" spans="1:4" ht="30">
      <c r="A3442" s="373">
        <v>10851</v>
      </c>
      <c r="B3442" s="374" t="s">
        <v>3838</v>
      </c>
      <c r="C3442" s="375" t="s">
        <v>731</v>
      </c>
      <c r="D3442" s="376">
        <v>83.17</v>
      </c>
    </row>
    <row r="3443" spans="1:4" ht="30">
      <c r="A3443" s="373">
        <v>39515</v>
      </c>
      <c r="B3443" s="374" t="s">
        <v>3839</v>
      </c>
      <c r="C3443" s="375" t="s">
        <v>731</v>
      </c>
      <c r="D3443" s="376">
        <v>43.22</v>
      </c>
    </row>
    <row r="3444" spans="1:4" ht="30">
      <c r="A3444" s="373">
        <v>39516</v>
      </c>
      <c r="B3444" s="374" t="s">
        <v>3840</v>
      </c>
      <c r="C3444" s="375" t="s">
        <v>731</v>
      </c>
      <c r="D3444" s="376">
        <v>36.44</v>
      </c>
    </row>
    <row r="3445" spans="1:4" ht="30">
      <c r="A3445" s="373">
        <v>39514</v>
      </c>
      <c r="B3445" s="374" t="s">
        <v>3841</v>
      </c>
      <c r="C3445" s="375" t="s">
        <v>731</v>
      </c>
      <c r="D3445" s="376">
        <v>22.67</v>
      </c>
    </row>
    <row r="3446" spans="1:4">
      <c r="A3446" s="373">
        <v>4812</v>
      </c>
      <c r="B3446" s="374" t="s">
        <v>3842</v>
      </c>
      <c r="C3446" s="375" t="s">
        <v>732</v>
      </c>
      <c r="D3446" s="376">
        <v>11.08</v>
      </c>
    </row>
    <row r="3447" spans="1:4">
      <c r="A3447" s="373">
        <v>10849</v>
      </c>
      <c r="B3447" s="374" t="s">
        <v>3843</v>
      </c>
      <c r="C3447" s="375" t="s">
        <v>731</v>
      </c>
      <c r="D3447" s="376">
        <v>1440.01</v>
      </c>
    </row>
    <row r="3448" spans="1:4">
      <c r="A3448" s="373">
        <v>10848</v>
      </c>
      <c r="B3448" s="374" t="s">
        <v>3844</v>
      </c>
      <c r="C3448" s="375" t="s">
        <v>731</v>
      </c>
      <c r="D3448" s="376">
        <v>904.5</v>
      </c>
    </row>
    <row r="3449" spans="1:4" ht="30">
      <c r="A3449" s="373">
        <v>4813</v>
      </c>
      <c r="B3449" s="374" t="s">
        <v>3845</v>
      </c>
      <c r="C3449" s="375" t="s">
        <v>732</v>
      </c>
      <c r="D3449" s="376">
        <v>300</v>
      </c>
    </row>
    <row r="3450" spans="1:4" ht="45">
      <c r="A3450" s="373">
        <v>37560</v>
      </c>
      <c r="B3450" s="374" t="s">
        <v>3846</v>
      </c>
      <c r="C3450" s="375" t="s">
        <v>731</v>
      </c>
      <c r="D3450" s="376">
        <v>19.68</v>
      </c>
    </row>
    <row r="3451" spans="1:4" ht="45">
      <c r="A3451" s="373">
        <v>37557</v>
      </c>
      <c r="B3451" s="374" t="s">
        <v>3847</v>
      </c>
      <c r="C3451" s="375" t="s">
        <v>731</v>
      </c>
      <c r="D3451" s="376">
        <v>5.97</v>
      </c>
    </row>
    <row r="3452" spans="1:4" ht="45">
      <c r="A3452" s="373">
        <v>37556</v>
      </c>
      <c r="B3452" s="374" t="s">
        <v>3848</v>
      </c>
      <c r="C3452" s="375" t="s">
        <v>731</v>
      </c>
      <c r="D3452" s="376">
        <v>11.56</v>
      </c>
    </row>
    <row r="3453" spans="1:4" ht="45">
      <c r="A3453" s="373">
        <v>37559</v>
      </c>
      <c r="B3453" s="374" t="s">
        <v>3849</v>
      </c>
      <c r="C3453" s="375" t="s">
        <v>731</v>
      </c>
      <c r="D3453" s="376">
        <v>14.18</v>
      </c>
    </row>
    <row r="3454" spans="1:4" ht="45">
      <c r="A3454" s="373">
        <v>37539</v>
      </c>
      <c r="B3454" s="374" t="s">
        <v>3850</v>
      </c>
      <c r="C3454" s="375" t="s">
        <v>731</v>
      </c>
      <c r="D3454" s="376">
        <v>10</v>
      </c>
    </row>
    <row r="3455" spans="1:4" ht="45">
      <c r="A3455" s="373">
        <v>37558</v>
      </c>
      <c r="B3455" s="374" t="s">
        <v>3851</v>
      </c>
      <c r="C3455" s="375" t="s">
        <v>731</v>
      </c>
      <c r="D3455" s="376">
        <v>18.64</v>
      </c>
    </row>
    <row r="3456" spans="1:4">
      <c r="A3456" s="373">
        <v>34723</v>
      </c>
      <c r="B3456" s="374" t="s">
        <v>3852</v>
      </c>
      <c r="C3456" s="375" t="s">
        <v>732</v>
      </c>
      <c r="D3456" s="376">
        <v>693</v>
      </c>
    </row>
    <row r="3457" spans="1:4">
      <c r="A3457" s="373">
        <v>34721</v>
      </c>
      <c r="B3457" s="374" t="s">
        <v>3853</v>
      </c>
      <c r="C3457" s="375" t="s">
        <v>732</v>
      </c>
      <c r="D3457" s="376">
        <v>864</v>
      </c>
    </row>
    <row r="3458" spans="1:4">
      <c r="A3458" s="373">
        <v>4309</v>
      </c>
      <c r="B3458" s="374" t="s">
        <v>3854</v>
      </c>
      <c r="C3458" s="375" t="s">
        <v>731</v>
      </c>
      <c r="D3458" s="376">
        <v>5.75</v>
      </c>
    </row>
    <row r="3459" spans="1:4">
      <c r="A3459" s="373">
        <v>4307</v>
      </c>
      <c r="B3459" s="374" t="s">
        <v>3855</v>
      </c>
      <c r="C3459" s="375" t="s">
        <v>731</v>
      </c>
      <c r="D3459" s="376">
        <v>9.83</v>
      </c>
    </row>
    <row r="3460" spans="1:4">
      <c r="A3460" s="373">
        <v>10850</v>
      </c>
      <c r="B3460" s="374" t="s">
        <v>3856</v>
      </c>
      <c r="C3460" s="375" t="s">
        <v>731</v>
      </c>
      <c r="D3460" s="376">
        <v>45</v>
      </c>
    </row>
    <row r="3461" spans="1:4" ht="45">
      <c r="A3461" s="373">
        <v>42438</v>
      </c>
      <c r="B3461" s="374" t="s">
        <v>3857</v>
      </c>
      <c r="C3461" s="375" t="s">
        <v>731</v>
      </c>
      <c r="D3461" s="376">
        <v>2072.34</v>
      </c>
    </row>
    <row r="3462" spans="1:4">
      <c r="A3462" s="373">
        <v>4792</v>
      </c>
      <c r="B3462" s="374" t="s">
        <v>3858</v>
      </c>
      <c r="C3462" s="375" t="s">
        <v>732</v>
      </c>
      <c r="D3462" s="376">
        <v>182.79</v>
      </c>
    </row>
    <row r="3463" spans="1:4" ht="30">
      <c r="A3463" s="373">
        <v>4790</v>
      </c>
      <c r="B3463" s="374" t="s">
        <v>3859</v>
      </c>
      <c r="C3463" s="375" t="s">
        <v>732</v>
      </c>
      <c r="D3463" s="376">
        <v>109.9</v>
      </c>
    </row>
    <row r="3464" spans="1:4" ht="30">
      <c r="A3464" s="373">
        <v>40671</v>
      </c>
      <c r="B3464" s="374" t="s">
        <v>3860</v>
      </c>
      <c r="C3464" s="375" t="s">
        <v>732</v>
      </c>
      <c r="D3464" s="376">
        <v>60.52</v>
      </c>
    </row>
    <row r="3465" spans="1:4">
      <c r="A3465" s="373">
        <v>7552</v>
      </c>
      <c r="B3465" s="374" t="s">
        <v>3861</v>
      </c>
      <c r="C3465" s="375" t="s">
        <v>731</v>
      </c>
      <c r="D3465" s="376">
        <v>28.5</v>
      </c>
    </row>
    <row r="3466" spans="1:4">
      <c r="A3466" s="373">
        <v>4893</v>
      </c>
      <c r="B3466" s="374" t="s">
        <v>3862</v>
      </c>
      <c r="C3466" s="375" t="s">
        <v>731</v>
      </c>
      <c r="D3466" s="376">
        <v>14.78</v>
      </c>
    </row>
    <row r="3467" spans="1:4">
      <c r="A3467" s="373">
        <v>4894</v>
      </c>
      <c r="B3467" s="374" t="s">
        <v>3863</v>
      </c>
      <c r="C3467" s="375" t="s">
        <v>731</v>
      </c>
      <c r="D3467" s="376">
        <v>12.68</v>
      </c>
    </row>
    <row r="3468" spans="1:4">
      <c r="A3468" s="373">
        <v>4888</v>
      </c>
      <c r="B3468" s="374" t="s">
        <v>3864</v>
      </c>
      <c r="C3468" s="375" t="s">
        <v>731</v>
      </c>
      <c r="D3468" s="376">
        <v>4.32</v>
      </c>
    </row>
    <row r="3469" spans="1:4">
      <c r="A3469" s="373">
        <v>4890</v>
      </c>
      <c r="B3469" s="374" t="s">
        <v>3865</v>
      </c>
      <c r="C3469" s="375" t="s">
        <v>731</v>
      </c>
      <c r="D3469" s="376">
        <v>8.11</v>
      </c>
    </row>
    <row r="3470" spans="1:4">
      <c r="A3470" s="373">
        <v>12411</v>
      </c>
      <c r="B3470" s="374" t="s">
        <v>3866</v>
      </c>
      <c r="C3470" s="375" t="s">
        <v>731</v>
      </c>
      <c r="D3470" s="376">
        <v>43.71</v>
      </c>
    </row>
    <row r="3471" spans="1:4">
      <c r="A3471" s="373">
        <v>4891</v>
      </c>
      <c r="B3471" s="374" t="s">
        <v>3867</v>
      </c>
      <c r="C3471" s="375" t="s">
        <v>731</v>
      </c>
      <c r="D3471" s="376">
        <v>21.85</v>
      </c>
    </row>
    <row r="3472" spans="1:4">
      <c r="A3472" s="373">
        <v>4889</v>
      </c>
      <c r="B3472" s="374" t="s">
        <v>3868</v>
      </c>
      <c r="C3472" s="375" t="s">
        <v>731</v>
      </c>
      <c r="D3472" s="376">
        <v>5.84</v>
      </c>
    </row>
    <row r="3473" spans="1:4">
      <c r="A3473" s="373">
        <v>4892</v>
      </c>
      <c r="B3473" s="374" t="s">
        <v>3869</v>
      </c>
      <c r="C3473" s="375" t="s">
        <v>731</v>
      </c>
      <c r="D3473" s="376">
        <v>61.2</v>
      </c>
    </row>
    <row r="3474" spans="1:4">
      <c r="A3474" s="373">
        <v>12412</v>
      </c>
      <c r="B3474" s="374" t="s">
        <v>3870</v>
      </c>
      <c r="C3474" s="375" t="s">
        <v>731</v>
      </c>
      <c r="D3474" s="376">
        <v>113.74</v>
      </c>
    </row>
    <row r="3475" spans="1:4">
      <c r="A3475" s="373">
        <v>4907</v>
      </c>
      <c r="B3475" s="374" t="s">
        <v>13912</v>
      </c>
      <c r="C3475" s="375" t="s">
        <v>731</v>
      </c>
      <c r="D3475" s="376">
        <v>24.39</v>
      </c>
    </row>
    <row r="3476" spans="1:4">
      <c r="A3476" s="373">
        <v>4902</v>
      </c>
      <c r="B3476" s="374" t="s">
        <v>13913</v>
      </c>
      <c r="C3476" s="375" t="s">
        <v>731</v>
      </c>
      <c r="D3476" s="376">
        <v>63.27</v>
      </c>
    </row>
    <row r="3477" spans="1:4">
      <c r="A3477" s="373">
        <v>11096</v>
      </c>
      <c r="B3477" s="374" t="s">
        <v>3871</v>
      </c>
      <c r="C3477" s="375" t="s">
        <v>779</v>
      </c>
      <c r="D3477" s="376">
        <v>0.83</v>
      </c>
    </row>
    <row r="3478" spans="1:4">
      <c r="A3478" s="373">
        <v>4741</v>
      </c>
      <c r="B3478" s="374" t="s">
        <v>3872</v>
      </c>
      <c r="C3478" s="375" t="s">
        <v>868</v>
      </c>
      <c r="D3478" s="376">
        <v>57.63</v>
      </c>
    </row>
    <row r="3479" spans="1:4">
      <c r="A3479" s="373">
        <v>4752</v>
      </c>
      <c r="B3479" s="374" t="s">
        <v>3873</v>
      </c>
      <c r="C3479" s="375" t="s">
        <v>870</v>
      </c>
      <c r="D3479" s="376">
        <v>15.3</v>
      </c>
    </row>
    <row r="3480" spans="1:4">
      <c r="A3480" s="373">
        <v>41091</v>
      </c>
      <c r="B3480" s="374" t="s">
        <v>3874</v>
      </c>
      <c r="C3480" s="375" t="s">
        <v>872</v>
      </c>
      <c r="D3480" s="376">
        <v>2678.01</v>
      </c>
    </row>
    <row r="3481" spans="1:4" ht="30">
      <c r="A3481" s="373">
        <v>13954</v>
      </c>
      <c r="B3481" s="374" t="s">
        <v>3875</v>
      </c>
      <c r="C3481" s="375" t="s">
        <v>731</v>
      </c>
      <c r="D3481" s="376">
        <v>7693.61</v>
      </c>
    </row>
    <row r="3482" spans="1:4">
      <c r="A3482" s="373">
        <v>3411</v>
      </c>
      <c r="B3482" s="374" t="s">
        <v>3876</v>
      </c>
      <c r="C3482" s="375" t="s">
        <v>779</v>
      </c>
      <c r="D3482" s="376">
        <v>57.7</v>
      </c>
    </row>
    <row r="3483" spans="1:4">
      <c r="A3483" s="373">
        <v>39995</v>
      </c>
      <c r="B3483" s="374" t="s">
        <v>3877</v>
      </c>
      <c r="C3483" s="375" t="s">
        <v>868</v>
      </c>
      <c r="D3483" s="376">
        <v>443.92</v>
      </c>
    </row>
    <row r="3484" spans="1:4" ht="30">
      <c r="A3484" s="373">
        <v>11615</v>
      </c>
      <c r="B3484" s="374" t="s">
        <v>3878</v>
      </c>
      <c r="C3484" s="375" t="s">
        <v>732</v>
      </c>
      <c r="D3484" s="376">
        <v>3.76</v>
      </c>
    </row>
    <row r="3485" spans="1:4" ht="30">
      <c r="A3485" s="373">
        <v>3408</v>
      </c>
      <c r="B3485" s="374" t="s">
        <v>3879</v>
      </c>
      <c r="C3485" s="375" t="s">
        <v>732</v>
      </c>
      <c r="D3485" s="376">
        <v>10</v>
      </c>
    </row>
    <row r="3486" spans="1:4" ht="30">
      <c r="A3486" s="373">
        <v>3409</v>
      </c>
      <c r="B3486" s="374" t="s">
        <v>3880</v>
      </c>
      <c r="C3486" s="375" t="s">
        <v>732</v>
      </c>
      <c r="D3486" s="376">
        <v>25</v>
      </c>
    </row>
    <row r="3487" spans="1:4">
      <c r="A3487" s="373">
        <v>11427</v>
      </c>
      <c r="B3487" s="374" t="s">
        <v>3881</v>
      </c>
      <c r="C3487" s="375" t="s">
        <v>779</v>
      </c>
      <c r="D3487" s="376">
        <v>112.53</v>
      </c>
    </row>
    <row r="3488" spans="1:4">
      <c r="A3488" s="373">
        <v>4491</v>
      </c>
      <c r="B3488" s="374" t="s">
        <v>3882</v>
      </c>
      <c r="C3488" s="375" t="s">
        <v>733</v>
      </c>
      <c r="D3488" s="376">
        <v>6.78</v>
      </c>
    </row>
    <row r="3489" spans="1:4" ht="30">
      <c r="A3489" s="373">
        <v>2745</v>
      </c>
      <c r="B3489" s="374" t="s">
        <v>3883</v>
      </c>
      <c r="C3489" s="375" t="s">
        <v>733</v>
      </c>
      <c r="D3489" s="376">
        <v>3.51</v>
      </c>
    </row>
    <row r="3490" spans="1:4" ht="30">
      <c r="A3490" s="373">
        <v>14439</v>
      </c>
      <c r="B3490" s="374" t="s">
        <v>3884</v>
      </c>
      <c r="C3490" s="375" t="s">
        <v>733</v>
      </c>
      <c r="D3490" s="376">
        <v>4.3499999999999996</v>
      </c>
    </row>
    <row r="3491" spans="1:4" ht="30">
      <c r="A3491" s="373">
        <v>44496</v>
      </c>
      <c r="B3491" s="374" t="s">
        <v>3885</v>
      </c>
      <c r="C3491" s="375" t="s">
        <v>731</v>
      </c>
      <c r="D3491" s="376">
        <v>189.63</v>
      </c>
    </row>
    <row r="3492" spans="1:4">
      <c r="A3492" s="373">
        <v>12362</v>
      </c>
      <c r="B3492" s="374" t="s">
        <v>3886</v>
      </c>
      <c r="C3492" s="375" t="s">
        <v>731</v>
      </c>
      <c r="D3492" s="376">
        <v>7.78</v>
      </c>
    </row>
    <row r="3493" spans="1:4">
      <c r="A3493" s="373">
        <v>421</v>
      </c>
      <c r="B3493" s="374" t="s">
        <v>3887</v>
      </c>
      <c r="C3493" s="375" t="s">
        <v>731</v>
      </c>
      <c r="D3493" s="376">
        <v>22.02</v>
      </c>
    </row>
    <row r="3494" spans="1:4">
      <c r="A3494" s="373">
        <v>14148</v>
      </c>
      <c r="B3494" s="374" t="s">
        <v>3888</v>
      </c>
      <c r="C3494" s="375" t="s">
        <v>731</v>
      </c>
      <c r="D3494" s="376">
        <v>0.93</v>
      </c>
    </row>
    <row r="3495" spans="1:4">
      <c r="A3495" s="373">
        <v>4341</v>
      </c>
      <c r="B3495" s="374" t="s">
        <v>3889</v>
      </c>
      <c r="C3495" s="375" t="s">
        <v>731</v>
      </c>
      <c r="D3495" s="376">
        <v>0.93</v>
      </c>
    </row>
    <row r="3496" spans="1:4">
      <c r="A3496" s="373">
        <v>4337</v>
      </c>
      <c r="B3496" s="374" t="s">
        <v>3890</v>
      </c>
      <c r="C3496" s="375" t="s">
        <v>731</v>
      </c>
      <c r="D3496" s="376">
        <v>2.36</v>
      </c>
    </row>
    <row r="3497" spans="1:4">
      <c r="A3497" s="373">
        <v>4339</v>
      </c>
      <c r="B3497" s="374" t="s">
        <v>3891</v>
      </c>
      <c r="C3497" s="375" t="s">
        <v>731</v>
      </c>
      <c r="D3497" s="376">
        <v>0.5</v>
      </c>
    </row>
    <row r="3498" spans="1:4">
      <c r="A3498" s="373">
        <v>39997</v>
      </c>
      <c r="B3498" s="374" t="s">
        <v>3892</v>
      </c>
      <c r="C3498" s="375" t="s">
        <v>731</v>
      </c>
      <c r="D3498" s="376">
        <v>0.28000000000000003</v>
      </c>
    </row>
    <row r="3499" spans="1:4">
      <c r="A3499" s="373">
        <v>11971</v>
      </c>
      <c r="B3499" s="374" t="s">
        <v>3893</v>
      </c>
      <c r="C3499" s="375" t="s">
        <v>731</v>
      </c>
      <c r="D3499" s="376">
        <v>3.91</v>
      </c>
    </row>
    <row r="3500" spans="1:4">
      <c r="A3500" s="373">
        <v>4342</v>
      </c>
      <c r="B3500" s="374" t="s">
        <v>3894</v>
      </c>
      <c r="C3500" s="375" t="s">
        <v>731</v>
      </c>
      <c r="D3500" s="376">
        <v>0.2</v>
      </c>
    </row>
    <row r="3501" spans="1:4">
      <c r="A3501" s="373">
        <v>4330</v>
      </c>
      <c r="B3501" s="374" t="s">
        <v>3895</v>
      </c>
      <c r="C3501" s="375" t="s">
        <v>731</v>
      </c>
      <c r="D3501" s="376">
        <v>0.13</v>
      </c>
    </row>
    <row r="3502" spans="1:4">
      <c r="A3502" s="373">
        <v>4340</v>
      </c>
      <c r="B3502" s="374" t="s">
        <v>3896</v>
      </c>
      <c r="C3502" s="375" t="s">
        <v>731</v>
      </c>
      <c r="D3502" s="376">
        <v>1.0900000000000001</v>
      </c>
    </row>
    <row r="3503" spans="1:4">
      <c r="A3503" s="373">
        <v>5088</v>
      </c>
      <c r="B3503" s="374" t="s">
        <v>3897</v>
      </c>
      <c r="C3503" s="375" t="s">
        <v>731</v>
      </c>
      <c r="D3503" s="376">
        <v>6.7</v>
      </c>
    </row>
    <row r="3504" spans="1:4" ht="30">
      <c r="A3504" s="373">
        <v>11154</v>
      </c>
      <c r="B3504" s="374" t="s">
        <v>3898</v>
      </c>
      <c r="C3504" s="375" t="s">
        <v>731</v>
      </c>
      <c r="D3504" s="376">
        <v>3458.14</v>
      </c>
    </row>
    <row r="3505" spans="1:4" ht="45">
      <c r="A3505" s="373">
        <v>4989</v>
      </c>
      <c r="B3505" s="374" t="s">
        <v>3899</v>
      </c>
      <c r="C3505" s="375" t="s">
        <v>731</v>
      </c>
      <c r="D3505" s="376">
        <v>316.62</v>
      </c>
    </row>
    <row r="3506" spans="1:4" ht="45">
      <c r="A3506" s="373">
        <v>4982</v>
      </c>
      <c r="B3506" s="374" t="s">
        <v>3900</v>
      </c>
      <c r="C3506" s="375" t="s">
        <v>731</v>
      </c>
      <c r="D3506" s="376">
        <v>296.98</v>
      </c>
    </row>
    <row r="3507" spans="1:4" ht="45">
      <c r="A3507" s="373">
        <v>4962</v>
      </c>
      <c r="B3507" s="374" t="s">
        <v>3901</v>
      </c>
      <c r="C3507" s="375" t="s">
        <v>731</v>
      </c>
      <c r="D3507" s="376">
        <v>234.2</v>
      </c>
    </row>
    <row r="3508" spans="1:4" ht="45">
      <c r="A3508" s="373">
        <v>4981</v>
      </c>
      <c r="B3508" s="374" t="s">
        <v>3902</v>
      </c>
      <c r="C3508" s="375" t="s">
        <v>731</v>
      </c>
      <c r="D3508" s="376">
        <v>208.5</v>
      </c>
    </row>
    <row r="3509" spans="1:4" ht="45">
      <c r="A3509" s="373">
        <v>4964</v>
      </c>
      <c r="B3509" s="374" t="s">
        <v>3903</v>
      </c>
      <c r="C3509" s="375" t="s">
        <v>731</v>
      </c>
      <c r="D3509" s="376">
        <v>264.51</v>
      </c>
    </row>
    <row r="3510" spans="1:4" ht="45">
      <c r="A3510" s="373">
        <v>4992</v>
      </c>
      <c r="B3510" s="374" t="s">
        <v>3904</v>
      </c>
      <c r="C3510" s="375" t="s">
        <v>731</v>
      </c>
      <c r="D3510" s="376">
        <v>258.38</v>
      </c>
    </row>
    <row r="3511" spans="1:4" ht="45">
      <c r="A3511" s="373">
        <v>4987</v>
      </c>
      <c r="B3511" s="374" t="s">
        <v>3905</v>
      </c>
      <c r="C3511" s="375" t="s">
        <v>731</v>
      </c>
      <c r="D3511" s="376">
        <v>295.60000000000002</v>
      </c>
    </row>
    <row r="3512" spans="1:4" ht="30">
      <c r="A3512" s="373">
        <v>4930</v>
      </c>
      <c r="B3512" s="374" t="s">
        <v>3906</v>
      </c>
      <c r="C3512" s="375" t="s">
        <v>732</v>
      </c>
      <c r="D3512" s="376">
        <v>1464.75</v>
      </c>
    </row>
    <row r="3513" spans="1:4" ht="45">
      <c r="A3513" s="373">
        <v>39021</v>
      </c>
      <c r="B3513" s="374" t="s">
        <v>3907</v>
      </c>
      <c r="C3513" s="375" t="s">
        <v>731</v>
      </c>
      <c r="D3513" s="376">
        <v>1557.4</v>
      </c>
    </row>
    <row r="3514" spans="1:4" ht="30">
      <c r="A3514" s="373">
        <v>39022</v>
      </c>
      <c r="B3514" s="374" t="s">
        <v>3908</v>
      </c>
      <c r="C3514" s="375" t="s">
        <v>731</v>
      </c>
      <c r="D3514" s="376">
        <v>1395</v>
      </c>
    </row>
    <row r="3515" spans="1:4" ht="30">
      <c r="A3515" s="373">
        <v>39024</v>
      </c>
      <c r="B3515" s="374" t="s">
        <v>3909</v>
      </c>
      <c r="C3515" s="375" t="s">
        <v>731</v>
      </c>
      <c r="D3515" s="376">
        <v>1298.3699999999999</v>
      </c>
    </row>
    <row r="3516" spans="1:4" ht="30">
      <c r="A3516" s="373">
        <v>4914</v>
      </c>
      <c r="B3516" s="374" t="s">
        <v>3910</v>
      </c>
      <c r="C3516" s="375" t="s">
        <v>732</v>
      </c>
      <c r="D3516" s="376">
        <v>1052.75</v>
      </c>
    </row>
    <row r="3517" spans="1:4" ht="30">
      <c r="A3517" s="373">
        <v>4917</v>
      </c>
      <c r="B3517" s="374" t="s">
        <v>3911</v>
      </c>
      <c r="C3517" s="375" t="s">
        <v>732</v>
      </c>
      <c r="D3517" s="376">
        <v>727.04</v>
      </c>
    </row>
    <row r="3518" spans="1:4" ht="30">
      <c r="A3518" s="373">
        <v>39025</v>
      </c>
      <c r="B3518" s="374" t="s">
        <v>3912</v>
      </c>
      <c r="C3518" s="375" t="s">
        <v>731</v>
      </c>
      <c r="D3518" s="376">
        <v>1331.35</v>
      </c>
    </row>
    <row r="3519" spans="1:4" ht="30">
      <c r="A3519" s="373">
        <v>4922</v>
      </c>
      <c r="B3519" s="374" t="s">
        <v>3913</v>
      </c>
      <c r="C3519" s="375" t="s">
        <v>732</v>
      </c>
      <c r="D3519" s="376">
        <v>674.4</v>
      </c>
    </row>
    <row r="3520" spans="1:4" ht="30">
      <c r="A3520" s="373">
        <v>4911</v>
      </c>
      <c r="B3520" s="374" t="s">
        <v>3914</v>
      </c>
      <c r="C3520" s="375" t="s">
        <v>732</v>
      </c>
      <c r="D3520" s="376">
        <v>473.2</v>
      </c>
    </row>
    <row r="3521" spans="1:4" ht="30">
      <c r="A3521" s="373">
        <v>37518</v>
      </c>
      <c r="B3521" s="374" t="s">
        <v>3915</v>
      </c>
      <c r="C3521" s="375" t="s">
        <v>732</v>
      </c>
      <c r="D3521" s="376">
        <v>768.95</v>
      </c>
    </row>
    <row r="3522" spans="1:4" ht="30">
      <c r="A3522" s="373">
        <v>4910</v>
      </c>
      <c r="B3522" s="374" t="s">
        <v>3916</v>
      </c>
      <c r="C3522" s="375" t="s">
        <v>732</v>
      </c>
      <c r="D3522" s="376">
        <v>648.23</v>
      </c>
    </row>
    <row r="3523" spans="1:4" ht="30">
      <c r="A3523" s="373">
        <v>4943</v>
      </c>
      <c r="B3523" s="374" t="s">
        <v>3917</v>
      </c>
      <c r="C3523" s="375" t="s">
        <v>732</v>
      </c>
      <c r="D3523" s="376">
        <v>965.71</v>
      </c>
    </row>
    <row r="3524" spans="1:4" ht="30">
      <c r="A3524" s="373">
        <v>5002</v>
      </c>
      <c r="B3524" s="374" t="s">
        <v>3918</v>
      </c>
      <c r="C3524" s="375" t="s">
        <v>732</v>
      </c>
      <c r="D3524" s="376">
        <v>488.83</v>
      </c>
    </row>
    <row r="3525" spans="1:4">
      <c r="A3525" s="373">
        <v>4977</v>
      </c>
      <c r="B3525" s="374" t="s">
        <v>3919</v>
      </c>
      <c r="C3525" s="375" t="s">
        <v>732</v>
      </c>
      <c r="D3525" s="376">
        <v>329.98</v>
      </c>
    </row>
    <row r="3526" spans="1:4" ht="30">
      <c r="A3526" s="373">
        <v>5028</v>
      </c>
      <c r="B3526" s="374" t="s">
        <v>3920</v>
      </c>
      <c r="C3526" s="375" t="s">
        <v>732</v>
      </c>
      <c r="D3526" s="376">
        <v>807.4</v>
      </c>
    </row>
    <row r="3527" spans="1:4" ht="30">
      <c r="A3527" s="373">
        <v>4998</v>
      </c>
      <c r="B3527" s="374" t="s">
        <v>3921</v>
      </c>
      <c r="C3527" s="375" t="s">
        <v>732</v>
      </c>
      <c r="D3527" s="376">
        <v>670.57</v>
      </c>
    </row>
    <row r="3528" spans="1:4" ht="30">
      <c r="A3528" s="373">
        <v>4969</v>
      </c>
      <c r="B3528" s="374" t="s">
        <v>3922</v>
      </c>
      <c r="C3528" s="375" t="s">
        <v>732</v>
      </c>
      <c r="D3528" s="376">
        <v>466.69</v>
      </c>
    </row>
    <row r="3529" spans="1:4" ht="30">
      <c r="A3529" s="373">
        <v>11364</v>
      </c>
      <c r="B3529" s="374" t="s">
        <v>3923</v>
      </c>
      <c r="C3529" s="375" t="s">
        <v>731</v>
      </c>
      <c r="D3529" s="376">
        <v>179.12</v>
      </c>
    </row>
    <row r="3530" spans="1:4" ht="30">
      <c r="A3530" s="373">
        <v>11365</v>
      </c>
      <c r="B3530" s="374" t="s">
        <v>3924</v>
      </c>
      <c r="C3530" s="375" t="s">
        <v>731</v>
      </c>
      <c r="D3530" s="376">
        <v>185.88</v>
      </c>
    </row>
    <row r="3531" spans="1:4" ht="30">
      <c r="A3531" s="373">
        <v>11366</v>
      </c>
      <c r="B3531" s="374" t="s">
        <v>3925</v>
      </c>
      <c r="C3531" s="375" t="s">
        <v>731</v>
      </c>
      <c r="D3531" s="376">
        <v>197.59</v>
      </c>
    </row>
    <row r="3532" spans="1:4" ht="30">
      <c r="A3532" s="373">
        <v>43777</v>
      </c>
      <c r="B3532" s="374" t="s">
        <v>3926</v>
      </c>
      <c r="C3532" s="375" t="s">
        <v>731</v>
      </c>
      <c r="D3532" s="376">
        <v>232.1</v>
      </c>
    </row>
    <row r="3533" spans="1:4" ht="45">
      <c r="A3533" s="373">
        <v>20322</v>
      </c>
      <c r="B3533" s="374" t="s">
        <v>3927</v>
      </c>
      <c r="C3533" s="375" t="s">
        <v>731</v>
      </c>
      <c r="D3533" s="376">
        <v>215.46</v>
      </c>
    </row>
    <row r="3534" spans="1:4" ht="45">
      <c r="A3534" s="373">
        <v>10553</v>
      </c>
      <c r="B3534" s="374" t="s">
        <v>3928</v>
      </c>
      <c r="C3534" s="375" t="s">
        <v>731</v>
      </c>
      <c r="D3534" s="376">
        <v>195.64</v>
      </c>
    </row>
    <row r="3535" spans="1:4" ht="45">
      <c r="A3535" s="373">
        <v>5020</v>
      </c>
      <c r="B3535" s="374" t="s">
        <v>3929</v>
      </c>
      <c r="C3535" s="375" t="s">
        <v>731</v>
      </c>
      <c r="D3535" s="376">
        <v>206.26</v>
      </c>
    </row>
    <row r="3536" spans="1:4" ht="45">
      <c r="A3536" s="373">
        <v>10554</v>
      </c>
      <c r="B3536" s="374" t="s">
        <v>3930</v>
      </c>
      <c r="C3536" s="375" t="s">
        <v>731</v>
      </c>
      <c r="D3536" s="376">
        <v>197.37</v>
      </c>
    </row>
    <row r="3537" spans="1:4" ht="45">
      <c r="A3537" s="373">
        <v>10555</v>
      </c>
      <c r="B3537" s="374" t="s">
        <v>3931</v>
      </c>
      <c r="C3537" s="375" t="s">
        <v>731</v>
      </c>
      <c r="D3537" s="376">
        <v>215.24</v>
      </c>
    </row>
    <row r="3538" spans="1:4" ht="45">
      <c r="A3538" s="373">
        <v>10556</v>
      </c>
      <c r="B3538" s="374" t="s">
        <v>3932</v>
      </c>
      <c r="C3538" s="375" t="s">
        <v>731</v>
      </c>
      <c r="D3538" s="376">
        <v>286.18</v>
      </c>
    </row>
    <row r="3539" spans="1:4" ht="45">
      <c r="A3539" s="373">
        <v>39502</v>
      </c>
      <c r="B3539" s="374" t="s">
        <v>3933</v>
      </c>
      <c r="C3539" s="375" t="s">
        <v>731</v>
      </c>
      <c r="D3539" s="376">
        <v>401.87</v>
      </c>
    </row>
    <row r="3540" spans="1:4" ht="30">
      <c r="A3540" s="373">
        <v>39504</v>
      </c>
      <c r="B3540" s="374" t="s">
        <v>3934</v>
      </c>
      <c r="C3540" s="375" t="s">
        <v>731</v>
      </c>
      <c r="D3540" s="376">
        <v>444.39</v>
      </c>
    </row>
    <row r="3541" spans="1:4" ht="45">
      <c r="A3541" s="373">
        <v>39503</v>
      </c>
      <c r="B3541" s="374" t="s">
        <v>3935</v>
      </c>
      <c r="C3541" s="375" t="s">
        <v>731</v>
      </c>
      <c r="D3541" s="376">
        <v>467.71</v>
      </c>
    </row>
    <row r="3542" spans="1:4" ht="30">
      <c r="A3542" s="373">
        <v>39505</v>
      </c>
      <c r="B3542" s="374" t="s">
        <v>3936</v>
      </c>
      <c r="C3542" s="375" t="s">
        <v>731</v>
      </c>
      <c r="D3542" s="376">
        <v>504.02</v>
      </c>
    </row>
    <row r="3543" spans="1:4">
      <c r="A3543" s="373">
        <v>44471</v>
      </c>
      <c r="B3543" s="374" t="s">
        <v>3937</v>
      </c>
      <c r="C3543" s="375" t="s">
        <v>731</v>
      </c>
      <c r="D3543" s="376">
        <v>592.29</v>
      </c>
    </row>
    <row r="3544" spans="1:4" ht="30">
      <c r="A3544" s="373">
        <v>4944</v>
      </c>
      <c r="B3544" s="374" t="s">
        <v>3938</v>
      </c>
      <c r="C3544" s="375" t="s">
        <v>732</v>
      </c>
      <c r="D3544" s="376">
        <v>1443.74</v>
      </c>
    </row>
    <row r="3545" spans="1:4">
      <c r="A3545" s="373">
        <v>21102</v>
      </c>
      <c r="B3545" s="374" t="s">
        <v>3939</v>
      </c>
      <c r="C3545" s="375" t="s">
        <v>731</v>
      </c>
      <c r="D3545" s="376">
        <v>75.05</v>
      </c>
    </row>
    <row r="3546" spans="1:4">
      <c r="A3546" s="373">
        <v>21101</v>
      </c>
      <c r="B3546" s="374" t="s">
        <v>3940</v>
      </c>
      <c r="C3546" s="375" t="s">
        <v>731</v>
      </c>
      <c r="D3546" s="376">
        <v>48.19</v>
      </c>
    </row>
    <row r="3547" spans="1:4" ht="30">
      <c r="A3547" s="373">
        <v>34713</v>
      </c>
      <c r="B3547" s="374" t="s">
        <v>3941</v>
      </c>
      <c r="C3547" s="375" t="s">
        <v>732</v>
      </c>
      <c r="D3547" s="376">
        <v>445.55</v>
      </c>
    </row>
    <row r="3548" spans="1:4" ht="30">
      <c r="A3548" s="373">
        <v>37563</v>
      </c>
      <c r="B3548" s="374" t="s">
        <v>3942</v>
      </c>
      <c r="C3548" s="375" t="s">
        <v>732</v>
      </c>
      <c r="D3548" s="376">
        <v>1611.76</v>
      </c>
    </row>
    <row r="3549" spans="1:4" ht="30">
      <c r="A3549" s="373">
        <v>4948</v>
      </c>
      <c r="B3549" s="374" t="s">
        <v>3943</v>
      </c>
      <c r="C3549" s="375" t="s">
        <v>732</v>
      </c>
      <c r="D3549" s="376">
        <v>1402.26</v>
      </c>
    </row>
    <row r="3550" spans="1:4" ht="30">
      <c r="A3550" s="373">
        <v>37561</v>
      </c>
      <c r="B3550" s="374" t="s">
        <v>3944</v>
      </c>
      <c r="C3550" s="375" t="s">
        <v>732</v>
      </c>
      <c r="D3550" s="376">
        <v>1307.81</v>
      </c>
    </row>
    <row r="3551" spans="1:4" ht="30">
      <c r="A3551" s="373">
        <v>37562</v>
      </c>
      <c r="B3551" s="374" t="s">
        <v>3945</v>
      </c>
      <c r="C3551" s="375" t="s">
        <v>732</v>
      </c>
      <c r="D3551" s="376">
        <v>1714.68</v>
      </c>
    </row>
    <row r="3552" spans="1:4" ht="30">
      <c r="A3552" s="373">
        <v>14164</v>
      </c>
      <c r="B3552" s="374" t="s">
        <v>3946</v>
      </c>
      <c r="C3552" s="375" t="s">
        <v>731</v>
      </c>
      <c r="D3552" s="376">
        <v>2044.58</v>
      </c>
    </row>
    <row r="3553" spans="1:4" ht="30">
      <c r="A3553" s="373">
        <v>14163</v>
      </c>
      <c r="B3553" s="374" t="s">
        <v>3947</v>
      </c>
      <c r="C3553" s="375" t="s">
        <v>731</v>
      </c>
      <c r="D3553" s="376">
        <v>2323.8000000000002</v>
      </c>
    </row>
    <row r="3554" spans="1:4" ht="30">
      <c r="A3554" s="373">
        <v>5051</v>
      </c>
      <c r="B3554" s="374" t="s">
        <v>3948</v>
      </c>
      <c r="C3554" s="375" t="s">
        <v>731</v>
      </c>
      <c r="D3554" s="376">
        <v>1976.36</v>
      </c>
    </row>
    <row r="3555" spans="1:4" ht="30">
      <c r="A3555" s="373">
        <v>14162</v>
      </c>
      <c r="B3555" s="374" t="s">
        <v>3949</v>
      </c>
      <c r="C3555" s="375" t="s">
        <v>731</v>
      </c>
      <c r="D3555" s="376">
        <v>1973.49</v>
      </c>
    </row>
    <row r="3556" spans="1:4" ht="30">
      <c r="A3556" s="373">
        <v>5052</v>
      </c>
      <c r="B3556" s="374" t="s">
        <v>3950</v>
      </c>
      <c r="C3556" s="375" t="s">
        <v>731</v>
      </c>
      <c r="D3556" s="376">
        <v>1472.5</v>
      </c>
    </row>
    <row r="3557" spans="1:4" ht="30">
      <c r="A3557" s="373">
        <v>14166</v>
      </c>
      <c r="B3557" s="374" t="s">
        <v>3951</v>
      </c>
      <c r="C3557" s="375" t="s">
        <v>731</v>
      </c>
      <c r="D3557" s="376">
        <v>1491.2</v>
      </c>
    </row>
    <row r="3558" spans="1:4" ht="30">
      <c r="A3558" s="373">
        <v>14165</v>
      </c>
      <c r="B3558" s="374" t="s">
        <v>3952</v>
      </c>
      <c r="C3558" s="375" t="s">
        <v>731</v>
      </c>
      <c r="D3558" s="376">
        <v>2065.84</v>
      </c>
    </row>
    <row r="3559" spans="1:4" ht="30">
      <c r="A3559" s="373">
        <v>5050</v>
      </c>
      <c r="B3559" s="374" t="s">
        <v>3953</v>
      </c>
      <c r="C3559" s="375" t="s">
        <v>731</v>
      </c>
      <c r="D3559" s="376">
        <v>508.45</v>
      </c>
    </row>
    <row r="3560" spans="1:4" ht="30">
      <c r="A3560" s="373">
        <v>12366</v>
      </c>
      <c r="B3560" s="374" t="s">
        <v>3954</v>
      </c>
      <c r="C3560" s="375" t="s">
        <v>731</v>
      </c>
      <c r="D3560" s="376">
        <v>1026.1400000000001</v>
      </c>
    </row>
    <row r="3561" spans="1:4" ht="30">
      <c r="A3561" s="373">
        <v>5045</v>
      </c>
      <c r="B3561" s="374" t="s">
        <v>3955</v>
      </c>
      <c r="C3561" s="375" t="s">
        <v>731</v>
      </c>
      <c r="D3561" s="376">
        <v>1629.84</v>
      </c>
    </row>
    <row r="3562" spans="1:4" ht="30">
      <c r="A3562" s="373">
        <v>5035</v>
      </c>
      <c r="B3562" s="374" t="s">
        <v>3956</v>
      </c>
      <c r="C3562" s="375" t="s">
        <v>731</v>
      </c>
      <c r="D3562" s="376">
        <v>2500.48</v>
      </c>
    </row>
    <row r="3563" spans="1:4" ht="30">
      <c r="A3563" s="373">
        <v>41180</v>
      </c>
      <c r="B3563" s="374" t="s">
        <v>3957</v>
      </c>
      <c r="C3563" s="375" t="s">
        <v>731</v>
      </c>
      <c r="D3563" s="376">
        <v>3663.87</v>
      </c>
    </row>
    <row r="3564" spans="1:4" ht="30">
      <c r="A3564" s="373">
        <v>41181</v>
      </c>
      <c r="B3564" s="374" t="s">
        <v>3958</v>
      </c>
      <c r="C3564" s="375" t="s">
        <v>731</v>
      </c>
      <c r="D3564" s="376">
        <v>4850.8500000000004</v>
      </c>
    </row>
    <row r="3565" spans="1:4" ht="30">
      <c r="A3565" s="373">
        <v>41182</v>
      </c>
      <c r="B3565" s="374" t="s">
        <v>3959</v>
      </c>
      <c r="C3565" s="375" t="s">
        <v>731</v>
      </c>
      <c r="D3565" s="376">
        <v>6958.94</v>
      </c>
    </row>
    <row r="3566" spans="1:4" ht="30">
      <c r="A3566" s="373">
        <v>41183</v>
      </c>
      <c r="B3566" s="374" t="s">
        <v>3960</v>
      </c>
      <c r="C3566" s="375" t="s">
        <v>731</v>
      </c>
      <c r="D3566" s="376">
        <v>8688.3799999999992</v>
      </c>
    </row>
    <row r="3567" spans="1:4" ht="30">
      <c r="A3567" s="373">
        <v>41184</v>
      </c>
      <c r="B3567" s="374" t="s">
        <v>3961</v>
      </c>
      <c r="C3567" s="375" t="s">
        <v>731</v>
      </c>
      <c r="D3567" s="376">
        <v>13228.59</v>
      </c>
    </row>
    <row r="3568" spans="1:4" ht="30">
      <c r="A3568" s="373">
        <v>41185</v>
      </c>
      <c r="B3568" s="374" t="s">
        <v>3962</v>
      </c>
      <c r="C3568" s="375" t="s">
        <v>731</v>
      </c>
      <c r="D3568" s="376">
        <v>4905.76</v>
      </c>
    </row>
    <row r="3569" spans="1:4" ht="30">
      <c r="A3569" s="373">
        <v>41186</v>
      </c>
      <c r="B3569" s="374" t="s">
        <v>3963</v>
      </c>
      <c r="C3569" s="375" t="s">
        <v>731</v>
      </c>
      <c r="D3569" s="376">
        <v>6874.85</v>
      </c>
    </row>
    <row r="3570" spans="1:4" ht="30">
      <c r="A3570" s="373">
        <v>41187</v>
      </c>
      <c r="B3570" s="374" t="s">
        <v>3964</v>
      </c>
      <c r="C3570" s="375" t="s">
        <v>731</v>
      </c>
      <c r="D3570" s="376">
        <v>9219.74</v>
      </c>
    </row>
    <row r="3571" spans="1:4" ht="30">
      <c r="A3571" s="373">
        <v>41188</v>
      </c>
      <c r="B3571" s="374" t="s">
        <v>3965</v>
      </c>
      <c r="C3571" s="375" t="s">
        <v>731</v>
      </c>
      <c r="D3571" s="376">
        <v>11790</v>
      </c>
    </row>
    <row r="3572" spans="1:4" ht="30">
      <c r="A3572" s="373">
        <v>5036</v>
      </c>
      <c r="B3572" s="374" t="s">
        <v>3966</v>
      </c>
      <c r="C3572" s="375" t="s">
        <v>731</v>
      </c>
      <c r="D3572" s="376">
        <v>884.06</v>
      </c>
    </row>
    <row r="3573" spans="1:4" ht="30">
      <c r="A3573" s="373">
        <v>41189</v>
      </c>
      <c r="B3573" s="374" t="s">
        <v>3967</v>
      </c>
      <c r="C3573" s="375" t="s">
        <v>731</v>
      </c>
      <c r="D3573" s="376">
        <v>15157.28</v>
      </c>
    </row>
    <row r="3574" spans="1:4" ht="30">
      <c r="A3574" s="373">
        <v>41190</v>
      </c>
      <c r="B3574" s="374" t="s">
        <v>3968</v>
      </c>
      <c r="C3574" s="375" t="s">
        <v>731</v>
      </c>
      <c r="D3574" s="376">
        <v>5271.17</v>
      </c>
    </row>
    <row r="3575" spans="1:4" ht="30">
      <c r="A3575" s="373">
        <v>41191</v>
      </c>
      <c r="B3575" s="374" t="s">
        <v>3969</v>
      </c>
      <c r="C3575" s="375" t="s">
        <v>731</v>
      </c>
      <c r="D3575" s="376">
        <v>8083.14</v>
      </c>
    </row>
    <row r="3576" spans="1:4" ht="30">
      <c r="A3576" s="373">
        <v>41192</v>
      </c>
      <c r="B3576" s="374" t="s">
        <v>3970</v>
      </c>
      <c r="C3576" s="375" t="s">
        <v>731</v>
      </c>
      <c r="D3576" s="376">
        <v>8426.61</v>
      </c>
    </row>
    <row r="3577" spans="1:4" ht="30">
      <c r="A3577" s="373">
        <v>41193</v>
      </c>
      <c r="B3577" s="374" t="s">
        <v>3971</v>
      </c>
      <c r="C3577" s="375" t="s">
        <v>731</v>
      </c>
      <c r="D3577" s="376">
        <v>13768.81</v>
      </c>
    </row>
    <row r="3578" spans="1:4" ht="30">
      <c r="A3578" s="373">
        <v>41194</v>
      </c>
      <c r="B3578" s="374" t="s">
        <v>3972</v>
      </c>
      <c r="C3578" s="375" t="s">
        <v>731</v>
      </c>
      <c r="D3578" s="376">
        <v>16429.310000000001</v>
      </c>
    </row>
    <row r="3579" spans="1:4" ht="30">
      <c r="A3579" s="373">
        <v>5044</v>
      </c>
      <c r="B3579" s="374" t="s">
        <v>3973</v>
      </c>
      <c r="C3579" s="375" t="s">
        <v>731</v>
      </c>
      <c r="D3579" s="376">
        <v>1417.55</v>
      </c>
    </row>
    <row r="3580" spans="1:4" ht="30">
      <c r="A3580" s="373">
        <v>5059</v>
      </c>
      <c r="B3580" s="374" t="s">
        <v>3974</v>
      </c>
      <c r="C3580" s="375" t="s">
        <v>731</v>
      </c>
      <c r="D3580" s="376">
        <v>1057.23</v>
      </c>
    </row>
    <row r="3581" spans="1:4" ht="30">
      <c r="A3581" s="373">
        <v>41201</v>
      </c>
      <c r="B3581" s="374" t="s">
        <v>3975</v>
      </c>
      <c r="C3581" s="375" t="s">
        <v>731</v>
      </c>
      <c r="D3581" s="376">
        <v>2145.56</v>
      </c>
    </row>
    <row r="3582" spans="1:4" ht="30">
      <c r="A3582" s="373">
        <v>41199</v>
      </c>
      <c r="B3582" s="374" t="s">
        <v>3976</v>
      </c>
      <c r="C3582" s="375" t="s">
        <v>731</v>
      </c>
      <c r="D3582" s="376">
        <v>689.45</v>
      </c>
    </row>
    <row r="3583" spans="1:4" ht="30">
      <c r="A3583" s="373">
        <v>5057</v>
      </c>
      <c r="B3583" s="374" t="s">
        <v>3977</v>
      </c>
      <c r="C3583" s="375" t="s">
        <v>731</v>
      </c>
      <c r="D3583" s="376">
        <v>933.39</v>
      </c>
    </row>
    <row r="3584" spans="1:4" ht="30">
      <c r="A3584" s="373">
        <v>41200</v>
      </c>
      <c r="B3584" s="374" t="s">
        <v>3978</v>
      </c>
      <c r="C3584" s="375" t="s">
        <v>731</v>
      </c>
      <c r="D3584" s="376">
        <v>1341.91</v>
      </c>
    </row>
    <row r="3585" spans="1:4" ht="30">
      <c r="A3585" s="373">
        <v>41205</v>
      </c>
      <c r="B3585" s="374" t="s">
        <v>3979</v>
      </c>
      <c r="C3585" s="375" t="s">
        <v>731</v>
      </c>
      <c r="D3585" s="376">
        <v>2486.54</v>
      </c>
    </row>
    <row r="3586" spans="1:4" ht="30">
      <c r="A3586" s="373">
        <v>41202</v>
      </c>
      <c r="B3586" s="374" t="s">
        <v>3980</v>
      </c>
      <c r="C3586" s="375" t="s">
        <v>731</v>
      </c>
      <c r="D3586" s="376">
        <v>725.59</v>
      </c>
    </row>
    <row r="3587" spans="1:4" ht="30">
      <c r="A3587" s="373">
        <v>41206</v>
      </c>
      <c r="B3587" s="374" t="s">
        <v>3981</v>
      </c>
      <c r="C3587" s="375" t="s">
        <v>731</v>
      </c>
      <c r="D3587" s="376">
        <v>3278.39</v>
      </c>
    </row>
    <row r="3588" spans="1:4" ht="30">
      <c r="A3588" s="373">
        <v>12372</v>
      </c>
      <c r="B3588" s="374" t="s">
        <v>3982</v>
      </c>
      <c r="C3588" s="375" t="s">
        <v>731</v>
      </c>
      <c r="D3588" s="376">
        <v>761.87</v>
      </c>
    </row>
    <row r="3589" spans="1:4" ht="30">
      <c r="A3589" s="373">
        <v>41207</v>
      </c>
      <c r="B3589" s="374" t="s">
        <v>3983</v>
      </c>
      <c r="C3589" s="375" t="s">
        <v>731</v>
      </c>
      <c r="D3589" s="376">
        <v>4413.37</v>
      </c>
    </row>
    <row r="3590" spans="1:4" ht="30">
      <c r="A3590" s="373">
        <v>41203</v>
      </c>
      <c r="B3590" s="374" t="s">
        <v>3984</v>
      </c>
      <c r="C3590" s="375" t="s">
        <v>731</v>
      </c>
      <c r="D3590" s="376">
        <v>1162.31</v>
      </c>
    </row>
    <row r="3591" spans="1:4" ht="30">
      <c r="A3591" s="373">
        <v>41204</v>
      </c>
      <c r="B3591" s="374" t="s">
        <v>3985</v>
      </c>
      <c r="C3591" s="375" t="s">
        <v>731</v>
      </c>
      <c r="D3591" s="376">
        <v>1643.22</v>
      </c>
    </row>
    <row r="3592" spans="1:4" ht="30">
      <c r="A3592" s="373">
        <v>41210</v>
      </c>
      <c r="B3592" s="374" t="s">
        <v>3986</v>
      </c>
      <c r="C3592" s="375" t="s">
        <v>731</v>
      </c>
      <c r="D3592" s="376">
        <v>2744.95</v>
      </c>
    </row>
    <row r="3593" spans="1:4" ht="30">
      <c r="A3593" s="373">
        <v>41208</v>
      </c>
      <c r="B3593" s="374" t="s">
        <v>3987</v>
      </c>
      <c r="C3593" s="375" t="s">
        <v>731</v>
      </c>
      <c r="D3593" s="376">
        <v>960.89</v>
      </c>
    </row>
    <row r="3594" spans="1:4" ht="30">
      <c r="A3594" s="373">
        <v>41211</v>
      </c>
      <c r="B3594" s="374" t="s">
        <v>3988</v>
      </c>
      <c r="C3594" s="375" t="s">
        <v>731</v>
      </c>
      <c r="D3594" s="376">
        <v>3867.6</v>
      </c>
    </row>
    <row r="3595" spans="1:4" ht="30">
      <c r="A3595" s="373">
        <v>13339</v>
      </c>
      <c r="B3595" s="374" t="s">
        <v>3989</v>
      </c>
      <c r="C3595" s="375" t="s">
        <v>731</v>
      </c>
      <c r="D3595" s="376">
        <v>1302.24</v>
      </c>
    </row>
    <row r="3596" spans="1:4" ht="30">
      <c r="A3596" s="373">
        <v>41213</v>
      </c>
      <c r="B3596" s="374" t="s">
        <v>3990</v>
      </c>
      <c r="C3596" s="375" t="s">
        <v>731</v>
      </c>
      <c r="D3596" s="376">
        <v>8016.58</v>
      </c>
    </row>
    <row r="3597" spans="1:4" ht="30">
      <c r="A3597" s="373">
        <v>41209</v>
      </c>
      <c r="B3597" s="374" t="s">
        <v>3991</v>
      </c>
      <c r="C3597" s="375" t="s">
        <v>731</v>
      </c>
      <c r="D3597" s="376">
        <v>1791.72</v>
      </c>
    </row>
    <row r="3598" spans="1:4" ht="30">
      <c r="A3598" s="373">
        <v>41216</v>
      </c>
      <c r="B3598" s="374" t="s">
        <v>3992</v>
      </c>
      <c r="C3598" s="375" t="s">
        <v>731</v>
      </c>
      <c r="D3598" s="376">
        <v>3356.13</v>
      </c>
    </row>
    <row r="3599" spans="1:4" ht="30">
      <c r="A3599" s="373">
        <v>41217</v>
      </c>
      <c r="B3599" s="374" t="s">
        <v>3993</v>
      </c>
      <c r="C3599" s="375" t="s">
        <v>731</v>
      </c>
      <c r="D3599" s="376">
        <v>5381.07</v>
      </c>
    </row>
    <row r="3600" spans="1:4" ht="30">
      <c r="A3600" s="373">
        <v>41218</v>
      </c>
      <c r="B3600" s="374" t="s">
        <v>3994</v>
      </c>
      <c r="C3600" s="375" t="s">
        <v>731</v>
      </c>
      <c r="D3600" s="376">
        <v>7216.18</v>
      </c>
    </row>
    <row r="3601" spans="1:4" ht="30">
      <c r="A3601" s="373">
        <v>41214</v>
      </c>
      <c r="B3601" s="374" t="s">
        <v>3995</v>
      </c>
      <c r="C3601" s="375" t="s">
        <v>731</v>
      </c>
      <c r="D3601" s="376">
        <v>1521.52</v>
      </c>
    </row>
    <row r="3602" spans="1:4" ht="30">
      <c r="A3602" s="373">
        <v>41215</v>
      </c>
      <c r="B3602" s="374" t="s">
        <v>3996</v>
      </c>
      <c r="C3602" s="375" t="s">
        <v>731</v>
      </c>
      <c r="D3602" s="376">
        <v>2290.85</v>
      </c>
    </row>
    <row r="3603" spans="1:4" ht="30">
      <c r="A3603" s="373">
        <v>41221</v>
      </c>
      <c r="B3603" s="374" t="s">
        <v>3997</v>
      </c>
      <c r="C3603" s="375" t="s">
        <v>731</v>
      </c>
      <c r="D3603" s="376">
        <v>6633.2</v>
      </c>
    </row>
    <row r="3604" spans="1:4" ht="30">
      <c r="A3604" s="373">
        <v>41222</v>
      </c>
      <c r="B3604" s="374" t="s">
        <v>3998</v>
      </c>
      <c r="C3604" s="375" t="s">
        <v>731</v>
      </c>
      <c r="D3604" s="376">
        <v>9492.19</v>
      </c>
    </row>
    <row r="3605" spans="1:4" ht="30">
      <c r="A3605" s="373">
        <v>41195</v>
      </c>
      <c r="B3605" s="374" t="s">
        <v>3999</v>
      </c>
      <c r="C3605" s="375" t="s">
        <v>731</v>
      </c>
      <c r="D3605" s="376">
        <v>487.87</v>
      </c>
    </row>
    <row r="3606" spans="1:4" ht="30">
      <c r="A3606" s="373">
        <v>41198</v>
      </c>
      <c r="B3606" s="374" t="s">
        <v>4000</v>
      </c>
      <c r="C3606" s="375" t="s">
        <v>731</v>
      </c>
      <c r="D3606" s="376">
        <v>1906.48</v>
      </c>
    </row>
    <row r="3607" spans="1:4" ht="30">
      <c r="A3607" s="373">
        <v>41196</v>
      </c>
      <c r="B3607" s="374" t="s">
        <v>4001</v>
      </c>
      <c r="C3607" s="375" t="s">
        <v>731</v>
      </c>
      <c r="D3607" s="376">
        <v>604.74</v>
      </c>
    </row>
    <row r="3608" spans="1:4" ht="30">
      <c r="A3608" s="373">
        <v>5033</v>
      </c>
      <c r="B3608" s="374" t="s">
        <v>4002</v>
      </c>
      <c r="C3608" s="375" t="s">
        <v>731</v>
      </c>
      <c r="D3608" s="376">
        <v>794</v>
      </c>
    </row>
    <row r="3609" spans="1:4" ht="30">
      <c r="A3609" s="373">
        <v>41197</v>
      </c>
      <c r="B3609" s="374" t="s">
        <v>4003</v>
      </c>
      <c r="C3609" s="375" t="s">
        <v>731</v>
      </c>
      <c r="D3609" s="376">
        <v>1179.3800000000001</v>
      </c>
    </row>
    <row r="3610" spans="1:4">
      <c r="A3610" s="373">
        <v>12388</v>
      </c>
      <c r="B3610" s="374" t="s">
        <v>4004</v>
      </c>
      <c r="C3610" s="375" t="s">
        <v>731</v>
      </c>
      <c r="D3610" s="376">
        <v>300.95999999999998</v>
      </c>
    </row>
    <row r="3611" spans="1:4" ht="30">
      <c r="A3611" s="373">
        <v>2731</v>
      </c>
      <c r="B3611" s="374" t="s">
        <v>4005</v>
      </c>
      <c r="C3611" s="375" t="s">
        <v>733</v>
      </c>
      <c r="D3611" s="376">
        <v>100.25</v>
      </c>
    </row>
    <row r="3612" spans="1:4" ht="30">
      <c r="A3612" s="373">
        <v>41457</v>
      </c>
      <c r="B3612" s="374" t="s">
        <v>4006</v>
      </c>
      <c r="C3612" s="375" t="s">
        <v>731</v>
      </c>
      <c r="D3612" s="376">
        <v>1619.04</v>
      </c>
    </row>
    <row r="3613" spans="1:4" ht="30">
      <c r="A3613" s="373">
        <v>41458</v>
      </c>
      <c r="B3613" s="374" t="s">
        <v>4007</v>
      </c>
      <c r="C3613" s="375" t="s">
        <v>731</v>
      </c>
      <c r="D3613" s="376">
        <v>2260.2600000000002</v>
      </c>
    </row>
    <row r="3614" spans="1:4" ht="30">
      <c r="A3614" s="373">
        <v>41459</v>
      </c>
      <c r="B3614" s="374" t="s">
        <v>4008</v>
      </c>
      <c r="C3614" s="375" t="s">
        <v>731</v>
      </c>
      <c r="D3614" s="376">
        <v>3152.88</v>
      </c>
    </row>
    <row r="3615" spans="1:4" ht="30">
      <c r="A3615" s="373">
        <v>41461</v>
      </c>
      <c r="B3615" s="374" t="s">
        <v>4009</v>
      </c>
      <c r="C3615" s="375" t="s">
        <v>731</v>
      </c>
      <c r="D3615" s="376">
        <v>4298.8</v>
      </c>
    </row>
    <row r="3616" spans="1:4">
      <c r="A3616" s="373">
        <v>44537</v>
      </c>
      <c r="B3616" s="374" t="s">
        <v>4010</v>
      </c>
      <c r="C3616" s="375" t="s">
        <v>1702</v>
      </c>
      <c r="D3616" s="376">
        <v>315.58</v>
      </c>
    </row>
    <row r="3617" spans="1:4" ht="30">
      <c r="A3617" s="373">
        <v>11844</v>
      </c>
      <c r="B3617" s="374" t="s">
        <v>4011</v>
      </c>
      <c r="C3617" s="375" t="s">
        <v>733</v>
      </c>
      <c r="D3617" s="376">
        <v>68.95</v>
      </c>
    </row>
    <row r="3618" spans="1:4" ht="30">
      <c r="A3618" s="373">
        <v>4465</v>
      </c>
      <c r="B3618" s="374" t="s">
        <v>4012</v>
      </c>
      <c r="C3618" s="375" t="s">
        <v>733</v>
      </c>
      <c r="D3618" s="376">
        <v>57.3</v>
      </c>
    </row>
    <row r="3619" spans="1:4" ht="30">
      <c r="A3619" s="373">
        <v>35273</v>
      </c>
      <c r="B3619" s="374" t="s">
        <v>4013</v>
      </c>
      <c r="C3619" s="375" t="s">
        <v>733</v>
      </c>
      <c r="D3619" s="376">
        <v>68.72</v>
      </c>
    </row>
    <row r="3620" spans="1:4" ht="30">
      <c r="A3620" s="373">
        <v>4470</v>
      </c>
      <c r="B3620" s="374" t="s">
        <v>4014</v>
      </c>
      <c r="C3620" s="375" t="s">
        <v>733</v>
      </c>
      <c r="D3620" s="376">
        <v>158.59</v>
      </c>
    </row>
    <row r="3621" spans="1:4" ht="30">
      <c r="A3621" s="373">
        <v>20208</v>
      </c>
      <c r="B3621" s="374" t="s">
        <v>4015</v>
      </c>
      <c r="C3621" s="375" t="s">
        <v>733</v>
      </c>
      <c r="D3621" s="376">
        <v>142.72999999999999</v>
      </c>
    </row>
    <row r="3622" spans="1:4" ht="30">
      <c r="A3622" s="373">
        <v>20204</v>
      </c>
      <c r="B3622" s="374" t="s">
        <v>4016</v>
      </c>
      <c r="C3622" s="375" t="s">
        <v>733</v>
      </c>
      <c r="D3622" s="376">
        <v>105.72</v>
      </c>
    </row>
    <row r="3623" spans="1:4" ht="30">
      <c r="A3623" s="373">
        <v>4437</v>
      </c>
      <c r="B3623" s="374" t="s">
        <v>4017</v>
      </c>
      <c r="C3623" s="375" t="s">
        <v>733</v>
      </c>
      <c r="D3623" s="376">
        <v>118.94</v>
      </c>
    </row>
    <row r="3624" spans="1:4" ht="30">
      <c r="A3624" s="373">
        <v>14580</v>
      </c>
      <c r="B3624" s="374" t="s">
        <v>4018</v>
      </c>
      <c r="C3624" s="375" t="s">
        <v>733</v>
      </c>
      <c r="D3624" s="376">
        <v>118.94</v>
      </c>
    </row>
    <row r="3625" spans="1:4">
      <c r="A3625" s="373">
        <v>40304</v>
      </c>
      <c r="B3625" s="374" t="s">
        <v>4019</v>
      </c>
      <c r="C3625" s="375" t="s">
        <v>779</v>
      </c>
      <c r="D3625" s="376">
        <v>24.92</v>
      </c>
    </row>
    <row r="3626" spans="1:4">
      <c r="A3626" s="373">
        <v>5065</v>
      </c>
      <c r="B3626" s="374" t="s">
        <v>4020</v>
      </c>
      <c r="C3626" s="375" t="s">
        <v>779</v>
      </c>
      <c r="D3626" s="376">
        <v>38.409999999999997</v>
      </c>
    </row>
    <row r="3627" spans="1:4">
      <c r="A3627" s="373">
        <v>5072</v>
      </c>
      <c r="B3627" s="374" t="s">
        <v>4021</v>
      </c>
      <c r="C3627" s="375" t="s">
        <v>779</v>
      </c>
      <c r="D3627" s="376">
        <v>35.53</v>
      </c>
    </row>
    <row r="3628" spans="1:4">
      <c r="A3628" s="373">
        <v>5066</v>
      </c>
      <c r="B3628" s="374" t="s">
        <v>4022</v>
      </c>
      <c r="C3628" s="375" t="s">
        <v>779</v>
      </c>
      <c r="D3628" s="376">
        <v>26.6</v>
      </c>
    </row>
    <row r="3629" spans="1:4">
      <c r="A3629" s="373">
        <v>5063</v>
      </c>
      <c r="B3629" s="374" t="s">
        <v>4023</v>
      </c>
      <c r="C3629" s="375" t="s">
        <v>779</v>
      </c>
      <c r="D3629" s="376">
        <v>24.09</v>
      </c>
    </row>
    <row r="3630" spans="1:4">
      <c r="A3630" s="373">
        <v>20247</v>
      </c>
      <c r="B3630" s="374" t="s">
        <v>4024</v>
      </c>
      <c r="C3630" s="375" t="s">
        <v>779</v>
      </c>
      <c r="D3630" s="376">
        <v>22.36</v>
      </c>
    </row>
    <row r="3631" spans="1:4">
      <c r="A3631" s="373">
        <v>5074</v>
      </c>
      <c r="B3631" s="374" t="s">
        <v>4025</v>
      </c>
      <c r="C3631" s="375" t="s">
        <v>779</v>
      </c>
      <c r="D3631" s="376">
        <v>22.62</v>
      </c>
    </row>
    <row r="3632" spans="1:4">
      <c r="A3632" s="373">
        <v>5067</v>
      </c>
      <c r="B3632" s="374" t="s">
        <v>4026</v>
      </c>
      <c r="C3632" s="375" t="s">
        <v>779</v>
      </c>
      <c r="D3632" s="376">
        <v>21.52</v>
      </c>
    </row>
    <row r="3633" spans="1:4">
      <c r="A3633" s="373">
        <v>5078</v>
      </c>
      <c r="B3633" s="374" t="s">
        <v>4027</v>
      </c>
      <c r="C3633" s="375" t="s">
        <v>779</v>
      </c>
      <c r="D3633" s="376">
        <v>21.27</v>
      </c>
    </row>
    <row r="3634" spans="1:4">
      <c r="A3634" s="373">
        <v>5068</v>
      </c>
      <c r="B3634" s="374" t="s">
        <v>4028</v>
      </c>
      <c r="C3634" s="375" t="s">
        <v>779</v>
      </c>
      <c r="D3634" s="376">
        <v>20.190000000000001</v>
      </c>
    </row>
    <row r="3635" spans="1:4">
      <c r="A3635" s="373">
        <v>5073</v>
      </c>
      <c r="B3635" s="374" t="s">
        <v>4029</v>
      </c>
      <c r="C3635" s="375" t="s">
        <v>779</v>
      </c>
      <c r="D3635" s="376">
        <v>20.58</v>
      </c>
    </row>
    <row r="3636" spans="1:4">
      <c r="A3636" s="373">
        <v>5069</v>
      </c>
      <c r="B3636" s="374" t="s">
        <v>4030</v>
      </c>
      <c r="C3636" s="375" t="s">
        <v>779</v>
      </c>
      <c r="D3636" s="376">
        <v>20.58</v>
      </c>
    </row>
    <row r="3637" spans="1:4">
      <c r="A3637" s="373">
        <v>5070</v>
      </c>
      <c r="B3637" s="374" t="s">
        <v>4031</v>
      </c>
      <c r="C3637" s="375" t="s">
        <v>779</v>
      </c>
      <c r="D3637" s="376">
        <v>20.8</v>
      </c>
    </row>
    <row r="3638" spans="1:4">
      <c r="A3638" s="373">
        <v>5071</v>
      </c>
      <c r="B3638" s="374" t="s">
        <v>4032</v>
      </c>
      <c r="C3638" s="375" t="s">
        <v>779</v>
      </c>
      <c r="D3638" s="376">
        <v>20.190000000000001</v>
      </c>
    </row>
    <row r="3639" spans="1:4">
      <c r="A3639" s="373">
        <v>5061</v>
      </c>
      <c r="B3639" s="374" t="s">
        <v>4033</v>
      </c>
      <c r="C3639" s="375" t="s">
        <v>779</v>
      </c>
      <c r="D3639" s="376">
        <v>19.850000000000001</v>
      </c>
    </row>
    <row r="3640" spans="1:4">
      <c r="A3640" s="373">
        <v>5075</v>
      </c>
      <c r="B3640" s="374" t="s">
        <v>4034</v>
      </c>
      <c r="C3640" s="375" t="s">
        <v>779</v>
      </c>
      <c r="D3640" s="376">
        <v>20.190000000000001</v>
      </c>
    </row>
    <row r="3641" spans="1:4">
      <c r="A3641" s="373">
        <v>39027</v>
      </c>
      <c r="B3641" s="374" t="s">
        <v>4035</v>
      </c>
      <c r="C3641" s="375" t="s">
        <v>779</v>
      </c>
      <c r="D3641" s="376">
        <v>20.170000000000002</v>
      </c>
    </row>
    <row r="3642" spans="1:4">
      <c r="A3642" s="373">
        <v>5062</v>
      </c>
      <c r="B3642" s="374" t="s">
        <v>4036</v>
      </c>
      <c r="C3642" s="375" t="s">
        <v>779</v>
      </c>
      <c r="D3642" s="376">
        <v>20.46</v>
      </c>
    </row>
    <row r="3643" spans="1:4">
      <c r="A3643" s="373">
        <v>40568</v>
      </c>
      <c r="B3643" s="374" t="s">
        <v>4037</v>
      </c>
      <c r="C3643" s="375" t="s">
        <v>779</v>
      </c>
      <c r="D3643" s="376">
        <v>20.34</v>
      </c>
    </row>
    <row r="3644" spans="1:4">
      <c r="A3644" s="373">
        <v>39026</v>
      </c>
      <c r="B3644" s="374" t="s">
        <v>4038</v>
      </c>
      <c r="C3644" s="375" t="s">
        <v>779</v>
      </c>
      <c r="D3644" s="376">
        <v>22.7</v>
      </c>
    </row>
    <row r="3645" spans="1:4" ht="45">
      <c r="A3645" s="373">
        <v>42431</v>
      </c>
      <c r="B3645" s="374" t="s">
        <v>4039</v>
      </c>
      <c r="C3645" s="375" t="s">
        <v>731</v>
      </c>
      <c r="D3645" s="376">
        <v>3922.99</v>
      </c>
    </row>
    <row r="3646" spans="1:4">
      <c r="A3646" s="373">
        <v>44074</v>
      </c>
      <c r="B3646" s="374" t="s">
        <v>4040</v>
      </c>
      <c r="C3646" s="375" t="s">
        <v>781</v>
      </c>
      <c r="D3646" s="376">
        <v>504.08</v>
      </c>
    </row>
    <row r="3647" spans="1:4">
      <c r="A3647" s="373">
        <v>44072</v>
      </c>
      <c r="B3647" s="374" t="s">
        <v>4041</v>
      </c>
      <c r="C3647" s="375" t="s">
        <v>781</v>
      </c>
      <c r="D3647" s="376">
        <v>111.11</v>
      </c>
    </row>
    <row r="3648" spans="1:4" ht="30">
      <c r="A3648" s="373">
        <v>511</v>
      </c>
      <c r="B3648" s="374" t="s">
        <v>4042</v>
      </c>
      <c r="C3648" s="375" t="s">
        <v>781</v>
      </c>
      <c r="D3648" s="376">
        <v>15.95</v>
      </c>
    </row>
    <row r="3649" spans="1:4" ht="30">
      <c r="A3649" s="373">
        <v>37540</v>
      </c>
      <c r="B3649" s="374" t="s">
        <v>4043</v>
      </c>
      <c r="C3649" s="375" t="s">
        <v>731</v>
      </c>
      <c r="D3649" s="376">
        <v>78021.05</v>
      </c>
    </row>
    <row r="3650" spans="1:4" ht="30">
      <c r="A3650" s="373">
        <v>37548</v>
      </c>
      <c r="B3650" s="374" t="s">
        <v>4044</v>
      </c>
      <c r="C3650" s="375" t="s">
        <v>731</v>
      </c>
      <c r="D3650" s="376">
        <v>103416.5</v>
      </c>
    </row>
    <row r="3651" spans="1:4" ht="30">
      <c r="A3651" s="373">
        <v>39828</v>
      </c>
      <c r="B3651" s="374" t="s">
        <v>4045</v>
      </c>
      <c r="C3651" s="375" t="s">
        <v>731</v>
      </c>
      <c r="D3651" s="376">
        <v>620.4</v>
      </c>
    </row>
    <row r="3652" spans="1:4" ht="45">
      <c r="A3652" s="373">
        <v>12273</v>
      </c>
      <c r="B3652" s="374" t="s">
        <v>4046</v>
      </c>
      <c r="C3652" s="375" t="s">
        <v>731</v>
      </c>
      <c r="D3652" s="376">
        <v>135</v>
      </c>
    </row>
    <row r="3653" spans="1:4">
      <c r="A3653" s="373">
        <v>38392</v>
      </c>
      <c r="B3653" s="374" t="s">
        <v>4047</v>
      </c>
      <c r="C3653" s="375" t="s">
        <v>731</v>
      </c>
      <c r="D3653" s="376">
        <v>51.77</v>
      </c>
    </row>
    <row r="3654" spans="1:4" ht="30">
      <c r="A3654" s="373">
        <v>11735</v>
      </c>
      <c r="B3654" s="374" t="s">
        <v>4048</v>
      </c>
      <c r="C3654" s="375" t="s">
        <v>731</v>
      </c>
      <c r="D3654" s="376">
        <v>9.4</v>
      </c>
    </row>
    <row r="3655" spans="1:4" ht="30">
      <c r="A3655" s="373">
        <v>11737</v>
      </c>
      <c r="B3655" s="374" t="s">
        <v>4049</v>
      </c>
      <c r="C3655" s="375" t="s">
        <v>731</v>
      </c>
      <c r="D3655" s="376">
        <v>13.32</v>
      </c>
    </row>
    <row r="3656" spans="1:4" ht="30">
      <c r="A3656" s="373">
        <v>11738</v>
      </c>
      <c r="B3656" s="374" t="s">
        <v>4050</v>
      </c>
      <c r="C3656" s="375" t="s">
        <v>731</v>
      </c>
      <c r="D3656" s="376">
        <v>16.8</v>
      </c>
    </row>
    <row r="3657" spans="1:4">
      <c r="A3657" s="373">
        <v>36143</v>
      </c>
      <c r="B3657" s="374" t="s">
        <v>4051</v>
      </c>
      <c r="C3657" s="375" t="s">
        <v>731</v>
      </c>
      <c r="D3657" s="376">
        <v>30.75</v>
      </c>
    </row>
    <row r="3658" spans="1:4">
      <c r="A3658" s="373">
        <v>36142</v>
      </c>
      <c r="B3658" s="374" t="s">
        <v>4052</v>
      </c>
      <c r="C3658" s="375" t="s">
        <v>731</v>
      </c>
      <c r="D3658" s="376">
        <v>2.25</v>
      </c>
    </row>
    <row r="3659" spans="1:4">
      <c r="A3659" s="373">
        <v>36146</v>
      </c>
      <c r="B3659" s="374" t="s">
        <v>4053</v>
      </c>
      <c r="C3659" s="375" t="s">
        <v>731</v>
      </c>
      <c r="D3659" s="376">
        <v>255</v>
      </c>
    </row>
    <row r="3660" spans="1:4" ht="30">
      <c r="A3660" s="373">
        <v>39015</v>
      </c>
      <c r="B3660" s="374" t="s">
        <v>4054</v>
      </c>
      <c r="C3660" s="375" t="s">
        <v>731</v>
      </c>
      <c r="D3660" s="376">
        <v>0.97</v>
      </c>
    </row>
    <row r="3661" spans="1:4">
      <c r="A3661" s="373">
        <v>38377</v>
      </c>
      <c r="B3661" s="374" t="s">
        <v>4055</v>
      </c>
      <c r="C3661" s="375" t="s">
        <v>731</v>
      </c>
      <c r="D3661" s="376">
        <v>34.15</v>
      </c>
    </row>
    <row r="3662" spans="1:4">
      <c r="A3662" s="373">
        <v>38376</v>
      </c>
      <c r="B3662" s="374" t="s">
        <v>4056</v>
      </c>
      <c r="C3662" s="375" t="s">
        <v>731</v>
      </c>
      <c r="D3662" s="376">
        <v>38.94</v>
      </c>
    </row>
    <row r="3663" spans="1:4">
      <c r="A3663" s="373">
        <v>38116</v>
      </c>
      <c r="B3663" s="374" t="s">
        <v>4057</v>
      </c>
      <c r="C3663" s="375" t="s">
        <v>731</v>
      </c>
      <c r="D3663" s="376">
        <v>6.71</v>
      </c>
    </row>
    <row r="3664" spans="1:4" ht="30">
      <c r="A3664" s="373">
        <v>38066</v>
      </c>
      <c r="B3664" s="374" t="s">
        <v>4058</v>
      </c>
      <c r="C3664" s="375" t="s">
        <v>731</v>
      </c>
      <c r="D3664" s="376">
        <v>11.08</v>
      </c>
    </row>
    <row r="3665" spans="1:4">
      <c r="A3665" s="373">
        <v>38117</v>
      </c>
      <c r="B3665" s="374" t="s">
        <v>4059</v>
      </c>
      <c r="C3665" s="375" t="s">
        <v>731</v>
      </c>
      <c r="D3665" s="376">
        <v>11.43</v>
      </c>
    </row>
    <row r="3666" spans="1:4" ht="30">
      <c r="A3666" s="373">
        <v>38067</v>
      </c>
      <c r="B3666" s="374" t="s">
        <v>4060</v>
      </c>
      <c r="C3666" s="375" t="s">
        <v>731</v>
      </c>
      <c r="D3666" s="376">
        <v>15.59</v>
      </c>
    </row>
    <row r="3667" spans="1:4" ht="30">
      <c r="A3667" s="373">
        <v>11522</v>
      </c>
      <c r="B3667" s="374" t="s">
        <v>4061</v>
      </c>
      <c r="C3667" s="375" t="s">
        <v>731</v>
      </c>
      <c r="D3667" s="376">
        <v>12.98</v>
      </c>
    </row>
    <row r="3668" spans="1:4" ht="30">
      <c r="A3668" s="373">
        <v>43600</v>
      </c>
      <c r="B3668" s="374" t="s">
        <v>4062</v>
      </c>
      <c r="C3668" s="375" t="s">
        <v>731</v>
      </c>
      <c r="D3668" s="376">
        <v>52.02</v>
      </c>
    </row>
    <row r="3669" spans="1:4" ht="30">
      <c r="A3669" s="373">
        <v>5080</v>
      </c>
      <c r="B3669" s="374" t="s">
        <v>4063</v>
      </c>
      <c r="C3669" s="375" t="s">
        <v>731</v>
      </c>
      <c r="D3669" s="376">
        <v>20.28</v>
      </c>
    </row>
    <row r="3670" spans="1:4" ht="30">
      <c r="A3670" s="373">
        <v>38168</v>
      </c>
      <c r="B3670" s="374" t="s">
        <v>4064</v>
      </c>
      <c r="C3670" s="375" t="s">
        <v>731</v>
      </c>
      <c r="D3670" s="376">
        <v>141.62</v>
      </c>
    </row>
    <row r="3671" spans="1:4" ht="30">
      <c r="A3671" s="373">
        <v>43601</v>
      </c>
      <c r="B3671" s="374" t="s">
        <v>4065</v>
      </c>
      <c r="C3671" s="375" t="s">
        <v>731</v>
      </c>
      <c r="D3671" s="376">
        <v>70.81</v>
      </c>
    </row>
    <row r="3672" spans="1:4" ht="30">
      <c r="A3672" s="373">
        <v>13393</v>
      </c>
      <c r="B3672" s="374" t="s">
        <v>4066</v>
      </c>
      <c r="C3672" s="375" t="s">
        <v>731</v>
      </c>
      <c r="D3672" s="376">
        <v>490.99</v>
      </c>
    </row>
    <row r="3673" spans="1:4" ht="30">
      <c r="A3673" s="373">
        <v>13395</v>
      </c>
      <c r="B3673" s="374" t="s">
        <v>4067</v>
      </c>
      <c r="C3673" s="375" t="s">
        <v>731</v>
      </c>
      <c r="D3673" s="376">
        <v>688.07</v>
      </c>
    </row>
    <row r="3674" spans="1:4" ht="30">
      <c r="A3674" s="373">
        <v>12039</v>
      </c>
      <c r="B3674" s="374" t="s">
        <v>4068</v>
      </c>
      <c r="C3674" s="375" t="s">
        <v>731</v>
      </c>
      <c r="D3674" s="376">
        <v>723.09</v>
      </c>
    </row>
    <row r="3675" spans="1:4" ht="30">
      <c r="A3675" s="373">
        <v>13396</v>
      </c>
      <c r="B3675" s="374" t="s">
        <v>4069</v>
      </c>
      <c r="C3675" s="375" t="s">
        <v>731</v>
      </c>
      <c r="D3675" s="376">
        <v>1015.53</v>
      </c>
    </row>
    <row r="3676" spans="1:4" ht="30">
      <c r="A3676" s="373">
        <v>12041</v>
      </c>
      <c r="B3676" s="374" t="s">
        <v>4070</v>
      </c>
      <c r="C3676" s="375" t="s">
        <v>731</v>
      </c>
      <c r="D3676" s="376">
        <v>829.24</v>
      </c>
    </row>
    <row r="3677" spans="1:4" ht="30">
      <c r="A3677" s="373">
        <v>12043</v>
      </c>
      <c r="B3677" s="374" t="s">
        <v>4071</v>
      </c>
      <c r="C3677" s="375" t="s">
        <v>731</v>
      </c>
      <c r="D3677" s="376">
        <v>1750.81</v>
      </c>
    </row>
    <row r="3678" spans="1:4" ht="30">
      <c r="A3678" s="373">
        <v>39762</v>
      </c>
      <c r="B3678" s="374" t="s">
        <v>4072</v>
      </c>
      <c r="C3678" s="375" t="s">
        <v>731</v>
      </c>
      <c r="D3678" s="376">
        <v>833.43</v>
      </c>
    </row>
    <row r="3679" spans="1:4" ht="30">
      <c r="A3679" s="373">
        <v>12042</v>
      </c>
      <c r="B3679" s="374" t="s">
        <v>4073</v>
      </c>
      <c r="C3679" s="375" t="s">
        <v>731</v>
      </c>
      <c r="D3679" s="376">
        <v>1216.78</v>
      </c>
    </row>
    <row r="3680" spans="1:4" ht="30">
      <c r="A3680" s="373">
        <v>39763</v>
      </c>
      <c r="B3680" s="374" t="s">
        <v>4074</v>
      </c>
      <c r="C3680" s="375" t="s">
        <v>731</v>
      </c>
      <c r="D3680" s="376">
        <v>1424.09</v>
      </c>
    </row>
    <row r="3681" spans="1:4" ht="30">
      <c r="A3681" s="373">
        <v>39760</v>
      </c>
      <c r="B3681" s="374" t="s">
        <v>4075</v>
      </c>
      <c r="C3681" s="375" t="s">
        <v>731</v>
      </c>
      <c r="D3681" s="376">
        <v>1419.4</v>
      </c>
    </row>
    <row r="3682" spans="1:4" ht="30">
      <c r="A3682" s="373">
        <v>39756</v>
      </c>
      <c r="B3682" s="374" t="s">
        <v>4076</v>
      </c>
      <c r="C3682" s="375" t="s">
        <v>731</v>
      </c>
      <c r="D3682" s="376">
        <v>509.65</v>
      </c>
    </row>
    <row r="3683" spans="1:4" ht="30">
      <c r="A3683" s="373">
        <v>12038</v>
      </c>
      <c r="B3683" s="374" t="s">
        <v>4077</v>
      </c>
      <c r="C3683" s="375" t="s">
        <v>731</v>
      </c>
      <c r="D3683" s="376">
        <v>636.82000000000005</v>
      </c>
    </row>
    <row r="3684" spans="1:4" ht="30">
      <c r="A3684" s="373">
        <v>39757</v>
      </c>
      <c r="B3684" s="374" t="s">
        <v>4078</v>
      </c>
      <c r="C3684" s="375" t="s">
        <v>731</v>
      </c>
      <c r="D3684" s="376">
        <v>588.86</v>
      </c>
    </row>
    <row r="3685" spans="1:4" ht="30">
      <c r="A3685" s="373">
        <v>39758</v>
      </c>
      <c r="B3685" s="374" t="s">
        <v>4079</v>
      </c>
      <c r="C3685" s="375" t="s">
        <v>731</v>
      </c>
      <c r="D3685" s="376">
        <v>858.19</v>
      </c>
    </row>
    <row r="3686" spans="1:4" ht="30">
      <c r="A3686" s="373">
        <v>39759</v>
      </c>
      <c r="B3686" s="374" t="s">
        <v>4080</v>
      </c>
      <c r="C3686" s="375" t="s">
        <v>731</v>
      </c>
      <c r="D3686" s="376">
        <v>1059.8699999999999</v>
      </c>
    </row>
    <row r="3687" spans="1:4" ht="30">
      <c r="A3687" s="373">
        <v>39761</v>
      </c>
      <c r="B3687" s="374" t="s">
        <v>4081</v>
      </c>
      <c r="C3687" s="375" t="s">
        <v>731</v>
      </c>
      <c r="D3687" s="376">
        <v>1273.99</v>
      </c>
    </row>
    <row r="3688" spans="1:4" ht="30">
      <c r="A3688" s="373">
        <v>39805</v>
      </c>
      <c r="B3688" s="374" t="s">
        <v>4082</v>
      </c>
      <c r="C3688" s="375" t="s">
        <v>731</v>
      </c>
      <c r="D3688" s="376">
        <v>171.58</v>
      </c>
    </row>
    <row r="3689" spans="1:4" ht="30">
      <c r="A3689" s="373">
        <v>39806</v>
      </c>
      <c r="B3689" s="374" t="s">
        <v>4083</v>
      </c>
      <c r="C3689" s="375" t="s">
        <v>731</v>
      </c>
      <c r="D3689" s="376">
        <v>317.89</v>
      </c>
    </row>
    <row r="3690" spans="1:4" ht="30">
      <c r="A3690" s="373">
        <v>39807</v>
      </c>
      <c r="B3690" s="374" t="s">
        <v>4084</v>
      </c>
      <c r="C3690" s="375" t="s">
        <v>731</v>
      </c>
      <c r="D3690" s="376">
        <v>688.93</v>
      </c>
    </row>
    <row r="3691" spans="1:4" ht="30">
      <c r="A3691" s="373">
        <v>43100</v>
      </c>
      <c r="B3691" s="374" t="s">
        <v>4085</v>
      </c>
      <c r="C3691" s="375" t="s">
        <v>731</v>
      </c>
      <c r="D3691" s="376">
        <v>538.6</v>
      </c>
    </row>
    <row r="3692" spans="1:4" ht="30">
      <c r="A3692" s="373">
        <v>39804</v>
      </c>
      <c r="B3692" s="374" t="s">
        <v>4086</v>
      </c>
      <c r="C3692" s="375" t="s">
        <v>731</v>
      </c>
      <c r="D3692" s="376">
        <v>100.75</v>
      </c>
    </row>
    <row r="3693" spans="1:4" ht="30">
      <c r="A3693" s="373">
        <v>39796</v>
      </c>
      <c r="B3693" s="374" t="s">
        <v>4087</v>
      </c>
      <c r="C3693" s="375" t="s">
        <v>731</v>
      </c>
      <c r="D3693" s="376">
        <v>104.35</v>
      </c>
    </row>
    <row r="3694" spans="1:4" ht="30">
      <c r="A3694" s="373">
        <v>39797</v>
      </c>
      <c r="B3694" s="374" t="s">
        <v>4088</v>
      </c>
      <c r="C3694" s="375" t="s">
        <v>731</v>
      </c>
      <c r="D3694" s="376">
        <v>163.81</v>
      </c>
    </row>
    <row r="3695" spans="1:4" ht="30">
      <c r="A3695" s="373">
        <v>39798</v>
      </c>
      <c r="B3695" s="374" t="s">
        <v>4089</v>
      </c>
      <c r="C3695" s="375" t="s">
        <v>731</v>
      </c>
      <c r="D3695" s="376">
        <v>280.98</v>
      </c>
    </row>
    <row r="3696" spans="1:4" ht="30">
      <c r="A3696" s="373">
        <v>39794</v>
      </c>
      <c r="B3696" s="374" t="s">
        <v>4090</v>
      </c>
      <c r="C3696" s="375" t="s">
        <v>731</v>
      </c>
      <c r="D3696" s="376">
        <v>44.29</v>
      </c>
    </row>
    <row r="3697" spans="1:4" ht="30">
      <c r="A3697" s="373">
        <v>39795</v>
      </c>
      <c r="B3697" s="374" t="s">
        <v>4091</v>
      </c>
      <c r="C3697" s="375" t="s">
        <v>731</v>
      </c>
      <c r="D3697" s="376">
        <v>69.98</v>
      </c>
    </row>
    <row r="3698" spans="1:4" ht="30">
      <c r="A3698" s="373">
        <v>39799</v>
      </c>
      <c r="B3698" s="374" t="s">
        <v>4092</v>
      </c>
      <c r="C3698" s="375" t="s">
        <v>731</v>
      </c>
      <c r="D3698" s="376">
        <v>51.63</v>
      </c>
    </row>
    <row r="3699" spans="1:4" ht="30">
      <c r="A3699" s="373">
        <v>39801</v>
      </c>
      <c r="B3699" s="374" t="s">
        <v>4093</v>
      </c>
      <c r="C3699" s="375" t="s">
        <v>731</v>
      </c>
      <c r="D3699" s="376">
        <v>147.77000000000001</v>
      </c>
    </row>
    <row r="3700" spans="1:4" ht="30">
      <c r="A3700" s="373">
        <v>39802</v>
      </c>
      <c r="B3700" s="374" t="s">
        <v>4094</v>
      </c>
      <c r="C3700" s="375" t="s">
        <v>731</v>
      </c>
      <c r="D3700" s="376">
        <v>216.6</v>
      </c>
    </row>
    <row r="3701" spans="1:4" ht="30">
      <c r="A3701" s="373">
        <v>39803</v>
      </c>
      <c r="B3701" s="374" t="s">
        <v>4095</v>
      </c>
      <c r="C3701" s="375" t="s">
        <v>731</v>
      </c>
      <c r="D3701" s="376">
        <v>302.16000000000003</v>
      </c>
    </row>
    <row r="3702" spans="1:4" ht="30">
      <c r="A3702" s="373">
        <v>39800</v>
      </c>
      <c r="B3702" s="374" t="s">
        <v>4096</v>
      </c>
      <c r="C3702" s="375" t="s">
        <v>731</v>
      </c>
      <c r="D3702" s="376">
        <v>87.95</v>
      </c>
    </row>
    <row r="3703" spans="1:4">
      <c r="A3703" s="373">
        <v>43837</v>
      </c>
      <c r="B3703" s="374" t="s">
        <v>13914</v>
      </c>
      <c r="C3703" s="375" t="s">
        <v>731</v>
      </c>
      <c r="D3703" s="376">
        <v>1593.71</v>
      </c>
    </row>
    <row r="3704" spans="1:4">
      <c r="A3704" s="373">
        <v>43836</v>
      </c>
      <c r="B3704" s="374" t="s">
        <v>13915</v>
      </c>
      <c r="C3704" s="375" t="s">
        <v>731</v>
      </c>
      <c r="D3704" s="376">
        <v>3242.92</v>
      </c>
    </row>
    <row r="3705" spans="1:4">
      <c r="A3705" s="373">
        <v>21059</v>
      </c>
      <c r="B3705" s="374" t="s">
        <v>4097</v>
      </c>
      <c r="C3705" s="375" t="s">
        <v>731</v>
      </c>
      <c r="D3705" s="376">
        <v>65.64</v>
      </c>
    </row>
    <row r="3706" spans="1:4">
      <c r="A3706" s="373">
        <v>11234</v>
      </c>
      <c r="B3706" s="374" t="s">
        <v>4098</v>
      </c>
      <c r="C3706" s="375" t="s">
        <v>731</v>
      </c>
      <c r="D3706" s="376">
        <v>98.94</v>
      </c>
    </row>
    <row r="3707" spans="1:4">
      <c r="A3707" s="373">
        <v>21060</v>
      </c>
      <c r="B3707" s="374" t="s">
        <v>4099</v>
      </c>
      <c r="C3707" s="375" t="s">
        <v>731</v>
      </c>
      <c r="D3707" s="376">
        <v>121.77</v>
      </c>
    </row>
    <row r="3708" spans="1:4">
      <c r="A3708" s="373">
        <v>21061</v>
      </c>
      <c r="B3708" s="374" t="s">
        <v>4100</v>
      </c>
      <c r="C3708" s="375" t="s">
        <v>731</v>
      </c>
      <c r="D3708" s="376">
        <v>152.22</v>
      </c>
    </row>
    <row r="3709" spans="1:4">
      <c r="A3709" s="373">
        <v>21062</v>
      </c>
      <c r="B3709" s="374" t="s">
        <v>4101</v>
      </c>
      <c r="C3709" s="375" t="s">
        <v>731</v>
      </c>
      <c r="D3709" s="376">
        <v>239.74</v>
      </c>
    </row>
    <row r="3710" spans="1:4">
      <c r="A3710" s="373">
        <v>11708</v>
      </c>
      <c r="B3710" s="374" t="s">
        <v>4102</v>
      </c>
      <c r="C3710" s="375" t="s">
        <v>731</v>
      </c>
      <c r="D3710" s="376">
        <v>26.16</v>
      </c>
    </row>
    <row r="3711" spans="1:4">
      <c r="A3711" s="373">
        <v>11709</v>
      </c>
      <c r="B3711" s="374" t="s">
        <v>4103</v>
      </c>
      <c r="C3711" s="375" t="s">
        <v>731</v>
      </c>
      <c r="D3711" s="376">
        <v>61.45</v>
      </c>
    </row>
    <row r="3712" spans="1:4">
      <c r="A3712" s="373">
        <v>11710</v>
      </c>
      <c r="B3712" s="374" t="s">
        <v>4104</v>
      </c>
      <c r="C3712" s="375" t="s">
        <v>731</v>
      </c>
      <c r="D3712" s="376">
        <v>141.27000000000001</v>
      </c>
    </row>
    <row r="3713" spans="1:4">
      <c r="A3713" s="373">
        <v>11707</v>
      </c>
      <c r="B3713" s="374" t="s">
        <v>4105</v>
      </c>
      <c r="C3713" s="375" t="s">
        <v>731</v>
      </c>
      <c r="D3713" s="376">
        <v>19.59</v>
      </c>
    </row>
    <row r="3714" spans="1:4" ht="30">
      <c r="A3714" s="373">
        <v>5102</v>
      </c>
      <c r="B3714" s="374" t="s">
        <v>4106</v>
      </c>
      <c r="C3714" s="375" t="s">
        <v>731</v>
      </c>
      <c r="D3714" s="376">
        <v>13.2</v>
      </c>
    </row>
    <row r="3715" spans="1:4">
      <c r="A3715" s="373">
        <v>11739</v>
      </c>
      <c r="B3715" s="374" t="s">
        <v>4107</v>
      </c>
      <c r="C3715" s="375" t="s">
        <v>731</v>
      </c>
      <c r="D3715" s="376">
        <v>9.41</v>
      </c>
    </row>
    <row r="3716" spans="1:4">
      <c r="A3716" s="373">
        <v>11711</v>
      </c>
      <c r="B3716" s="374" t="s">
        <v>4108</v>
      </c>
      <c r="C3716" s="375" t="s">
        <v>731</v>
      </c>
      <c r="D3716" s="376">
        <v>11</v>
      </c>
    </row>
    <row r="3717" spans="1:4">
      <c r="A3717" s="373">
        <v>11741</v>
      </c>
      <c r="B3717" s="374" t="s">
        <v>4109</v>
      </c>
      <c r="C3717" s="375" t="s">
        <v>731</v>
      </c>
      <c r="D3717" s="376">
        <v>11.98</v>
      </c>
    </row>
    <row r="3718" spans="1:4" ht="30">
      <c r="A3718" s="373">
        <v>11745</v>
      </c>
      <c r="B3718" s="374" t="s">
        <v>4110</v>
      </c>
      <c r="C3718" s="375" t="s">
        <v>731</v>
      </c>
      <c r="D3718" s="376">
        <v>15.79</v>
      </c>
    </row>
    <row r="3719" spans="1:4">
      <c r="A3719" s="373">
        <v>11743</v>
      </c>
      <c r="B3719" s="374" t="s">
        <v>4111</v>
      </c>
      <c r="C3719" s="375" t="s">
        <v>731</v>
      </c>
      <c r="D3719" s="376">
        <v>10.06</v>
      </c>
    </row>
    <row r="3720" spans="1:4">
      <c r="A3720" s="373">
        <v>40985</v>
      </c>
      <c r="B3720" s="374" t="s">
        <v>4112</v>
      </c>
      <c r="C3720" s="375" t="s">
        <v>872</v>
      </c>
      <c r="D3720" s="376">
        <v>2408.92</v>
      </c>
    </row>
    <row r="3721" spans="1:4">
      <c r="A3721" s="373">
        <v>44502</v>
      </c>
      <c r="B3721" s="374" t="s">
        <v>4113</v>
      </c>
      <c r="C3721" s="375" t="s">
        <v>870</v>
      </c>
      <c r="D3721" s="376">
        <v>13.75</v>
      </c>
    </row>
    <row r="3722" spans="1:4">
      <c r="A3722" s="373">
        <v>1088</v>
      </c>
      <c r="B3722" s="374" t="s">
        <v>4114</v>
      </c>
      <c r="C3722" s="375" t="s">
        <v>731</v>
      </c>
      <c r="D3722" s="376">
        <v>35.869999999999997</v>
      </c>
    </row>
    <row r="3723" spans="1:4">
      <c r="A3723" s="373">
        <v>1087</v>
      </c>
      <c r="B3723" s="374" t="s">
        <v>4115</v>
      </c>
      <c r="C3723" s="375" t="s">
        <v>731</v>
      </c>
      <c r="D3723" s="376">
        <v>44.8</v>
      </c>
    </row>
    <row r="3724" spans="1:4">
      <c r="A3724" s="373">
        <v>38777</v>
      </c>
      <c r="B3724" s="374" t="s">
        <v>4116</v>
      </c>
      <c r="C3724" s="375" t="s">
        <v>731</v>
      </c>
      <c r="D3724" s="376">
        <v>89.23</v>
      </c>
    </row>
    <row r="3725" spans="1:4">
      <c r="A3725" s="373">
        <v>1086</v>
      </c>
      <c r="B3725" s="374" t="s">
        <v>4117</v>
      </c>
      <c r="C3725" s="375" t="s">
        <v>731</v>
      </c>
      <c r="D3725" s="376">
        <v>47.09</v>
      </c>
    </row>
    <row r="3726" spans="1:4">
      <c r="A3726" s="373">
        <v>1079</v>
      </c>
      <c r="B3726" s="374" t="s">
        <v>4118</v>
      </c>
      <c r="C3726" s="375" t="s">
        <v>731</v>
      </c>
      <c r="D3726" s="376">
        <v>48.68</v>
      </c>
    </row>
    <row r="3727" spans="1:4" ht="30">
      <c r="A3727" s="373">
        <v>39374</v>
      </c>
      <c r="B3727" s="374" t="s">
        <v>4119</v>
      </c>
      <c r="C3727" s="375" t="s">
        <v>731</v>
      </c>
      <c r="D3727" s="376">
        <v>142.5</v>
      </c>
    </row>
    <row r="3728" spans="1:4">
      <c r="A3728" s="373">
        <v>1082</v>
      </c>
      <c r="B3728" s="374" t="s">
        <v>4120</v>
      </c>
      <c r="C3728" s="375" t="s">
        <v>731</v>
      </c>
      <c r="D3728" s="376">
        <v>306.01</v>
      </c>
    </row>
    <row r="3729" spans="1:4">
      <c r="A3729" s="373">
        <v>12316</v>
      </c>
      <c r="B3729" s="374" t="s">
        <v>4121</v>
      </c>
      <c r="C3729" s="375" t="s">
        <v>731</v>
      </c>
      <c r="D3729" s="376">
        <v>140.25</v>
      </c>
    </row>
    <row r="3730" spans="1:4">
      <c r="A3730" s="373">
        <v>12317</v>
      </c>
      <c r="B3730" s="374" t="s">
        <v>4122</v>
      </c>
      <c r="C3730" s="375" t="s">
        <v>731</v>
      </c>
      <c r="D3730" s="376">
        <v>167.25</v>
      </c>
    </row>
    <row r="3731" spans="1:4">
      <c r="A3731" s="373">
        <v>12318</v>
      </c>
      <c r="B3731" s="374" t="s">
        <v>4123</v>
      </c>
      <c r="C3731" s="375" t="s">
        <v>731</v>
      </c>
      <c r="D3731" s="376">
        <v>192.68</v>
      </c>
    </row>
    <row r="3732" spans="1:4">
      <c r="A3732" s="373">
        <v>5104</v>
      </c>
      <c r="B3732" s="374" t="s">
        <v>4124</v>
      </c>
      <c r="C3732" s="375" t="s">
        <v>779</v>
      </c>
      <c r="D3732" s="376">
        <v>73.319999999999993</v>
      </c>
    </row>
    <row r="3733" spans="1:4">
      <c r="A3733" s="373">
        <v>44530</v>
      </c>
      <c r="B3733" s="374" t="s">
        <v>4125</v>
      </c>
      <c r="C3733" s="375" t="s">
        <v>731</v>
      </c>
      <c r="D3733" s="376">
        <v>67.36</v>
      </c>
    </row>
    <row r="3734" spans="1:4">
      <c r="A3734" s="373">
        <v>2710</v>
      </c>
      <c r="B3734" s="374" t="s">
        <v>4126</v>
      </c>
      <c r="C3734" s="375" t="s">
        <v>731</v>
      </c>
      <c r="D3734" s="376">
        <v>53.8</v>
      </c>
    </row>
    <row r="3735" spans="1:4">
      <c r="A3735" s="373">
        <v>14575</v>
      </c>
      <c r="B3735" s="374" t="s">
        <v>4127</v>
      </c>
      <c r="C3735" s="375" t="s">
        <v>731</v>
      </c>
      <c r="D3735" s="376">
        <v>5982591.8200000003</v>
      </c>
    </row>
    <row r="3736" spans="1:4">
      <c r="A3736" s="373">
        <v>20043</v>
      </c>
      <c r="B3736" s="374" t="s">
        <v>13916</v>
      </c>
      <c r="C3736" s="375" t="s">
        <v>731</v>
      </c>
      <c r="D3736" s="376">
        <v>10.27</v>
      </c>
    </row>
    <row r="3737" spans="1:4">
      <c r="A3737" s="373">
        <v>20044</v>
      </c>
      <c r="B3737" s="374" t="s">
        <v>13917</v>
      </c>
      <c r="C3737" s="375" t="s">
        <v>731</v>
      </c>
      <c r="D3737" s="376">
        <v>11.91</v>
      </c>
    </row>
    <row r="3738" spans="1:4">
      <c r="A3738" s="373">
        <v>20042</v>
      </c>
      <c r="B3738" s="374" t="s">
        <v>13918</v>
      </c>
      <c r="C3738" s="375" t="s">
        <v>731</v>
      </c>
      <c r="D3738" s="376">
        <v>8.91</v>
      </c>
    </row>
    <row r="3739" spans="1:4">
      <c r="A3739" s="373">
        <v>20046</v>
      </c>
      <c r="B3739" s="374" t="s">
        <v>13919</v>
      </c>
      <c r="C3739" s="375" t="s">
        <v>731</v>
      </c>
      <c r="D3739" s="376">
        <v>21.09</v>
      </c>
    </row>
    <row r="3740" spans="1:4">
      <c r="A3740" s="373">
        <v>20047</v>
      </c>
      <c r="B3740" s="374" t="s">
        <v>13920</v>
      </c>
      <c r="C3740" s="375" t="s">
        <v>731</v>
      </c>
      <c r="D3740" s="376">
        <v>63.24</v>
      </c>
    </row>
    <row r="3741" spans="1:4">
      <c r="A3741" s="373">
        <v>20045</v>
      </c>
      <c r="B3741" s="374" t="s">
        <v>13921</v>
      </c>
      <c r="C3741" s="375" t="s">
        <v>731</v>
      </c>
      <c r="D3741" s="376">
        <v>10.67</v>
      </c>
    </row>
    <row r="3742" spans="1:4" ht="30">
      <c r="A3742" s="373">
        <v>20972</v>
      </c>
      <c r="B3742" s="374" t="s">
        <v>4128</v>
      </c>
      <c r="C3742" s="375" t="s">
        <v>731</v>
      </c>
      <c r="D3742" s="376">
        <v>178.57</v>
      </c>
    </row>
    <row r="3743" spans="1:4">
      <c r="A3743" s="373">
        <v>11321</v>
      </c>
      <c r="B3743" s="374" t="s">
        <v>4129</v>
      </c>
      <c r="C3743" s="375" t="s">
        <v>731</v>
      </c>
      <c r="D3743" s="376">
        <v>31.09</v>
      </c>
    </row>
    <row r="3744" spans="1:4">
      <c r="A3744" s="373">
        <v>11323</v>
      </c>
      <c r="B3744" s="374" t="s">
        <v>4130</v>
      </c>
      <c r="C3744" s="375" t="s">
        <v>731</v>
      </c>
      <c r="D3744" s="376">
        <v>35.76</v>
      </c>
    </row>
    <row r="3745" spans="1:4">
      <c r="A3745" s="373">
        <v>20327</v>
      </c>
      <c r="B3745" s="374" t="s">
        <v>4131</v>
      </c>
      <c r="C3745" s="375" t="s">
        <v>731</v>
      </c>
      <c r="D3745" s="376">
        <v>20.29</v>
      </c>
    </row>
    <row r="3746" spans="1:4" ht="45">
      <c r="A3746" s="373">
        <v>13390</v>
      </c>
      <c r="B3746" s="374" t="s">
        <v>4132</v>
      </c>
      <c r="C3746" s="375" t="s">
        <v>731</v>
      </c>
      <c r="D3746" s="376">
        <v>177</v>
      </c>
    </row>
    <row r="3747" spans="1:4">
      <c r="A3747" s="373">
        <v>6034</v>
      </c>
      <c r="B3747" s="374" t="s">
        <v>4133</v>
      </c>
      <c r="C3747" s="375" t="s">
        <v>731</v>
      </c>
      <c r="D3747" s="376">
        <v>11.9</v>
      </c>
    </row>
    <row r="3748" spans="1:4">
      <c r="A3748" s="373">
        <v>6036</v>
      </c>
      <c r="B3748" s="374" t="s">
        <v>4134</v>
      </c>
      <c r="C3748" s="375" t="s">
        <v>731</v>
      </c>
      <c r="D3748" s="376">
        <v>16.21</v>
      </c>
    </row>
    <row r="3749" spans="1:4">
      <c r="A3749" s="373">
        <v>6031</v>
      </c>
      <c r="B3749" s="374" t="s">
        <v>4135</v>
      </c>
      <c r="C3749" s="375" t="s">
        <v>731</v>
      </c>
      <c r="D3749" s="376">
        <v>19.05</v>
      </c>
    </row>
    <row r="3750" spans="1:4">
      <c r="A3750" s="373">
        <v>6029</v>
      </c>
      <c r="B3750" s="374" t="s">
        <v>4136</v>
      </c>
      <c r="C3750" s="375" t="s">
        <v>731</v>
      </c>
      <c r="D3750" s="376">
        <v>19.25</v>
      </c>
    </row>
    <row r="3751" spans="1:4">
      <c r="A3751" s="373">
        <v>6033</v>
      </c>
      <c r="B3751" s="374" t="s">
        <v>4137</v>
      </c>
      <c r="C3751" s="375" t="s">
        <v>731</v>
      </c>
      <c r="D3751" s="376">
        <v>25.37</v>
      </c>
    </row>
    <row r="3752" spans="1:4">
      <c r="A3752" s="373">
        <v>11672</v>
      </c>
      <c r="B3752" s="374" t="s">
        <v>4138</v>
      </c>
      <c r="C3752" s="375" t="s">
        <v>731</v>
      </c>
      <c r="D3752" s="376">
        <v>55.19</v>
      </c>
    </row>
    <row r="3753" spans="1:4">
      <c r="A3753" s="373">
        <v>11669</v>
      </c>
      <c r="B3753" s="374" t="s">
        <v>4139</v>
      </c>
      <c r="C3753" s="375" t="s">
        <v>731</v>
      </c>
      <c r="D3753" s="376">
        <v>52.56</v>
      </c>
    </row>
    <row r="3754" spans="1:4">
      <c r="A3754" s="373">
        <v>11670</v>
      </c>
      <c r="B3754" s="374" t="s">
        <v>4140</v>
      </c>
      <c r="C3754" s="375" t="s">
        <v>731</v>
      </c>
      <c r="D3754" s="376">
        <v>20.13</v>
      </c>
    </row>
    <row r="3755" spans="1:4">
      <c r="A3755" s="373">
        <v>20055</v>
      </c>
      <c r="B3755" s="374" t="s">
        <v>4141</v>
      </c>
      <c r="C3755" s="375" t="s">
        <v>731</v>
      </c>
      <c r="D3755" s="376">
        <v>39.369999999999997</v>
      </c>
    </row>
    <row r="3756" spans="1:4">
      <c r="A3756" s="373">
        <v>11671</v>
      </c>
      <c r="B3756" s="374" t="s">
        <v>4142</v>
      </c>
      <c r="C3756" s="375" t="s">
        <v>731</v>
      </c>
      <c r="D3756" s="376">
        <v>84.47</v>
      </c>
    </row>
    <row r="3757" spans="1:4">
      <c r="A3757" s="373">
        <v>6032</v>
      </c>
      <c r="B3757" s="374" t="s">
        <v>4143</v>
      </c>
      <c r="C3757" s="375" t="s">
        <v>731</v>
      </c>
      <c r="D3757" s="376">
        <v>24.13</v>
      </c>
    </row>
    <row r="3758" spans="1:4">
      <c r="A3758" s="373">
        <v>11673</v>
      </c>
      <c r="B3758" s="374" t="s">
        <v>4144</v>
      </c>
      <c r="C3758" s="375" t="s">
        <v>731</v>
      </c>
      <c r="D3758" s="376">
        <v>19</v>
      </c>
    </row>
    <row r="3759" spans="1:4">
      <c r="A3759" s="373">
        <v>11674</v>
      </c>
      <c r="B3759" s="374" t="s">
        <v>4145</v>
      </c>
      <c r="C3759" s="375" t="s">
        <v>731</v>
      </c>
      <c r="D3759" s="376">
        <v>24.47</v>
      </c>
    </row>
    <row r="3760" spans="1:4">
      <c r="A3760" s="373">
        <v>11675</v>
      </c>
      <c r="B3760" s="374" t="s">
        <v>4146</v>
      </c>
      <c r="C3760" s="375" t="s">
        <v>731</v>
      </c>
      <c r="D3760" s="376">
        <v>38.840000000000003</v>
      </c>
    </row>
    <row r="3761" spans="1:4">
      <c r="A3761" s="373">
        <v>11676</v>
      </c>
      <c r="B3761" s="374" t="s">
        <v>4147</v>
      </c>
      <c r="C3761" s="375" t="s">
        <v>731</v>
      </c>
      <c r="D3761" s="376">
        <v>51.95</v>
      </c>
    </row>
    <row r="3762" spans="1:4">
      <c r="A3762" s="373">
        <v>11677</v>
      </c>
      <c r="B3762" s="374" t="s">
        <v>4148</v>
      </c>
      <c r="C3762" s="375" t="s">
        <v>731</v>
      </c>
      <c r="D3762" s="376">
        <v>53.65</v>
      </c>
    </row>
    <row r="3763" spans="1:4">
      <c r="A3763" s="373">
        <v>11678</v>
      </c>
      <c r="B3763" s="374" t="s">
        <v>4149</v>
      </c>
      <c r="C3763" s="375" t="s">
        <v>731</v>
      </c>
      <c r="D3763" s="376">
        <v>98.26</v>
      </c>
    </row>
    <row r="3764" spans="1:4">
      <c r="A3764" s="373">
        <v>6038</v>
      </c>
      <c r="B3764" s="374" t="s">
        <v>4150</v>
      </c>
      <c r="C3764" s="375" t="s">
        <v>731</v>
      </c>
      <c r="D3764" s="376">
        <v>6.23</v>
      </c>
    </row>
    <row r="3765" spans="1:4">
      <c r="A3765" s="373">
        <v>11718</v>
      </c>
      <c r="B3765" s="374" t="s">
        <v>4151</v>
      </c>
      <c r="C3765" s="375" t="s">
        <v>731</v>
      </c>
      <c r="D3765" s="376">
        <v>17.77</v>
      </c>
    </row>
    <row r="3766" spans="1:4">
      <c r="A3766" s="373">
        <v>6037</v>
      </c>
      <c r="B3766" s="374" t="s">
        <v>4152</v>
      </c>
      <c r="C3766" s="375" t="s">
        <v>731</v>
      </c>
      <c r="D3766" s="376">
        <v>12.97</v>
      </c>
    </row>
    <row r="3767" spans="1:4">
      <c r="A3767" s="373">
        <v>11719</v>
      </c>
      <c r="B3767" s="374" t="s">
        <v>4153</v>
      </c>
      <c r="C3767" s="375" t="s">
        <v>731</v>
      </c>
      <c r="D3767" s="376">
        <v>14.42</v>
      </c>
    </row>
    <row r="3768" spans="1:4">
      <c r="A3768" s="373">
        <v>6019</v>
      </c>
      <c r="B3768" s="374" t="s">
        <v>4154</v>
      </c>
      <c r="C3768" s="375" t="s">
        <v>731</v>
      </c>
      <c r="D3768" s="376">
        <v>55.64</v>
      </c>
    </row>
    <row r="3769" spans="1:4">
      <c r="A3769" s="373">
        <v>6010</v>
      </c>
      <c r="B3769" s="374" t="s">
        <v>4155</v>
      </c>
      <c r="C3769" s="375" t="s">
        <v>731</v>
      </c>
      <c r="D3769" s="376">
        <v>95.74</v>
      </c>
    </row>
    <row r="3770" spans="1:4">
      <c r="A3770" s="373">
        <v>6017</v>
      </c>
      <c r="B3770" s="374" t="s">
        <v>4156</v>
      </c>
      <c r="C3770" s="375" t="s">
        <v>731</v>
      </c>
      <c r="D3770" s="376">
        <v>75.83</v>
      </c>
    </row>
    <row r="3771" spans="1:4">
      <c r="A3771" s="373">
        <v>6020</v>
      </c>
      <c r="B3771" s="374" t="s">
        <v>4157</v>
      </c>
      <c r="C3771" s="375" t="s">
        <v>731</v>
      </c>
      <c r="D3771" s="376">
        <v>33.42</v>
      </c>
    </row>
    <row r="3772" spans="1:4">
      <c r="A3772" s="373">
        <v>6028</v>
      </c>
      <c r="B3772" s="374" t="s">
        <v>4158</v>
      </c>
      <c r="C3772" s="375" t="s">
        <v>731</v>
      </c>
      <c r="D3772" s="376">
        <v>133.35</v>
      </c>
    </row>
    <row r="3773" spans="1:4">
      <c r="A3773" s="373">
        <v>6011</v>
      </c>
      <c r="B3773" s="374" t="s">
        <v>4159</v>
      </c>
      <c r="C3773" s="375" t="s">
        <v>731</v>
      </c>
      <c r="D3773" s="376">
        <v>276.56</v>
      </c>
    </row>
    <row r="3774" spans="1:4">
      <c r="A3774" s="373">
        <v>6012</v>
      </c>
      <c r="B3774" s="374" t="s">
        <v>4160</v>
      </c>
      <c r="C3774" s="375" t="s">
        <v>731</v>
      </c>
      <c r="D3774" s="376">
        <v>334.83</v>
      </c>
    </row>
    <row r="3775" spans="1:4">
      <c r="A3775" s="373">
        <v>6016</v>
      </c>
      <c r="B3775" s="374" t="s">
        <v>4161</v>
      </c>
      <c r="C3775" s="375" t="s">
        <v>731</v>
      </c>
      <c r="D3775" s="376">
        <v>35.25</v>
      </c>
    </row>
    <row r="3776" spans="1:4">
      <c r="A3776" s="373">
        <v>6027</v>
      </c>
      <c r="B3776" s="374" t="s">
        <v>4162</v>
      </c>
      <c r="C3776" s="375" t="s">
        <v>731</v>
      </c>
      <c r="D3776" s="376">
        <v>697.66</v>
      </c>
    </row>
    <row r="3777" spans="1:4">
      <c r="A3777" s="373">
        <v>6013</v>
      </c>
      <c r="B3777" s="374" t="s">
        <v>4163</v>
      </c>
      <c r="C3777" s="375" t="s">
        <v>731</v>
      </c>
      <c r="D3777" s="376">
        <v>105.27</v>
      </c>
    </row>
    <row r="3778" spans="1:4" ht="30">
      <c r="A3778" s="373">
        <v>6015</v>
      </c>
      <c r="B3778" s="374" t="s">
        <v>4164</v>
      </c>
      <c r="C3778" s="375" t="s">
        <v>731</v>
      </c>
      <c r="D3778" s="376">
        <v>153.09</v>
      </c>
    </row>
    <row r="3779" spans="1:4" ht="30">
      <c r="A3779" s="373">
        <v>6014</v>
      </c>
      <c r="B3779" s="374" t="s">
        <v>4165</v>
      </c>
      <c r="C3779" s="375" t="s">
        <v>731</v>
      </c>
      <c r="D3779" s="376">
        <v>146.37</v>
      </c>
    </row>
    <row r="3780" spans="1:4" ht="30">
      <c r="A3780" s="373">
        <v>6006</v>
      </c>
      <c r="B3780" s="374" t="s">
        <v>4166</v>
      </c>
      <c r="C3780" s="375" t="s">
        <v>731</v>
      </c>
      <c r="D3780" s="376">
        <v>76.23</v>
      </c>
    </row>
    <row r="3781" spans="1:4" ht="30">
      <c r="A3781" s="373">
        <v>6005</v>
      </c>
      <c r="B3781" s="374" t="s">
        <v>4167</v>
      </c>
      <c r="C3781" s="375" t="s">
        <v>731</v>
      </c>
      <c r="D3781" s="376">
        <v>86</v>
      </c>
    </row>
    <row r="3782" spans="1:4">
      <c r="A3782" s="373">
        <v>11756</v>
      </c>
      <c r="B3782" s="374" t="s">
        <v>4168</v>
      </c>
      <c r="C3782" s="375" t="s">
        <v>731</v>
      </c>
      <c r="D3782" s="376">
        <v>41.07</v>
      </c>
    </row>
    <row r="3783" spans="1:4" ht="45">
      <c r="A3783" s="373">
        <v>10904</v>
      </c>
      <c r="B3783" s="374" t="s">
        <v>4169</v>
      </c>
      <c r="C3783" s="375" t="s">
        <v>731</v>
      </c>
      <c r="D3783" s="376">
        <v>250</v>
      </c>
    </row>
    <row r="3784" spans="1:4">
      <c r="A3784" s="373">
        <v>11752</v>
      </c>
      <c r="B3784" s="374" t="s">
        <v>4170</v>
      </c>
      <c r="C3784" s="375" t="s">
        <v>731</v>
      </c>
      <c r="D3784" s="376">
        <v>23.68</v>
      </c>
    </row>
    <row r="3785" spans="1:4">
      <c r="A3785" s="373">
        <v>11753</v>
      </c>
      <c r="B3785" s="374" t="s">
        <v>4171</v>
      </c>
      <c r="C3785" s="375" t="s">
        <v>731</v>
      </c>
      <c r="D3785" s="376">
        <v>28.27</v>
      </c>
    </row>
    <row r="3786" spans="1:4" ht="30">
      <c r="A3786" s="373">
        <v>6021</v>
      </c>
      <c r="B3786" s="374" t="s">
        <v>4172</v>
      </c>
      <c r="C3786" s="375" t="s">
        <v>731</v>
      </c>
      <c r="D3786" s="376">
        <v>78.47</v>
      </c>
    </row>
    <row r="3787" spans="1:4" ht="30">
      <c r="A3787" s="373">
        <v>6024</v>
      </c>
      <c r="B3787" s="374" t="s">
        <v>4173</v>
      </c>
      <c r="C3787" s="375" t="s">
        <v>731</v>
      </c>
      <c r="D3787" s="376">
        <v>81.11</v>
      </c>
    </row>
    <row r="3788" spans="1:4">
      <c r="A3788" s="373">
        <v>38379</v>
      </c>
      <c r="B3788" s="374" t="s">
        <v>4174</v>
      </c>
      <c r="C3788" s="375" t="s">
        <v>733</v>
      </c>
      <c r="D3788" s="376">
        <v>45.69</v>
      </c>
    </row>
    <row r="3789" spans="1:4" ht="30">
      <c r="A3789" s="373">
        <v>13897</v>
      </c>
      <c r="B3789" s="374" t="s">
        <v>4175</v>
      </c>
      <c r="C3789" s="375" t="s">
        <v>731</v>
      </c>
      <c r="D3789" s="376">
        <v>7016.57</v>
      </c>
    </row>
    <row r="3790" spans="1:4">
      <c r="A3790" s="373">
        <v>10640</v>
      </c>
      <c r="B3790" s="374" t="s">
        <v>4176</v>
      </c>
      <c r="C3790" s="375" t="s">
        <v>731</v>
      </c>
      <c r="D3790" s="376">
        <v>15196.43</v>
      </c>
    </row>
    <row r="3791" spans="1:4">
      <c r="A3791" s="373">
        <v>34357</v>
      </c>
      <c r="B3791" s="374" t="s">
        <v>4177</v>
      </c>
      <c r="C3791" s="375" t="s">
        <v>779</v>
      </c>
      <c r="D3791" s="376">
        <v>4.28</v>
      </c>
    </row>
    <row r="3792" spans="1:4">
      <c r="A3792" s="373">
        <v>37329</v>
      </c>
      <c r="B3792" s="374" t="s">
        <v>4178</v>
      </c>
      <c r="C3792" s="375" t="s">
        <v>779</v>
      </c>
      <c r="D3792" s="376">
        <v>90.28</v>
      </c>
    </row>
    <row r="3793" spans="1:4">
      <c r="A3793" s="373">
        <v>2510</v>
      </c>
      <c r="B3793" s="374" t="s">
        <v>4179</v>
      </c>
      <c r="C3793" s="375" t="s">
        <v>731</v>
      </c>
      <c r="D3793" s="376">
        <v>44.33</v>
      </c>
    </row>
    <row r="3794" spans="1:4" ht="30">
      <c r="A3794" s="373">
        <v>12359</v>
      </c>
      <c r="B3794" s="374" t="s">
        <v>4180</v>
      </c>
      <c r="C3794" s="375" t="s">
        <v>731</v>
      </c>
      <c r="D3794" s="376">
        <v>95.89</v>
      </c>
    </row>
    <row r="3795" spans="1:4">
      <c r="A3795" s="373">
        <v>7353</v>
      </c>
      <c r="B3795" s="374" t="s">
        <v>4181</v>
      </c>
      <c r="C3795" s="375" t="s">
        <v>781</v>
      </c>
      <c r="D3795" s="376">
        <v>29.64</v>
      </c>
    </row>
    <row r="3796" spans="1:4">
      <c r="A3796" s="373">
        <v>36144</v>
      </c>
      <c r="B3796" s="374" t="s">
        <v>4182</v>
      </c>
      <c r="C3796" s="375" t="s">
        <v>731</v>
      </c>
      <c r="D3796" s="376">
        <v>1.68</v>
      </c>
    </row>
    <row r="3797" spans="1:4">
      <c r="A3797" s="373">
        <v>10518</v>
      </c>
      <c r="B3797" s="374" t="s">
        <v>4183</v>
      </c>
      <c r="C3797" s="375" t="s">
        <v>731</v>
      </c>
      <c r="D3797" s="376">
        <v>132.07</v>
      </c>
    </row>
    <row r="3798" spans="1:4" ht="45">
      <c r="A3798" s="373">
        <v>36530</v>
      </c>
      <c r="B3798" s="374" t="s">
        <v>4184</v>
      </c>
      <c r="C3798" s="375" t="s">
        <v>731</v>
      </c>
      <c r="D3798" s="376">
        <v>448990.23</v>
      </c>
    </row>
    <row r="3799" spans="1:4" ht="60">
      <c r="A3799" s="373">
        <v>6046</v>
      </c>
      <c r="B3799" s="374" t="s">
        <v>4185</v>
      </c>
      <c r="C3799" s="375" t="s">
        <v>731</v>
      </c>
      <c r="D3799" s="376">
        <v>487000</v>
      </c>
    </row>
    <row r="3800" spans="1:4" ht="45">
      <c r="A3800" s="373">
        <v>36531</v>
      </c>
      <c r="B3800" s="374" t="s">
        <v>4186</v>
      </c>
      <c r="C3800" s="375" t="s">
        <v>731</v>
      </c>
      <c r="D3800" s="376">
        <v>504817.04</v>
      </c>
    </row>
    <row r="3801" spans="1:4" ht="30">
      <c r="A3801" s="373">
        <v>34684</v>
      </c>
      <c r="B3801" s="374" t="s">
        <v>4187</v>
      </c>
      <c r="C3801" s="375" t="s">
        <v>732</v>
      </c>
      <c r="D3801" s="376">
        <v>283.82</v>
      </c>
    </row>
    <row r="3802" spans="1:4" ht="30">
      <c r="A3802" s="373">
        <v>34683</v>
      </c>
      <c r="B3802" s="374" t="s">
        <v>4188</v>
      </c>
      <c r="C3802" s="375" t="s">
        <v>732</v>
      </c>
      <c r="D3802" s="376">
        <v>177.39</v>
      </c>
    </row>
    <row r="3803" spans="1:4" ht="30">
      <c r="A3803" s="373">
        <v>533</v>
      </c>
      <c r="B3803" s="374" t="s">
        <v>4189</v>
      </c>
      <c r="C3803" s="375" t="s">
        <v>732</v>
      </c>
      <c r="D3803" s="376">
        <v>24.1</v>
      </c>
    </row>
    <row r="3804" spans="1:4" ht="30">
      <c r="A3804" s="373">
        <v>10515</v>
      </c>
      <c r="B3804" s="374" t="s">
        <v>4190</v>
      </c>
      <c r="C3804" s="375" t="s">
        <v>732</v>
      </c>
      <c r="D3804" s="376">
        <v>45.48</v>
      </c>
    </row>
    <row r="3805" spans="1:4" ht="30">
      <c r="A3805" s="373">
        <v>536</v>
      </c>
      <c r="B3805" s="374" t="s">
        <v>4191</v>
      </c>
      <c r="C3805" s="375" t="s">
        <v>732</v>
      </c>
      <c r="D3805" s="376">
        <v>32.9</v>
      </c>
    </row>
    <row r="3806" spans="1:4">
      <c r="A3806" s="373">
        <v>153</v>
      </c>
      <c r="B3806" s="374" t="s">
        <v>4192</v>
      </c>
      <c r="C3806" s="375" t="s">
        <v>781</v>
      </c>
      <c r="D3806" s="376">
        <v>87.4</v>
      </c>
    </row>
    <row r="3807" spans="1:4" ht="30">
      <c r="A3807" s="373">
        <v>34682</v>
      </c>
      <c r="B3807" s="374" t="s">
        <v>4193</v>
      </c>
      <c r="C3807" s="375" t="s">
        <v>732</v>
      </c>
      <c r="D3807" s="376">
        <v>135.65</v>
      </c>
    </row>
    <row r="3808" spans="1:4">
      <c r="A3808" s="373">
        <v>20205</v>
      </c>
      <c r="B3808" s="374" t="s">
        <v>4194</v>
      </c>
      <c r="C3808" s="375" t="s">
        <v>733</v>
      </c>
      <c r="D3808" s="376">
        <v>4.4000000000000004</v>
      </c>
    </row>
    <row r="3809" spans="1:4" ht="30">
      <c r="A3809" s="373">
        <v>4412</v>
      </c>
      <c r="B3809" s="374" t="s">
        <v>4195</v>
      </c>
      <c r="C3809" s="375" t="s">
        <v>733</v>
      </c>
      <c r="D3809" s="376">
        <v>2.64</v>
      </c>
    </row>
    <row r="3810" spans="1:4" ht="30">
      <c r="A3810" s="373">
        <v>4408</v>
      </c>
      <c r="B3810" s="374" t="s">
        <v>4196</v>
      </c>
      <c r="C3810" s="375" t="s">
        <v>733</v>
      </c>
      <c r="D3810" s="376">
        <v>3.29</v>
      </c>
    </row>
    <row r="3811" spans="1:4">
      <c r="A3811" s="373">
        <v>36250</v>
      </c>
      <c r="B3811" s="374" t="s">
        <v>4197</v>
      </c>
      <c r="C3811" s="375" t="s">
        <v>733</v>
      </c>
      <c r="D3811" s="376">
        <v>4.83</v>
      </c>
    </row>
    <row r="3812" spans="1:4">
      <c r="A3812" s="373">
        <v>10857</v>
      </c>
      <c r="B3812" s="374" t="s">
        <v>4198</v>
      </c>
      <c r="C3812" s="375" t="s">
        <v>733</v>
      </c>
      <c r="D3812" s="376">
        <v>19.48</v>
      </c>
    </row>
    <row r="3813" spans="1:4">
      <c r="A3813" s="373">
        <v>4803</v>
      </c>
      <c r="B3813" s="374" t="s">
        <v>4199</v>
      </c>
      <c r="C3813" s="375" t="s">
        <v>733</v>
      </c>
      <c r="D3813" s="376">
        <v>34.76</v>
      </c>
    </row>
    <row r="3814" spans="1:4" ht="30">
      <c r="A3814" s="373">
        <v>6186</v>
      </c>
      <c r="B3814" s="374" t="s">
        <v>4200</v>
      </c>
      <c r="C3814" s="375" t="s">
        <v>733</v>
      </c>
      <c r="D3814" s="376">
        <v>12.5</v>
      </c>
    </row>
    <row r="3815" spans="1:4">
      <c r="A3815" s="373">
        <v>4829</v>
      </c>
      <c r="B3815" s="374" t="s">
        <v>4201</v>
      </c>
      <c r="C3815" s="375" t="s">
        <v>733</v>
      </c>
      <c r="D3815" s="376">
        <v>59.52</v>
      </c>
    </row>
    <row r="3816" spans="1:4">
      <c r="A3816" s="373">
        <v>39829</v>
      </c>
      <c r="B3816" s="374" t="s">
        <v>4202</v>
      </c>
      <c r="C3816" s="375" t="s">
        <v>733</v>
      </c>
      <c r="D3816" s="376">
        <v>31.38</v>
      </c>
    </row>
    <row r="3817" spans="1:4" ht="30">
      <c r="A3817" s="373">
        <v>20231</v>
      </c>
      <c r="B3817" s="374" t="s">
        <v>4203</v>
      </c>
      <c r="C3817" s="375" t="s">
        <v>733</v>
      </c>
      <c r="D3817" s="376">
        <v>61.02</v>
      </c>
    </row>
    <row r="3818" spans="1:4">
      <c r="A3818" s="373">
        <v>4804</v>
      </c>
      <c r="B3818" s="374" t="s">
        <v>4204</v>
      </c>
      <c r="C3818" s="375" t="s">
        <v>733</v>
      </c>
      <c r="D3818" s="376">
        <v>26.68</v>
      </c>
    </row>
    <row r="3819" spans="1:4">
      <c r="A3819" s="373">
        <v>34680</v>
      </c>
      <c r="B3819" s="374" t="s">
        <v>4205</v>
      </c>
      <c r="C3819" s="375" t="s">
        <v>733</v>
      </c>
      <c r="D3819" s="376">
        <v>41.73</v>
      </c>
    </row>
    <row r="3820" spans="1:4" ht="30">
      <c r="A3820" s="373">
        <v>11573</v>
      </c>
      <c r="B3820" s="374" t="s">
        <v>4206</v>
      </c>
      <c r="C3820" s="375" t="s">
        <v>731</v>
      </c>
      <c r="D3820" s="376">
        <v>5.81</v>
      </c>
    </row>
    <row r="3821" spans="1:4">
      <c r="A3821" s="373">
        <v>38401</v>
      </c>
      <c r="B3821" s="374" t="s">
        <v>4207</v>
      </c>
      <c r="C3821" s="375" t="s">
        <v>731</v>
      </c>
      <c r="D3821" s="376">
        <v>16.13</v>
      </c>
    </row>
    <row r="3822" spans="1:4" ht="30">
      <c r="A3822" s="373">
        <v>11575</v>
      </c>
      <c r="B3822" s="374" t="s">
        <v>4208</v>
      </c>
      <c r="C3822" s="375" t="s">
        <v>731</v>
      </c>
      <c r="D3822" s="376">
        <v>56.02</v>
      </c>
    </row>
    <row r="3823" spans="1:4" ht="30">
      <c r="A3823" s="373">
        <v>38179</v>
      </c>
      <c r="B3823" s="374" t="s">
        <v>4209</v>
      </c>
      <c r="C3823" s="375" t="s">
        <v>731</v>
      </c>
      <c r="D3823" s="376">
        <v>46.32</v>
      </c>
    </row>
    <row r="3824" spans="1:4" ht="30">
      <c r="A3824" s="373">
        <v>20256</v>
      </c>
      <c r="B3824" s="374" t="s">
        <v>4210</v>
      </c>
      <c r="C3824" s="375" t="s">
        <v>731</v>
      </c>
      <c r="D3824" s="376">
        <v>0.47</v>
      </c>
    </row>
    <row r="3825" spans="1:4" ht="30">
      <c r="A3825" s="373">
        <v>14511</v>
      </c>
      <c r="B3825" s="374" t="s">
        <v>4211</v>
      </c>
      <c r="C3825" s="375" t="s">
        <v>731</v>
      </c>
      <c r="D3825" s="376">
        <v>1058862.6000000001</v>
      </c>
    </row>
    <row r="3826" spans="1:4" ht="30">
      <c r="A3826" s="373">
        <v>10642</v>
      </c>
      <c r="B3826" s="374" t="s">
        <v>4212</v>
      </c>
      <c r="C3826" s="375" t="s">
        <v>731</v>
      </c>
      <c r="D3826" s="376">
        <v>997500</v>
      </c>
    </row>
    <row r="3827" spans="1:4" ht="45">
      <c r="A3827" s="373">
        <v>14489</v>
      </c>
      <c r="B3827" s="374" t="s">
        <v>4213</v>
      </c>
      <c r="C3827" s="375" t="s">
        <v>731</v>
      </c>
      <c r="D3827" s="376">
        <v>884763.94</v>
      </c>
    </row>
    <row r="3828" spans="1:4" ht="30">
      <c r="A3828" s="373">
        <v>14513</v>
      </c>
      <c r="B3828" s="374" t="s">
        <v>4214</v>
      </c>
      <c r="C3828" s="375" t="s">
        <v>731</v>
      </c>
      <c r="D3828" s="376">
        <v>663593.94999999995</v>
      </c>
    </row>
    <row r="3829" spans="1:4" ht="30">
      <c r="A3829" s="373">
        <v>13600</v>
      </c>
      <c r="B3829" s="374" t="s">
        <v>4215</v>
      </c>
      <c r="C3829" s="375" t="s">
        <v>731</v>
      </c>
      <c r="D3829" s="376">
        <v>856223.07</v>
      </c>
    </row>
    <row r="3830" spans="1:4" ht="30">
      <c r="A3830" s="373">
        <v>10646</v>
      </c>
      <c r="B3830" s="374" t="s">
        <v>4216</v>
      </c>
      <c r="C3830" s="375" t="s">
        <v>731</v>
      </c>
      <c r="D3830" s="376">
        <v>638257.25</v>
      </c>
    </row>
    <row r="3831" spans="1:4" ht="30">
      <c r="A3831" s="373">
        <v>6070</v>
      </c>
      <c r="B3831" s="374" t="s">
        <v>4217</v>
      </c>
      <c r="C3831" s="375" t="s">
        <v>731</v>
      </c>
      <c r="D3831" s="376">
        <v>872099.98</v>
      </c>
    </row>
    <row r="3832" spans="1:4" ht="30">
      <c r="A3832" s="373">
        <v>6069</v>
      </c>
      <c r="B3832" s="374" t="s">
        <v>4218</v>
      </c>
      <c r="C3832" s="375" t="s">
        <v>731</v>
      </c>
      <c r="D3832" s="376">
        <v>192660.04</v>
      </c>
    </row>
    <row r="3833" spans="1:4" ht="30">
      <c r="A3833" s="373">
        <v>14626</v>
      </c>
      <c r="B3833" s="374" t="s">
        <v>4219</v>
      </c>
      <c r="C3833" s="375" t="s">
        <v>731</v>
      </c>
      <c r="D3833" s="376">
        <v>954750.04</v>
      </c>
    </row>
    <row r="3834" spans="1:4" ht="30">
      <c r="A3834" s="373">
        <v>6067</v>
      </c>
      <c r="B3834" s="374" t="s">
        <v>4220</v>
      </c>
      <c r="C3834" s="375" t="s">
        <v>731</v>
      </c>
      <c r="D3834" s="376">
        <v>783750.01</v>
      </c>
    </row>
    <row r="3835" spans="1:4">
      <c r="A3835" s="373">
        <v>38393</v>
      </c>
      <c r="B3835" s="374" t="s">
        <v>4221</v>
      </c>
      <c r="C3835" s="375" t="s">
        <v>731</v>
      </c>
      <c r="D3835" s="376">
        <v>14.5</v>
      </c>
    </row>
    <row r="3836" spans="1:4">
      <c r="A3836" s="373">
        <v>38390</v>
      </c>
      <c r="B3836" s="374" t="s">
        <v>4222</v>
      </c>
      <c r="C3836" s="375" t="s">
        <v>731</v>
      </c>
      <c r="D3836" s="376">
        <v>32.159999999999997</v>
      </c>
    </row>
    <row r="3837" spans="1:4">
      <c r="A3837" s="373">
        <v>36532</v>
      </c>
      <c r="B3837" s="374" t="s">
        <v>4223</v>
      </c>
      <c r="C3837" s="375" t="s">
        <v>731</v>
      </c>
      <c r="D3837" s="376">
        <v>23861.75</v>
      </c>
    </row>
    <row r="3838" spans="1:4" ht="30">
      <c r="A3838" s="373">
        <v>11578</v>
      </c>
      <c r="B3838" s="374" t="s">
        <v>4224</v>
      </c>
      <c r="C3838" s="375" t="s">
        <v>731</v>
      </c>
      <c r="D3838" s="376">
        <v>12.09</v>
      </c>
    </row>
    <row r="3839" spans="1:4" ht="30">
      <c r="A3839" s="373">
        <v>11577</v>
      </c>
      <c r="B3839" s="374" t="s">
        <v>4225</v>
      </c>
      <c r="C3839" s="375" t="s">
        <v>731</v>
      </c>
      <c r="D3839" s="376">
        <v>11.54</v>
      </c>
    </row>
    <row r="3840" spans="1:4" ht="45">
      <c r="A3840" s="373">
        <v>42432</v>
      </c>
      <c r="B3840" s="374" t="s">
        <v>4226</v>
      </c>
      <c r="C3840" s="375" t="s">
        <v>731</v>
      </c>
      <c r="D3840" s="376">
        <v>2403.2800000000002</v>
      </c>
    </row>
    <row r="3841" spans="1:4" ht="45">
      <c r="A3841" s="373">
        <v>42437</v>
      </c>
      <c r="B3841" s="374" t="s">
        <v>4227</v>
      </c>
      <c r="C3841" s="375" t="s">
        <v>731</v>
      </c>
      <c r="D3841" s="376">
        <v>1827.13</v>
      </c>
    </row>
    <row r="3842" spans="1:4">
      <c r="A3842" s="373">
        <v>1116</v>
      </c>
      <c r="B3842" s="374" t="s">
        <v>4228</v>
      </c>
      <c r="C3842" s="375" t="s">
        <v>733</v>
      </c>
      <c r="D3842" s="376">
        <v>28.21</v>
      </c>
    </row>
    <row r="3843" spans="1:4">
      <c r="A3843" s="373">
        <v>1115</v>
      </c>
      <c r="B3843" s="374" t="s">
        <v>4229</v>
      </c>
      <c r="C3843" s="375" t="s">
        <v>733</v>
      </c>
      <c r="D3843" s="376">
        <v>33.799999999999997</v>
      </c>
    </row>
    <row r="3844" spans="1:4">
      <c r="A3844" s="373">
        <v>1113</v>
      </c>
      <c r="B3844" s="374" t="s">
        <v>4230</v>
      </c>
      <c r="C3844" s="375" t="s">
        <v>733</v>
      </c>
      <c r="D3844" s="376">
        <v>39.520000000000003</v>
      </c>
    </row>
    <row r="3845" spans="1:4">
      <c r="A3845" s="373">
        <v>1114</v>
      </c>
      <c r="B3845" s="374" t="s">
        <v>4231</v>
      </c>
      <c r="C3845" s="375" t="s">
        <v>733</v>
      </c>
      <c r="D3845" s="376">
        <v>47.07</v>
      </c>
    </row>
    <row r="3846" spans="1:4">
      <c r="A3846" s="373">
        <v>40873</v>
      </c>
      <c r="B3846" s="374" t="s">
        <v>4232</v>
      </c>
      <c r="C3846" s="375" t="s">
        <v>733</v>
      </c>
      <c r="D3846" s="376">
        <v>36.840000000000003</v>
      </c>
    </row>
    <row r="3847" spans="1:4">
      <c r="A3847" s="373">
        <v>20214</v>
      </c>
      <c r="B3847" s="374" t="s">
        <v>4233</v>
      </c>
      <c r="C3847" s="375" t="s">
        <v>731</v>
      </c>
      <c r="D3847" s="376">
        <v>57.23</v>
      </c>
    </row>
    <row r="3848" spans="1:4" ht="30">
      <c r="A3848" s="373">
        <v>7237</v>
      </c>
      <c r="B3848" s="374" t="s">
        <v>4234</v>
      </c>
      <c r="C3848" s="375" t="s">
        <v>731</v>
      </c>
      <c r="D3848" s="376">
        <v>56.02</v>
      </c>
    </row>
    <row r="3849" spans="1:4">
      <c r="A3849" s="373">
        <v>11757</v>
      </c>
      <c r="B3849" s="374" t="s">
        <v>4235</v>
      </c>
      <c r="C3849" s="375" t="s">
        <v>731</v>
      </c>
      <c r="D3849" s="376">
        <v>61.5</v>
      </c>
    </row>
    <row r="3850" spans="1:4" ht="30">
      <c r="A3850" s="373">
        <v>11758</v>
      </c>
      <c r="B3850" s="374" t="s">
        <v>4236</v>
      </c>
      <c r="C3850" s="375" t="s">
        <v>731</v>
      </c>
      <c r="D3850" s="376">
        <v>41.95</v>
      </c>
    </row>
    <row r="3851" spans="1:4">
      <c r="A3851" s="373">
        <v>37526</v>
      </c>
      <c r="B3851" s="374" t="s">
        <v>4237</v>
      </c>
      <c r="C3851" s="375" t="s">
        <v>731</v>
      </c>
      <c r="D3851" s="376">
        <v>3.33</v>
      </c>
    </row>
    <row r="3852" spans="1:4">
      <c r="A3852" s="373">
        <v>6076</v>
      </c>
      <c r="B3852" s="374" t="s">
        <v>4238</v>
      </c>
      <c r="C3852" s="375" t="s">
        <v>868</v>
      </c>
      <c r="D3852" s="376">
        <v>65</v>
      </c>
    </row>
    <row r="3853" spans="1:4">
      <c r="A3853" s="373">
        <v>13109</v>
      </c>
      <c r="B3853" s="374" t="s">
        <v>4239</v>
      </c>
      <c r="C3853" s="375" t="s">
        <v>731</v>
      </c>
      <c r="D3853" s="376">
        <v>270.93</v>
      </c>
    </row>
    <row r="3854" spans="1:4">
      <c r="A3854" s="373">
        <v>13110</v>
      </c>
      <c r="B3854" s="374" t="s">
        <v>4240</v>
      </c>
      <c r="C3854" s="375" t="s">
        <v>731</v>
      </c>
      <c r="D3854" s="376">
        <v>356.56</v>
      </c>
    </row>
    <row r="3855" spans="1:4">
      <c r="A3855" s="373">
        <v>7581</v>
      </c>
      <c r="B3855" s="374" t="s">
        <v>4241</v>
      </c>
      <c r="C3855" s="375" t="s">
        <v>731</v>
      </c>
      <c r="D3855" s="376">
        <v>2.0499999999999998</v>
      </c>
    </row>
    <row r="3856" spans="1:4">
      <c r="A3856" s="373">
        <v>4509</v>
      </c>
      <c r="B3856" s="374" t="s">
        <v>4242</v>
      </c>
      <c r="C3856" s="375" t="s">
        <v>733</v>
      </c>
      <c r="D3856" s="376">
        <v>3.44</v>
      </c>
    </row>
    <row r="3857" spans="1:4">
      <c r="A3857" s="373">
        <v>4512</v>
      </c>
      <c r="B3857" s="374" t="s">
        <v>4243</v>
      </c>
      <c r="C3857" s="375" t="s">
        <v>733</v>
      </c>
      <c r="D3857" s="376">
        <v>1.64</v>
      </c>
    </row>
    <row r="3858" spans="1:4">
      <c r="A3858" s="373">
        <v>4517</v>
      </c>
      <c r="B3858" s="374" t="s">
        <v>4244</v>
      </c>
      <c r="C3858" s="375" t="s">
        <v>733</v>
      </c>
      <c r="D3858" s="376">
        <v>2.37</v>
      </c>
    </row>
    <row r="3859" spans="1:4" ht="30">
      <c r="A3859" s="373">
        <v>20206</v>
      </c>
      <c r="B3859" s="374" t="s">
        <v>4245</v>
      </c>
      <c r="C3859" s="375" t="s">
        <v>733</v>
      </c>
      <c r="D3859" s="376">
        <v>11.89</v>
      </c>
    </row>
    <row r="3860" spans="1:4" ht="30">
      <c r="A3860" s="373">
        <v>4460</v>
      </c>
      <c r="B3860" s="374" t="s">
        <v>4246</v>
      </c>
      <c r="C3860" s="375" t="s">
        <v>733</v>
      </c>
      <c r="D3860" s="376">
        <v>12.21</v>
      </c>
    </row>
    <row r="3861" spans="1:4" ht="30">
      <c r="A3861" s="373">
        <v>4417</v>
      </c>
      <c r="B3861" s="374" t="s">
        <v>4247</v>
      </c>
      <c r="C3861" s="375" t="s">
        <v>733</v>
      </c>
      <c r="D3861" s="376">
        <v>9.41</v>
      </c>
    </row>
    <row r="3862" spans="1:4" ht="30">
      <c r="A3862" s="373">
        <v>4415</v>
      </c>
      <c r="B3862" s="374" t="s">
        <v>4248</v>
      </c>
      <c r="C3862" s="375" t="s">
        <v>733</v>
      </c>
      <c r="D3862" s="376">
        <v>6.54</v>
      </c>
    </row>
    <row r="3863" spans="1:4">
      <c r="A3863" s="373">
        <v>37373</v>
      </c>
      <c r="B3863" s="374" t="s">
        <v>13922</v>
      </c>
      <c r="C3863" s="375" t="s">
        <v>870</v>
      </c>
      <c r="D3863" s="376">
        <v>7.0000000000000007E-2</v>
      </c>
    </row>
    <row r="3864" spans="1:4">
      <c r="A3864" s="373">
        <v>40864</v>
      </c>
      <c r="B3864" s="374" t="s">
        <v>13923</v>
      </c>
      <c r="C3864" s="375" t="s">
        <v>872</v>
      </c>
      <c r="D3864" s="376">
        <v>12.89</v>
      </c>
    </row>
    <row r="3865" spans="1:4">
      <c r="A3865" s="373">
        <v>4734</v>
      </c>
      <c r="B3865" s="374" t="s">
        <v>4249</v>
      </c>
      <c r="C3865" s="375" t="s">
        <v>868</v>
      </c>
      <c r="D3865" s="376">
        <v>200.58</v>
      </c>
    </row>
    <row r="3866" spans="1:4">
      <c r="A3866" s="373">
        <v>6085</v>
      </c>
      <c r="B3866" s="374" t="s">
        <v>4250</v>
      </c>
      <c r="C3866" s="375" t="s">
        <v>781</v>
      </c>
      <c r="D3866" s="376">
        <v>10.17</v>
      </c>
    </row>
    <row r="3867" spans="1:4">
      <c r="A3867" s="373">
        <v>38396</v>
      </c>
      <c r="B3867" s="374" t="s">
        <v>4251</v>
      </c>
      <c r="C3867" s="375" t="s">
        <v>731</v>
      </c>
      <c r="D3867" s="376">
        <v>738.32</v>
      </c>
    </row>
    <row r="3868" spans="1:4">
      <c r="A3868" s="373">
        <v>11622</v>
      </c>
      <c r="B3868" s="374" t="s">
        <v>4252</v>
      </c>
      <c r="C3868" s="375" t="s">
        <v>779</v>
      </c>
      <c r="D3868" s="376">
        <v>65.86</v>
      </c>
    </row>
    <row r="3869" spans="1:4" ht="30">
      <c r="A3869" s="373">
        <v>43143</v>
      </c>
      <c r="B3869" s="374" t="s">
        <v>4253</v>
      </c>
      <c r="C3869" s="375" t="s">
        <v>781</v>
      </c>
      <c r="D3869" s="376">
        <v>24.87</v>
      </c>
    </row>
    <row r="3870" spans="1:4">
      <c r="A3870" s="373">
        <v>7317</v>
      </c>
      <c r="B3870" s="374" t="s">
        <v>4254</v>
      </c>
      <c r="C3870" s="375" t="s">
        <v>779</v>
      </c>
      <c r="D3870" s="376">
        <v>50.33</v>
      </c>
    </row>
    <row r="3871" spans="1:4">
      <c r="A3871" s="373">
        <v>142</v>
      </c>
      <c r="B3871" s="374" t="s">
        <v>4255</v>
      </c>
      <c r="C3871" s="375" t="s">
        <v>4256</v>
      </c>
      <c r="D3871" s="376">
        <v>31.07</v>
      </c>
    </row>
    <row r="3872" spans="1:4" ht="30">
      <c r="A3872" s="373">
        <v>43142</v>
      </c>
      <c r="B3872" s="374" t="s">
        <v>4257</v>
      </c>
      <c r="C3872" s="375" t="s">
        <v>781</v>
      </c>
      <c r="D3872" s="376">
        <v>141.16</v>
      </c>
    </row>
    <row r="3873" spans="1:4">
      <c r="A3873" s="373">
        <v>38123</v>
      </c>
      <c r="B3873" s="374" t="s">
        <v>4258</v>
      </c>
      <c r="C3873" s="375" t="s">
        <v>779</v>
      </c>
      <c r="D3873" s="376">
        <v>64.290000000000006</v>
      </c>
    </row>
    <row r="3874" spans="1:4" ht="30">
      <c r="A3874" s="373">
        <v>42699</v>
      </c>
      <c r="B3874" s="374" t="s">
        <v>13924</v>
      </c>
      <c r="C3874" s="375" t="s">
        <v>731</v>
      </c>
      <c r="D3874" s="376">
        <v>36.950000000000003</v>
      </c>
    </row>
    <row r="3875" spans="1:4" ht="30">
      <c r="A3875" s="373">
        <v>37743</v>
      </c>
      <c r="B3875" s="374" t="s">
        <v>4259</v>
      </c>
      <c r="C3875" s="375" t="s">
        <v>731</v>
      </c>
      <c r="D3875" s="376">
        <v>281013.98</v>
      </c>
    </row>
    <row r="3876" spans="1:4" ht="30">
      <c r="A3876" s="373">
        <v>37744</v>
      </c>
      <c r="B3876" s="374" t="s">
        <v>4260</v>
      </c>
      <c r="C3876" s="375" t="s">
        <v>731</v>
      </c>
      <c r="D3876" s="376">
        <v>330419.58</v>
      </c>
    </row>
    <row r="3877" spans="1:4" ht="30">
      <c r="A3877" s="373">
        <v>37741</v>
      </c>
      <c r="B3877" s="374" t="s">
        <v>4261</v>
      </c>
      <c r="C3877" s="375" t="s">
        <v>731</v>
      </c>
      <c r="D3877" s="376">
        <v>255524.47</v>
      </c>
    </row>
    <row r="3878" spans="1:4" ht="30">
      <c r="A3878" s="373">
        <v>39396</v>
      </c>
      <c r="B3878" s="374" t="s">
        <v>4262</v>
      </c>
      <c r="C3878" s="375" t="s">
        <v>731</v>
      </c>
      <c r="D3878" s="376">
        <v>86.81</v>
      </c>
    </row>
    <row r="3879" spans="1:4" ht="30">
      <c r="A3879" s="373">
        <v>39392</v>
      </c>
      <c r="B3879" s="374" t="s">
        <v>4263</v>
      </c>
      <c r="C3879" s="375" t="s">
        <v>731</v>
      </c>
      <c r="D3879" s="376">
        <v>97.92</v>
      </c>
    </row>
    <row r="3880" spans="1:4" ht="30">
      <c r="A3880" s="373">
        <v>39393</v>
      </c>
      <c r="B3880" s="374" t="s">
        <v>4264</v>
      </c>
      <c r="C3880" s="375" t="s">
        <v>731</v>
      </c>
      <c r="D3880" s="376">
        <v>60.56</v>
      </c>
    </row>
    <row r="3881" spans="1:4" ht="30">
      <c r="A3881" s="373">
        <v>39394</v>
      </c>
      <c r="B3881" s="374" t="s">
        <v>4265</v>
      </c>
      <c r="C3881" s="375" t="s">
        <v>731</v>
      </c>
      <c r="D3881" s="376">
        <v>68.16</v>
      </c>
    </row>
    <row r="3882" spans="1:4" ht="30">
      <c r="A3882" s="373">
        <v>39395</v>
      </c>
      <c r="B3882" s="374" t="s">
        <v>4266</v>
      </c>
      <c r="C3882" s="375" t="s">
        <v>731</v>
      </c>
      <c r="D3882" s="376">
        <v>63.38</v>
      </c>
    </row>
    <row r="3883" spans="1:4" ht="30">
      <c r="A3883" s="373">
        <v>14618</v>
      </c>
      <c r="B3883" s="374" t="s">
        <v>4267</v>
      </c>
      <c r="C3883" s="375" t="s">
        <v>731</v>
      </c>
      <c r="D3883" s="376">
        <v>1203.6300000000001</v>
      </c>
    </row>
    <row r="3884" spans="1:4" ht="30">
      <c r="A3884" s="373">
        <v>40269</v>
      </c>
      <c r="B3884" s="374" t="s">
        <v>4268</v>
      </c>
      <c r="C3884" s="375" t="s">
        <v>731</v>
      </c>
      <c r="D3884" s="376">
        <v>4849.34</v>
      </c>
    </row>
    <row r="3885" spans="1:4">
      <c r="A3885" s="373">
        <v>6110</v>
      </c>
      <c r="B3885" s="374" t="s">
        <v>4269</v>
      </c>
      <c r="C3885" s="375" t="s">
        <v>870</v>
      </c>
      <c r="D3885" s="376">
        <v>20.82</v>
      </c>
    </row>
    <row r="3886" spans="1:4">
      <c r="A3886" s="373">
        <v>40910</v>
      </c>
      <c r="B3886" s="374" t="s">
        <v>4270</v>
      </c>
      <c r="C3886" s="375" t="s">
        <v>872</v>
      </c>
      <c r="D3886" s="376">
        <v>3643.51</v>
      </c>
    </row>
    <row r="3887" spans="1:4">
      <c r="A3887" s="373">
        <v>6111</v>
      </c>
      <c r="B3887" s="374" t="s">
        <v>4271</v>
      </c>
      <c r="C3887" s="375" t="s">
        <v>870</v>
      </c>
      <c r="D3887" s="376">
        <v>14.7</v>
      </c>
    </row>
    <row r="3888" spans="1:4">
      <c r="A3888" s="373">
        <v>41084</v>
      </c>
      <c r="B3888" s="374" t="s">
        <v>4272</v>
      </c>
      <c r="C3888" s="375" t="s">
        <v>872</v>
      </c>
      <c r="D3888" s="376">
        <v>2573.04</v>
      </c>
    </row>
    <row r="3889" spans="1:4">
      <c r="A3889" s="373">
        <v>44535</v>
      </c>
      <c r="B3889" s="374" t="s">
        <v>4273</v>
      </c>
      <c r="C3889" s="375" t="s">
        <v>868</v>
      </c>
      <c r="D3889" s="376">
        <v>41.84</v>
      </c>
    </row>
    <row r="3890" spans="1:4" ht="30">
      <c r="A3890" s="373">
        <v>44945</v>
      </c>
      <c r="B3890" s="374" t="s">
        <v>13925</v>
      </c>
      <c r="C3890" s="375" t="s">
        <v>731</v>
      </c>
      <c r="D3890" s="376">
        <v>9.15</v>
      </c>
    </row>
    <row r="3891" spans="1:4">
      <c r="A3891" s="373">
        <v>38637</v>
      </c>
      <c r="B3891" s="374" t="s">
        <v>4274</v>
      </c>
      <c r="C3891" s="375" t="s">
        <v>731</v>
      </c>
      <c r="D3891" s="376">
        <v>472.3</v>
      </c>
    </row>
    <row r="3892" spans="1:4">
      <c r="A3892" s="373">
        <v>6150</v>
      </c>
      <c r="B3892" s="374" t="s">
        <v>4275</v>
      </c>
      <c r="C3892" s="375" t="s">
        <v>731</v>
      </c>
      <c r="D3892" s="376">
        <v>478.07</v>
      </c>
    </row>
    <row r="3893" spans="1:4">
      <c r="A3893" s="373">
        <v>6136</v>
      </c>
      <c r="B3893" s="374" t="s">
        <v>4276</v>
      </c>
      <c r="C3893" s="375" t="s">
        <v>731</v>
      </c>
      <c r="D3893" s="376">
        <v>375.79</v>
      </c>
    </row>
    <row r="3894" spans="1:4">
      <c r="A3894" s="373">
        <v>38638</v>
      </c>
      <c r="B3894" s="374" t="s">
        <v>4277</v>
      </c>
      <c r="C3894" s="375" t="s">
        <v>731</v>
      </c>
      <c r="D3894" s="376">
        <v>397.99</v>
      </c>
    </row>
    <row r="3895" spans="1:4">
      <c r="A3895" s="373">
        <v>20262</v>
      </c>
      <c r="B3895" s="374" t="s">
        <v>4278</v>
      </c>
      <c r="C3895" s="375" t="s">
        <v>731</v>
      </c>
      <c r="D3895" s="376">
        <v>16.760000000000002</v>
      </c>
    </row>
    <row r="3896" spans="1:4">
      <c r="A3896" s="373">
        <v>6145</v>
      </c>
      <c r="B3896" s="374" t="s">
        <v>4279</v>
      </c>
      <c r="C3896" s="375" t="s">
        <v>731</v>
      </c>
      <c r="D3896" s="376">
        <v>18.510000000000002</v>
      </c>
    </row>
    <row r="3897" spans="1:4">
      <c r="A3897" s="373">
        <v>6149</v>
      </c>
      <c r="B3897" s="374" t="s">
        <v>4280</v>
      </c>
      <c r="C3897" s="375" t="s">
        <v>731</v>
      </c>
      <c r="D3897" s="376">
        <v>12.23</v>
      </c>
    </row>
    <row r="3898" spans="1:4">
      <c r="A3898" s="373">
        <v>6146</v>
      </c>
      <c r="B3898" s="374" t="s">
        <v>4281</v>
      </c>
      <c r="C3898" s="375" t="s">
        <v>731</v>
      </c>
      <c r="D3898" s="376">
        <v>17.59</v>
      </c>
    </row>
    <row r="3899" spans="1:4">
      <c r="A3899" s="373">
        <v>44536</v>
      </c>
      <c r="B3899" s="374" t="s">
        <v>4282</v>
      </c>
      <c r="C3899" s="375" t="s">
        <v>779</v>
      </c>
      <c r="D3899" s="376">
        <v>2.61</v>
      </c>
    </row>
    <row r="3900" spans="1:4">
      <c r="A3900" s="373">
        <v>39961</v>
      </c>
      <c r="B3900" s="374" t="s">
        <v>4283</v>
      </c>
      <c r="C3900" s="375" t="s">
        <v>731</v>
      </c>
      <c r="D3900" s="376">
        <v>20.53</v>
      </c>
    </row>
    <row r="3901" spans="1:4" ht="45">
      <c r="A3901" s="373">
        <v>42433</v>
      </c>
      <c r="B3901" s="374" t="s">
        <v>4284</v>
      </c>
      <c r="C3901" s="375" t="s">
        <v>731</v>
      </c>
      <c r="D3901" s="376">
        <v>4747</v>
      </c>
    </row>
    <row r="3902" spans="1:4" ht="45">
      <c r="A3902" s="373">
        <v>42434</v>
      </c>
      <c r="B3902" s="374" t="s">
        <v>4285</v>
      </c>
      <c r="C3902" s="375" t="s">
        <v>731</v>
      </c>
      <c r="D3902" s="376">
        <v>5129.83</v>
      </c>
    </row>
    <row r="3903" spans="1:4" ht="45">
      <c r="A3903" s="373">
        <v>42435</v>
      </c>
      <c r="B3903" s="374" t="s">
        <v>4286</v>
      </c>
      <c r="C3903" s="375" t="s">
        <v>731</v>
      </c>
      <c r="D3903" s="376">
        <v>2558.0500000000002</v>
      </c>
    </row>
    <row r="3904" spans="1:4">
      <c r="A3904" s="373">
        <v>38061</v>
      </c>
      <c r="B3904" s="374" t="s">
        <v>4287</v>
      </c>
      <c r="C3904" s="375" t="s">
        <v>731</v>
      </c>
      <c r="D3904" s="376">
        <v>48.95</v>
      </c>
    </row>
    <row r="3905" spans="1:4">
      <c r="A3905" s="373">
        <v>20250</v>
      </c>
      <c r="B3905" s="374" t="s">
        <v>13926</v>
      </c>
      <c r="C3905" s="375" t="s">
        <v>779</v>
      </c>
      <c r="D3905" s="376">
        <v>15</v>
      </c>
    </row>
    <row r="3906" spans="1:4">
      <c r="A3906" s="373">
        <v>13388</v>
      </c>
      <c r="B3906" s="374" t="s">
        <v>4288</v>
      </c>
      <c r="C3906" s="375" t="s">
        <v>779</v>
      </c>
      <c r="D3906" s="376">
        <v>187.36</v>
      </c>
    </row>
    <row r="3907" spans="1:4">
      <c r="A3907" s="373">
        <v>39914</v>
      </c>
      <c r="B3907" s="374" t="s">
        <v>4289</v>
      </c>
      <c r="C3907" s="375" t="s">
        <v>779</v>
      </c>
      <c r="D3907" s="376">
        <v>242.38</v>
      </c>
    </row>
    <row r="3908" spans="1:4" ht="30">
      <c r="A3908" s="373">
        <v>12732</v>
      </c>
      <c r="B3908" s="374" t="s">
        <v>4290</v>
      </c>
      <c r="C3908" s="375" t="s">
        <v>731</v>
      </c>
      <c r="D3908" s="376">
        <v>279.67</v>
      </c>
    </row>
    <row r="3909" spans="1:4">
      <c r="A3909" s="373">
        <v>6160</v>
      </c>
      <c r="B3909" s="374" t="s">
        <v>13927</v>
      </c>
      <c r="C3909" s="375" t="s">
        <v>870</v>
      </c>
      <c r="D3909" s="376">
        <v>21.4</v>
      </c>
    </row>
    <row r="3910" spans="1:4">
      <c r="A3910" s="373">
        <v>41087</v>
      </c>
      <c r="B3910" s="374" t="s">
        <v>4291</v>
      </c>
      <c r="C3910" s="375" t="s">
        <v>872</v>
      </c>
      <c r="D3910" s="376">
        <v>3744.99</v>
      </c>
    </row>
    <row r="3911" spans="1:4">
      <c r="A3911" s="373">
        <v>6166</v>
      </c>
      <c r="B3911" s="374" t="s">
        <v>13928</v>
      </c>
      <c r="C3911" s="375" t="s">
        <v>870</v>
      </c>
      <c r="D3911" s="376">
        <v>17.32</v>
      </c>
    </row>
    <row r="3912" spans="1:4">
      <c r="A3912" s="373">
        <v>41088</v>
      </c>
      <c r="B3912" s="374" t="s">
        <v>4292</v>
      </c>
      <c r="C3912" s="375" t="s">
        <v>872</v>
      </c>
      <c r="D3912" s="376">
        <v>3031.59</v>
      </c>
    </row>
    <row r="3913" spans="1:4" ht="30">
      <c r="A3913" s="373">
        <v>20232</v>
      </c>
      <c r="B3913" s="374" t="s">
        <v>4293</v>
      </c>
      <c r="C3913" s="375" t="s">
        <v>733</v>
      </c>
      <c r="D3913" s="376">
        <v>86.38</v>
      </c>
    </row>
    <row r="3914" spans="1:4">
      <c r="A3914" s="373">
        <v>10856</v>
      </c>
      <c r="B3914" s="374" t="s">
        <v>4294</v>
      </c>
      <c r="C3914" s="375" t="s">
        <v>733</v>
      </c>
      <c r="D3914" s="376">
        <v>114.78</v>
      </c>
    </row>
    <row r="3915" spans="1:4" ht="30">
      <c r="A3915" s="373">
        <v>4828</v>
      </c>
      <c r="B3915" s="374" t="s">
        <v>4295</v>
      </c>
      <c r="C3915" s="375" t="s">
        <v>733</v>
      </c>
      <c r="D3915" s="376">
        <v>88.84</v>
      </c>
    </row>
    <row r="3916" spans="1:4">
      <c r="A3916" s="373">
        <v>20249</v>
      </c>
      <c r="B3916" s="374" t="s">
        <v>4296</v>
      </c>
      <c r="C3916" s="375" t="s">
        <v>733</v>
      </c>
      <c r="D3916" s="376">
        <v>48.64</v>
      </c>
    </row>
    <row r="3917" spans="1:4">
      <c r="A3917" s="373">
        <v>11609</v>
      </c>
      <c r="B3917" s="374" t="s">
        <v>4297</v>
      </c>
      <c r="C3917" s="375" t="s">
        <v>781</v>
      </c>
      <c r="D3917" s="376">
        <v>10.94</v>
      </c>
    </row>
    <row r="3918" spans="1:4">
      <c r="A3918" s="373">
        <v>20083</v>
      </c>
      <c r="B3918" s="374" t="s">
        <v>4298</v>
      </c>
      <c r="C3918" s="375" t="s">
        <v>731</v>
      </c>
      <c r="D3918" s="376">
        <v>86.3</v>
      </c>
    </row>
    <row r="3919" spans="1:4">
      <c r="A3919" s="373">
        <v>10691</v>
      </c>
      <c r="B3919" s="374" t="s">
        <v>4299</v>
      </c>
      <c r="C3919" s="375" t="s">
        <v>781</v>
      </c>
      <c r="D3919" s="376">
        <v>72.7</v>
      </c>
    </row>
    <row r="3920" spans="1:4">
      <c r="A3920" s="373">
        <v>12295</v>
      </c>
      <c r="B3920" s="374" t="s">
        <v>4300</v>
      </c>
      <c r="C3920" s="375" t="s">
        <v>731</v>
      </c>
      <c r="D3920" s="376">
        <v>3.99</v>
      </c>
    </row>
    <row r="3921" spans="1:4">
      <c r="A3921" s="373">
        <v>12296</v>
      </c>
      <c r="B3921" s="374" t="s">
        <v>4301</v>
      </c>
      <c r="C3921" s="375" t="s">
        <v>731</v>
      </c>
      <c r="D3921" s="376">
        <v>5.17</v>
      </c>
    </row>
    <row r="3922" spans="1:4">
      <c r="A3922" s="373">
        <v>12294</v>
      </c>
      <c r="B3922" s="374" t="s">
        <v>4302</v>
      </c>
      <c r="C3922" s="375" t="s">
        <v>731</v>
      </c>
      <c r="D3922" s="376">
        <v>12.41</v>
      </c>
    </row>
    <row r="3923" spans="1:4">
      <c r="A3923" s="373">
        <v>14543</v>
      </c>
      <c r="B3923" s="374" t="s">
        <v>4303</v>
      </c>
      <c r="C3923" s="375" t="s">
        <v>731</v>
      </c>
      <c r="D3923" s="376">
        <v>8.86</v>
      </c>
    </row>
    <row r="3924" spans="1:4">
      <c r="A3924" s="373">
        <v>13329</v>
      </c>
      <c r="B3924" s="374" t="s">
        <v>4304</v>
      </c>
      <c r="C3924" s="375" t="s">
        <v>731</v>
      </c>
      <c r="D3924" s="376">
        <v>5.2</v>
      </c>
    </row>
    <row r="3925" spans="1:4" ht="30">
      <c r="A3925" s="373">
        <v>21047</v>
      </c>
      <c r="B3925" s="374" t="s">
        <v>13929</v>
      </c>
      <c r="C3925" s="375" t="s">
        <v>731</v>
      </c>
      <c r="D3925" s="376">
        <v>73.45</v>
      </c>
    </row>
    <row r="3926" spans="1:4" ht="30">
      <c r="A3926" s="373">
        <v>21042</v>
      </c>
      <c r="B3926" s="374" t="s">
        <v>13930</v>
      </c>
      <c r="C3926" s="375" t="s">
        <v>731</v>
      </c>
      <c r="D3926" s="376">
        <v>56.61</v>
      </c>
    </row>
    <row r="3927" spans="1:4" ht="30">
      <c r="A3927" s="373">
        <v>21043</v>
      </c>
      <c r="B3927" s="374" t="s">
        <v>13931</v>
      </c>
      <c r="C3927" s="375" t="s">
        <v>731</v>
      </c>
      <c r="D3927" s="376">
        <v>71.510000000000005</v>
      </c>
    </row>
    <row r="3928" spans="1:4" ht="30">
      <c r="A3928" s="373">
        <v>21044</v>
      </c>
      <c r="B3928" s="374" t="s">
        <v>13932</v>
      </c>
      <c r="C3928" s="375" t="s">
        <v>731</v>
      </c>
      <c r="D3928" s="376">
        <v>49.82</v>
      </c>
    </row>
    <row r="3929" spans="1:4" ht="30">
      <c r="A3929" s="373">
        <v>21045</v>
      </c>
      <c r="B3929" s="374" t="s">
        <v>13933</v>
      </c>
      <c r="C3929" s="375" t="s">
        <v>731</v>
      </c>
      <c r="D3929" s="376">
        <v>68.23</v>
      </c>
    </row>
    <row r="3930" spans="1:4" ht="30">
      <c r="A3930" s="373">
        <v>21041</v>
      </c>
      <c r="B3930" s="374" t="s">
        <v>13934</v>
      </c>
      <c r="C3930" s="375" t="s">
        <v>731</v>
      </c>
      <c r="D3930" s="376">
        <v>58.85</v>
      </c>
    </row>
    <row r="3931" spans="1:4" ht="30">
      <c r="A3931" s="373">
        <v>21040</v>
      </c>
      <c r="B3931" s="374" t="s">
        <v>13935</v>
      </c>
      <c r="C3931" s="375" t="s">
        <v>731</v>
      </c>
      <c r="D3931" s="376">
        <v>48.75</v>
      </c>
    </row>
    <row r="3932" spans="1:4">
      <c r="A3932" s="373">
        <v>14149</v>
      </c>
      <c r="B3932" s="374" t="s">
        <v>4305</v>
      </c>
      <c r="C3932" s="375" t="s">
        <v>2627</v>
      </c>
      <c r="D3932" s="376">
        <v>195.98</v>
      </c>
    </row>
    <row r="3933" spans="1:4" ht="30">
      <c r="A3933" s="373">
        <v>38099</v>
      </c>
      <c r="B3933" s="374" t="s">
        <v>4306</v>
      </c>
      <c r="C3933" s="375" t="s">
        <v>731</v>
      </c>
      <c r="D3933" s="376">
        <v>1.76</v>
      </c>
    </row>
    <row r="3934" spans="1:4" ht="30">
      <c r="A3934" s="373">
        <v>38100</v>
      </c>
      <c r="B3934" s="374" t="s">
        <v>4307</v>
      </c>
      <c r="C3934" s="375" t="s">
        <v>731</v>
      </c>
      <c r="D3934" s="376">
        <v>2.88</v>
      </c>
    </row>
    <row r="3935" spans="1:4" ht="30">
      <c r="A3935" s="373">
        <v>7576</v>
      </c>
      <c r="B3935" s="374" t="s">
        <v>4308</v>
      </c>
      <c r="C3935" s="375" t="s">
        <v>731</v>
      </c>
      <c r="D3935" s="376">
        <v>84.31</v>
      </c>
    </row>
    <row r="3936" spans="1:4">
      <c r="A3936" s="373">
        <v>3384</v>
      </c>
      <c r="B3936" s="374" t="s">
        <v>4309</v>
      </c>
      <c r="C3936" s="375" t="s">
        <v>731</v>
      </c>
      <c r="D3936" s="376">
        <v>9.11</v>
      </c>
    </row>
    <row r="3937" spans="1:4">
      <c r="A3937" s="373">
        <v>7572</v>
      </c>
      <c r="B3937" s="374" t="s">
        <v>4310</v>
      </c>
      <c r="C3937" s="375" t="s">
        <v>731</v>
      </c>
      <c r="D3937" s="376">
        <v>8</v>
      </c>
    </row>
    <row r="3938" spans="1:4">
      <c r="A3938" s="373">
        <v>3396</v>
      </c>
      <c r="B3938" s="374" t="s">
        <v>4311</v>
      </c>
      <c r="C3938" s="375" t="s">
        <v>731</v>
      </c>
      <c r="D3938" s="376">
        <v>5.41</v>
      </c>
    </row>
    <row r="3939" spans="1:4">
      <c r="A3939" s="373">
        <v>37590</v>
      </c>
      <c r="B3939" s="374" t="s">
        <v>4312</v>
      </c>
      <c r="C3939" s="375" t="s">
        <v>731</v>
      </c>
      <c r="D3939" s="376">
        <v>19.73</v>
      </c>
    </row>
    <row r="3940" spans="1:4">
      <c r="A3940" s="373">
        <v>37591</v>
      </c>
      <c r="B3940" s="374" t="s">
        <v>4313</v>
      </c>
      <c r="C3940" s="375" t="s">
        <v>731</v>
      </c>
      <c r="D3940" s="376">
        <v>23.71</v>
      </c>
    </row>
    <row r="3941" spans="1:4" ht="30">
      <c r="A3941" s="373">
        <v>12626</v>
      </c>
      <c r="B3941" s="374" t="s">
        <v>13936</v>
      </c>
      <c r="C3941" s="375" t="s">
        <v>731</v>
      </c>
      <c r="D3941" s="376">
        <v>46.75</v>
      </c>
    </row>
    <row r="3942" spans="1:4">
      <c r="A3942" s="373">
        <v>11033</v>
      </c>
      <c r="B3942" s="374" t="s">
        <v>4314</v>
      </c>
      <c r="C3942" s="375" t="s">
        <v>731</v>
      </c>
      <c r="D3942" s="376">
        <v>5.49</v>
      </c>
    </row>
    <row r="3943" spans="1:4">
      <c r="A3943" s="373">
        <v>390</v>
      </c>
      <c r="B3943" s="374" t="s">
        <v>4315</v>
      </c>
      <c r="C3943" s="375" t="s">
        <v>731</v>
      </c>
      <c r="D3943" s="376">
        <v>9.7899999999999991</v>
      </c>
    </row>
    <row r="3944" spans="1:4" ht="45">
      <c r="A3944" s="373">
        <v>42436</v>
      </c>
      <c r="B3944" s="374" t="s">
        <v>4316</v>
      </c>
      <c r="C3944" s="375" t="s">
        <v>731</v>
      </c>
      <c r="D3944" s="376">
        <v>2677.55</v>
      </c>
    </row>
    <row r="3945" spans="1:4" ht="30">
      <c r="A3945" s="373">
        <v>6193</v>
      </c>
      <c r="B3945" s="374" t="s">
        <v>4317</v>
      </c>
      <c r="C3945" s="375" t="s">
        <v>733</v>
      </c>
      <c r="D3945" s="376">
        <v>24.44</v>
      </c>
    </row>
    <row r="3946" spans="1:4">
      <c r="A3946" s="373">
        <v>6194</v>
      </c>
      <c r="B3946" s="374" t="s">
        <v>4318</v>
      </c>
      <c r="C3946" s="375" t="s">
        <v>733</v>
      </c>
      <c r="D3946" s="376">
        <v>4.84</v>
      </c>
    </row>
    <row r="3947" spans="1:4">
      <c r="A3947" s="373">
        <v>10567</v>
      </c>
      <c r="B3947" s="374" t="s">
        <v>4319</v>
      </c>
      <c r="C3947" s="375" t="s">
        <v>733</v>
      </c>
      <c r="D3947" s="376">
        <v>7.66</v>
      </c>
    </row>
    <row r="3948" spans="1:4">
      <c r="A3948" s="373">
        <v>6212</v>
      </c>
      <c r="B3948" s="374" t="s">
        <v>4320</v>
      </c>
      <c r="C3948" s="375" t="s">
        <v>733</v>
      </c>
      <c r="D3948" s="376">
        <v>11.25</v>
      </c>
    </row>
    <row r="3949" spans="1:4" ht="30">
      <c r="A3949" s="373">
        <v>3993</v>
      </c>
      <c r="B3949" s="374" t="s">
        <v>4321</v>
      </c>
      <c r="C3949" s="375" t="s">
        <v>732</v>
      </c>
      <c r="D3949" s="376">
        <v>158.02000000000001</v>
      </c>
    </row>
    <row r="3950" spans="1:4" ht="30">
      <c r="A3950" s="373">
        <v>3990</v>
      </c>
      <c r="B3950" s="374" t="s">
        <v>4322</v>
      </c>
      <c r="C3950" s="375" t="s">
        <v>733</v>
      </c>
      <c r="D3950" s="376">
        <v>29.73</v>
      </c>
    </row>
    <row r="3951" spans="1:4" ht="30">
      <c r="A3951" s="373">
        <v>3992</v>
      </c>
      <c r="B3951" s="374" t="s">
        <v>4323</v>
      </c>
      <c r="C3951" s="375" t="s">
        <v>733</v>
      </c>
      <c r="D3951" s="376">
        <v>40.14</v>
      </c>
    </row>
    <row r="3952" spans="1:4" ht="30">
      <c r="A3952" s="373">
        <v>6178</v>
      </c>
      <c r="B3952" s="374" t="s">
        <v>4324</v>
      </c>
      <c r="C3952" s="375" t="s">
        <v>732</v>
      </c>
      <c r="D3952" s="376">
        <v>208.47</v>
      </c>
    </row>
    <row r="3953" spans="1:4" ht="30">
      <c r="A3953" s="373">
        <v>6180</v>
      </c>
      <c r="B3953" s="374" t="s">
        <v>4325</v>
      </c>
      <c r="C3953" s="375" t="s">
        <v>732</v>
      </c>
      <c r="D3953" s="376">
        <v>225</v>
      </c>
    </row>
    <row r="3954" spans="1:4" ht="30">
      <c r="A3954" s="373">
        <v>6182</v>
      </c>
      <c r="B3954" s="374" t="s">
        <v>4326</v>
      </c>
      <c r="C3954" s="375" t="s">
        <v>732</v>
      </c>
      <c r="D3954" s="376">
        <v>279.27999999999997</v>
      </c>
    </row>
    <row r="3955" spans="1:4" ht="30">
      <c r="A3955" s="373">
        <v>43614</v>
      </c>
      <c r="B3955" s="374" t="s">
        <v>4327</v>
      </c>
      <c r="C3955" s="375" t="s">
        <v>733</v>
      </c>
      <c r="D3955" s="376">
        <v>20.079999999999998</v>
      </c>
    </row>
    <row r="3956" spans="1:4" ht="30">
      <c r="A3956" s="373">
        <v>6189</v>
      </c>
      <c r="B3956" s="374" t="s">
        <v>4328</v>
      </c>
      <c r="C3956" s="375" t="s">
        <v>733</v>
      </c>
      <c r="D3956" s="376">
        <v>35.68</v>
      </c>
    </row>
    <row r="3957" spans="1:4">
      <c r="A3957" s="373">
        <v>6214</v>
      </c>
      <c r="B3957" s="374" t="s">
        <v>4329</v>
      </c>
      <c r="C3957" s="375" t="s">
        <v>732</v>
      </c>
      <c r="D3957" s="376">
        <v>130.59</v>
      </c>
    </row>
    <row r="3958" spans="1:4" ht="30">
      <c r="A3958" s="373">
        <v>36153</v>
      </c>
      <c r="B3958" s="374" t="s">
        <v>4330</v>
      </c>
      <c r="C3958" s="375" t="s">
        <v>731</v>
      </c>
      <c r="D3958" s="376">
        <v>200.62</v>
      </c>
    </row>
    <row r="3959" spans="1:4">
      <c r="A3959" s="373">
        <v>10740</v>
      </c>
      <c r="B3959" s="374" t="s">
        <v>4331</v>
      </c>
      <c r="C3959" s="375" t="s">
        <v>731</v>
      </c>
      <c r="D3959" s="376">
        <v>10905.54</v>
      </c>
    </row>
    <row r="3960" spans="1:4">
      <c r="A3960" s="373">
        <v>13914</v>
      </c>
      <c r="B3960" s="374" t="s">
        <v>4332</v>
      </c>
      <c r="C3960" s="375" t="s">
        <v>731</v>
      </c>
      <c r="D3960" s="376">
        <v>789.06</v>
      </c>
    </row>
    <row r="3961" spans="1:4">
      <c r="A3961" s="373">
        <v>10742</v>
      </c>
      <c r="B3961" s="374" t="s">
        <v>4333</v>
      </c>
      <c r="C3961" s="375" t="s">
        <v>731</v>
      </c>
      <c r="D3961" s="376">
        <v>1150.8499999999999</v>
      </c>
    </row>
    <row r="3962" spans="1:4">
      <c r="A3962" s="373">
        <v>38465</v>
      </c>
      <c r="B3962" s="374" t="s">
        <v>4334</v>
      </c>
      <c r="C3962" s="375" t="s">
        <v>731</v>
      </c>
      <c r="D3962" s="376">
        <v>44.59</v>
      </c>
    </row>
    <row r="3963" spans="1:4">
      <c r="A3963" s="373">
        <v>7543</v>
      </c>
      <c r="B3963" s="374" t="s">
        <v>4335</v>
      </c>
      <c r="C3963" s="375" t="s">
        <v>731</v>
      </c>
      <c r="D3963" s="376">
        <v>7.68</v>
      </c>
    </row>
    <row r="3964" spans="1:4" ht="30">
      <c r="A3964" s="373">
        <v>43427</v>
      </c>
      <c r="B3964" s="374" t="s">
        <v>4336</v>
      </c>
      <c r="C3964" s="375" t="s">
        <v>731</v>
      </c>
      <c r="D3964" s="376">
        <v>1296.8</v>
      </c>
    </row>
    <row r="3965" spans="1:4">
      <c r="A3965" s="373">
        <v>41613</v>
      </c>
      <c r="B3965" s="374" t="s">
        <v>4337</v>
      </c>
      <c r="C3965" s="375" t="s">
        <v>731</v>
      </c>
      <c r="D3965" s="376">
        <v>83.36</v>
      </c>
    </row>
    <row r="3966" spans="1:4">
      <c r="A3966" s="373">
        <v>41614</v>
      </c>
      <c r="B3966" s="374" t="s">
        <v>4338</v>
      </c>
      <c r="C3966" s="375" t="s">
        <v>731</v>
      </c>
      <c r="D3966" s="376">
        <v>106.21</v>
      </c>
    </row>
    <row r="3967" spans="1:4">
      <c r="A3967" s="373">
        <v>41615</v>
      </c>
      <c r="B3967" s="374" t="s">
        <v>4339</v>
      </c>
      <c r="C3967" s="375" t="s">
        <v>731</v>
      </c>
      <c r="D3967" s="376">
        <v>164.16</v>
      </c>
    </row>
    <row r="3968" spans="1:4">
      <c r="A3968" s="373">
        <v>41616</v>
      </c>
      <c r="B3968" s="374" t="s">
        <v>4340</v>
      </c>
      <c r="C3968" s="375" t="s">
        <v>731</v>
      </c>
      <c r="D3968" s="376">
        <v>245.29</v>
      </c>
    </row>
    <row r="3969" spans="1:4">
      <c r="A3969" s="373">
        <v>41617</v>
      </c>
      <c r="B3969" s="374" t="s">
        <v>4341</v>
      </c>
      <c r="C3969" s="375" t="s">
        <v>731</v>
      </c>
      <c r="D3969" s="376">
        <v>487.73</v>
      </c>
    </row>
    <row r="3970" spans="1:4">
      <c r="A3970" s="373">
        <v>41618</v>
      </c>
      <c r="B3970" s="374" t="s">
        <v>4342</v>
      </c>
      <c r="C3970" s="375" t="s">
        <v>731</v>
      </c>
      <c r="D3970" s="376">
        <v>897.88</v>
      </c>
    </row>
    <row r="3971" spans="1:4" ht="30">
      <c r="A3971" s="373">
        <v>43428</v>
      </c>
      <c r="B3971" s="374" t="s">
        <v>4343</v>
      </c>
      <c r="C3971" s="375" t="s">
        <v>731</v>
      </c>
      <c r="D3971" s="376">
        <v>1577.14</v>
      </c>
    </row>
    <row r="3972" spans="1:4">
      <c r="A3972" s="373">
        <v>41619</v>
      </c>
      <c r="B3972" s="374" t="s">
        <v>4344</v>
      </c>
      <c r="C3972" s="375" t="s">
        <v>731</v>
      </c>
      <c r="D3972" s="376">
        <v>102.18</v>
      </c>
    </row>
    <row r="3973" spans="1:4">
      <c r="A3973" s="373">
        <v>41620</v>
      </c>
      <c r="B3973" s="374" t="s">
        <v>4345</v>
      </c>
      <c r="C3973" s="375" t="s">
        <v>731</v>
      </c>
      <c r="D3973" s="376">
        <v>129.07</v>
      </c>
    </row>
    <row r="3974" spans="1:4">
      <c r="A3974" s="373">
        <v>41622</v>
      </c>
      <c r="B3974" s="374" t="s">
        <v>4346</v>
      </c>
      <c r="C3974" s="375" t="s">
        <v>731</v>
      </c>
      <c r="D3974" s="376">
        <v>223.86</v>
      </c>
    </row>
    <row r="3975" spans="1:4">
      <c r="A3975" s="373">
        <v>41623</v>
      </c>
      <c r="B3975" s="374" t="s">
        <v>4347</v>
      </c>
      <c r="C3975" s="375" t="s">
        <v>731</v>
      </c>
      <c r="D3975" s="376">
        <v>344.2</v>
      </c>
    </row>
    <row r="3976" spans="1:4">
      <c r="A3976" s="373">
        <v>41624</v>
      </c>
      <c r="B3976" s="374" t="s">
        <v>4348</v>
      </c>
      <c r="C3976" s="375" t="s">
        <v>731</v>
      </c>
      <c r="D3976" s="376">
        <v>645.37</v>
      </c>
    </row>
    <row r="3977" spans="1:4">
      <c r="A3977" s="373">
        <v>41625</v>
      </c>
      <c r="B3977" s="374" t="s">
        <v>4349</v>
      </c>
      <c r="C3977" s="375" t="s">
        <v>731</v>
      </c>
      <c r="D3977" s="376">
        <v>992.94</v>
      </c>
    </row>
    <row r="3978" spans="1:4">
      <c r="A3978" s="373">
        <v>39352</v>
      </c>
      <c r="B3978" s="374" t="s">
        <v>4350</v>
      </c>
      <c r="C3978" s="375" t="s">
        <v>731</v>
      </c>
      <c r="D3978" s="376">
        <v>4.74</v>
      </c>
    </row>
    <row r="3979" spans="1:4">
      <c r="A3979" s="373">
        <v>39346</v>
      </c>
      <c r="B3979" s="374" t="s">
        <v>4351</v>
      </c>
      <c r="C3979" s="375" t="s">
        <v>731</v>
      </c>
      <c r="D3979" s="376">
        <v>4.74</v>
      </c>
    </row>
    <row r="3980" spans="1:4">
      <c r="A3980" s="373">
        <v>39350</v>
      </c>
      <c r="B3980" s="374" t="s">
        <v>4352</v>
      </c>
      <c r="C3980" s="375" t="s">
        <v>731</v>
      </c>
      <c r="D3980" s="376">
        <v>5.0999999999999996</v>
      </c>
    </row>
    <row r="3981" spans="1:4">
      <c r="A3981" s="373">
        <v>39351</v>
      </c>
      <c r="B3981" s="374" t="s">
        <v>4353</v>
      </c>
      <c r="C3981" s="375" t="s">
        <v>731</v>
      </c>
      <c r="D3981" s="376">
        <v>5.91</v>
      </c>
    </row>
    <row r="3982" spans="1:4">
      <c r="A3982" s="373">
        <v>38837</v>
      </c>
      <c r="B3982" s="374" t="s">
        <v>13937</v>
      </c>
      <c r="C3982" s="375" t="s">
        <v>731</v>
      </c>
      <c r="D3982" s="376">
        <v>7.42</v>
      </c>
    </row>
    <row r="3983" spans="1:4">
      <c r="A3983" s="373">
        <v>38836</v>
      </c>
      <c r="B3983" s="374" t="s">
        <v>13938</v>
      </c>
      <c r="C3983" s="375" t="s">
        <v>731</v>
      </c>
      <c r="D3983" s="376">
        <v>5.18</v>
      </c>
    </row>
    <row r="3984" spans="1:4" ht="30">
      <c r="A3984" s="373">
        <v>2666</v>
      </c>
      <c r="B3984" s="374" t="s">
        <v>4354</v>
      </c>
      <c r="C3984" s="375" t="s">
        <v>731</v>
      </c>
      <c r="D3984" s="376">
        <v>6.64</v>
      </c>
    </row>
    <row r="3985" spans="1:4" ht="30">
      <c r="A3985" s="373">
        <v>2668</v>
      </c>
      <c r="B3985" s="374" t="s">
        <v>4355</v>
      </c>
      <c r="C3985" s="375" t="s">
        <v>731</v>
      </c>
      <c r="D3985" s="376">
        <v>7.58</v>
      </c>
    </row>
    <row r="3986" spans="1:4" ht="30">
      <c r="A3986" s="373">
        <v>2664</v>
      </c>
      <c r="B3986" s="374" t="s">
        <v>4356</v>
      </c>
      <c r="C3986" s="375" t="s">
        <v>731</v>
      </c>
      <c r="D3986" s="376">
        <v>11.18</v>
      </c>
    </row>
    <row r="3987" spans="1:4" ht="30">
      <c r="A3987" s="373">
        <v>2662</v>
      </c>
      <c r="B3987" s="374" t="s">
        <v>4357</v>
      </c>
      <c r="C3987" s="375" t="s">
        <v>731</v>
      </c>
      <c r="D3987" s="376">
        <v>13.72</v>
      </c>
    </row>
    <row r="3988" spans="1:4" ht="30">
      <c r="A3988" s="373">
        <v>20964</v>
      </c>
      <c r="B3988" s="374" t="s">
        <v>4358</v>
      </c>
      <c r="C3988" s="375" t="s">
        <v>731</v>
      </c>
      <c r="D3988" s="376">
        <v>97.61</v>
      </c>
    </row>
    <row r="3989" spans="1:4" ht="30">
      <c r="A3989" s="373">
        <v>10905</v>
      </c>
      <c r="B3989" s="374" t="s">
        <v>4359</v>
      </c>
      <c r="C3989" s="375" t="s">
        <v>731</v>
      </c>
      <c r="D3989" s="376">
        <v>130.94999999999999</v>
      </c>
    </row>
    <row r="3990" spans="1:4">
      <c r="A3990" s="373">
        <v>11289</v>
      </c>
      <c r="B3990" s="374" t="s">
        <v>4360</v>
      </c>
      <c r="C3990" s="375" t="s">
        <v>731</v>
      </c>
      <c r="D3990" s="376">
        <v>106.55</v>
      </c>
    </row>
    <row r="3991" spans="1:4">
      <c r="A3991" s="373">
        <v>11241</v>
      </c>
      <c r="B3991" s="374" t="s">
        <v>4361</v>
      </c>
      <c r="C3991" s="375" t="s">
        <v>731</v>
      </c>
      <c r="D3991" s="376">
        <v>266.38</v>
      </c>
    </row>
    <row r="3992" spans="1:4" ht="30">
      <c r="A3992" s="373">
        <v>11301</v>
      </c>
      <c r="B3992" s="374" t="s">
        <v>13939</v>
      </c>
      <c r="C3992" s="375" t="s">
        <v>731</v>
      </c>
      <c r="D3992" s="376">
        <v>675.47</v>
      </c>
    </row>
    <row r="3993" spans="1:4" ht="30">
      <c r="A3993" s="373">
        <v>21090</v>
      </c>
      <c r="B3993" s="374" t="s">
        <v>13940</v>
      </c>
      <c r="C3993" s="375" t="s">
        <v>731</v>
      </c>
      <c r="D3993" s="376">
        <v>827.7</v>
      </c>
    </row>
    <row r="3994" spans="1:4" ht="30">
      <c r="A3994" s="373">
        <v>11315</v>
      </c>
      <c r="B3994" s="374" t="s">
        <v>13941</v>
      </c>
      <c r="C3994" s="375" t="s">
        <v>731</v>
      </c>
      <c r="D3994" s="376">
        <v>161.72999999999999</v>
      </c>
    </row>
    <row r="3995" spans="1:4" ht="30">
      <c r="A3995" s="373">
        <v>21071</v>
      </c>
      <c r="B3995" s="374" t="s">
        <v>13942</v>
      </c>
      <c r="C3995" s="375" t="s">
        <v>731</v>
      </c>
      <c r="D3995" s="376">
        <v>247.35</v>
      </c>
    </row>
    <row r="3996" spans="1:4" ht="30">
      <c r="A3996" s="373">
        <v>14112</v>
      </c>
      <c r="B3996" s="374" t="s">
        <v>13943</v>
      </c>
      <c r="C3996" s="375" t="s">
        <v>731</v>
      </c>
      <c r="D3996" s="376">
        <v>345.35</v>
      </c>
    </row>
    <row r="3997" spans="1:4" ht="30">
      <c r="A3997" s="373">
        <v>11316</v>
      </c>
      <c r="B3997" s="374" t="s">
        <v>13944</v>
      </c>
      <c r="C3997" s="375" t="s">
        <v>731</v>
      </c>
      <c r="D3997" s="376">
        <v>532.77</v>
      </c>
    </row>
    <row r="3998" spans="1:4" ht="30">
      <c r="A3998" s="373">
        <v>6243</v>
      </c>
      <c r="B3998" s="374" t="s">
        <v>13945</v>
      </c>
      <c r="C3998" s="375" t="s">
        <v>731</v>
      </c>
      <c r="D3998" s="376">
        <v>613.64</v>
      </c>
    </row>
    <row r="3999" spans="1:4" ht="30">
      <c r="A3999" s="373">
        <v>6240</v>
      </c>
      <c r="B3999" s="374" t="s">
        <v>13946</v>
      </c>
      <c r="C3999" s="375" t="s">
        <v>731</v>
      </c>
      <c r="D3999" s="376">
        <v>812.47</v>
      </c>
    </row>
    <row r="4000" spans="1:4" ht="30">
      <c r="A4000" s="373">
        <v>11296</v>
      </c>
      <c r="B4000" s="374" t="s">
        <v>13947</v>
      </c>
      <c r="C4000" s="375" t="s">
        <v>731</v>
      </c>
      <c r="D4000" s="376">
        <v>2588.6999999999998</v>
      </c>
    </row>
    <row r="4001" spans="1:4" ht="30">
      <c r="A4001" s="373">
        <v>11299</v>
      </c>
      <c r="B4001" s="374" t="s">
        <v>13948</v>
      </c>
      <c r="C4001" s="375" t="s">
        <v>731</v>
      </c>
      <c r="D4001" s="376">
        <v>876.22</v>
      </c>
    </row>
    <row r="4002" spans="1:4">
      <c r="A4002" s="373">
        <v>11688</v>
      </c>
      <c r="B4002" s="374" t="s">
        <v>4362</v>
      </c>
      <c r="C4002" s="375" t="s">
        <v>731</v>
      </c>
      <c r="D4002" s="376">
        <v>598.62</v>
      </c>
    </row>
    <row r="4003" spans="1:4" ht="45">
      <c r="A4003" s="373">
        <v>37736</v>
      </c>
      <c r="B4003" s="374" t="s">
        <v>4363</v>
      </c>
      <c r="C4003" s="375" t="s">
        <v>731</v>
      </c>
      <c r="D4003" s="376">
        <v>83450</v>
      </c>
    </row>
    <row r="4004" spans="1:4" ht="30">
      <c r="A4004" s="373">
        <v>37739</v>
      </c>
      <c r="B4004" s="374" t="s">
        <v>4364</v>
      </c>
      <c r="C4004" s="375" t="s">
        <v>731</v>
      </c>
      <c r="D4004" s="376">
        <v>102707.68</v>
      </c>
    </row>
    <row r="4005" spans="1:4" ht="30">
      <c r="A4005" s="373">
        <v>37740</v>
      </c>
      <c r="B4005" s="374" t="s">
        <v>4365</v>
      </c>
      <c r="C4005" s="375" t="s">
        <v>731</v>
      </c>
      <c r="D4005" s="376">
        <v>58610.36</v>
      </c>
    </row>
    <row r="4006" spans="1:4" ht="30">
      <c r="A4006" s="373">
        <v>37738</v>
      </c>
      <c r="B4006" s="374" t="s">
        <v>4366</v>
      </c>
      <c r="C4006" s="375" t="s">
        <v>731</v>
      </c>
      <c r="D4006" s="376">
        <v>69634.7</v>
      </c>
    </row>
    <row r="4007" spans="1:4" ht="30">
      <c r="A4007" s="373">
        <v>37737</v>
      </c>
      <c r="B4007" s="374" t="s">
        <v>4367</v>
      </c>
      <c r="C4007" s="375" t="s">
        <v>731</v>
      </c>
      <c r="D4007" s="376">
        <v>55400.75</v>
      </c>
    </row>
    <row r="4008" spans="1:4">
      <c r="A4008" s="373">
        <v>25014</v>
      </c>
      <c r="B4008" s="374" t="s">
        <v>4368</v>
      </c>
      <c r="C4008" s="375" t="s">
        <v>731</v>
      </c>
      <c r="D4008" s="376">
        <v>116034.57</v>
      </c>
    </row>
    <row r="4009" spans="1:4">
      <c r="A4009" s="373">
        <v>25013</v>
      </c>
      <c r="B4009" s="374" t="s">
        <v>4369</v>
      </c>
      <c r="C4009" s="375" t="s">
        <v>731</v>
      </c>
      <c r="D4009" s="376">
        <v>121616.51</v>
      </c>
    </row>
    <row r="4010" spans="1:4">
      <c r="A4010" s="373">
        <v>14405</v>
      </c>
      <c r="B4010" s="374" t="s">
        <v>4370</v>
      </c>
      <c r="C4010" s="375" t="s">
        <v>731</v>
      </c>
      <c r="D4010" s="376">
        <v>142758.1</v>
      </c>
    </row>
    <row r="4011" spans="1:4">
      <c r="A4011" s="373">
        <v>20271</v>
      </c>
      <c r="B4011" s="374" t="s">
        <v>4371</v>
      </c>
      <c r="C4011" s="375" t="s">
        <v>731</v>
      </c>
      <c r="D4011" s="376">
        <v>523.1</v>
      </c>
    </row>
    <row r="4012" spans="1:4">
      <c r="A4012" s="373">
        <v>10423</v>
      </c>
      <c r="B4012" s="374" t="s">
        <v>4372</v>
      </c>
      <c r="C4012" s="375" t="s">
        <v>731</v>
      </c>
      <c r="D4012" s="376">
        <v>384.08</v>
      </c>
    </row>
    <row r="4013" spans="1:4">
      <c r="A4013" s="373">
        <v>36790</v>
      </c>
      <c r="B4013" s="374" t="s">
        <v>4373</v>
      </c>
      <c r="C4013" s="375" t="s">
        <v>731</v>
      </c>
      <c r="D4013" s="376">
        <v>299.62</v>
      </c>
    </row>
    <row r="4014" spans="1:4">
      <c r="A4014" s="373">
        <v>37589</v>
      </c>
      <c r="B4014" s="374" t="s">
        <v>4374</v>
      </c>
      <c r="C4014" s="375" t="s">
        <v>731</v>
      </c>
      <c r="D4014" s="376">
        <v>367.11</v>
      </c>
    </row>
    <row r="4015" spans="1:4" ht="30">
      <c r="A4015" s="373">
        <v>11690</v>
      </c>
      <c r="B4015" s="374" t="s">
        <v>4375</v>
      </c>
      <c r="C4015" s="375" t="s">
        <v>731</v>
      </c>
      <c r="D4015" s="376">
        <v>195.02</v>
      </c>
    </row>
    <row r="4016" spans="1:4">
      <c r="A4016" s="373">
        <v>20234</v>
      </c>
      <c r="B4016" s="374" t="s">
        <v>4376</v>
      </c>
      <c r="C4016" s="375" t="s">
        <v>731</v>
      </c>
      <c r="D4016" s="376">
        <v>246.8</v>
      </c>
    </row>
    <row r="4017" spans="1:4">
      <c r="A4017" s="373">
        <v>4763</v>
      </c>
      <c r="B4017" s="374" t="s">
        <v>13949</v>
      </c>
      <c r="C4017" s="375" t="s">
        <v>870</v>
      </c>
      <c r="D4017" s="376">
        <v>20.82</v>
      </c>
    </row>
    <row r="4018" spans="1:4">
      <c r="A4018" s="373">
        <v>41070</v>
      </c>
      <c r="B4018" s="374" t="s">
        <v>4377</v>
      </c>
      <c r="C4018" s="375" t="s">
        <v>872</v>
      </c>
      <c r="D4018" s="376">
        <v>3643.51</v>
      </c>
    </row>
    <row r="4019" spans="1:4">
      <c r="A4019" s="373">
        <v>44480</v>
      </c>
      <c r="B4019" s="374" t="s">
        <v>4378</v>
      </c>
      <c r="C4019" s="375" t="s">
        <v>868</v>
      </c>
      <c r="D4019" s="376">
        <v>12.48</v>
      </c>
    </row>
    <row r="4020" spans="1:4">
      <c r="A4020" s="373">
        <v>11457</v>
      </c>
      <c r="B4020" s="374" t="s">
        <v>4379</v>
      </c>
      <c r="C4020" s="375" t="s">
        <v>731</v>
      </c>
      <c r="D4020" s="376">
        <v>45.79</v>
      </c>
    </row>
    <row r="4021" spans="1:4" ht="30">
      <c r="A4021" s="373">
        <v>44073</v>
      </c>
      <c r="B4021" s="374" t="s">
        <v>4380</v>
      </c>
      <c r="C4021" s="375" t="s">
        <v>733</v>
      </c>
      <c r="D4021" s="376">
        <v>0.69</v>
      </c>
    </row>
    <row r="4022" spans="1:4">
      <c r="A4022" s="373">
        <v>44253</v>
      </c>
      <c r="B4022" s="374" t="s">
        <v>13950</v>
      </c>
      <c r="C4022" s="375" t="s">
        <v>731</v>
      </c>
      <c r="D4022" s="376">
        <v>292.67</v>
      </c>
    </row>
    <row r="4023" spans="1:4">
      <c r="A4023" s="373">
        <v>21121</v>
      </c>
      <c r="B4023" s="374" t="s">
        <v>4381</v>
      </c>
      <c r="C4023" s="375" t="s">
        <v>731</v>
      </c>
      <c r="D4023" s="376">
        <v>4.1900000000000004</v>
      </c>
    </row>
    <row r="4024" spans="1:4">
      <c r="A4024" s="373">
        <v>38010</v>
      </c>
      <c r="B4024" s="374" t="s">
        <v>4382</v>
      </c>
      <c r="C4024" s="375" t="s">
        <v>731</v>
      </c>
      <c r="D4024" s="376">
        <v>5.23</v>
      </c>
    </row>
    <row r="4025" spans="1:4">
      <c r="A4025" s="373">
        <v>38011</v>
      </c>
      <c r="B4025" s="374" t="s">
        <v>4383</v>
      </c>
      <c r="C4025" s="375" t="s">
        <v>731</v>
      </c>
      <c r="D4025" s="376">
        <v>10.48</v>
      </c>
    </row>
    <row r="4026" spans="1:4">
      <c r="A4026" s="373">
        <v>38012</v>
      </c>
      <c r="B4026" s="374" t="s">
        <v>4384</v>
      </c>
      <c r="C4026" s="375" t="s">
        <v>731</v>
      </c>
      <c r="D4026" s="376">
        <v>39.950000000000003</v>
      </c>
    </row>
    <row r="4027" spans="1:4">
      <c r="A4027" s="373">
        <v>38013</v>
      </c>
      <c r="B4027" s="374" t="s">
        <v>4385</v>
      </c>
      <c r="C4027" s="375" t="s">
        <v>731</v>
      </c>
      <c r="D4027" s="376">
        <v>51.32</v>
      </c>
    </row>
    <row r="4028" spans="1:4">
      <c r="A4028" s="373">
        <v>38014</v>
      </c>
      <c r="B4028" s="374" t="s">
        <v>4386</v>
      </c>
      <c r="C4028" s="375" t="s">
        <v>731</v>
      </c>
      <c r="D4028" s="376">
        <v>85.71</v>
      </c>
    </row>
    <row r="4029" spans="1:4">
      <c r="A4029" s="373">
        <v>38015</v>
      </c>
      <c r="B4029" s="374" t="s">
        <v>4387</v>
      </c>
      <c r="C4029" s="375" t="s">
        <v>731</v>
      </c>
      <c r="D4029" s="376">
        <v>201.5</v>
      </c>
    </row>
    <row r="4030" spans="1:4">
      <c r="A4030" s="373">
        <v>38016</v>
      </c>
      <c r="B4030" s="374" t="s">
        <v>4388</v>
      </c>
      <c r="C4030" s="375" t="s">
        <v>731</v>
      </c>
      <c r="D4030" s="376">
        <v>234.32</v>
      </c>
    </row>
    <row r="4031" spans="1:4">
      <c r="A4031" s="373">
        <v>12741</v>
      </c>
      <c r="B4031" s="374" t="s">
        <v>4389</v>
      </c>
      <c r="C4031" s="375" t="s">
        <v>731</v>
      </c>
      <c r="D4031" s="376">
        <v>1342.89</v>
      </c>
    </row>
    <row r="4032" spans="1:4">
      <c r="A4032" s="373">
        <v>12733</v>
      </c>
      <c r="B4032" s="374" t="s">
        <v>4390</v>
      </c>
      <c r="C4032" s="375" t="s">
        <v>731</v>
      </c>
      <c r="D4032" s="376">
        <v>6.75</v>
      </c>
    </row>
    <row r="4033" spans="1:4">
      <c r="A4033" s="373">
        <v>12734</v>
      </c>
      <c r="B4033" s="374" t="s">
        <v>4391</v>
      </c>
      <c r="C4033" s="375" t="s">
        <v>731</v>
      </c>
      <c r="D4033" s="376">
        <v>14.4</v>
      </c>
    </row>
    <row r="4034" spans="1:4">
      <c r="A4034" s="373">
        <v>12735</v>
      </c>
      <c r="B4034" s="374" t="s">
        <v>4392</v>
      </c>
      <c r="C4034" s="375" t="s">
        <v>731</v>
      </c>
      <c r="D4034" s="376">
        <v>23.69</v>
      </c>
    </row>
    <row r="4035" spans="1:4">
      <c r="A4035" s="373">
        <v>12736</v>
      </c>
      <c r="B4035" s="374" t="s">
        <v>4393</v>
      </c>
      <c r="C4035" s="375" t="s">
        <v>731</v>
      </c>
      <c r="D4035" s="376">
        <v>54.16</v>
      </c>
    </row>
    <row r="4036" spans="1:4">
      <c r="A4036" s="373">
        <v>12737</v>
      </c>
      <c r="B4036" s="374" t="s">
        <v>4394</v>
      </c>
      <c r="C4036" s="375" t="s">
        <v>731</v>
      </c>
      <c r="D4036" s="376">
        <v>69.77</v>
      </c>
    </row>
    <row r="4037" spans="1:4">
      <c r="A4037" s="373">
        <v>12738</v>
      </c>
      <c r="B4037" s="374" t="s">
        <v>4395</v>
      </c>
      <c r="C4037" s="375" t="s">
        <v>731</v>
      </c>
      <c r="D4037" s="376">
        <v>137.9</v>
      </c>
    </row>
    <row r="4038" spans="1:4">
      <c r="A4038" s="373">
        <v>12739</v>
      </c>
      <c r="B4038" s="374" t="s">
        <v>4396</v>
      </c>
      <c r="C4038" s="375" t="s">
        <v>731</v>
      </c>
      <c r="D4038" s="376">
        <v>392.56</v>
      </c>
    </row>
    <row r="4039" spans="1:4">
      <c r="A4039" s="373">
        <v>12740</v>
      </c>
      <c r="B4039" s="374" t="s">
        <v>4397</v>
      </c>
      <c r="C4039" s="375" t="s">
        <v>731</v>
      </c>
      <c r="D4039" s="376">
        <v>614.19000000000005</v>
      </c>
    </row>
    <row r="4040" spans="1:4">
      <c r="A4040" s="373">
        <v>6297</v>
      </c>
      <c r="B4040" s="374" t="s">
        <v>4398</v>
      </c>
      <c r="C4040" s="375" t="s">
        <v>731</v>
      </c>
      <c r="D4040" s="376">
        <v>43.91</v>
      </c>
    </row>
    <row r="4041" spans="1:4">
      <c r="A4041" s="373">
        <v>6296</v>
      </c>
      <c r="B4041" s="374" t="s">
        <v>4399</v>
      </c>
      <c r="C4041" s="375" t="s">
        <v>731</v>
      </c>
      <c r="D4041" s="376">
        <v>34.659999999999997</v>
      </c>
    </row>
    <row r="4042" spans="1:4">
      <c r="A4042" s="373">
        <v>6294</v>
      </c>
      <c r="B4042" s="374" t="s">
        <v>4400</v>
      </c>
      <c r="C4042" s="375" t="s">
        <v>731</v>
      </c>
      <c r="D4042" s="376">
        <v>9.8800000000000008</v>
      </c>
    </row>
    <row r="4043" spans="1:4">
      <c r="A4043" s="373">
        <v>6323</v>
      </c>
      <c r="B4043" s="374" t="s">
        <v>4401</v>
      </c>
      <c r="C4043" s="375" t="s">
        <v>731</v>
      </c>
      <c r="D4043" s="376">
        <v>22.64</v>
      </c>
    </row>
    <row r="4044" spans="1:4">
      <c r="A4044" s="373">
        <v>6299</v>
      </c>
      <c r="B4044" s="374" t="s">
        <v>4402</v>
      </c>
      <c r="C4044" s="375" t="s">
        <v>731</v>
      </c>
      <c r="D4044" s="376">
        <v>132.06</v>
      </c>
    </row>
    <row r="4045" spans="1:4">
      <c r="A4045" s="373">
        <v>6298</v>
      </c>
      <c r="B4045" s="374" t="s">
        <v>4403</v>
      </c>
      <c r="C4045" s="375" t="s">
        <v>731</v>
      </c>
      <c r="D4045" s="376">
        <v>69.55</v>
      </c>
    </row>
    <row r="4046" spans="1:4">
      <c r="A4046" s="373">
        <v>6295</v>
      </c>
      <c r="B4046" s="374" t="s">
        <v>4404</v>
      </c>
      <c r="C4046" s="375" t="s">
        <v>731</v>
      </c>
      <c r="D4046" s="376">
        <v>14.07</v>
      </c>
    </row>
    <row r="4047" spans="1:4">
      <c r="A4047" s="373">
        <v>6322</v>
      </c>
      <c r="B4047" s="374" t="s">
        <v>4405</v>
      </c>
      <c r="C4047" s="375" t="s">
        <v>731</v>
      </c>
      <c r="D4047" s="376">
        <v>176.87</v>
      </c>
    </row>
    <row r="4048" spans="1:4">
      <c r="A4048" s="373">
        <v>6300</v>
      </c>
      <c r="B4048" s="374" t="s">
        <v>4406</v>
      </c>
      <c r="C4048" s="375" t="s">
        <v>731</v>
      </c>
      <c r="D4048" s="376">
        <v>326.08999999999997</v>
      </c>
    </row>
    <row r="4049" spans="1:4">
      <c r="A4049" s="373">
        <v>6321</v>
      </c>
      <c r="B4049" s="374" t="s">
        <v>4407</v>
      </c>
      <c r="C4049" s="375" t="s">
        <v>731</v>
      </c>
      <c r="D4049" s="376">
        <v>465.8</v>
      </c>
    </row>
    <row r="4050" spans="1:4">
      <c r="A4050" s="373">
        <v>6301</v>
      </c>
      <c r="B4050" s="374" t="s">
        <v>4408</v>
      </c>
      <c r="C4050" s="375" t="s">
        <v>731</v>
      </c>
      <c r="D4050" s="376">
        <v>1091.78</v>
      </c>
    </row>
    <row r="4051" spans="1:4">
      <c r="A4051" s="373">
        <v>7105</v>
      </c>
      <c r="B4051" s="374" t="s">
        <v>4409</v>
      </c>
      <c r="C4051" s="375" t="s">
        <v>731</v>
      </c>
      <c r="D4051" s="376">
        <v>46.97</v>
      </c>
    </row>
    <row r="4052" spans="1:4">
      <c r="A4052" s="373">
        <v>20183</v>
      </c>
      <c r="B4052" s="374" t="s">
        <v>13951</v>
      </c>
      <c r="C4052" s="375" t="s">
        <v>731</v>
      </c>
      <c r="D4052" s="376">
        <v>57.88</v>
      </c>
    </row>
    <row r="4053" spans="1:4">
      <c r="A4053" s="373">
        <v>38448</v>
      </c>
      <c r="B4053" s="374" t="s">
        <v>13952</v>
      </c>
      <c r="C4053" s="375" t="s">
        <v>731</v>
      </c>
      <c r="D4053" s="376">
        <v>262.63</v>
      </c>
    </row>
    <row r="4054" spans="1:4">
      <c r="A4054" s="373">
        <v>20182</v>
      </c>
      <c r="B4054" s="374" t="s">
        <v>13953</v>
      </c>
      <c r="C4054" s="375" t="s">
        <v>731</v>
      </c>
      <c r="D4054" s="376">
        <v>33.65</v>
      </c>
    </row>
    <row r="4055" spans="1:4">
      <c r="A4055" s="373">
        <v>7119</v>
      </c>
      <c r="B4055" s="374" t="s">
        <v>4410</v>
      </c>
      <c r="C4055" s="375" t="s">
        <v>731</v>
      </c>
      <c r="D4055" s="376">
        <v>12.68</v>
      </c>
    </row>
    <row r="4056" spans="1:4">
      <c r="A4056" s="373">
        <v>7126</v>
      </c>
      <c r="B4056" s="374" t="s">
        <v>13954</v>
      </c>
      <c r="C4056" s="375" t="s">
        <v>731</v>
      </c>
      <c r="D4056" s="376">
        <v>25.88</v>
      </c>
    </row>
    <row r="4057" spans="1:4">
      <c r="A4057" s="373">
        <v>7120</v>
      </c>
      <c r="B4057" s="374" t="s">
        <v>4411</v>
      </c>
      <c r="C4057" s="375" t="s">
        <v>731</v>
      </c>
      <c r="D4057" s="376">
        <v>9.73</v>
      </c>
    </row>
    <row r="4058" spans="1:4">
      <c r="A4058" s="373">
        <v>6319</v>
      </c>
      <c r="B4058" s="374" t="s">
        <v>4412</v>
      </c>
      <c r="C4058" s="375" t="s">
        <v>731</v>
      </c>
      <c r="D4058" s="376">
        <v>51.58</v>
      </c>
    </row>
    <row r="4059" spans="1:4">
      <c r="A4059" s="373">
        <v>6304</v>
      </c>
      <c r="B4059" s="374" t="s">
        <v>4413</v>
      </c>
      <c r="C4059" s="375" t="s">
        <v>731</v>
      </c>
      <c r="D4059" s="376">
        <v>51.58</v>
      </c>
    </row>
    <row r="4060" spans="1:4">
      <c r="A4060" s="373">
        <v>21116</v>
      </c>
      <c r="B4060" s="374" t="s">
        <v>4414</v>
      </c>
      <c r="C4060" s="375" t="s">
        <v>731</v>
      </c>
      <c r="D4060" s="376">
        <v>39.06</v>
      </c>
    </row>
    <row r="4061" spans="1:4">
      <c r="A4061" s="373">
        <v>6320</v>
      </c>
      <c r="B4061" s="374" t="s">
        <v>4415</v>
      </c>
      <c r="C4061" s="375" t="s">
        <v>731</v>
      </c>
      <c r="D4061" s="376">
        <v>26.56</v>
      </c>
    </row>
    <row r="4062" spans="1:4">
      <c r="A4062" s="373">
        <v>6303</v>
      </c>
      <c r="B4062" s="374" t="s">
        <v>4416</v>
      </c>
      <c r="C4062" s="375" t="s">
        <v>731</v>
      </c>
      <c r="D4062" s="376">
        <v>26.56</v>
      </c>
    </row>
    <row r="4063" spans="1:4">
      <c r="A4063" s="373">
        <v>6308</v>
      </c>
      <c r="B4063" s="374" t="s">
        <v>4417</v>
      </c>
      <c r="C4063" s="375" t="s">
        <v>731</v>
      </c>
      <c r="D4063" s="376">
        <v>142.72999999999999</v>
      </c>
    </row>
    <row r="4064" spans="1:4">
      <c r="A4064" s="373">
        <v>6317</v>
      </c>
      <c r="B4064" s="374" t="s">
        <v>4418</v>
      </c>
      <c r="C4064" s="375" t="s">
        <v>731</v>
      </c>
      <c r="D4064" s="376">
        <v>142.72999999999999</v>
      </c>
    </row>
    <row r="4065" spans="1:4">
      <c r="A4065" s="373">
        <v>6307</v>
      </c>
      <c r="B4065" s="374" t="s">
        <v>4419</v>
      </c>
      <c r="C4065" s="375" t="s">
        <v>731</v>
      </c>
      <c r="D4065" s="376">
        <v>142.72999999999999</v>
      </c>
    </row>
    <row r="4066" spans="1:4">
      <c r="A4066" s="373">
        <v>6309</v>
      </c>
      <c r="B4066" s="374" t="s">
        <v>4420</v>
      </c>
      <c r="C4066" s="375" t="s">
        <v>731</v>
      </c>
      <c r="D4066" s="376">
        <v>146.88</v>
      </c>
    </row>
    <row r="4067" spans="1:4">
      <c r="A4067" s="373">
        <v>6318</v>
      </c>
      <c r="B4067" s="374" t="s">
        <v>4421</v>
      </c>
      <c r="C4067" s="375" t="s">
        <v>731</v>
      </c>
      <c r="D4067" s="376">
        <v>76.989999999999995</v>
      </c>
    </row>
    <row r="4068" spans="1:4">
      <c r="A4068" s="373">
        <v>6306</v>
      </c>
      <c r="B4068" s="374" t="s">
        <v>4422</v>
      </c>
      <c r="C4068" s="375" t="s">
        <v>731</v>
      </c>
      <c r="D4068" s="376">
        <v>76.989999999999995</v>
      </c>
    </row>
    <row r="4069" spans="1:4">
      <c r="A4069" s="373">
        <v>6305</v>
      </c>
      <c r="B4069" s="374" t="s">
        <v>4423</v>
      </c>
      <c r="C4069" s="375" t="s">
        <v>731</v>
      </c>
      <c r="D4069" s="376">
        <v>76.989999999999995</v>
      </c>
    </row>
    <row r="4070" spans="1:4">
      <c r="A4070" s="373">
        <v>6302</v>
      </c>
      <c r="B4070" s="374" t="s">
        <v>4424</v>
      </c>
      <c r="C4070" s="375" t="s">
        <v>731</v>
      </c>
      <c r="D4070" s="376">
        <v>16.329999999999998</v>
      </c>
    </row>
    <row r="4071" spans="1:4">
      <c r="A4071" s="373">
        <v>6312</v>
      </c>
      <c r="B4071" s="374" t="s">
        <v>4425</v>
      </c>
      <c r="C4071" s="375" t="s">
        <v>731</v>
      </c>
      <c r="D4071" s="376">
        <v>205.31</v>
      </c>
    </row>
    <row r="4072" spans="1:4">
      <c r="A4072" s="373">
        <v>6311</v>
      </c>
      <c r="B4072" s="374" t="s">
        <v>4426</v>
      </c>
      <c r="C4072" s="375" t="s">
        <v>731</v>
      </c>
      <c r="D4072" s="376">
        <v>205.31</v>
      </c>
    </row>
    <row r="4073" spans="1:4">
      <c r="A4073" s="373">
        <v>6310</v>
      </c>
      <c r="B4073" s="374" t="s">
        <v>4427</v>
      </c>
      <c r="C4073" s="375" t="s">
        <v>731</v>
      </c>
      <c r="D4073" s="376">
        <v>205.31</v>
      </c>
    </row>
    <row r="4074" spans="1:4">
      <c r="A4074" s="373">
        <v>6314</v>
      </c>
      <c r="B4074" s="374" t="s">
        <v>4428</v>
      </c>
      <c r="C4074" s="375" t="s">
        <v>731</v>
      </c>
      <c r="D4074" s="376">
        <v>205.31</v>
      </c>
    </row>
    <row r="4075" spans="1:4">
      <c r="A4075" s="373">
        <v>6313</v>
      </c>
      <c r="B4075" s="374" t="s">
        <v>4429</v>
      </c>
      <c r="C4075" s="375" t="s">
        <v>731</v>
      </c>
      <c r="D4075" s="376">
        <v>205.31</v>
      </c>
    </row>
    <row r="4076" spans="1:4">
      <c r="A4076" s="373">
        <v>6315</v>
      </c>
      <c r="B4076" s="374" t="s">
        <v>4430</v>
      </c>
      <c r="C4076" s="375" t="s">
        <v>731</v>
      </c>
      <c r="D4076" s="376">
        <v>388.74</v>
      </c>
    </row>
    <row r="4077" spans="1:4">
      <c r="A4077" s="373">
        <v>6316</v>
      </c>
      <c r="B4077" s="374" t="s">
        <v>4431</v>
      </c>
      <c r="C4077" s="375" t="s">
        <v>731</v>
      </c>
      <c r="D4077" s="376">
        <v>388.74</v>
      </c>
    </row>
    <row r="4078" spans="1:4">
      <c r="A4078" s="373">
        <v>39324</v>
      </c>
      <c r="B4078" s="374" t="s">
        <v>4432</v>
      </c>
      <c r="C4078" s="375" t="s">
        <v>731</v>
      </c>
      <c r="D4078" s="376">
        <v>5.46</v>
      </c>
    </row>
    <row r="4079" spans="1:4">
      <c r="A4079" s="373">
        <v>39325</v>
      </c>
      <c r="B4079" s="374" t="s">
        <v>4433</v>
      </c>
      <c r="C4079" s="375" t="s">
        <v>731</v>
      </c>
      <c r="D4079" s="376">
        <v>8.23</v>
      </c>
    </row>
    <row r="4080" spans="1:4">
      <c r="A4080" s="373">
        <v>39326</v>
      </c>
      <c r="B4080" s="374" t="s">
        <v>4434</v>
      </c>
      <c r="C4080" s="375" t="s">
        <v>731</v>
      </c>
      <c r="D4080" s="376">
        <v>29.54</v>
      </c>
    </row>
    <row r="4081" spans="1:4">
      <c r="A4081" s="373">
        <v>39327</v>
      </c>
      <c r="B4081" s="374" t="s">
        <v>4435</v>
      </c>
      <c r="C4081" s="375" t="s">
        <v>731</v>
      </c>
      <c r="D4081" s="376">
        <v>44.57</v>
      </c>
    </row>
    <row r="4082" spans="1:4">
      <c r="A4082" s="373">
        <v>11378</v>
      </c>
      <c r="B4082" s="374" t="s">
        <v>4436</v>
      </c>
      <c r="C4082" s="375" t="s">
        <v>731</v>
      </c>
      <c r="D4082" s="376">
        <v>97.25</v>
      </c>
    </row>
    <row r="4083" spans="1:4">
      <c r="A4083" s="373">
        <v>11379</v>
      </c>
      <c r="B4083" s="374" t="s">
        <v>4437</v>
      </c>
      <c r="C4083" s="375" t="s">
        <v>731</v>
      </c>
      <c r="D4083" s="376">
        <v>82.18</v>
      </c>
    </row>
    <row r="4084" spans="1:4">
      <c r="A4084" s="373">
        <v>11493</v>
      </c>
      <c r="B4084" s="374" t="s">
        <v>4438</v>
      </c>
      <c r="C4084" s="375" t="s">
        <v>731</v>
      </c>
      <c r="D4084" s="376">
        <v>47.4</v>
      </c>
    </row>
    <row r="4085" spans="1:4">
      <c r="A4085" s="373">
        <v>7106</v>
      </c>
      <c r="B4085" s="374" t="s">
        <v>4439</v>
      </c>
      <c r="C4085" s="375" t="s">
        <v>731</v>
      </c>
      <c r="D4085" s="376">
        <v>160.11000000000001</v>
      </c>
    </row>
    <row r="4086" spans="1:4">
      <c r="A4086" s="373">
        <v>7104</v>
      </c>
      <c r="B4086" s="374" t="s">
        <v>4440</v>
      </c>
      <c r="C4086" s="375" t="s">
        <v>731</v>
      </c>
      <c r="D4086" s="376">
        <v>4.3099999999999996</v>
      </c>
    </row>
    <row r="4087" spans="1:4">
      <c r="A4087" s="373">
        <v>7136</v>
      </c>
      <c r="B4087" s="374" t="s">
        <v>4441</v>
      </c>
      <c r="C4087" s="375" t="s">
        <v>731</v>
      </c>
      <c r="D4087" s="376">
        <v>7.51</v>
      </c>
    </row>
    <row r="4088" spans="1:4">
      <c r="A4088" s="373">
        <v>7128</v>
      </c>
      <c r="B4088" s="374" t="s">
        <v>4442</v>
      </c>
      <c r="C4088" s="375" t="s">
        <v>731</v>
      </c>
      <c r="D4088" s="376">
        <v>9.75</v>
      </c>
    </row>
    <row r="4089" spans="1:4">
      <c r="A4089" s="373">
        <v>7108</v>
      </c>
      <c r="B4089" s="374" t="s">
        <v>4443</v>
      </c>
      <c r="C4089" s="375" t="s">
        <v>731</v>
      </c>
      <c r="D4089" s="376">
        <v>9.73</v>
      </c>
    </row>
    <row r="4090" spans="1:4">
      <c r="A4090" s="373">
        <v>7129</v>
      </c>
      <c r="B4090" s="374" t="s">
        <v>4444</v>
      </c>
      <c r="C4090" s="375" t="s">
        <v>731</v>
      </c>
      <c r="D4090" s="376">
        <v>11.45</v>
      </c>
    </row>
    <row r="4091" spans="1:4">
      <c r="A4091" s="373">
        <v>7130</v>
      </c>
      <c r="B4091" s="374" t="s">
        <v>4445</v>
      </c>
      <c r="C4091" s="375" t="s">
        <v>731</v>
      </c>
      <c r="D4091" s="376">
        <v>16.63</v>
      </c>
    </row>
    <row r="4092" spans="1:4">
      <c r="A4092" s="373">
        <v>7131</v>
      </c>
      <c r="B4092" s="374" t="s">
        <v>4446</v>
      </c>
      <c r="C4092" s="375" t="s">
        <v>731</v>
      </c>
      <c r="D4092" s="376">
        <v>20.34</v>
      </c>
    </row>
    <row r="4093" spans="1:4">
      <c r="A4093" s="373">
        <v>7132</v>
      </c>
      <c r="B4093" s="374" t="s">
        <v>4447</v>
      </c>
      <c r="C4093" s="375" t="s">
        <v>731</v>
      </c>
      <c r="D4093" s="376">
        <v>47.89</v>
      </c>
    </row>
    <row r="4094" spans="1:4">
      <c r="A4094" s="373">
        <v>7133</v>
      </c>
      <c r="B4094" s="374" t="s">
        <v>4448</v>
      </c>
      <c r="C4094" s="375" t="s">
        <v>731</v>
      </c>
      <c r="D4094" s="376">
        <v>110.67</v>
      </c>
    </row>
    <row r="4095" spans="1:4" ht="30">
      <c r="A4095" s="373">
        <v>37420</v>
      </c>
      <c r="B4095" s="374" t="s">
        <v>4449</v>
      </c>
      <c r="C4095" s="375" t="s">
        <v>731</v>
      </c>
      <c r="D4095" s="376">
        <v>44.65</v>
      </c>
    </row>
    <row r="4096" spans="1:4" ht="30">
      <c r="A4096" s="373">
        <v>37421</v>
      </c>
      <c r="B4096" s="374" t="s">
        <v>4450</v>
      </c>
      <c r="C4096" s="375" t="s">
        <v>731</v>
      </c>
      <c r="D4096" s="376">
        <v>61.03</v>
      </c>
    </row>
    <row r="4097" spans="1:4" ht="30">
      <c r="A4097" s="373">
        <v>37422</v>
      </c>
      <c r="B4097" s="374" t="s">
        <v>4451</v>
      </c>
      <c r="C4097" s="375" t="s">
        <v>731</v>
      </c>
      <c r="D4097" s="376">
        <v>57.12</v>
      </c>
    </row>
    <row r="4098" spans="1:4">
      <c r="A4098" s="373">
        <v>37443</v>
      </c>
      <c r="B4098" s="374" t="s">
        <v>4452</v>
      </c>
      <c r="C4098" s="375" t="s">
        <v>731</v>
      </c>
      <c r="D4098" s="376">
        <v>208.34</v>
      </c>
    </row>
    <row r="4099" spans="1:4">
      <c r="A4099" s="373">
        <v>37444</v>
      </c>
      <c r="B4099" s="374" t="s">
        <v>4453</v>
      </c>
      <c r="C4099" s="375" t="s">
        <v>731</v>
      </c>
      <c r="D4099" s="376">
        <v>211.87</v>
      </c>
    </row>
    <row r="4100" spans="1:4">
      <c r="A4100" s="373">
        <v>37445</v>
      </c>
      <c r="B4100" s="374" t="s">
        <v>4454</v>
      </c>
      <c r="C4100" s="375" t="s">
        <v>731</v>
      </c>
      <c r="D4100" s="376">
        <v>321.14</v>
      </c>
    </row>
    <row r="4101" spans="1:4">
      <c r="A4101" s="373">
        <v>37446</v>
      </c>
      <c r="B4101" s="374" t="s">
        <v>4455</v>
      </c>
      <c r="C4101" s="375" t="s">
        <v>731</v>
      </c>
      <c r="D4101" s="376">
        <v>350.1</v>
      </c>
    </row>
    <row r="4102" spans="1:4">
      <c r="A4102" s="373">
        <v>37447</v>
      </c>
      <c r="B4102" s="374" t="s">
        <v>4456</v>
      </c>
      <c r="C4102" s="375" t="s">
        <v>731</v>
      </c>
      <c r="D4102" s="376">
        <v>355.58</v>
      </c>
    </row>
    <row r="4103" spans="1:4">
      <c r="A4103" s="373">
        <v>37448</v>
      </c>
      <c r="B4103" s="374" t="s">
        <v>4457</v>
      </c>
      <c r="C4103" s="375" t="s">
        <v>731</v>
      </c>
      <c r="D4103" s="376">
        <v>487.73</v>
      </c>
    </row>
    <row r="4104" spans="1:4">
      <c r="A4104" s="373">
        <v>37440</v>
      </c>
      <c r="B4104" s="374" t="s">
        <v>4458</v>
      </c>
      <c r="C4104" s="375" t="s">
        <v>731</v>
      </c>
      <c r="D4104" s="376">
        <v>165.36</v>
      </c>
    </row>
    <row r="4105" spans="1:4">
      <c r="A4105" s="373">
        <v>37441</v>
      </c>
      <c r="B4105" s="374" t="s">
        <v>4459</v>
      </c>
      <c r="C4105" s="375" t="s">
        <v>731</v>
      </c>
      <c r="D4105" s="376">
        <v>165.36</v>
      </c>
    </row>
    <row r="4106" spans="1:4">
      <c r="A4106" s="373">
        <v>37442</v>
      </c>
      <c r="B4106" s="374" t="s">
        <v>4460</v>
      </c>
      <c r="C4106" s="375" t="s">
        <v>731</v>
      </c>
      <c r="D4106" s="376">
        <v>199.17</v>
      </c>
    </row>
    <row r="4107" spans="1:4">
      <c r="A4107" s="373">
        <v>38017</v>
      </c>
      <c r="B4107" s="374" t="s">
        <v>4461</v>
      </c>
      <c r="C4107" s="375" t="s">
        <v>731</v>
      </c>
      <c r="D4107" s="376">
        <v>11.17</v>
      </c>
    </row>
    <row r="4108" spans="1:4">
      <c r="A4108" s="373">
        <v>38018</v>
      </c>
      <c r="B4108" s="374" t="s">
        <v>4462</v>
      </c>
      <c r="C4108" s="375" t="s">
        <v>731</v>
      </c>
      <c r="D4108" s="376">
        <v>12.56</v>
      </c>
    </row>
    <row r="4109" spans="1:4" ht="30">
      <c r="A4109" s="373">
        <v>39895</v>
      </c>
      <c r="B4109" s="374" t="s">
        <v>4463</v>
      </c>
      <c r="C4109" s="375" t="s">
        <v>731</v>
      </c>
      <c r="D4109" s="376">
        <v>48.78</v>
      </c>
    </row>
    <row r="4110" spans="1:4" ht="30">
      <c r="A4110" s="373">
        <v>39896</v>
      </c>
      <c r="B4110" s="374" t="s">
        <v>4464</v>
      </c>
      <c r="C4110" s="375" t="s">
        <v>731</v>
      </c>
      <c r="D4110" s="376">
        <v>71.5</v>
      </c>
    </row>
    <row r="4111" spans="1:4" ht="30">
      <c r="A4111" s="373">
        <v>38873</v>
      </c>
      <c r="B4111" s="374" t="s">
        <v>13955</v>
      </c>
      <c r="C4111" s="375" t="s">
        <v>731</v>
      </c>
      <c r="D4111" s="376">
        <v>14.13</v>
      </c>
    </row>
    <row r="4112" spans="1:4" ht="30">
      <c r="A4112" s="373">
        <v>38874</v>
      </c>
      <c r="B4112" s="374" t="s">
        <v>13956</v>
      </c>
      <c r="C4112" s="375" t="s">
        <v>731</v>
      </c>
      <c r="D4112" s="376">
        <v>17.89</v>
      </c>
    </row>
    <row r="4113" spans="1:4" ht="30">
      <c r="A4113" s="373">
        <v>38875</v>
      </c>
      <c r="B4113" s="374" t="s">
        <v>13957</v>
      </c>
      <c r="C4113" s="375" t="s">
        <v>731</v>
      </c>
      <c r="D4113" s="376">
        <v>28.35</v>
      </c>
    </row>
    <row r="4114" spans="1:4" ht="30">
      <c r="A4114" s="373">
        <v>38876</v>
      </c>
      <c r="B4114" s="374" t="s">
        <v>13958</v>
      </c>
      <c r="C4114" s="375" t="s">
        <v>731</v>
      </c>
      <c r="D4114" s="376">
        <v>38.1</v>
      </c>
    </row>
    <row r="4115" spans="1:4" ht="30">
      <c r="A4115" s="373">
        <v>39000</v>
      </c>
      <c r="B4115" s="374" t="s">
        <v>4465</v>
      </c>
      <c r="C4115" s="375" t="s">
        <v>731</v>
      </c>
      <c r="D4115" s="376">
        <v>36.42</v>
      </c>
    </row>
    <row r="4116" spans="1:4">
      <c r="A4116" s="373">
        <v>38674</v>
      </c>
      <c r="B4116" s="374" t="s">
        <v>4466</v>
      </c>
      <c r="C4116" s="375" t="s">
        <v>731</v>
      </c>
      <c r="D4116" s="376">
        <v>37.590000000000003</v>
      </c>
    </row>
    <row r="4117" spans="1:4">
      <c r="A4117" s="373">
        <v>38019</v>
      </c>
      <c r="B4117" s="374" t="s">
        <v>4467</v>
      </c>
      <c r="C4117" s="375" t="s">
        <v>731</v>
      </c>
      <c r="D4117" s="376">
        <v>7.95</v>
      </c>
    </row>
    <row r="4118" spans="1:4">
      <c r="A4118" s="373">
        <v>38020</v>
      </c>
      <c r="B4118" s="374" t="s">
        <v>4468</v>
      </c>
      <c r="C4118" s="375" t="s">
        <v>731</v>
      </c>
      <c r="D4118" s="376">
        <v>9.7899999999999991</v>
      </c>
    </row>
    <row r="4119" spans="1:4">
      <c r="A4119" s="373">
        <v>38454</v>
      </c>
      <c r="B4119" s="374" t="s">
        <v>13959</v>
      </c>
      <c r="C4119" s="375" t="s">
        <v>731</v>
      </c>
      <c r="D4119" s="376">
        <v>13.65</v>
      </c>
    </row>
    <row r="4120" spans="1:4">
      <c r="A4120" s="373">
        <v>38455</v>
      </c>
      <c r="B4120" s="374" t="s">
        <v>13960</v>
      </c>
      <c r="C4120" s="375" t="s">
        <v>731</v>
      </c>
      <c r="D4120" s="376">
        <v>18.28</v>
      </c>
    </row>
    <row r="4121" spans="1:4" ht="30">
      <c r="A4121" s="373">
        <v>38462</v>
      </c>
      <c r="B4121" s="374" t="s">
        <v>13961</v>
      </c>
      <c r="C4121" s="375" t="s">
        <v>731</v>
      </c>
      <c r="D4121" s="376">
        <v>294.75</v>
      </c>
    </row>
    <row r="4122" spans="1:4" ht="30">
      <c r="A4122" s="373">
        <v>36362</v>
      </c>
      <c r="B4122" s="374" t="s">
        <v>13962</v>
      </c>
      <c r="C4122" s="375" t="s">
        <v>731</v>
      </c>
      <c r="D4122" s="376">
        <v>4.07</v>
      </c>
    </row>
    <row r="4123" spans="1:4" ht="30">
      <c r="A4123" s="373">
        <v>36298</v>
      </c>
      <c r="B4123" s="374" t="s">
        <v>13963</v>
      </c>
      <c r="C4123" s="375" t="s">
        <v>731</v>
      </c>
      <c r="D4123" s="376">
        <v>3.5</v>
      </c>
    </row>
    <row r="4124" spans="1:4" ht="30">
      <c r="A4124" s="373">
        <v>38456</v>
      </c>
      <c r="B4124" s="374" t="s">
        <v>13964</v>
      </c>
      <c r="C4124" s="375" t="s">
        <v>731</v>
      </c>
      <c r="D4124" s="376">
        <v>8.7100000000000009</v>
      </c>
    </row>
    <row r="4125" spans="1:4" ht="30">
      <c r="A4125" s="373">
        <v>38457</v>
      </c>
      <c r="B4125" s="374" t="s">
        <v>13965</v>
      </c>
      <c r="C4125" s="375" t="s">
        <v>731</v>
      </c>
      <c r="D4125" s="376">
        <v>15.88</v>
      </c>
    </row>
    <row r="4126" spans="1:4" ht="30">
      <c r="A4126" s="373">
        <v>38458</v>
      </c>
      <c r="B4126" s="374" t="s">
        <v>13966</v>
      </c>
      <c r="C4126" s="375" t="s">
        <v>731</v>
      </c>
      <c r="D4126" s="376">
        <v>30.6</v>
      </c>
    </row>
    <row r="4127" spans="1:4" ht="30">
      <c r="A4127" s="373">
        <v>38459</v>
      </c>
      <c r="B4127" s="374" t="s">
        <v>13967</v>
      </c>
      <c r="C4127" s="375" t="s">
        <v>731</v>
      </c>
      <c r="D4127" s="376">
        <v>48.09</v>
      </c>
    </row>
    <row r="4128" spans="1:4" ht="30">
      <c r="A4128" s="373">
        <v>38460</v>
      </c>
      <c r="B4128" s="374" t="s">
        <v>13968</v>
      </c>
      <c r="C4128" s="375" t="s">
        <v>731</v>
      </c>
      <c r="D4128" s="376">
        <v>103.18</v>
      </c>
    </row>
    <row r="4129" spans="1:4" ht="30">
      <c r="A4129" s="373">
        <v>38461</v>
      </c>
      <c r="B4129" s="374" t="s">
        <v>13969</v>
      </c>
      <c r="C4129" s="375" t="s">
        <v>731</v>
      </c>
      <c r="D4129" s="376">
        <v>138.46</v>
      </c>
    </row>
    <row r="4130" spans="1:4">
      <c r="A4130" s="373">
        <v>7094</v>
      </c>
      <c r="B4130" s="374" t="s">
        <v>4469</v>
      </c>
      <c r="C4130" s="375" t="s">
        <v>731</v>
      </c>
      <c r="D4130" s="376">
        <v>14.09</v>
      </c>
    </row>
    <row r="4131" spans="1:4">
      <c r="A4131" s="373">
        <v>7116</v>
      </c>
      <c r="B4131" s="374" t="s">
        <v>4470</v>
      </c>
      <c r="C4131" s="375" t="s">
        <v>731</v>
      </c>
      <c r="D4131" s="376">
        <v>4.21</v>
      </c>
    </row>
    <row r="4132" spans="1:4">
      <c r="A4132" s="373">
        <v>7118</v>
      </c>
      <c r="B4132" s="374" t="s">
        <v>4471</v>
      </c>
      <c r="C4132" s="375" t="s">
        <v>731</v>
      </c>
      <c r="D4132" s="376">
        <v>28.97</v>
      </c>
    </row>
    <row r="4133" spans="1:4">
      <c r="A4133" s="373">
        <v>7098</v>
      </c>
      <c r="B4133" s="374" t="s">
        <v>4472</v>
      </c>
      <c r="C4133" s="375" t="s">
        <v>731</v>
      </c>
      <c r="D4133" s="376">
        <v>4.3099999999999996</v>
      </c>
    </row>
    <row r="4134" spans="1:4">
      <c r="A4134" s="373">
        <v>7110</v>
      </c>
      <c r="B4134" s="374" t="s">
        <v>4473</v>
      </c>
      <c r="C4134" s="375" t="s">
        <v>731</v>
      </c>
      <c r="D4134" s="376">
        <v>55.09</v>
      </c>
    </row>
    <row r="4135" spans="1:4">
      <c r="A4135" s="373">
        <v>7123</v>
      </c>
      <c r="B4135" s="374" t="s">
        <v>4474</v>
      </c>
      <c r="C4135" s="375" t="s">
        <v>731</v>
      </c>
      <c r="D4135" s="376">
        <v>5.21</v>
      </c>
    </row>
    <row r="4136" spans="1:4" ht="30">
      <c r="A4136" s="373">
        <v>7121</v>
      </c>
      <c r="B4136" s="374" t="s">
        <v>4475</v>
      </c>
      <c r="C4136" s="375" t="s">
        <v>731</v>
      </c>
      <c r="D4136" s="376">
        <v>10.3</v>
      </c>
    </row>
    <row r="4137" spans="1:4" ht="30">
      <c r="A4137" s="373">
        <v>7137</v>
      </c>
      <c r="B4137" s="374" t="s">
        <v>4476</v>
      </c>
      <c r="C4137" s="375" t="s">
        <v>731</v>
      </c>
      <c r="D4137" s="376">
        <v>11.25</v>
      </c>
    </row>
    <row r="4138" spans="1:4" ht="30">
      <c r="A4138" s="373">
        <v>7122</v>
      </c>
      <c r="B4138" s="374" t="s">
        <v>4477</v>
      </c>
      <c r="C4138" s="375" t="s">
        <v>731</v>
      </c>
      <c r="D4138" s="376">
        <v>12.38</v>
      </c>
    </row>
    <row r="4139" spans="1:4" ht="30">
      <c r="A4139" s="373">
        <v>7114</v>
      </c>
      <c r="B4139" s="374" t="s">
        <v>4478</v>
      </c>
      <c r="C4139" s="375" t="s">
        <v>731</v>
      </c>
      <c r="D4139" s="376">
        <v>14.4</v>
      </c>
    </row>
    <row r="4140" spans="1:4" ht="30">
      <c r="A4140" s="373">
        <v>7109</v>
      </c>
      <c r="B4140" s="374" t="s">
        <v>4479</v>
      </c>
      <c r="C4140" s="375" t="s">
        <v>731</v>
      </c>
      <c r="D4140" s="376">
        <v>2.85</v>
      </c>
    </row>
    <row r="4141" spans="1:4" ht="30">
      <c r="A4141" s="373">
        <v>7135</v>
      </c>
      <c r="B4141" s="374" t="s">
        <v>4480</v>
      </c>
      <c r="C4141" s="375" t="s">
        <v>731</v>
      </c>
      <c r="D4141" s="376">
        <v>5.85</v>
      </c>
    </row>
    <row r="4142" spans="1:4" ht="30">
      <c r="A4142" s="373">
        <v>37947</v>
      </c>
      <c r="B4142" s="374" t="s">
        <v>4481</v>
      </c>
      <c r="C4142" s="375" t="s">
        <v>731</v>
      </c>
      <c r="D4142" s="376">
        <v>4.75</v>
      </c>
    </row>
    <row r="4143" spans="1:4" ht="30">
      <c r="A4143" s="373">
        <v>7103</v>
      </c>
      <c r="B4143" s="374" t="s">
        <v>4482</v>
      </c>
      <c r="C4143" s="375" t="s">
        <v>731</v>
      </c>
      <c r="D4143" s="376">
        <v>15.49</v>
      </c>
    </row>
    <row r="4144" spans="1:4">
      <c r="A4144" s="373">
        <v>40419</v>
      </c>
      <c r="B4144" s="374" t="s">
        <v>4483</v>
      </c>
      <c r="C4144" s="375" t="s">
        <v>731</v>
      </c>
      <c r="D4144" s="376">
        <v>41.62</v>
      </c>
    </row>
    <row r="4145" spans="1:4">
      <c r="A4145" s="373">
        <v>40420</v>
      </c>
      <c r="B4145" s="374" t="s">
        <v>4484</v>
      </c>
      <c r="C4145" s="375" t="s">
        <v>731</v>
      </c>
      <c r="D4145" s="376">
        <v>60.72</v>
      </c>
    </row>
    <row r="4146" spans="1:4">
      <c r="A4146" s="373">
        <v>40421</v>
      </c>
      <c r="B4146" s="374" t="s">
        <v>4485</v>
      </c>
      <c r="C4146" s="375" t="s">
        <v>731</v>
      </c>
      <c r="D4146" s="376">
        <v>64.64</v>
      </c>
    </row>
    <row r="4147" spans="1:4" ht="30">
      <c r="A4147" s="373">
        <v>38905</v>
      </c>
      <c r="B4147" s="374" t="s">
        <v>13970</v>
      </c>
      <c r="C4147" s="375" t="s">
        <v>731</v>
      </c>
      <c r="D4147" s="376">
        <v>18.28</v>
      </c>
    </row>
    <row r="4148" spans="1:4" ht="30">
      <c r="A4148" s="373">
        <v>38907</v>
      </c>
      <c r="B4148" s="374" t="s">
        <v>13971</v>
      </c>
      <c r="C4148" s="375" t="s">
        <v>731</v>
      </c>
      <c r="D4148" s="376">
        <v>17.62</v>
      </c>
    </row>
    <row r="4149" spans="1:4" ht="30">
      <c r="A4149" s="373">
        <v>38910</v>
      </c>
      <c r="B4149" s="374" t="s">
        <v>13972</v>
      </c>
      <c r="C4149" s="375" t="s">
        <v>731</v>
      </c>
      <c r="D4149" s="376">
        <v>20.61</v>
      </c>
    </row>
    <row r="4150" spans="1:4">
      <c r="A4150" s="373">
        <v>11655</v>
      </c>
      <c r="B4150" s="374" t="s">
        <v>13973</v>
      </c>
      <c r="C4150" s="375" t="s">
        <v>731</v>
      </c>
      <c r="D4150" s="376">
        <v>19.47</v>
      </c>
    </row>
    <row r="4151" spans="1:4">
      <c r="A4151" s="373">
        <v>11656</v>
      </c>
      <c r="B4151" s="374" t="s">
        <v>13974</v>
      </c>
      <c r="C4151" s="375" t="s">
        <v>731</v>
      </c>
      <c r="D4151" s="376">
        <v>22.35</v>
      </c>
    </row>
    <row r="4152" spans="1:4">
      <c r="A4152" s="373">
        <v>7091</v>
      </c>
      <c r="B4152" s="374" t="s">
        <v>4486</v>
      </c>
      <c r="C4152" s="375" t="s">
        <v>731</v>
      </c>
      <c r="D4152" s="376">
        <v>18.309999999999999</v>
      </c>
    </row>
    <row r="4153" spans="1:4">
      <c r="A4153" s="373">
        <v>37948</v>
      </c>
      <c r="B4153" s="374" t="s">
        <v>4487</v>
      </c>
      <c r="C4153" s="375" t="s">
        <v>731</v>
      </c>
      <c r="D4153" s="376">
        <v>4.24</v>
      </c>
    </row>
    <row r="4154" spans="1:4">
      <c r="A4154" s="373">
        <v>7097</v>
      </c>
      <c r="B4154" s="374" t="s">
        <v>4488</v>
      </c>
      <c r="C4154" s="375" t="s">
        <v>731</v>
      </c>
      <c r="D4154" s="376">
        <v>8.6</v>
      </c>
    </row>
    <row r="4155" spans="1:4">
      <c r="A4155" s="373">
        <v>11658</v>
      </c>
      <c r="B4155" s="374" t="s">
        <v>4489</v>
      </c>
      <c r="C4155" s="375" t="s">
        <v>731</v>
      </c>
      <c r="D4155" s="376">
        <v>19.010000000000002</v>
      </c>
    </row>
    <row r="4156" spans="1:4">
      <c r="A4156" s="373">
        <v>7146</v>
      </c>
      <c r="B4156" s="374" t="s">
        <v>4490</v>
      </c>
      <c r="C4156" s="375" t="s">
        <v>731</v>
      </c>
      <c r="D4156" s="376">
        <v>188.54</v>
      </c>
    </row>
    <row r="4157" spans="1:4">
      <c r="A4157" s="373">
        <v>7138</v>
      </c>
      <c r="B4157" s="374" t="s">
        <v>4491</v>
      </c>
      <c r="C4157" s="375" t="s">
        <v>731</v>
      </c>
      <c r="D4157" s="376">
        <v>1.19</v>
      </c>
    </row>
    <row r="4158" spans="1:4">
      <c r="A4158" s="373">
        <v>7139</v>
      </c>
      <c r="B4158" s="374" t="s">
        <v>4492</v>
      </c>
      <c r="C4158" s="375" t="s">
        <v>731</v>
      </c>
      <c r="D4158" s="376">
        <v>1.35</v>
      </c>
    </row>
    <row r="4159" spans="1:4">
      <c r="A4159" s="373">
        <v>7140</v>
      </c>
      <c r="B4159" s="374" t="s">
        <v>4493</v>
      </c>
      <c r="C4159" s="375" t="s">
        <v>731</v>
      </c>
      <c r="D4159" s="376">
        <v>4.24</v>
      </c>
    </row>
    <row r="4160" spans="1:4">
      <c r="A4160" s="373">
        <v>7141</v>
      </c>
      <c r="B4160" s="374" t="s">
        <v>4494</v>
      </c>
      <c r="C4160" s="375" t="s">
        <v>731</v>
      </c>
      <c r="D4160" s="376">
        <v>10.37</v>
      </c>
    </row>
    <row r="4161" spans="1:4">
      <c r="A4161" s="373">
        <v>7143</v>
      </c>
      <c r="B4161" s="374" t="s">
        <v>4495</v>
      </c>
      <c r="C4161" s="375" t="s">
        <v>731</v>
      </c>
      <c r="D4161" s="376">
        <v>34.81</v>
      </c>
    </row>
    <row r="4162" spans="1:4">
      <c r="A4162" s="373">
        <v>7144</v>
      </c>
      <c r="B4162" s="374" t="s">
        <v>4496</v>
      </c>
      <c r="C4162" s="375" t="s">
        <v>731</v>
      </c>
      <c r="D4162" s="376">
        <v>64.58</v>
      </c>
    </row>
    <row r="4163" spans="1:4">
      <c r="A4163" s="373">
        <v>7145</v>
      </c>
      <c r="B4163" s="374" t="s">
        <v>4497</v>
      </c>
      <c r="C4163" s="375" t="s">
        <v>731</v>
      </c>
      <c r="D4163" s="376">
        <v>87.81</v>
      </c>
    </row>
    <row r="4164" spans="1:4">
      <c r="A4164" s="373">
        <v>7142</v>
      </c>
      <c r="B4164" s="374" t="s">
        <v>4498</v>
      </c>
      <c r="C4164" s="375" t="s">
        <v>731</v>
      </c>
      <c r="D4164" s="376">
        <v>10.84</v>
      </c>
    </row>
    <row r="4165" spans="1:4">
      <c r="A4165" s="373">
        <v>3593</v>
      </c>
      <c r="B4165" s="374" t="s">
        <v>4499</v>
      </c>
      <c r="C4165" s="375" t="s">
        <v>731</v>
      </c>
      <c r="D4165" s="376">
        <v>95.29</v>
      </c>
    </row>
    <row r="4166" spans="1:4">
      <c r="A4166" s="373">
        <v>3588</v>
      </c>
      <c r="B4166" s="374" t="s">
        <v>4500</v>
      </c>
      <c r="C4166" s="375" t="s">
        <v>731</v>
      </c>
      <c r="D4166" s="376">
        <v>73.45</v>
      </c>
    </row>
    <row r="4167" spans="1:4">
      <c r="A4167" s="373">
        <v>3585</v>
      </c>
      <c r="B4167" s="374" t="s">
        <v>4501</v>
      </c>
      <c r="C4167" s="375" t="s">
        <v>731</v>
      </c>
      <c r="D4167" s="376">
        <v>22.69</v>
      </c>
    </row>
    <row r="4168" spans="1:4">
      <c r="A4168" s="373">
        <v>3587</v>
      </c>
      <c r="B4168" s="374" t="s">
        <v>4502</v>
      </c>
      <c r="C4168" s="375" t="s">
        <v>731</v>
      </c>
      <c r="D4168" s="376">
        <v>45.58</v>
      </c>
    </row>
    <row r="4169" spans="1:4">
      <c r="A4169" s="373">
        <v>3590</v>
      </c>
      <c r="B4169" s="374" t="s">
        <v>4503</v>
      </c>
      <c r="C4169" s="375" t="s">
        <v>731</v>
      </c>
      <c r="D4169" s="376">
        <v>270.57</v>
      </c>
    </row>
    <row r="4170" spans="1:4">
      <c r="A4170" s="373">
        <v>3589</v>
      </c>
      <c r="B4170" s="374" t="s">
        <v>4504</v>
      </c>
      <c r="C4170" s="375" t="s">
        <v>731</v>
      </c>
      <c r="D4170" s="376">
        <v>145.22999999999999</v>
      </c>
    </row>
    <row r="4171" spans="1:4">
      <c r="A4171" s="373">
        <v>3586</v>
      </c>
      <c r="B4171" s="374" t="s">
        <v>4505</v>
      </c>
      <c r="C4171" s="375" t="s">
        <v>731</v>
      </c>
      <c r="D4171" s="376">
        <v>29.71</v>
      </c>
    </row>
    <row r="4172" spans="1:4">
      <c r="A4172" s="373">
        <v>3592</v>
      </c>
      <c r="B4172" s="374" t="s">
        <v>4506</v>
      </c>
      <c r="C4172" s="375" t="s">
        <v>731</v>
      </c>
      <c r="D4172" s="376">
        <v>427.69</v>
      </c>
    </row>
    <row r="4173" spans="1:4">
      <c r="A4173" s="373">
        <v>3591</v>
      </c>
      <c r="B4173" s="374" t="s">
        <v>4507</v>
      </c>
      <c r="C4173" s="375" t="s">
        <v>731</v>
      </c>
      <c r="D4173" s="376">
        <v>685.6</v>
      </c>
    </row>
    <row r="4174" spans="1:4">
      <c r="A4174" s="373">
        <v>40396</v>
      </c>
      <c r="B4174" s="374" t="s">
        <v>4508</v>
      </c>
      <c r="C4174" s="375" t="s">
        <v>731</v>
      </c>
      <c r="D4174" s="376">
        <v>145.65</v>
      </c>
    </row>
    <row r="4175" spans="1:4">
      <c r="A4175" s="373">
        <v>40395</v>
      </c>
      <c r="B4175" s="374" t="s">
        <v>4509</v>
      </c>
      <c r="C4175" s="375" t="s">
        <v>731</v>
      </c>
      <c r="D4175" s="376">
        <v>111.78</v>
      </c>
    </row>
    <row r="4176" spans="1:4">
      <c r="A4176" s="373">
        <v>40392</v>
      </c>
      <c r="B4176" s="374" t="s">
        <v>4510</v>
      </c>
      <c r="C4176" s="375" t="s">
        <v>731</v>
      </c>
      <c r="D4176" s="376">
        <v>35.97</v>
      </c>
    </row>
    <row r="4177" spans="1:4">
      <c r="A4177" s="373">
        <v>40394</v>
      </c>
      <c r="B4177" s="374" t="s">
        <v>4511</v>
      </c>
      <c r="C4177" s="375" t="s">
        <v>731</v>
      </c>
      <c r="D4177" s="376">
        <v>72.77</v>
      </c>
    </row>
    <row r="4178" spans="1:4">
      <c r="A4178" s="373">
        <v>40398</v>
      </c>
      <c r="B4178" s="374" t="s">
        <v>4512</v>
      </c>
      <c r="C4178" s="375" t="s">
        <v>731</v>
      </c>
      <c r="D4178" s="376">
        <v>467.29</v>
      </c>
    </row>
    <row r="4179" spans="1:4">
      <c r="A4179" s="373">
        <v>40397</v>
      </c>
      <c r="B4179" s="374" t="s">
        <v>4513</v>
      </c>
      <c r="C4179" s="375" t="s">
        <v>731</v>
      </c>
      <c r="D4179" s="376">
        <v>239.3</v>
      </c>
    </row>
    <row r="4180" spans="1:4">
      <c r="A4180" s="373">
        <v>40393</v>
      </c>
      <c r="B4180" s="374" t="s">
        <v>4514</v>
      </c>
      <c r="C4180" s="375" t="s">
        <v>731</v>
      </c>
      <c r="D4180" s="376">
        <v>46.33</v>
      </c>
    </row>
    <row r="4181" spans="1:4">
      <c r="A4181" s="373">
        <v>40399</v>
      </c>
      <c r="B4181" s="374" t="s">
        <v>4515</v>
      </c>
      <c r="C4181" s="375" t="s">
        <v>731</v>
      </c>
      <c r="D4181" s="376">
        <v>764.47</v>
      </c>
    </row>
    <row r="4182" spans="1:4">
      <c r="A4182" s="373">
        <v>39322</v>
      </c>
      <c r="B4182" s="374" t="s">
        <v>4516</v>
      </c>
      <c r="C4182" s="375" t="s">
        <v>731</v>
      </c>
      <c r="D4182" s="376">
        <v>18.91</v>
      </c>
    </row>
    <row r="4183" spans="1:4" ht="30">
      <c r="A4183" s="373">
        <v>39289</v>
      </c>
      <c r="B4183" s="374" t="s">
        <v>13975</v>
      </c>
      <c r="C4183" s="375" t="s">
        <v>731</v>
      </c>
      <c r="D4183" s="376">
        <v>16.21</v>
      </c>
    </row>
    <row r="4184" spans="1:4" ht="30">
      <c r="A4184" s="373">
        <v>39290</v>
      </c>
      <c r="B4184" s="374" t="s">
        <v>13976</v>
      </c>
      <c r="C4184" s="375" t="s">
        <v>731</v>
      </c>
      <c r="D4184" s="376">
        <v>27.37</v>
      </c>
    </row>
    <row r="4185" spans="1:4" ht="30">
      <c r="A4185" s="373">
        <v>39291</v>
      </c>
      <c r="B4185" s="374" t="s">
        <v>13977</v>
      </c>
      <c r="C4185" s="375" t="s">
        <v>731</v>
      </c>
      <c r="D4185" s="376">
        <v>30.27</v>
      </c>
    </row>
    <row r="4186" spans="1:4">
      <c r="A4186" s="373">
        <v>41892</v>
      </c>
      <c r="B4186" s="374" t="s">
        <v>4517</v>
      </c>
      <c r="C4186" s="375" t="s">
        <v>731</v>
      </c>
      <c r="D4186" s="376">
        <v>122.38</v>
      </c>
    </row>
    <row r="4187" spans="1:4">
      <c r="A4187" s="373">
        <v>7048</v>
      </c>
      <c r="B4187" s="374" t="s">
        <v>4518</v>
      </c>
      <c r="C4187" s="375" t="s">
        <v>731</v>
      </c>
      <c r="D4187" s="376">
        <v>26.41</v>
      </c>
    </row>
    <row r="4188" spans="1:4">
      <c r="A4188" s="373">
        <v>7088</v>
      </c>
      <c r="B4188" s="374" t="s">
        <v>4519</v>
      </c>
      <c r="C4188" s="375" t="s">
        <v>731</v>
      </c>
      <c r="D4188" s="376">
        <v>57.76</v>
      </c>
    </row>
    <row r="4189" spans="1:4">
      <c r="A4189" s="373">
        <v>20179</v>
      </c>
      <c r="B4189" s="374" t="s">
        <v>13978</v>
      </c>
      <c r="C4189" s="375" t="s">
        <v>731</v>
      </c>
      <c r="D4189" s="376">
        <v>50.1</v>
      </c>
    </row>
    <row r="4190" spans="1:4">
      <c r="A4190" s="373">
        <v>20178</v>
      </c>
      <c r="B4190" s="374" t="s">
        <v>13979</v>
      </c>
      <c r="C4190" s="375" t="s">
        <v>731</v>
      </c>
      <c r="D4190" s="376">
        <v>60.06</v>
      </c>
    </row>
    <row r="4191" spans="1:4">
      <c r="A4191" s="373">
        <v>20180</v>
      </c>
      <c r="B4191" s="374" t="s">
        <v>13980</v>
      </c>
      <c r="C4191" s="375" t="s">
        <v>731</v>
      </c>
      <c r="D4191" s="376">
        <v>99.12</v>
      </c>
    </row>
    <row r="4192" spans="1:4">
      <c r="A4192" s="373">
        <v>20181</v>
      </c>
      <c r="B4192" s="374" t="s">
        <v>13981</v>
      </c>
      <c r="C4192" s="375" t="s">
        <v>731</v>
      </c>
      <c r="D4192" s="376">
        <v>132.71</v>
      </c>
    </row>
    <row r="4193" spans="1:4">
      <c r="A4193" s="373">
        <v>20177</v>
      </c>
      <c r="B4193" s="374" t="s">
        <v>13982</v>
      </c>
      <c r="C4193" s="375" t="s">
        <v>731</v>
      </c>
      <c r="D4193" s="376">
        <v>32.83</v>
      </c>
    </row>
    <row r="4194" spans="1:4">
      <c r="A4194" s="373">
        <v>7070</v>
      </c>
      <c r="B4194" s="374" t="s">
        <v>13983</v>
      </c>
      <c r="C4194" s="375" t="s">
        <v>731</v>
      </c>
      <c r="D4194" s="376">
        <v>235.57</v>
      </c>
    </row>
    <row r="4195" spans="1:4">
      <c r="A4195" s="373">
        <v>40945</v>
      </c>
      <c r="B4195" s="374" t="s">
        <v>13984</v>
      </c>
      <c r="C4195" s="375" t="s">
        <v>870</v>
      </c>
      <c r="D4195" s="376">
        <v>16.440000000000001</v>
      </c>
    </row>
    <row r="4196" spans="1:4">
      <c r="A4196" s="373">
        <v>40946</v>
      </c>
      <c r="B4196" s="374" t="s">
        <v>4520</v>
      </c>
      <c r="C4196" s="375" t="s">
        <v>872</v>
      </c>
      <c r="D4196" s="376">
        <v>2878.83</v>
      </c>
    </row>
    <row r="4197" spans="1:4">
      <c r="A4197" s="373">
        <v>7153</v>
      </c>
      <c r="B4197" s="374" t="s">
        <v>13985</v>
      </c>
      <c r="C4197" s="375" t="s">
        <v>870</v>
      </c>
      <c r="D4197" s="376">
        <v>30.45</v>
      </c>
    </row>
    <row r="4198" spans="1:4">
      <c r="A4198" s="373">
        <v>41089</v>
      </c>
      <c r="B4198" s="374" t="s">
        <v>4521</v>
      </c>
      <c r="C4198" s="375" t="s">
        <v>872</v>
      </c>
      <c r="D4198" s="376">
        <v>5330.26</v>
      </c>
    </row>
    <row r="4199" spans="1:4">
      <c r="A4199" s="373">
        <v>40943</v>
      </c>
      <c r="B4199" s="374" t="s">
        <v>13986</v>
      </c>
      <c r="C4199" s="375" t="s">
        <v>870</v>
      </c>
      <c r="D4199" s="376">
        <v>27.8</v>
      </c>
    </row>
    <row r="4200" spans="1:4">
      <c r="A4200" s="373">
        <v>40944</v>
      </c>
      <c r="B4200" s="374" t="s">
        <v>4522</v>
      </c>
      <c r="C4200" s="375" t="s">
        <v>872</v>
      </c>
      <c r="D4200" s="376">
        <v>4865.28</v>
      </c>
    </row>
    <row r="4201" spans="1:4">
      <c r="A4201" s="373">
        <v>6175</v>
      </c>
      <c r="B4201" s="374" t="s">
        <v>4523</v>
      </c>
      <c r="C4201" s="375" t="s">
        <v>870</v>
      </c>
      <c r="D4201" s="376">
        <v>22</v>
      </c>
    </row>
    <row r="4202" spans="1:4">
      <c r="A4202" s="373">
        <v>41092</v>
      </c>
      <c r="B4202" s="374" t="s">
        <v>4524</v>
      </c>
      <c r="C4202" s="375" t="s">
        <v>872</v>
      </c>
      <c r="D4202" s="376">
        <v>3852.35</v>
      </c>
    </row>
    <row r="4203" spans="1:4" ht="30">
      <c r="A4203" s="373">
        <v>37712</v>
      </c>
      <c r="B4203" s="374" t="s">
        <v>4525</v>
      </c>
      <c r="C4203" s="375" t="s">
        <v>732</v>
      </c>
      <c r="D4203" s="376">
        <v>80.13</v>
      </c>
    </row>
    <row r="4204" spans="1:4" ht="30">
      <c r="A4204" s="373">
        <v>34547</v>
      </c>
      <c r="B4204" s="374" t="s">
        <v>4526</v>
      </c>
      <c r="C4204" s="375" t="s">
        <v>733</v>
      </c>
      <c r="D4204" s="376">
        <v>4.9000000000000004</v>
      </c>
    </row>
    <row r="4205" spans="1:4" ht="30">
      <c r="A4205" s="373">
        <v>34548</v>
      </c>
      <c r="B4205" s="374" t="s">
        <v>4527</v>
      </c>
      <c r="C4205" s="375" t="s">
        <v>733</v>
      </c>
      <c r="D4205" s="376">
        <v>8.0399999999999991</v>
      </c>
    </row>
    <row r="4206" spans="1:4" ht="30">
      <c r="A4206" s="373">
        <v>34558</v>
      </c>
      <c r="B4206" s="374" t="s">
        <v>4528</v>
      </c>
      <c r="C4206" s="375" t="s">
        <v>733</v>
      </c>
      <c r="D4206" s="376">
        <v>3.98</v>
      </c>
    </row>
    <row r="4207" spans="1:4" ht="30">
      <c r="A4207" s="373">
        <v>34550</v>
      </c>
      <c r="B4207" s="374" t="s">
        <v>4529</v>
      </c>
      <c r="C4207" s="375" t="s">
        <v>733</v>
      </c>
      <c r="D4207" s="376">
        <v>2.12</v>
      </c>
    </row>
    <row r="4208" spans="1:4" ht="30">
      <c r="A4208" s="373">
        <v>34557</v>
      </c>
      <c r="B4208" s="374" t="s">
        <v>4530</v>
      </c>
      <c r="C4208" s="375" t="s">
        <v>733</v>
      </c>
      <c r="D4208" s="376">
        <v>3.1</v>
      </c>
    </row>
    <row r="4209" spans="1:4" ht="30">
      <c r="A4209" s="373">
        <v>37411</v>
      </c>
      <c r="B4209" s="374" t="s">
        <v>4531</v>
      </c>
      <c r="C4209" s="375" t="s">
        <v>732</v>
      </c>
      <c r="D4209" s="376">
        <v>22.7</v>
      </c>
    </row>
    <row r="4210" spans="1:4" ht="30">
      <c r="A4210" s="373">
        <v>39508</v>
      </c>
      <c r="B4210" s="374" t="s">
        <v>4532</v>
      </c>
      <c r="C4210" s="375" t="s">
        <v>732</v>
      </c>
      <c r="D4210" s="376">
        <v>12.75</v>
      </c>
    </row>
    <row r="4211" spans="1:4" ht="30">
      <c r="A4211" s="373">
        <v>39507</v>
      </c>
      <c r="B4211" s="374" t="s">
        <v>4533</v>
      </c>
      <c r="C4211" s="375" t="s">
        <v>732</v>
      </c>
      <c r="D4211" s="376">
        <v>19.02</v>
      </c>
    </row>
    <row r="4212" spans="1:4" ht="30">
      <c r="A4212" s="373">
        <v>7155</v>
      </c>
      <c r="B4212" s="374" t="s">
        <v>4534</v>
      </c>
      <c r="C4212" s="375" t="s">
        <v>732</v>
      </c>
      <c r="D4212" s="376">
        <v>24.42</v>
      </c>
    </row>
    <row r="4213" spans="1:4" ht="30">
      <c r="A4213" s="373">
        <v>42406</v>
      </c>
      <c r="B4213" s="374" t="s">
        <v>4535</v>
      </c>
      <c r="C4213" s="375" t="s">
        <v>732</v>
      </c>
      <c r="D4213" s="376">
        <v>27.99</v>
      </c>
    </row>
    <row r="4214" spans="1:4" ht="30">
      <c r="A4214" s="373">
        <v>7156</v>
      </c>
      <c r="B4214" s="374" t="s">
        <v>4536</v>
      </c>
      <c r="C4214" s="375" t="s">
        <v>732</v>
      </c>
      <c r="D4214" s="376">
        <v>35.03</v>
      </c>
    </row>
    <row r="4215" spans="1:4" ht="30">
      <c r="A4215" s="373">
        <v>43127</v>
      </c>
      <c r="B4215" s="374" t="s">
        <v>4537</v>
      </c>
      <c r="C4215" s="375" t="s">
        <v>732</v>
      </c>
      <c r="D4215" s="376">
        <v>50.13</v>
      </c>
    </row>
    <row r="4216" spans="1:4" ht="30">
      <c r="A4216" s="373">
        <v>10917</v>
      </c>
      <c r="B4216" s="374" t="s">
        <v>4538</v>
      </c>
      <c r="C4216" s="375" t="s">
        <v>732</v>
      </c>
      <c r="D4216" s="376">
        <v>10.58</v>
      </c>
    </row>
    <row r="4217" spans="1:4" ht="30">
      <c r="A4217" s="373">
        <v>21141</v>
      </c>
      <c r="B4217" s="374" t="s">
        <v>4539</v>
      </c>
      <c r="C4217" s="375" t="s">
        <v>732</v>
      </c>
      <c r="D4217" s="376">
        <v>16.38</v>
      </c>
    </row>
    <row r="4218" spans="1:4" ht="30">
      <c r="A4218" s="373">
        <v>39509</v>
      </c>
      <c r="B4218" s="374" t="s">
        <v>4540</v>
      </c>
      <c r="C4218" s="375" t="s">
        <v>732</v>
      </c>
      <c r="D4218" s="376">
        <v>15.76</v>
      </c>
    </row>
    <row r="4219" spans="1:4">
      <c r="A4219" s="373">
        <v>44529</v>
      </c>
      <c r="B4219" s="374" t="s">
        <v>4541</v>
      </c>
      <c r="C4219" s="375" t="s">
        <v>732</v>
      </c>
      <c r="D4219" s="376">
        <v>13.47</v>
      </c>
    </row>
    <row r="4220" spans="1:4" ht="30">
      <c r="A4220" s="373">
        <v>7167</v>
      </c>
      <c r="B4220" s="374" t="s">
        <v>4542</v>
      </c>
      <c r="C4220" s="375" t="s">
        <v>732</v>
      </c>
      <c r="D4220" s="376">
        <v>25.58</v>
      </c>
    </row>
    <row r="4221" spans="1:4" ht="30">
      <c r="A4221" s="373">
        <v>10928</v>
      </c>
      <c r="B4221" s="374" t="s">
        <v>4543</v>
      </c>
      <c r="C4221" s="375" t="s">
        <v>732</v>
      </c>
      <c r="D4221" s="376">
        <v>14.7</v>
      </c>
    </row>
    <row r="4222" spans="1:4" ht="30">
      <c r="A4222" s="373">
        <v>10933</v>
      </c>
      <c r="B4222" s="374" t="s">
        <v>4544</v>
      </c>
      <c r="C4222" s="375" t="s">
        <v>732</v>
      </c>
      <c r="D4222" s="376">
        <v>22.17</v>
      </c>
    </row>
    <row r="4223" spans="1:4" ht="30">
      <c r="A4223" s="373">
        <v>7158</v>
      </c>
      <c r="B4223" s="374" t="s">
        <v>4545</v>
      </c>
      <c r="C4223" s="375" t="s">
        <v>732</v>
      </c>
      <c r="D4223" s="376">
        <v>37.6</v>
      </c>
    </row>
    <row r="4224" spans="1:4" ht="30">
      <c r="A4224" s="373">
        <v>10927</v>
      </c>
      <c r="B4224" s="374" t="s">
        <v>4546</v>
      </c>
      <c r="C4224" s="375" t="s">
        <v>732</v>
      </c>
      <c r="D4224" s="376">
        <v>24.04</v>
      </c>
    </row>
    <row r="4225" spans="1:4" ht="30">
      <c r="A4225" s="373">
        <v>7162</v>
      </c>
      <c r="B4225" s="374" t="s">
        <v>4547</v>
      </c>
      <c r="C4225" s="375" t="s">
        <v>732</v>
      </c>
      <c r="D4225" s="376">
        <v>58.84</v>
      </c>
    </row>
    <row r="4226" spans="1:4" ht="30">
      <c r="A4226" s="373">
        <v>10932</v>
      </c>
      <c r="B4226" s="374" t="s">
        <v>4548</v>
      </c>
      <c r="C4226" s="375" t="s">
        <v>732</v>
      </c>
      <c r="D4226" s="376">
        <v>102.34</v>
      </c>
    </row>
    <row r="4227" spans="1:4" ht="30">
      <c r="A4227" s="373">
        <v>10937</v>
      </c>
      <c r="B4227" s="374" t="s">
        <v>4549</v>
      </c>
      <c r="C4227" s="375" t="s">
        <v>732</v>
      </c>
      <c r="D4227" s="376">
        <v>26.3</v>
      </c>
    </row>
    <row r="4228" spans="1:4" ht="30">
      <c r="A4228" s="373">
        <v>10935</v>
      </c>
      <c r="B4228" s="374" t="s">
        <v>4550</v>
      </c>
      <c r="C4228" s="375" t="s">
        <v>732</v>
      </c>
      <c r="D4228" s="376">
        <v>45.62</v>
      </c>
    </row>
    <row r="4229" spans="1:4">
      <c r="A4229" s="373">
        <v>10931</v>
      </c>
      <c r="B4229" s="374" t="s">
        <v>4551</v>
      </c>
      <c r="C4229" s="375" t="s">
        <v>732</v>
      </c>
      <c r="D4229" s="376">
        <v>12.83</v>
      </c>
    </row>
    <row r="4230" spans="1:4">
      <c r="A4230" s="373">
        <v>7164</v>
      </c>
      <c r="B4230" s="374" t="s">
        <v>4552</v>
      </c>
      <c r="C4230" s="375" t="s">
        <v>732</v>
      </c>
      <c r="D4230" s="376">
        <v>42.46</v>
      </c>
    </row>
    <row r="4231" spans="1:4">
      <c r="A4231" s="373">
        <v>36887</v>
      </c>
      <c r="B4231" s="374" t="s">
        <v>4553</v>
      </c>
      <c r="C4231" s="375" t="s">
        <v>732</v>
      </c>
      <c r="D4231" s="376">
        <v>10.19</v>
      </c>
    </row>
    <row r="4232" spans="1:4" ht="45">
      <c r="A4232" s="373">
        <v>34630</v>
      </c>
      <c r="B4232" s="374" t="s">
        <v>4554</v>
      </c>
      <c r="C4232" s="375" t="s">
        <v>731</v>
      </c>
      <c r="D4232" s="376">
        <v>1302.27</v>
      </c>
    </row>
    <row r="4233" spans="1:4">
      <c r="A4233" s="373">
        <v>7161</v>
      </c>
      <c r="B4233" s="374" t="s">
        <v>4555</v>
      </c>
      <c r="C4233" s="375" t="s">
        <v>732</v>
      </c>
      <c r="D4233" s="376">
        <v>5.28</v>
      </c>
    </row>
    <row r="4234" spans="1:4" ht="30">
      <c r="A4234" s="373">
        <v>7170</v>
      </c>
      <c r="B4234" s="374" t="s">
        <v>4556</v>
      </c>
      <c r="C4234" s="375" t="s">
        <v>732</v>
      </c>
      <c r="D4234" s="376">
        <v>2.46</v>
      </c>
    </row>
    <row r="4235" spans="1:4" ht="30">
      <c r="A4235" s="373">
        <v>37524</v>
      </c>
      <c r="B4235" s="374" t="s">
        <v>4557</v>
      </c>
      <c r="C4235" s="375" t="s">
        <v>733</v>
      </c>
      <c r="D4235" s="376">
        <v>2.25</v>
      </c>
    </row>
    <row r="4236" spans="1:4" ht="30">
      <c r="A4236" s="373">
        <v>37525</v>
      </c>
      <c r="B4236" s="374" t="s">
        <v>4558</v>
      </c>
      <c r="C4236" s="375" t="s">
        <v>733</v>
      </c>
      <c r="D4236" s="376">
        <v>3.08</v>
      </c>
    </row>
    <row r="4237" spans="1:4" ht="30">
      <c r="A4237" s="373">
        <v>36789</v>
      </c>
      <c r="B4237" s="374" t="s">
        <v>4559</v>
      </c>
      <c r="C4237" s="375" t="s">
        <v>731</v>
      </c>
      <c r="D4237" s="376">
        <v>2.17</v>
      </c>
    </row>
    <row r="4238" spans="1:4" ht="30">
      <c r="A4238" s="373">
        <v>7173</v>
      </c>
      <c r="B4238" s="374" t="s">
        <v>4560</v>
      </c>
      <c r="C4238" s="375" t="s">
        <v>1178</v>
      </c>
      <c r="D4238" s="376">
        <v>1403.99</v>
      </c>
    </row>
    <row r="4239" spans="1:4" ht="30">
      <c r="A4239" s="373">
        <v>7175</v>
      </c>
      <c r="B4239" s="374" t="s">
        <v>4561</v>
      </c>
      <c r="C4239" s="375" t="s">
        <v>731</v>
      </c>
      <c r="D4239" s="376">
        <v>1.58</v>
      </c>
    </row>
    <row r="4240" spans="1:4" ht="30">
      <c r="A4240" s="373">
        <v>40741</v>
      </c>
      <c r="B4240" s="374" t="s">
        <v>4562</v>
      </c>
      <c r="C4240" s="375" t="s">
        <v>731</v>
      </c>
      <c r="D4240" s="376">
        <v>2.48</v>
      </c>
    </row>
    <row r="4241" spans="1:4">
      <c r="A4241" s="373">
        <v>7184</v>
      </c>
      <c r="B4241" s="374" t="s">
        <v>4563</v>
      </c>
      <c r="C4241" s="375" t="s">
        <v>732</v>
      </c>
      <c r="D4241" s="376">
        <v>52.93</v>
      </c>
    </row>
    <row r="4242" spans="1:4">
      <c r="A4242" s="373">
        <v>34458</v>
      </c>
      <c r="B4242" s="374" t="s">
        <v>4564</v>
      </c>
      <c r="C4242" s="375" t="s">
        <v>731</v>
      </c>
      <c r="D4242" s="376">
        <v>156.30000000000001</v>
      </c>
    </row>
    <row r="4243" spans="1:4">
      <c r="A4243" s="373">
        <v>34464</v>
      </c>
      <c r="B4243" s="374" t="s">
        <v>4565</v>
      </c>
      <c r="C4243" s="375" t="s">
        <v>731</v>
      </c>
      <c r="D4243" s="376">
        <v>232.65</v>
      </c>
    </row>
    <row r="4244" spans="1:4">
      <c r="A4244" s="373">
        <v>34468</v>
      </c>
      <c r="B4244" s="374" t="s">
        <v>4566</v>
      </c>
      <c r="C4244" s="375" t="s">
        <v>731</v>
      </c>
      <c r="D4244" s="376">
        <v>293.31</v>
      </c>
    </row>
    <row r="4245" spans="1:4">
      <c r="A4245" s="373">
        <v>34473</v>
      </c>
      <c r="B4245" s="374" t="s">
        <v>4567</v>
      </c>
      <c r="C4245" s="375" t="s">
        <v>731</v>
      </c>
      <c r="D4245" s="376">
        <v>177.93</v>
      </c>
    </row>
    <row r="4246" spans="1:4">
      <c r="A4246" s="373">
        <v>34480</v>
      </c>
      <c r="B4246" s="374" t="s">
        <v>4568</v>
      </c>
      <c r="C4246" s="375" t="s">
        <v>731</v>
      </c>
      <c r="D4246" s="376">
        <v>328.82</v>
      </c>
    </row>
    <row r="4247" spans="1:4">
      <c r="A4247" s="373">
        <v>34486</v>
      </c>
      <c r="B4247" s="374" t="s">
        <v>4569</v>
      </c>
      <c r="C4247" s="375" t="s">
        <v>731</v>
      </c>
      <c r="D4247" s="376">
        <v>389.31</v>
      </c>
    </row>
    <row r="4248" spans="1:4">
      <c r="A4248" s="373">
        <v>7190</v>
      </c>
      <c r="B4248" s="374" t="s">
        <v>4570</v>
      </c>
      <c r="C4248" s="375" t="s">
        <v>731</v>
      </c>
      <c r="D4248" s="376">
        <v>13</v>
      </c>
    </row>
    <row r="4249" spans="1:4">
      <c r="A4249" s="373">
        <v>34417</v>
      </c>
      <c r="B4249" s="374" t="s">
        <v>4571</v>
      </c>
      <c r="C4249" s="375" t="s">
        <v>731</v>
      </c>
      <c r="D4249" s="376">
        <v>20.8</v>
      </c>
    </row>
    <row r="4250" spans="1:4">
      <c r="A4250" s="373">
        <v>7213</v>
      </c>
      <c r="B4250" s="374" t="s">
        <v>4572</v>
      </c>
      <c r="C4250" s="375" t="s">
        <v>732</v>
      </c>
      <c r="D4250" s="376">
        <v>19.07</v>
      </c>
    </row>
    <row r="4251" spans="1:4">
      <c r="A4251" s="373">
        <v>7195</v>
      </c>
      <c r="B4251" s="374" t="s">
        <v>4573</v>
      </c>
      <c r="C4251" s="375" t="s">
        <v>731</v>
      </c>
      <c r="D4251" s="376">
        <v>56.01</v>
      </c>
    </row>
    <row r="4252" spans="1:4">
      <c r="A4252" s="373">
        <v>7186</v>
      </c>
      <c r="B4252" s="374" t="s">
        <v>4574</v>
      </c>
      <c r="C4252" s="375" t="s">
        <v>731</v>
      </c>
      <c r="D4252" s="376">
        <v>61.01</v>
      </c>
    </row>
    <row r="4253" spans="1:4">
      <c r="A4253" s="373">
        <v>7194</v>
      </c>
      <c r="B4253" s="374" t="s">
        <v>4575</v>
      </c>
      <c r="C4253" s="375" t="s">
        <v>732</v>
      </c>
      <c r="D4253" s="376">
        <v>28.13</v>
      </c>
    </row>
    <row r="4254" spans="1:4">
      <c r="A4254" s="373">
        <v>7197</v>
      </c>
      <c r="B4254" s="374" t="s">
        <v>4576</v>
      </c>
      <c r="C4254" s="375" t="s">
        <v>731</v>
      </c>
      <c r="D4254" s="376">
        <v>118.72</v>
      </c>
    </row>
    <row r="4255" spans="1:4">
      <c r="A4255" s="373">
        <v>7192</v>
      </c>
      <c r="B4255" s="374" t="s">
        <v>4577</v>
      </c>
      <c r="C4255" s="375" t="s">
        <v>731</v>
      </c>
      <c r="D4255" s="376">
        <v>106.37</v>
      </c>
    </row>
    <row r="4256" spans="1:4">
      <c r="A4256" s="373">
        <v>7193</v>
      </c>
      <c r="B4256" s="374" t="s">
        <v>4578</v>
      </c>
      <c r="C4256" s="375" t="s">
        <v>731</v>
      </c>
      <c r="D4256" s="376">
        <v>119.75</v>
      </c>
    </row>
    <row r="4257" spans="1:4">
      <c r="A4257" s="373">
        <v>7189</v>
      </c>
      <c r="B4257" s="374" t="s">
        <v>4579</v>
      </c>
      <c r="C4257" s="375" t="s">
        <v>731</v>
      </c>
      <c r="D4257" s="376">
        <v>139.16999999999999</v>
      </c>
    </row>
    <row r="4258" spans="1:4">
      <c r="A4258" s="373">
        <v>34402</v>
      </c>
      <c r="B4258" s="374" t="s">
        <v>4580</v>
      </c>
      <c r="C4258" s="375" t="s">
        <v>731</v>
      </c>
      <c r="D4258" s="376">
        <v>196.48</v>
      </c>
    </row>
    <row r="4259" spans="1:4">
      <c r="A4259" s="373">
        <v>7245</v>
      </c>
      <c r="B4259" s="374" t="s">
        <v>4581</v>
      </c>
      <c r="C4259" s="375" t="s">
        <v>731</v>
      </c>
      <c r="D4259" s="376">
        <v>36.19</v>
      </c>
    </row>
    <row r="4260" spans="1:4">
      <c r="A4260" s="373">
        <v>34425</v>
      </c>
      <c r="B4260" s="374" t="s">
        <v>4582</v>
      </c>
      <c r="C4260" s="375" t="s">
        <v>731</v>
      </c>
      <c r="D4260" s="376">
        <v>126.21</v>
      </c>
    </row>
    <row r="4261" spans="1:4">
      <c r="A4261" s="373">
        <v>7223</v>
      </c>
      <c r="B4261" s="374" t="s">
        <v>4583</v>
      </c>
      <c r="C4261" s="375" t="s">
        <v>731</v>
      </c>
      <c r="D4261" s="376">
        <v>140.65</v>
      </c>
    </row>
    <row r="4262" spans="1:4">
      <c r="A4262" s="373">
        <v>7234</v>
      </c>
      <c r="B4262" s="374" t="s">
        <v>4584</v>
      </c>
      <c r="C4262" s="375" t="s">
        <v>731</v>
      </c>
      <c r="D4262" s="376">
        <v>212.25</v>
      </c>
    </row>
    <row r="4263" spans="1:4">
      <c r="A4263" s="373">
        <v>7224</v>
      </c>
      <c r="B4263" s="374" t="s">
        <v>4585</v>
      </c>
      <c r="C4263" s="375" t="s">
        <v>731</v>
      </c>
      <c r="D4263" s="376">
        <v>258.57</v>
      </c>
    </row>
    <row r="4264" spans="1:4">
      <c r="A4264" s="373">
        <v>7225</v>
      </c>
      <c r="B4264" s="374" t="s">
        <v>4586</v>
      </c>
      <c r="C4264" s="375" t="s">
        <v>731</v>
      </c>
      <c r="D4264" s="376">
        <v>277.26</v>
      </c>
    </row>
    <row r="4265" spans="1:4">
      <c r="A4265" s="373">
        <v>7226</v>
      </c>
      <c r="B4265" s="374" t="s">
        <v>4587</v>
      </c>
      <c r="C4265" s="375" t="s">
        <v>731</v>
      </c>
      <c r="D4265" s="376">
        <v>295.87</v>
      </c>
    </row>
    <row r="4266" spans="1:4">
      <c r="A4266" s="373">
        <v>7227</v>
      </c>
      <c r="B4266" s="374" t="s">
        <v>4588</v>
      </c>
      <c r="C4266" s="375" t="s">
        <v>731</v>
      </c>
      <c r="D4266" s="376">
        <v>336.78</v>
      </c>
    </row>
    <row r="4267" spans="1:4">
      <c r="A4267" s="373">
        <v>7212</v>
      </c>
      <c r="B4267" s="374" t="s">
        <v>4589</v>
      </c>
      <c r="C4267" s="375" t="s">
        <v>731</v>
      </c>
      <c r="D4267" s="376">
        <v>370.04</v>
      </c>
    </row>
    <row r="4268" spans="1:4">
      <c r="A4268" s="373">
        <v>7229</v>
      </c>
      <c r="B4268" s="374" t="s">
        <v>4590</v>
      </c>
      <c r="C4268" s="375" t="s">
        <v>731</v>
      </c>
      <c r="D4268" s="376">
        <v>234.55</v>
      </c>
    </row>
    <row r="4269" spans="1:4">
      <c r="A4269" s="373">
        <v>7230</v>
      </c>
      <c r="B4269" s="374" t="s">
        <v>4591</v>
      </c>
      <c r="C4269" s="375" t="s">
        <v>731</v>
      </c>
      <c r="D4269" s="376">
        <v>390.49</v>
      </c>
    </row>
    <row r="4270" spans="1:4">
      <c r="A4270" s="373">
        <v>7231</v>
      </c>
      <c r="B4270" s="374" t="s">
        <v>4592</v>
      </c>
      <c r="C4270" s="375" t="s">
        <v>731</v>
      </c>
      <c r="D4270" s="376">
        <v>553.94000000000005</v>
      </c>
    </row>
    <row r="4271" spans="1:4">
      <c r="A4271" s="373">
        <v>7220</v>
      </c>
      <c r="B4271" s="374" t="s">
        <v>4593</v>
      </c>
      <c r="C4271" s="375" t="s">
        <v>731</v>
      </c>
      <c r="D4271" s="376">
        <v>683.78</v>
      </c>
    </row>
    <row r="4272" spans="1:4">
      <c r="A4272" s="373">
        <v>34447</v>
      </c>
      <c r="B4272" s="374" t="s">
        <v>4594</v>
      </c>
      <c r="C4272" s="375" t="s">
        <v>731</v>
      </c>
      <c r="D4272" s="376">
        <v>764.57</v>
      </c>
    </row>
    <row r="4273" spans="1:4">
      <c r="A4273" s="373">
        <v>7233</v>
      </c>
      <c r="B4273" s="374" t="s">
        <v>4595</v>
      </c>
      <c r="C4273" s="375" t="s">
        <v>731</v>
      </c>
      <c r="D4273" s="376">
        <v>877.08</v>
      </c>
    </row>
    <row r="4274" spans="1:4" ht="60">
      <c r="A4274" s="373">
        <v>40740</v>
      </c>
      <c r="B4274" s="374" t="s">
        <v>4596</v>
      </c>
      <c r="C4274" s="375" t="s">
        <v>732</v>
      </c>
      <c r="D4274" s="376">
        <v>195.53</v>
      </c>
    </row>
    <row r="4275" spans="1:4" ht="30">
      <c r="A4275" s="373">
        <v>25007</v>
      </c>
      <c r="B4275" s="374" t="s">
        <v>4597</v>
      </c>
      <c r="C4275" s="375" t="s">
        <v>732</v>
      </c>
      <c r="D4275" s="376">
        <v>55.95</v>
      </c>
    </row>
    <row r="4276" spans="1:4" ht="60">
      <c r="A4276" s="373">
        <v>43071</v>
      </c>
      <c r="B4276" s="374" t="s">
        <v>4598</v>
      </c>
      <c r="C4276" s="375" t="s">
        <v>732</v>
      </c>
      <c r="D4276" s="376">
        <v>220.17</v>
      </c>
    </row>
    <row r="4277" spans="1:4" ht="60">
      <c r="A4277" s="373">
        <v>39520</v>
      </c>
      <c r="B4277" s="374" t="s">
        <v>4599</v>
      </c>
      <c r="C4277" s="375" t="s">
        <v>732</v>
      </c>
      <c r="D4277" s="376">
        <v>179.62</v>
      </c>
    </row>
    <row r="4278" spans="1:4" ht="60">
      <c r="A4278" s="373">
        <v>39521</v>
      </c>
      <c r="B4278" s="374" t="s">
        <v>4600</v>
      </c>
      <c r="C4278" s="375" t="s">
        <v>732</v>
      </c>
      <c r="D4278" s="376">
        <v>185.49</v>
      </c>
    </row>
    <row r="4279" spans="1:4" ht="45">
      <c r="A4279" s="373">
        <v>39522</v>
      </c>
      <c r="B4279" s="374" t="s">
        <v>4601</v>
      </c>
      <c r="C4279" s="375" t="s">
        <v>732</v>
      </c>
      <c r="D4279" s="376">
        <v>191.54</v>
      </c>
    </row>
    <row r="4280" spans="1:4" ht="30">
      <c r="A4280" s="373">
        <v>7243</v>
      </c>
      <c r="B4280" s="374" t="s">
        <v>4602</v>
      </c>
      <c r="C4280" s="375" t="s">
        <v>732</v>
      </c>
      <c r="D4280" s="376">
        <v>58.47</v>
      </c>
    </row>
    <row r="4281" spans="1:4" ht="30">
      <c r="A4281" s="373">
        <v>11067</v>
      </c>
      <c r="B4281" s="374" t="s">
        <v>4603</v>
      </c>
      <c r="C4281" s="375" t="s">
        <v>731</v>
      </c>
      <c r="D4281" s="376">
        <v>424.86</v>
      </c>
    </row>
    <row r="4282" spans="1:4" ht="30">
      <c r="A4282" s="373">
        <v>11068</v>
      </c>
      <c r="B4282" s="374" t="s">
        <v>4604</v>
      </c>
      <c r="C4282" s="375" t="s">
        <v>731</v>
      </c>
      <c r="D4282" s="376">
        <v>536.74</v>
      </c>
    </row>
    <row r="4283" spans="1:4">
      <c r="A4283" s="373">
        <v>7246</v>
      </c>
      <c r="B4283" s="374" t="s">
        <v>4605</v>
      </c>
      <c r="C4283" s="375" t="s">
        <v>731</v>
      </c>
      <c r="D4283" s="376">
        <v>39.97</v>
      </c>
    </row>
    <row r="4284" spans="1:4">
      <c r="A4284" s="373">
        <v>41097</v>
      </c>
      <c r="B4284" s="374" t="s">
        <v>4606</v>
      </c>
      <c r="C4284" s="375" t="s">
        <v>872</v>
      </c>
      <c r="D4284" s="376">
        <v>3600.2</v>
      </c>
    </row>
    <row r="4285" spans="1:4">
      <c r="A4285" s="373">
        <v>12869</v>
      </c>
      <c r="B4285" s="374" t="s">
        <v>13987</v>
      </c>
      <c r="C4285" s="375" t="s">
        <v>870</v>
      </c>
      <c r="D4285" s="376">
        <v>20.56</v>
      </c>
    </row>
    <row r="4286" spans="1:4" ht="30">
      <c r="A4286" s="373">
        <v>1574</v>
      </c>
      <c r="B4286" s="374" t="s">
        <v>4607</v>
      </c>
      <c r="C4286" s="375" t="s">
        <v>731</v>
      </c>
      <c r="D4286" s="376">
        <v>1.45</v>
      </c>
    </row>
    <row r="4287" spans="1:4" ht="30">
      <c r="A4287" s="373">
        <v>1581</v>
      </c>
      <c r="B4287" s="374" t="s">
        <v>4608</v>
      </c>
      <c r="C4287" s="375" t="s">
        <v>731</v>
      </c>
      <c r="D4287" s="376">
        <v>10.09</v>
      </c>
    </row>
    <row r="4288" spans="1:4" ht="30">
      <c r="A4288" s="373">
        <v>1575</v>
      </c>
      <c r="B4288" s="374" t="s">
        <v>4609</v>
      </c>
      <c r="C4288" s="375" t="s">
        <v>731</v>
      </c>
      <c r="D4288" s="376">
        <v>1.72</v>
      </c>
    </row>
    <row r="4289" spans="1:4" ht="30">
      <c r="A4289" s="373">
        <v>1570</v>
      </c>
      <c r="B4289" s="374" t="s">
        <v>4610</v>
      </c>
      <c r="C4289" s="375" t="s">
        <v>731</v>
      </c>
      <c r="D4289" s="376">
        <v>0.87</v>
      </c>
    </row>
    <row r="4290" spans="1:4" ht="30">
      <c r="A4290" s="373">
        <v>1576</v>
      </c>
      <c r="B4290" s="374" t="s">
        <v>4611</v>
      </c>
      <c r="C4290" s="375" t="s">
        <v>731</v>
      </c>
      <c r="D4290" s="376">
        <v>2.39</v>
      </c>
    </row>
    <row r="4291" spans="1:4" ht="30">
      <c r="A4291" s="373">
        <v>1577</v>
      </c>
      <c r="B4291" s="374" t="s">
        <v>4612</v>
      </c>
      <c r="C4291" s="375" t="s">
        <v>731</v>
      </c>
      <c r="D4291" s="376">
        <v>2.69</v>
      </c>
    </row>
    <row r="4292" spans="1:4" ht="30">
      <c r="A4292" s="373">
        <v>1571</v>
      </c>
      <c r="B4292" s="374" t="s">
        <v>4613</v>
      </c>
      <c r="C4292" s="375" t="s">
        <v>731</v>
      </c>
      <c r="D4292" s="376">
        <v>1.1299999999999999</v>
      </c>
    </row>
    <row r="4293" spans="1:4" ht="30">
      <c r="A4293" s="373">
        <v>1578</v>
      </c>
      <c r="B4293" s="374" t="s">
        <v>4614</v>
      </c>
      <c r="C4293" s="375" t="s">
        <v>731</v>
      </c>
      <c r="D4293" s="376">
        <v>4.67</v>
      </c>
    </row>
    <row r="4294" spans="1:4" ht="30">
      <c r="A4294" s="373">
        <v>1573</v>
      </c>
      <c r="B4294" s="374" t="s">
        <v>4615</v>
      </c>
      <c r="C4294" s="375" t="s">
        <v>731</v>
      </c>
      <c r="D4294" s="376">
        <v>1.34</v>
      </c>
    </row>
    <row r="4295" spans="1:4" ht="30">
      <c r="A4295" s="373">
        <v>1579</v>
      </c>
      <c r="B4295" s="374" t="s">
        <v>4616</v>
      </c>
      <c r="C4295" s="375" t="s">
        <v>731</v>
      </c>
      <c r="D4295" s="376">
        <v>5.83</v>
      </c>
    </row>
    <row r="4296" spans="1:4" ht="30">
      <c r="A4296" s="373">
        <v>1580</v>
      </c>
      <c r="B4296" s="374" t="s">
        <v>4617</v>
      </c>
      <c r="C4296" s="375" t="s">
        <v>731</v>
      </c>
      <c r="D4296" s="376">
        <v>7.17</v>
      </c>
    </row>
    <row r="4297" spans="1:4">
      <c r="A4297" s="373">
        <v>39321</v>
      </c>
      <c r="B4297" s="374" t="s">
        <v>4618</v>
      </c>
      <c r="C4297" s="375" t="s">
        <v>731</v>
      </c>
      <c r="D4297" s="376">
        <v>25.1</v>
      </c>
    </row>
    <row r="4298" spans="1:4">
      <c r="A4298" s="373">
        <v>39319</v>
      </c>
      <c r="B4298" s="374" t="s">
        <v>4619</v>
      </c>
      <c r="C4298" s="375" t="s">
        <v>731</v>
      </c>
      <c r="D4298" s="376">
        <v>10.45</v>
      </c>
    </row>
    <row r="4299" spans="1:4">
      <c r="A4299" s="373">
        <v>39320</v>
      </c>
      <c r="B4299" s="374" t="s">
        <v>4620</v>
      </c>
      <c r="C4299" s="375" t="s">
        <v>731</v>
      </c>
      <c r="D4299" s="376">
        <v>20.079999999999998</v>
      </c>
    </row>
    <row r="4300" spans="1:4">
      <c r="A4300" s="373">
        <v>1591</v>
      </c>
      <c r="B4300" s="374" t="s">
        <v>4621</v>
      </c>
      <c r="C4300" s="375" t="s">
        <v>731</v>
      </c>
      <c r="D4300" s="376">
        <v>22.25</v>
      </c>
    </row>
    <row r="4301" spans="1:4">
      <c r="A4301" s="373">
        <v>1547</v>
      </c>
      <c r="B4301" s="374" t="s">
        <v>4622</v>
      </c>
      <c r="C4301" s="375" t="s">
        <v>731</v>
      </c>
      <c r="D4301" s="376">
        <v>116.61</v>
      </c>
    </row>
    <row r="4302" spans="1:4">
      <c r="A4302" s="373">
        <v>38196</v>
      </c>
      <c r="B4302" s="374" t="s">
        <v>4623</v>
      </c>
      <c r="C4302" s="375" t="s">
        <v>731</v>
      </c>
      <c r="D4302" s="376">
        <v>22.71</v>
      </c>
    </row>
    <row r="4303" spans="1:4">
      <c r="A4303" s="373">
        <v>1543</v>
      </c>
      <c r="B4303" s="374" t="s">
        <v>4624</v>
      </c>
      <c r="C4303" s="375" t="s">
        <v>731</v>
      </c>
      <c r="D4303" s="376">
        <v>24.13</v>
      </c>
    </row>
    <row r="4304" spans="1:4">
      <c r="A4304" s="373">
        <v>1585</v>
      </c>
      <c r="B4304" s="374" t="s">
        <v>4625</v>
      </c>
      <c r="C4304" s="375" t="s">
        <v>731</v>
      </c>
      <c r="D4304" s="376">
        <v>4.67</v>
      </c>
    </row>
    <row r="4305" spans="1:4">
      <c r="A4305" s="373">
        <v>1593</v>
      </c>
      <c r="B4305" s="374" t="s">
        <v>4626</v>
      </c>
      <c r="C4305" s="375" t="s">
        <v>731</v>
      </c>
      <c r="D4305" s="376">
        <v>24.82</v>
      </c>
    </row>
    <row r="4306" spans="1:4">
      <c r="A4306" s="373">
        <v>11838</v>
      </c>
      <c r="B4306" s="374" t="s">
        <v>4627</v>
      </c>
      <c r="C4306" s="375" t="s">
        <v>731</v>
      </c>
      <c r="D4306" s="376">
        <v>32.75</v>
      </c>
    </row>
    <row r="4307" spans="1:4">
      <c r="A4307" s="373">
        <v>1594</v>
      </c>
      <c r="B4307" s="374" t="s">
        <v>4628</v>
      </c>
      <c r="C4307" s="375" t="s">
        <v>731</v>
      </c>
      <c r="D4307" s="376">
        <v>33.11</v>
      </c>
    </row>
    <row r="4308" spans="1:4">
      <c r="A4308" s="373">
        <v>1586</v>
      </c>
      <c r="B4308" s="374" t="s">
        <v>4629</v>
      </c>
      <c r="C4308" s="375" t="s">
        <v>731</v>
      </c>
      <c r="D4308" s="376">
        <v>5.91</v>
      </c>
    </row>
    <row r="4309" spans="1:4">
      <c r="A4309" s="373">
        <v>11839</v>
      </c>
      <c r="B4309" s="374" t="s">
        <v>4630</v>
      </c>
      <c r="C4309" s="375" t="s">
        <v>731</v>
      </c>
      <c r="D4309" s="376">
        <v>47.65</v>
      </c>
    </row>
    <row r="4310" spans="1:4">
      <c r="A4310" s="373">
        <v>1587</v>
      </c>
      <c r="B4310" s="374" t="s">
        <v>4631</v>
      </c>
      <c r="C4310" s="375" t="s">
        <v>731</v>
      </c>
      <c r="D4310" s="376">
        <v>6.02</v>
      </c>
    </row>
    <row r="4311" spans="1:4">
      <c r="A4311" s="373">
        <v>1545</v>
      </c>
      <c r="B4311" s="374" t="s">
        <v>4632</v>
      </c>
      <c r="C4311" s="375" t="s">
        <v>731</v>
      </c>
      <c r="D4311" s="376">
        <v>57.18</v>
      </c>
    </row>
    <row r="4312" spans="1:4">
      <c r="A4312" s="373">
        <v>1588</v>
      </c>
      <c r="B4312" s="374" t="s">
        <v>4633</v>
      </c>
      <c r="C4312" s="375" t="s">
        <v>731</v>
      </c>
      <c r="D4312" s="376">
        <v>8.26</v>
      </c>
    </row>
    <row r="4313" spans="1:4">
      <c r="A4313" s="373">
        <v>1535</v>
      </c>
      <c r="B4313" s="374" t="s">
        <v>4634</v>
      </c>
      <c r="C4313" s="375" t="s">
        <v>731</v>
      </c>
      <c r="D4313" s="376">
        <v>4.76</v>
      </c>
    </row>
    <row r="4314" spans="1:4">
      <c r="A4314" s="373">
        <v>1589</v>
      </c>
      <c r="B4314" s="374" t="s">
        <v>4635</v>
      </c>
      <c r="C4314" s="375" t="s">
        <v>731</v>
      </c>
      <c r="D4314" s="376">
        <v>8.52</v>
      </c>
    </row>
    <row r="4315" spans="1:4">
      <c r="A4315" s="373">
        <v>1546</v>
      </c>
      <c r="B4315" s="374" t="s">
        <v>4636</v>
      </c>
      <c r="C4315" s="375" t="s">
        <v>731</v>
      </c>
      <c r="D4315" s="376">
        <v>96.49</v>
      </c>
    </row>
    <row r="4316" spans="1:4">
      <c r="A4316" s="373">
        <v>1590</v>
      </c>
      <c r="B4316" s="374" t="s">
        <v>4637</v>
      </c>
      <c r="C4316" s="375" t="s">
        <v>731</v>
      </c>
      <c r="D4316" s="376">
        <v>15.01</v>
      </c>
    </row>
    <row r="4317" spans="1:4" ht="30">
      <c r="A4317" s="373">
        <v>1542</v>
      </c>
      <c r="B4317" s="374" t="s">
        <v>4638</v>
      </c>
      <c r="C4317" s="375" t="s">
        <v>731</v>
      </c>
      <c r="D4317" s="376">
        <v>19.88</v>
      </c>
    </row>
    <row r="4318" spans="1:4" ht="30">
      <c r="A4318" s="373">
        <v>38415</v>
      </c>
      <c r="B4318" s="374" t="s">
        <v>4639</v>
      </c>
      <c r="C4318" s="375" t="s">
        <v>731</v>
      </c>
      <c r="D4318" s="376">
        <v>892.54</v>
      </c>
    </row>
    <row r="4319" spans="1:4" ht="30">
      <c r="A4319" s="373">
        <v>38414</v>
      </c>
      <c r="B4319" s="374" t="s">
        <v>4640</v>
      </c>
      <c r="C4319" s="375" t="s">
        <v>731</v>
      </c>
      <c r="D4319" s="376">
        <v>1252.69</v>
      </c>
    </row>
    <row r="4320" spans="1:4">
      <c r="A4320" s="373">
        <v>38128</v>
      </c>
      <c r="B4320" s="374" t="s">
        <v>4641</v>
      </c>
      <c r="C4320" s="375" t="s">
        <v>779</v>
      </c>
      <c r="D4320" s="376">
        <v>1.05</v>
      </c>
    </row>
    <row r="4321" spans="1:4">
      <c r="A4321" s="373">
        <v>7253</v>
      </c>
      <c r="B4321" s="374" t="s">
        <v>4642</v>
      </c>
      <c r="C4321" s="375" t="s">
        <v>868</v>
      </c>
      <c r="D4321" s="376">
        <v>225</v>
      </c>
    </row>
    <row r="4322" spans="1:4">
      <c r="A4322" s="373">
        <v>4806</v>
      </c>
      <c r="B4322" s="374" t="s">
        <v>4643</v>
      </c>
      <c r="C4322" s="375" t="s">
        <v>733</v>
      </c>
      <c r="D4322" s="376">
        <v>20.18</v>
      </c>
    </row>
    <row r="4323" spans="1:4">
      <c r="A4323" s="373">
        <v>34401</v>
      </c>
      <c r="B4323" s="374" t="s">
        <v>4644</v>
      </c>
      <c r="C4323" s="375" t="s">
        <v>731</v>
      </c>
      <c r="D4323" s="376">
        <v>1.91</v>
      </c>
    </row>
    <row r="4324" spans="1:4">
      <c r="A4324" s="373">
        <v>7260</v>
      </c>
      <c r="B4324" s="374" t="s">
        <v>4645</v>
      </c>
      <c r="C4324" s="375" t="s">
        <v>731</v>
      </c>
      <c r="D4324" s="376">
        <v>1.69</v>
      </c>
    </row>
    <row r="4325" spans="1:4">
      <c r="A4325" s="373">
        <v>7256</v>
      </c>
      <c r="B4325" s="374" t="s">
        <v>4646</v>
      </c>
      <c r="C4325" s="375" t="s">
        <v>731</v>
      </c>
      <c r="D4325" s="376">
        <v>1.68</v>
      </c>
    </row>
    <row r="4326" spans="1:4">
      <c r="A4326" s="373">
        <v>7258</v>
      </c>
      <c r="B4326" s="374" t="s">
        <v>4647</v>
      </c>
      <c r="C4326" s="375" t="s">
        <v>731</v>
      </c>
      <c r="D4326" s="376">
        <v>0.68</v>
      </c>
    </row>
    <row r="4327" spans="1:4">
      <c r="A4327" s="373">
        <v>34400</v>
      </c>
      <c r="B4327" s="374" t="s">
        <v>4648</v>
      </c>
      <c r="C4327" s="375" t="s">
        <v>731</v>
      </c>
      <c r="D4327" s="376">
        <v>2.94</v>
      </c>
    </row>
    <row r="4328" spans="1:4">
      <c r="A4328" s="373">
        <v>10617</v>
      </c>
      <c r="B4328" s="374" t="s">
        <v>4649</v>
      </c>
      <c r="C4328" s="375" t="s">
        <v>731</v>
      </c>
      <c r="D4328" s="376">
        <v>5.62</v>
      </c>
    </row>
    <row r="4329" spans="1:4">
      <c r="A4329" s="373">
        <v>44261</v>
      </c>
      <c r="B4329" s="374" t="s">
        <v>13988</v>
      </c>
      <c r="C4329" s="375" t="s">
        <v>731</v>
      </c>
      <c r="D4329" s="376">
        <v>166.79</v>
      </c>
    </row>
    <row r="4330" spans="1:4">
      <c r="A4330" s="373">
        <v>7274</v>
      </c>
      <c r="B4330" s="374" t="s">
        <v>13989</v>
      </c>
      <c r="C4330" s="375" t="s">
        <v>731</v>
      </c>
      <c r="D4330" s="376">
        <v>80.75</v>
      </c>
    </row>
    <row r="4331" spans="1:4">
      <c r="A4331" s="373">
        <v>44326</v>
      </c>
      <c r="B4331" s="374" t="s">
        <v>13990</v>
      </c>
      <c r="C4331" s="375" t="s">
        <v>731</v>
      </c>
      <c r="D4331" s="376">
        <v>1743.94</v>
      </c>
    </row>
    <row r="4332" spans="1:4">
      <c r="A4332" s="373">
        <v>154</v>
      </c>
      <c r="B4332" s="374" t="s">
        <v>4650</v>
      </c>
      <c r="C4332" s="375" t="s">
        <v>781</v>
      </c>
      <c r="D4332" s="376">
        <v>65.7</v>
      </c>
    </row>
    <row r="4333" spans="1:4" ht="30">
      <c r="A4333" s="373">
        <v>38121</v>
      </c>
      <c r="B4333" s="374" t="s">
        <v>4651</v>
      </c>
      <c r="C4333" s="375" t="s">
        <v>781</v>
      </c>
      <c r="D4333" s="376">
        <v>18.78</v>
      </c>
    </row>
    <row r="4334" spans="1:4">
      <c r="A4334" s="373">
        <v>43776</v>
      </c>
      <c r="B4334" s="374" t="s">
        <v>4652</v>
      </c>
      <c r="C4334" s="375" t="s">
        <v>781</v>
      </c>
      <c r="D4334" s="376">
        <v>24.9</v>
      </c>
    </row>
    <row r="4335" spans="1:4">
      <c r="A4335" s="373">
        <v>7343</v>
      </c>
      <c r="B4335" s="374" t="s">
        <v>4653</v>
      </c>
      <c r="C4335" s="375" t="s">
        <v>781</v>
      </c>
      <c r="D4335" s="376">
        <v>16.61</v>
      </c>
    </row>
    <row r="4336" spans="1:4">
      <c r="A4336" s="373">
        <v>7348</v>
      </c>
      <c r="B4336" s="374" t="s">
        <v>4654</v>
      </c>
      <c r="C4336" s="375" t="s">
        <v>781</v>
      </c>
      <c r="D4336" s="376">
        <v>17.940000000000001</v>
      </c>
    </row>
    <row r="4337" spans="1:4" ht="30">
      <c r="A4337" s="373">
        <v>7313</v>
      </c>
      <c r="B4337" s="374" t="s">
        <v>4655</v>
      </c>
      <c r="C4337" s="375" t="s">
        <v>781</v>
      </c>
      <c r="D4337" s="376">
        <v>26.58</v>
      </c>
    </row>
    <row r="4338" spans="1:4">
      <c r="A4338" s="373">
        <v>7319</v>
      </c>
      <c r="B4338" s="374" t="s">
        <v>4656</v>
      </c>
      <c r="C4338" s="375" t="s">
        <v>781</v>
      </c>
      <c r="D4338" s="376">
        <v>15.21</v>
      </c>
    </row>
    <row r="4339" spans="1:4">
      <c r="A4339" s="373">
        <v>7314</v>
      </c>
      <c r="B4339" s="374" t="s">
        <v>4657</v>
      </c>
      <c r="C4339" s="375" t="s">
        <v>781</v>
      </c>
      <c r="D4339" s="376">
        <v>74.36</v>
      </c>
    </row>
    <row r="4340" spans="1:4">
      <c r="A4340" s="373">
        <v>7304</v>
      </c>
      <c r="B4340" s="374" t="s">
        <v>4658</v>
      </c>
      <c r="C4340" s="375" t="s">
        <v>781</v>
      </c>
      <c r="D4340" s="376">
        <v>73.8</v>
      </c>
    </row>
    <row r="4341" spans="1:4">
      <c r="A4341" s="373">
        <v>43649</v>
      </c>
      <c r="B4341" s="374" t="s">
        <v>4659</v>
      </c>
      <c r="C4341" s="375" t="s">
        <v>781</v>
      </c>
      <c r="D4341" s="376">
        <v>38.159999999999997</v>
      </c>
    </row>
    <row r="4342" spans="1:4">
      <c r="A4342" s="373">
        <v>43650</v>
      </c>
      <c r="B4342" s="374" t="s">
        <v>4660</v>
      </c>
      <c r="C4342" s="375" t="s">
        <v>781</v>
      </c>
      <c r="D4342" s="376">
        <v>36.07</v>
      </c>
    </row>
    <row r="4343" spans="1:4">
      <c r="A4343" s="373">
        <v>7311</v>
      </c>
      <c r="B4343" s="374" t="s">
        <v>4661</v>
      </c>
      <c r="C4343" s="375" t="s">
        <v>781</v>
      </c>
      <c r="D4343" s="376">
        <v>36.94</v>
      </c>
    </row>
    <row r="4344" spans="1:4">
      <c r="A4344" s="373">
        <v>7292</v>
      </c>
      <c r="B4344" s="374" t="s">
        <v>4662</v>
      </c>
      <c r="C4344" s="375" t="s">
        <v>781</v>
      </c>
      <c r="D4344" s="376">
        <v>35.770000000000003</v>
      </c>
    </row>
    <row r="4345" spans="1:4" ht="30">
      <c r="A4345" s="373">
        <v>7293</v>
      </c>
      <c r="B4345" s="374" t="s">
        <v>4663</v>
      </c>
      <c r="C4345" s="375" t="s">
        <v>781</v>
      </c>
      <c r="D4345" s="376">
        <v>39.57</v>
      </c>
    </row>
    <row r="4346" spans="1:4">
      <c r="A4346" s="373">
        <v>7306</v>
      </c>
      <c r="B4346" s="374" t="s">
        <v>4664</v>
      </c>
      <c r="C4346" s="375" t="s">
        <v>781</v>
      </c>
      <c r="D4346" s="376">
        <v>43.67</v>
      </c>
    </row>
    <row r="4347" spans="1:4">
      <c r="A4347" s="373">
        <v>7288</v>
      </c>
      <c r="B4347" s="374" t="s">
        <v>4665</v>
      </c>
      <c r="C4347" s="375" t="s">
        <v>781</v>
      </c>
      <c r="D4347" s="376">
        <v>36.26</v>
      </c>
    </row>
    <row r="4348" spans="1:4">
      <c r="A4348" s="373">
        <v>43625</v>
      </c>
      <c r="B4348" s="374" t="s">
        <v>4666</v>
      </c>
      <c r="C4348" s="375" t="s">
        <v>781</v>
      </c>
      <c r="D4348" s="376">
        <v>29.28</v>
      </c>
    </row>
    <row r="4349" spans="1:4">
      <c r="A4349" s="373">
        <v>43647</v>
      </c>
      <c r="B4349" s="374" t="s">
        <v>4667</v>
      </c>
      <c r="C4349" s="375" t="s">
        <v>781</v>
      </c>
      <c r="D4349" s="376">
        <v>26.59</v>
      </c>
    </row>
    <row r="4350" spans="1:4">
      <c r="A4350" s="373">
        <v>43648</v>
      </c>
      <c r="B4350" s="374" t="s">
        <v>4668</v>
      </c>
      <c r="C4350" s="375" t="s">
        <v>781</v>
      </c>
      <c r="D4350" s="376">
        <v>25.66</v>
      </c>
    </row>
    <row r="4351" spans="1:4">
      <c r="A4351" s="373">
        <v>35693</v>
      </c>
      <c r="B4351" s="374" t="s">
        <v>4669</v>
      </c>
      <c r="C4351" s="375" t="s">
        <v>781</v>
      </c>
      <c r="D4351" s="376">
        <v>11.16</v>
      </c>
    </row>
    <row r="4352" spans="1:4">
      <c r="A4352" s="373">
        <v>7356</v>
      </c>
      <c r="B4352" s="374" t="s">
        <v>4670</v>
      </c>
      <c r="C4352" s="375" t="s">
        <v>781</v>
      </c>
      <c r="D4352" s="376">
        <v>26.75</v>
      </c>
    </row>
    <row r="4353" spans="1:4">
      <c r="A4353" s="373">
        <v>35692</v>
      </c>
      <c r="B4353" s="374" t="s">
        <v>4671</v>
      </c>
      <c r="C4353" s="375" t="s">
        <v>781</v>
      </c>
      <c r="D4353" s="376">
        <v>17.510000000000002</v>
      </c>
    </row>
    <row r="4354" spans="1:4">
      <c r="A4354" s="373">
        <v>43624</v>
      </c>
      <c r="B4354" s="374" t="s">
        <v>4672</v>
      </c>
      <c r="C4354" s="375" t="s">
        <v>781</v>
      </c>
      <c r="D4354" s="376">
        <v>32.6</v>
      </c>
    </row>
    <row r="4355" spans="1:4">
      <c r="A4355" s="373">
        <v>7342</v>
      </c>
      <c r="B4355" s="374" t="s">
        <v>4673</v>
      </c>
      <c r="C4355" s="375" t="s">
        <v>779</v>
      </c>
      <c r="D4355" s="376">
        <v>2.91</v>
      </c>
    </row>
    <row r="4356" spans="1:4">
      <c r="A4356" s="373">
        <v>7350</v>
      </c>
      <c r="B4356" s="374" t="s">
        <v>4674</v>
      </c>
      <c r="C4356" s="375" t="s">
        <v>781</v>
      </c>
      <c r="D4356" s="376">
        <v>38.61</v>
      </c>
    </row>
    <row r="4357" spans="1:4" ht="30">
      <c r="A4357" s="373">
        <v>39574</v>
      </c>
      <c r="B4357" s="374" t="s">
        <v>4675</v>
      </c>
      <c r="C4357" s="375" t="s">
        <v>731</v>
      </c>
      <c r="D4357" s="376">
        <v>6.17</v>
      </c>
    </row>
    <row r="4358" spans="1:4" ht="30">
      <c r="A4358" s="373">
        <v>11060</v>
      </c>
      <c r="B4358" s="374" t="s">
        <v>4676</v>
      </c>
      <c r="C4358" s="375" t="s">
        <v>731</v>
      </c>
      <c r="D4358" s="376">
        <v>32.58</v>
      </c>
    </row>
    <row r="4359" spans="1:4">
      <c r="A4359" s="373">
        <v>37401</v>
      </c>
      <c r="B4359" s="374" t="s">
        <v>4677</v>
      </c>
      <c r="C4359" s="375" t="s">
        <v>731</v>
      </c>
      <c r="D4359" s="376">
        <v>43.67</v>
      </c>
    </row>
    <row r="4360" spans="1:4">
      <c r="A4360" s="373">
        <v>7525</v>
      </c>
      <c r="B4360" s="374" t="s">
        <v>4678</v>
      </c>
      <c r="C4360" s="375" t="s">
        <v>731</v>
      </c>
      <c r="D4360" s="376">
        <v>52.73</v>
      </c>
    </row>
    <row r="4361" spans="1:4">
      <c r="A4361" s="373">
        <v>7524</v>
      </c>
      <c r="B4361" s="374" t="s">
        <v>4679</v>
      </c>
      <c r="C4361" s="375" t="s">
        <v>731</v>
      </c>
      <c r="D4361" s="376">
        <v>49.69</v>
      </c>
    </row>
    <row r="4362" spans="1:4">
      <c r="A4362" s="373">
        <v>38105</v>
      </c>
      <c r="B4362" s="374" t="s">
        <v>4680</v>
      </c>
      <c r="C4362" s="375" t="s">
        <v>731</v>
      </c>
      <c r="D4362" s="376">
        <v>12.76</v>
      </c>
    </row>
    <row r="4363" spans="1:4" ht="30">
      <c r="A4363" s="373">
        <v>38084</v>
      </c>
      <c r="B4363" s="374" t="s">
        <v>4681</v>
      </c>
      <c r="C4363" s="375" t="s">
        <v>731</v>
      </c>
      <c r="D4363" s="376">
        <v>18.13</v>
      </c>
    </row>
    <row r="4364" spans="1:4">
      <c r="A4364" s="373">
        <v>38103</v>
      </c>
      <c r="B4364" s="374" t="s">
        <v>4682</v>
      </c>
      <c r="C4364" s="375" t="s">
        <v>731</v>
      </c>
      <c r="D4364" s="376">
        <v>19.16</v>
      </c>
    </row>
    <row r="4365" spans="1:4" ht="30">
      <c r="A4365" s="373">
        <v>38082</v>
      </c>
      <c r="B4365" s="374" t="s">
        <v>4683</v>
      </c>
      <c r="C4365" s="375" t="s">
        <v>731</v>
      </c>
      <c r="D4365" s="376">
        <v>23.61</v>
      </c>
    </row>
    <row r="4366" spans="1:4">
      <c r="A4366" s="373">
        <v>38104</v>
      </c>
      <c r="B4366" s="374" t="s">
        <v>4684</v>
      </c>
      <c r="C4366" s="375" t="s">
        <v>731</v>
      </c>
      <c r="D4366" s="376">
        <v>37.520000000000003</v>
      </c>
    </row>
    <row r="4367" spans="1:4" ht="30">
      <c r="A4367" s="373">
        <v>38083</v>
      </c>
      <c r="B4367" s="374" t="s">
        <v>4685</v>
      </c>
      <c r="C4367" s="375" t="s">
        <v>731</v>
      </c>
      <c r="D4367" s="376">
        <v>41.66</v>
      </c>
    </row>
    <row r="4368" spans="1:4">
      <c r="A4368" s="373">
        <v>38101</v>
      </c>
      <c r="B4368" s="374" t="s">
        <v>4686</v>
      </c>
      <c r="C4368" s="375" t="s">
        <v>731</v>
      </c>
      <c r="D4368" s="376">
        <v>9.11</v>
      </c>
    </row>
    <row r="4369" spans="1:4" ht="30">
      <c r="A4369" s="373">
        <v>7528</v>
      </c>
      <c r="B4369" s="374" t="s">
        <v>4687</v>
      </c>
      <c r="C4369" s="375" t="s">
        <v>731</v>
      </c>
      <c r="D4369" s="376">
        <v>10.71</v>
      </c>
    </row>
    <row r="4370" spans="1:4">
      <c r="A4370" s="373">
        <v>12147</v>
      </c>
      <c r="B4370" s="374" t="s">
        <v>4688</v>
      </c>
      <c r="C4370" s="375" t="s">
        <v>731</v>
      </c>
      <c r="D4370" s="376">
        <v>16.329999999999998</v>
      </c>
    </row>
    <row r="4371" spans="1:4" ht="30">
      <c r="A4371" s="373">
        <v>38075</v>
      </c>
      <c r="B4371" s="374" t="s">
        <v>4689</v>
      </c>
      <c r="C4371" s="375" t="s">
        <v>731</v>
      </c>
      <c r="D4371" s="376">
        <v>18.55</v>
      </c>
    </row>
    <row r="4372" spans="1:4">
      <c r="A4372" s="373">
        <v>38102</v>
      </c>
      <c r="B4372" s="374" t="s">
        <v>4690</v>
      </c>
      <c r="C4372" s="375" t="s">
        <v>731</v>
      </c>
      <c r="D4372" s="376">
        <v>11.66</v>
      </c>
    </row>
    <row r="4373" spans="1:4" ht="30">
      <c r="A4373" s="373">
        <v>38076</v>
      </c>
      <c r="B4373" s="374" t="s">
        <v>4691</v>
      </c>
      <c r="C4373" s="375" t="s">
        <v>731</v>
      </c>
      <c r="D4373" s="376">
        <v>20.8</v>
      </c>
    </row>
    <row r="4374" spans="1:4">
      <c r="A4374" s="373">
        <v>7592</v>
      </c>
      <c r="B4374" s="374" t="s">
        <v>13991</v>
      </c>
      <c r="C4374" s="375" t="s">
        <v>870</v>
      </c>
      <c r="D4374" s="376">
        <v>20.82</v>
      </c>
    </row>
    <row r="4375" spans="1:4">
      <c r="A4375" s="373">
        <v>40820</v>
      </c>
      <c r="B4375" s="374" t="s">
        <v>4692</v>
      </c>
      <c r="C4375" s="375" t="s">
        <v>872</v>
      </c>
      <c r="D4375" s="376">
        <v>3643.51</v>
      </c>
    </row>
    <row r="4376" spans="1:4" ht="30">
      <c r="A4376" s="373">
        <v>11826</v>
      </c>
      <c r="B4376" s="374" t="s">
        <v>4693</v>
      </c>
      <c r="C4376" s="375" t="s">
        <v>731</v>
      </c>
      <c r="D4376" s="376">
        <v>56.69</v>
      </c>
    </row>
    <row r="4377" spans="1:4" ht="30">
      <c r="A4377" s="373">
        <v>7606</v>
      </c>
      <c r="B4377" s="374" t="s">
        <v>4694</v>
      </c>
      <c r="C4377" s="375" t="s">
        <v>731</v>
      </c>
      <c r="D4377" s="376">
        <v>68.180000000000007</v>
      </c>
    </row>
    <row r="4378" spans="1:4" ht="30">
      <c r="A4378" s="373">
        <v>11763</v>
      </c>
      <c r="B4378" s="374" t="s">
        <v>4695</v>
      </c>
      <c r="C4378" s="375" t="s">
        <v>731</v>
      </c>
      <c r="D4378" s="376">
        <v>148.88</v>
      </c>
    </row>
    <row r="4379" spans="1:4" ht="30">
      <c r="A4379" s="373">
        <v>11764</v>
      </c>
      <c r="B4379" s="374" t="s">
        <v>4696</v>
      </c>
      <c r="C4379" s="375" t="s">
        <v>731</v>
      </c>
      <c r="D4379" s="376">
        <v>122.15</v>
      </c>
    </row>
    <row r="4380" spans="1:4" ht="30">
      <c r="A4380" s="373">
        <v>11829</v>
      </c>
      <c r="B4380" s="374" t="s">
        <v>4697</v>
      </c>
      <c r="C4380" s="375" t="s">
        <v>731</v>
      </c>
      <c r="D4380" s="376">
        <v>29.52</v>
      </c>
    </row>
    <row r="4381" spans="1:4" ht="30">
      <c r="A4381" s="373">
        <v>11830</v>
      </c>
      <c r="B4381" s="374" t="s">
        <v>4698</v>
      </c>
      <c r="C4381" s="375" t="s">
        <v>731</v>
      </c>
      <c r="D4381" s="376">
        <v>31.88</v>
      </c>
    </row>
    <row r="4382" spans="1:4" ht="30">
      <c r="A4382" s="373">
        <v>11825</v>
      </c>
      <c r="B4382" s="374" t="s">
        <v>4699</v>
      </c>
      <c r="C4382" s="375" t="s">
        <v>731</v>
      </c>
      <c r="D4382" s="376">
        <v>71.72</v>
      </c>
    </row>
    <row r="4383" spans="1:4" ht="30">
      <c r="A4383" s="373">
        <v>11767</v>
      </c>
      <c r="B4383" s="374" t="s">
        <v>4700</v>
      </c>
      <c r="C4383" s="375" t="s">
        <v>731</v>
      </c>
      <c r="D4383" s="376">
        <v>191.02</v>
      </c>
    </row>
    <row r="4384" spans="1:4" ht="30">
      <c r="A4384" s="373">
        <v>11766</v>
      </c>
      <c r="B4384" s="374" t="s">
        <v>4701</v>
      </c>
      <c r="C4384" s="375" t="s">
        <v>731</v>
      </c>
      <c r="D4384" s="376">
        <v>44.53</v>
      </c>
    </row>
    <row r="4385" spans="1:4" ht="30">
      <c r="A4385" s="373">
        <v>11765</v>
      </c>
      <c r="B4385" s="374" t="s">
        <v>4702</v>
      </c>
      <c r="C4385" s="375" t="s">
        <v>731</v>
      </c>
      <c r="D4385" s="376">
        <v>81.400000000000006</v>
      </c>
    </row>
    <row r="4386" spans="1:4" ht="30">
      <c r="A4386" s="373">
        <v>11824</v>
      </c>
      <c r="B4386" s="374" t="s">
        <v>4703</v>
      </c>
      <c r="C4386" s="375" t="s">
        <v>731</v>
      </c>
      <c r="D4386" s="376">
        <v>52.37</v>
      </c>
    </row>
    <row r="4387" spans="1:4" ht="30">
      <c r="A4387" s="373">
        <v>44045</v>
      </c>
      <c r="B4387" s="374" t="s">
        <v>4704</v>
      </c>
      <c r="C4387" s="375" t="s">
        <v>731</v>
      </c>
      <c r="D4387" s="376">
        <v>261.42</v>
      </c>
    </row>
    <row r="4388" spans="1:4" ht="30">
      <c r="A4388" s="373">
        <v>39702</v>
      </c>
      <c r="B4388" s="374" t="s">
        <v>4705</v>
      </c>
      <c r="C4388" s="375" t="s">
        <v>731</v>
      </c>
      <c r="D4388" s="376">
        <v>1736.17</v>
      </c>
    </row>
    <row r="4389" spans="1:4" ht="30">
      <c r="A4389" s="373">
        <v>13415</v>
      </c>
      <c r="B4389" s="374" t="s">
        <v>4706</v>
      </c>
      <c r="C4389" s="375" t="s">
        <v>731</v>
      </c>
      <c r="D4389" s="376">
        <v>57</v>
      </c>
    </row>
    <row r="4390" spans="1:4" ht="30">
      <c r="A4390" s="373">
        <v>7602</v>
      </c>
      <c r="B4390" s="374" t="s">
        <v>4707</v>
      </c>
      <c r="C4390" s="375" t="s">
        <v>731</v>
      </c>
      <c r="D4390" s="376">
        <v>36.369999999999997</v>
      </c>
    </row>
    <row r="4391" spans="1:4" ht="30">
      <c r="A4391" s="373">
        <v>7603</v>
      </c>
      <c r="B4391" s="374" t="s">
        <v>4708</v>
      </c>
      <c r="C4391" s="375" t="s">
        <v>731</v>
      </c>
      <c r="D4391" s="376">
        <v>30.86</v>
      </c>
    </row>
    <row r="4392" spans="1:4">
      <c r="A4392" s="373">
        <v>11777</v>
      </c>
      <c r="B4392" s="374" t="s">
        <v>4709</v>
      </c>
      <c r="C4392" s="375" t="s">
        <v>731</v>
      </c>
      <c r="D4392" s="376">
        <v>165.08</v>
      </c>
    </row>
    <row r="4393" spans="1:4" ht="30">
      <c r="A4393" s="373">
        <v>13417</v>
      </c>
      <c r="B4393" s="374" t="s">
        <v>4710</v>
      </c>
      <c r="C4393" s="375" t="s">
        <v>731</v>
      </c>
      <c r="D4393" s="376">
        <v>74.239999999999995</v>
      </c>
    </row>
    <row r="4394" spans="1:4" ht="30">
      <c r="A4394" s="373">
        <v>36791</v>
      </c>
      <c r="B4394" s="374" t="s">
        <v>4711</v>
      </c>
      <c r="C4394" s="375" t="s">
        <v>731</v>
      </c>
      <c r="D4394" s="376">
        <v>111.42</v>
      </c>
    </row>
    <row r="4395" spans="1:4" ht="30">
      <c r="A4395" s="373">
        <v>36795</v>
      </c>
      <c r="B4395" s="374" t="s">
        <v>4712</v>
      </c>
      <c r="C4395" s="375" t="s">
        <v>731</v>
      </c>
      <c r="D4395" s="376">
        <v>1408.75</v>
      </c>
    </row>
    <row r="4396" spans="1:4" ht="30">
      <c r="A4396" s="373">
        <v>36796</v>
      </c>
      <c r="B4396" s="374" t="s">
        <v>4713</v>
      </c>
      <c r="C4396" s="375" t="s">
        <v>731</v>
      </c>
      <c r="D4396" s="376">
        <v>117.06</v>
      </c>
    </row>
    <row r="4397" spans="1:4" ht="30">
      <c r="A4397" s="373">
        <v>36792</v>
      </c>
      <c r="B4397" s="374" t="s">
        <v>4714</v>
      </c>
      <c r="C4397" s="375" t="s">
        <v>731</v>
      </c>
      <c r="D4397" s="376">
        <v>148.29</v>
      </c>
    </row>
    <row r="4398" spans="1:4" ht="30">
      <c r="A4398" s="373">
        <v>11773</v>
      </c>
      <c r="B4398" s="374" t="s">
        <v>4715</v>
      </c>
      <c r="C4398" s="375" t="s">
        <v>731</v>
      </c>
      <c r="D4398" s="376">
        <v>98.71</v>
      </c>
    </row>
    <row r="4399" spans="1:4" ht="30">
      <c r="A4399" s="373">
        <v>11762</v>
      </c>
      <c r="B4399" s="374" t="s">
        <v>4716</v>
      </c>
      <c r="C4399" s="375" t="s">
        <v>731</v>
      </c>
      <c r="D4399" s="376">
        <v>46.82</v>
      </c>
    </row>
    <row r="4400" spans="1:4" ht="30">
      <c r="A4400" s="373">
        <v>7604</v>
      </c>
      <c r="B4400" s="374" t="s">
        <v>4717</v>
      </c>
      <c r="C4400" s="375" t="s">
        <v>731</v>
      </c>
      <c r="D4400" s="376">
        <v>39.64</v>
      </c>
    </row>
    <row r="4401" spans="1:4" ht="30">
      <c r="A4401" s="373">
        <v>13984</v>
      </c>
      <c r="B4401" s="374" t="s">
        <v>4718</v>
      </c>
      <c r="C4401" s="375" t="s">
        <v>731</v>
      </c>
      <c r="D4401" s="376">
        <v>57.61</v>
      </c>
    </row>
    <row r="4402" spans="1:4" ht="30">
      <c r="A4402" s="373">
        <v>11772</v>
      </c>
      <c r="B4402" s="374" t="s">
        <v>4719</v>
      </c>
      <c r="C4402" s="375" t="s">
        <v>731</v>
      </c>
      <c r="D4402" s="376">
        <v>99.02</v>
      </c>
    </row>
    <row r="4403" spans="1:4" ht="30">
      <c r="A4403" s="373">
        <v>13983</v>
      </c>
      <c r="B4403" s="374" t="s">
        <v>4720</v>
      </c>
      <c r="C4403" s="375" t="s">
        <v>731</v>
      </c>
      <c r="D4403" s="376">
        <v>74.989999999999995</v>
      </c>
    </row>
    <row r="4404" spans="1:4" ht="30">
      <c r="A4404" s="373">
        <v>13416</v>
      </c>
      <c r="B4404" s="374" t="s">
        <v>4721</v>
      </c>
      <c r="C4404" s="375" t="s">
        <v>731</v>
      </c>
      <c r="D4404" s="376">
        <v>66.61</v>
      </c>
    </row>
    <row r="4405" spans="1:4" ht="30">
      <c r="A4405" s="373">
        <v>40329</v>
      </c>
      <c r="B4405" s="374" t="s">
        <v>4722</v>
      </c>
      <c r="C4405" s="375" t="s">
        <v>731</v>
      </c>
      <c r="D4405" s="376">
        <v>18.5</v>
      </c>
    </row>
    <row r="4406" spans="1:4" ht="30">
      <c r="A4406" s="373">
        <v>11823</v>
      </c>
      <c r="B4406" s="374" t="s">
        <v>4723</v>
      </c>
      <c r="C4406" s="375" t="s">
        <v>731</v>
      </c>
      <c r="D4406" s="376">
        <v>7.79</v>
      </c>
    </row>
    <row r="4407" spans="1:4">
      <c r="A4407" s="373">
        <v>11822</v>
      </c>
      <c r="B4407" s="374" t="s">
        <v>4724</v>
      </c>
      <c r="C4407" s="375" t="s">
        <v>731</v>
      </c>
      <c r="D4407" s="376">
        <v>29.09</v>
      </c>
    </row>
    <row r="4408" spans="1:4">
      <c r="A4408" s="373">
        <v>11831</v>
      </c>
      <c r="B4408" s="374" t="s">
        <v>4725</v>
      </c>
      <c r="C4408" s="375" t="s">
        <v>731</v>
      </c>
      <c r="D4408" s="376">
        <v>17.5</v>
      </c>
    </row>
    <row r="4409" spans="1:4" ht="30">
      <c r="A4409" s="373">
        <v>7613</v>
      </c>
      <c r="B4409" s="374" t="s">
        <v>4726</v>
      </c>
      <c r="C4409" s="375" t="s">
        <v>731</v>
      </c>
      <c r="D4409" s="376">
        <v>99919.02</v>
      </c>
    </row>
    <row r="4410" spans="1:4" ht="30">
      <c r="A4410" s="373">
        <v>7619</v>
      </c>
      <c r="B4410" s="374" t="s">
        <v>4727</v>
      </c>
      <c r="C4410" s="375" t="s">
        <v>731</v>
      </c>
      <c r="D4410" s="376">
        <v>15445.34</v>
      </c>
    </row>
    <row r="4411" spans="1:4" ht="30">
      <c r="A4411" s="373">
        <v>12076</v>
      </c>
      <c r="B4411" s="374" t="s">
        <v>4728</v>
      </c>
      <c r="C4411" s="375" t="s">
        <v>731</v>
      </c>
      <c r="D4411" s="376">
        <v>7085.02</v>
      </c>
    </row>
    <row r="4412" spans="1:4" ht="30">
      <c r="A4412" s="373">
        <v>7614</v>
      </c>
      <c r="B4412" s="374" t="s">
        <v>4729</v>
      </c>
      <c r="C4412" s="375" t="s">
        <v>731</v>
      </c>
      <c r="D4412" s="376">
        <v>19480.259999999998</v>
      </c>
    </row>
    <row r="4413" spans="1:4" ht="30">
      <c r="A4413" s="373">
        <v>7618</v>
      </c>
      <c r="B4413" s="374" t="s">
        <v>4730</v>
      </c>
      <c r="C4413" s="375" t="s">
        <v>731</v>
      </c>
      <c r="D4413" s="376">
        <v>126344.12</v>
      </c>
    </row>
    <row r="4414" spans="1:4" ht="30">
      <c r="A4414" s="373">
        <v>7620</v>
      </c>
      <c r="B4414" s="374" t="s">
        <v>4731</v>
      </c>
      <c r="C4414" s="375" t="s">
        <v>731</v>
      </c>
      <c r="D4414" s="376">
        <v>27327.93</v>
      </c>
    </row>
    <row r="4415" spans="1:4" ht="30">
      <c r="A4415" s="373">
        <v>7610</v>
      </c>
      <c r="B4415" s="374" t="s">
        <v>4732</v>
      </c>
      <c r="C4415" s="375" t="s">
        <v>731</v>
      </c>
      <c r="D4415" s="376">
        <v>8653.84</v>
      </c>
    </row>
    <row r="4416" spans="1:4" ht="30">
      <c r="A4416" s="373">
        <v>7615</v>
      </c>
      <c r="B4416" s="374" t="s">
        <v>4733</v>
      </c>
      <c r="C4416" s="375" t="s">
        <v>731</v>
      </c>
      <c r="D4416" s="376">
        <v>31882.59</v>
      </c>
    </row>
    <row r="4417" spans="1:4" ht="30">
      <c r="A4417" s="373">
        <v>7617</v>
      </c>
      <c r="B4417" s="374" t="s">
        <v>4734</v>
      </c>
      <c r="C4417" s="375" t="s">
        <v>731</v>
      </c>
      <c r="D4417" s="376">
        <v>9665.99</v>
      </c>
    </row>
    <row r="4418" spans="1:4" ht="30">
      <c r="A4418" s="373">
        <v>7616</v>
      </c>
      <c r="B4418" s="374" t="s">
        <v>4735</v>
      </c>
      <c r="C4418" s="375" t="s">
        <v>731</v>
      </c>
      <c r="D4418" s="376">
        <v>52027.32</v>
      </c>
    </row>
    <row r="4419" spans="1:4" ht="30">
      <c r="A4419" s="373">
        <v>7611</v>
      </c>
      <c r="B4419" s="374" t="s">
        <v>4736</v>
      </c>
      <c r="C4419" s="375" t="s">
        <v>731</v>
      </c>
      <c r="D4419" s="376">
        <v>12500</v>
      </c>
    </row>
    <row r="4420" spans="1:4" ht="30">
      <c r="A4420" s="373">
        <v>7612</v>
      </c>
      <c r="B4420" s="374" t="s">
        <v>4737</v>
      </c>
      <c r="C4420" s="375" t="s">
        <v>731</v>
      </c>
      <c r="D4420" s="376">
        <v>71364.37</v>
      </c>
    </row>
    <row r="4421" spans="1:4">
      <c r="A4421" s="373">
        <v>37371</v>
      </c>
      <c r="B4421" s="374" t="s">
        <v>13992</v>
      </c>
      <c r="C4421" s="375" t="s">
        <v>870</v>
      </c>
      <c r="D4421" s="376">
        <v>0.86</v>
      </c>
    </row>
    <row r="4422" spans="1:4">
      <c r="A4422" s="373">
        <v>40862</v>
      </c>
      <c r="B4422" s="374" t="s">
        <v>13993</v>
      </c>
      <c r="C4422" s="375" t="s">
        <v>872</v>
      </c>
      <c r="D4422" s="376">
        <v>714.35</v>
      </c>
    </row>
    <row r="4423" spans="1:4" ht="30">
      <c r="A4423" s="373">
        <v>36510</v>
      </c>
      <c r="B4423" s="374" t="s">
        <v>4738</v>
      </c>
      <c r="C4423" s="375" t="s">
        <v>731</v>
      </c>
      <c r="D4423" s="376">
        <v>1105198.73</v>
      </c>
    </row>
    <row r="4424" spans="1:4" ht="30">
      <c r="A4424" s="373">
        <v>25020</v>
      </c>
      <c r="B4424" s="374" t="s">
        <v>4739</v>
      </c>
      <c r="C4424" s="375" t="s">
        <v>731</v>
      </c>
      <c r="D4424" s="376">
        <v>4553029.92</v>
      </c>
    </row>
    <row r="4425" spans="1:4" ht="30">
      <c r="A4425" s="373">
        <v>7622</v>
      </c>
      <c r="B4425" s="374" t="s">
        <v>4740</v>
      </c>
      <c r="C4425" s="375" t="s">
        <v>731</v>
      </c>
      <c r="D4425" s="376">
        <v>1072204.3</v>
      </c>
    </row>
    <row r="4426" spans="1:4" ht="30">
      <c r="A4426" s="373">
        <v>7624</v>
      </c>
      <c r="B4426" s="374" t="s">
        <v>4741</v>
      </c>
      <c r="C4426" s="375" t="s">
        <v>731</v>
      </c>
      <c r="D4426" s="376">
        <v>1390000</v>
      </c>
    </row>
    <row r="4427" spans="1:4" ht="30">
      <c r="A4427" s="373">
        <v>7625</v>
      </c>
      <c r="B4427" s="374" t="s">
        <v>4742</v>
      </c>
      <c r="C4427" s="375" t="s">
        <v>731</v>
      </c>
      <c r="D4427" s="376">
        <v>1381498.34</v>
      </c>
    </row>
    <row r="4428" spans="1:4" ht="30">
      <c r="A4428" s="373">
        <v>7623</v>
      </c>
      <c r="B4428" s="374" t="s">
        <v>4743</v>
      </c>
      <c r="C4428" s="375" t="s">
        <v>731</v>
      </c>
      <c r="D4428" s="376">
        <v>4553029.92</v>
      </c>
    </row>
    <row r="4429" spans="1:4" ht="30">
      <c r="A4429" s="373">
        <v>36508</v>
      </c>
      <c r="B4429" s="374" t="s">
        <v>4744</v>
      </c>
      <c r="C4429" s="375" t="s">
        <v>731</v>
      </c>
      <c r="D4429" s="376">
        <v>2047678.22</v>
      </c>
    </row>
    <row r="4430" spans="1:4" ht="30">
      <c r="A4430" s="373">
        <v>36509</v>
      </c>
      <c r="B4430" s="374" t="s">
        <v>4745</v>
      </c>
      <c r="C4430" s="375" t="s">
        <v>731</v>
      </c>
      <c r="D4430" s="376">
        <v>1122201.76</v>
      </c>
    </row>
    <row r="4431" spans="1:4">
      <c r="A4431" s="373">
        <v>13238</v>
      </c>
      <c r="B4431" s="374" t="s">
        <v>4746</v>
      </c>
      <c r="C4431" s="375" t="s">
        <v>731</v>
      </c>
      <c r="D4431" s="376">
        <v>317943.90000000002</v>
      </c>
    </row>
    <row r="4432" spans="1:4">
      <c r="A4432" s="373">
        <v>36511</v>
      </c>
      <c r="B4432" s="374" t="s">
        <v>4747</v>
      </c>
      <c r="C4432" s="375" t="s">
        <v>731</v>
      </c>
      <c r="D4432" s="376">
        <v>368411.19</v>
      </c>
    </row>
    <row r="4433" spans="1:4">
      <c r="A4433" s="373">
        <v>36515</v>
      </c>
      <c r="B4433" s="374" t="s">
        <v>4748</v>
      </c>
      <c r="C4433" s="375" t="s">
        <v>731</v>
      </c>
      <c r="D4433" s="376">
        <v>108504.65</v>
      </c>
    </row>
    <row r="4434" spans="1:4">
      <c r="A4434" s="373">
        <v>10598</v>
      </c>
      <c r="B4434" s="374" t="s">
        <v>4749</v>
      </c>
      <c r="C4434" s="375" t="s">
        <v>731</v>
      </c>
      <c r="D4434" s="376">
        <v>175956.7</v>
      </c>
    </row>
    <row r="4435" spans="1:4">
      <c r="A4435" s="373">
        <v>7640</v>
      </c>
      <c r="B4435" s="374" t="s">
        <v>4750</v>
      </c>
      <c r="C4435" s="375" t="s">
        <v>731</v>
      </c>
      <c r="D4435" s="376">
        <v>270000</v>
      </c>
    </row>
    <row r="4436" spans="1:4">
      <c r="A4436" s="373">
        <v>36513</v>
      </c>
      <c r="B4436" s="374" t="s">
        <v>4751</v>
      </c>
      <c r="C4436" s="375" t="s">
        <v>731</v>
      </c>
      <c r="D4436" s="376">
        <v>260095.77</v>
      </c>
    </row>
    <row r="4437" spans="1:4">
      <c r="A4437" s="373">
        <v>36514</v>
      </c>
      <c r="B4437" s="374" t="s">
        <v>4752</v>
      </c>
      <c r="C4437" s="375" t="s">
        <v>731</v>
      </c>
      <c r="D4437" s="376">
        <v>290186.90000000002</v>
      </c>
    </row>
    <row r="4438" spans="1:4">
      <c r="A4438" s="373">
        <v>11572</v>
      </c>
      <c r="B4438" s="374" t="s">
        <v>4753</v>
      </c>
      <c r="C4438" s="375" t="s">
        <v>731</v>
      </c>
      <c r="D4438" s="376">
        <v>31.13</v>
      </c>
    </row>
    <row r="4439" spans="1:4" ht="30">
      <c r="A4439" s="373">
        <v>36149</v>
      </c>
      <c r="B4439" s="374" t="s">
        <v>4754</v>
      </c>
      <c r="C4439" s="375" t="s">
        <v>731</v>
      </c>
      <c r="D4439" s="376">
        <v>176.25</v>
      </c>
    </row>
    <row r="4440" spans="1:4" ht="30">
      <c r="A4440" s="373">
        <v>42407</v>
      </c>
      <c r="B4440" s="374" t="s">
        <v>4755</v>
      </c>
      <c r="C4440" s="375" t="s">
        <v>733</v>
      </c>
      <c r="D4440" s="376">
        <v>7.99</v>
      </c>
    </row>
    <row r="4441" spans="1:4" ht="30">
      <c r="A4441" s="373">
        <v>11581</v>
      </c>
      <c r="B4441" s="374" t="s">
        <v>4756</v>
      </c>
      <c r="C4441" s="375" t="s">
        <v>733</v>
      </c>
      <c r="D4441" s="376">
        <v>20.54</v>
      </c>
    </row>
    <row r="4442" spans="1:4" ht="30">
      <c r="A4442" s="373">
        <v>43605</v>
      </c>
      <c r="B4442" s="374" t="s">
        <v>4757</v>
      </c>
      <c r="C4442" s="375" t="s">
        <v>733</v>
      </c>
      <c r="D4442" s="376">
        <v>42.04</v>
      </c>
    </row>
    <row r="4443" spans="1:4" ht="30">
      <c r="A4443" s="373">
        <v>11580</v>
      </c>
      <c r="B4443" s="374" t="s">
        <v>4758</v>
      </c>
      <c r="C4443" s="375" t="s">
        <v>733</v>
      </c>
      <c r="D4443" s="376">
        <v>8.24</v>
      </c>
    </row>
    <row r="4444" spans="1:4">
      <c r="A4444" s="373">
        <v>10743</v>
      </c>
      <c r="B4444" s="374" t="s">
        <v>4759</v>
      </c>
      <c r="C4444" s="375" t="s">
        <v>731</v>
      </c>
      <c r="D4444" s="376">
        <v>637.12</v>
      </c>
    </row>
    <row r="4445" spans="1:4" ht="30">
      <c r="A4445" s="373">
        <v>39848</v>
      </c>
      <c r="B4445" s="374" t="s">
        <v>4760</v>
      </c>
      <c r="C4445" s="375" t="s">
        <v>733</v>
      </c>
      <c r="D4445" s="376">
        <v>1.98</v>
      </c>
    </row>
    <row r="4446" spans="1:4">
      <c r="A4446" s="373">
        <v>20999</v>
      </c>
      <c r="B4446" s="374" t="s">
        <v>4761</v>
      </c>
      <c r="C4446" s="375" t="s">
        <v>733</v>
      </c>
      <c r="D4446" s="376">
        <v>13.14</v>
      </c>
    </row>
    <row r="4447" spans="1:4">
      <c r="A4447" s="373">
        <v>21001</v>
      </c>
      <c r="B4447" s="374" t="s">
        <v>4762</v>
      </c>
      <c r="C4447" s="375" t="s">
        <v>733</v>
      </c>
      <c r="D4447" s="376">
        <v>24.53</v>
      </c>
    </row>
    <row r="4448" spans="1:4">
      <c r="A4448" s="373">
        <v>21003</v>
      </c>
      <c r="B4448" s="374" t="s">
        <v>4763</v>
      </c>
      <c r="C4448" s="375" t="s">
        <v>733</v>
      </c>
      <c r="D4448" s="376">
        <v>40.31</v>
      </c>
    </row>
    <row r="4449" spans="1:4">
      <c r="A4449" s="373">
        <v>21006</v>
      </c>
      <c r="B4449" s="374" t="s">
        <v>4764</v>
      </c>
      <c r="C4449" s="375" t="s">
        <v>733</v>
      </c>
      <c r="D4449" s="376">
        <v>85.54</v>
      </c>
    </row>
    <row r="4450" spans="1:4" ht="30">
      <c r="A4450" s="373">
        <v>21019</v>
      </c>
      <c r="B4450" s="374" t="s">
        <v>4765</v>
      </c>
      <c r="C4450" s="375" t="s">
        <v>733</v>
      </c>
      <c r="D4450" s="376">
        <v>29.73</v>
      </c>
    </row>
    <row r="4451" spans="1:4" ht="30">
      <c r="A4451" s="373">
        <v>21021</v>
      </c>
      <c r="B4451" s="374" t="s">
        <v>4766</v>
      </c>
      <c r="C4451" s="375" t="s">
        <v>733</v>
      </c>
      <c r="D4451" s="376">
        <v>47.01</v>
      </c>
    </row>
    <row r="4452" spans="1:4" ht="30">
      <c r="A4452" s="373">
        <v>21024</v>
      </c>
      <c r="B4452" s="374" t="s">
        <v>4767</v>
      </c>
      <c r="C4452" s="375" t="s">
        <v>733</v>
      </c>
      <c r="D4452" s="376">
        <v>100.72</v>
      </c>
    </row>
    <row r="4453" spans="1:4">
      <c r="A4453" s="373">
        <v>40624</v>
      </c>
      <c r="B4453" s="374" t="s">
        <v>4768</v>
      </c>
      <c r="C4453" s="375" t="s">
        <v>733</v>
      </c>
      <c r="D4453" s="376">
        <v>93.72</v>
      </c>
    </row>
    <row r="4454" spans="1:4">
      <c r="A4454" s="373">
        <v>42575</v>
      </c>
      <c r="B4454" s="374" t="s">
        <v>4769</v>
      </c>
      <c r="C4454" s="375" t="s">
        <v>733</v>
      </c>
      <c r="D4454" s="376">
        <v>86</v>
      </c>
    </row>
    <row r="4455" spans="1:4">
      <c r="A4455" s="373">
        <v>13127</v>
      </c>
      <c r="B4455" s="374" t="s">
        <v>4770</v>
      </c>
      <c r="C4455" s="375" t="s">
        <v>733</v>
      </c>
      <c r="D4455" s="376">
        <v>41.8</v>
      </c>
    </row>
    <row r="4456" spans="1:4">
      <c r="A4456" s="373">
        <v>13137</v>
      </c>
      <c r="B4456" s="374" t="s">
        <v>4771</v>
      </c>
      <c r="C4456" s="375" t="s">
        <v>733</v>
      </c>
      <c r="D4456" s="376">
        <v>55.47</v>
      </c>
    </row>
    <row r="4457" spans="1:4">
      <c r="A4457" s="373">
        <v>42574</v>
      </c>
      <c r="B4457" s="374" t="s">
        <v>4772</v>
      </c>
      <c r="C4457" s="375" t="s">
        <v>733</v>
      </c>
      <c r="D4457" s="376">
        <v>64.180000000000007</v>
      </c>
    </row>
    <row r="4458" spans="1:4">
      <c r="A4458" s="373">
        <v>20989</v>
      </c>
      <c r="B4458" s="374" t="s">
        <v>4773</v>
      </c>
      <c r="C4458" s="375" t="s">
        <v>733</v>
      </c>
      <c r="D4458" s="376">
        <v>1987.4</v>
      </c>
    </row>
    <row r="4459" spans="1:4">
      <c r="A4459" s="373">
        <v>21147</v>
      </c>
      <c r="B4459" s="374" t="s">
        <v>4774</v>
      </c>
      <c r="C4459" s="375" t="s">
        <v>733</v>
      </c>
      <c r="D4459" s="376">
        <v>186.34</v>
      </c>
    </row>
    <row r="4460" spans="1:4">
      <c r="A4460" s="373">
        <v>21148</v>
      </c>
      <c r="B4460" s="374" t="s">
        <v>4775</v>
      </c>
      <c r="C4460" s="375" t="s">
        <v>733</v>
      </c>
      <c r="D4460" s="376">
        <v>115.01</v>
      </c>
    </row>
    <row r="4461" spans="1:4">
      <c r="A4461" s="373">
        <v>20984</v>
      </c>
      <c r="B4461" s="374" t="s">
        <v>4776</v>
      </c>
      <c r="C4461" s="375" t="s">
        <v>733</v>
      </c>
      <c r="D4461" s="376">
        <v>3813.43</v>
      </c>
    </row>
    <row r="4462" spans="1:4">
      <c r="A4462" s="373">
        <v>13042</v>
      </c>
      <c r="B4462" s="374" t="s">
        <v>4777</v>
      </c>
      <c r="C4462" s="375" t="s">
        <v>733</v>
      </c>
      <c r="D4462" s="376">
        <v>2113.21</v>
      </c>
    </row>
    <row r="4463" spans="1:4">
      <c r="A4463" s="373">
        <v>21150</v>
      </c>
      <c r="B4463" s="374" t="s">
        <v>4778</v>
      </c>
      <c r="C4463" s="375" t="s">
        <v>733</v>
      </c>
      <c r="D4463" s="376">
        <v>57.03</v>
      </c>
    </row>
    <row r="4464" spans="1:4">
      <c r="A4464" s="373">
        <v>13141</v>
      </c>
      <c r="B4464" s="374" t="s">
        <v>4779</v>
      </c>
      <c r="C4464" s="375" t="s">
        <v>733</v>
      </c>
      <c r="D4464" s="376">
        <v>71.849999999999994</v>
      </c>
    </row>
    <row r="4465" spans="1:4">
      <c r="A4465" s="373">
        <v>42576</v>
      </c>
      <c r="B4465" s="374" t="s">
        <v>4780</v>
      </c>
      <c r="C4465" s="375" t="s">
        <v>733</v>
      </c>
      <c r="D4465" s="376">
        <v>234.6</v>
      </c>
    </row>
    <row r="4466" spans="1:4">
      <c r="A4466" s="373">
        <v>21151</v>
      </c>
      <c r="B4466" s="374" t="s">
        <v>4781</v>
      </c>
      <c r="C4466" s="375" t="s">
        <v>733</v>
      </c>
      <c r="D4466" s="376">
        <v>341.35</v>
      </c>
    </row>
    <row r="4467" spans="1:4">
      <c r="A4467" s="373">
        <v>13142</v>
      </c>
      <c r="B4467" s="374" t="s">
        <v>4782</v>
      </c>
      <c r="C4467" s="375" t="s">
        <v>733</v>
      </c>
      <c r="D4467" s="376">
        <v>487.98</v>
      </c>
    </row>
    <row r="4468" spans="1:4">
      <c r="A4468" s="373">
        <v>42577</v>
      </c>
      <c r="B4468" s="374" t="s">
        <v>4783</v>
      </c>
      <c r="C4468" s="375" t="s">
        <v>733</v>
      </c>
      <c r="D4468" s="376">
        <v>535.45000000000005</v>
      </c>
    </row>
    <row r="4469" spans="1:4">
      <c r="A4469" s="373">
        <v>20994</v>
      </c>
      <c r="B4469" s="374" t="s">
        <v>4784</v>
      </c>
      <c r="C4469" s="375" t="s">
        <v>733</v>
      </c>
      <c r="D4469" s="376">
        <v>920.06</v>
      </c>
    </row>
    <row r="4470" spans="1:4">
      <c r="A4470" s="373">
        <v>7672</v>
      </c>
      <c r="B4470" s="374" t="s">
        <v>4785</v>
      </c>
      <c r="C4470" s="375" t="s">
        <v>733</v>
      </c>
      <c r="D4470" s="376">
        <v>602.74</v>
      </c>
    </row>
    <row r="4471" spans="1:4">
      <c r="A4471" s="373">
        <v>20995</v>
      </c>
      <c r="B4471" s="374" t="s">
        <v>4786</v>
      </c>
      <c r="C4471" s="375" t="s">
        <v>733</v>
      </c>
      <c r="D4471" s="376">
        <v>1209.1400000000001</v>
      </c>
    </row>
    <row r="4472" spans="1:4">
      <c r="A4472" s="373">
        <v>7690</v>
      </c>
      <c r="B4472" s="374" t="s">
        <v>4787</v>
      </c>
      <c r="C4472" s="375" t="s">
        <v>733</v>
      </c>
      <c r="D4472" s="376">
        <v>699.32</v>
      </c>
    </row>
    <row r="4473" spans="1:4">
      <c r="A4473" s="373">
        <v>20980</v>
      </c>
      <c r="B4473" s="374" t="s">
        <v>4788</v>
      </c>
      <c r="C4473" s="375" t="s">
        <v>733</v>
      </c>
      <c r="D4473" s="376">
        <v>762.9</v>
      </c>
    </row>
    <row r="4474" spans="1:4">
      <c r="A4474" s="373">
        <v>7661</v>
      </c>
      <c r="B4474" s="374" t="s">
        <v>4789</v>
      </c>
      <c r="C4474" s="375" t="s">
        <v>733</v>
      </c>
      <c r="D4474" s="376">
        <v>907.53</v>
      </c>
    </row>
    <row r="4475" spans="1:4" ht="30">
      <c r="A4475" s="373">
        <v>21016</v>
      </c>
      <c r="B4475" s="374" t="s">
        <v>4790</v>
      </c>
      <c r="C4475" s="375" t="s">
        <v>733</v>
      </c>
      <c r="D4475" s="376">
        <v>177.01</v>
      </c>
    </row>
    <row r="4476" spans="1:4" ht="30">
      <c r="A4476" s="373">
        <v>21008</v>
      </c>
      <c r="B4476" s="374" t="s">
        <v>4791</v>
      </c>
      <c r="C4476" s="375" t="s">
        <v>733</v>
      </c>
      <c r="D4476" s="376">
        <v>20.68</v>
      </c>
    </row>
    <row r="4477" spans="1:4" ht="30">
      <c r="A4477" s="373">
        <v>21009</v>
      </c>
      <c r="B4477" s="374" t="s">
        <v>4792</v>
      </c>
      <c r="C4477" s="375" t="s">
        <v>733</v>
      </c>
      <c r="D4477" s="376">
        <v>26.92</v>
      </c>
    </row>
    <row r="4478" spans="1:4" ht="30">
      <c r="A4478" s="373">
        <v>21010</v>
      </c>
      <c r="B4478" s="374" t="s">
        <v>4793</v>
      </c>
      <c r="C4478" s="375" t="s">
        <v>733</v>
      </c>
      <c r="D4478" s="376">
        <v>36.15</v>
      </c>
    </row>
    <row r="4479" spans="1:4" ht="30">
      <c r="A4479" s="373">
        <v>21011</v>
      </c>
      <c r="B4479" s="374" t="s">
        <v>4794</v>
      </c>
      <c r="C4479" s="375" t="s">
        <v>733</v>
      </c>
      <c r="D4479" s="376">
        <v>52.69</v>
      </c>
    </row>
    <row r="4480" spans="1:4" ht="30">
      <c r="A4480" s="373">
        <v>21012</v>
      </c>
      <c r="B4480" s="374" t="s">
        <v>4795</v>
      </c>
      <c r="C4480" s="375" t="s">
        <v>733</v>
      </c>
      <c r="D4480" s="376">
        <v>58.22</v>
      </c>
    </row>
    <row r="4481" spans="1:4" ht="30">
      <c r="A4481" s="373">
        <v>21013</v>
      </c>
      <c r="B4481" s="374" t="s">
        <v>4796</v>
      </c>
      <c r="C4481" s="375" t="s">
        <v>733</v>
      </c>
      <c r="D4481" s="376">
        <v>75.98</v>
      </c>
    </row>
    <row r="4482" spans="1:4" ht="30">
      <c r="A4482" s="373">
        <v>21014</v>
      </c>
      <c r="B4482" s="374" t="s">
        <v>4797</v>
      </c>
      <c r="C4482" s="375" t="s">
        <v>733</v>
      </c>
      <c r="D4482" s="376">
        <v>106.31</v>
      </c>
    </row>
    <row r="4483" spans="1:4" ht="30">
      <c r="A4483" s="373">
        <v>21015</v>
      </c>
      <c r="B4483" s="374" t="s">
        <v>4798</v>
      </c>
      <c r="C4483" s="375" t="s">
        <v>733</v>
      </c>
      <c r="D4483" s="376">
        <v>122.14</v>
      </c>
    </row>
    <row r="4484" spans="1:4" ht="30">
      <c r="A4484" s="373">
        <v>7697</v>
      </c>
      <c r="B4484" s="374" t="s">
        <v>4799</v>
      </c>
      <c r="C4484" s="375" t="s">
        <v>733</v>
      </c>
      <c r="D4484" s="376">
        <v>58.28</v>
      </c>
    </row>
    <row r="4485" spans="1:4" ht="30">
      <c r="A4485" s="373">
        <v>7698</v>
      </c>
      <c r="B4485" s="374" t="s">
        <v>4800</v>
      </c>
      <c r="C4485" s="375" t="s">
        <v>733</v>
      </c>
      <c r="D4485" s="376">
        <v>50.17</v>
      </c>
    </row>
    <row r="4486" spans="1:4" ht="30">
      <c r="A4486" s="373">
        <v>7691</v>
      </c>
      <c r="B4486" s="374" t="s">
        <v>4801</v>
      </c>
      <c r="C4486" s="375" t="s">
        <v>733</v>
      </c>
      <c r="D4486" s="376">
        <v>21.2</v>
      </c>
    </row>
    <row r="4487" spans="1:4" ht="30">
      <c r="A4487" s="373">
        <v>40626</v>
      </c>
      <c r="B4487" s="374" t="s">
        <v>4802</v>
      </c>
      <c r="C4487" s="375" t="s">
        <v>733</v>
      </c>
      <c r="D4487" s="376">
        <v>39.78</v>
      </c>
    </row>
    <row r="4488" spans="1:4" ht="30">
      <c r="A4488" s="373">
        <v>7701</v>
      </c>
      <c r="B4488" s="374" t="s">
        <v>4803</v>
      </c>
      <c r="C4488" s="375" t="s">
        <v>733</v>
      </c>
      <c r="D4488" s="376">
        <v>104.3</v>
      </c>
    </row>
    <row r="4489" spans="1:4" ht="30">
      <c r="A4489" s="373">
        <v>7696</v>
      </c>
      <c r="B4489" s="374" t="s">
        <v>4804</v>
      </c>
      <c r="C4489" s="375" t="s">
        <v>733</v>
      </c>
      <c r="D4489" s="376">
        <v>84.04</v>
      </c>
    </row>
    <row r="4490" spans="1:4" ht="30">
      <c r="A4490" s="373">
        <v>7700</v>
      </c>
      <c r="B4490" s="374" t="s">
        <v>4805</v>
      </c>
      <c r="C4490" s="375" t="s">
        <v>733</v>
      </c>
      <c r="D4490" s="376">
        <v>26.81</v>
      </c>
    </row>
    <row r="4491" spans="1:4" ht="30">
      <c r="A4491" s="373">
        <v>7694</v>
      </c>
      <c r="B4491" s="374" t="s">
        <v>4806</v>
      </c>
      <c r="C4491" s="375" t="s">
        <v>733</v>
      </c>
      <c r="D4491" s="376">
        <v>140.35</v>
      </c>
    </row>
    <row r="4492" spans="1:4" ht="30">
      <c r="A4492" s="373">
        <v>7693</v>
      </c>
      <c r="B4492" s="374" t="s">
        <v>4807</v>
      </c>
      <c r="C4492" s="375" t="s">
        <v>733</v>
      </c>
      <c r="D4492" s="376">
        <v>193.29</v>
      </c>
    </row>
    <row r="4493" spans="1:4" ht="30">
      <c r="A4493" s="373">
        <v>7692</v>
      </c>
      <c r="B4493" s="374" t="s">
        <v>4808</v>
      </c>
      <c r="C4493" s="375" t="s">
        <v>733</v>
      </c>
      <c r="D4493" s="376">
        <v>289.39999999999998</v>
      </c>
    </row>
    <row r="4494" spans="1:4" ht="30">
      <c r="A4494" s="373">
        <v>7695</v>
      </c>
      <c r="B4494" s="374" t="s">
        <v>4809</v>
      </c>
      <c r="C4494" s="375" t="s">
        <v>733</v>
      </c>
      <c r="D4494" s="376">
        <v>313.86</v>
      </c>
    </row>
    <row r="4495" spans="1:4">
      <c r="A4495" s="373">
        <v>13356</v>
      </c>
      <c r="B4495" s="374" t="s">
        <v>4810</v>
      </c>
      <c r="C4495" s="375" t="s">
        <v>733</v>
      </c>
      <c r="D4495" s="376">
        <v>22.76</v>
      </c>
    </row>
    <row r="4496" spans="1:4">
      <c r="A4496" s="373">
        <v>36365</v>
      </c>
      <c r="B4496" s="374" t="s">
        <v>4811</v>
      </c>
      <c r="C4496" s="375" t="s">
        <v>733</v>
      </c>
      <c r="D4496" s="376">
        <v>45.94</v>
      </c>
    </row>
    <row r="4497" spans="1:4">
      <c r="A4497" s="373">
        <v>41930</v>
      </c>
      <c r="B4497" s="374" t="s">
        <v>4812</v>
      </c>
      <c r="C4497" s="375" t="s">
        <v>733</v>
      </c>
      <c r="D4497" s="376">
        <v>153.03</v>
      </c>
    </row>
    <row r="4498" spans="1:4">
      <c r="A4498" s="373">
        <v>41931</v>
      </c>
      <c r="B4498" s="374" t="s">
        <v>4813</v>
      </c>
      <c r="C4498" s="375" t="s">
        <v>733</v>
      </c>
      <c r="D4498" s="376">
        <v>239.68</v>
      </c>
    </row>
    <row r="4499" spans="1:4">
      <c r="A4499" s="373">
        <v>41932</v>
      </c>
      <c r="B4499" s="374" t="s">
        <v>4814</v>
      </c>
      <c r="C4499" s="375" t="s">
        <v>733</v>
      </c>
      <c r="D4499" s="376">
        <v>368.91</v>
      </c>
    </row>
    <row r="4500" spans="1:4">
      <c r="A4500" s="373">
        <v>41933</v>
      </c>
      <c r="B4500" s="374" t="s">
        <v>4815</v>
      </c>
      <c r="C4500" s="375" t="s">
        <v>733</v>
      </c>
      <c r="D4500" s="376">
        <v>521.36</v>
      </c>
    </row>
    <row r="4501" spans="1:4">
      <c r="A4501" s="373">
        <v>41934</v>
      </c>
      <c r="B4501" s="374" t="s">
        <v>4816</v>
      </c>
      <c r="C4501" s="375" t="s">
        <v>733</v>
      </c>
      <c r="D4501" s="376">
        <v>607.19000000000005</v>
      </c>
    </row>
    <row r="4502" spans="1:4">
      <c r="A4502" s="373">
        <v>41936</v>
      </c>
      <c r="B4502" s="374" t="s">
        <v>4817</v>
      </c>
      <c r="C4502" s="375" t="s">
        <v>733</v>
      </c>
      <c r="D4502" s="376">
        <v>90.11</v>
      </c>
    </row>
    <row r="4503" spans="1:4" ht="30">
      <c r="A4503" s="373">
        <v>44812</v>
      </c>
      <c r="B4503" s="374" t="s">
        <v>13994</v>
      </c>
      <c r="C4503" s="375" t="s">
        <v>733</v>
      </c>
      <c r="D4503" s="376">
        <v>458.78</v>
      </c>
    </row>
    <row r="4504" spans="1:4" ht="30">
      <c r="A4504" s="373">
        <v>41785</v>
      </c>
      <c r="B4504" s="374" t="s">
        <v>4818</v>
      </c>
      <c r="C4504" s="375" t="s">
        <v>733</v>
      </c>
      <c r="D4504" s="376">
        <v>1700.19</v>
      </c>
    </row>
    <row r="4505" spans="1:4" ht="30">
      <c r="A4505" s="373">
        <v>41781</v>
      </c>
      <c r="B4505" s="374" t="s">
        <v>4819</v>
      </c>
      <c r="C4505" s="375" t="s">
        <v>733</v>
      </c>
      <c r="D4505" s="376">
        <v>307</v>
      </c>
    </row>
    <row r="4506" spans="1:4" ht="30">
      <c r="A4506" s="373">
        <v>41783</v>
      </c>
      <c r="B4506" s="374" t="s">
        <v>4820</v>
      </c>
      <c r="C4506" s="375" t="s">
        <v>733</v>
      </c>
      <c r="D4506" s="376">
        <v>1103.68</v>
      </c>
    </row>
    <row r="4507" spans="1:4" ht="30">
      <c r="A4507" s="373">
        <v>41786</v>
      </c>
      <c r="B4507" s="374" t="s">
        <v>4821</v>
      </c>
      <c r="C4507" s="375" t="s">
        <v>733</v>
      </c>
      <c r="D4507" s="376">
        <v>2349.77</v>
      </c>
    </row>
    <row r="4508" spans="1:4" ht="30">
      <c r="A4508" s="373">
        <v>41779</v>
      </c>
      <c r="B4508" s="374" t="s">
        <v>4822</v>
      </c>
      <c r="C4508" s="375" t="s">
        <v>733</v>
      </c>
      <c r="D4508" s="376">
        <v>120.9</v>
      </c>
    </row>
    <row r="4509" spans="1:4" ht="30">
      <c r="A4509" s="373">
        <v>41780</v>
      </c>
      <c r="B4509" s="374" t="s">
        <v>4823</v>
      </c>
      <c r="C4509" s="375" t="s">
        <v>733</v>
      </c>
      <c r="D4509" s="376">
        <v>189.42</v>
      </c>
    </row>
    <row r="4510" spans="1:4" ht="30">
      <c r="A4510" s="373">
        <v>41782</v>
      </c>
      <c r="B4510" s="374" t="s">
        <v>4824</v>
      </c>
      <c r="C4510" s="375" t="s">
        <v>733</v>
      </c>
      <c r="D4510" s="376">
        <v>678.55</v>
      </c>
    </row>
    <row r="4511" spans="1:4">
      <c r="A4511" s="373">
        <v>38130</v>
      </c>
      <c r="B4511" s="374" t="s">
        <v>4825</v>
      </c>
      <c r="C4511" s="375" t="s">
        <v>733</v>
      </c>
      <c r="D4511" s="376">
        <v>45.53</v>
      </c>
    </row>
    <row r="4512" spans="1:4">
      <c r="A4512" s="373">
        <v>44260</v>
      </c>
      <c r="B4512" s="374" t="s">
        <v>13995</v>
      </c>
      <c r="C4512" s="375" t="s">
        <v>733</v>
      </c>
      <c r="D4512" s="376">
        <v>430.91</v>
      </c>
    </row>
    <row r="4513" spans="1:4">
      <c r="A4513" s="373">
        <v>21123</v>
      </c>
      <c r="B4513" s="374" t="s">
        <v>4826</v>
      </c>
      <c r="C4513" s="375" t="s">
        <v>733</v>
      </c>
      <c r="D4513" s="376">
        <v>12.67</v>
      </c>
    </row>
    <row r="4514" spans="1:4">
      <c r="A4514" s="373">
        <v>21124</v>
      </c>
      <c r="B4514" s="374" t="s">
        <v>4827</v>
      </c>
      <c r="C4514" s="375" t="s">
        <v>733</v>
      </c>
      <c r="D4514" s="376">
        <v>20.239999999999998</v>
      </c>
    </row>
    <row r="4515" spans="1:4">
      <c r="A4515" s="373">
        <v>21125</v>
      </c>
      <c r="B4515" s="374" t="s">
        <v>4828</v>
      </c>
      <c r="C4515" s="375" t="s">
        <v>733</v>
      </c>
      <c r="D4515" s="376">
        <v>34.86</v>
      </c>
    </row>
    <row r="4516" spans="1:4">
      <c r="A4516" s="373">
        <v>38028</v>
      </c>
      <c r="B4516" s="374" t="s">
        <v>4829</v>
      </c>
      <c r="C4516" s="375" t="s">
        <v>733</v>
      </c>
      <c r="D4516" s="376">
        <v>60.95</v>
      </c>
    </row>
    <row r="4517" spans="1:4">
      <c r="A4517" s="373">
        <v>38029</v>
      </c>
      <c r="B4517" s="374" t="s">
        <v>4830</v>
      </c>
      <c r="C4517" s="375" t="s">
        <v>733</v>
      </c>
      <c r="D4517" s="376">
        <v>89.21</v>
      </c>
    </row>
    <row r="4518" spans="1:4">
      <c r="A4518" s="373">
        <v>38030</v>
      </c>
      <c r="B4518" s="374" t="s">
        <v>4831</v>
      </c>
      <c r="C4518" s="375" t="s">
        <v>733</v>
      </c>
      <c r="D4518" s="376">
        <v>144.25</v>
      </c>
    </row>
    <row r="4519" spans="1:4">
      <c r="A4519" s="373">
        <v>38031</v>
      </c>
      <c r="B4519" s="374" t="s">
        <v>4832</v>
      </c>
      <c r="C4519" s="375" t="s">
        <v>733</v>
      </c>
      <c r="D4519" s="376">
        <v>226.42</v>
      </c>
    </row>
    <row r="4520" spans="1:4" ht="45">
      <c r="A4520" s="373">
        <v>39735</v>
      </c>
      <c r="B4520" s="374" t="s">
        <v>4833</v>
      </c>
      <c r="C4520" s="375" t="s">
        <v>733</v>
      </c>
      <c r="D4520" s="376">
        <v>116.27</v>
      </c>
    </row>
    <row r="4521" spans="1:4" ht="45">
      <c r="A4521" s="373">
        <v>39734</v>
      </c>
      <c r="B4521" s="374" t="s">
        <v>4834</v>
      </c>
      <c r="C4521" s="375" t="s">
        <v>733</v>
      </c>
      <c r="D4521" s="376">
        <v>137.91</v>
      </c>
    </row>
    <row r="4522" spans="1:4" ht="45">
      <c r="A4522" s="373">
        <v>39736</v>
      </c>
      <c r="B4522" s="374" t="s">
        <v>4835</v>
      </c>
      <c r="C4522" s="375" t="s">
        <v>733</v>
      </c>
      <c r="D4522" s="376">
        <v>157.38999999999999</v>
      </c>
    </row>
    <row r="4523" spans="1:4" ht="45">
      <c r="A4523" s="373">
        <v>39737</v>
      </c>
      <c r="B4523" s="374" t="s">
        <v>4836</v>
      </c>
      <c r="C4523" s="375" t="s">
        <v>733</v>
      </c>
      <c r="D4523" s="376">
        <v>21.17</v>
      </c>
    </row>
    <row r="4524" spans="1:4" ht="45">
      <c r="A4524" s="373">
        <v>39738</v>
      </c>
      <c r="B4524" s="374" t="s">
        <v>4837</v>
      </c>
      <c r="C4524" s="375" t="s">
        <v>733</v>
      </c>
      <c r="D4524" s="376">
        <v>7.65</v>
      </c>
    </row>
    <row r="4525" spans="1:4" ht="45">
      <c r="A4525" s="373">
        <v>39739</v>
      </c>
      <c r="B4525" s="374" t="s">
        <v>4838</v>
      </c>
      <c r="C4525" s="375" t="s">
        <v>733</v>
      </c>
      <c r="D4525" s="376">
        <v>108.84</v>
      </c>
    </row>
    <row r="4526" spans="1:4" ht="45">
      <c r="A4526" s="373">
        <v>39733</v>
      </c>
      <c r="B4526" s="374" t="s">
        <v>4839</v>
      </c>
      <c r="C4526" s="375" t="s">
        <v>733</v>
      </c>
      <c r="D4526" s="376">
        <v>188.35</v>
      </c>
    </row>
    <row r="4527" spans="1:4" ht="45">
      <c r="A4527" s="373">
        <v>39854</v>
      </c>
      <c r="B4527" s="374" t="s">
        <v>4840</v>
      </c>
      <c r="C4527" s="375" t="s">
        <v>733</v>
      </c>
      <c r="D4527" s="376">
        <v>191.02</v>
      </c>
    </row>
    <row r="4528" spans="1:4" ht="45">
      <c r="A4528" s="373">
        <v>39740</v>
      </c>
      <c r="B4528" s="374" t="s">
        <v>4841</v>
      </c>
      <c r="C4528" s="375" t="s">
        <v>733</v>
      </c>
      <c r="D4528" s="376">
        <v>104.52</v>
      </c>
    </row>
    <row r="4529" spans="1:4" ht="45">
      <c r="A4529" s="373">
        <v>39741</v>
      </c>
      <c r="B4529" s="374" t="s">
        <v>4842</v>
      </c>
      <c r="C4529" s="375" t="s">
        <v>733</v>
      </c>
      <c r="D4529" s="376">
        <v>19.260000000000002</v>
      </c>
    </row>
    <row r="4530" spans="1:4" ht="45">
      <c r="A4530" s="373">
        <v>39853</v>
      </c>
      <c r="B4530" s="374" t="s">
        <v>4843</v>
      </c>
      <c r="C4530" s="375" t="s">
        <v>733</v>
      </c>
      <c r="D4530" s="376">
        <v>25.3</v>
      </c>
    </row>
    <row r="4531" spans="1:4" ht="45">
      <c r="A4531" s="373">
        <v>39742</v>
      </c>
      <c r="B4531" s="374" t="s">
        <v>4844</v>
      </c>
      <c r="C4531" s="375" t="s">
        <v>733</v>
      </c>
      <c r="D4531" s="376">
        <v>84.01</v>
      </c>
    </row>
    <row r="4532" spans="1:4" ht="30">
      <c r="A4532" s="373">
        <v>39749</v>
      </c>
      <c r="B4532" s="374" t="s">
        <v>4845</v>
      </c>
      <c r="C4532" s="375" t="s">
        <v>733</v>
      </c>
      <c r="D4532" s="376">
        <v>94.27</v>
      </c>
    </row>
    <row r="4533" spans="1:4" ht="30">
      <c r="A4533" s="373">
        <v>39751</v>
      </c>
      <c r="B4533" s="374" t="s">
        <v>4846</v>
      </c>
      <c r="C4533" s="375" t="s">
        <v>733</v>
      </c>
      <c r="D4533" s="376">
        <v>171.3</v>
      </c>
    </row>
    <row r="4534" spans="1:4" ht="30">
      <c r="A4534" s="373">
        <v>39750</v>
      </c>
      <c r="B4534" s="374" t="s">
        <v>4847</v>
      </c>
      <c r="C4534" s="375" t="s">
        <v>733</v>
      </c>
      <c r="D4534" s="376">
        <v>142.38</v>
      </c>
    </row>
    <row r="4535" spans="1:4" ht="30">
      <c r="A4535" s="373">
        <v>39747</v>
      </c>
      <c r="B4535" s="374" t="s">
        <v>4848</v>
      </c>
      <c r="C4535" s="375" t="s">
        <v>733</v>
      </c>
      <c r="D4535" s="376">
        <v>45.8</v>
      </c>
    </row>
    <row r="4536" spans="1:4" ht="30">
      <c r="A4536" s="373">
        <v>39753</v>
      </c>
      <c r="B4536" s="374" t="s">
        <v>4849</v>
      </c>
      <c r="C4536" s="375" t="s">
        <v>733</v>
      </c>
      <c r="D4536" s="376">
        <v>315.32</v>
      </c>
    </row>
    <row r="4537" spans="1:4" ht="30">
      <c r="A4537" s="373">
        <v>39754</v>
      </c>
      <c r="B4537" s="374" t="s">
        <v>4850</v>
      </c>
      <c r="C4537" s="375" t="s">
        <v>733</v>
      </c>
      <c r="D4537" s="376">
        <v>464.55</v>
      </c>
    </row>
    <row r="4538" spans="1:4" ht="30">
      <c r="A4538" s="373">
        <v>39748</v>
      </c>
      <c r="B4538" s="374" t="s">
        <v>4851</v>
      </c>
      <c r="C4538" s="375" t="s">
        <v>733</v>
      </c>
      <c r="D4538" s="376">
        <v>74.099999999999994</v>
      </c>
    </row>
    <row r="4539" spans="1:4" ht="30">
      <c r="A4539" s="373">
        <v>39755</v>
      </c>
      <c r="B4539" s="374" t="s">
        <v>4852</v>
      </c>
      <c r="C4539" s="375" t="s">
        <v>733</v>
      </c>
      <c r="D4539" s="376">
        <v>704.36</v>
      </c>
    </row>
    <row r="4540" spans="1:4">
      <c r="A4540" s="373">
        <v>12742</v>
      </c>
      <c r="B4540" s="374" t="s">
        <v>4853</v>
      </c>
      <c r="C4540" s="375" t="s">
        <v>733</v>
      </c>
      <c r="D4540" s="376">
        <v>557.73</v>
      </c>
    </row>
    <row r="4541" spans="1:4">
      <c r="A4541" s="373">
        <v>12713</v>
      </c>
      <c r="B4541" s="374" t="s">
        <v>4854</v>
      </c>
      <c r="C4541" s="375" t="s">
        <v>733</v>
      </c>
      <c r="D4541" s="376">
        <v>29.58</v>
      </c>
    </row>
    <row r="4542" spans="1:4">
      <c r="A4542" s="373">
        <v>12743</v>
      </c>
      <c r="B4542" s="374" t="s">
        <v>4855</v>
      </c>
      <c r="C4542" s="375" t="s">
        <v>733</v>
      </c>
      <c r="D4542" s="376">
        <v>50.88</v>
      </c>
    </row>
    <row r="4543" spans="1:4">
      <c r="A4543" s="373">
        <v>12744</v>
      </c>
      <c r="B4543" s="374" t="s">
        <v>4856</v>
      </c>
      <c r="C4543" s="375" t="s">
        <v>733</v>
      </c>
      <c r="D4543" s="376">
        <v>64.58</v>
      </c>
    </row>
    <row r="4544" spans="1:4">
      <c r="A4544" s="373">
        <v>12745</v>
      </c>
      <c r="B4544" s="374" t="s">
        <v>4857</v>
      </c>
      <c r="C4544" s="375" t="s">
        <v>733</v>
      </c>
      <c r="D4544" s="376">
        <v>93.78</v>
      </c>
    </row>
    <row r="4545" spans="1:4">
      <c r="A4545" s="373">
        <v>12746</v>
      </c>
      <c r="B4545" s="374" t="s">
        <v>4858</v>
      </c>
      <c r="C4545" s="375" t="s">
        <v>733</v>
      </c>
      <c r="D4545" s="376">
        <v>126.64</v>
      </c>
    </row>
    <row r="4546" spans="1:4">
      <c r="A4546" s="373">
        <v>12747</v>
      </c>
      <c r="B4546" s="374" t="s">
        <v>4859</v>
      </c>
      <c r="C4546" s="375" t="s">
        <v>733</v>
      </c>
      <c r="D4546" s="376">
        <v>183.66</v>
      </c>
    </row>
    <row r="4547" spans="1:4">
      <c r="A4547" s="373">
        <v>12748</v>
      </c>
      <c r="B4547" s="374" t="s">
        <v>4860</v>
      </c>
      <c r="C4547" s="375" t="s">
        <v>733</v>
      </c>
      <c r="D4547" s="376">
        <v>258.74</v>
      </c>
    </row>
    <row r="4548" spans="1:4">
      <c r="A4548" s="373">
        <v>12749</v>
      </c>
      <c r="B4548" s="374" t="s">
        <v>4861</v>
      </c>
      <c r="C4548" s="375" t="s">
        <v>733</v>
      </c>
      <c r="D4548" s="376">
        <v>378.24</v>
      </c>
    </row>
    <row r="4549" spans="1:4" ht="30">
      <c r="A4549" s="373">
        <v>39726</v>
      </c>
      <c r="B4549" s="374" t="s">
        <v>4862</v>
      </c>
      <c r="C4549" s="375" t="s">
        <v>733</v>
      </c>
      <c r="D4549" s="376">
        <v>124.23</v>
      </c>
    </row>
    <row r="4550" spans="1:4" ht="30">
      <c r="A4550" s="373">
        <v>39728</v>
      </c>
      <c r="B4550" s="374" t="s">
        <v>4863</v>
      </c>
      <c r="C4550" s="375" t="s">
        <v>733</v>
      </c>
      <c r="D4550" s="376">
        <v>218.34</v>
      </c>
    </row>
    <row r="4551" spans="1:4" ht="30">
      <c r="A4551" s="373">
        <v>39727</v>
      </c>
      <c r="B4551" s="374" t="s">
        <v>4864</v>
      </c>
      <c r="C4551" s="375" t="s">
        <v>733</v>
      </c>
      <c r="D4551" s="376">
        <v>179.68</v>
      </c>
    </row>
    <row r="4552" spans="1:4" ht="30">
      <c r="A4552" s="373">
        <v>39724</v>
      </c>
      <c r="B4552" s="374" t="s">
        <v>4865</v>
      </c>
      <c r="C4552" s="375" t="s">
        <v>733</v>
      </c>
      <c r="D4552" s="376">
        <v>55.01</v>
      </c>
    </row>
    <row r="4553" spans="1:4" ht="30">
      <c r="A4553" s="373">
        <v>39729</v>
      </c>
      <c r="B4553" s="374" t="s">
        <v>4866</v>
      </c>
      <c r="C4553" s="375" t="s">
        <v>733</v>
      </c>
      <c r="D4553" s="376">
        <v>302.37</v>
      </c>
    </row>
    <row r="4554" spans="1:4" ht="30">
      <c r="A4554" s="373">
        <v>39730</v>
      </c>
      <c r="B4554" s="374" t="s">
        <v>4867</v>
      </c>
      <c r="C4554" s="375" t="s">
        <v>733</v>
      </c>
      <c r="D4554" s="376">
        <v>392.31</v>
      </c>
    </row>
    <row r="4555" spans="1:4" ht="30">
      <c r="A4555" s="373">
        <v>39731</v>
      </c>
      <c r="B4555" s="374" t="s">
        <v>4868</v>
      </c>
      <c r="C4555" s="375" t="s">
        <v>733</v>
      </c>
      <c r="D4555" s="376">
        <v>581.04</v>
      </c>
    </row>
    <row r="4556" spans="1:4" ht="30">
      <c r="A4556" s="373">
        <v>39725</v>
      </c>
      <c r="B4556" s="374" t="s">
        <v>4869</v>
      </c>
      <c r="C4556" s="375" t="s">
        <v>733</v>
      </c>
      <c r="D4556" s="376">
        <v>89.67</v>
      </c>
    </row>
    <row r="4557" spans="1:4" ht="30">
      <c r="A4557" s="373">
        <v>39732</v>
      </c>
      <c r="B4557" s="374" t="s">
        <v>4870</v>
      </c>
      <c r="C4557" s="375" t="s">
        <v>733</v>
      </c>
      <c r="D4557" s="376">
        <v>855.26</v>
      </c>
    </row>
    <row r="4558" spans="1:4" ht="30">
      <c r="A4558" s="373">
        <v>39660</v>
      </c>
      <c r="B4558" s="374" t="s">
        <v>4871</v>
      </c>
      <c r="C4558" s="375" t="s">
        <v>733</v>
      </c>
      <c r="D4558" s="376">
        <v>38.97</v>
      </c>
    </row>
    <row r="4559" spans="1:4" ht="30">
      <c r="A4559" s="373">
        <v>39662</v>
      </c>
      <c r="B4559" s="374" t="s">
        <v>4872</v>
      </c>
      <c r="C4559" s="375" t="s">
        <v>733</v>
      </c>
      <c r="D4559" s="376">
        <v>18.68</v>
      </c>
    </row>
    <row r="4560" spans="1:4" ht="30">
      <c r="A4560" s="373">
        <v>39661</v>
      </c>
      <c r="B4560" s="374" t="s">
        <v>4873</v>
      </c>
      <c r="C4560" s="375" t="s">
        <v>733</v>
      </c>
      <c r="D4560" s="376">
        <v>12.74</v>
      </c>
    </row>
    <row r="4561" spans="1:4" ht="30">
      <c r="A4561" s="373">
        <v>39666</v>
      </c>
      <c r="B4561" s="374" t="s">
        <v>4874</v>
      </c>
      <c r="C4561" s="375" t="s">
        <v>733</v>
      </c>
      <c r="D4561" s="376">
        <v>58.63</v>
      </c>
    </row>
    <row r="4562" spans="1:4" ht="30">
      <c r="A4562" s="373">
        <v>39664</v>
      </c>
      <c r="B4562" s="374" t="s">
        <v>4875</v>
      </c>
      <c r="C4562" s="375" t="s">
        <v>733</v>
      </c>
      <c r="D4562" s="376">
        <v>28.73</v>
      </c>
    </row>
    <row r="4563" spans="1:4" ht="30">
      <c r="A4563" s="373">
        <v>39663</v>
      </c>
      <c r="B4563" s="374" t="s">
        <v>4876</v>
      </c>
      <c r="C4563" s="375" t="s">
        <v>733</v>
      </c>
      <c r="D4563" s="376">
        <v>22.97</v>
      </c>
    </row>
    <row r="4564" spans="1:4" ht="30">
      <c r="A4564" s="373">
        <v>39665</v>
      </c>
      <c r="B4564" s="374" t="s">
        <v>4877</v>
      </c>
      <c r="C4564" s="375" t="s">
        <v>733</v>
      </c>
      <c r="D4564" s="376">
        <v>48.47</v>
      </c>
    </row>
    <row r="4565" spans="1:4" ht="30">
      <c r="A4565" s="373">
        <v>39752</v>
      </c>
      <c r="B4565" s="374" t="s">
        <v>4878</v>
      </c>
      <c r="C4565" s="375" t="s">
        <v>733</v>
      </c>
      <c r="D4565" s="376">
        <v>243.74</v>
      </c>
    </row>
    <row r="4566" spans="1:4" ht="30">
      <c r="A4566" s="373">
        <v>7725</v>
      </c>
      <c r="B4566" s="374" t="s">
        <v>4879</v>
      </c>
      <c r="C4566" s="375" t="s">
        <v>733</v>
      </c>
      <c r="D4566" s="376">
        <v>160</v>
      </c>
    </row>
    <row r="4567" spans="1:4" ht="30">
      <c r="A4567" s="373">
        <v>7753</v>
      </c>
      <c r="B4567" s="374" t="s">
        <v>4880</v>
      </c>
      <c r="C4567" s="375" t="s">
        <v>733</v>
      </c>
      <c r="D4567" s="376">
        <v>311.93</v>
      </c>
    </row>
    <row r="4568" spans="1:4" ht="30">
      <c r="A4568" s="373">
        <v>13256</v>
      </c>
      <c r="B4568" s="374" t="s">
        <v>4881</v>
      </c>
      <c r="C4568" s="375" t="s">
        <v>733</v>
      </c>
      <c r="D4568" s="376">
        <v>436.97</v>
      </c>
    </row>
    <row r="4569" spans="1:4" ht="30">
      <c r="A4569" s="373">
        <v>7757</v>
      </c>
      <c r="B4569" s="374" t="s">
        <v>4882</v>
      </c>
      <c r="C4569" s="375" t="s">
        <v>733</v>
      </c>
      <c r="D4569" s="376">
        <v>465.88</v>
      </c>
    </row>
    <row r="4570" spans="1:4" ht="30">
      <c r="A4570" s="373">
        <v>7758</v>
      </c>
      <c r="B4570" s="374" t="s">
        <v>4883</v>
      </c>
      <c r="C4570" s="375" t="s">
        <v>733</v>
      </c>
      <c r="D4570" s="376">
        <v>674.95</v>
      </c>
    </row>
    <row r="4571" spans="1:4" ht="30">
      <c r="A4571" s="373">
        <v>7759</v>
      </c>
      <c r="B4571" s="374" t="s">
        <v>4884</v>
      </c>
      <c r="C4571" s="375" t="s">
        <v>733</v>
      </c>
      <c r="D4571" s="376">
        <v>1870.3</v>
      </c>
    </row>
    <row r="4572" spans="1:4" ht="30">
      <c r="A4572" s="373">
        <v>40334</v>
      </c>
      <c r="B4572" s="374" t="s">
        <v>4885</v>
      </c>
      <c r="C4572" s="375" t="s">
        <v>733</v>
      </c>
      <c r="D4572" s="376">
        <v>73.27</v>
      </c>
    </row>
    <row r="4573" spans="1:4" ht="30">
      <c r="A4573" s="373">
        <v>7745</v>
      </c>
      <c r="B4573" s="374" t="s">
        <v>4886</v>
      </c>
      <c r="C4573" s="375" t="s">
        <v>733</v>
      </c>
      <c r="D4573" s="376">
        <v>82.68</v>
      </c>
    </row>
    <row r="4574" spans="1:4" ht="30">
      <c r="A4574" s="373">
        <v>7714</v>
      </c>
      <c r="B4574" s="374" t="s">
        <v>4887</v>
      </c>
      <c r="C4574" s="375" t="s">
        <v>733</v>
      </c>
      <c r="D4574" s="376">
        <v>98.82</v>
      </c>
    </row>
    <row r="4575" spans="1:4" ht="30">
      <c r="A4575" s="373">
        <v>7742</v>
      </c>
      <c r="B4575" s="374" t="s">
        <v>4888</v>
      </c>
      <c r="C4575" s="375" t="s">
        <v>733</v>
      </c>
      <c r="D4575" s="376">
        <v>218.08</v>
      </c>
    </row>
    <row r="4576" spans="1:4" ht="30">
      <c r="A4576" s="373">
        <v>7750</v>
      </c>
      <c r="B4576" s="374" t="s">
        <v>4889</v>
      </c>
      <c r="C4576" s="375" t="s">
        <v>733</v>
      </c>
      <c r="D4576" s="376">
        <v>266.20999999999998</v>
      </c>
    </row>
    <row r="4577" spans="1:4" ht="30">
      <c r="A4577" s="373">
        <v>7756</v>
      </c>
      <c r="B4577" s="374" t="s">
        <v>4890</v>
      </c>
      <c r="C4577" s="375" t="s">
        <v>733</v>
      </c>
      <c r="D4577" s="376">
        <v>305.88</v>
      </c>
    </row>
    <row r="4578" spans="1:4" ht="30">
      <c r="A4578" s="373">
        <v>7765</v>
      </c>
      <c r="B4578" s="374" t="s">
        <v>4891</v>
      </c>
      <c r="C4578" s="375" t="s">
        <v>733</v>
      </c>
      <c r="D4578" s="376">
        <v>342.85</v>
      </c>
    </row>
    <row r="4579" spans="1:4" ht="30">
      <c r="A4579" s="373">
        <v>12569</v>
      </c>
      <c r="B4579" s="374" t="s">
        <v>4892</v>
      </c>
      <c r="C4579" s="375" t="s">
        <v>733</v>
      </c>
      <c r="D4579" s="376">
        <v>473.27</v>
      </c>
    </row>
    <row r="4580" spans="1:4" ht="30">
      <c r="A4580" s="373">
        <v>7766</v>
      </c>
      <c r="B4580" s="374" t="s">
        <v>4893</v>
      </c>
      <c r="C4580" s="375" t="s">
        <v>733</v>
      </c>
      <c r="D4580" s="376">
        <v>502.85</v>
      </c>
    </row>
    <row r="4581" spans="1:4" ht="30">
      <c r="A4581" s="373">
        <v>7767</v>
      </c>
      <c r="B4581" s="374" t="s">
        <v>4894</v>
      </c>
      <c r="C4581" s="375" t="s">
        <v>733</v>
      </c>
      <c r="D4581" s="376">
        <v>722.01</v>
      </c>
    </row>
    <row r="4582" spans="1:4" ht="30">
      <c r="A4582" s="373">
        <v>7727</v>
      </c>
      <c r="B4582" s="374" t="s">
        <v>4895</v>
      </c>
      <c r="C4582" s="375" t="s">
        <v>733</v>
      </c>
      <c r="D4582" s="376">
        <v>2097.4699999999998</v>
      </c>
    </row>
    <row r="4583" spans="1:4" ht="30">
      <c r="A4583" s="373">
        <v>7760</v>
      </c>
      <c r="B4583" s="374" t="s">
        <v>4896</v>
      </c>
      <c r="C4583" s="375" t="s">
        <v>733</v>
      </c>
      <c r="D4583" s="376">
        <v>83.36</v>
      </c>
    </row>
    <row r="4584" spans="1:4" ht="30">
      <c r="A4584" s="373">
        <v>7761</v>
      </c>
      <c r="B4584" s="374" t="s">
        <v>4897</v>
      </c>
      <c r="C4584" s="375" t="s">
        <v>733</v>
      </c>
      <c r="D4584" s="376">
        <v>87.39</v>
      </c>
    </row>
    <row r="4585" spans="1:4" ht="30">
      <c r="A4585" s="373">
        <v>7752</v>
      </c>
      <c r="B4585" s="374" t="s">
        <v>4898</v>
      </c>
      <c r="C4585" s="375" t="s">
        <v>733</v>
      </c>
      <c r="D4585" s="376">
        <v>106.21</v>
      </c>
    </row>
    <row r="4586" spans="1:4" ht="30">
      <c r="A4586" s="373">
        <v>7762</v>
      </c>
      <c r="B4586" s="374" t="s">
        <v>4899</v>
      </c>
      <c r="C4586" s="375" t="s">
        <v>733</v>
      </c>
      <c r="D4586" s="376">
        <v>138.82</v>
      </c>
    </row>
    <row r="4587" spans="1:4" ht="30">
      <c r="A4587" s="373">
        <v>7722</v>
      </c>
      <c r="B4587" s="374" t="s">
        <v>4900</v>
      </c>
      <c r="C4587" s="375" t="s">
        <v>733</v>
      </c>
      <c r="D4587" s="376">
        <v>212.43</v>
      </c>
    </row>
    <row r="4588" spans="1:4" ht="30">
      <c r="A4588" s="373">
        <v>7763</v>
      </c>
      <c r="B4588" s="374" t="s">
        <v>4901</v>
      </c>
      <c r="C4588" s="375" t="s">
        <v>733</v>
      </c>
      <c r="D4588" s="376">
        <v>258.82</v>
      </c>
    </row>
    <row r="4589" spans="1:4" ht="30">
      <c r="A4589" s="373">
        <v>7764</v>
      </c>
      <c r="B4589" s="374" t="s">
        <v>4902</v>
      </c>
      <c r="C4589" s="375" t="s">
        <v>733</v>
      </c>
      <c r="D4589" s="376">
        <v>309.24</v>
      </c>
    </row>
    <row r="4590" spans="1:4" ht="30">
      <c r="A4590" s="373">
        <v>12572</v>
      </c>
      <c r="B4590" s="374" t="s">
        <v>4903</v>
      </c>
      <c r="C4590" s="375" t="s">
        <v>733</v>
      </c>
      <c r="D4590" s="376">
        <v>436.97</v>
      </c>
    </row>
    <row r="4591" spans="1:4" ht="30">
      <c r="A4591" s="373">
        <v>12573</v>
      </c>
      <c r="B4591" s="374" t="s">
        <v>4904</v>
      </c>
      <c r="C4591" s="375" t="s">
        <v>733</v>
      </c>
      <c r="D4591" s="376">
        <v>574.78</v>
      </c>
    </row>
    <row r="4592" spans="1:4" ht="30">
      <c r="A4592" s="373">
        <v>12574</v>
      </c>
      <c r="B4592" s="374" t="s">
        <v>4905</v>
      </c>
      <c r="C4592" s="375" t="s">
        <v>733</v>
      </c>
      <c r="D4592" s="376">
        <v>694.99</v>
      </c>
    </row>
    <row r="4593" spans="1:4" ht="30">
      <c r="A4593" s="373">
        <v>12575</v>
      </c>
      <c r="B4593" s="374" t="s">
        <v>4906</v>
      </c>
      <c r="C4593" s="375" t="s">
        <v>733</v>
      </c>
      <c r="D4593" s="376">
        <v>1055.46</v>
      </c>
    </row>
    <row r="4594" spans="1:4" ht="30">
      <c r="A4594" s="373">
        <v>12576</v>
      </c>
      <c r="B4594" s="374" t="s">
        <v>4907</v>
      </c>
      <c r="C4594" s="375" t="s">
        <v>733</v>
      </c>
      <c r="D4594" s="376">
        <v>127.73</v>
      </c>
    </row>
    <row r="4595" spans="1:4" ht="30">
      <c r="A4595" s="373">
        <v>12577</v>
      </c>
      <c r="B4595" s="374" t="s">
        <v>4908</v>
      </c>
      <c r="C4595" s="375" t="s">
        <v>733</v>
      </c>
      <c r="D4595" s="376">
        <v>172.1</v>
      </c>
    </row>
    <row r="4596" spans="1:4" ht="30">
      <c r="A4596" s="373">
        <v>12578</v>
      </c>
      <c r="B4596" s="374" t="s">
        <v>4909</v>
      </c>
      <c r="C4596" s="375" t="s">
        <v>733</v>
      </c>
      <c r="D4596" s="376">
        <v>208.4</v>
      </c>
    </row>
    <row r="4597" spans="1:4" ht="30">
      <c r="A4597" s="373">
        <v>12579</v>
      </c>
      <c r="B4597" s="374" t="s">
        <v>4910</v>
      </c>
      <c r="C4597" s="375" t="s">
        <v>733</v>
      </c>
      <c r="D4597" s="376">
        <v>358.99</v>
      </c>
    </row>
    <row r="4598" spans="1:4" ht="30">
      <c r="A4598" s="373">
        <v>12580</v>
      </c>
      <c r="B4598" s="374" t="s">
        <v>4911</v>
      </c>
      <c r="C4598" s="375" t="s">
        <v>733</v>
      </c>
      <c r="D4598" s="376">
        <v>374.05</v>
      </c>
    </row>
    <row r="4599" spans="1:4" ht="30">
      <c r="A4599" s="373">
        <v>12581</v>
      </c>
      <c r="B4599" s="374" t="s">
        <v>4912</v>
      </c>
      <c r="C4599" s="375" t="s">
        <v>733</v>
      </c>
      <c r="D4599" s="376">
        <v>400.67</v>
      </c>
    </row>
    <row r="4600" spans="1:4" ht="30">
      <c r="A4600" s="373">
        <v>7720</v>
      </c>
      <c r="B4600" s="374" t="s">
        <v>4913</v>
      </c>
      <c r="C4600" s="375" t="s">
        <v>733</v>
      </c>
      <c r="D4600" s="376">
        <v>626.54999999999995</v>
      </c>
    </row>
    <row r="4601" spans="1:4" ht="30">
      <c r="A4601" s="373">
        <v>40335</v>
      </c>
      <c r="B4601" s="374" t="s">
        <v>4914</v>
      </c>
      <c r="C4601" s="375" t="s">
        <v>733</v>
      </c>
      <c r="D4601" s="376">
        <v>131.09</v>
      </c>
    </row>
    <row r="4602" spans="1:4" ht="30">
      <c r="A4602" s="373">
        <v>7740</v>
      </c>
      <c r="B4602" s="374" t="s">
        <v>4915</v>
      </c>
      <c r="C4602" s="375" t="s">
        <v>733</v>
      </c>
      <c r="D4602" s="376">
        <v>134.44999999999999</v>
      </c>
    </row>
    <row r="4603" spans="1:4" ht="30">
      <c r="A4603" s="373">
        <v>7741</v>
      </c>
      <c r="B4603" s="374" t="s">
        <v>4916</v>
      </c>
      <c r="C4603" s="375" t="s">
        <v>733</v>
      </c>
      <c r="D4603" s="376">
        <v>248.73</v>
      </c>
    </row>
    <row r="4604" spans="1:4" ht="30">
      <c r="A4604" s="373">
        <v>7774</v>
      </c>
      <c r="B4604" s="374" t="s">
        <v>4917</v>
      </c>
      <c r="C4604" s="375" t="s">
        <v>733</v>
      </c>
      <c r="D4604" s="376">
        <v>305.20999999999998</v>
      </c>
    </row>
    <row r="4605" spans="1:4" ht="30">
      <c r="A4605" s="373">
        <v>7744</v>
      </c>
      <c r="B4605" s="374" t="s">
        <v>4918</v>
      </c>
      <c r="C4605" s="375" t="s">
        <v>733</v>
      </c>
      <c r="D4605" s="376">
        <v>398.65</v>
      </c>
    </row>
    <row r="4606" spans="1:4" ht="30">
      <c r="A4606" s="373">
        <v>7773</v>
      </c>
      <c r="B4606" s="374" t="s">
        <v>4919</v>
      </c>
      <c r="C4606" s="375" t="s">
        <v>733</v>
      </c>
      <c r="D4606" s="376">
        <v>407.46</v>
      </c>
    </row>
    <row r="4607" spans="1:4" ht="30">
      <c r="A4607" s="373">
        <v>7754</v>
      </c>
      <c r="B4607" s="374" t="s">
        <v>4920</v>
      </c>
      <c r="C4607" s="375" t="s">
        <v>733</v>
      </c>
      <c r="D4607" s="376">
        <v>617.80999999999995</v>
      </c>
    </row>
    <row r="4608" spans="1:4" ht="30">
      <c r="A4608" s="373">
        <v>7735</v>
      </c>
      <c r="B4608" s="374" t="s">
        <v>4921</v>
      </c>
      <c r="C4608" s="375" t="s">
        <v>733</v>
      </c>
      <c r="D4608" s="376">
        <v>800</v>
      </c>
    </row>
    <row r="4609" spans="1:4" ht="30">
      <c r="A4609" s="373">
        <v>7755</v>
      </c>
      <c r="B4609" s="374" t="s">
        <v>4922</v>
      </c>
      <c r="C4609" s="375" t="s">
        <v>733</v>
      </c>
      <c r="D4609" s="376">
        <v>158.65</v>
      </c>
    </row>
    <row r="4610" spans="1:4" ht="30">
      <c r="A4610" s="373">
        <v>7776</v>
      </c>
      <c r="B4610" s="374" t="s">
        <v>4923</v>
      </c>
      <c r="C4610" s="375" t="s">
        <v>733</v>
      </c>
      <c r="D4610" s="376">
        <v>330.75</v>
      </c>
    </row>
    <row r="4611" spans="1:4" ht="30">
      <c r="A4611" s="373">
        <v>7743</v>
      </c>
      <c r="B4611" s="374" t="s">
        <v>4924</v>
      </c>
      <c r="C4611" s="375" t="s">
        <v>733</v>
      </c>
      <c r="D4611" s="376">
        <v>350.25</v>
      </c>
    </row>
    <row r="4612" spans="1:4" ht="30">
      <c r="A4612" s="373">
        <v>7733</v>
      </c>
      <c r="B4612" s="374" t="s">
        <v>4925</v>
      </c>
      <c r="C4612" s="375" t="s">
        <v>733</v>
      </c>
      <c r="D4612" s="376">
        <v>457.14</v>
      </c>
    </row>
    <row r="4613" spans="1:4" ht="30">
      <c r="A4613" s="373">
        <v>7775</v>
      </c>
      <c r="B4613" s="374" t="s">
        <v>4926</v>
      </c>
      <c r="C4613" s="375" t="s">
        <v>733</v>
      </c>
      <c r="D4613" s="376">
        <v>500.84</v>
      </c>
    </row>
    <row r="4614" spans="1:4" ht="30">
      <c r="A4614" s="373">
        <v>7734</v>
      </c>
      <c r="B4614" s="374" t="s">
        <v>4927</v>
      </c>
      <c r="C4614" s="375" t="s">
        <v>733</v>
      </c>
      <c r="D4614" s="376">
        <v>709.24</v>
      </c>
    </row>
    <row r="4615" spans="1:4" ht="30">
      <c r="A4615" s="373">
        <v>37449</v>
      </c>
      <c r="B4615" s="374" t="s">
        <v>4928</v>
      </c>
      <c r="C4615" s="375" t="s">
        <v>733</v>
      </c>
      <c r="D4615" s="376">
        <v>16.940000000000001</v>
      </c>
    </row>
    <row r="4616" spans="1:4" ht="30">
      <c r="A4616" s="373">
        <v>37450</v>
      </c>
      <c r="B4616" s="374" t="s">
        <v>4929</v>
      </c>
      <c r="C4616" s="375" t="s">
        <v>733</v>
      </c>
      <c r="D4616" s="376">
        <v>23.72</v>
      </c>
    </row>
    <row r="4617" spans="1:4" ht="30">
      <c r="A4617" s="373">
        <v>37451</v>
      </c>
      <c r="B4617" s="374" t="s">
        <v>4930</v>
      </c>
      <c r="C4617" s="375" t="s">
        <v>733</v>
      </c>
      <c r="D4617" s="376">
        <v>33.119999999999997</v>
      </c>
    </row>
    <row r="4618" spans="1:4" ht="30">
      <c r="A4618" s="373">
        <v>37452</v>
      </c>
      <c r="B4618" s="374" t="s">
        <v>4931</v>
      </c>
      <c r="C4618" s="375" t="s">
        <v>733</v>
      </c>
      <c r="D4618" s="376">
        <v>48.14</v>
      </c>
    </row>
    <row r="4619" spans="1:4" ht="30">
      <c r="A4619" s="373">
        <v>37453</v>
      </c>
      <c r="B4619" s="374" t="s">
        <v>4932</v>
      </c>
      <c r="C4619" s="375" t="s">
        <v>733</v>
      </c>
      <c r="D4619" s="376">
        <v>55.44</v>
      </c>
    </row>
    <row r="4620" spans="1:4" ht="30">
      <c r="A4620" s="373">
        <v>7778</v>
      </c>
      <c r="B4620" s="374" t="s">
        <v>4933</v>
      </c>
      <c r="C4620" s="375" t="s">
        <v>733</v>
      </c>
      <c r="D4620" s="376">
        <v>20.79</v>
      </c>
    </row>
    <row r="4621" spans="1:4" ht="30">
      <c r="A4621" s="373">
        <v>7796</v>
      </c>
      <c r="B4621" s="374" t="s">
        <v>4934</v>
      </c>
      <c r="C4621" s="375" t="s">
        <v>733</v>
      </c>
      <c r="D4621" s="376">
        <v>28.5</v>
      </c>
    </row>
    <row r="4622" spans="1:4" ht="30">
      <c r="A4622" s="373">
        <v>7781</v>
      </c>
      <c r="B4622" s="374" t="s">
        <v>4935</v>
      </c>
      <c r="C4622" s="375" t="s">
        <v>733</v>
      </c>
      <c r="D4622" s="376">
        <v>33.68</v>
      </c>
    </row>
    <row r="4623" spans="1:4" ht="30">
      <c r="A4623" s="373">
        <v>7795</v>
      </c>
      <c r="B4623" s="374" t="s">
        <v>4936</v>
      </c>
      <c r="C4623" s="375" t="s">
        <v>733</v>
      </c>
      <c r="D4623" s="376">
        <v>50.12</v>
      </c>
    </row>
    <row r="4624" spans="1:4" ht="30">
      <c r="A4624" s="373">
        <v>7791</v>
      </c>
      <c r="B4624" s="374" t="s">
        <v>4937</v>
      </c>
      <c r="C4624" s="375" t="s">
        <v>733</v>
      </c>
      <c r="D4624" s="376">
        <v>60</v>
      </c>
    </row>
    <row r="4625" spans="1:4" ht="30">
      <c r="A4625" s="373">
        <v>7783</v>
      </c>
      <c r="B4625" s="374" t="s">
        <v>4938</v>
      </c>
      <c r="C4625" s="375" t="s">
        <v>733</v>
      </c>
      <c r="D4625" s="376">
        <v>21.26</v>
      </c>
    </row>
    <row r="4626" spans="1:4" ht="30">
      <c r="A4626" s="373">
        <v>7790</v>
      </c>
      <c r="B4626" s="374" t="s">
        <v>4939</v>
      </c>
      <c r="C4626" s="375" t="s">
        <v>733</v>
      </c>
      <c r="D4626" s="376">
        <v>33.5</v>
      </c>
    </row>
    <row r="4627" spans="1:4" ht="30">
      <c r="A4627" s="373">
        <v>7785</v>
      </c>
      <c r="B4627" s="374" t="s">
        <v>4940</v>
      </c>
      <c r="C4627" s="375" t="s">
        <v>733</v>
      </c>
      <c r="D4627" s="376">
        <v>36.97</v>
      </c>
    </row>
    <row r="4628" spans="1:4" ht="30">
      <c r="A4628" s="373">
        <v>7792</v>
      </c>
      <c r="B4628" s="374" t="s">
        <v>4941</v>
      </c>
      <c r="C4628" s="375" t="s">
        <v>733</v>
      </c>
      <c r="D4628" s="376">
        <v>52.43</v>
      </c>
    </row>
    <row r="4629" spans="1:4" ht="30">
      <c r="A4629" s="373">
        <v>7793</v>
      </c>
      <c r="B4629" s="374" t="s">
        <v>4942</v>
      </c>
      <c r="C4629" s="375" t="s">
        <v>733</v>
      </c>
      <c r="D4629" s="376">
        <v>61.92</v>
      </c>
    </row>
    <row r="4630" spans="1:4" ht="30">
      <c r="A4630" s="373">
        <v>13159</v>
      </c>
      <c r="B4630" s="374" t="s">
        <v>4943</v>
      </c>
      <c r="C4630" s="375" t="s">
        <v>733</v>
      </c>
      <c r="D4630" s="376">
        <v>53.91</v>
      </c>
    </row>
    <row r="4631" spans="1:4" ht="30">
      <c r="A4631" s="373">
        <v>13168</v>
      </c>
      <c r="B4631" s="374" t="s">
        <v>4944</v>
      </c>
      <c r="C4631" s="375" t="s">
        <v>733</v>
      </c>
      <c r="D4631" s="376">
        <v>65.47</v>
      </c>
    </row>
    <row r="4632" spans="1:4" ht="30">
      <c r="A4632" s="373">
        <v>13173</v>
      </c>
      <c r="B4632" s="374" t="s">
        <v>4945</v>
      </c>
      <c r="C4632" s="375" t="s">
        <v>733</v>
      </c>
      <c r="D4632" s="376">
        <v>88.58</v>
      </c>
    </row>
    <row r="4633" spans="1:4" ht="30">
      <c r="A4633" s="373">
        <v>12583</v>
      </c>
      <c r="B4633" s="374" t="s">
        <v>4946</v>
      </c>
      <c r="C4633" s="375" t="s">
        <v>733</v>
      </c>
      <c r="D4633" s="376">
        <v>17.71</v>
      </c>
    </row>
    <row r="4634" spans="1:4" ht="30">
      <c r="A4634" s="373">
        <v>12584</v>
      </c>
      <c r="B4634" s="374" t="s">
        <v>4947</v>
      </c>
      <c r="C4634" s="375" t="s">
        <v>733</v>
      </c>
      <c r="D4634" s="376">
        <v>23.1</v>
      </c>
    </row>
    <row r="4635" spans="1:4" ht="30">
      <c r="A4635" s="373">
        <v>12613</v>
      </c>
      <c r="B4635" s="374" t="s">
        <v>4948</v>
      </c>
      <c r="C4635" s="375" t="s">
        <v>731</v>
      </c>
      <c r="D4635" s="376">
        <v>20.079999999999998</v>
      </c>
    </row>
    <row r="4636" spans="1:4">
      <c r="A4636" s="373">
        <v>1031</v>
      </c>
      <c r="B4636" s="374" t="s">
        <v>4949</v>
      </c>
      <c r="C4636" s="375" t="s">
        <v>731</v>
      </c>
      <c r="D4636" s="376">
        <v>14.85</v>
      </c>
    </row>
    <row r="4637" spans="1:4" ht="30">
      <c r="A4637" s="373">
        <v>39707</v>
      </c>
      <c r="B4637" s="374" t="s">
        <v>4950</v>
      </c>
      <c r="C4637" s="375" t="s">
        <v>733</v>
      </c>
      <c r="D4637" s="376">
        <v>4.6399999999999997</v>
      </c>
    </row>
    <row r="4638" spans="1:4" ht="30">
      <c r="A4638" s="373">
        <v>39708</v>
      </c>
      <c r="B4638" s="374" t="s">
        <v>4951</v>
      </c>
      <c r="C4638" s="375" t="s">
        <v>733</v>
      </c>
      <c r="D4638" s="376">
        <v>4.5</v>
      </c>
    </row>
    <row r="4639" spans="1:4" ht="30">
      <c r="A4639" s="373">
        <v>39710</v>
      </c>
      <c r="B4639" s="374" t="s">
        <v>4952</v>
      </c>
      <c r="C4639" s="375" t="s">
        <v>733</v>
      </c>
      <c r="D4639" s="376">
        <v>3.17</v>
      </c>
    </row>
    <row r="4640" spans="1:4" ht="30">
      <c r="A4640" s="373">
        <v>39709</v>
      </c>
      <c r="B4640" s="374" t="s">
        <v>4953</v>
      </c>
      <c r="C4640" s="375" t="s">
        <v>733</v>
      </c>
      <c r="D4640" s="376">
        <v>4.3899999999999997</v>
      </c>
    </row>
    <row r="4641" spans="1:4" ht="30">
      <c r="A4641" s="373">
        <v>39711</v>
      </c>
      <c r="B4641" s="374" t="s">
        <v>4954</v>
      </c>
      <c r="C4641" s="375" t="s">
        <v>733</v>
      </c>
      <c r="D4641" s="376">
        <v>4.93</v>
      </c>
    </row>
    <row r="4642" spans="1:4" ht="30">
      <c r="A4642" s="373">
        <v>39712</v>
      </c>
      <c r="B4642" s="374" t="s">
        <v>4955</v>
      </c>
      <c r="C4642" s="375" t="s">
        <v>733</v>
      </c>
      <c r="D4642" s="376">
        <v>1.73</v>
      </c>
    </row>
    <row r="4643" spans="1:4" ht="30">
      <c r="A4643" s="373">
        <v>39713</v>
      </c>
      <c r="B4643" s="374" t="s">
        <v>4956</v>
      </c>
      <c r="C4643" s="375" t="s">
        <v>733</v>
      </c>
      <c r="D4643" s="376">
        <v>1.36</v>
      </c>
    </row>
    <row r="4644" spans="1:4" ht="30">
      <c r="A4644" s="373">
        <v>39714</v>
      </c>
      <c r="B4644" s="374" t="s">
        <v>4957</v>
      </c>
      <c r="C4644" s="375" t="s">
        <v>733</v>
      </c>
      <c r="D4644" s="376">
        <v>3.13</v>
      </c>
    </row>
    <row r="4645" spans="1:4" ht="30">
      <c r="A4645" s="373">
        <v>39715</v>
      </c>
      <c r="B4645" s="374" t="s">
        <v>4958</v>
      </c>
      <c r="C4645" s="375" t="s">
        <v>733</v>
      </c>
      <c r="D4645" s="376">
        <v>2.23</v>
      </c>
    </row>
    <row r="4646" spans="1:4" ht="30">
      <c r="A4646" s="373">
        <v>39716</v>
      </c>
      <c r="B4646" s="374" t="s">
        <v>4959</v>
      </c>
      <c r="C4646" s="375" t="s">
        <v>733</v>
      </c>
      <c r="D4646" s="376">
        <v>1.69</v>
      </c>
    </row>
    <row r="4647" spans="1:4" ht="30">
      <c r="A4647" s="373">
        <v>39718</v>
      </c>
      <c r="B4647" s="374" t="s">
        <v>4960</v>
      </c>
      <c r="C4647" s="375" t="s">
        <v>733</v>
      </c>
      <c r="D4647" s="376">
        <v>2.88</v>
      </c>
    </row>
    <row r="4648" spans="1:4" ht="30">
      <c r="A4648" s="373">
        <v>9813</v>
      </c>
      <c r="B4648" s="374" t="s">
        <v>4961</v>
      </c>
      <c r="C4648" s="375" t="s">
        <v>733</v>
      </c>
      <c r="D4648" s="376">
        <v>5.66</v>
      </c>
    </row>
    <row r="4649" spans="1:4" ht="30">
      <c r="A4649" s="373">
        <v>9815</v>
      </c>
      <c r="B4649" s="374" t="s">
        <v>4962</v>
      </c>
      <c r="C4649" s="375" t="s">
        <v>733</v>
      </c>
      <c r="D4649" s="376">
        <v>11.17</v>
      </c>
    </row>
    <row r="4650" spans="1:4" ht="30">
      <c r="A4650" s="373">
        <v>44543</v>
      </c>
      <c r="B4650" s="374" t="s">
        <v>4963</v>
      </c>
      <c r="C4650" s="375" t="s">
        <v>733</v>
      </c>
      <c r="D4650" s="376">
        <v>5561.89</v>
      </c>
    </row>
    <row r="4651" spans="1:4" ht="30">
      <c r="A4651" s="373">
        <v>44526</v>
      </c>
      <c r="B4651" s="374" t="s">
        <v>4964</v>
      </c>
      <c r="C4651" s="375" t="s">
        <v>733</v>
      </c>
      <c r="D4651" s="376">
        <v>136.31</v>
      </c>
    </row>
    <row r="4652" spans="1:4" ht="30">
      <c r="A4652" s="373">
        <v>44518</v>
      </c>
      <c r="B4652" s="374" t="s">
        <v>4965</v>
      </c>
      <c r="C4652" s="375" t="s">
        <v>733</v>
      </c>
      <c r="D4652" s="376">
        <v>4094.72</v>
      </c>
    </row>
    <row r="4653" spans="1:4" ht="30">
      <c r="A4653" s="373">
        <v>44544</v>
      </c>
      <c r="B4653" s="374" t="s">
        <v>4966</v>
      </c>
      <c r="C4653" s="375" t="s">
        <v>733</v>
      </c>
      <c r="D4653" s="376">
        <v>1990.68</v>
      </c>
    </row>
    <row r="4654" spans="1:4" ht="30">
      <c r="A4654" s="373">
        <v>44545</v>
      </c>
      <c r="B4654" s="374" t="s">
        <v>4967</v>
      </c>
      <c r="C4654" s="375" t="s">
        <v>733</v>
      </c>
      <c r="D4654" s="376">
        <v>292.60000000000002</v>
      </c>
    </row>
    <row r="4655" spans="1:4" ht="30">
      <c r="A4655" s="373">
        <v>44546</v>
      </c>
      <c r="B4655" s="374" t="s">
        <v>4968</v>
      </c>
      <c r="C4655" s="375" t="s">
        <v>733</v>
      </c>
      <c r="D4655" s="376">
        <v>1306.77</v>
      </c>
    </row>
    <row r="4656" spans="1:4" ht="30">
      <c r="A4656" s="373">
        <v>44525</v>
      </c>
      <c r="B4656" s="374" t="s">
        <v>4969</v>
      </c>
      <c r="C4656" s="375" t="s">
        <v>733</v>
      </c>
      <c r="D4656" s="376">
        <v>5044.6000000000004</v>
      </c>
    </row>
    <row r="4657" spans="1:4" ht="30">
      <c r="A4657" s="373">
        <v>44547</v>
      </c>
      <c r="B4657" s="374" t="s">
        <v>4970</v>
      </c>
      <c r="C4657" s="375" t="s">
        <v>733</v>
      </c>
      <c r="D4657" s="376">
        <v>456.13</v>
      </c>
    </row>
    <row r="4658" spans="1:4" ht="30">
      <c r="A4658" s="373">
        <v>44519</v>
      </c>
      <c r="B4658" s="374" t="s">
        <v>4971</v>
      </c>
      <c r="C4658" s="375" t="s">
        <v>733</v>
      </c>
      <c r="D4658" s="376">
        <v>1117.6300000000001</v>
      </c>
    </row>
    <row r="4659" spans="1:4" ht="30">
      <c r="A4659" s="373">
        <v>44520</v>
      </c>
      <c r="B4659" s="374" t="s">
        <v>4972</v>
      </c>
      <c r="C4659" s="375" t="s">
        <v>733</v>
      </c>
      <c r="D4659" s="376">
        <v>1800.1</v>
      </c>
    </row>
    <row r="4660" spans="1:4" ht="30">
      <c r="A4660" s="373">
        <v>44521</v>
      </c>
      <c r="B4660" s="374" t="s">
        <v>4973</v>
      </c>
      <c r="C4660" s="375" t="s">
        <v>733</v>
      </c>
      <c r="D4660" s="376">
        <v>29.04</v>
      </c>
    </row>
    <row r="4661" spans="1:4" ht="30">
      <c r="A4661" s="373">
        <v>44522</v>
      </c>
      <c r="B4661" s="374" t="s">
        <v>4974</v>
      </c>
      <c r="C4661" s="375" t="s">
        <v>733</v>
      </c>
      <c r="D4661" s="376">
        <v>3160.3</v>
      </c>
    </row>
    <row r="4662" spans="1:4" ht="30">
      <c r="A4662" s="373">
        <v>44523</v>
      </c>
      <c r="B4662" s="374" t="s">
        <v>4975</v>
      </c>
      <c r="C4662" s="375" t="s">
        <v>733</v>
      </c>
      <c r="D4662" s="376">
        <v>4700.26</v>
      </c>
    </row>
    <row r="4663" spans="1:4" ht="30">
      <c r="A4663" s="373">
        <v>44527</v>
      </c>
      <c r="B4663" s="374" t="s">
        <v>4976</v>
      </c>
      <c r="C4663" s="375" t="s">
        <v>733</v>
      </c>
      <c r="D4663" s="376">
        <v>2357.06</v>
      </c>
    </row>
    <row r="4664" spans="1:4" ht="30">
      <c r="A4664" s="373">
        <v>44524</v>
      </c>
      <c r="B4664" s="374" t="s">
        <v>4977</v>
      </c>
      <c r="C4664" s="375" t="s">
        <v>733</v>
      </c>
      <c r="D4664" s="376">
        <v>64.94</v>
      </c>
    </row>
    <row r="4665" spans="1:4" ht="30">
      <c r="A4665" s="373">
        <v>44542</v>
      </c>
      <c r="B4665" s="374" t="s">
        <v>4978</v>
      </c>
      <c r="C4665" s="375" t="s">
        <v>733</v>
      </c>
      <c r="D4665" s="376">
        <v>3075.17</v>
      </c>
    </row>
    <row r="4666" spans="1:4">
      <c r="A4666" s="373">
        <v>9877</v>
      </c>
      <c r="B4666" s="374" t="s">
        <v>4979</v>
      </c>
      <c r="C4666" s="375" t="s">
        <v>733</v>
      </c>
      <c r="D4666" s="376">
        <v>141.56</v>
      </c>
    </row>
    <row r="4667" spans="1:4">
      <c r="A4667" s="373">
        <v>9878</v>
      </c>
      <c r="B4667" s="374" t="s">
        <v>4980</v>
      </c>
      <c r="C4667" s="375" t="s">
        <v>733</v>
      </c>
      <c r="D4667" s="376">
        <v>174.27</v>
      </c>
    </row>
    <row r="4668" spans="1:4" ht="30">
      <c r="A4668" s="373">
        <v>41986</v>
      </c>
      <c r="B4668" s="374" t="s">
        <v>4981</v>
      </c>
      <c r="C4668" s="375" t="s">
        <v>733</v>
      </c>
      <c r="D4668" s="376">
        <v>3596.9</v>
      </c>
    </row>
    <row r="4669" spans="1:4" ht="30">
      <c r="A4669" s="373">
        <v>43422</v>
      </c>
      <c r="B4669" s="374" t="s">
        <v>4982</v>
      </c>
      <c r="C4669" s="375" t="s">
        <v>733</v>
      </c>
      <c r="D4669" s="376">
        <v>4411.25</v>
      </c>
    </row>
    <row r="4670" spans="1:4" ht="30">
      <c r="A4670" s="373">
        <v>41987</v>
      </c>
      <c r="B4670" s="374" t="s">
        <v>4983</v>
      </c>
      <c r="C4670" s="375" t="s">
        <v>733</v>
      </c>
      <c r="D4670" s="376">
        <v>5113</v>
      </c>
    </row>
    <row r="4671" spans="1:4" ht="30">
      <c r="A4671" s="373">
        <v>41988</v>
      </c>
      <c r="B4671" s="374" t="s">
        <v>4984</v>
      </c>
      <c r="C4671" s="375" t="s">
        <v>733</v>
      </c>
      <c r="D4671" s="376">
        <v>6753.55</v>
      </c>
    </row>
    <row r="4672" spans="1:4" ht="30">
      <c r="A4672" s="373">
        <v>41697</v>
      </c>
      <c r="B4672" s="374" t="s">
        <v>4985</v>
      </c>
      <c r="C4672" s="375" t="s">
        <v>733</v>
      </c>
      <c r="D4672" s="376">
        <v>1197.04</v>
      </c>
    </row>
    <row r="4673" spans="1:4" ht="30">
      <c r="A4673" s="373">
        <v>41985</v>
      </c>
      <c r="B4673" s="374" t="s">
        <v>4986</v>
      </c>
      <c r="C4673" s="375" t="s">
        <v>733</v>
      </c>
      <c r="D4673" s="376">
        <v>1667.16</v>
      </c>
    </row>
    <row r="4674" spans="1:4" ht="30">
      <c r="A4674" s="373">
        <v>41699</v>
      </c>
      <c r="B4674" s="374" t="s">
        <v>4987</v>
      </c>
      <c r="C4674" s="375" t="s">
        <v>733</v>
      </c>
      <c r="D4674" s="376">
        <v>2373.96</v>
      </c>
    </row>
    <row r="4675" spans="1:4" ht="45">
      <c r="A4675" s="373">
        <v>38053</v>
      </c>
      <c r="B4675" s="374" t="s">
        <v>4988</v>
      </c>
      <c r="C4675" s="375" t="s">
        <v>733</v>
      </c>
      <c r="D4675" s="376">
        <v>23.38</v>
      </c>
    </row>
    <row r="4676" spans="1:4" ht="45">
      <c r="A4676" s="373">
        <v>38054</v>
      </c>
      <c r="B4676" s="374" t="s">
        <v>4989</v>
      </c>
      <c r="C4676" s="375" t="s">
        <v>733</v>
      </c>
      <c r="D4676" s="376">
        <v>40.19</v>
      </c>
    </row>
    <row r="4677" spans="1:4" ht="45">
      <c r="A4677" s="373">
        <v>38052</v>
      </c>
      <c r="B4677" s="374" t="s">
        <v>4990</v>
      </c>
      <c r="C4677" s="375" t="s">
        <v>733</v>
      </c>
      <c r="D4677" s="376">
        <v>11.32</v>
      </c>
    </row>
    <row r="4678" spans="1:4" ht="45">
      <c r="A4678" s="373">
        <v>38051</v>
      </c>
      <c r="B4678" s="374" t="s">
        <v>4991</v>
      </c>
      <c r="C4678" s="375" t="s">
        <v>733</v>
      </c>
      <c r="D4678" s="376">
        <v>7.06</v>
      </c>
    </row>
    <row r="4679" spans="1:4">
      <c r="A4679" s="373">
        <v>38787</v>
      </c>
      <c r="B4679" s="374" t="s">
        <v>13996</v>
      </c>
      <c r="C4679" s="375" t="s">
        <v>733</v>
      </c>
      <c r="D4679" s="376">
        <v>5.69</v>
      </c>
    </row>
    <row r="4680" spans="1:4">
      <c r="A4680" s="373">
        <v>38825</v>
      </c>
      <c r="B4680" s="374" t="s">
        <v>13997</v>
      </c>
      <c r="C4680" s="375" t="s">
        <v>733</v>
      </c>
      <c r="D4680" s="376">
        <v>7.35</v>
      </c>
    </row>
    <row r="4681" spans="1:4">
      <c r="A4681" s="373">
        <v>38826</v>
      </c>
      <c r="B4681" s="374" t="s">
        <v>13998</v>
      </c>
      <c r="C4681" s="375" t="s">
        <v>733</v>
      </c>
      <c r="D4681" s="376">
        <v>10.46</v>
      </c>
    </row>
    <row r="4682" spans="1:4">
      <c r="A4682" s="373">
        <v>38827</v>
      </c>
      <c r="B4682" s="374" t="s">
        <v>13999</v>
      </c>
      <c r="C4682" s="375" t="s">
        <v>733</v>
      </c>
      <c r="D4682" s="376">
        <v>17.11</v>
      </c>
    </row>
    <row r="4683" spans="1:4">
      <c r="A4683" s="373">
        <v>38830</v>
      </c>
      <c r="B4683" s="374" t="s">
        <v>4992</v>
      </c>
      <c r="C4683" s="375" t="s">
        <v>733</v>
      </c>
      <c r="D4683" s="376">
        <v>24.85</v>
      </c>
    </row>
    <row r="4684" spans="1:4">
      <c r="A4684" s="373">
        <v>38828</v>
      </c>
      <c r="B4684" s="374" t="s">
        <v>4993</v>
      </c>
      <c r="C4684" s="375" t="s">
        <v>733</v>
      </c>
      <c r="D4684" s="376">
        <v>10.96</v>
      </c>
    </row>
    <row r="4685" spans="1:4">
      <c r="A4685" s="373">
        <v>38829</v>
      </c>
      <c r="B4685" s="374" t="s">
        <v>4994</v>
      </c>
      <c r="C4685" s="375" t="s">
        <v>733</v>
      </c>
      <c r="D4685" s="376">
        <v>17.95</v>
      </c>
    </row>
    <row r="4686" spans="1:4">
      <c r="A4686" s="373">
        <v>38831</v>
      </c>
      <c r="B4686" s="374" t="s">
        <v>4995</v>
      </c>
      <c r="C4686" s="375" t="s">
        <v>733</v>
      </c>
      <c r="D4686" s="376">
        <v>34.659999999999997</v>
      </c>
    </row>
    <row r="4687" spans="1:4">
      <c r="A4687" s="373">
        <v>36274</v>
      </c>
      <c r="B4687" s="374" t="s">
        <v>4996</v>
      </c>
      <c r="C4687" s="375" t="s">
        <v>733</v>
      </c>
      <c r="D4687" s="376">
        <v>10.93</v>
      </c>
    </row>
    <row r="4688" spans="1:4">
      <c r="A4688" s="373">
        <v>36278</v>
      </c>
      <c r="B4688" s="374" t="s">
        <v>4997</v>
      </c>
      <c r="C4688" s="375" t="s">
        <v>733</v>
      </c>
      <c r="D4688" s="376">
        <v>14.82</v>
      </c>
    </row>
    <row r="4689" spans="1:4">
      <c r="A4689" s="373">
        <v>38977</v>
      </c>
      <c r="B4689" s="374" t="s">
        <v>4998</v>
      </c>
      <c r="C4689" s="375" t="s">
        <v>733</v>
      </c>
      <c r="D4689" s="376">
        <v>145</v>
      </c>
    </row>
    <row r="4690" spans="1:4">
      <c r="A4690" s="373">
        <v>38971</v>
      </c>
      <c r="B4690" s="374" t="s">
        <v>4999</v>
      </c>
      <c r="C4690" s="375" t="s">
        <v>733</v>
      </c>
      <c r="D4690" s="376">
        <v>12.17</v>
      </c>
    </row>
    <row r="4691" spans="1:4">
      <c r="A4691" s="373">
        <v>38972</v>
      </c>
      <c r="B4691" s="374" t="s">
        <v>5000</v>
      </c>
      <c r="C4691" s="375" t="s">
        <v>733</v>
      </c>
      <c r="D4691" s="376">
        <v>16.41</v>
      </c>
    </row>
    <row r="4692" spans="1:4">
      <c r="A4692" s="373">
        <v>38973</v>
      </c>
      <c r="B4692" s="374" t="s">
        <v>5001</v>
      </c>
      <c r="C4692" s="375" t="s">
        <v>733</v>
      </c>
      <c r="D4692" s="376">
        <v>27.11</v>
      </c>
    </row>
    <row r="4693" spans="1:4">
      <c r="A4693" s="373">
        <v>38974</v>
      </c>
      <c r="B4693" s="374" t="s">
        <v>5002</v>
      </c>
      <c r="C4693" s="375" t="s">
        <v>733</v>
      </c>
      <c r="D4693" s="376">
        <v>44.03</v>
      </c>
    </row>
    <row r="4694" spans="1:4">
      <c r="A4694" s="373">
        <v>38975</v>
      </c>
      <c r="B4694" s="374" t="s">
        <v>5003</v>
      </c>
      <c r="C4694" s="375" t="s">
        <v>733</v>
      </c>
      <c r="D4694" s="376">
        <v>56.45</v>
      </c>
    </row>
    <row r="4695" spans="1:4">
      <c r="A4695" s="373">
        <v>38976</v>
      </c>
      <c r="B4695" s="374" t="s">
        <v>5004</v>
      </c>
      <c r="C4695" s="375" t="s">
        <v>733</v>
      </c>
      <c r="D4695" s="376">
        <v>97.05</v>
      </c>
    </row>
    <row r="4696" spans="1:4">
      <c r="A4696" s="373">
        <v>44176</v>
      </c>
      <c r="B4696" s="374" t="s">
        <v>14000</v>
      </c>
      <c r="C4696" s="375" t="s">
        <v>733</v>
      </c>
      <c r="D4696" s="376">
        <v>22.3</v>
      </c>
    </row>
    <row r="4697" spans="1:4">
      <c r="A4697" s="373">
        <v>38986</v>
      </c>
      <c r="B4697" s="374" t="s">
        <v>5005</v>
      </c>
      <c r="C4697" s="375" t="s">
        <v>733</v>
      </c>
      <c r="D4697" s="376">
        <v>292.95999999999998</v>
      </c>
    </row>
    <row r="4698" spans="1:4">
      <c r="A4698" s="373">
        <v>38978</v>
      </c>
      <c r="B4698" s="374" t="s">
        <v>5006</v>
      </c>
      <c r="C4698" s="375" t="s">
        <v>733</v>
      </c>
      <c r="D4698" s="376">
        <v>12.02</v>
      </c>
    </row>
    <row r="4699" spans="1:4">
      <c r="A4699" s="373">
        <v>38979</v>
      </c>
      <c r="B4699" s="374" t="s">
        <v>5007</v>
      </c>
      <c r="C4699" s="375" t="s">
        <v>733</v>
      </c>
      <c r="D4699" s="376">
        <v>16.61</v>
      </c>
    </row>
    <row r="4700" spans="1:4">
      <c r="A4700" s="373">
        <v>38980</v>
      </c>
      <c r="B4700" s="374" t="s">
        <v>5008</v>
      </c>
      <c r="C4700" s="375" t="s">
        <v>733</v>
      </c>
      <c r="D4700" s="376">
        <v>22.24</v>
      </c>
    </row>
    <row r="4701" spans="1:4">
      <c r="A4701" s="373">
        <v>38981</v>
      </c>
      <c r="B4701" s="374" t="s">
        <v>5009</v>
      </c>
      <c r="C4701" s="375" t="s">
        <v>733</v>
      </c>
      <c r="D4701" s="376">
        <v>32.08</v>
      </c>
    </row>
    <row r="4702" spans="1:4">
      <c r="A4702" s="373">
        <v>38982</v>
      </c>
      <c r="B4702" s="374" t="s">
        <v>5010</v>
      </c>
      <c r="C4702" s="375" t="s">
        <v>733</v>
      </c>
      <c r="D4702" s="376">
        <v>50.69</v>
      </c>
    </row>
    <row r="4703" spans="1:4">
      <c r="A4703" s="373">
        <v>38983</v>
      </c>
      <c r="B4703" s="374" t="s">
        <v>5011</v>
      </c>
      <c r="C4703" s="375" t="s">
        <v>733</v>
      </c>
      <c r="D4703" s="376">
        <v>89.2</v>
      </c>
    </row>
    <row r="4704" spans="1:4">
      <c r="A4704" s="373">
        <v>38984</v>
      </c>
      <c r="B4704" s="374" t="s">
        <v>5012</v>
      </c>
      <c r="C4704" s="375" t="s">
        <v>733</v>
      </c>
      <c r="D4704" s="376">
        <v>122.62</v>
      </c>
    </row>
    <row r="4705" spans="1:4">
      <c r="A4705" s="373">
        <v>38985</v>
      </c>
      <c r="B4705" s="374" t="s">
        <v>5013</v>
      </c>
      <c r="C4705" s="375" t="s">
        <v>733</v>
      </c>
      <c r="D4705" s="376">
        <v>210.82</v>
      </c>
    </row>
    <row r="4706" spans="1:4">
      <c r="A4706" s="373">
        <v>9836</v>
      </c>
      <c r="B4706" s="374" t="s">
        <v>5014</v>
      </c>
      <c r="C4706" s="375" t="s">
        <v>733</v>
      </c>
      <c r="D4706" s="376">
        <v>17.059999999999999</v>
      </c>
    </row>
    <row r="4707" spans="1:4">
      <c r="A4707" s="373">
        <v>20065</v>
      </c>
      <c r="B4707" s="374" t="s">
        <v>5015</v>
      </c>
      <c r="C4707" s="375" t="s">
        <v>733</v>
      </c>
      <c r="D4707" s="376">
        <v>44.59</v>
      </c>
    </row>
    <row r="4708" spans="1:4">
      <c r="A4708" s="373">
        <v>9835</v>
      </c>
      <c r="B4708" s="374" t="s">
        <v>5016</v>
      </c>
      <c r="C4708" s="375" t="s">
        <v>733</v>
      </c>
      <c r="D4708" s="376">
        <v>7.45</v>
      </c>
    </row>
    <row r="4709" spans="1:4">
      <c r="A4709" s="373">
        <v>38032</v>
      </c>
      <c r="B4709" s="374" t="s">
        <v>14001</v>
      </c>
      <c r="C4709" s="375" t="s">
        <v>733</v>
      </c>
      <c r="D4709" s="376">
        <v>67.41</v>
      </c>
    </row>
    <row r="4710" spans="1:4">
      <c r="A4710" s="373">
        <v>38033</v>
      </c>
      <c r="B4710" s="374" t="s">
        <v>14002</v>
      </c>
      <c r="C4710" s="375" t="s">
        <v>733</v>
      </c>
      <c r="D4710" s="376">
        <v>114.59</v>
      </c>
    </row>
    <row r="4711" spans="1:4">
      <c r="A4711" s="373">
        <v>38034</v>
      </c>
      <c r="B4711" s="374" t="s">
        <v>14003</v>
      </c>
      <c r="C4711" s="375" t="s">
        <v>733</v>
      </c>
      <c r="D4711" s="376">
        <v>179.5</v>
      </c>
    </row>
    <row r="4712" spans="1:4">
      <c r="A4712" s="373">
        <v>38035</v>
      </c>
      <c r="B4712" s="374" t="s">
        <v>14004</v>
      </c>
      <c r="C4712" s="375" t="s">
        <v>733</v>
      </c>
      <c r="D4712" s="376">
        <v>264.07</v>
      </c>
    </row>
    <row r="4713" spans="1:4">
      <c r="A4713" s="373">
        <v>38036</v>
      </c>
      <c r="B4713" s="374" t="s">
        <v>14005</v>
      </c>
      <c r="C4713" s="375" t="s">
        <v>733</v>
      </c>
      <c r="D4713" s="376">
        <v>355.74</v>
      </c>
    </row>
    <row r="4714" spans="1:4">
      <c r="A4714" s="373">
        <v>38037</v>
      </c>
      <c r="B4714" s="374" t="s">
        <v>14006</v>
      </c>
      <c r="C4714" s="375" t="s">
        <v>733</v>
      </c>
      <c r="D4714" s="376">
        <v>469.89</v>
      </c>
    </row>
    <row r="4715" spans="1:4" ht="30">
      <c r="A4715" s="373">
        <v>9850</v>
      </c>
      <c r="B4715" s="374" t="s">
        <v>5017</v>
      </c>
      <c r="C4715" s="375" t="s">
        <v>733</v>
      </c>
      <c r="D4715" s="376">
        <v>147.75</v>
      </c>
    </row>
    <row r="4716" spans="1:4" ht="30">
      <c r="A4716" s="373">
        <v>9853</v>
      </c>
      <c r="B4716" s="374" t="s">
        <v>5018</v>
      </c>
      <c r="C4716" s="375" t="s">
        <v>733</v>
      </c>
      <c r="D4716" s="376">
        <v>262.74</v>
      </c>
    </row>
    <row r="4717" spans="1:4" ht="30">
      <c r="A4717" s="373">
        <v>9854</v>
      </c>
      <c r="B4717" s="374" t="s">
        <v>5019</v>
      </c>
      <c r="C4717" s="375" t="s">
        <v>733</v>
      </c>
      <c r="D4717" s="376">
        <v>115.12</v>
      </c>
    </row>
    <row r="4718" spans="1:4" ht="30">
      <c r="A4718" s="373">
        <v>9851</v>
      </c>
      <c r="B4718" s="374" t="s">
        <v>5020</v>
      </c>
      <c r="C4718" s="375" t="s">
        <v>733</v>
      </c>
      <c r="D4718" s="376">
        <v>199.62</v>
      </c>
    </row>
    <row r="4719" spans="1:4" ht="30">
      <c r="A4719" s="373">
        <v>9855</v>
      </c>
      <c r="B4719" s="374" t="s">
        <v>5021</v>
      </c>
      <c r="C4719" s="375" t="s">
        <v>733</v>
      </c>
      <c r="D4719" s="376">
        <v>333.89</v>
      </c>
    </row>
    <row r="4720" spans="1:4">
      <c r="A4720" s="373">
        <v>9825</v>
      </c>
      <c r="B4720" s="374" t="s">
        <v>5022</v>
      </c>
      <c r="C4720" s="375" t="s">
        <v>733</v>
      </c>
      <c r="D4720" s="376">
        <v>49.6</v>
      </c>
    </row>
    <row r="4721" spans="1:4">
      <c r="A4721" s="373">
        <v>9828</v>
      </c>
      <c r="B4721" s="374" t="s">
        <v>5023</v>
      </c>
      <c r="C4721" s="375" t="s">
        <v>733</v>
      </c>
      <c r="D4721" s="376">
        <v>133.47</v>
      </c>
    </row>
    <row r="4722" spans="1:4">
      <c r="A4722" s="373">
        <v>9829</v>
      </c>
      <c r="B4722" s="374" t="s">
        <v>5024</v>
      </c>
      <c r="C4722" s="375" t="s">
        <v>733</v>
      </c>
      <c r="D4722" s="376">
        <v>226.2</v>
      </c>
    </row>
    <row r="4723" spans="1:4">
      <c r="A4723" s="373">
        <v>9826</v>
      </c>
      <c r="B4723" s="374" t="s">
        <v>5025</v>
      </c>
      <c r="C4723" s="375" t="s">
        <v>733</v>
      </c>
      <c r="D4723" s="376">
        <v>344.36</v>
      </c>
    </row>
    <row r="4724" spans="1:4">
      <c r="A4724" s="373">
        <v>9827</v>
      </c>
      <c r="B4724" s="374" t="s">
        <v>5026</v>
      </c>
      <c r="C4724" s="375" t="s">
        <v>733</v>
      </c>
      <c r="D4724" s="376">
        <v>488.99</v>
      </c>
    </row>
    <row r="4725" spans="1:4">
      <c r="A4725" s="373">
        <v>36374</v>
      </c>
      <c r="B4725" s="374" t="s">
        <v>5027</v>
      </c>
      <c r="C4725" s="375" t="s">
        <v>733</v>
      </c>
      <c r="D4725" s="376">
        <v>59.44</v>
      </c>
    </row>
    <row r="4726" spans="1:4">
      <c r="A4726" s="373">
        <v>36084</v>
      </c>
      <c r="B4726" s="374" t="s">
        <v>5028</v>
      </c>
      <c r="C4726" s="375" t="s">
        <v>733</v>
      </c>
      <c r="D4726" s="376">
        <v>17.61</v>
      </c>
    </row>
    <row r="4727" spans="1:4">
      <c r="A4727" s="373">
        <v>36373</v>
      </c>
      <c r="B4727" s="374" t="s">
        <v>5029</v>
      </c>
      <c r="C4727" s="375" t="s">
        <v>733</v>
      </c>
      <c r="D4727" s="376">
        <v>36.57</v>
      </c>
    </row>
    <row r="4728" spans="1:4">
      <c r="A4728" s="373">
        <v>36377</v>
      </c>
      <c r="B4728" s="374" t="s">
        <v>5030</v>
      </c>
      <c r="C4728" s="375" t="s">
        <v>733</v>
      </c>
      <c r="D4728" s="376">
        <v>71.3</v>
      </c>
    </row>
    <row r="4729" spans="1:4">
      <c r="A4729" s="373">
        <v>36375</v>
      </c>
      <c r="B4729" s="374" t="s">
        <v>5031</v>
      </c>
      <c r="C4729" s="375" t="s">
        <v>733</v>
      </c>
      <c r="D4729" s="376">
        <v>21.73</v>
      </c>
    </row>
    <row r="4730" spans="1:4">
      <c r="A4730" s="373">
        <v>36376</v>
      </c>
      <c r="B4730" s="374" t="s">
        <v>5032</v>
      </c>
      <c r="C4730" s="375" t="s">
        <v>733</v>
      </c>
      <c r="D4730" s="376">
        <v>42.68</v>
      </c>
    </row>
    <row r="4731" spans="1:4">
      <c r="A4731" s="373">
        <v>36380</v>
      </c>
      <c r="B4731" s="374" t="s">
        <v>5033</v>
      </c>
      <c r="C4731" s="375" t="s">
        <v>733</v>
      </c>
      <c r="D4731" s="376">
        <v>89.16</v>
      </c>
    </row>
    <row r="4732" spans="1:4">
      <c r="A4732" s="373">
        <v>36378</v>
      </c>
      <c r="B4732" s="374" t="s">
        <v>5034</v>
      </c>
      <c r="C4732" s="375" t="s">
        <v>733</v>
      </c>
      <c r="D4732" s="376">
        <v>26.71</v>
      </c>
    </row>
    <row r="4733" spans="1:4">
      <c r="A4733" s="373">
        <v>36379</v>
      </c>
      <c r="B4733" s="374" t="s">
        <v>5035</v>
      </c>
      <c r="C4733" s="375" t="s">
        <v>733</v>
      </c>
      <c r="D4733" s="376">
        <v>53.85</v>
      </c>
    </row>
    <row r="4734" spans="1:4">
      <c r="A4734" s="373">
        <v>9859</v>
      </c>
      <c r="B4734" s="374" t="s">
        <v>5036</v>
      </c>
      <c r="C4734" s="375" t="s">
        <v>733</v>
      </c>
      <c r="D4734" s="376">
        <v>11.43</v>
      </c>
    </row>
    <row r="4735" spans="1:4">
      <c r="A4735" s="373">
        <v>9838</v>
      </c>
      <c r="B4735" s="374" t="s">
        <v>5037</v>
      </c>
      <c r="C4735" s="375" t="s">
        <v>733</v>
      </c>
      <c r="D4735" s="376">
        <v>12.31</v>
      </c>
    </row>
    <row r="4736" spans="1:4">
      <c r="A4736" s="373">
        <v>9837</v>
      </c>
      <c r="B4736" s="374" t="s">
        <v>5038</v>
      </c>
      <c r="C4736" s="375" t="s">
        <v>733</v>
      </c>
      <c r="D4736" s="376">
        <v>16.149999999999999</v>
      </c>
    </row>
    <row r="4737" spans="1:4" ht="30">
      <c r="A4737" s="373">
        <v>44315</v>
      </c>
      <c r="B4737" s="374" t="s">
        <v>14007</v>
      </c>
      <c r="C4737" s="375" t="s">
        <v>733</v>
      </c>
      <c r="D4737" s="376">
        <v>66.790000000000006</v>
      </c>
    </row>
    <row r="4738" spans="1:4">
      <c r="A4738" s="373">
        <v>9863</v>
      </c>
      <c r="B4738" s="374" t="s">
        <v>5039</v>
      </c>
      <c r="C4738" s="375" t="s">
        <v>733</v>
      </c>
      <c r="D4738" s="376">
        <v>69.08</v>
      </c>
    </row>
    <row r="4739" spans="1:4">
      <c r="A4739" s="373">
        <v>9860</v>
      </c>
      <c r="B4739" s="374" t="s">
        <v>5040</v>
      </c>
      <c r="C4739" s="375" t="s">
        <v>733</v>
      </c>
      <c r="D4739" s="376">
        <v>50.42</v>
      </c>
    </row>
    <row r="4740" spans="1:4">
      <c r="A4740" s="373">
        <v>9862</v>
      </c>
      <c r="B4740" s="374" t="s">
        <v>5041</v>
      </c>
      <c r="C4740" s="375" t="s">
        <v>733</v>
      </c>
      <c r="D4740" s="376">
        <v>35.24</v>
      </c>
    </row>
    <row r="4741" spans="1:4">
      <c r="A4741" s="373">
        <v>9861</v>
      </c>
      <c r="B4741" s="374" t="s">
        <v>5042</v>
      </c>
      <c r="C4741" s="375" t="s">
        <v>733</v>
      </c>
      <c r="D4741" s="376">
        <v>27.67</v>
      </c>
    </row>
    <row r="4742" spans="1:4">
      <c r="A4742" s="373">
        <v>9856</v>
      </c>
      <c r="B4742" s="374" t="s">
        <v>5043</v>
      </c>
      <c r="C4742" s="375" t="s">
        <v>733</v>
      </c>
      <c r="D4742" s="376">
        <v>8.92</v>
      </c>
    </row>
    <row r="4743" spans="1:4">
      <c r="A4743" s="373">
        <v>9866</v>
      </c>
      <c r="B4743" s="374" t="s">
        <v>5044</v>
      </c>
      <c r="C4743" s="375" t="s">
        <v>733</v>
      </c>
      <c r="D4743" s="376">
        <v>23.88</v>
      </c>
    </row>
    <row r="4744" spans="1:4">
      <c r="A4744" s="373">
        <v>9841</v>
      </c>
      <c r="B4744" s="374" t="s">
        <v>14008</v>
      </c>
      <c r="C4744" s="375" t="s">
        <v>733</v>
      </c>
      <c r="D4744" s="376">
        <v>32.130000000000003</v>
      </c>
    </row>
    <row r="4745" spans="1:4">
      <c r="A4745" s="373">
        <v>9840</v>
      </c>
      <c r="B4745" s="374" t="s">
        <v>14009</v>
      </c>
      <c r="C4745" s="375" t="s">
        <v>733</v>
      </c>
      <c r="D4745" s="376">
        <v>67.86</v>
      </c>
    </row>
    <row r="4746" spans="1:4">
      <c r="A4746" s="373">
        <v>20067</v>
      </c>
      <c r="B4746" s="374" t="s">
        <v>14010</v>
      </c>
      <c r="C4746" s="375" t="s">
        <v>733</v>
      </c>
      <c r="D4746" s="376">
        <v>10.42</v>
      </c>
    </row>
    <row r="4747" spans="1:4">
      <c r="A4747" s="373">
        <v>20068</v>
      </c>
      <c r="B4747" s="374" t="s">
        <v>14011</v>
      </c>
      <c r="C4747" s="375" t="s">
        <v>733</v>
      </c>
      <c r="D4747" s="376">
        <v>14.67</v>
      </c>
    </row>
    <row r="4748" spans="1:4">
      <c r="A4748" s="373">
        <v>9839</v>
      </c>
      <c r="B4748" s="374" t="s">
        <v>14012</v>
      </c>
      <c r="C4748" s="375" t="s">
        <v>733</v>
      </c>
      <c r="D4748" s="376">
        <v>26.61</v>
      </c>
    </row>
    <row r="4749" spans="1:4">
      <c r="A4749" s="373">
        <v>9870</v>
      </c>
      <c r="B4749" s="374" t="s">
        <v>14013</v>
      </c>
      <c r="C4749" s="375" t="s">
        <v>733</v>
      </c>
      <c r="D4749" s="376">
        <v>103.02</v>
      </c>
    </row>
    <row r="4750" spans="1:4">
      <c r="A4750" s="373">
        <v>9867</v>
      </c>
      <c r="B4750" s="374" t="s">
        <v>14014</v>
      </c>
      <c r="C4750" s="375" t="s">
        <v>733</v>
      </c>
      <c r="D4750" s="376">
        <v>4.1399999999999997</v>
      </c>
    </row>
    <row r="4751" spans="1:4">
      <c r="A4751" s="373">
        <v>9868</v>
      </c>
      <c r="B4751" s="374" t="s">
        <v>14015</v>
      </c>
      <c r="C4751" s="375" t="s">
        <v>733</v>
      </c>
      <c r="D4751" s="376">
        <v>4.67</v>
      </c>
    </row>
    <row r="4752" spans="1:4">
      <c r="A4752" s="373">
        <v>9869</v>
      </c>
      <c r="B4752" s="374" t="s">
        <v>14016</v>
      </c>
      <c r="C4752" s="375" t="s">
        <v>733</v>
      </c>
      <c r="D4752" s="376">
        <v>10.08</v>
      </c>
    </row>
    <row r="4753" spans="1:4">
      <c r="A4753" s="373">
        <v>9874</v>
      </c>
      <c r="B4753" s="374" t="s">
        <v>14017</v>
      </c>
      <c r="C4753" s="375" t="s">
        <v>733</v>
      </c>
      <c r="D4753" s="376">
        <v>15.83</v>
      </c>
    </row>
    <row r="4754" spans="1:4">
      <c r="A4754" s="373">
        <v>9875</v>
      </c>
      <c r="B4754" s="374" t="s">
        <v>14018</v>
      </c>
      <c r="C4754" s="375" t="s">
        <v>733</v>
      </c>
      <c r="D4754" s="376">
        <v>17.36</v>
      </c>
    </row>
    <row r="4755" spans="1:4">
      <c r="A4755" s="373">
        <v>9873</v>
      </c>
      <c r="B4755" s="374" t="s">
        <v>14019</v>
      </c>
      <c r="C4755" s="375" t="s">
        <v>733</v>
      </c>
      <c r="D4755" s="376">
        <v>28.56</v>
      </c>
    </row>
    <row r="4756" spans="1:4">
      <c r="A4756" s="373">
        <v>9871</v>
      </c>
      <c r="B4756" s="374" t="s">
        <v>14020</v>
      </c>
      <c r="C4756" s="375" t="s">
        <v>733</v>
      </c>
      <c r="D4756" s="376">
        <v>47.32</v>
      </c>
    </row>
    <row r="4757" spans="1:4">
      <c r="A4757" s="373">
        <v>9872</v>
      </c>
      <c r="B4757" s="374" t="s">
        <v>14021</v>
      </c>
      <c r="C4757" s="375" t="s">
        <v>733</v>
      </c>
      <c r="D4757" s="376">
        <v>65.83</v>
      </c>
    </row>
    <row r="4758" spans="1:4">
      <c r="A4758" s="373">
        <v>7667</v>
      </c>
      <c r="B4758" s="374" t="s">
        <v>5045</v>
      </c>
      <c r="C4758" s="375" t="s">
        <v>733</v>
      </c>
      <c r="D4758" s="376">
        <v>3394.79</v>
      </c>
    </row>
    <row r="4759" spans="1:4">
      <c r="A4759" s="373">
        <v>7660</v>
      </c>
      <c r="B4759" s="374" t="s">
        <v>5046</v>
      </c>
      <c r="C4759" s="375" t="s">
        <v>733</v>
      </c>
      <c r="D4759" s="376">
        <v>4327.55</v>
      </c>
    </row>
    <row r="4760" spans="1:4">
      <c r="A4760" s="373">
        <v>7676</v>
      </c>
      <c r="B4760" s="374" t="s">
        <v>5047</v>
      </c>
      <c r="C4760" s="375" t="s">
        <v>733</v>
      </c>
      <c r="D4760" s="376">
        <v>4377.01</v>
      </c>
    </row>
    <row r="4761" spans="1:4">
      <c r="A4761" s="373">
        <v>12426</v>
      </c>
      <c r="B4761" s="374" t="s">
        <v>5048</v>
      </c>
      <c r="C4761" s="375" t="s">
        <v>731</v>
      </c>
      <c r="D4761" s="376">
        <v>47.61</v>
      </c>
    </row>
    <row r="4762" spans="1:4">
      <c r="A4762" s="373">
        <v>12425</v>
      </c>
      <c r="B4762" s="374" t="s">
        <v>5049</v>
      </c>
      <c r="C4762" s="375" t="s">
        <v>731</v>
      </c>
      <c r="D4762" s="376">
        <v>65.41</v>
      </c>
    </row>
    <row r="4763" spans="1:4">
      <c r="A4763" s="373">
        <v>12427</v>
      </c>
      <c r="B4763" s="374" t="s">
        <v>5050</v>
      </c>
      <c r="C4763" s="375" t="s">
        <v>731</v>
      </c>
      <c r="D4763" s="376">
        <v>271.51</v>
      </c>
    </row>
    <row r="4764" spans="1:4">
      <c r="A4764" s="373">
        <v>12428</v>
      </c>
      <c r="B4764" s="374" t="s">
        <v>5051</v>
      </c>
      <c r="C4764" s="375" t="s">
        <v>731</v>
      </c>
      <c r="D4764" s="376">
        <v>174.27</v>
      </c>
    </row>
    <row r="4765" spans="1:4">
      <c r="A4765" s="373">
        <v>12430</v>
      </c>
      <c r="B4765" s="374" t="s">
        <v>5052</v>
      </c>
      <c r="C4765" s="375" t="s">
        <v>731</v>
      </c>
      <c r="D4765" s="376">
        <v>58.37</v>
      </c>
    </row>
    <row r="4766" spans="1:4">
      <c r="A4766" s="373">
        <v>12429</v>
      </c>
      <c r="B4766" s="374" t="s">
        <v>5053</v>
      </c>
      <c r="C4766" s="375" t="s">
        <v>731</v>
      </c>
      <c r="D4766" s="376">
        <v>439.04</v>
      </c>
    </row>
    <row r="4767" spans="1:4">
      <c r="A4767" s="373">
        <v>12431</v>
      </c>
      <c r="B4767" s="374" t="s">
        <v>5054</v>
      </c>
      <c r="C4767" s="375" t="s">
        <v>731</v>
      </c>
      <c r="D4767" s="376">
        <v>747.17</v>
      </c>
    </row>
    <row r="4768" spans="1:4">
      <c r="A4768" s="373">
        <v>12432</v>
      </c>
      <c r="B4768" s="374" t="s">
        <v>5055</v>
      </c>
      <c r="C4768" s="375" t="s">
        <v>731</v>
      </c>
      <c r="D4768" s="376">
        <v>153.66999999999999</v>
      </c>
    </row>
    <row r="4769" spans="1:4">
      <c r="A4769" s="373">
        <v>12434</v>
      </c>
      <c r="B4769" s="374" t="s">
        <v>5056</v>
      </c>
      <c r="C4769" s="375" t="s">
        <v>731</v>
      </c>
      <c r="D4769" s="376">
        <v>50.07</v>
      </c>
    </row>
    <row r="4770" spans="1:4">
      <c r="A4770" s="373">
        <v>12433</v>
      </c>
      <c r="B4770" s="374" t="s">
        <v>5057</v>
      </c>
      <c r="C4770" s="375" t="s">
        <v>731</v>
      </c>
      <c r="D4770" s="376">
        <v>97.83</v>
      </c>
    </row>
    <row r="4771" spans="1:4">
      <c r="A4771" s="373">
        <v>12435</v>
      </c>
      <c r="B4771" s="374" t="s">
        <v>5058</v>
      </c>
      <c r="C4771" s="375" t="s">
        <v>731</v>
      </c>
      <c r="D4771" s="376">
        <v>302.75</v>
      </c>
    </row>
    <row r="4772" spans="1:4">
      <c r="A4772" s="373">
        <v>12437</v>
      </c>
      <c r="B4772" s="374" t="s">
        <v>5059</v>
      </c>
      <c r="C4772" s="375" t="s">
        <v>731</v>
      </c>
      <c r="D4772" s="376">
        <v>244.51</v>
      </c>
    </row>
    <row r="4773" spans="1:4">
      <c r="A4773" s="373">
        <v>12439</v>
      </c>
      <c r="B4773" s="374" t="s">
        <v>5060</v>
      </c>
      <c r="C4773" s="375" t="s">
        <v>731</v>
      </c>
      <c r="D4773" s="376">
        <v>78.47</v>
      </c>
    </row>
    <row r="4774" spans="1:4">
      <c r="A4774" s="373">
        <v>12438</v>
      </c>
      <c r="B4774" s="374" t="s">
        <v>5061</v>
      </c>
      <c r="C4774" s="375" t="s">
        <v>731</v>
      </c>
      <c r="D4774" s="376">
        <v>442.49</v>
      </c>
    </row>
    <row r="4775" spans="1:4">
      <c r="A4775" s="373">
        <v>12436</v>
      </c>
      <c r="B4775" s="374" t="s">
        <v>5062</v>
      </c>
      <c r="C4775" s="375" t="s">
        <v>731</v>
      </c>
      <c r="D4775" s="376">
        <v>558.95000000000005</v>
      </c>
    </row>
    <row r="4776" spans="1:4">
      <c r="A4776" s="373">
        <v>36357</v>
      </c>
      <c r="B4776" s="374" t="s">
        <v>5063</v>
      </c>
      <c r="C4776" s="375" t="s">
        <v>731</v>
      </c>
      <c r="D4776" s="376">
        <v>161.79</v>
      </c>
    </row>
    <row r="4777" spans="1:4">
      <c r="A4777" s="373">
        <v>12424</v>
      </c>
      <c r="B4777" s="374" t="s">
        <v>5064</v>
      </c>
      <c r="C4777" s="375" t="s">
        <v>731</v>
      </c>
      <c r="D4777" s="376">
        <v>100.72</v>
      </c>
    </row>
    <row r="4778" spans="1:4">
      <c r="A4778" s="373">
        <v>12440</v>
      </c>
      <c r="B4778" s="374" t="s">
        <v>5065</v>
      </c>
      <c r="C4778" s="375" t="s">
        <v>731</v>
      </c>
      <c r="D4778" s="376">
        <v>97.35</v>
      </c>
    </row>
    <row r="4779" spans="1:4">
      <c r="A4779" s="373">
        <v>9884</v>
      </c>
      <c r="B4779" s="374" t="s">
        <v>5066</v>
      </c>
      <c r="C4779" s="375" t="s">
        <v>731</v>
      </c>
      <c r="D4779" s="376">
        <v>72.62</v>
      </c>
    </row>
    <row r="4780" spans="1:4">
      <c r="A4780" s="373">
        <v>9888</v>
      </c>
      <c r="B4780" s="374" t="s">
        <v>5067</v>
      </c>
      <c r="C4780" s="375" t="s">
        <v>731</v>
      </c>
      <c r="D4780" s="376">
        <v>58.34</v>
      </c>
    </row>
    <row r="4781" spans="1:4">
      <c r="A4781" s="373">
        <v>9883</v>
      </c>
      <c r="B4781" s="374" t="s">
        <v>5068</v>
      </c>
      <c r="C4781" s="375" t="s">
        <v>731</v>
      </c>
      <c r="D4781" s="376">
        <v>25.46</v>
      </c>
    </row>
    <row r="4782" spans="1:4">
      <c r="A4782" s="373">
        <v>9886</v>
      </c>
      <c r="B4782" s="374" t="s">
        <v>5069</v>
      </c>
      <c r="C4782" s="375" t="s">
        <v>731</v>
      </c>
      <c r="D4782" s="376">
        <v>34.869999999999997</v>
      </c>
    </row>
    <row r="4783" spans="1:4">
      <c r="A4783" s="373">
        <v>9889</v>
      </c>
      <c r="B4783" s="374" t="s">
        <v>5070</v>
      </c>
      <c r="C4783" s="375" t="s">
        <v>731</v>
      </c>
      <c r="D4783" s="376">
        <v>176.67</v>
      </c>
    </row>
    <row r="4784" spans="1:4">
      <c r="A4784" s="373">
        <v>9887</v>
      </c>
      <c r="B4784" s="374" t="s">
        <v>5071</v>
      </c>
      <c r="C4784" s="375" t="s">
        <v>731</v>
      </c>
      <c r="D4784" s="376">
        <v>106.78</v>
      </c>
    </row>
    <row r="4785" spans="1:4">
      <c r="A4785" s="373">
        <v>9885</v>
      </c>
      <c r="B4785" s="374" t="s">
        <v>5072</v>
      </c>
      <c r="C4785" s="375" t="s">
        <v>731</v>
      </c>
      <c r="D4785" s="376">
        <v>33.71</v>
      </c>
    </row>
    <row r="4786" spans="1:4">
      <c r="A4786" s="373">
        <v>9890</v>
      </c>
      <c r="B4786" s="374" t="s">
        <v>5073</v>
      </c>
      <c r="C4786" s="375" t="s">
        <v>731</v>
      </c>
      <c r="D4786" s="376">
        <v>273.7</v>
      </c>
    </row>
    <row r="4787" spans="1:4">
      <c r="A4787" s="373">
        <v>9891</v>
      </c>
      <c r="B4787" s="374" t="s">
        <v>5074</v>
      </c>
      <c r="C4787" s="375" t="s">
        <v>731</v>
      </c>
      <c r="D4787" s="376">
        <v>384.23</v>
      </c>
    </row>
    <row r="4788" spans="1:4">
      <c r="A4788" s="373">
        <v>36313</v>
      </c>
      <c r="B4788" s="374" t="s">
        <v>14022</v>
      </c>
      <c r="C4788" s="375" t="s">
        <v>731</v>
      </c>
      <c r="D4788" s="376">
        <v>16.93</v>
      </c>
    </row>
    <row r="4789" spans="1:4">
      <c r="A4789" s="373">
        <v>36316</v>
      </c>
      <c r="B4789" s="374" t="s">
        <v>14023</v>
      </c>
      <c r="C4789" s="375" t="s">
        <v>731</v>
      </c>
      <c r="D4789" s="376">
        <v>26.37</v>
      </c>
    </row>
    <row r="4790" spans="1:4">
      <c r="A4790" s="373">
        <v>64</v>
      </c>
      <c r="B4790" s="374" t="s">
        <v>5075</v>
      </c>
      <c r="C4790" s="375" t="s">
        <v>731</v>
      </c>
      <c r="D4790" s="376">
        <v>5.31</v>
      </c>
    </row>
    <row r="4791" spans="1:4">
      <c r="A4791" s="373">
        <v>37423</v>
      </c>
      <c r="B4791" s="374" t="s">
        <v>5076</v>
      </c>
      <c r="C4791" s="375" t="s">
        <v>731</v>
      </c>
      <c r="D4791" s="376">
        <v>13.11</v>
      </c>
    </row>
    <row r="4792" spans="1:4">
      <c r="A4792" s="373">
        <v>9892</v>
      </c>
      <c r="B4792" s="374" t="s">
        <v>5077</v>
      </c>
      <c r="C4792" s="375" t="s">
        <v>731</v>
      </c>
      <c r="D4792" s="376">
        <v>7.58</v>
      </c>
    </row>
    <row r="4793" spans="1:4">
      <c r="A4793" s="373">
        <v>9901</v>
      </c>
      <c r="B4793" s="374" t="s">
        <v>5078</v>
      </c>
      <c r="C4793" s="375" t="s">
        <v>731</v>
      </c>
      <c r="D4793" s="376">
        <v>36.67</v>
      </c>
    </row>
    <row r="4794" spans="1:4">
      <c r="A4794" s="373">
        <v>9900</v>
      </c>
      <c r="B4794" s="374" t="s">
        <v>5079</v>
      </c>
      <c r="C4794" s="375" t="s">
        <v>731</v>
      </c>
      <c r="D4794" s="376">
        <v>21.25</v>
      </c>
    </row>
    <row r="4795" spans="1:4">
      <c r="A4795" s="373">
        <v>9899</v>
      </c>
      <c r="B4795" s="374" t="s">
        <v>5080</v>
      </c>
      <c r="C4795" s="375" t="s">
        <v>731</v>
      </c>
      <c r="D4795" s="376">
        <v>9.5299999999999994</v>
      </c>
    </row>
    <row r="4796" spans="1:4">
      <c r="A4796" s="373">
        <v>9908</v>
      </c>
      <c r="B4796" s="374" t="s">
        <v>5081</v>
      </c>
      <c r="C4796" s="375" t="s">
        <v>731</v>
      </c>
      <c r="D4796" s="376">
        <v>428.31</v>
      </c>
    </row>
    <row r="4797" spans="1:4">
      <c r="A4797" s="373">
        <v>9905</v>
      </c>
      <c r="B4797" s="374" t="s">
        <v>5082</v>
      </c>
      <c r="C4797" s="375" t="s">
        <v>731</v>
      </c>
      <c r="D4797" s="376">
        <v>7.45</v>
      </c>
    </row>
    <row r="4798" spans="1:4">
      <c r="A4798" s="373">
        <v>9906</v>
      </c>
      <c r="B4798" s="374" t="s">
        <v>5083</v>
      </c>
      <c r="C4798" s="375" t="s">
        <v>731</v>
      </c>
      <c r="D4798" s="376">
        <v>8.98</v>
      </c>
    </row>
    <row r="4799" spans="1:4">
      <c r="A4799" s="373">
        <v>9895</v>
      </c>
      <c r="B4799" s="374" t="s">
        <v>5084</v>
      </c>
      <c r="C4799" s="375" t="s">
        <v>731</v>
      </c>
      <c r="D4799" s="376">
        <v>15.13</v>
      </c>
    </row>
    <row r="4800" spans="1:4">
      <c r="A4800" s="373">
        <v>9894</v>
      </c>
      <c r="B4800" s="374" t="s">
        <v>5085</v>
      </c>
      <c r="C4800" s="375" t="s">
        <v>731</v>
      </c>
      <c r="D4800" s="376">
        <v>29.1</v>
      </c>
    </row>
    <row r="4801" spans="1:4">
      <c r="A4801" s="373">
        <v>9897</v>
      </c>
      <c r="B4801" s="374" t="s">
        <v>5086</v>
      </c>
      <c r="C4801" s="375" t="s">
        <v>731</v>
      </c>
      <c r="D4801" s="376">
        <v>31.07</v>
      </c>
    </row>
    <row r="4802" spans="1:4">
      <c r="A4802" s="373">
        <v>9910</v>
      </c>
      <c r="B4802" s="374" t="s">
        <v>5087</v>
      </c>
      <c r="C4802" s="375" t="s">
        <v>731</v>
      </c>
      <c r="D4802" s="376">
        <v>80.849999999999994</v>
      </c>
    </row>
    <row r="4803" spans="1:4">
      <c r="A4803" s="373">
        <v>9909</v>
      </c>
      <c r="B4803" s="374" t="s">
        <v>5088</v>
      </c>
      <c r="C4803" s="375" t="s">
        <v>731</v>
      </c>
      <c r="D4803" s="376">
        <v>164.65</v>
      </c>
    </row>
    <row r="4804" spans="1:4">
      <c r="A4804" s="373">
        <v>9907</v>
      </c>
      <c r="B4804" s="374" t="s">
        <v>5089</v>
      </c>
      <c r="C4804" s="375" t="s">
        <v>731</v>
      </c>
      <c r="D4804" s="376">
        <v>194.4</v>
      </c>
    </row>
    <row r="4805" spans="1:4" ht="30">
      <c r="A4805" s="373">
        <v>20973</v>
      </c>
      <c r="B4805" s="374" t="s">
        <v>5090</v>
      </c>
      <c r="C4805" s="375" t="s">
        <v>731</v>
      </c>
      <c r="D4805" s="376">
        <v>153.1</v>
      </c>
    </row>
    <row r="4806" spans="1:4" ht="30">
      <c r="A4806" s="373">
        <v>20974</v>
      </c>
      <c r="B4806" s="374" t="s">
        <v>5091</v>
      </c>
      <c r="C4806" s="375" t="s">
        <v>731</v>
      </c>
      <c r="D4806" s="376">
        <v>219.04</v>
      </c>
    </row>
    <row r="4807" spans="1:4">
      <c r="A4807" s="373">
        <v>37989</v>
      </c>
      <c r="B4807" s="374" t="s">
        <v>5092</v>
      </c>
      <c r="C4807" s="375" t="s">
        <v>731</v>
      </c>
      <c r="D4807" s="376">
        <v>15.87</v>
      </c>
    </row>
    <row r="4808" spans="1:4">
      <c r="A4808" s="373">
        <v>37990</v>
      </c>
      <c r="B4808" s="374" t="s">
        <v>5093</v>
      </c>
      <c r="C4808" s="375" t="s">
        <v>731</v>
      </c>
      <c r="D4808" s="376">
        <v>17.5</v>
      </c>
    </row>
    <row r="4809" spans="1:4">
      <c r="A4809" s="373">
        <v>37991</v>
      </c>
      <c r="B4809" s="374" t="s">
        <v>5094</v>
      </c>
      <c r="C4809" s="375" t="s">
        <v>731</v>
      </c>
      <c r="D4809" s="376">
        <v>23.29</v>
      </c>
    </row>
    <row r="4810" spans="1:4">
      <c r="A4810" s="373">
        <v>37992</v>
      </c>
      <c r="B4810" s="374" t="s">
        <v>5095</v>
      </c>
      <c r="C4810" s="375" t="s">
        <v>731</v>
      </c>
      <c r="D4810" s="376">
        <v>36.14</v>
      </c>
    </row>
    <row r="4811" spans="1:4">
      <c r="A4811" s="373">
        <v>37993</v>
      </c>
      <c r="B4811" s="374" t="s">
        <v>5096</v>
      </c>
      <c r="C4811" s="375" t="s">
        <v>731</v>
      </c>
      <c r="D4811" s="376">
        <v>54.84</v>
      </c>
    </row>
    <row r="4812" spans="1:4">
      <c r="A4812" s="373">
        <v>37994</v>
      </c>
      <c r="B4812" s="374" t="s">
        <v>5097</v>
      </c>
      <c r="C4812" s="375" t="s">
        <v>731</v>
      </c>
      <c r="D4812" s="376">
        <v>130.59</v>
      </c>
    </row>
    <row r="4813" spans="1:4">
      <c r="A4813" s="373">
        <v>37995</v>
      </c>
      <c r="B4813" s="374" t="s">
        <v>5098</v>
      </c>
      <c r="C4813" s="375" t="s">
        <v>731</v>
      </c>
      <c r="D4813" s="376">
        <v>170.22</v>
      </c>
    </row>
    <row r="4814" spans="1:4">
      <c r="A4814" s="373">
        <v>37996</v>
      </c>
      <c r="B4814" s="374" t="s">
        <v>5099</v>
      </c>
      <c r="C4814" s="375" t="s">
        <v>731</v>
      </c>
      <c r="D4814" s="376">
        <v>259.19</v>
      </c>
    </row>
    <row r="4815" spans="1:4">
      <c r="A4815" s="373">
        <v>13883</v>
      </c>
      <c r="B4815" s="374" t="s">
        <v>5100</v>
      </c>
      <c r="C4815" s="375" t="s">
        <v>731</v>
      </c>
      <c r="D4815" s="376">
        <v>124216.22</v>
      </c>
    </row>
    <row r="4816" spans="1:4">
      <c r="A4816" s="373">
        <v>38604</v>
      </c>
      <c r="B4816" s="374" t="s">
        <v>5101</v>
      </c>
      <c r="C4816" s="375" t="s">
        <v>731</v>
      </c>
      <c r="D4816" s="376">
        <v>154709.66</v>
      </c>
    </row>
    <row r="4817" spans="1:4" ht="30">
      <c r="A4817" s="373">
        <v>10601</v>
      </c>
      <c r="B4817" s="374" t="s">
        <v>5102</v>
      </c>
      <c r="C4817" s="375" t="s">
        <v>731</v>
      </c>
      <c r="D4817" s="376">
        <v>3009411.44</v>
      </c>
    </row>
    <row r="4818" spans="1:4">
      <c r="A4818" s="373">
        <v>44469</v>
      </c>
      <c r="B4818" s="374" t="s">
        <v>5103</v>
      </c>
      <c r="C4818" s="375" t="s">
        <v>731</v>
      </c>
      <c r="D4818" s="376">
        <v>7923674.1100000003</v>
      </c>
    </row>
    <row r="4819" spans="1:4">
      <c r="A4819" s="373">
        <v>13894</v>
      </c>
      <c r="B4819" s="374" t="s">
        <v>5104</v>
      </c>
      <c r="C4819" s="375" t="s">
        <v>731</v>
      </c>
      <c r="D4819" s="376">
        <v>392649.25</v>
      </c>
    </row>
    <row r="4820" spans="1:4">
      <c r="A4820" s="373">
        <v>13895</v>
      </c>
      <c r="B4820" s="374" t="s">
        <v>5105</v>
      </c>
      <c r="C4820" s="375" t="s">
        <v>731</v>
      </c>
      <c r="D4820" s="376">
        <v>527982.35</v>
      </c>
    </row>
    <row r="4821" spans="1:4">
      <c r="A4821" s="373">
        <v>13892</v>
      </c>
      <c r="B4821" s="374" t="s">
        <v>5106</v>
      </c>
      <c r="C4821" s="375" t="s">
        <v>731</v>
      </c>
      <c r="D4821" s="376">
        <v>647029.46</v>
      </c>
    </row>
    <row r="4822" spans="1:4">
      <c r="A4822" s="373">
        <v>9914</v>
      </c>
      <c r="B4822" s="374" t="s">
        <v>5107</v>
      </c>
      <c r="C4822" s="375" t="s">
        <v>731</v>
      </c>
      <c r="D4822" s="376">
        <v>700000</v>
      </c>
    </row>
    <row r="4823" spans="1:4" ht="45">
      <c r="A4823" s="373">
        <v>36485</v>
      </c>
      <c r="B4823" s="374" t="s">
        <v>5108</v>
      </c>
      <c r="C4823" s="375" t="s">
        <v>731</v>
      </c>
      <c r="D4823" s="376">
        <v>608840.39</v>
      </c>
    </row>
    <row r="4824" spans="1:4" ht="30">
      <c r="A4824" s="373">
        <v>9912</v>
      </c>
      <c r="B4824" s="374" t="s">
        <v>5109</v>
      </c>
      <c r="C4824" s="375" t="s">
        <v>731</v>
      </c>
      <c r="D4824" s="376">
        <v>2450000</v>
      </c>
    </row>
    <row r="4825" spans="1:4" ht="30">
      <c r="A4825" s="373">
        <v>9921</v>
      </c>
      <c r="B4825" s="374" t="s">
        <v>5110</v>
      </c>
      <c r="C4825" s="375" t="s">
        <v>731</v>
      </c>
      <c r="D4825" s="376">
        <v>1263825.8799999999</v>
      </c>
    </row>
    <row r="4826" spans="1:4" ht="30">
      <c r="A4826" s="373">
        <v>21112</v>
      </c>
      <c r="B4826" s="374" t="s">
        <v>5111</v>
      </c>
      <c r="C4826" s="375" t="s">
        <v>731</v>
      </c>
      <c r="D4826" s="376">
        <v>232.45</v>
      </c>
    </row>
    <row r="4827" spans="1:4">
      <c r="A4827" s="373">
        <v>10228</v>
      </c>
      <c r="B4827" s="374" t="s">
        <v>5112</v>
      </c>
      <c r="C4827" s="375" t="s">
        <v>731</v>
      </c>
      <c r="D4827" s="376">
        <v>270.04000000000002</v>
      </c>
    </row>
    <row r="4828" spans="1:4">
      <c r="A4828" s="373">
        <v>11781</v>
      </c>
      <c r="B4828" s="374" t="s">
        <v>5113</v>
      </c>
      <c r="C4828" s="375" t="s">
        <v>731</v>
      </c>
      <c r="D4828" s="376">
        <v>218.76</v>
      </c>
    </row>
    <row r="4829" spans="1:4" ht="30">
      <c r="A4829" s="373">
        <v>37588</v>
      </c>
      <c r="B4829" s="374" t="s">
        <v>5114</v>
      </c>
      <c r="C4829" s="375" t="s">
        <v>731</v>
      </c>
      <c r="D4829" s="376">
        <v>118.22</v>
      </c>
    </row>
    <row r="4830" spans="1:4">
      <c r="A4830" s="373">
        <v>11746</v>
      </c>
      <c r="B4830" s="374" t="s">
        <v>5115</v>
      </c>
      <c r="C4830" s="375" t="s">
        <v>731</v>
      </c>
      <c r="D4830" s="376">
        <v>78.069999999999993</v>
      </c>
    </row>
    <row r="4831" spans="1:4">
      <c r="A4831" s="373">
        <v>11751</v>
      </c>
      <c r="B4831" s="374" t="s">
        <v>5116</v>
      </c>
      <c r="C4831" s="375" t="s">
        <v>731</v>
      </c>
      <c r="D4831" s="376">
        <v>140.21</v>
      </c>
    </row>
    <row r="4832" spans="1:4">
      <c r="A4832" s="373">
        <v>11750</v>
      </c>
      <c r="B4832" s="374" t="s">
        <v>5117</v>
      </c>
      <c r="C4832" s="375" t="s">
        <v>731</v>
      </c>
      <c r="D4832" s="376">
        <v>116.36</v>
      </c>
    </row>
    <row r="4833" spans="1:4">
      <c r="A4833" s="373">
        <v>11748</v>
      </c>
      <c r="B4833" s="374" t="s">
        <v>5118</v>
      </c>
      <c r="C4833" s="375" t="s">
        <v>731</v>
      </c>
      <c r="D4833" s="376">
        <v>50.1</v>
      </c>
    </row>
    <row r="4834" spans="1:4">
      <c r="A4834" s="373">
        <v>11747</v>
      </c>
      <c r="B4834" s="374" t="s">
        <v>5119</v>
      </c>
      <c r="C4834" s="375" t="s">
        <v>731</v>
      </c>
      <c r="D4834" s="376">
        <v>216.21</v>
      </c>
    </row>
    <row r="4835" spans="1:4">
      <c r="A4835" s="373">
        <v>11749</v>
      </c>
      <c r="B4835" s="374" t="s">
        <v>5120</v>
      </c>
      <c r="C4835" s="375" t="s">
        <v>731</v>
      </c>
      <c r="D4835" s="376">
        <v>57.82</v>
      </c>
    </row>
    <row r="4836" spans="1:4" ht="30">
      <c r="A4836" s="373">
        <v>10236</v>
      </c>
      <c r="B4836" s="374" t="s">
        <v>5121</v>
      </c>
      <c r="C4836" s="375" t="s">
        <v>731</v>
      </c>
      <c r="D4836" s="376">
        <v>100.64</v>
      </c>
    </row>
    <row r="4837" spans="1:4" ht="30">
      <c r="A4837" s="373">
        <v>10233</v>
      </c>
      <c r="B4837" s="374" t="s">
        <v>5122</v>
      </c>
      <c r="C4837" s="375" t="s">
        <v>731</v>
      </c>
      <c r="D4837" s="376">
        <v>94.31</v>
      </c>
    </row>
    <row r="4838" spans="1:4" ht="30">
      <c r="A4838" s="373">
        <v>10234</v>
      </c>
      <c r="B4838" s="374" t="s">
        <v>5123</v>
      </c>
      <c r="C4838" s="375" t="s">
        <v>731</v>
      </c>
      <c r="D4838" s="376">
        <v>59.41</v>
      </c>
    </row>
    <row r="4839" spans="1:4" ht="30">
      <c r="A4839" s="373">
        <v>10231</v>
      </c>
      <c r="B4839" s="374" t="s">
        <v>5124</v>
      </c>
      <c r="C4839" s="375" t="s">
        <v>731</v>
      </c>
      <c r="D4839" s="376">
        <v>272.44</v>
      </c>
    </row>
    <row r="4840" spans="1:4" ht="30">
      <c r="A4840" s="373">
        <v>10232</v>
      </c>
      <c r="B4840" s="374" t="s">
        <v>5125</v>
      </c>
      <c r="C4840" s="375" t="s">
        <v>731</v>
      </c>
      <c r="D4840" s="376">
        <v>152.44999999999999</v>
      </c>
    </row>
    <row r="4841" spans="1:4" ht="30">
      <c r="A4841" s="373">
        <v>10229</v>
      </c>
      <c r="B4841" s="374" t="s">
        <v>5126</v>
      </c>
      <c r="C4841" s="375" t="s">
        <v>731</v>
      </c>
      <c r="D4841" s="376">
        <v>53.73</v>
      </c>
    </row>
    <row r="4842" spans="1:4" ht="30">
      <c r="A4842" s="373">
        <v>10235</v>
      </c>
      <c r="B4842" s="374" t="s">
        <v>5127</v>
      </c>
      <c r="C4842" s="375" t="s">
        <v>731</v>
      </c>
      <c r="D4842" s="376">
        <v>373.49</v>
      </c>
    </row>
    <row r="4843" spans="1:4" ht="30">
      <c r="A4843" s="373">
        <v>10230</v>
      </c>
      <c r="B4843" s="374" t="s">
        <v>5128</v>
      </c>
      <c r="C4843" s="375" t="s">
        <v>731</v>
      </c>
      <c r="D4843" s="376">
        <v>657.3</v>
      </c>
    </row>
    <row r="4844" spans="1:4" ht="30">
      <c r="A4844" s="373">
        <v>10409</v>
      </c>
      <c r="B4844" s="374" t="s">
        <v>5129</v>
      </c>
      <c r="C4844" s="375" t="s">
        <v>731</v>
      </c>
      <c r="D4844" s="376">
        <v>195.28</v>
      </c>
    </row>
    <row r="4845" spans="1:4" ht="30">
      <c r="A4845" s="373">
        <v>10411</v>
      </c>
      <c r="B4845" s="374" t="s">
        <v>5130</v>
      </c>
      <c r="C4845" s="375" t="s">
        <v>731</v>
      </c>
      <c r="D4845" s="376">
        <v>174.73</v>
      </c>
    </row>
    <row r="4846" spans="1:4" ht="30">
      <c r="A4846" s="373">
        <v>10404</v>
      </c>
      <c r="B4846" s="374" t="s">
        <v>5131</v>
      </c>
      <c r="C4846" s="375" t="s">
        <v>731</v>
      </c>
      <c r="D4846" s="376">
        <v>70.86</v>
      </c>
    </row>
    <row r="4847" spans="1:4" ht="30">
      <c r="A4847" s="373">
        <v>10410</v>
      </c>
      <c r="B4847" s="374" t="s">
        <v>5132</v>
      </c>
      <c r="C4847" s="375" t="s">
        <v>731</v>
      </c>
      <c r="D4847" s="376">
        <v>116.72</v>
      </c>
    </row>
    <row r="4848" spans="1:4" ht="30">
      <c r="A4848" s="373">
        <v>10405</v>
      </c>
      <c r="B4848" s="374" t="s">
        <v>5133</v>
      </c>
      <c r="C4848" s="375" t="s">
        <v>731</v>
      </c>
      <c r="D4848" s="376">
        <v>391.24</v>
      </c>
    </row>
    <row r="4849" spans="1:4" ht="30">
      <c r="A4849" s="373">
        <v>10408</v>
      </c>
      <c r="B4849" s="374" t="s">
        <v>5134</v>
      </c>
      <c r="C4849" s="375" t="s">
        <v>731</v>
      </c>
      <c r="D4849" s="376">
        <v>273.58</v>
      </c>
    </row>
    <row r="4850" spans="1:4" ht="30">
      <c r="A4850" s="373">
        <v>10412</v>
      </c>
      <c r="B4850" s="374" t="s">
        <v>5135</v>
      </c>
      <c r="C4850" s="375" t="s">
        <v>731</v>
      </c>
      <c r="D4850" s="376">
        <v>85.88</v>
      </c>
    </row>
    <row r="4851" spans="1:4" ht="30">
      <c r="A4851" s="373">
        <v>10406</v>
      </c>
      <c r="B4851" s="374" t="s">
        <v>5136</v>
      </c>
      <c r="C4851" s="375" t="s">
        <v>731</v>
      </c>
      <c r="D4851" s="376">
        <v>540.38</v>
      </c>
    </row>
    <row r="4852" spans="1:4" ht="30">
      <c r="A4852" s="373">
        <v>10407</v>
      </c>
      <c r="B4852" s="374" t="s">
        <v>5137</v>
      </c>
      <c r="C4852" s="375" t="s">
        <v>731</v>
      </c>
      <c r="D4852" s="376">
        <v>838.13</v>
      </c>
    </row>
    <row r="4853" spans="1:4" ht="30">
      <c r="A4853" s="373">
        <v>10416</v>
      </c>
      <c r="B4853" s="374" t="s">
        <v>5138</v>
      </c>
      <c r="C4853" s="375" t="s">
        <v>731</v>
      </c>
      <c r="D4853" s="376">
        <v>103.96</v>
      </c>
    </row>
    <row r="4854" spans="1:4" ht="30">
      <c r="A4854" s="373">
        <v>10419</v>
      </c>
      <c r="B4854" s="374" t="s">
        <v>5139</v>
      </c>
      <c r="C4854" s="375" t="s">
        <v>731</v>
      </c>
      <c r="D4854" s="376">
        <v>90.24</v>
      </c>
    </row>
    <row r="4855" spans="1:4" ht="30">
      <c r="A4855" s="373">
        <v>21092</v>
      </c>
      <c r="B4855" s="374" t="s">
        <v>5140</v>
      </c>
      <c r="C4855" s="375" t="s">
        <v>731</v>
      </c>
      <c r="D4855" s="376">
        <v>51.59</v>
      </c>
    </row>
    <row r="4856" spans="1:4">
      <c r="A4856" s="373">
        <v>10418</v>
      </c>
      <c r="B4856" s="374" t="s">
        <v>5141</v>
      </c>
      <c r="C4856" s="375" t="s">
        <v>731</v>
      </c>
      <c r="D4856" s="376">
        <v>60.15</v>
      </c>
    </row>
    <row r="4857" spans="1:4" ht="30">
      <c r="A4857" s="373">
        <v>12657</v>
      </c>
      <c r="B4857" s="374" t="s">
        <v>5142</v>
      </c>
      <c r="C4857" s="375" t="s">
        <v>731</v>
      </c>
      <c r="D4857" s="376">
        <v>242.72</v>
      </c>
    </row>
    <row r="4858" spans="1:4">
      <c r="A4858" s="373">
        <v>10417</v>
      </c>
      <c r="B4858" s="374" t="s">
        <v>5143</v>
      </c>
      <c r="C4858" s="375" t="s">
        <v>731</v>
      </c>
      <c r="D4858" s="376">
        <v>151.47</v>
      </c>
    </row>
    <row r="4859" spans="1:4" ht="30">
      <c r="A4859" s="373">
        <v>10413</v>
      </c>
      <c r="B4859" s="374" t="s">
        <v>5144</v>
      </c>
      <c r="C4859" s="375" t="s">
        <v>731</v>
      </c>
      <c r="D4859" s="376">
        <v>55.05</v>
      </c>
    </row>
    <row r="4860" spans="1:4">
      <c r="A4860" s="373">
        <v>10414</v>
      </c>
      <c r="B4860" s="374" t="s">
        <v>5145</v>
      </c>
      <c r="C4860" s="375" t="s">
        <v>731</v>
      </c>
      <c r="D4860" s="376">
        <v>331.46</v>
      </c>
    </row>
    <row r="4861" spans="1:4">
      <c r="A4861" s="373">
        <v>10415</v>
      </c>
      <c r="B4861" s="374" t="s">
        <v>5146</v>
      </c>
      <c r="C4861" s="375" t="s">
        <v>731</v>
      </c>
      <c r="D4861" s="376">
        <v>575.26</v>
      </c>
    </row>
    <row r="4862" spans="1:4">
      <c r="A4862" s="373">
        <v>38643</v>
      </c>
      <c r="B4862" s="374" t="s">
        <v>5147</v>
      </c>
      <c r="C4862" s="375" t="s">
        <v>731</v>
      </c>
      <c r="D4862" s="376">
        <v>93.94</v>
      </c>
    </row>
    <row r="4863" spans="1:4">
      <c r="A4863" s="373">
        <v>6157</v>
      </c>
      <c r="B4863" s="374" t="s">
        <v>5148</v>
      </c>
      <c r="C4863" s="375" t="s">
        <v>731</v>
      </c>
      <c r="D4863" s="376">
        <v>128.34</v>
      </c>
    </row>
    <row r="4864" spans="1:4">
      <c r="A4864" s="373">
        <v>6158</v>
      </c>
      <c r="B4864" s="374" t="s">
        <v>5149</v>
      </c>
      <c r="C4864" s="375" t="s">
        <v>731</v>
      </c>
      <c r="D4864" s="376">
        <v>7.81</v>
      </c>
    </row>
    <row r="4865" spans="1:4">
      <c r="A4865" s="373">
        <v>6153</v>
      </c>
      <c r="B4865" s="374" t="s">
        <v>5150</v>
      </c>
      <c r="C4865" s="375" t="s">
        <v>731</v>
      </c>
      <c r="D4865" s="376">
        <v>5.38</v>
      </c>
    </row>
    <row r="4866" spans="1:4">
      <c r="A4866" s="373">
        <v>6156</v>
      </c>
      <c r="B4866" s="374" t="s">
        <v>5151</v>
      </c>
      <c r="C4866" s="375" t="s">
        <v>731</v>
      </c>
      <c r="D4866" s="376">
        <v>6.7</v>
      </c>
    </row>
    <row r="4867" spans="1:4">
      <c r="A4867" s="373">
        <v>6154</v>
      </c>
      <c r="B4867" s="374" t="s">
        <v>5152</v>
      </c>
      <c r="C4867" s="375" t="s">
        <v>731</v>
      </c>
      <c r="D4867" s="376">
        <v>9.56</v>
      </c>
    </row>
    <row r="4868" spans="1:4" ht="30">
      <c r="A4868" s="373">
        <v>6155</v>
      </c>
      <c r="B4868" s="374" t="s">
        <v>5153</v>
      </c>
      <c r="C4868" s="375" t="s">
        <v>731</v>
      </c>
      <c r="D4868" s="376">
        <v>22.01</v>
      </c>
    </row>
    <row r="4869" spans="1:4" ht="30">
      <c r="A4869" s="373">
        <v>43595</v>
      </c>
      <c r="B4869" s="374" t="s">
        <v>5154</v>
      </c>
      <c r="C4869" s="375" t="s">
        <v>731</v>
      </c>
      <c r="D4869" s="376">
        <v>18.61</v>
      </c>
    </row>
    <row r="4870" spans="1:4" ht="30">
      <c r="A4870" s="373">
        <v>43596</v>
      </c>
      <c r="B4870" s="374" t="s">
        <v>5155</v>
      </c>
      <c r="C4870" s="375" t="s">
        <v>731</v>
      </c>
      <c r="D4870" s="376">
        <v>21.51</v>
      </c>
    </row>
    <row r="4871" spans="1:4">
      <c r="A4871" s="373">
        <v>38108</v>
      </c>
      <c r="B4871" s="374" t="s">
        <v>5156</v>
      </c>
      <c r="C4871" s="375" t="s">
        <v>731</v>
      </c>
      <c r="D4871" s="376">
        <v>55.78</v>
      </c>
    </row>
    <row r="4872" spans="1:4" ht="30">
      <c r="A4872" s="373">
        <v>38087</v>
      </c>
      <c r="B4872" s="374" t="s">
        <v>5157</v>
      </c>
      <c r="C4872" s="375" t="s">
        <v>731</v>
      </c>
      <c r="D4872" s="376">
        <v>71.739999999999995</v>
      </c>
    </row>
    <row r="4873" spans="1:4">
      <c r="A4873" s="373">
        <v>38109</v>
      </c>
      <c r="B4873" s="374" t="s">
        <v>5158</v>
      </c>
      <c r="C4873" s="375" t="s">
        <v>731</v>
      </c>
      <c r="D4873" s="376">
        <v>89.14</v>
      </c>
    </row>
    <row r="4874" spans="1:4" ht="30">
      <c r="A4874" s="373">
        <v>38088</v>
      </c>
      <c r="B4874" s="374" t="s">
        <v>5159</v>
      </c>
      <c r="C4874" s="375" t="s">
        <v>731</v>
      </c>
      <c r="D4874" s="376">
        <v>93.73</v>
      </c>
    </row>
    <row r="4875" spans="1:4">
      <c r="A4875" s="373">
        <v>38110</v>
      </c>
      <c r="B4875" s="374" t="s">
        <v>5160</v>
      </c>
      <c r="C4875" s="375" t="s">
        <v>731</v>
      </c>
      <c r="D4875" s="376">
        <v>34.29</v>
      </c>
    </row>
    <row r="4876" spans="1:4" ht="45">
      <c r="A4876" s="373">
        <v>38089</v>
      </c>
      <c r="B4876" s="374" t="s">
        <v>5161</v>
      </c>
      <c r="C4876" s="375" t="s">
        <v>731</v>
      </c>
      <c r="D4876" s="376">
        <v>59.75</v>
      </c>
    </row>
    <row r="4877" spans="1:4">
      <c r="A4877" s="373">
        <v>38111</v>
      </c>
      <c r="B4877" s="374" t="s">
        <v>5162</v>
      </c>
      <c r="C4877" s="375" t="s">
        <v>731</v>
      </c>
      <c r="D4877" s="376">
        <v>38.35</v>
      </c>
    </row>
    <row r="4878" spans="1:4" ht="45">
      <c r="A4878" s="373">
        <v>38090</v>
      </c>
      <c r="B4878" s="374" t="s">
        <v>5163</v>
      </c>
      <c r="C4878" s="375" t="s">
        <v>731</v>
      </c>
      <c r="D4878" s="376">
        <v>61.76</v>
      </c>
    </row>
    <row r="4879" spans="1:4" ht="30">
      <c r="A4879" s="373">
        <v>13726</v>
      </c>
      <c r="B4879" s="374" t="s">
        <v>5164</v>
      </c>
      <c r="C4879" s="375" t="s">
        <v>731</v>
      </c>
      <c r="D4879" s="376">
        <v>84756.03</v>
      </c>
    </row>
    <row r="4880" spans="1:4">
      <c r="A4880" s="373">
        <v>38400</v>
      </c>
      <c r="B4880" s="374" t="s">
        <v>5165</v>
      </c>
      <c r="C4880" s="375" t="s">
        <v>731</v>
      </c>
      <c r="D4880" s="376">
        <v>22.57</v>
      </c>
    </row>
    <row r="4881" spans="1:4" ht="30">
      <c r="A4881" s="373">
        <v>12627</v>
      </c>
      <c r="B4881" s="374" t="s">
        <v>5166</v>
      </c>
      <c r="C4881" s="375" t="s">
        <v>731</v>
      </c>
      <c r="D4881" s="376">
        <v>1.47</v>
      </c>
    </row>
    <row r="4882" spans="1:4">
      <c r="A4882" s="373">
        <v>39996</v>
      </c>
      <c r="B4882" s="374" t="s">
        <v>5167</v>
      </c>
      <c r="C4882" s="375" t="s">
        <v>733</v>
      </c>
      <c r="D4882" s="376">
        <v>4.63</v>
      </c>
    </row>
    <row r="4883" spans="1:4" ht="30">
      <c r="A4883" s="373">
        <v>10478</v>
      </c>
      <c r="B4883" s="374" t="s">
        <v>5168</v>
      </c>
      <c r="C4883" s="375" t="s">
        <v>781</v>
      </c>
      <c r="D4883" s="376">
        <v>36.39</v>
      </c>
    </row>
    <row r="4884" spans="1:4" ht="30">
      <c r="A4884" s="373">
        <v>10481</v>
      </c>
      <c r="B4884" s="374" t="s">
        <v>5169</v>
      </c>
      <c r="C4884" s="375" t="s">
        <v>781</v>
      </c>
      <c r="D4884" s="376">
        <v>32.36</v>
      </c>
    </row>
    <row r="4885" spans="1:4">
      <c r="A4885" s="373">
        <v>10475</v>
      </c>
      <c r="B4885" s="374" t="s">
        <v>5170</v>
      </c>
      <c r="C4885" s="375" t="s">
        <v>781</v>
      </c>
      <c r="D4885" s="376">
        <v>31.31</v>
      </c>
    </row>
    <row r="4886" spans="1:4">
      <c r="A4886" s="373">
        <v>4031</v>
      </c>
      <c r="B4886" s="374" t="s">
        <v>5171</v>
      </c>
      <c r="C4886" s="375" t="s">
        <v>732</v>
      </c>
      <c r="D4886" s="376">
        <v>34.64</v>
      </c>
    </row>
    <row r="4887" spans="1:4">
      <c r="A4887" s="373">
        <v>4030</v>
      </c>
      <c r="B4887" s="374" t="s">
        <v>5172</v>
      </c>
      <c r="C4887" s="375" t="s">
        <v>732</v>
      </c>
      <c r="D4887" s="376">
        <v>7.37</v>
      </c>
    </row>
    <row r="4888" spans="1:4">
      <c r="A4888" s="373">
        <v>39399</v>
      </c>
      <c r="B4888" s="374" t="s">
        <v>5173</v>
      </c>
      <c r="C4888" s="375" t="s">
        <v>731</v>
      </c>
      <c r="D4888" s="376">
        <v>1486.74</v>
      </c>
    </row>
    <row r="4889" spans="1:4">
      <c r="A4889" s="373">
        <v>39400</v>
      </c>
      <c r="B4889" s="374" t="s">
        <v>5174</v>
      </c>
      <c r="C4889" s="375" t="s">
        <v>731</v>
      </c>
      <c r="D4889" s="376">
        <v>1616.02</v>
      </c>
    </row>
    <row r="4890" spans="1:4">
      <c r="A4890" s="373">
        <v>39401</v>
      </c>
      <c r="B4890" s="374" t="s">
        <v>5175</v>
      </c>
      <c r="C4890" s="375" t="s">
        <v>731</v>
      </c>
      <c r="D4890" s="376">
        <v>1812.78</v>
      </c>
    </row>
    <row r="4891" spans="1:4" ht="30">
      <c r="A4891" s="373">
        <v>11652</v>
      </c>
      <c r="B4891" s="374" t="s">
        <v>5176</v>
      </c>
      <c r="C4891" s="375" t="s">
        <v>731</v>
      </c>
      <c r="D4891" s="376">
        <v>3900</v>
      </c>
    </row>
    <row r="4892" spans="1:4" ht="30">
      <c r="A4892" s="373">
        <v>13896</v>
      </c>
      <c r="B4892" s="374" t="s">
        <v>5177</v>
      </c>
      <c r="C4892" s="375" t="s">
        <v>731</v>
      </c>
      <c r="D4892" s="376">
        <v>3498.64</v>
      </c>
    </row>
    <row r="4893" spans="1:4" ht="30">
      <c r="A4893" s="373">
        <v>13475</v>
      </c>
      <c r="B4893" s="374" t="s">
        <v>5178</v>
      </c>
      <c r="C4893" s="375" t="s">
        <v>731</v>
      </c>
      <c r="D4893" s="376">
        <v>4261.76</v>
      </c>
    </row>
    <row r="4894" spans="1:4" ht="30">
      <c r="A4894" s="373">
        <v>44491</v>
      </c>
      <c r="B4894" s="374" t="s">
        <v>5179</v>
      </c>
      <c r="C4894" s="375" t="s">
        <v>731</v>
      </c>
      <c r="D4894" s="376">
        <v>4801894.26</v>
      </c>
    </row>
    <row r="4895" spans="1:4" ht="30">
      <c r="A4895" s="373">
        <v>44470</v>
      </c>
      <c r="B4895" s="374" t="s">
        <v>5180</v>
      </c>
      <c r="C4895" s="375" t="s">
        <v>731</v>
      </c>
      <c r="D4895" s="376">
        <v>2021541.75</v>
      </c>
    </row>
    <row r="4896" spans="1:4" ht="30">
      <c r="A4896" s="373">
        <v>13476</v>
      </c>
      <c r="B4896" s="374" t="s">
        <v>5181</v>
      </c>
      <c r="C4896" s="375" t="s">
        <v>731</v>
      </c>
      <c r="D4896" s="376">
        <v>2036190.75</v>
      </c>
    </row>
    <row r="4897" spans="1:4" ht="30">
      <c r="A4897" s="373">
        <v>10488</v>
      </c>
      <c r="B4897" s="374" t="s">
        <v>5182</v>
      </c>
      <c r="C4897" s="375" t="s">
        <v>731</v>
      </c>
      <c r="D4897" s="376">
        <v>2466867</v>
      </c>
    </row>
    <row r="4898" spans="1:4" ht="30">
      <c r="A4898" s="373">
        <v>13606</v>
      </c>
      <c r="B4898" s="374" t="s">
        <v>5183</v>
      </c>
      <c r="C4898" s="375" t="s">
        <v>731</v>
      </c>
      <c r="D4898" s="376">
        <v>2185608.88</v>
      </c>
    </row>
    <row r="4899" spans="1:4">
      <c r="A4899" s="373">
        <v>10489</v>
      </c>
      <c r="B4899" s="374" t="s">
        <v>5184</v>
      </c>
      <c r="C4899" s="375" t="s">
        <v>870</v>
      </c>
      <c r="D4899" s="376">
        <v>21.12</v>
      </c>
    </row>
    <row r="4900" spans="1:4">
      <c r="A4900" s="373">
        <v>41073</v>
      </c>
      <c r="B4900" s="374" t="s">
        <v>5185</v>
      </c>
      <c r="C4900" s="375" t="s">
        <v>872</v>
      </c>
      <c r="D4900" s="376">
        <v>3698.9</v>
      </c>
    </row>
    <row r="4901" spans="1:4" ht="30">
      <c r="A4901" s="373">
        <v>34391</v>
      </c>
      <c r="B4901" s="374" t="s">
        <v>5186</v>
      </c>
      <c r="C4901" s="375" t="s">
        <v>732</v>
      </c>
      <c r="D4901" s="376">
        <v>610.4</v>
      </c>
    </row>
    <row r="4902" spans="1:4" ht="30">
      <c r="A4902" s="373">
        <v>10496</v>
      </c>
      <c r="B4902" s="374" t="s">
        <v>5187</v>
      </c>
      <c r="C4902" s="375" t="s">
        <v>732</v>
      </c>
      <c r="D4902" s="376">
        <v>531.25</v>
      </c>
    </row>
    <row r="4903" spans="1:4" ht="30">
      <c r="A4903" s="373">
        <v>10497</v>
      </c>
      <c r="B4903" s="374" t="s">
        <v>5188</v>
      </c>
      <c r="C4903" s="375" t="s">
        <v>732</v>
      </c>
      <c r="D4903" s="376">
        <v>1381.24</v>
      </c>
    </row>
    <row r="4904" spans="1:4" ht="30">
      <c r="A4904" s="373">
        <v>10504</v>
      </c>
      <c r="B4904" s="374" t="s">
        <v>5189</v>
      </c>
      <c r="C4904" s="375" t="s">
        <v>732</v>
      </c>
      <c r="D4904" s="376">
        <v>1615</v>
      </c>
    </row>
    <row r="4905" spans="1:4">
      <c r="A4905" s="373">
        <v>34390</v>
      </c>
      <c r="B4905" s="374" t="s">
        <v>5190</v>
      </c>
      <c r="C4905" s="375" t="s">
        <v>732</v>
      </c>
      <c r="D4905" s="376">
        <v>475.99</v>
      </c>
    </row>
    <row r="4906" spans="1:4">
      <c r="A4906" s="373">
        <v>34389</v>
      </c>
      <c r="B4906" s="374" t="s">
        <v>5191</v>
      </c>
      <c r="C4906" s="375" t="s">
        <v>732</v>
      </c>
      <c r="D4906" s="376">
        <v>148.75</v>
      </c>
    </row>
    <row r="4907" spans="1:4">
      <c r="A4907" s="373">
        <v>34388</v>
      </c>
      <c r="B4907" s="374" t="s">
        <v>5192</v>
      </c>
      <c r="C4907" s="375" t="s">
        <v>732</v>
      </c>
      <c r="D4907" s="376">
        <v>211.41</v>
      </c>
    </row>
    <row r="4908" spans="1:4">
      <c r="A4908" s="373">
        <v>34387</v>
      </c>
      <c r="B4908" s="374" t="s">
        <v>5193</v>
      </c>
      <c r="C4908" s="375" t="s">
        <v>732</v>
      </c>
      <c r="D4908" s="376">
        <v>343.18</v>
      </c>
    </row>
    <row r="4909" spans="1:4">
      <c r="A4909" s="373">
        <v>11188</v>
      </c>
      <c r="B4909" s="374" t="s">
        <v>5194</v>
      </c>
      <c r="C4909" s="375" t="s">
        <v>732</v>
      </c>
      <c r="D4909" s="376">
        <v>169.99</v>
      </c>
    </row>
    <row r="4910" spans="1:4">
      <c r="A4910" s="373">
        <v>11189</v>
      </c>
      <c r="B4910" s="374" t="s">
        <v>5195</v>
      </c>
      <c r="C4910" s="375" t="s">
        <v>732</v>
      </c>
      <c r="D4910" s="376">
        <v>255</v>
      </c>
    </row>
    <row r="4911" spans="1:4">
      <c r="A4911" s="373">
        <v>21107</v>
      </c>
      <c r="B4911" s="374" t="s">
        <v>5196</v>
      </c>
      <c r="C4911" s="375" t="s">
        <v>732</v>
      </c>
      <c r="D4911" s="376">
        <v>183.51</v>
      </c>
    </row>
    <row r="4912" spans="1:4">
      <c r="A4912" s="373">
        <v>34386</v>
      </c>
      <c r="B4912" s="374" t="s">
        <v>5197</v>
      </c>
      <c r="C4912" s="375" t="s">
        <v>732</v>
      </c>
      <c r="D4912" s="376">
        <v>318.75</v>
      </c>
    </row>
    <row r="4913" spans="1:4">
      <c r="A4913" s="373">
        <v>10490</v>
      </c>
      <c r="B4913" s="374" t="s">
        <v>5198</v>
      </c>
      <c r="C4913" s="375" t="s">
        <v>732</v>
      </c>
      <c r="D4913" s="376">
        <v>111.56</v>
      </c>
    </row>
    <row r="4914" spans="1:4">
      <c r="A4914" s="373">
        <v>10492</v>
      </c>
      <c r="B4914" s="374" t="s">
        <v>5199</v>
      </c>
      <c r="C4914" s="375" t="s">
        <v>732</v>
      </c>
      <c r="D4914" s="376">
        <v>127.5</v>
      </c>
    </row>
    <row r="4915" spans="1:4">
      <c r="A4915" s="373">
        <v>10493</v>
      </c>
      <c r="B4915" s="374" t="s">
        <v>5200</v>
      </c>
      <c r="C4915" s="375" t="s">
        <v>732</v>
      </c>
      <c r="D4915" s="376">
        <v>148.75</v>
      </c>
    </row>
    <row r="4916" spans="1:4">
      <c r="A4916" s="373">
        <v>10491</v>
      </c>
      <c r="B4916" s="374" t="s">
        <v>5201</v>
      </c>
      <c r="C4916" s="375" t="s">
        <v>732</v>
      </c>
      <c r="D4916" s="376">
        <v>180.62</v>
      </c>
    </row>
    <row r="4917" spans="1:4">
      <c r="A4917" s="373">
        <v>34385</v>
      </c>
      <c r="B4917" s="374" t="s">
        <v>5202</v>
      </c>
      <c r="C4917" s="375" t="s">
        <v>732</v>
      </c>
      <c r="D4917" s="376">
        <v>263.5</v>
      </c>
    </row>
    <row r="4918" spans="1:4">
      <c r="A4918" s="373">
        <v>10499</v>
      </c>
      <c r="B4918" s="374" t="s">
        <v>5203</v>
      </c>
      <c r="C4918" s="375" t="s">
        <v>732</v>
      </c>
      <c r="D4918" s="376">
        <v>106.24</v>
      </c>
    </row>
    <row r="4919" spans="1:4">
      <c r="A4919" s="373">
        <v>34384</v>
      </c>
      <c r="B4919" s="374" t="s">
        <v>5204</v>
      </c>
      <c r="C4919" s="375" t="s">
        <v>732</v>
      </c>
      <c r="D4919" s="376">
        <v>318.75</v>
      </c>
    </row>
    <row r="4920" spans="1:4">
      <c r="A4920" s="373">
        <v>11185</v>
      </c>
      <c r="B4920" s="374" t="s">
        <v>5205</v>
      </c>
      <c r="C4920" s="375" t="s">
        <v>732</v>
      </c>
      <c r="D4920" s="376">
        <v>329.37</v>
      </c>
    </row>
    <row r="4921" spans="1:4">
      <c r="A4921" s="373">
        <v>10507</v>
      </c>
      <c r="B4921" s="374" t="s">
        <v>5206</v>
      </c>
      <c r="C4921" s="375" t="s">
        <v>732</v>
      </c>
      <c r="D4921" s="376">
        <v>434.54</v>
      </c>
    </row>
    <row r="4922" spans="1:4">
      <c r="A4922" s="373">
        <v>10505</v>
      </c>
      <c r="B4922" s="374" t="s">
        <v>5207</v>
      </c>
      <c r="C4922" s="375" t="s">
        <v>732</v>
      </c>
      <c r="D4922" s="376">
        <v>256.41000000000003</v>
      </c>
    </row>
    <row r="4923" spans="1:4">
      <c r="A4923" s="373">
        <v>10506</v>
      </c>
      <c r="B4923" s="374" t="s">
        <v>5208</v>
      </c>
      <c r="C4923" s="375" t="s">
        <v>732</v>
      </c>
      <c r="D4923" s="376">
        <v>334.72</v>
      </c>
    </row>
    <row r="4924" spans="1:4" ht="30">
      <c r="A4924" s="373">
        <v>5031</v>
      </c>
      <c r="B4924" s="374" t="s">
        <v>5209</v>
      </c>
      <c r="C4924" s="375" t="s">
        <v>732</v>
      </c>
      <c r="D4924" s="376">
        <v>470</v>
      </c>
    </row>
    <row r="4925" spans="1:4">
      <c r="A4925" s="373">
        <v>10502</v>
      </c>
      <c r="B4925" s="374" t="s">
        <v>5210</v>
      </c>
      <c r="C4925" s="375" t="s">
        <v>732</v>
      </c>
      <c r="D4925" s="376">
        <v>547.66</v>
      </c>
    </row>
    <row r="4926" spans="1:4">
      <c r="A4926" s="373">
        <v>10501</v>
      </c>
      <c r="B4926" s="374" t="s">
        <v>5211</v>
      </c>
      <c r="C4926" s="375" t="s">
        <v>732</v>
      </c>
      <c r="D4926" s="376">
        <v>309.41000000000003</v>
      </c>
    </row>
    <row r="4927" spans="1:4">
      <c r="A4927" s="373">
        <v>10503</v>
      </c>
      <c r="B4927" s="374" t="s">
        <v>5212</v>
      </c>
      <c r="C4927" s="375" t="s">
        <v>732</v>
      </c>
      <c r="D4927" s="376">
        <v>418.01</v>
      </c>
    </row>
    <row r="4928" spans="1:4">
      <c r="A4928" s="373">
        <v>4500</v>
      </c>
      <c r="B4928" s="374" t="s">
        <v>5213</v>
      </c>
      <c r="C4928" s="375" t="s">
        <v>733</v>
      </c>
      <c r="D4928" s="376">
        <v>13.08</v>
      </c>
    </row>
    <row r="4929" spans="1:4">
      <c r="A4929" s="373">
        <v>4448</v>
      </c>
      <c r="B4929" s="374" t="s">
        <v>5214</v>
      </c>
      <c r="C4929" s="375" t="s">
        <v>733</v>
      </c>
      <c r="D4929" s="376">
        <v>17.96</v>
      </c>
    </row>
    <row r="4930" spans="1:4">
      <c r="A4930" s="373">
        <v>20213</v>
      </c>
      <c r="B4930" s="374" t="s">
        <v>5215</v>
      </c>
      <c r="C4930" s="375" t="s">
        <v>733</v>
      </c>
      <c r="D4930" s="376">
        <v>33.43</v>
      </c>
    </row>
    <row r="4931" spans="1:4">
      <c r="A4931" s="373">
        <v>20211</v>
      </c>
      <c r="B4931" s="374" t="s">
        <v>5216</v>
      </c>
      <c r="C4931" s="375" t="s">
        <v>733</v>
      </c>
      <c r="D4931" s="376">
        <v>44.27</v>
      </c>
    </row>
    <row r="4932" spans="1:4" ht="30">
      <c r="A4932" s="373">
        <v>40270</v>
      </c>
      <c r="B4932" s="374" t="s">
        <v>5217</v>
      </c>
      <c r="C4932" s="375" t="s">
        <v>733</v>
      </c>
      <c r="D4932" s="376">
        <v>125.53</v>
      </c>
    </row>
    <row r="4933" spans="1:4" ht="30">
      <c r="A4933" s="373">
        <v>4425</v>
      </c>
      <c r="B4933" s="374" t="s">
        <v>5218</v>
      </c>
      <c r="C4933" s="375" t="s">
        <v>733</v>
      </c>
      <c r="D4933" s="376">
        <v>36.590000000000003</v>
      </c>
    </row>
    <row r="4934" spans="1:4" ht="30">
      <c r="A4934" s="373">
        <v>4472</v>
      </c>
      <c r="B4934" s="374" t="s">
        <v>5219</v>
      </c>
      <c r="C4934" s="375" t="s">
        <v>733</v>
      </c>
      <c r="D4934" s="376">
        <v>45.71</v>
      </c>
    </row>
    <row r="4935" spans="1:4" ht="30">
      <c r="A4935" s="373">
        <v>35272</v>
      </c>
      <c r="B4935" s="374" t="s">
        <v>5220</v>
      </c>
      <c r="C4935" s="375" t="s">
        <v>733</v>
      </c>
      <c r="D4935" s="376">
        <v>66.08</v>
      </c>
    </row>
    <row r="4936" spans="1:4" ht="30">
      <c r="A4936" s="373">
        <v>4481</v>
      </c>
      <c r="B4936" s="374" t="s">
        <v>5221</v>
      </c>
      <c r="C4936" s="375" t="s">
        <v>733</v>
      </c>
      <c r="D4936" s="376">
        <v>70.73</v>
      </c>
    </row>
    <row r="4937" spans="1:4">
      <c r="A4937" s="373">
        <v>34345</v>
      </c>
      <c r="B4937" s="374" t="s">
        <v>5222</v>
      </c>
      <c r="C4937" s="375" t="s">
        <v>870</v>
      </c>
      <c r="D4937" s="376">
        <v>15.02</v>
      </c>
    </row>
    <row r="4938" spans="1:4">
      <c r="A4938" s="373">
        <v>41096</v>
      </c>
      <c r="B4938" s="374" t="s">
        <v>5223</v>
      </c>
      <c r="C4938" s="375" t="s">
        <v>872</v>
      </c>
      <c r="D4938" s="376">
        <v>2630.3</v>
      </c>
    </row>
    <row r="4939" spans="1:4" ht="30">
      <c r="A4939" s="373">
        <v>41776</v>
      </c>
      <c r="B4939" s="374" t="s">
        <v>5224</v>
      </c>
      <c r="C4939" s="375" t="s">
        <v>870</v>
      </c>
      <c r="D4939" s="376">
        <v>20.14</v>
      </c>
    </row>
  </sheetData>
  <sheetProtection algorithmName="SHA-512" hashValue="FKe/lqZqDJwuwO8AR2ETjqXfh810aZnBUerDfoCNP2+ERpS0UWB2x9JbJn3R9jOMGXS2/DErfVLsK3zxOAeG7Q==" saltValue="xWSWQxYeRxJyzCAo3goaQw==" spinCount="100000" sheet="1" autoFilter="0"/>
  <autoFilter ref="A2:D4939"/>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527" activePane="bottomLeft" state="frozen"/>
      <selection activeCell="D37" sqref="D37"/>
      <selection pane="bottomLeft" activeCell="G540" sqref="G540"/>
    </sheetView>
  </sheetViews>
  <sheetFormatPr defaultColWidth="10.42578125" defaultRowHeight="15"/>
  <cols>
    <col min="1" max="1" width="9.42578125" style="135" customWidth="1"/>
    <col min="2" max="2" width="8.85546875" style="300" customWidth="1"/>
    <col min="3" max="3" width="77.7109375" style="132" customWidth="1"/>
    <col min="4" max="4" width="9.5703125" style="129" customWidth="1"/>
    <col min="5" max="5" width="12.28515625" style="130" bestFit="1" customWidth="1"/>
    <col min="6" max="6" width="10.85546875" style="136" customWidth="1"/>
    <col min="7" max="7" width="14.42578125" style="134" customWidth="1"/>
    <col min="8" max="8" width="15.28515625" style="136" bestFit="1" customWidth="1"/>
    <col min="9" max="9" width="11.42578125" style="826" customWidth="1"/>
    <col min="10" max="10" width="12.85546875" style="826" customWidth="1"/>
    <col min="11" max="11" width="13.5703125" style="136" customWidth="1"/>
    <col min="12" max="12" width="13.28515625" style="131" customWidth="1"/>
    <col min="13" max="13" width="17.7109375" style="127" customWidth="1"/>
    <col min="14" max="36" width="10.42578125" style="127" customWidth="1"/>
    <col min="37" max="16384" width="10.42578125" style="128"/>
  </cols>
  <sheetData>
    <row r="1" spans="1:38">
      <c r="A1" s="978" t="s">
        <v>280</v>
      </c>
      <c r="B1" s="978"/>
      <c r="C1" s="978"/>
      <c r="D1" s="978"/>
      <c r="E1" s="978"/>
      <c r="F1" s="978"/>
      <c r="G1" s="978"/>
      <c r="H1" s="978"/>
      <c r="I1" s="978"/>
      <c r="J1" s="978"/>
      <c r="K1" s="978"/>
      <c r="L1" s="978"/>
    </row>
    <row r="2" spans="1:38">
      <c r="A2" s="978"/>
      <c r="B2" s="978"/>
      <c r="C2" s="978"/>
      <c r="D2" s="978"/>
      <c r="E2" s="978"/>
      <c r="F2" s="978"/>
      <c r="G2" s="978"/>
      <c r="H2" s="978"/>
      <c r="I2" s="978"/>
      <c r="J2" s="978"/>
      <c r="K2" s="978"/>
      <c r="L2" s="978"/>
    </row>
    <row r="3" spans="1:38" s="141" customFormat="1" ht="17.25">
      <c r="A3" s="983" t="s">
        <v>275</v>
      </c>
      <c r="B3" s="984"/>
      <c r="C3" s="984"/>
      <c r="D3" s="984"/>
      <c r="E3" s="984"/>
      <c r="F3" s="984"/>
      <c r="G3" s="984"/>
      <c r="H3" s="984"/>
      <c r="I3" s="984"/>
      <c r="J3" s="984"/>
      <c r="K3" s="984"/>
      <c r="L3" s="984"/>
      <c r="M3" s="140"/>
      <c r="N3" s="140"/>
      <c r="O3" s="140"/>
      <c r="P3" s="140"/>
      <c r="Q3" s="140"/>
      <c r="R3" s="140"/>
      <c r="S3" s="140"/>
      <c r="T3" s="140"/>
      <c r="U3" s="140"/>
      <c r="V3" s="140"/>
      <c r="W3" s="140"/>
      <c r="X3" s="140"/>
      <c r="Y3" s="140"/>
      <c r="Z3" s="140"/>
      <c r="AA3" s="140"/>
      <c r="AB3" s="140"/>
      <c r="AC3" s="140"/>
      <c r="AD3" s="140"/>
      <c r="AE3" s="140"/>
      <c r="AF3" s="140"/>
      <c r="AG3" s="140"/>
      <c r="AH3" s="140"/>
      <c r="AI3" s="140"/>
      <c r="AJ3" s="140"/>
    </row>
    <row r="4" spans="1:38" s="141" customFormat="1" ht="12.75">
      <c r="A4" s="142"/>
      <c r="B4" s="299"/>
      <c r="C4" s="429" t="s">
        <v>14029</v>
      </c>
      <c r="D4" s="143"/>
      <c r="E4" s="144"/>
      <c r="F4" s="133"/>
      <c r="G4" s="133"/>
      <c r="H4" s="133"/>
      <c r="I4" s="820" t="s">
        <v>134</v>
      </c>
      <c r="J4" s="979" t="str">
        <f>IF('FOLHA FECHAMENTO'!K12&lt;&gt;"",'FOLHA FECHAMENTO'!K12," ")</f>
        <v xml:space="preserve"> </v>
      </c>
      <c r="K4" s="979"/>
      <c r="L4" s="145"/>
      <c r="M4" s="140"/>
      <c r="N4" s="140"/>
      <c r="O4" s="140"/>
      <c r="P4" s="140"/>
      <c r="Q4" s="140"/>
      <c r="R4" s="140"/>
      <c r="S4" s="140"/>
      <c r="T4" s="140"/>
      <c r="U4" s="140"/>
      <c r="V4" s="140"/>
      <c r="W4" s="140"/>
      <c r="X4" s="140"/>
      <c r="Y4" s="140"/>
      <c r="Z4" s="140"/>
      <c r="AA4" s="140"/>
      <c r="AB4" s="140"/>
      <c r="AC4" s="140"/>
      <c r="AD4" s="140"/>
      <c r="AE4" s="140"/>
      <c r="AF4" s="140"/>
      <c r="AG4" s="140"/>
      <c r="AH4" s="140"/>
      <c r="AI4" s="140"/>
      <c r="AJ4" s="140"/>
    </row>
    <row r="5" spans="1:38" s="150" customFormat="1" ht="12.75" customHeight="1">
      <c r="A5" s="255"/>
      <c r="B5" s="299"/>
      <c r="C5" s="501" t="s">
        <v>14030</v>
      </c>
      <c r="D5" s="146" t="s">
        <v>135</v>
      </c>
      <c r="E5" s="980" t="str">
        <f>IF(DADOS!D14&lt;&gt;"",DADOS!D14," ")</f>
        <v>Rua Suindara nº 334. Yara, Londrina/PR</v>
      </c>
      <c r="F5" s="980"/>
      <c r="G5" s="980"/>
      <c r="H5" s="980"/>
      <c r="I5" s="821" t="s">
        <v>82</v>
      </c>
      <c r="J5" s="981" t="str">
        <f>IF(DADOS!M12&lt;&gt;"",DADOS!M12," ")</f>
        <v>Detran/PR</v>
      </c>
      <c r="K5" s="981"/>
      <c r="L5" s="148"/>
      <c r="M5" s="149"/>
      <c r="N5" s="149"/>
      <c r="O5" s="149"/>
      <c r="P5" s="149"/>
      <c r="Q5" s="149"/>
      <c r="R5" s="149"/>
      <c r="S5" s="149"/>
      <c r="T5" s="149"/>
      <c r="U5" s="149"/>
      <c r="V5" s="149"/>
      <c r="W5" s="149"/>
      <c r="X5" s="149"/>
      <c r="Y5" s="149"/>
      <c r="Z5" s="149"/>
      <c r="AA5" s="149"/>
      <c r="AB5" s="149"/>
      <c r="AC5" s="149"/>
      <c r="AD5" s="149"/>
      <c r="AE5" s="149"/>
      <c r="AF5" s="149"/>
      <c r="AG5" s="149"/>
      <c r="AH5" s="149"/>
      <c r="AI5" s="149"/>
      <c r="AJ5" s="149"/>
    </row>
    <row r="6" spans="1:38" s="141" customFormat="1" ht="12.75" customHeight="1">
      <c r="A6" s="142"/>
      <c r="B6" s="299"/>
      <c r="C6" s="470" t="s">
        <v>14037</v>
      </c>
      <c r="D6" s="146" t="s">
        <v>137</v>
      </c>
      <c r="E6" s="980" t="str">
        <f>IF(DADOS!$D$16&lt;&gt;"",DADOS!$D$16," ")</f>
        <v>LONDRINA</v>
      </c>
      <c r="F6" s="980"/>
      <c r="G6" s="980"/>
      <c r="H6" s="157"/>
      <c r="I6" s="820" t="s">
        <v>707</v>
      </c>
      <c r="J6" s="982" t="str">
        <f>IF('FOLHA FECHAMENTO'!K10&lt;&gt;"",'FOLHA FECHAMENTO'!K10," ")</f>
        <v>REPAROS</v>
      </c>
      <c r="K6" s="982"/>
      <c r="L6" s="151"/>
      <c r="M6" s="140"/>
      <c r="N6" s="140"/>
      <c r="O6" s="140"/>
      <c r="P6" s="140"/>
      <c r="Q6" s="140"/>
      <c r="R6" s="140"/>
      <c r="S6" s="140"/>
      <c r="T6" s="140"/>
      <c r="U6" s="140"/>
      <c r="V6" s="140"/>
      <c r="W6" s="140"/>
      <c r="X6" s="140"/>
      <c r="Y6" s="140"/>
      <c r="Z6" s="140"/>
      <c r="AA6" s="140"/>
      <c r="AB6" s="140"/>
      <c r="AC6" s="140"/>
      <c r="AD6" s="140"/>
      <c r="AE6" s="140"/>
      <c r="AF6" s="140"/>
      <c r="AG6" s="140"/>
      <c r="AH6" s="140"/>
      <c r="AI6" s="140"/>
      <c r="AJ6" s="140"/>
    </row>
    <row r="7" spans="1:38" s="141" customFormat="1" ht="12" customHeight="1">
      <c r="A7" s="142"/>
      <c r="B7" s="299"/>
      <c r="C7" s="421" t="s">
        <v>14040</v>
      </c>
      <c r="D7" s="973" t="s">
        <v>138</v>
      </c>
      <c r="E7" s="973"/>
      <c r="F7" s="974" t="str">
        <f>IF('FOLHA FECHAMENTO'!C15&lt;&gt;"",'FOLHA FECHAMENTO'!C15," ")</f>
        <v xml:space="preserve"> </v>
      </c>
      <c r="G7" s="974"/>
      <c r="H7" s="974"/>
      <c r="I7" s="822" t="s">
        <v>132</v>
      </c>
      <c r="J7" s="975">
        <f>IF(DADOS!D30&lt;&gt;"",DADOS!D30," ")</f>
        <v>1720242109911</v>
      </c>
      <c r="K7" s="975"/>
      <c r="L7" s="152"/>
      <c r="M7" s="140"/>
      <c r="N7" s="140"/>
      <c r="O7" s="140"/>
      <c r="P7" s="140"/>
      <c r="Q7" s="140"/>
      <c r="R7" s="140"/>
      <c r="S7" s="140"/>
      <c r="T7" s="140"/>
      <c r="U7" s="140"/>
      <c r="V7" s="140"/>
      <c r="W7" s="140"/>
      <c r="X7" s="140"/>
      <c r="Y7" s="140"/>
      <c r="Z7" s="140"/>
      <c r="AA7" s="140"/>
      <c r="AB7" s="140"/>
      <c r="AC7" s="140"/>
      <c r="AD7" s="140"/>
      <c r="AE7" s="140"/>
      <c r="AF7" s="140"/>
      <c r="AG7" s="140"/>
      <c r="AH7" s="140"/>
      <c r="AI7" s="140"/>
      <c r="AJ7" s="140"/>
    </row>
    <row r="8" spans="1:38" s="141" customFormat="1" ht="12.75">
      <c r="A8" s="142"/>
      <c r="B8" s="299"/>
      <c r="C8" s="260" t="str">
        <f>IF(DADOS!D12&lt;&gt;"",DADOS!D12," ")</f>
        <v>12ª Ciretran de Londrina</v>
      </c>
      <c r="D8" s="976" t="s">
        <v>140</v>
      </c>
      <c r="E8" s="976"/>
      <c r="F8" s="977" t="str">
        <f>IF(DADOS!D24&lt;&gt;"",DADOS!D24," ")</f>
        <v>Everton Nairnei</v>
      </c>
      <c r="G8" s="977"/>
      <c r="H8" s="977"/>
      <c r="I8" s="823" t="s">
        <v>141</v>
      </c>
      <c r="J8" s="977" t="str">
        <f>IF(DADOS!D28&lt;&gt;"",DADOS!D28," ")</f>
        <v>217025/D</v>
      </c>
      <c r="K8" s="977"/>
      <c r="L8" s="153"/>
      <c r="M8" s="140"/>
      <c r="N8" s="140"/>
      <c r="O8" s="140"/>
      <c r="P8" s="140"/>
      <c r="Q8" s="140"/>
      <c r="R8" s="140"/>
      <c r="S8" s="140"/>
      <c r="T8" s="140"/>
      <c r="U8" s="140"/>
      <c r="V8" s="140"/>
      <c r="W8" s="140"/>
      <c r="X8" s="140"/>
      <c r="Y8" s="140"/>
      <c r="Z8" s="140"/>
      <c r="AA8" s="140"/>
      <c r="AB8" s="140"/>
      <c r="AC8" s="140"/>
      <c r="AD8" s="140"/>
      <c r="AE8" s="140"/>
      <c r="AF8" s="140"/>
      <c r="AG8" s="140"/>
      <c r="AH8" s="140"/>
      <c r="AI8" s="140"/>
      <c r="AJ8" s="140"/>
    </row>
    <row r="9" spans="1:38" s="141" customFormat="1" ht="12.75">
      <c r="A9" s="142"/>
      <c r="B9" s="299"/>
      <c r="C9" s="154"/>
      <c r="D9" s="143"/>
      <c r="E9" s="155"/>
      <c r="F9" s="133"/>
      <c r="G9" s="133"/>
      <c r="H9" s="133"/>
      <c r="I9" s="820"/>
      <c r="J9" s="820"/>
      <c r="K9" s="133"/>
      <c r="L9" s="156"/>
      <c r="M9" s="140"/>
      <c r="N9" s="140"/>
      <c r="O9" s="140"/>
      <c r="P9" s="140"/>
      <c r="Q9" s="140"/>
      <c r="R9" s="140"/>
      <c r="S9" s="140"/>
      <c r="T9" s="140"/>
      <c r="U9" s="140"/>
      <c r="V9" s="140"/>
      <c r="W9" s="140"/>
      <c r="X9" s="140"/>
      <c r="Y9" s="140"/>
      <c r="Z9" s="140"/>
      <c r="AA9" s="140"/>
      <c r="AB9" s="140"/>
      <c r="AC9" s="140"/>
      <c r="AD9" s="140"/>
      <c r="AE9" s="140"/>
      <c r="AF9" s="140"/>
      <c r="AG9" s="140"/>
      <c r="AH9" s="140"/>
      <c r="AI9" s="140"/>
      <c r="AJ9" s="140"/>
    </row>
    <row r="10" spans="1:38" s="141" customFormat="1" ht="38.25">
      <c r="A10" s="425"/>
      <c r="B10" s="425" t="s">
        <v>143</v>
      </c>
      <c r="C10" s="424" t="s">
        <v>144</v>
      </c>
      <c r="D10" s="425" t="s">
        <v>145</v>
      </c>
      <c r="E10" s="425" t="s">
        <v>277</v>
      </c>
      <c r="F10" s="425" t="s">
        <v>149</v>
      </c>
      <c r="G10" s="425" t="s">
        <v>283</v>
      </c>
      <c r="H10" s="425" t="s">
        <v>282</v>
      </c>
      <c r="I10" s="425" t="s">
        <v>278</v>
      </c>
      <c r="J10" s="425" t="s">
        <v>276</v>
      </c>
      <c r="K10" s="425" t="s">
        <v>279</v>
      </c>
      <c r="L10" s="425" t="s">
        <v>142</v>
      </c>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row>
    <row r="11" spans="1:38" s="275" customFormat="1" ht="30">
      <c r="A11" s="256"/>
      <c r="B11" s="805" t="str">
        <f>PLANILHA_SINTÉTICA!B528</f>
        <v>COMP 034</v>
      </c>
      <c r="C11" s="805" t="str">
        <f>PLANILHA_SINTÉTICA!C528</f>
        <v>EXECUÇÃO DE PAVIMENTO DE CONCRETO ARMADO (PCA), FCK = 30 MPA, CAMADA COM ESPESSURA DE 15 CM.</v>
      </c>
      <c r="D11" s="805" t="str">
        <f>PLANILHA_SINTÉTICA!D528</f>
        <v>M2</v>
      </c>
      <c r="E11" s="805">
        <f>PLANILHA_SINTÉTICA!E528</f>
        <v>1096.2</v>
      </c>
      <c r="F11" s="332">
        <f>PLANILHA_SINTÉTICA!H528</f>
        <v>197.83999999999997</v>
      </c>
      <c r="G11" s="332">
        <f>PLANILHA_SINTÉTICA!K528</f>
        <v>216872.20799999998</v>
      </c>
      <c r="H11" s="648">
        <f>IFERROR(IF((ISTEXT(H10))=TRUE,G11,G11+H10),"")</f>
        <v>216872.20799999998</v>
      </c>
      <c r="I11" s="824">
        <f>IFERROR(G11/(SUM(G:G)),"")</f>
        <v>0.13156588009215117</v>
      </c>
      <c r="J11" s="824">
        <f>IFERROR(IF((ISTEXT(J10))=TRUE,I11,I11+J10),"")</f>
        <v>0.13156588009215117</v>
      </c>
      <c r="K11" s="649" t="str">
        <f>IFERROR(IF((J11-I11)&lt;0.5,"A",IF((J11-I11)&lt;0.8,"B","C")),"")</f>
        <v>A</v>
      </c>
      <c r="L11" s="256" t="str">
        <f>PLANILHA_SINTÉTICA!A528</f>
        <v>13.6</v>
      </c>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4"/>
      <c r="AL11" s="274"/>
    </row>
    <row r="12" spans="1:38" s="275" customFormat="1" ht="30">
      <c r="A12" s="256"/>
      <c r="B12" s="805" t="str">
        <f>PLANILHA_SINTÉTICA!B544</f>
        <v>COMP 034</v>
      </c>
      <c r="C12" s="805" t="str">
        <f>PLANILHA_SINTÉTICA!C544</f>
        <v>EXECUÇÃO DE PAVIMENTO DE CONCRETO ARMADO (PCA), FCK = 30 MPA, CAMADA COM ESPESSURA DE 15 CM.</v>
      </c>
      <c r="D12" s="805" t="str">
        <f>PLANILHA_SINTÉTICA!D544</f>
        <v>M2</v>
      </c>
      <c r="E12" s="805">
        <f>PLANILHA_SINTÉTICA!E544</f>
        <v>785.44</v>
      </c>
      <c r="F12" s="332">
        <f>PLANILHA_SINTÉTICA!H544</f>
        <v>197.83999999999997</v>
      </c>
      <c r="G12" s="332">
        <f>PLANILHA_SINTÉTICA!K544</f>
        <v>155391.44959999999</v>
      </c>
      <c r="H12" s="648">
        <f t="shared" ref="H12:H75" si="0">IFERROR(IF((ISTEXT(H11))=TRUE,G12,G12+H11),"")</f>
        <v>372263.65759999998</v>
      </c>
      <c r="I12" s="824">
        <f t="shared" ref="I12:I75" si="1">IFERROR(G12/(SUM(G:G)),"")</f>
        <v>9.4268477339517626E-2</v>
      </c>
      <c r="J12" s="824">
        <f t="shared" ref="J12:J75" si="2">IFERROR(IF((ISTEXT(J11))=TRUE,I12,I12+J11),"")</f>
        <v>0.2258343574316688</v>
      </c>
      <c r="K12" s="649" t="str">
        <f t="shared" ref="K12:K75" si="3">IFERROR(IF((J12-I12)&lt;0.5,"A",IF((J12-I12)&lt;0.8,"B","C")),"")</f>
        <v>A</v>
      </c>
      <c r="L12" s="256" t="str">
        <f>PLANILHA_SINTÉTICA!A544</f>
        <v>14.6</v>
      </c>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4"/>
      <c r="AL12" s="274"/>
    </row>
    <row r="13" spans="1:38" s="275" customFormat="1" ht="45">
      <c r="A13" s="256"/>
      <c r="B13" s="805">
        <f>PLANILHA_SINTÉTICA!B154</f>
        <v>87263</v>
      </c>
      <c r="C13" s="805" t="str">
        <f>PLANILHA_SINTÉTICA!C154</f>
        <v>REVESTIMENTO CERÂMICO PARA PISO COM PLACAS TIPO PORCELANATO DE DIMENSÕES 60X60 CM APLICADA EM AMBIENTES DE ÁREA MAIOR QUE 10 M². AF_06/2014</v>
      </c>
      <c r="D13" s="805" t="str">
        <f>PLANILHA_SINTÉTICA!D154</f>
        <v>M2</v>
      </c>
      <c r="E13" s="805">
        <f>PLANILHA_SINTÉTICA!E154</f>
        <v>530.1</v>
      </c>
      <c r="F13" s="332">
        <f>PLANILHA_SINTÉTICA!H154</f>
        <v>135.21</v>
      </c>
      <c r="G13" s="332">
        <f>PLANILHA_SINTÉTICA!K154</f>
        <v>71674.821000000011</v>
      </c>
      <c r="H13" s="648">
        <f t="shared" si="0"/>
        <v>443938.47859999997</v>
      </c>
      <c r="I13" s="824">
        <f t="shared" si="1"/>
        <v>4.3481647520794371E-2</v>
      </c>
      <c r="J13" s="824">
        <f t="shared" si="2"/>
        <v>0.26931600495246316</v>
      </c>
      <c r="K13" s="649" t="str">
        <f t="shared" si="3"/>
        <v>A</v>
      </c>
      <c r="L13" s="256" t="str">
        <f>PLANILHA_SINTÉTICA!A154</f>
        <v>6.1.10</v>
      </c>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4"/>
      <c r="AL13" s="274"/>
    </row>
    <row r="14" spans="1:38" s="275" customFormat="1" ht="30">
      <c r="A14" s="330"/>
      <c r="B14" s="805" t="str">
        <f>PLANILHA_SINTÉTICA!B260</f>
        <v>COMP 066</v>
      </c>
      <c r="C14" s="805" t="str">
        <f>PLANILHA_SINTÉTICA!C260</f>
        <v>AR CONDICIONADO SPLIT INVERTER PISO-TETO, 42.000 BTU/H, CLICLO QUENTE/FRIO - FORNECIMENTO E INSTALAÇÃO</v>
      </c>
      <c r="D14" s="805" t="str">
        <f>PLANILHA_SINTÉTICA!D260</f>
        <v>UNID.</v>
      </c>
      <c r="E14" s="805">
        <f>PLANILHA_SINTÉTICA!E260</f>
        <v>5</v>
      </c>
      <c r="F14" s="332">
        <f>PLANILHA_SINTÉTICA!H260</f>
        <v>13256.74</v>
      </c>
      <c r="G14" s="332">
        <f>PLANILHA_SINTÉTICA!K260</f>
        <v>66283.7</v>
      </c>
      <c r="H14" s="648">
        <f t="shared" si="0"/>
        <v>510222.17859999998</v>
      </c>
      <c r="I14" s="824">
        <f t="shared" si="1"/>
        <v>4.0211115138663232E-2</v>
      </c>
      <c r="J14" s="824">
        <f t="shared" si="2"/>
        <v>0.30952712009112637</v>
      </c>
      <c r="K14" s="649" t="str">
        <f t="shared" si="3"/>
        <v>A</v>
      </c>
      <c r="L14" s="256" t="str">
        <f>PLANILHA_SINTÉTICA!A260</f>
        <v>8.2.8</v>
      </c>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4"/>
      <c r="AL14" s="274"/>
    </row>
    <row r="15" spans="1:38" s="275" customFormat="1" ht="30">
      <c r="A15" s="256"/>
      <c r="B15" s="805" t="str">
        <f>PLANILHA_SINTÉTICA!B552</f>
        <v>COMP 038</v>
      </c>
      <c r="C15" s="805" t="str">
        <f>PLANILHA_SINTÉTICA!C552</f>
        <v>COBERTURA EXAMINADOR</v>
      </c>
      <c r="D15" s="805" t="str">
        <f>PLANILHA_SINTÉTICA!D552</f>
        <v>UN</v>
      </c>
      <c r="E15" s="805">
        <f>PLANILHA_SINTÉTICA!E552</f>
        <v>3</v>
      </c>
      <c r="F15" s="332">
        <f>PLANILHA_SINTÉTICA!H552</f>
        <v>15976.310000000001</v>
      </c>
      <c r="G15" s="332">
        <f>PLANILHA_SINTÉTICA!K552</f>
        <v>47928.930000000008</v>
      </c>
      <c r="H15" s="648">
        <f t="shared" si="0"/>
        <v>558151.10860000004</v>
      </c>
      <c r="I15" s="824">
        <f t="shared" si="1"/>
        <v>2.9076163863859902E-2</v>
      </c>
      <c r="J15" s="824">
        <f t="shared" si="2"/>
        <v>0.33860328395498629</v>
      </c>
      <c r="K15" s="649" t="str">
        <f t="shared" si="3"/>
        <v>A</v>
      </c>
      <c r="L15" s="256" t="str">
        <f>PLANILHA_SINTÉTICA!A552</f>
        <v>14.14</v>
      </c>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4"/>
      <c r="AL15" s="274"/>
    </row>
    <row r="16" spans="1:38" s="275" customFormat="1" ht="45">
      <c r="A16" s="256"/>
      <c r="B16" s="805">
        <f>PLANILHA_SINTÉTICA!B211</f>
        <v>94207</v>
      </c>
      <c r="C16" s="805" t="str">
        <f>PLANILHA_SINTÉTICA!C211</f>
        <v>TELHAMENTO COM TELHA ONDULADA DE FIBROCIMENTO E = 6 MM, COM RECOBRIMENTO LATERAL DE 1/4 DE ONDA PARA TELHADO COM INCLINAÇÃO MAIOR QUE 10°, COM ATÉ 2 ÁGUAS, INCLUSO IÇAMENTO. AF_07/2019</v>
      </c>
      <c r="D16" s="805" t="str">
        <f>PLANILHA_SINTÉTICA!D211</f>
        <v>M2</v>
      </c>
      <c r="E16" s="805">
        <f>PLANILHA_SINTÉTICA!E211</f>
        <v>589</v>
      </c>
      <c r="F16" s="332">
        <f>PLANILHA_SINTÉTICA!H211</f>
        <v>46.9</v>
      </c>
      <c r="G16" s="332">
        <f>PLANILHA_SINTÉTICA!K211</f>
        <v>27624.1</v>
      </c>
      <c r="H16" s="648">
        <f t="shared" si="0"/>
        <v>585775.20860000001</v>
      </c>
      <c r="I16" s="824">
        <f t="shared" si="1"/>
        <v>1.675820549700676E-2</v>
      </c>
      <c r="J16" s="824">
        <f t="shared" si="2"/>
        <v>0.35536148945199303</v>
      </c>
      <c r="K16" s="649" t="str">
        <f t="shared" si="3"/>
        <v>A</v>
      </c>
      <c r="L16" s="256" t="str">
        <f>PLANILHA_SINTÉTICA!A211</f>
        <v>7.5</v>
      </c>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4"/>
      <c r="AL16" s="274"/>
    </row>
    <row r="17" spans="1:38" s="275" customFormat="1" ht="45">
      <c r="A17" s="256"/>
      <c r="B17" s="805">
        <f>PLANILHA_SINTÉTICA!B74</f>
        <v>87263</v>
      </c>
      <c r="C17" s="805" t="str">
        <f>PLANILHA_SINTÉTICA!C74</f>
        <v>REVESTIMENTO CERÂMICO PARA PISO COM PLACAS TIPO PORCELANATO DE DIMENSÕES 60X60 CM APLICADA EM AMBIENTES DE ÁREA MAIOR QUE 10 M². AF_06/2014</v>
      </c>
      <c r="D17" s="805" t="str">
        <f>PLANILHA_SINTÉTICA!D74</f>
        <v>M2</v>
      </c>
      <c r="E17" s="805">
        <f>PLANILHA_SINTÉTICA!E74</f>
        <v>166.4</v>
      </c>
      <c r="F17" s="332">
        <f>PLANILHA_SINTÉTICA!H74</f>
        <v>135.21</v>
      </c>
      <c r="G17" s="332">
        <f>PLANILHA_SINTÉTICA!K74</f>
        <v>22498.944000000003</v>
      </c>
      <c r="H17" s="648">
        <f t="shared" si="0"/>
        <v>608274.15260000003</v>
      </c>
      <c r="I17" s="824">
        <f t="shared" si="1"/>
        <v>1.3649021217619663E-2</v>
      </c>
      <c r="J17" s="824">
        <f t="shared" si="2"/>
        <v>0.36901051066961271</v>
      </c>
      <c r="K17" s="649" t="str">
        <f t="shared" si="3"/>
        <v>A</v>
      </c>
      <c r="L17" s="256" t="str">
        <f>PLANILHA_SINTÉTICA!A74</f>
        <v>4.1.10</v>
      </c>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4"/>
      <c r="AL17" s="274"/>
    </row>
    <row r="18" spans="1:38" s="275" customFormat="1" ht="30">
      <c r="A18" s="256"/>
      <c r="B18" s="805">
        <f>PLANILHA_SINTÉTICA!B213</f>
        <v>98547</v>
      </c>
      <c r="C18" s="805" t="str">
        <f>PLANILHA_SINTÉTICA!C213</f>
        <v>IMPERMEABILIZAÇÃO DE SUPERFÍCIE COM MANTA ASFÁLTICA, DUAS CAMADAS, INCLUSIVE APLICAÇÃO DE PRIMER ASFÁLTICO, E=3MM E E=4MM. AF_06/2018</v>
      </c>
      <c r="D18" s="805" t="str">
        <f>PLANILHA_SINTÉTICA!D213</f>
        <v>M2</v>
      </c>
      <c r="E18" s="805">
        <f>PLANILHA_SINTÉTICA!E213</f>
        <v>110.4</v>
      </c>
      <c r="F18" s="332">
        <f>PLANILHA_SINTÉTICA!H213</f>
        <v>201.54</v>
      </c>
      <c r="G18" s="332">
        <f>PLANILHA_SINTÉTICA!K213</f>
        <v>22250.016</v>
      </c>
      <c r="H18" s="648">
        <f t="shared" si="0"/>
        <v>630524.16859999998</v>
      </c>
      <c r="I18" s="824">
        <f t="shared" si="1"/>
        <v>1.3498008638822201E-2</v>
      </c>
      <c r="J18" s="824">
        <f t="shared" si="2"/>
        <v>0.38250851930843494</v>
      </c>
      <c r="K18" s="649" t="str">
        <f t="shared" si="3"/>
        <v>A</v>
      </c>
      <c r="L18" s="256" t="str">
        <f>PLANILHA_SINTÉTICA!A213</f>
        <v>7.7</v>
      </c>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4"/>
      <c r="AL18" s="274"/>
    </row>
    <row r="19" spans="1:38" s="275" customFormat="1" ht="45">
      <c r="A19" s="256"/>
      <c r="B19" s="805">
        <f>PLANILHA_SINTÉTICA!B499</f>
        <v>100750</v>
      </c>
      <c r="C19" s="805" t="str">
        <f>PLANILHA_SINTÉTICA!C499</f>
        <v>PINTURA COM TINTA ALQUÍDICA DE ACABAMENTO (ESMALTE SINTÉTICO FOSCO) APLICADA A ROLO OU PINCEL SOBRE SUPERFÍCIES METÁLICAS (EXCETO PERFIL) EXECUTADO EM OBRA (POR DEMÃO). AF_01/2020</v>
      </c>
      <c r="D19" s="805" t="str">
        <f>PLANILHA_SINTÉTICA!D499</f>
        <v>M2</v>
      </c>
      <c r="E19" s="805">
        <f>PLANILHA_SINTÉTICA!E499</f>
        <v>850</v>
      </c>
      <c r="F19" s="332">
        <f>PLANILHA_SINTÉTICA!H499</f>
        <v>25.439999999999998</v>
      </c>
      <c r="G19" s="332">
        <f>PLANILHA_SINTÉTICA!K499</f>
        <v>21623.999999999996</v>
      </c>
      <c r="H19" s="648">
        <f t="shared" si="0"/>
        <v>652148.16859999998</v>
      </c>
      <c r="I19" s="824">
        <f t="shared" si="1"/>
        <v>1.311823500737668E-2</v>
      </c>
      <c r="J19" s="824">
        <f t="shared" si="2"/>
        <v>0.39562675431581162</v>
      </c>
      <c r="K19" s="649" t="str">
        <f t="shared" si="3"/>
        <v>A</v>
      </c>
      <c r="L19" s="256" t="str">
        <f>PLANILHA_SINTÉTICA!A499</f>
        <v>11.3.3</v>
      </c>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4"/>
      <c r="AL19" s="274"/>
    </row>
    <row r="20" spans="1:38" s="275" customFormat="1" ht="45">
      <c r="A20" s="256"/>
      <c r="B20" s="805">
        <f>PLANILHA_SINTÉTICA!B498</f>
        <v>100722</v>
      </c>
      <c r="C20" s="805" t="str">
        <f>PLANILHA_SINTÉTICA!C498</f>
        <v>PINTURA COM TINTA ALQUÍDICA DE FUNDO (TIPO ZARCÃO) APLICADA A ROLO OU PINCEL SOBRE SUPERFÍCIES METÁLICAS (EXCETO PERFIL) EXECUTADO EM OBRA (POR DEMÃO). AF_01/2020</v>
      </c>
      <c r="D20" s="805" t="str">
        <f>PLANILHA_SINTÉTICA!D498</f>
        <v>M2</v>
      </c>
      <c r="E20" s="805">
        <f>PLANILHA_SINTÉTICA!E498</f>
        <v>850</v>
      </c>
      <c r="F20" s="332">
        <f>PLANILHA_SINTÉTICA!H498</f>
        <v>25.02</v>
      </c>
      <c r="G20" s="332">
        <f>PLANILHA_SINTÉTICA!K498</f>
        <v>21267</v>
      </c>
      <c r="H20" s="648">
        <f t="shared" si="0"/>
        <v>673415.16859999998</v>
      </c>
      <c r="I20" s="824">
        <f t="shared" si="1"/>
        <v>1.2901660372820934E-2</v>
      </c>
      <c r="J20" s="824">
        <f t="shared" si="2"/>
        <v>0.40852841468863255</v>
      </c>
      <c r="K20" s="649" t="str">
        <f t="shared" si="3"/>
        <v>A</v>
      </c>
      <c r="L20" s="256" t="str">
        <f>PLANILHA_SINTÉTICA!A498</f>
        <v>11.3.2</v>
      </c>
      <c r="M20" s="273"/>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4"/>
      <c r="AL20" s="274"/>
    </row>
    <row r="21" spans="1:38" s="275" customFormat="1" ht="30">
      <c r="A21" s="256"/>
      <c r="B21" s="805" t="str">
        <f>PLANILHA_SINTÉTICA!B147</f>
        <v>COMP 017</v>
      </c>
      <c r="C21" s="805" t="str">
        <f>PLANILHA_SINTÉTICA!C147</f>
        <v>DIVISÓRIA NAVAL (PAINEL COM VIDRO), E=40MM, COM PERFIS EM AÇO OU SIMILAR</v>
      </c>
      <c r="D21" s="805" t="str">
        <f>PLANILHA_SINTÉTICA!D147</f>
        <v>M2</v>
      </c>
      <c r="E21" s="805">
        <f>PLANILHA_SINTÉTICA!E147</f>
        <v>116</v>
      </c>
      <c r="F21" s="332">
        <f>PLANILHA_SINTÉTICA!H147</f>
        <v>168.56</v>
      </c>
      <c r="G21" s="332">
        <f>PLANILHA_SINTÉTICA!K147</f>
        <v>19552.96</v>
      </c>
      <c r="H21" s="648">
        <f t="shared" si="0"/>
        <v>692968.12859999994</v>
      </c>
      <c r="I21" s="824">
        <f t="shared" si="1"/>
        <v>1.1861835200232887E-2</v>
      </c>
      <c r="J21" s="824">
        <f t="shared" si="2"/>
        <v>0.42039024988886542</v>
      </c>
      <c r="K21" s="649" t="str">
        <f t="shared" si="3"/>
        <v>A</v>
      </c>
      <c r="L21" s="256" t="str">
        <f>PLANILHA_SINTÉTICA!A147</f>
        <v>6.1.3</v>
      </c>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4"/>
      <c r="AL21" s="274"/>
    </row>
    <row r="22" spans="1:38" s="275" customFormat="1" ht="45">
      <c r="A22" s="256"/>
      <c r="B22" s="805">
        <f>PLANILHA_SINTÉTICA!B459</f>
        <v>92990</v>
      </c>
      <c r="C22" s="805" t="str">
        <f>PLANILHA_SINTÉTICA!C459</f>
        <v>CABO DE COBRE FLEXÍVEL ISOLADO, 70 MM², ANTI-CHAMA 0,6/1,0 KV, PARA REDE ENTERRADA DE DISTRIBUIÇÃO DE ENERGIA ELÉTRICA - FORNECIMENTO E INSTALAÇÃO. AF_12/2021</v>
      </c>
      <c r="D22" s="805" t="str">
        <f>PLANILHA_SINTÉTICA!D459</f>
        <v>M</v>
      </c>
      <c r="E22" s="805">
        <f>PLANILHA_SINTÉTICA!E459</f>
        <v>250</v>
      </c>
      <c r="F22" s="332">
        <f>PLANILHA_SINTÉTICA!H459</f>
        <v>74.55</v>
      </c>
      <c r="G22" s="332">
        <f>PLANILHA_SINTÉTICA!K459</f>
        <v>18637.5</v>
      </c>
      <c r="H22" s="648">
        <f t="shared" si="0"/>
        <v>711605.62859999994</v>
      </c>
      <c r="I22" s="824">
        <f t="shared" si="1"/>
        <v>1.1306469892248561E-2</v>
      </c>
      <c r="J22" s="824">
        <f t="shared" si="2"/>
        <v>0.43169671978111396</v>
      </c>
      <c r="K22" s="649" t="str">
        <f t="shared" si="3"/>
        <v>A</v>
      </c>
      <c r="L22" s="256" t="str">
        <f>PLANILHA_SINTÉTICA!A459</f>
        <v>9.6.18</v>
      </c>
      <c r="M22" s="27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4"/>
      <c r="AL22" s="274"/>
    </row>
    <row r="23" spans="1:38" s="275" customFormat="1">
      <c r="A23" s="256"/>
      <c r="B23" s="805">
        <f>PLANILHA_SINTÉTICA!B487</f>
        <v>88494</v>
      </c>
      <c r="C23" s="805" t="str">
        <f>PLANILHA_SINTÉTICA!C487</f>
        <v>APLICAÇÃO E LIXAMENTO DE MASSA LÁTEX EM TETO, UMA DEMÃO. AF_06/2014</v>
      </c>
      <c r="D23" s="805" t="str">
        <f>PLANILHA_SINTÉTICA!D487</f>
        <v>M2</v>
      </c>
      <c r="E23" s="805">
        <f>PLANILHA_SINTÉTICA!E487</f>
        <v>717.3</v>
      </c>
      <c r="F23" s="332">
        <f>PLANILHA_SINTÉTICA!H487</f>
        <v>24.71</v>
      </c>
      <c r="G23" s="332">
        <f>PLANILHA_SINTÉTICA!K487</f>
        <v>17724.483</v>
      </c>
      <c r="H23" s="648">
        <f t="shared" si="0"/>
        <v>729330.11159999995</v>
      </c>
      <c r="I23" s="824">
        <f t="shared" si="1"/>
        <v>1.0752586634214431E-2</v>
      </c>
      <c r="J23" s="824">
        <f t="shared" si="2"/>
        <v>0.44244930641532837</v>
      </c>
      <c r="K23" s="649" t="str">
        <f t="shared" si="3"/>
        <v>A</v>
      </c>
      <c r="L23" s="256" t="str">
        <f>PLANILHA_SINTÉTICA!A487</f>
        <v>11.1.5</v>
      </c>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4"/>
      <c r="AL23" s="274"/>
    </row>
    <row r="24" spans="1:38" s="275" customFormat="1" ht="45">
      <c r="A24" s="256"/>
      <c r="B24" s="805">
        <f>PLANILHA_SINTÉTICA!B518</f>
        <v>94994</v>
      </c>
      <c r="C24" s="805" t="str">
        <f>PLANILHA_SINTÉTICA!C518</f>
        <v>EXECUÇÃO DE PASSEIO (CALÇADA) OU PISO DE CONCRETO COM CONCRETO MOLDADO IN LOCO, FEITO EM OBRA, ACABAMENTO CONVENCIONAL, ESPESSURA 8 CM, ARMADO. AF_08/2022</v>
      </c>
      <c r="D24" s="805" t="str">
        <f>PLANILHA_SINTÉTICA!D518</f>
        <v>M2</v>
      </c>
      <c r="E24" s="805">
        <f>PLANILHA_SINTÉTICA!E518</f>
        <v>175</v>
      </c>
      <c r="F24" s="332">
        <f>PLANILHA_SINTÉTICA!H518</f>
        <v>97.69</v>
      </c>
      <c r="G24" s="332">
        <f>PLANILHA_SINTÉTICA!K518</f>
        <v>17095.75</v>
      </c>
      <c r="H24" s="648">
        <f t="shared" si="0"/>
        <v>746425.86159999995</v>
      </c>
      <c r="I24" s="824">
        <f t="shared" si="1"/>
        <v>1.0371164730270065E-2</v>
      </c>
      <c r="J24" s="824">
        <f t="shared" si="2"/>
        <v>0.45282047114559842</v>
      </c>
      <c r="K24" s="649" t="str">
        <f t="shared" si="3"/>
        <v>A</v>
      </c>
      <c r="L24" s="256" t="str">
        <f>PLANILHA_SINTÉTICA!A518</f>
        <v>12.3</v>
      </c>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4"/>
      <c r="AL24" s="274"/>
    </row>
    <row r="25" spans="1:38" s="275" customFormat="1" ht="30">
      <c r="A25" s="256"/>
      <c r="B25" s="805" t="str">
        <f>PLANILHA_SINTÉTICA!B319</f>
        <v>AUX3393</v>
      </c>
      <c r="C25" s="805" t="str">
        <f>PLANILHA_SINTÉTICA!C319</f>
        <v>POSTE METÁLICO CÔNICO H=7M C/ SUPORTE PARA 1 LUMINÁRIA, EM AÇO GALVANIZADO, BASE EM CONCRETO, NÃO INCLUSO REFLETORES</v>
      </c>
      <c r="D25" s="805" t="str">
        <f>PLANILHA_SINTÉTICA!D319</f>
        <v>UN</v>
      </c>
      <c r="E25" s="805">
        <f>PLANILHA_SINTÉTICA!E319</f>
        <v>9</v>
      </c>
      <c r="F25" s="332">
        <f>PLANILHA_SINTÉTICA!H319</f>
        <v>1859.44</v>
      </c>
      <c r="G25" s="332">
        <f>PLANILHA_SINTÉTICA!K319</f>
        <v>16734.96</v>
      </c>
      <c r="H25" s="648">
        <f t="shared" si="0"/>
        <v>763160.82159999991</v>
      </c>
      <c r="I25" s="824">
        <f t="shared" si="1"/>
        <v>1.015229088600853E-2</v>
      </c>
      <c r="J25" s="824">
        <f t="shared" si="2"/>
        <v>0.46297276203160698</v>
      </c>
      <c r="K25" s="649" t="str">
        <f t="shared" si="3"/>
        <v>A</v>
      </c>
      <c r="L25" s="256" t="str">
        <f>PLANILHA_SINTÉTICA!A319</f>
        <v>9.1.45</v>
      </c>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4"/>
      <c r="AL25" s="274"/>
    </row>
    <row r="26" spans="1:38" s="275" customFormat="1" ht="30">
      <c r="A26" s="256"/>
      <c r="B26" s="805" t="str">
        <f>PLANILHA_SINTÉTICA!B440</f>
        <v>COMP 083</v>
      </c>
      <c r="C26" s="805" t="str">
        <f>PLANILHA_SINTÉTICA!C440</f>
        <v xml:space="preserve"> CABO DE REDE, PAR TRANCADO UTP, 4 PARES, CATEGORIA 6 (CAT 6), ISOLAMENTO PVC (LSZH) COM CERTIFICAÇÃO DE REDE LÓGICA - FORNECIMENTO E INSTALAÇÃO</v>
      </c>
      <c r="D26" s="805" t="str">
        <f>PLANILHA_SINTÉTICA!D440</f>
        <v>CJ</v>
      </c>
      <c r="E26" s="805">
        <f>PLANILHA_SINTÉTICA!E440</f>
        <v>1</v>
      </c>
      <c r="F26" s="332">
        <f>PLANILHA_SINTÉTICA!H440</f>
        <v>16672.57</v>
      </c>
      <c r="G26" s="332">
        <f>PLANILHA_SINTÉTICA!K440</f>
        <v>16672.57</v>
      </c>
      <c r="H26" s="648">
        <f t="shared" si="0"/>
        <v>779833.39159999986</v>
      </c>
      <c r="I26" s="824">
        <f t="shared" si="1"/>
        <v>1.0114441890350455E-2</v>
      </c>
      <c r="J26" s="824">
        <f t="shared" si="2"/>
        <v>0.47308720392195741</v>
      </c>
      <c r="K26" s="649" t="str">
        <f t="shared" si="3"/>
        <v>A</v>
      </c>
      <c r="L26" s="256" t="str">
        <f>PLANILHA_SINTÉTICA!A440</f>
        <v>9.5.32</v>
      </c>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4"/>
      <c r="AL26" s="274"/>
    </row>
    <row r="27" spans="1:38" s="275" customFormat="1" ht="30">
      <c r="A27" s="256"/>
      <c r="B27" s="805" t="str">
        <f>PLANILHA_SINTÉTICA!B537</f>
        <v>COMP 038</v>
      </c>
      <c r="C27" s="805" t="str">
        <f>PLANILHA_SINTÉTICA!C537</f>
        <v>COBERTURA EXAMINADOR</v>
      </c>
      <c r="D27" s="805" t="str">
        <f>PLANILHA_SINTÉTICA!D537</f>
        <v>UN</v>
      </c>
      <c r="E27" s="805">
        <f>PLANILHA_SINTÉTICA!E537</f>
        <v>1</v>
      </c>
      <c r="F27" s="332">
        <f>PLANILHA_SINTÉTICA!H537</f>
        <v>15976.310000000001</v>
      </c>
      <c r="G27" s="332">
        <f>PLANILHA_SINTÉTICA!K537</f>
        <v>15976.310000000001</v>
      </c>
      <c r="H27" s="648">
        <f t="shared" si="0"/>
        <v>795809.70159999991</v>
      </c>
      <c r="I27" s="824">
        <f t="shared" si="1"/>
        <v>9.6920546212866335E-3</v>
      </c>
      <c r="J27" s="824">
        <f t="shared" si="2"/>
        <v>0.48277925854324405</v>
      </c>
      <c r="K27" s="649" t="str">
        <f t="shared" si="3"/>
        <v>A</v>
      </c>
      <c r="L27" s="256" t="str">
        <f>PLANILHA_SINTÉTICA!A537</f>
        <v>13.15</v>
      </c>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4"/>
      <c r="AL27" s="274"/>
    </row>
    <row r="28" spans="1:38" s="275" customFormat="1" ht="30">
      <c r="A28" s="256"/>
      <c r="B28" s="805" t="str">
        <f>PLANILHA_SINTÉTICA!B241</f>
        <v>COMP 051</v>
      </c>
      <c r="C28" s="805" t="str">
        <f>PLANILHA_SINTÉTICA!C241</f>
        <v>AR CONDICIONADO SPLIT INVERTER, PISO-TETO, 52.000 BTUS/H, CICLO QUENTE/FRIO - FORNECIMENTO E INSTALAÇÃO</v>
      </c>
      <c r="D28" s="805" t="str">
        <f>PLANILHA_SINTÉTICA!D241</f>
        <v xml:space="preserve">UN    </v>
      </c>
      <c r="E28" s="805">
        <f>PLANILHA_SINTÉTICA!E241</f>
        <v>1</v>
      </c>
      <c r="F28" s="332">
        <f>PLANILHA_SINTÉTICA!H241</f>
        <v>15962.9</v>
      </c>
      <c r="G28" s="332">
        <f>PLANILHA_SINTÉTICA!K241</f>
        <v>15962.9</v>
      </c>
      <c r="H28" s="648">
        <f t="shared" si="0"/>
        <v>811772.60159999994</v>
      </c>
      <c r="I28" s="824">
        <f t="shared" si="1"/>
        <v>9.6839194228289498E-3</v>
      </c>
      <c r="J28" s="824">
        <f t="shared" si="2"/>
        <v>0.49246317796607297</v>
      </c>
      <c r="K28" s="649" t="str">
        <f t="shared" si="3"/>
        <v>A</v>
      </c>
      <c r="L28" s="256" t="str">
        <f>PLANILHA_SINTÉTICA!A241</f>
        <v>8.1.6</v>
      </c>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4"/>
      <c r="AL28" s="274"/>
    </row>
    <row r="29" spans="1:38" s="275" customFormat="1" ht="30">
      <c r="A29" s="330"/>
      <c r="B29" s="805">
        <f>PLANILHA_SINTÉTICA!B558</f>
        <v>100327</v>
      </c>
      <c r="C29" s="805" t="str">
        <f>PLANILHA_SINTÉTICA!C558</f>
        <v>RUFO EXTERNO/INTERNO EM CHAPA DE AÇO GALVANIZADO NÚMERO 26, CORTE DE 33 CM, INCLUSO IÇAMENTO. AF_07/2019</v>
      </c>
      <c r="D29" s="805" t="str">
        <f>PLANILHA_SINTÉTICA!D558</f>
        <v>M</v>
      </c>
      <c r="E29" s="805">
        <f>PLANILHA_SINTÉTICA!E558</f>
        <v>220</v>
      </c>
      <c r="F29" s="332">
        <f>PLANILHA_SINTÉTICA!H558</f>
        <v>69.760000000000005</v>
      </c>
      <c r="G29" s="332">
        <f>PLANILHA_SINTÉTICA!K558</f>
        <v>15347.2</v>
      </c>
      <c r="H29" s="648">
        <f t="shared" si="0"/>
        <v>827119.80159999989</v>
      </c>
      <c r="I29" s="824">
        <f t="shared" si="1"/>
        <v>9.3104040096749635E-3</v>
      </c>
      <c r="J29" s="824">
        <f t="shared" si="2"/>
        <v>0.50177358197574795</v>
      </c>
      <c r="K29" s="649" t="str">
        <f t="shared" si="3"/>
        <v>A</v>
      </c>
      <c r="L29" s="256" t="str">
        <f>PLANILHA_SINTÉTICA!A558</f>
        <v>15.5</v>
      </c>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4"/>
      <c r="AL29" s="274"/>
    </row>
    <row r="30" spans="1:38" s="275" customFormat="1" ht="30">
      <c r="A30" s="256"/>
      <c r="B30" s="805" t="str">
        <f>PLANILHA_SINTÉTICA!B531</f>
        <v>COMP 041</v>
      </c>
      <c r="C30" s="805" t="str">
        <f>PLANILHA_SINTÉTICA!C531</f>
        <v>RAMPA PARA EXAMES PRÁTICOS</v>
      </c>
      <c r="D30" s="805" t="str">
        <f>PLANILHA_SINTÉTICA!D531</f>
        <v>UN</v>
      </c>
      <c r="E30" s="805">
        <f>PLANILHA_SINTÉTICA!E531</f>
        <v>1</v>
      </c>
      <c r="F30" s="332">
        <f>PLANILHA_SINTÉTICA!H531</f>
        <v>13825.189999999999</v>
      </c>
      <c r="G30" s="332">
        <f>PLANILHA_SINTÉTICA!K531</f>
        <v>13825.189999999999</v>
      </c>
      <c r="H30" s="648">
        <f t="shared" si="0"/>
        <v>840944.99159999983</v>
      </c>
      <c r="I30" s="824">
        <f t="shared" si="1"/>
        <v>8.3870741510189608E-3</v>
      </c>
      <c r="J30" s="824">
        <f t="shared" si="2"/>
        <v>0.51016065612676686</v>
      </c>
      <c r="K30" s="649" t="str">
        <f t="shared" si="3"/>
        <v>B</v>
      </c>
      <c r="L30" s="256" t="str">
        <f>PLANILHA_SINTÉTICA!A531</f>
        <v>13.9</v>
      </c>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4"/>
      <c r="AL30" s="274"/>
    </row>
    <row r="31" spans="1:38" s="275" customFormat="1" ht="30">
      <c r="A31" s="256"/>
      <c r="B31" s="805" t="str">
        <f>PLANILHA_SINTÉTICA!B261</f>
        <v>COMP 064</v>
      </c>
      <c r="C31" s="805" t="str">
        <f>PLANILHA_SINTÉTICA!C261</f>
        <v>AR CONDICIONADO SPLIT INVERTER PISO-TETO, 48.000 BTU/H, CLICLO QUENTE/FRIO - FORNECIMENTO E INSTALAÇÃO</v>
      </c>
      <c r="D31" s="805" t="str">
        <f>PLANILHA_SINTÉTICA!D261</f>
        <v>UNID.</v>
      </c>
      <c r="E31" s="805">
        <f>PLANILHA_SINTÉTICA!E261</f>
        <v>1</v>
      </c>
      <c r="F31" s="332">
        <f>PLANILHA_SINTÉTICA!H261</f>
        <v>13295.93</v>
      </c>
      <c r="G31" s="332">
        <f>PLANILHA_SINTÉTICA!K261</f>
        <v>13295.93</v>
      </c>
      <c r="H31" s="648">
        <f t="shared" si="0"/>
        <v>854240.92159999989</v>
      </c>
      <c r="I31" s="824">
        <f t="shared" si="1"/>
        <v>8.0659977054027866E-3</v>
      </c>
      <c r="J31" s="824">
        <f t="shared" si="2"/>
        <v>0.5182266538321697</v>
      </c>
      <c r="K31" s="649" t="str">
        <f t="shared" si="3"/>
        <v>B</v>
      </c>
      <c r="L31" s="256" t="str">
        <f>PLANILHA_SINTÉTICA!A261</f>
        <v>8.2.9</v>
      </c>
      <c r="M31" s="273"/>
      <c r="N31" s="273"/>
      <c r="O31" s="273"/>
      <c r="P31" s="273"/>
      <c r="Q31" s="273"/>
      <c r="R31" s="273"/>
      <c r="S31" s="273"/>
      <c r="T31" s="273"/>
      <c r="U31" s="273"/>
      <c r="V31" s="273"/>
      <c r="W31" s="273"/>
      <c r="X31" s="273"/>
      <c r="Y31" s="273"/>
      <c r="Z31" s="273"/>
      <c r="AA31" s="273"/>
      <c r="AB31" s="273"/>
      <c r="AC31" s="273"/>
      <c r="AD31" s="273"/>
      <c r="AE31" s="273"/>
      <c r="AF31" s="273"/>
      <c r="AG31" s="273"/>
      <c r="AH31" s="273"/>
      <c r="AI31" s="273"/>
      <c r="AJ31" s="273"/>
      <c r="AK31" s="274"/>
      <c r="AL31" s="274"/>
    </row>
    <row r="32" spans="1:38" s="275" customFormat="1" ht="30">
      <c r="A32" s="256"/>
      <c r="B32" s="805">
        <f>PLANILHA_SINTÉTICA!B489</f>
        <v>88488</v>
      </c>
      <c r="C32" s="805" t="str">
        <f>PLANILHA_SINTÉTICA!C489</f>
        <v>APLICAÇÃO MANUAL DE PINTURA COM TINTA LÁTEX ACRÍLICA EM TETO, DUAS DEMÃOS. AF_06/2014</v>
      </c>
      <c r="D32" s="805" t="str">
        <f>PLANILHA_SINTÉTICA!D489</f>
        <v>M2</v>
      </c>
      <c r="E32" s="805">
        <f>PLANILHA_SINTÉTICA!E489</f>
        <v>717.3</v>
      </c>
      <c r="F32" s="332">
        <f>PLANILHA_SINTÉTICA!H489</f>
        <v>18.240000000000002</v>
      </c>
      <c r="G32" s="332">
        <f>PLANILHA_SINTÉTICA!K489</f>
        <v>13083.552000000001</v>
      </c>
      <c r="H32" s="648">
        <f t="shared" si="0"/>
        <v>867324.47359999991</v>
      </c>
      <c r="I32" s="824">
        <f t="shared" si="1"/>
        <v>7.9371582439527015E-3</v>
      </c>
      <c r="J32" s="824">
        <f t="shared" si="2"/>
        <v>0.52616381207612239</v>
      </c>
      <c r="K32" s="649" t="str">
        <f t="shared" si="3"/>
        <v>B</v>
      </c>
      <c r="L32" s="256" t="str">
        <f>PLANILHA_SINTÉTICA!A489</f>
        <v>11.1.7</v>
      </c>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4"/>
      <c r="AL32" s="274"/>
    </row>
    <row r="33" spans="1:38" s="275" customFormat="1" ht="30">
      <c r="A33" s="256"/>
      <c r="B33" s="805" t="str">
        <f>PLANILHA_SINTÉTICA!B167</f>
        <v>COMP 090</v>
      </c>
      <c r="C33" s="805" t="str">
        <f>PLANILHA_SINTÉTICA!C167</f>
        <v>PERSIANA ROLÔ SOLAR SCREEN 3% 2,85X1,30M COM BANDÔ - FORNECIMENTO E INSTALAÇÃO</v>
      </c>
      <c r="D33" s="805" t="str">
        <f>PLANILHA_SINTÉTICA!D167</f>
        <v>UN</v>
      </c>
      <c r="E33" s="805">
        <f>PLANILHA_SINTÉTICA!E167</f>
        <v>14</v>
      </c>
      <c r="F33" s="332">
        <f>PLANILHA_SINTÉTICA!H167</f>
        <v>893.20999999999992</v>
      </c>
      <c r="G33" s="332">
        <f>PLANILHA_SINTÉTICA!K167</f>
        <v>12504.939999999999</v>
      </c>
      <c r="H33" s="648">
        <f t="shared" si="0"/>
        <v>879829.41359999985</v>
      </c>
      <c r="I33" s="824">
        <f t="shared" si="1"/>
        <v>7.5861423267270132E-3</v>
      </c>
      <c r="J33" s="824">
        <f t="shared" si="2"/>
        <v>0.53374995440284945</v>
      </c>
      <c r="K33" s="649" t="str">
        <f t="shared" si="3"/>
        <v>B</v>
      </c>
      <c r="L33" s="256" t="str">
        <f>PLANILHA_SINTÉTICA!A167</f>
        <v>6.1.23</v>
      </c>
      <c r="M33" s="273"/>
      <c r="N33" s="273"/>
      <c r="O33" s="273"/>
      <c r="P33" s="273"/>
      <c r="Q33" s="273"/>
      <c r="R33" s="273"/>
      <c r="S33" s="273"/>
      <c r="T33" s="273"/>
      <c r="U33" s="273"/>
      <c r="V33" s="273"/>
      <c r="W33" s="273"/>
      <c r="X33" s="273"/>
      <c r="Y33" s="273"/>
      <c r="Z33" s="273"/>
      <c r="AA33" s="273"/>
      <c r="AB33" s="273"/>
      <c r="AC33" s="273"/>
      <c r="AD33" s="273"/>
      <c r="AE33" s="273"/>
      <c r="AF33" s="273"/>
      <c r="AG33" s="273"/>
      <c r="AH33" s="273"/>
      <c r="AI33" s="273"/>
      <c r="AJ33" s="273"/>
      <c r="AK33" s="274"/>
      <c r="AL33" s="274"/>
    </row>
    <row r="34" spans="1:38" s="275" customFormat="1" ht="30">
      <c r="A34" s="256"/>
      <c r="B34" s="805">
        <f>PLANILHA_SINTÉTICA!B527</f>
        <v>96624</v>
      </c>
      <c r="C34" s="805" t="str">
        <f>PLANILHA_SINTÉTICA!C527</f>
        <v>LASTRO COM MATERIAL GRANULAR (PEDRA BRITADA N.2), APLICADO EM PISOS OU LAJES SOBRE SOLO, ESPESSURA DE *10 CM*. AF_08/2017</v>
      </c>
      <c r="D34" s="805" t="str">
        <f>PLANILHA_SINTÉTICA!D527</f>
        <v>M3</v>
      </c>
      <c r="E34" s="805">
        <f>PLANILHA_SINTÉTICA!E527</f>
        <v>109.62</v>
      </c>
      <c r="F34" s="332">
        <f>PLANILHA_SINTÉTICA!H527</f>
        <v>107.4</v>
      </c>
      <c r="G34" s="332">
        <f>PLANILHA_SINTÉTICA!K527</f>
        <v>11773.188000000002</v>
      </c>
      <c r="H34" s="648">
        <f t="shared" si="0"/>
        <v>891602.60159999982</v>
      </c>
      <c r="I34" s="824">
        <f t="shared" si="1"/>
        <v>7.1422237777482005E-3</v>
      </c>
      <c r="J34" s="824">
        <f t="shared" si="2"/>
        <v>0.54089217818059765</v>
      </c>
      <c r="K34" s="649" t="str">
        <f t="shared" si="3"/>
        <v>B</v>
      </c>
      <c r="L34" s="256" t="str">
        <f>PLANILHA_SINTÉTICA!A527</f>
        <v>13.5</v>
      </c>
      <c r="M34" s="273"/>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c r="AK34" s="274"/>
      <c r="AL34" s="274"/>
    </row>
    <row r="35" spans="1:38" s="275" customFormat="1" ht="30">
      <c r="A35" s="256"/>
      <c r="B35" s="805" t="str">
        <f>PLANILHA_SINTÉTICA!B535</f>
        <v>COMP 035</v>
      </c>
      <c r="C35" s="805" t="str">
        <f>PLANILHA_SINTÉTICA!C535</f>
        <v>GRELHA DE FERRO PERFILADO PARA CANALETA - L=30CM</v>
      </c>
      <c r="D35" s="805" t="str">
        <f>PLANILHA_SINTÉTICA!D535</f>
        <v>M</v>
      </c>
      <c r="E35" s="805">
        <f>PLANILHA_SINTÉTICA!E535</f>
        <v>54</v>
      </c>
      <c r="F35" s="332">
        <f>PLANILHA_SINTÉTICA!H535</f>
        <v>216.09</v>
      </c>
      <c r="G35" s="332">
        <f>PLANILHA_SINTÉTICA!K535</f>
        <v>11668.86</v>
      </c>
      <c r="H35" s="648">
        <f t="shared" si="0"/>
        <v>903271.46159999981</v>
      </c>
      <c r="I35" s="824">
        <f t="shared" si="1"/>
        <v>7.0789330257203789E-3</v>
      </c>
      <c r="J35" s="824">
        <f t="shared" si="2"/>
        <v>0.54797111120631803</v>
      </c>
      <c r="K35" s="649" t="str">
        <f t="shared" si="3"/>
        <v>B</v>
      </c>
      <c r="L35" s="256" t="str">
        <f>PLANILHA_SINTÉTICA!A535</f>
        <v>13.13</v>
      </c>
      <c r="M35" s="273"/>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c r="AK35" s="274"/>
      <c r="AL35" s="274"/>
    </row>
    <row r="36" spans="1:38" s="275" customFormat="1" ht="30">
      <c r="A36" s="256"/>
      <c r="B36" s="805">
        <f>PLANILHA_SINTÉTICA!B505</f>
        <v>95626</v>
      </c>
      <c r="C36" s="805" t="str">
        <f>PLANILHA_SINTÉTICA!C505</f>
        <v>APLICAÇÃO MANUAL DE TINTA LÁTEX ACRÍLICA EM PAREDE EXTERNAS DE CASAS, DUAS DEMÃOS. AF_11/2016</v>
      </c>
      <c r="D36" s="805" t="str">
        <f>PLANILHA_SINTÉTICA!D505</f>
        <v>M2</v>
      </c>
      <c r="E36" s="805">
        <f>PLANILHA_SINTÉTICA!E505</f>
        <v>648</v>
      </c>
      <c r="F36" s="332">
        <f>PLANILHA_SINTÉTICA!H505</f>
        <v>17.740000000000002</v>
      </c>
      <c r="G36" s="332">
        <f>PLANILHA_SINTÉTICA!K505</f>
        <v>11495.52</v>
      </c>
      <c r="H36" s="648">
        <f t="shared" si="0"/>
        <v>914766.98159999982</v>
      </c>
      <c r="I36" s="824">
        <f t="shared" si="1"/>
        <v>6.9737760308915464E-3</v>
      </c>
      <c r="J36" s="824">
        <f t="shared" si="2"/>
        <v>0.55494488723720958</v>
      </c>
      <c r="K36" s="649" t="str">
        <f t="shared" si="3"/>
        <v>B</v>
      </c>
      <c r="L36" s="256" t="str">
        <f>PLANILHA_SINTÉTICA!A505</f>
        <v>11.4.4</v>
      </c>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4"/>
      <c r="AL36" s="274"/>
    </row>
    <row r="37" spans="1:38" s="275" customFormat="1" ht="30">
      <c r="A37" s="256"/>
      <c r="B37" s="805">
        <f>PLANILHA_SINTÉTICA!B134</f>
        <v>98547</v>
      </c>
      <c r="C37" s="805" t="str">
        <f>PLANILHA_SINTÉTICA!C134</f>
        <v>IMPERMEABILIZAÇÃO DE SUPERFÍCIE COM MANTA ASFÁLTICA, DUAS CAMADAS, INCLUSIVE APLICAÇÃO DE PRIMER ASFÁLTICO, E=3MM E E=4MM. AF_06/2018</v>
      </c>
      <c r="D37" s="805" t="str">
        <f>PLANILHA_SINTÉTICA!D134</f>
        <v>M2</v>
      </c>
      <c r="E37" s="805">
        <f>PLANILHA_SINTÉTICA!E134</f>
        <v>55.5</v>
      </c>
      <c r="F37" s="332">
        <f>PLANILHA_SINTÉTICA!H134</f>
        <v>201.54</v>
      </c>
      <c r="G37" s="332">
        <f>PLANILHA_SINTÉTICA!K134</f>
        <v>11185.47</v>
      </c>
      <c r="H37" s="648">
        <f t="shared" si="0"/>
        <v>925952.4515999998</v>
      </c>
      <c r="I37" s="824">
        <f t="shared" si="1"/>
        <v>6.7856836907122476E-3</v>
      </c>
      <c r="J37" s="824">
        <f t="shared" si="2"/>
        <v>0.56173057092792178</v>
      </c>
      <c r="K37" s="649" t="str">
        <f t="shared" si="3"/>
        <v>B</v>
      </c>
      <c r="L37" s="256" t="str">
        <f>PLANILHA_SINTÉTICA!A134</f>
        <v>5.11</v>
      </c>
      <c r="M37" s="273"/>
      <c r="N37" s="273"/>
      <c r="O37" s="273"/>
      <c r="P37" s="273"/>
      <c r="Q37" s="273"/>
      <c r="R37" s="273"/>
      <c r="S37" s="273"/>
      <c r="T37" s="273"/>
      <c r="U37" s="273"/>
      <c r="V37" s="273"/>
      <c r="W37" s="273"/>
      <c r="X37" s="273"/>
      <c r="Y37" s="273"/>
      <c r="Z37" s="273"/>
      <c r="AA37" s="273"/>
      <c r="AB37" s="273"/>
      <c r="AC37" s="273"/>
      <c r="AD37" s="273"/>
      <c r="AE37" s="273"/>
      <c r="AF37" s="273"/>
      <c r="AG37" s="273"/>
      <c r="AH37" s="273"/>
      <c r="AI37" s="273"/>
      <c r="AJ37" s="273"/>
      <c r="AK37" s="274"/>
      <c r="AL37" s="274"/>
    </row>
    <row r="38" spans="1:38" s="275" customFormat="1" ht="30">
      <c r="A38" s="256"/>
      <c r="B38" s="805" t="str">
        <f>PLANILHA_SINTÉTICA!B69</f>
        <v>COMP 016</v>
      </c>
      <c r="C38" s="805" t="str">
        <f>PLANILHA_SINTÉTICA!C69</f>
        <v>DIVISÓRIA NAVAL (PAINEL CEGO), E=35MM, COM PERFIS EM AÇO OU SIMILAR</v>
      </c>
      <c r="D38" s="805" t="str">
        <f>PLANILHA_SINTÉTICA!D69</f>
        <v>M2</v>
      </c>
      <c r="E38" s="805">
        <f>PLANILHA_SINTÉTICA!E69</f>
        <v>80</v>
      </c>
      <c r="F38" s="332">
        <f>PLANILHA_SINTÉTICA!H69</f>
        <v>138.56</v>
      </c>
      <c r="G38" s="332">
        <f>PLANILHA_SINTÉTICA!K69</f>
        <v>11084.8</v>
      </c>
      <c r="H38" s="648">
        <f t="shared" si="0"/>
        <v>937037.25159999984</v>
      </c>
      <c r="I38" s="824">
        <f t="shared" si="1"/>
        <v>6.7246120703740768E-3</v>
      </c>
      <c r="J38" s="824">
        <f t="shared" si="2"/>
        <v>0.56845518299829589</v>
      </c>
      <c r="K38" s="649" t="str">
        <f t="shared" si="3"/>
        <v>B</v>
      </c>
      <c r="L38" s="256" t="str">
        <f>PLANILHA_SINTÉTICA!A69</f>
        <v>4.1.5</v>
      </c>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4"/>
      <c r="AL38" s="274"/>
    </row>
    <row r="39" spans="1:38" s="275" customFormat="1" ht="45">
      <c r="A39" s="256"/>
      <c r="B39" s="805">
        <f>PLANILHA_SINTÉTICA!B132</f>
        <v>94207</v>
      </c>
      <c r="C39" s="805" t="str">
        <f>PLANILHA_SINTÉTICA!C132</f>
        <v>TELHAMENTO COM TELHA ONDULADA DE FIBROCIMENTO E = 6 MM, COM RECOBRIMENTO LATERAL DE 1/4 DE ONDA PARA TELHADO COM INCLINAÇÃO MAIOR QUE 10°, COM ATÉ 2 ÁGUAS, INCLUSO IÇAMENTO. AF_07/2019</v>
      </c>
      <c r="D39" s="805" t="str">
        <f>PLANILHA_SINTÉTICA!D132</f>
        <v>M2</v>
      </c>
      <c r="E39" s="805">
        <f>PLANILHA_SINTÉTICA!E132</f>
        <v>235</v>
      </c>
      <c r="F39" s="332">
        <f>PLANILHA_SINTÉTICA!H132</f>
        <v>46.9</v>
      </c>
      <c r="G39" s="332">
        <f>PLANILHA_SINTÉTICA!K132</f>
        <v>11021.5</v>
      </c>
      <c r="H39" s="648">
        <f t="shared" si="0"/>
        <v>948058.75159999984</v>
      </c>
      <c r="I39" s="824">
        <f t="shared" si="1"/>
        <v>6.686211021725957E-3</v>
      </c>
      <c r="J39" s="824">
        <f t="shared" si="2"/>
        <v>0.57514139402002185</v>
      </c>
      <c r="K39" s="649" t="str">
        <f t="shared" si="3"/>
        <v>B</v>
      </c>
      <c r="L39" s="256" t="str">
        <f>PLANILHA_SINTÉTICA!A132</f>
        <v>5.9</v>
      </c>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4"/>
      <c r="AL39" s="274"/>
    </row>
    <row r="40" spans="1:38" s="275" customFormat="1" ht="30">
      <c r="A40" s="256"/>
      <c r="B40" s="805" t="str">
        <f>PLANILHA_SINTÉTICA!B259</f>
        <v>COMP 065</v>
      </c>
      <c r="C40" s="805" t="str">
        <f>PLANILHA_SINTÉTICA!C259</f>
        <v>AR CONDICIONADO SPLIT INVERTER, PISO TETO, 30.000 BTUS/H, CICLO QUENTE/FRIO - FORNECIMENTO E INSTALAÇÃO</v>
      </c>
      <c r="D40" s="805" t="str">
        <f>PLANILHA_SINTÉTICA!D259</f>
        <v xml:space="preserve">UN    </v>
      </c>
      <c r="E40" s="805">
        <f>PLANILHA_SINTÉTICA!E259</f>
        <v>1</v>
      </c>
      <c r="F40" s="332">
        <f>PLANILHA_SINTÉTICA!H259</f>
        <v>10751.980000000001</v>
      </c>
      <c r="G40" s="332">
        <f>PLANILHA_SINTÉTICA!K259</f>
        <v>10751.980000000001</v>
      </c>
      <c r="H40" s="648">
        <f t="shared" si="0"/>
        <v>958810.73159999982</v>
      </c>
      <c r="I40" s="824">
        <f t="shared" si="1"/>
        <v>6.5227062724109303E-3</v>
      </c>
      <c r="J40" s="824">
        <f t="shared" si="2"/>
        <v>0.58166410029243276</v>
      </c>
      <c r="K40" s="649" t="str">
        <f t="shared" si="3"/>
        <v>B</v>
      </c>
      <c r="L40" s="256" t="str">
        <f>PLANILHA_SINTÉTICA!A259</f>
        <v>8.2.7</v>
      </c>
      <c r="M40" s="273"/>
      <c r="N40" s="273"/>
      <c r="O40" s="273"/>
      <c r="P40" s="273"/>
      <c r="Q40" s="273"/>
      <c r="R40" s="273"/>
      <c r="S40" s="273"/>
      <c r="T40" s="273"/>
      <c r="U40" s="273"/>
      <c r="V40" s="273"/>
      <c r="W40" s="273"/>
      <c r="X40" s="273"/>
      <c r="Y40" s="273"/>
      <c r="Z40" s="273"/>
      <c r="AA40" s="273"/>
      <c r="AB40" s="273"/>
      <c r="AC40" s="273"/>
      <c r="AD40" s="273"/>
      <c r="AE40" s="273"/>
      <c r="AF40" s="273"/>
      <c r="AG40" s="273"/>
      <c r="AH40" s="273"/>
      <c r="AI40" s="273"/>
      <c r="AJ40" s="273"/>
      <c r="AK40" s="274"/>
      <c r="AL40" s="274"/>
    </row>
    <row r="41" spans="1:38" s="275" customFormat="1" ht="30">
      <c r="A41" s="256"/>
      <c r="B41" s="805">
        <f>PLANILHA_SINTÉTICA!B209</f>
        <v>94226</v>
      </c>
      <c r="C41" s="805" t="str">
        <f>PLANILHA_SINTÉTICA!C209</f>
        <v>SUBCOBERTURA COM MANTA PLÁSTICA REVESTIDA POR PELÍCULA DE ALUMÍNO, INCLUSO TRANSPORTE VERTICAL. AF_07/2019</v>
      </c>
      <c r="D41" s="805" t="str">
        <f>PLANILHA_SINTÉTICA!D209</f>
        <v>M2</v>
      </c>
      <c r="E41" s="805">
        <f>PLANILHA_SINTÉTICA!E209</f>
        <v>539</v>
      </c>
      <c r="F41" s="332">
        <f>PLANILHA_SINTÉTICA!H209</f>
        <v>19.079999999999998</v>
      </c>
      <c r="G41" s="332">
        <f>PLANILHA_SINTÉTICA!K209</f>
        <v>10284.119999999999</v>
      </c>
      <c r="H41" s="648">
        <f t="shared" si="0"/>
        <v>969094.85159999982</v>
      </c>
      <c r="I41" s="824">
        <f t="shared" si="1"/>
        <v>6.238878237331792E-3</v>
      </c>
      <c r="J41" s="824">
        <f t="shared" si="2"/>
        <v>0.58790297852976459</v>
      </c>
      <c r="K41" s="649" t="str">
        <f t="shared" si="3"/>
        <v>B</v>
      </c>
      <c r="L41" s="256" t="str">
        <f>PLANILHA_SINTÉTICA!A209</f>
        <v>7.3</v>
      </c>
      <c r="M41" s="273"/>
      <c r="N41" s="273"/>
      <c r="O41" s="273"/>
      <c r="P41" s="273"/>
      <c r="Q41" s="273"/>
      <c r="R41" s="273"/>
      <c r="S41" s="273"/>
      <c r="T41" s="273"/>
      <c r="U41" s="273"/>
      <c r="V41" s="273"/>
      <c r="W41" s="273"/>
      <c r="X41" s="273"/>
      <c r="Y41" s="273"/>
      <c r="Z41" s="273"/>
      <c r="AA41" s="273"/>
      <c r="AB41" s="273"/>
      <c r="AC41" s="273"/>
      <c r="AD41" s="273"/>
      <c r="AE41" s="273"/>
      <c r="AF41" s="273"/>
      <c r="AG41" s="273"/>
      <c r="AH41" s="273"/>
      <c r="AI41" s="273"/>
      <c r="AJ41" s="273"/>
      <c r="AK41" s="274"/>
      <c r="AL41" s="274"/>
    </row>
    <row r="42" spans="1:38" s="275" customFormat="1">
      <c r="A42" s="256"/>
      <c r="B42" s="805" t="str">
        <f>PLANILHA_SINTÉTICA!B483</f>
        <v>AUX1489</v>
      </c>
      <c r="C42" s="805" t="str">
        <f>PLANILHA_SINTÉTICA!C483</f>
        <v>REMOÇÃO DE PINTURA LÁTEX (RASPAGEM E/OU LIXAMENTO E/OU ESCOVAÇÃO)</v>
      </c>
      <c r="D42" s="805" t="str">
        <f>PLANILHA_SINTÉTICA!D483</f>
        <v>M2</v>
      </c>
      <c r="E42" s="805">
        <f>PLANILHA_SINTÉTICA!E483</f>
        <v>1111</v>
      </c>
      <c r="F42" s="332">
        <f>PLANILHA_SINTÉTICA!H483</f>
        <v>9.09</v>
      </c>
      <c r="G42" s="332">
        <f>PLANILHA_SINTÉTICA!K483</f>
        <v>10098.99</v>
      </c>
      <c r="H42" s="648">
        <f t="shared" si="0"/>
        <v>979193.84159999981</v>
      </c>
      <c r="I42" s="824">
        <f t="shared" si="1"/>
        <v>6.1265688196978831E-3</v>
      </c>
      <c r="J42" s="824">
        <f t="shared" si="2"/>
        <v>0.59402954734946245</v>
      </c>
      <c r="K42" s="649" t="str">
        <f t="shared" si="3"/>
        <v>B</v>
      </c>
      <c r="L42" s="256" t="str">
        <f>PLANILHA_SINTÉTICA!A483</f>
        <v>11.1.1</v>
      </c>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4"/>
      <c r="AL42" s="274"/>
    </row>
    <row r="43" spans="1:38" s="275" customFormat="1" ht="30">
      <c r="A43" s="256"/>
      <c r="B43" s="805" t="str">
        <f>PLANILHA_SINTÉTICA!B559</f>
        <v>COMP 067</v>
      </c>
      <c r="C43" s="805" t="str">
        <f>PLANILHA_SINTÉTICA!C559</f>
        <v>FORNECIMENTO E MONTAGEM DE CONCERTINA (DUPLA) EM ACO GALVANIZADO, COM ESPIRAL DE 300MM, D=2,76MM.</v>
      </c>
      <c r="D43" s="805" t="str">
        <f>PLANILHA_SINTÉTICA!D559</f>
        <v>UNID.</v>
      </c>
      <c r="E43" s="805">
        <f>PLANILHA_SINTÉTICA!E559</f>
        <v>220</v>
      </c>
      <c r="F43" s="332">
        <f>PLANILHA_SINTÉTICA!H559</f>
        <v>44.57</v>
      </c>
      <c r="G43" s="332">
        <f>PLANILHA_SINTÉTICA!K559</f>
        <v>9805.4</v>
      </c>
      <c r="H43" s="648">
        <f t="shared" si="0"/>
        <v>988999.24159999983</v>
      </c>
      <c r="I43" s="824">
        <f t="shared" si="1"/>
        <v>5.9484619654703716E-3</v>
      </c>
      <c r="J43" s="824">
        <f t="shared" si="2"/>
        <v>0.59997800931493284</v>
      </c>
      <c r="K43" s="649" t="str">
        <f t="shared" si="3"/>
        <v>B</v>
      </c>
      <c r="L43" s="256" t="str">
        <f>PLANILHA_SINTÉTICA!A559</f>
        <v>15.6</v>
      </c>
      <c r="M43" s="273"/>
      <c r="N43" s="273"/>
      <c r="O43" s="273"/>
      <c r="P43" s="273"/>
      <c r="Q43" s="273"/>
      <c r="R43" s="273"/>
      <c r="S43" s="273"/>
      <c r="T43" s="273"/>
      <c r="U43" s="273"/>
      <c r="V43" s="273"/>
      <c r="W43" s="273"/>
      <c r="X43" s="273"/>
      <c r="Y43" s="273"/>
      <c r="Z43" s="273"/>
      <c r="AA43" s="273"/>
      <c r="AB43" s="273"/>
      <c r="AC43" s="273"/>
      <c r="AD43" s="273"/>
      <c r="AE43" s="273"/>
      <c r="AF43" s="273"/>
      <c r="AG43" s="273"/>
      <c r="AH43" s="273"/>
      <c r="AI43" s="273"/>
      <c r="AJ43" s="273"/>
      <c r="AK43" s="274"/>
      <c r="AL43" s="274"/>
    </row>
    <row r="44" spans="1:38" s="275" customFormat="1" ht="45">
      <c r="A44" s="256"/>
      <c r="B44" s="805">
        <f>PLANILHA_SINTÉTICA!B504</f>
        <v>88417</v>
      </c>
      <c r="C44" s="805" t="str">
        <f>PLANILHA_SINTÉTICA!C504</f>
        <v>APLICAÇÃO MANUAL DE PINTURA COM TINTA TEXTURIZADA ACRÍLICA EM PANOS CEGOS DE FACHADA (SEM PRESENÇA DE VÃOS) DE EDIFÍCIOS DE MÚLTIPLOS PAVIMENTOS, UMA COR. AF_06/2014</v>
      </c>
      <c r="D44" s="805" t="str">
        <f>PLANILHA_SINTÉTICA!D504</f>
        <v>M2</v>
      </c>
      <c r="E44" s="805">
        <f>PLANILHA_SINTÉTICA!E504</f>
        <v>648</v>
      </c>
      <c r="F44" s="332">
        <f>PLANILHA_SINTÉTICA!H504</f>
        <v>14.94</v>
      </c>
      <c r="G44" s="332">
        <f>PLANILHA_SINTÉTICA!K504</f>
        <v>9681.119999999999</v>
      </c>
      <c r="H44" s="648">
        <f t="shared" si="0"/>
        <v>998680.36159999983</v>
      </c>
      <c r="I44" s="824">
        <f t="shared" si="1"/>
        <v>5.873067299972925E-3</v>
      </c>
      <c r="J44" s="824">
        <f t="shared" si="2"/>
        <v>0.60585107661490578</v>
      </c>
      <c r="K44" s="649" t="str">
        <f t="shared" si="3"/>
        <v>B</v>
      </c>
      <c r="L44" s="256" t="str">
        <f>PLANILHA_SINTÉTICA!A504</f>
        <v>11.4.3</v>
      </c>
      <c r="M44" s="273"/>
      <c r="N44" s="273"/>
      <c r="O44" s="273"/>
      <c r="P44" s="273"/>
      <c r="Q44" s="273"/>
      <c r="R44" s="273"/>
      <c r="S44" s="273"/>
      <c r="T44" s="273"/>
      <c r="U44" s="273"/>
      <c r="V44" s="273"/>
      <c r="W44" s="273"/>
      <c r="X44" s="273"/>
      <c r="Y44" s="273"/>
      <c r="Z44" s="273"/>
      <c r="AA44" s="273"/>
      <c r="AB44" s="273"/>
      <c r="AC44" s="273"/>
      <c r="AD44" s="273"/>
      <c r="AE44" s="273"/>
      <c r="AF44" s="273"/>
      <c r="AG44" s="273"/>
      <c r="AH44" s="273"/>
      <c r="AI44" s="273"/>
      <c r="AJ44" s="273"/>
      <c r="AK44" s="274"/>
      <c r="AL44" s="274"/>
    </row>
    <row r="45" spans="1:38" s="275" customFormat="1" ht="30">
      <c r="A45" s="256"/>
      <c r="B45" s="805">
        <f>PLANILHA_SINTÉTICA!B464</f>
        <v>96973</v>
      </c>
      <c r="C45" s="805" t="str">
        <f>PLANILHA_SINTÉTICA!C464</f>
        <v>CORDOALHA DE COBRE NU 35 MM², NÃO ENTERRADA, COM ISOLADOR - FORNECIMENTO E INSTALAÇÃO. AF_12/2017</v>
      </c>
      <c r="D45" s="805" t="str">
        <f>PLANILHA_SINTÉTICA!D464</f>
        <v>M</v>
      </c>
      <c r="E45" s="805">
        <f>PLANILHA_SINTÉTICA!E464</f>
        <v>150</v>
      </c>
      <c r="F45" s="332">
        <f>PLANILHA_SINTÉTICA!H464</f>
        <v>64.099999999999994</v>
      </c>
      <c r="G45" s="332">
        <f>PLANILHA_SINTÉTICA!K464</f>
        <v>9615</v>
      </c>
      <c r="H45" s="648">
        <f t="shared" si="0"/>
        <v>1008295.3615999998</v>
      </c>
      <c r="I45" s="824">
        <f t="shared" si="1"/>
        <v>5.8329554937073067E-3</v>
      </c>
      <c r="J45" s="824">
        <f t="shared" si="2"/>
        <v>0.61168403210861311</v>
      </c>
      <c r="K45" s="649" t="str">
        <f t="shared" si="3"/>
        <v>B</v>
      </c>
      <c r="L45" s="256" t="str">
        <f>PLANILHA_SINTÉTICA!A464</f>
        <v>9.6.23</v>
      </c>
      <c r="M45" s="273"/>
      <c r="N45" s="273"/>
      <c r="O45" s="273"/>
      <c r="P45" s="273"/>
      <c r="Q45" s="273"/>
      <c r="R45" s="273"/>
      <c r="S45" s="273"/>
      <c r="T45" s="273"/>
      <c r="U45" s="273"/>
      <c r="V45" s="273"/>
      <c r="W45" s="273"/>
      <c r="X45" s="273"/>
      <c r="Y45" s="273"/>
      <c r="Z45" s="273"/>
      <c r="AA45" s="273"/>
      <c r="AB45" s="273"/>
      <c r="AC45" s="273"/>
      <c r="AD45" s="273"/>
      <c r="AE45" s="273"/>
      <c r="AF45" s="273"/>
      <c r="AG45" s="273"/>
      <c r="AH45" s="273"/>
      <c r="AI45" s="273"/>
      <c r="AJ45" s="273"/>
      <c r="AK45" s="274"/>
      <c r="AL45" s="274"/>
    </row>
    <row r="46" spans="1:38" s="275" customFormat="1" ht="45">
      <c r="A46" s="256"/>
      <c r="B46" s="805">
        <f>PLANILHA_SINTÉTICA!B20</f>
        <v>100434</v>
      </c>
      <c r="C46" s="805" t="str">
        <f>PLANILHA_SINTÉTICA!C20</f>
        <v>CALHA DE BEIRAL, SEMICIRCULAR DE PVC, DIAMETRO 125 MM, INCLUINDO CABECEIRAS, EMENDAS, BOCAIS, SUPORTES E VEDAÇÕES, EXCLUINDO CONDUTORES, INCLUSO TRANSPORTE VERTICAL. AF_07/2019</v>
      </c>
      <c r="D46" s="805" t="str">
        <f>PLANILHA_SINTÉTICA!D20</f>
        <v>M</v>
      </c>
      <c r="E46" s="805">
        <f>PLANILHA_SINTÉTICA!E20</f>
        <v>50</v>
      </c>
      <c r="F46" s="332">
        <f>PLANILHA_SINTÉTICA!H20</f>
        <v>183.62</v>
      </c>
      <c r="G46" s="332">
        <f>PLANILHA_SINTÉTICA!K20</f>
        <v>9181</v>
      </c>
      <c r="H46" s="648">
        <f t="shared" si="0"/>
        <v>1017476.3615999998</v>
      </c>
      <c r="I46" s="824">
        <f t="shared" si="1"/>
        <v>5.5696686830709078E-3</v>
      </c>
      <c r="J46" s="824">
        <f t="shared" si="2"/>
        <v>0.61725370079168407</v>
      </c>
      <c r="K46" s="649" t="str">
        <f t="shared" si="3"/>
        <v>B</v>
      </c>
      <c r="L46" s="256" t="str">
        <f>PLANILHA_SINTÉTICA!A20</f>
        <v>2.6</v>
      </c>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4"/>
      <c r="AL46" s="274"/>
    </row>
    <row r="47" spans="1:38" s="275" customFormat="1" ht="45">
      <c r="A47" s="256"/>
      <c r="B47" s="805" t="str">
        <f>PLANILHA_SINTÉTICA!B264</f>
        <v>COMP 052</v>
      </c>
      <c r="C47" s="805" t="str">
        <f>PLANILHA_SINTÉTICA!C264</f>
        <v>TUBO EM COBRE FLEXÍVEL, DN 7/8", COM ISOLAMENTO, INSTALADO EM RAMAL DE ALIMENTAÇÃO DE AR CONDICIONADO COM CONDENSADORA INDIVIDUAL  FORNECIMENTO E INSTALAÇÃO</v>
      </c>
      <c r="D47" s="805" t="str">
        <f>PLANILHA_SINTÉTICA!D264</f>
        <v>M</v>
      </c>
      <c r="E47" s="805">
        <f>PLANILHA_SINTÉTICA!E264</f>
        <v>50.45</v>
      </c>
      <c r="F47" s="332">
        <f>PLANILHA_SINTÉTICA!H264</f>
        <v>178.76999999999998</v>
      </c>
      <c r="G47" s="332">
        <f>PLANILHA_SINTÉTICA!K264</f>
        <v>9018.9465</v>
      </c>
      <c r="H47" s="648">
        <f t="shared" si="0"/>
        <v>1026495.3080999998</v>
      </c>
      <c r="I47" s="824">
        <f t="shared" si="1"/>
        <v>5.4713586619477153E-3</v>
      </c>
      <c r="J47" s="824">
        <f t="shared" si="2"/>
        <v>0.62272505945363177</v>
      </c>
      <c r="K47" s="649" t="str">
        <f t="shared" si="3"/>
        <v>B</v>
      </c>
      <c r="L47" s="256" t="str">
        <f>PLANILHA_SINTÉTICA!A264</f>
        <v>8.2.12</v>
      </c>
      <c r="M47" s="273"/>
      <c r="N47" s="273"/>
      <c r="O47" s="273"/>
      <c r="P47" s="273"/>
      <c r="Q47" s="273"/>
      <c r="R47" s="273"/>
      <c r="S47" s="273"/>
      <c r="T47" s="273"/>
      <c r="U47" s="273"/>
      <c r="V47" s="273"/>
      <c r="W47" s="273"/>
      <c r="X47" s="273"/>
      <c r="Y47" s="273"/>
      <c r="Z47" s="273"/>
      <c r="AA47" s="273"/>
      <c r="AB47" s="273"/>
      <c r="AC47" s="273"/>
      <c r="AD47" s="273"/>
      <c r="AE47" s="273"/>
      <c r="AF47" s="273"/>
      <c r="AG47" s="273"/>
      <c r="AH47" s="273"/>
      <c r="AI47" s="273"/>
      <c r="AJ47" s="273"/>
      <c r="AK47" s="274"/>
      <c r="AL47" s="274"/>
    </row>
    <row r="48" spans="1:38" s="275" customFormat="1">
      <c r="A48" s="256"/>
      <c r="B48" s="805">
        <f>PLANILHA_SINTÉTICA!B497</f>
        <v>100717</v>
      </c>
      <c r="C48" s="805" t="str">
        <f>PLANILHA_SINTÉTICA!C497</f>
        <v>LIXAMENTO MANUAL EM SUPERFÍCIES METÁLICAS EM OBRA. AF_01/2020</v>
      </c>
      <c r="D48" s="805" t="str">
        <f>PLANILHA_SINTÉTICA!D497</f>
        <v>M2</v>
      </c>
      <c r="E48" s="805">
        <f>PLANILHA_SINTÉTICA!E497</f>
        <v>850</v>
      </c>
      <c r="F48" s="332">
        <f>PLANILHA_SINTÉTICA!H497</f>
        <v>10.54</v>
      </c>
      <c r="G48" s="332">
        <f>PLANILHA_SINTÉTICA!K497</f>
        <v>8959</v>
      </c>
      <c r="H48" s="648">
        <f t="shared" si="0"/>
        <v>1035454.3080999998</v>
      </c>
      <c r="I48" s="824">
        <f t="shared" si="1"/>
        <v>5.4349920195656534E-3</v>
      </c>
      <c r="J48" s="824">
        <f t="shared" si="2"/>
        <v>0.62816005147319742</v>
      </c>
      <c r="K48" s="649" t="str">
        <f t="shared" si="3"/>
        <v>B</v>
      </c>
      <c r="L48" s="256" t="str">
        <f>PLANILHA_SINTÉTICA!A497</f>
        <v>11.3.1</v>
      </c>
      <c r="M48" s="273"/>
      <c r="N48" s="273"/>
      <c r="O48" s="273"/>
      <c r="P48" s="273"/>
      <c r="Q48" s="273"/>
      <c r="R48" s="273"/>
      <c r="S48" s="273"/>
      <c r="T48" s="273"/>
      <c r="U48" s="273"/>
      <c r="V48" s="273"/>
      <c r="W48" s="273"/>
      <c r="X48" s="273"/>
      <c r="Y48" s="273"/>
      <c r="Z48" s="273"/>
      <c r="AA48" s="273"/>
      <c r="AB48" s="273"/>
      <c r="AC48" s="273"/>
      <c r="AD48" s="273"/>
      <c r="AE48" s="273"/>
      <c r="AF48" s="273"/>
      <c r="AG48" s="273"/>
      <c r="AH48" s="273"/>
      <c r="AI48" s="273"/>
      <c r="AJ48" s="273"/>
      <c r="AK48" s="274"/>
      <c r="AL48" s="274"/>
    </row>
    <row r="49" spans="1:38" s="275" customFormat="1" ht="30">
      <c r="A49" s="256"/>
      <c r="B49" s="805" t="str">
        <f>PLANILHA_SINTÉTICA!B523</f>
        <v>COMP 032</v>
      </c>
      <c r="C49" s="805" t="str">
        <f>PLANILHA_SINTÉTICA!C523</f>
        <v xml:space="preserve"> DEMOLIÇÃO MANUAL DE PAVIMENTO ASFÁLTICO C/ TRANSPORTE ATÉ CAÇAMBA E CARGA</v>
      </c>
      <c r="D49" s="805" t="str">
        <f>PLANILHA_SINTÉTICA!D523</f>
        <v>M2</v>
      </c>
      <c r="E49" s="805">
        <f>PLANILHA_SINTÉTICA!E523</f>
        <v>1096.2</v>
      </c>
      <c r="F49" s="332">
        <f>PLANILHA_SINTÉTICA!H523</f>
        <v>7.98</v>
      </c>
      <c r="G49" s="332">
        <f>PLANILHA_SINTÉTICA!K523</f>
        <v>8747.6760000000013</v>
      </c>
      <c r="H49" s="648">
        <f t="shared" si="0"/>
        <v>1044201.9840999998</v>
      </c>
      <c r="I49" s="824">
        <f t="shared" si="1"/>
        <v>5.3067919689414001E-3</v>
      </c>
      <c r="J49" s="824">
        <f t="shared" si="2"/>
        <v>0.63346684344213877</v>
      </c>
      <c r="K49" s="649" t="str">
        <f t="shared" si="3"/>
        <v>B</v>
      </c>
      <c r="L49" s="256" t="str">
        <f>PLANILHA_SINTÉTICA!A523</f>
        <v>13.1</v>
      </c>
      <c r="M49" s="273"/>
      <c r="N49" s="273"/>
      <c r="O49" s="273"/>
      <c r="P49" s="273"/>
      <c r="Q49" s="273"/>
      <c r="R49" s="273"/>
      <c r="S49" s="273"/>
      <c r="T49" s="273"/>
      <c r="U49" s="273"/>
      <c r="V49" s="273"/>
      <c r="W49" s="273"/>
      <c r="X49" s="273"/>
      <c r="Y49" s="273"/>
      <c r="Z49" s="273"/>
      <c r="AA49" s="273"/>
      <c r="AB49" s="273"/>
      <c r="AC49" s="273"/>
      <c r="AD49" s="273"/>
      <c r="AE49" s="273"/>
      <c r="AF49" s="273"/>
      <c r="AG49" s="273"/>
      <c r="AH49" s="273"/>
      <c r="AI49" s="273"/>
      <c r="AJ49" s="273"/>
      <c r="AK49" s="274"/>
      <c r="AL49" s="274"/>
    </row>
    <row r="50" spans="1:38" s="275" customFormat="1" ht="30">
      <c r="A50" s="256"/>
      <c r="B50" s="805">
        <f>PLANILHA_SINTÉTICA!B508</f>
        <v>102491</v>
      </c>
      <c r="C50" s="805" t="str">
        <f>PLANILHA_SINTÉTICA!C508</f>
        <v>PINTURA DE PISO COM TINTA ACRÍLICA, APLICAÇÃO MANUAL, 2 DEMÃOS, INCLUSO FUNDO PREPARADOR. AF_05/2021</v>
      </c>
      <c r="D50" s="805" t="str">
        <f>PLANILHA_SINTÉTICA!D508</f>
        <v>M2</v>
      </c>
      <c r="E50" s="805">
        <f>PLANILHA_SINTÉTICA!E508</f>
        <v>424.5</v>
      </c>
      <c r="F50" s="332">
        <f>PLANILHA_SINTÉTICA!H508</f>
        <v>20.309999999999999</v>
      </c>
      <c r="G50" s="332">
        <f>PLANILHA_SINTÉTICA!K508</f>
        <v>8621.5949999999993</v>
      </c>
      <c r="H50" s="648">
        <f t="shared" si="0"/>
        <v>1052823.5790999997</v>
      </c>
      <c r="I50" s="824">
        <f t="shared" si="1"/>
        <v>5.2303047238449751E-3</v>
      </c>
      <c r="J50" s="824">
        <f t="shared" si="2"/>
        <v>0.63869714816598377</v>
      </c>
      <c r="K50" s="649" t="str">
        <f t="shared" si="3"/>
        <v>B</v>
      </c>
      <c r="L50" s="256" t="str">
        <f>PLANILHA_SINTÉTICA!A508</f>
        <v>11.5.2</v>
      </c>
      <c r="M50" s="273"/>
      <c r="N50" s="273"/>
      <c r="O50" s="273"/>
      <c r="P50" s="273"/>
      <c r="Q50" s="273"/>
      <c r="R50" s="273"/>
      <c r="S50" s="273"/>
      <c r="T50" s="273"/>
      <c r="U50" s="273"/>
      <c r="V50" s="273"/>
      <c r="W50" s="273"/>
      <c r="X50" s="273"/>
      <c r="Y50" s="273"/>
      <c r="Z50" s="273"/>
      <c r="AA50" s="273"/>
      <c r="AB50" s="273"/>
      <c r="AC50" s="273"/>
      <c r="AD50" s="273"/>
      <c r="AE50" s="273"/>
      <c r="AF50" s="273"/>
      <c r="AG50" s="273"/>
      <c r="AH50" s="273"/>
      <c r="AI50" s="273"/>
      <c r="AJ50" s="273"/>
      <c r="AK50" s="274"/>
      <c r="AL50" s="274"/>
    </row>
    <row r="51" spans="1:38" s="275" customFormat="1" ht="45">
      <c r="A51" s="256"/>
      <c r="B51" s="805" t="str">
        <f>PLANILHA_SINTÉTICA!B399</f>
        <v>COMP 069</v>
      </c>
      <c r="C51" s="805" t="str">
        <f>PLANILHA_SINTÉTICA!C399</f>
        <v xml:space="preserve"> LUMINÁRIA TIPO CALHA, DE SOBREPOR, COM 2 LÂMPADAS TUBULARES LED BIVOLT DE 18W, BASE G13 COM CONCTOR ELÉTRICO 2P WAGO OU SIMILAR - FORNECIMENTO E INSTALAÇÃO</v>
      </c>
      <c r="D51" s="805" t="str">
        <f>PLANILHA_SINTÉTICA!D399</f>
        <v>UN</v>
      </c>
      <c r="E51" s="805">
        <f>PLANILHA_SINTÉTICA!E399</f>
        <v>73</v>
      </c>
      <c r="F51" s="332">
        <f>PLANILHA_SINTÉTICA!H399</f>
        <v>117.85</v>
      </c>
      <c r="G51" s="332">
        <f>PLANILHA_SINTÉTICA!K399</f>
        <v>8603.0499999999993</v>
      </c>
      <c r="H51" s="648">
        <f t="shared" si="0"/>
        <v>1061426.6290999998</v>
      </c>
      <c r="I51" s="824">
        <f t="shared" si="1"/>
        <v>5.219054369229187E-3</v>
      </c>
      <c r="J51" s="824">
        <f t="shared" si="2"/>
        <v>0.64391620253521298</v>
      </c>
      <c r="K51" s="649" t="str">
        <f t="shared" si="3"/>
        <v>B</v>
      </c>
      <c r="L51" s="256" t="str">
        <f>PLANILHA_SINTÉTICA!A399</f>
        <v>9.4.29</v>
      </c>
      <c r="M51" s="273"/>
      <c r="N51" s="273"/>
      <c r="O51" s="273"/>
      <c r="P51" s="273"/>
      <c r="Q51" s="273"/>
      <c r="R51" s="273"/>
      <c r="S51" s="273"/>
      <c r="T51" s="273"/>
      <c r="U51" s="273"/>
      <c r="V51" s="273"/>
      <c r="W51" s="273"/>
      <c r="X51" s="273"/>
      <c r="Y51" s="273"/>
      <c r="Z51" s="273"/>
      <c r="AA51" s="273"/>
      <c r="AB51" s="273"/>
      <c r="AC51" s="273"/>
      <c r="AD51" s="273"/>
      <c r="AE51" s="273"/>
      <c r="AF51" s="273"/>
      <c r="AG51" s="273"/>
      <c r="AH51" s="273"/>
      <c r="AI51" s="273"/>
      <c r="AJ51" s="273"/>
      <c r="AK51" s="274"/>
      <c r="AL51" s="274"/>
    </row>
    <row r="52" spans="1:38" s="275" customFormat="1" ht="30">
      <c r="A52" s="256"/>
      <c r="B52" s="805">
        <f>PLANILHA_SINTÉTICA!B543</f>
        <v>96624</v>
      </c>
      <c r="C52" s="805" t="str">
        <f>PLANILHA_SINTÉTICA!C543</f>
        <v>LASTRO COM MATERIAL GRANULAR (PEDRA BRITADA N.2), APLICADO EM PISOS OU LAJES SOBRE SOLO, ESPESSURA DE *10 CM*. AF_08/2017</v>
      </c>
      <c r="D52" s="805" t="str">
        <f>PLANILHA_SINTÉTICA!D543</f>
        <v>M3</v>
      </c>
      <c r="E52" s="805">
        <f>PLANILHA_SINTÉTICA!E543</f>
        <v>78.55</v>
      </c>
      <c r="F52" s="332">
        <f>PLANILHA_SINTÉTICA!H543</f>
        <v>107.4</v>
      </c>
      <c r="G52" s="332">
        <f>PLANILHA_SINTÉTICA!K543</f>
        <v>8436.27</v>
      </c>
      <c r="H52" s="648">
        <f t="shared" si="0"/>
        <v>1069862.8990999998</v>
      </c>
      <c r="I52" s="824">
        <f t="shared" si="1"/>
        <v>5.1178770091417723E-3</v>
      </c>
      <c r="J52" s="824">
        <f t="shared" si="2"/>
        <v>0.64903407954435477</v>
      </c>
      <c r="K52" s="649" t="str">
        <f t="shared" si="3"/>
        <v>B</v>
      </c>
      <c r="L52" s="256" t="str">
        <f>PLANILHA_SINTÉTICA!A543</f>
        <v>14.5</v>
      </c>
      <c r="M52" s="273"/>
      <c r="N52" s="273"/>
      <c r="O52" s="273"/>
      <c r="P52" s="273"/>
      <c r="Q52" s="273"/>
      <c r="R52" s="273"/>
      <c r="S52" s="273"/>
      <c r="T52" s="273"/>
      <c r="U52" s="273"/>
      <c r="V52" s="273"/>
      <c r="W52" s="273"/>
      <c r="X52" s="273"/>
      <c r="Y52" s="273"/>
      <c r="Z52" s="273"/>
      <c r="AA52" s="273"/>
      <c r="AB52" s="273"/>
      <c r="AC52" s="273"/>
      <c r="AD52" s="273"/>
      <c r="AE52" s="273"/>
      <c r="AF52" s="273"/>
      <c r="AG52" s="273"/>
      <c r="AH52" s="273"/>
      <c r="AI52" s="273"/>
      <c r="AJ52" s="273"/>
      <c r="AK52" s="274"/>
      <c r="AL52" s="274"/>
    </row>
    <row r="53" spans="1:38" s="275" customFormat="1" ht="30">
      <c r="A53" s="256"/>
      <c r="B53" s="805" t="str">
        <f>PLANILHA_SINTÉTICA!B562</f>
        <v>COMP 031</v>
      </c>
      <c r="C53" s="805" t="str">
        <f>PLANILHA_SINTÉTICA!C562</f>
        <v>REMOÇÃO DE ENTULHO COM CAÇAMBA METÁLICA, INCLUSIVE CARGA MANUAL E DESCARGA EM BOTA-FORA</v>
      </c>
      <c r="D53" s="805" t="str">
        <f>PLANILHA_SINTÉTICA!D562</f>
        <v>M3</v>
      </c>
      <c r="E53" s="805">
        <f>PLANILHA_SINTÉTICA!E562</f>
        <v>73</v>
      </c>
      <c r="F53" s="332">
        <f>PLANILHA_SINTÉTICA!H562</f>
        <v>114.61</v>
      </c>
      <c r="G53" s="332">
        <f>PLANILHA_SINTÉTICA!K562</f>
        <v>8366.5300000000007</v>
      </c>
      <c r="H53" s="648">
        <f t="shared" si="0"/>
        <v>1078229.4290999998</v>
      </c>
      <c r="I53" s="824">
        <f t="shared" si="1"/>
        <v>5.0755691239487257E-3</v>
      </c>
      <c r="J53" s="824">
        <f t="shared" si="2"/>
        <v>0.65410964866830346</v>
      </c>
      <c r="K53" s="649" t="str">
        <f t="shared" si="3"/>
        <v>B</v>
      </c>
      <c r="L53" s="256" t="str">
        <f>PLANILHA_SINTÉTICA!A562</f>
        <v>16.2</v>
      </c>
      <c r="M53" s="273"/>
      <c r="N53" s="273"/>
      <c r="O53" s="273"/>
      <c r="P53" s="273"/>
      <c r="Q53" s="273"/>
      <c r="R53" s="273"/>
      <c r="S53" s="273"/>
      <c r="T53" s="273"/>
      <c r="U53" s="273"/>
      <c r="V53" s="273"/>
      <c r="W53" s="273"/>
      <c r="X53" s="273"/>
      <c r="Y53" s="273"/>
      <c r="Z53" s="273"/>
      <c r="AA53" s="273"/>
      <c r="AB53" s="273"/>
      <c r="AC53" s="273"/>
      <c r="AD53" s="273"/>
      <c r="AE53" s="273"/>
      <c r="AF53" s="273"/>
      <c r="AG53" s="273"/>
      <c r="AH53" s="273"/>
      <c r="AI53" s="273"/>
      <c r="AJ53" s="273"/>
      <c r="AK53" s="274"/>
      <c r="AL53" s="274"/>
    </row>
    <row r="54" spans="1:38" s="275" customFormat="1" ht="30">
      <c r="A54" s="256"/>
      <c r="B54" s="805">
        <f>PLANILHA_SINTÉTICA!B215</f>
        <v>100327</v>
      </c>
      <c r="C54" s="805" t="str">
        <f>PLANILHA_SINTÉTICA!C215</f>
        <v>RUFO EXTERNO/INTERNO EM CHAPA DE AÇO GALVANIZADO NÚMERO 26, CORTE DE 33 CM, INCLUSO IÇAMENTO. AF_07/2019</v>
      </c>
      <c r="D54" s="805" t="str">
        <f>PLANILHA_SINTÉTICA!D215</f>
        <v>M</v>
      </c>
      <c r="E54" s="805">
        <f>PLANILHA_SINTÉTICA!E215</f>
        <v>116.2</v>
      </c>
      <c r="F54" s="332">
        <f>PLANILHA_SINTÉTICA!H215</f>
        <v>69.760000000000005</v>
      </c>
      <c r="G54" s="332">
        <f>PLANILHA_SINTÉTICA!K215</f>
        <v>8106.112000000001</v>
      </c>
      <c r="H54" s="648">
        <f t="shared" si="0"/>
        <v>1086335.5410999998</v>
      </c>
      <c r="I54" s="824">
        <f t="shared" si="1"/>
        <v>4.9175861178374133E-3</v>
      </c>
      <c r="J54" s="824">
        <f t="shared" si="2"/>
        <v>0.65902723478614089</v>
      </c>
      <c r="K54" s="649" t="str">
        <f t="shared" si="3"/>
        <v>B</v>
      </c>
      <c r="L54" s="256" t="str">
        <f>PLANILHA_SINTÉTICA!A215</f>
        <v>7.9</v>
      </c>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4"/>
      <c r="AL54" s="274"/>
    </row>
    <row r="55" spans="1:38" s="275" customFormat="1" ht="30">
      <c r="A55" s="256"/>
      <c r="B55" s="805">
        <f>PLANILHA_SINTÉTICA!B427</f>
        <v>91931</v>
      </c>
      <c r="C55" s="805" t="str">
        <f>PLANILHA_SINTÉTICA!C427</f>
        <v>CABO DE COBRE FLEXÍVEL ISOLADO, 6 MM², ANTI-CHAMA 0,6/1,0 KV, PARA CIRCUITOS TERMINAIS - FORNECIMENTO E INSTALAÇÃO. AF_12/2015</v>
      </c>
      <c r="D55" s="805" t="str">
        <f>PLANILHA_SINTÉTICA!D427</f>
        <v>M</v>
      </c>
      <c r="E55" s="805">
        <f>PLANILHA_SINTÉTICA!E427</f>
        <v>831.21</v>
      </c>
      <c r="F55" s="332">
        <f>PLANILHA_SINTÉTICA!H427</f>
        <v>9.68</v>
      </c>
      <c r="G55" s="332">
        <f>PLANILHA_SINTÉTICA!K427</f>
        <v>8046.1127999999999</v>
      </c>
      <c r="H55" s="648">
        <f t="shared" si="0"/>
        <v>1094381.6538999998</v>
      </c>
      <c r="I55" s="824">
        <f t="shared" si="1"/>
        <v>4.8811875049140589E-3</v>
      </c>
      <c r="J55" s="824">
        <f t="shared" si="2"/>
        <v>0.66390842229105496</v>
      </c>
      <c r="K55" s="649" t="str">
        <f t="shared" si="3"/>
        <v>B</v>
      </c>
      <c r="L55" s="256" t="str">
        <f>PLANILHA_SINTÉTICA!A427</f>
        <v>9.5.19</v>
      </c>
      <c r="M55" s="273"/>
      <c r="N55" s="273"/>
      <c r="O55" s="273"/>
      <c r="P55" s="273"/>
      <c r="Q55" s="273"/>
      <c r="R55" s="273"/>
      <c r="S55" s="273"/>
      <c r="T55" s="273"/>
      <c r="U55" s="273"/>
      <c r="V55" s="273"/>
      <c r="W55" s="273"/>
      <c r="X55" s="273"/>
      <c r="Y55" s="273"/>
      <c r="Z55" s="273"/>
      <c r="AA55" s="273"/>
      <c r="AB55" s="273"/>
      <c r="AC55" s="273"/>
      <c r="AD55" s="273"/>
      <c r="AE55" s="273"/>
      <c r="AF55" s="273"/>
      <c r="AG55" s="273"/>
      <c r="AH55" s="273"/>
      <c r="AI55" s="273"/>
      <c r="AJ55" s="273"/>
      <c r="AK55" s="274"/>
      <c r="AL55" s="274"/>
    </row>
    <row r="56" spans="1:38" s="275" customFormat="1" ht="30">
      <c r="A56" s="256"/>
      <c r="B56" s="805" t="str">
        <f>PLANILHA_SINTÉTICA!B91</f>
        <v>COMP 090</v>
      </c>
      <c r="C56" s="805" t="str">
        <f>PLANILHA_SINTÉTICA!C91</f>
        <v>PERSIANA ROLÔ SOLAR SCREEN 3% 2,85X1,30M COM BANDÔ - FORNECIMENTO E INSTALAÇÃO</v>
      </c>
      <c r="D56" s="805" t="str">
        <f>PLANILHA_SINTÉTICA!D91</f>
        <v>UN</v>
      </c>
      <c r="E56" s="805">
        <f>PLANILHA_SINTÉTICA!E91</f>
        <v>9</v>
      </c>
      <c r="F56" s="332">
        <f>PLANILHA_SINTÉTICA!H91</f>
        <v>893.20999999999992</v>
      </c>
      <c r="G56" s="332">
        <f>PLANILHA_SINTÉTICA!K91</f>
        <v>8038.8899999999994</v>
      </c>
      <c r="H56" s="648">
        <f t="shared" si="0"/>
        <v>1102420.5438999997</v>
      </c>
      <c r="I56" s="824">
        <f t="shared" si="1"/>
        <v>4.8768057814673662E-3</v>
      </c>
      <c r="J56" s="824">
        <f t="shared" si="2"/>
        <v>0.66878522807252228</v>
      </c>
      <c r="K56" s="649" t="str">
        <f t="shared" si="3"/>
        <v>B</v>
      </c>
      <c r="L56" s="256" t="str">
        <f>PLANILHA_SINTÉTICA!A91</f>
        <v>4.1.27</v>
      </c>
      <c r="M56" s="273"/>
      <c r="N56" s="273"/>
      <c r="O56" s="273"/>
      <c r="P56" s="273"/>
      <c r="Q56" s="273"/>
      <c r="R56" s="273"/>
      <c r="S56" s="273"/>
      <c r="T56" s="273"/>
      <c r="U56" s="273"/>
      <c r="V56" s="273"/>
      <c r="W56" s="273"/>
      <c r="X56" s="273"/>
      <c r="Y56" s="273"/>
      <c r="Z56" s="273"/>
      <c r="AA56" s="273"/>
      <c r="AB56" s="273"/>
      <c r="AC56" s="273"/>
      <c r="AD56" s="273"/>
      <c r="AE56" s="273"/>
      <c r="AF56" s="273"/>
      <c r="AG56" s="273"/>
      <c r="AH56" s="273"/>
      <c r="AI56" s="273"/>
      <c r="AJ56" s="273"/>
      <c r="AK56" s="274"/>
      <c r="AL56" s="274"/>
    </row>
    <row r="57" spans="1:38" s="275" customFormat="1" ht="30">
      <c r="A57" s="256"/>
      <c r="B57" s="805" t="str">
        <f>PLANILHA_SINTÉTICA!B525</f>
        <v>COMP 044</v>
      </c>
      <c r="C57" s="805" t="str">
        <f>PLANILHA_SINTÉTICA!C525</f>
        <v>ESCAVAÇÃO HORIZONTAL E MOVIMENTAÇÃO DE SOLO/ENTULHOS COM DESCARTE EM ÁREA LICENCIADA</v>
      </c>
      <c r="D57" s="805" t="str">
        <f>PLANILHA_SINTÉTICA!D525</f>
        <v>M3</v>
      </c>
      <c r="E57" s="805">
        <f>PLANILHA_SINTÉTICA!E525</f>
        <v>219.24</v>
      </c>
      <c r="F57" s="332">
        <f>PLANILHA_SINTÉTICA!H525</f>
        <v>35.06</v>
      </c>
      <c r="G57" s="332">
        <f>PLANILHA_SINTÉTICA!K525</f>
        <v>7686.5544000000009</v>
      </c>
      <c r="H57" s="648">
        <f t="shared" si="0"/>
        <v>1110107.0982999997</v>
      </c>
      <c r="I57" s="824">
        <f t="shared" si="1"/>
        <v>4.6630608128091604E-3</v>
      </c>
      <c r="J57" s="824">
        <f t="shared" si="2"/>
        <v>0.67344828888533148</v>
      </c>
      <c r="K57" s="649" t="str">
        <f t="shared" si="3"/>
        <v>B</v>
      </c>
      <c r="L57" s="256" t="str">
        <f>PLANILHA_SINTÉTICA!A525</f>
        <v>13.3</v>
      </c>
      <c r="M57" s="273"/>
      <c r="N57" s="273"/>
      <c r="O57" s="273"/>
      <c r="P57" s="273"/>
      <c r="Q57" s="273"/>
      <c r="R57" s="273"/>
      <c r="S57" s="273"/>
      <c r="T57" s="273"/>
      <c r="U57" s="273"/>
      <c r="V57" s="273"/>
      <c r="W57" s="273"/>
      <c r="X57" s="273"/>
      <c r="Y57" s="273"/>
      <c r="Z57" s="273"/>
      <c r="AA57" s="273"/>
      <c r="AB57" s="273"/>
      <c r="AC57" s="273"/>
      <c r="AD57" s="273"/>
      <c r="AE57" s="273"/>
      <c r="AF57" s="273"/>
      <c r="AG57" s="273"/>
      <c r="AH57" s="273"/>
      <c r="AI57" s="273"/>
      <c r="AJ57" s="273"/>
      <c r="AK57" s="274"/>
      <c r="AL57" s="274"/>
    </row>
    <row r="58" spans="1:38" s="275" customFormat="1" ht="30">
      <c r="A58" s="256"/>
      <c r="B58" s="805">
        <f>PLANILHA_SINTÉTICA!B385</f>
        <v>91927</v>
      </c>
      <c r="C58" s="805" t="str">
        <f>PLANILHA_SINTÉTICA!C385</f>
        <v>CABO DE COBRE FLEXÍVEL ISOLADO, 2,5 MM², ANTI-CHAMA 0,6/1,0 KV, PARA CIRCUITOS TERMINAIS - FORNECIMENTO E INSTALAÇÃO. AF_12/2015</v>
      </c>
      <c r="D58" s="805" t="str">
        <f>PLANILHA_SINTÉTICA!D385</f>
        <v>M</v>
      </c>
      <c r="E58" s="805">
        <f>PLANILHA_SINTÉTICA!E385</f>
        <v>1600</v>
      </c>
      <c r="F58" s="332">
        <f>PLANILHA_SINTÉTICA!H385</f>
        <v>4.7300000000000004</v>
      </c>
      <c r="G58" s="332">
        <f>PLANILHA_SINTÉTICA!K385</f>
        <v>7568.0000000000009</v>
      </c>
      <c r="H58" s="648">
        <f t="shared" si="0"/>
        <v>1117675.0982999997</v>
      </c>
      <c r="I58" s="824">
        <f t="shared" si="1"/>
        <v>4.5911395919268749E-3</v>
      </c>
      <c r="J58" s="824">
        <f t="shared" si="2"/>
        <v>0.6780394284772584</v>
      </c>
      <c r="K58" s="649" t="str">
        <f t="shared" si="3"/>
        <v>B</v>
      </c>
      <c r="L58" s="256" t="str">
        <f>PLANILHA_SINTÉTICA!A385</f>
        <v>9.4.15</v>
      </c>
      <c r="M58" s="273"/>
      <c r="N58" s="273"/>
      <c r="O58" s="273"/>
      <c r="P58" s="273"/>
      <c r="Q58" s="273"/>
      <c r="R58" s="273"/>
      <c r="S58" s="273"/>
      <c r="T58" s="273"/>
      <c r="U58" s="273"/>
      <c r="V58" s="273"/>
      <c r="W58" s="273"/>
      <c r="X58" s="273"/>
      <c r="Y58" s="273"/>
      <c r="Z58" s="273"/>
      <c r="AA58" s="273"/>
      <c r="AB58" s="273"/>
      <c r="AC58" s="273"/>
      <c r="AD58" s="273"/>
      <c r="AE58" s="273"/>
      <c r="AF58" s="273"/>
      <c r="AG58" s="273"/>
      <c r="AH58" s="273"/>
      <c r="AI58" s="273"/>
      <c r="AJ58" s="273"/>
      <c r="AK58" s="274"/>
      <c r="AL58" s="274"/>
    </row>
    <row r="59" spans="1:38" s="275" customFormat="1" ht="30">
      <c r="A59" s="256"/>
      <c r="B59" s="805" t="str">
        <f>PLANILHA_SINTÉTICA!B432</f>
        <v>COMP 073</v>
      </c>
      <c r="C59" s="805" t="str">
        <f>PLANILHA_SINTÉTICA!C432</f>
        <v>TOMADAS/LÓGICA E CANALETAS PARA ESTAÇÕES DE TRABALHO ISOLADAS - FORNECIMENTO E INSTALAÇÃO</v>
      </c>
      <c r="D59" s="805" t="str">
        <f>PLANILHA_SINTÉTICA!D432</f>
        <v>CJ</v>
      </c>
      <c r="E59" s="805">
        <f>PLANILHA_SINTÉTICA!E432</f>
        <v>11</v>
      </c>
      <c r="F59" s="332">
        <f>PLANILHA_SINTÉTICA!H432</f>
        <v>681.11</v>
      </c>
      <c r="G59" s="332">
        <f>PLANILHA_SINTÉTICA!K432</f>
        <v>7492.21</v>
      </c>
      <c r="H59" s="648">
        <f t="shared" si="0"/>
        <v>1125167.3082999997</v>
      </c>
      <c r="I59" s="824">
        <f t="shared" si="1"/>
        <v>4.5451614643274903E-3</v>
      </c>
      <c r="J59" s="824">
        <f t="shared" si="2"/>
        <v>0.68258458994158588</v>
      </c>
      <c r="K59" s="649" t="str">
        <f t="shared" si="3"/>
        <v>B</v>
      </c>
      <c r="L59" s="256" t="str">
        <f>PLANILHA_SINTÉTICA!A432</f>
        <v>9.5.24</v>
      </c>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3"/>
      <c r="AK59" s="274"/>
      <c r="AL59" s="274"/>
    </row>
    <row r="60" spans="1:38" s="275" customFormat="1" ht="30">
      <c r="A60" s="256"/>
      <c r="B60" s="805" t="str">
        <f>PLANILHA_SINTÉTICA!B461</f>
        <v>COMP 082</v>
      </c>
      <c r="C60" s="805" t="str">
        <f>PLANILHA_SINTÉTICA!C461</f>
        <v>ENTRADA DE ENERGIA ELÉTRICA, TRIFÁSICA, COM CAIXA DE EMBUTIR, POSTE 300 DAN, DISJUNTOR PARA CORRENTE DE 200 A, INSTALADA EM MURO</v>
      </c>
      <c r="D60" s="805" t="str">
        <f>PLANILHA_SINTÉTICA!D461</f>
        <v xml:space="preserve">UN </v>
      </c>
      <c r="E60" s="805">
        <f>PLANILHA_SINTÉTICA!E461</f>
        <v>1</v>
      </c>
      <c r="F60" s="332">
        <f>PLANILHA_SINTÉTICA!H461</f>
        <v>7080.9100000000008</v>
      </c>
      <c r="G60" s="332">
        <f>PLANILHA_SINTÉTICA!K461</f>
        <v>7080.9100000000008</v>
      </c>
      <c r="H60" s="648">
        <f t="shared" si="0"/>
        <v>1132248.2182999996</v>
      </c>
      <c r="I60" s="824">
        <f t="shared" si="1"/>
        <v>4.2956456458603234E-3</v>
      </c>
      <c r="J60" s="824">
        <f t="shared" si="2"/>
        <v>0.68688023558744615</v>
      </c>
      <c r="K60" s="649" t="str">
        <f t="shared" si="3"/>
        <v>B</v>
      </c>
      <c r="L60" s="256" t="str">
        <f>PLANILHA_SINTÉTICA!A461</f>
        <v>9.6.20</v>
      </c>
      <c r="M60" s="273"/>
      <c r="N60" s="273"/>
      <c r="O60" s="273"/>
      <c r="P60" s="273"/>
      <c r="Q60" s="273"/>
      <c r="R60" s="273"/>
      <c r="S60" s="273"/>
      <c r="T60" s="273"/>
      <c r="U60" s="273"/>
      <c r="V60" s="273"/>
      <c r="W60" s="273"/>
      <c r="X60" s="273"/>
      <c r="Y60" s="273"/>
      <c r="Z60" s="273"/>
      <c r="AA60" s="273"/>
      <c r="AB60" s="273"/>
      <c r="AC60" s="273"/>
      <c r="AD60" s="273"/>
      <c r="AE60" s="273"/>
      <c r="AF60" s="273"/>
      <c r="AG60" s="273"/>
      <c r="AH60" s="273"/>
      <c r="AI60" s="273"/>
      <c r="AJ60" s="273"/>
      <c r="AK60" s="274"/>
      <c r="AL60" s="274"/>
    </row>
    <row r="61" spans="1:38" s="275" customFormat="1" ht="30">
      <c r="A61" s="256"/>
      <c r="B61" s="805">
        <f>PLANILHA_SINTÉTICA!B152</f>
        <v>97634</v>
      </c>
      <c r="C61" s="805" t="str">
        <f>PLANILHA_SINTÉTICA!C152</f>
        <v>DEMOLIÇÃO DE REVESTIMENTO CERÂMICO, DE FORMA MECANIZADA COM MARTELETE, SEM REAPROVEITAMENTO. AF_12/2017</v>
      </c>
      <c r="D61" s="805" t="str">
        <f>PLANILHA_SINTÉTICA!D152</f>
        <v>M2</v>
      </c>
      <c r="E61" s="805">
        <f>PLANILHA_SINTÉTICA!E152</f>
        <v>530.1</v>
      </c>
      <c r="F61" s="332">
        <f>PLANILHA_SINTÉTICA!H152</f>
        <v>12.879999999999999</v>
      </c>
      <c r="G61" s="332">
        <f>PLANILHA_SINTÉTICA!K152</f>
        <v>6827.6880000000001</v>
      </c>
      <c r="H61" s="648">
        <f t="shared" si="0"/>
        <v>1139075.9062999997</v>
      </c>
      <c r="I61" s="824">
        <f t="shared" si="1"/>
        <v>4.14202810493182E-3</v>
      </c>
      <c r="J61" s="824">
        <f t="shared" si="2"/>
        <v>0.69102226369237796</v>
      </c>
      <c r="K61" s="649" t="str">
        <f t="shared" si="3"/>
        <v>B</v>
      </c>
      <c r="L61" s="256" t="str">
        <f>PLANILHA_SINTÉTICA!A152</f>
        <v>6.1.8</v>
      </c>
      <c r="M61" s="273"/>
      <c r="N61" s="273"/>
      <c r="O61" s="273"/>
      <c r="P61" s="273"/>
      <c r="Q61" s="273"/>
      <c r="R61" s="273"/>
      <c r="S61" s="273"/>
      <c r="T61" s="273"/>
      <c r="U61" s="273"/>
      <c r="V61" s="273"/>
      <c r="W61" s="273"/>
      <c r="X61" s="273"/>
      <c r="Y61" s="273"/>
      <c r="Z61" s="273"/>
      <c r="AA61" s="273"/>
      <c r="AB61" s="273"/>
      <c r="AC61" s="273"/>
      <c r="AD61" s="273"/>
      <c r="AE61" s="273"/>
      <c r="AF61" s="273"/>
      <c r="AG61" s="273"/>
      <c r="AH61" s="273"/>
      <c r="AI61" s="273"/>
      <c r="AJ61" s="273"/>
      <c r="AK61" s="274"/>
      <c r="AL61" s="274"/>
    </row>
    <row r="62" spans="1:38" s="275" customFormat="1" ht="30">
      <c r="A62" s="256"/>
      <c r="B62" s="805">
        <f>PLANILHA_SINTÉTICA!B494</f>
        <v>88489</v>
      </c>
      <c r="C62" s="805" t="str">
        <f>PLANILHA_SINTÉTICA!C494</f>
        <v>APLICAÇÃO MANUAL DE PINTURA COM TINTA LÁTEX ACRÍLICA EM PAREDES, DUAS DEMÃOS. AF_06/2014</v>
      </c>
      <c r="D62" s="805" t="str">
        <f>PLANILHA_SINTÉTICA!D494</f>
        <v>M2</v>
      </c>
      <c r="E62" s="805">
        <f>PLANILHA_SINTÉTICA!E494</f>
        <v>425.3</v>
      </c>
      <c r="F62" s="332">
        <f>PLANILHA_SINTÉTICA!H494</f>
        <v>16.05</v>
      </c>
      <c r="G62" s="332">
        <f>PLANILHA_SINTÉTICA!K494</f>
        <v>6826.0650000000005</v>
      </c>
      <c r="H62" s="648">
        <f t="shared" si="0"/>
        <v>1145901.9712999996</v>
      </c>
      <c r="I62" s="824">
        <f t="shared" si="1"/>
        <v>4.141043509324302E-3</v>
      </c>
      <c r="J62" s="824">
        <f t="shared" si="2"/>
        <v>0.69516330720170227</v>
      </c>
      <c r="K62" s="649" t="str">
        <f t="shared" si="3"/>
        <v>B</v>
      </c>
      <c r="L62" s="256" t="str">
        <f>PLANILHA_SINTÉTICA!A494</f>
        <v>11.2.4</v>
      </c>
      <c r="M62" s="273"/>
      <c r="N62" s="273"/>
      <c r="O62" s="273"/>
      <c r="P62" s="273"/>
      <c r="Q62" s="273"/>
      <c r="R62" s="273"/>
      <c r="S62" s="273"/>
      <c r="T62" s="273"/>
      <c r="U62" s="273"/>
      <c r="V62" s="273"/>
      <c r="W62" s="273"/>
      <c r="X62" s="273"/>
      <c r="Y62" s="273"/>
      <c r="Z62" s="273"/>
      <c r="AA62" s="273"/>
      <c r="AB62" s="273"/>
      <c r="AC62" s="273"/>
      <c r="AD62" s="273"/>
      <c r="AE62" s="273"/>
      <c r="AF62" s="273"/>
      <c r="AG62" s="273"/>
      <c r="AH62" s="273"/>
      <c r="AI62" s="273"/>
      <c r="AJ62" s="273"/>
      <c r="AK62" s="274"/>
      <c r="AL62" s="274"/>
    </row>
    <row r="63" spans="1:38" s="275" customFormat="1" ht="30">
      <c r="A63" s="256"/>
      <c r="B63" s="805" t="str">
        <f>PLANILHA_SINTÉTICA!B238</f>
        <v>COMP 050</v>
      </c>
      <c r="C63" s="805" t="str">
        <f>PLANILHA_SINTÉTICA!C238</f>
        <v>AR CONDICIONADO SPLIT INVERTER, HI-WALL (PAREDE), 12.000 BTUS/H, CICLO QUENTE/FRIO - FORNECIMENTO E INSTALAÇÃO</v>
      </c>
      <c r="D63" s="805" t="str">
        <f>PLANILHA_SINTÉTICA!D238</f>
        <v xml:space="preserve">UN    </v>
      </c>
      <c r="E63" s="805">
        <f>PLANILHA_SINTÉTICA!E238</f>
        <v>2</v>
      </c>
      <c r="F63" s="332">
        <f>PLANILHA_SINTÉTICA!H238</f>
        <v>3411.22</v>
      </c>
      <c r="G63" s="332">
        <f>PLANILHA_SINTÉTICA!K238</f>
        <v>6822.44</v>
      </c>
      <c r="H63" s="648">
        <f t="shared" si="0"/>
        <v>1152724.4112999996</v>
      </c>
      <c r="I63" s="824">
        <f t="shared" si="1"/>
        <v>4.1388443971386865E-3</v>
      </c>
      <c r="J63" s="824">
        <f t="shared" si="2"/>
        <v>0.69930215159884102</v>
      </c>
      <c r="K63" s="649" t="str">
        <f t="shared" si="3"/>
        <v>B</v>
      </c>
      <c r="L63" s="256" t="str">
        <f>PLANILHA_SINTÉTICA!A238</f>
        <v>8.1.3</v>
      </c>
      <c r="M63" s="273"/>
      <c r="N63" s="273"/>
      <c r="O63" s="273"/>
      <c r="P63" s="273"/>
      <c r="Q63" s="273"/>
      <c r="R63" s="273"/>
      <c r="S63" s="273"/>
      <c r="T63" s="273"/>
      <c r="U63" s="273"/>
      <c r="V63" s="273"/>
      <c r="W63" s="273"/>
      <c r="X63" s="273"/>
      <c r="Y63" s="273"/>
      <c r="Z63" s="273"/>
      <c r="AA63" s="273"/>
      <c r="AB63" s="273"/>
      <c r="AC63" s="273"/>
      <c r="AD63" s="273"/>
      <c r="AE63" s="273"/>
      <c r="AF63" s="273"/>
      <c r="AG63" s="273"/>
      <c r="AH63" s="273"/>
      <c r="AI63" s="273"/>
      <c r="AJ63" s="273"/>
      <c r="AK63" s="274"/>
      <c r="AL63" s="274"/>
    </row>
    <row r="64" spans="1:38" s="275" customFormat="1" ht="30">
      <c r="A64" s="256"/>
      <c r="B64" s="805" t="str">
        <f>PLANILHA_SINTÉTICA!B256</f>
        <v>COMP 050</v>
      </c>
      <c r="C64" s="805" t="str">
        <f>PLANILHA_SINTÉTICA!C256</f>
        <v>AR CONDICIONADO SPLIT INVERTER, HI-WALL (PAREDE), 12.000 BTUS/H, CICLO QUENTE/FRIO - FORNECIMENTO E INSTALAÇÃO</v>
      </c>
      <c r="D64" s="805" t="str">
        <f>PLANILHA_SINTÉTICA!D256</f>
        <v xml:space="preserve">UN    </v>
      </c>
      <c r="E64" s="805">
        <f>PLANILHA_SINTÉTICA!E256</f>
        <v>2</v>
      </c>
      <c r="F64" s="332">
        <f>PLANILHA_SINTÉTICA!H256</f>
        <v>3411.22</v>
      </c>
      <c r="G64" s="332">
        <f>PLANILHA_SINTÉTICA!K256</f>
        <v>6822.44</v>
      </c>
      <c r="H64" s="648">
        <f t="shared" si="0"/>
        <v>1159546.8512999995</v>
      </c>
      <c r="I64" s="824">
        <f t="shared" si="1"/>
        <v>4.1388443971386865E-3</v>
      </c>
      <c r="J64" s="824">
        <f t="shared" si="2"/>
        <v>0.70344099599597976</v>
      </c>
      <c r="K64" s="649" t="str">
        <f t="shared" si="3"/>
        <v>B</v>
      </c>
      <c r="L64" s="256" t="str">
        <f>PLANILHA_SINTÉTICA!A256</f>
        <v>8.2.4</v>
      </c>
      <c r="M64" s="273"/>
      <c r="N64" s="273"/>
      <c r="O64" s="273"/>
      <c r="P64" s="273"/>
      <c r="Q64" s="273"/>
      <c r="R64" s="273"/>
      <c r="S64" s="273"/>
      <c r="T64" s="273"/>
      <c r="U64" s="273"/>
      <c r="V64" s="273"/>
      <c r="W64" s="273"/>
      <c r="X64" s="273"/>
      <c r="Y64" s="273"/>
      <c r="Z64" s="273"/>
      <c r="AA64" s="273"/>
      <c r="AB64" s="273"/>
      <c r="AC64" s="273"/>
      <c r="AD64" s="273"/>
      <c r="AE64" s="273"/>
      <c r="AF64" s="273"/>
      <c r="AG64" s="273"/>
      <c r="AH64" s="273"/>
      <c r="AI64" s="273"/>
      <c r="AJ64" s="273"/>
      <c r="AK64" s="274"/>
      <c r="AL64" s="274"/>
    </row>
    <row r="65" spans="1:38" s="275" customFormat="1">
      <c r="A65" s="256"/>
      <c r="B65" s="805" t="str">
        <f>PLANILHA_SINTÉTICA!B430</f>
        <v>AUX3013</v>
      </c>
      <c r="C65" s="805" t="str">
        <f>PLANILHA_SINTÉTICA!C430</f>
        <v>CABO DE COBRE COBERTO COM XLPE 16MM² - FORNEC. E INST.</v>
      </c>
      <c r="D65" s="805" t="str">
        <f>PLANILHA_SINTÉTICA!D430</f>
        <v>M</v>
      </c>
      <c r="E65" s="805">
        <f>PLANILHA_SINTÉTICA!E430</f>
        <v>288</v>
      </c>
      <c r="F65" s="332">
        <f>PLANILHA_SINTÉTICA!H430</f>
        <v>22.97</v>
      </c>
      <c r="G65" s="332">
        <f>PLANILHA_SINTÉTICA!K430</f>
        <v>6615.36</v>
      </c>
      <c r="H65" s="648">
        <f t="shared" si="0"/>
        <v>1166162.2112999996</v>
      </c>
      <c r="I65" s="824">
        <f t="shared" si="1"/>
        <v>4.0132189760636056E-3</v>
      </c>
      <c r="J65" s="824">
        <f t="shared" si="2"/>
        <v>0.70745421497204342</v>
      </c>
      <c r="K65" s="649" t="str">
        <f t="shared" si="3"/>
        <v>B</v>
      </c>
      <c r="L65" s="256" t="str">
        <f>PLANILHA_SINTÉTICA!A430</f>
        <v>9.5.22</v>
      </c>
      <c r="M65" s="273"/>
      <c r="N65" s="273"/>
      <c r="O65" s="273"/>
      <c r="P65" s="273"/>
      <c r="Q65" s="273"/>
      <c r="R65" s="273"/>
      <c r="S65" s="273"/>
      <c r="T65" s="273"/>
      <c r="U65" s="273"/>
      <c r="V65" s="273"/>
      <c r="W65" s="273"/>
      <c r="X65" s="273"/>
      <c r="Y65" s="273"/>
      <c r="Z65" s="273"/>
      <c r="AA65" s="273"/>
      <c r="AB65" s="273"/>
      <c r="AC65" s="273"/>
      <c r="AD65" s="273"/>
      <c r="AE65" s="273"/>
      <c r="AF65" s="273"/>
      <c r="AG65" s="273"/>
      <c r="AH65" s="273"/>
      <c r="AI65" s="273"/>
      <c r="AJ65" s="273"/>
      <c r="AK65" s="274"/>
      <c r="AL65" s="274"/>
    </row>
    <row r="66" spans="1:38" s="275" customFormat="1">
      <c r="A66" s="256"/>
      <c r="B66" s="805">
        <f>PLANILHA_SINTÉTICA!B12</f>
        <v>98458</v>
      </c>
      <c r="C66" s="805" t="str">
        <f>PLANILHA_SINTÉTICA!C12</f>
        <v>TAPUME COM COMPENSADO DE MADEIRA. AF_05/2018</v>
      </c>
      <c r="D66" s="805" t="str">
        <f>PLANILHA_SINTÉTICA!D12</f>
        <v>M2</v>
      </c>
      <c r="E66" s="805">
        <f>PLANILHA_SINTÉTICA!E12</f>
        <v>40</v>
      </c>
      <c r="F66" s="332">
        <f>PLANILHA_SINTÉTICA!H12</f>
        <v>164.19</v>
      </c>
      <c r="G66" s="332">
        <f>PLANILHA_SINTÉTICA!K12</f>
        <v>6567.6</v>
      </c>
      <c r="H66" s="648">
        <f t="shared" si="0"/>
        <v>1172729.8112999997</v>
      </c>
      <c r="I66" s="824">
        <f t="shared" si="1"/>
        <v>3.9842452938608532E-3</v>
      </c>
      <c r="J66" s="824">
        <f t="shared" si="2"/>
        <v>0.71143846026590429</v>
      </c>
      <c r="K66" s="649" t="str">
        <f t="shared" si="3"/>
        <v>B</v>
      </c>
      <c r="L66" s="256" t="str">
        <f>PLANILHA_SINTÉTICA!A12</f>
        <v>1.3</v>
      </c>
      <c r="M66" s="273"/>
      <c r="N66" s="273"/>
      <c r="O66" s="273"/>
      <c r="P66" s="273"/>
      <c r="Q66" s="273"/>
      <c r="R66" s="273"/>
      <c r="S66" s="273"/>
      <c r="T66" s="273"/>
      <c r="U66" s="273"/>
      <c r="V66" s="273"/>
      <c r="W66" s="273"/>
      <c r="X66" s="273"/>
      <c r="Y66" s="273"/>
      <c r="Z66" s="273"/>
      <c r="AA66" s="273"/>
      <c r="AB66" s="273"/>
      <c r="AC66" s="273"/>
      <c r="AD66" s="273"/>
      <c r="AE66" s="273"/>
      <c r="AF66" s="273"/>
      <c r="AG66" s="273"/>
      <c r="AH66" s="273"/>
      <c r="AI66" s="273"/>
      <c r="AJ66" s="273"/>
      <c r="AK66" s="274"/>
      <c r="AL66" s="274"/>
    </row>
    <row r="67" spans="1:38" s="275" customFormat="1" ht="30">
      <c r="A67" s="256"/>
      <c r="B67" s="805" t="str">
        <f>PLANILHA_SINTÉTICA!B149</f>
        <v>COMP 016</v>
      </c>
      <c r="C67" s="805" t="str">
        <f>PLANILHA_SINTÉTICA!C149</f>
        <v>DIVISÓRIA NAVAL (PAINEL CEGO), E=35MM, COM PERFIS EM AÇO OU SIMILAR</v>
      </c>
      <c r="D67" s="805" t="str">
        <f>PLANILHA_SINTÉTICA!D149</f>
        <v>M2</v>
      </c>
      <c r="E67" s="805">
        <f>PLANILHA_SINTÉTICA!E149</f>
        <v>46</v>
      </c>
      <c r="F67" s="332">
        <f>PLANILHA_SINTÉTICA!H149</f>
        <v>138.56</v>
      </c>
      <c r="G67" s="332">
        <f>PLANILHA_SINTÉTICA!K149</f>
        <v>6373.76</v>
      </c>
      <c r="H67" s="648">
        <f t="shared" si="0"/>
        <v>1179103.5712999997</v>
      </c>
      <c r="I67" s="824">
        <f t="shared" si="1"/>
        <v>3.8666519404650943E-3</v>
      </c>
      <c r="J67" s="824">
        <f t="shared" si="2"/>
        <v>0.71530511220636939</v>
      </c>
      <c r="K67" s="649" t="str">
        <f t="shared" si="3"/>
        <v>B</v>
      </c>
      <c r="L67" s="256" t="str">
        <f>PLANILHA_SINTÉTICA!A149</f>
        <v>6.1.5</v>
      </c>
      <c r="M67" s="273"/>
      <c r="N67" s="273"/>
      <c r="O67" s="273"/>
      <c r="P67" s="273"/>
      <c r="Q67" s="273"/>
      <c r="R67" s="273"/>
      <c r="S67" s="273"/>
      <c r="T67" s="273"/>
      <c r="U67" s="273"/>
      <c r="V67" s="273"/>
      <c r="W67" s="273"/>
      <c r="X67" s="273"/>
      <c r="Y67" s="273"/>
      <c r="Z67" s="273"/>
      <c r="AA67" s="273"/>
      <c r="AB67" s="273"/>
      <c r="AC67" s="273"/>
      <c r="AD67" s="273"/>
      <c r="AE67" s="273"/>
      <c r="AF67" s="273"/>
      <c r="AG67" s="273"/>
      <c r="AH67" s="273"/>
      <c r="AI67" s="273"/>
      <c r="AJ67" s="273"/>
      <c r="AK67" s="274"/>
      <c r="AL67" s="274"/>
    </row>
    <row r="68" spans="1:38" s="275" customFormat="1" ht="30">
      <c r="A68" s="256"/>
      <c r="B68" s="805">
        <f>PLANILHA_SINTÉTICA!B486</f>
        <v>88489</v>
      </c>
      <c r="C68" s="805" t="str">
        <f>PLANILHA_SINTÉTICA!C486</f>
        <v>APLICAÇÃO MANUAL DE PINTURA COM TINTA LÁTEX ACRÍLICA EM PAREDES, DUAS DEMÃOS. AF_06/2014</v>
      </c>
      <c r="D68" s="805" t="str">
        <f>PLANILHA_SINTÉTICA!D486</f>
        <v>M2</v>
      </c>
      <c r="E68" s="805">
        <f>PLANILHA_SINTÉTICA!E486</f>
        <v>393.7</v>
      </c>
      <c r="F68" s="332">
        <f>PLANILHA_SINTÉTICA!H486</f>
        <v>16.05</v>
      </c>
      <c r="G68" s="332">
        <f>PLANILHA_SINTÉTICA!K486</f>
        <v>6318.8850000000002</v>
      </c>
      <c r="H68" s="648">
        <f t="shared" si="0"/>
        <v>1185422.4562999997</v>
      </c>
      <c r="I68" s="824">
        <f t="shared" si="1"/>
        <v>3.8333619318621625E-3</v>
      </c>
      <c r="J68" s="824">
        <f t="shared" si="2"/>
        <v>0.71913847413823151</v>
      </c>
      <c r="K68" s="649" t="str">
        <f t="shared" si="3"/>
        <v>B</v>
      </c>
      <c r="L68" s="256" t="str">
        <f>PLANILHA_SINTÉTICA!A486</f>
        <v>11.1.4</v>
      </c>
      <c r="M68" s="273"/>
      <c r="N68" s="273"/>
      <c r="O68" s="273"/>
      <c r="P68" s="273"/>
      <c r="Q68" s="273"/>
      <c r="R68" s="273"/>
      <c r="S68" s="273"/>
      <c r="T68" s="273"/>
      <c r="U68" s="273"/>
      <c r="V68" s="273"/>
      <c r="W68" s="273"/>
      <c r="X68" s="273"/>
      <c r="Y68" s="273"/>
      <c r="Z68" s="273"/>
      <c r="AA68" s="273"/>
      <c r="AB68" s="273"/>
      <c r="AC68" s="273"/>
      <c r="AD68" s="273"/>
      <c r="AE68" s="273"/>
      <c r="AF68" s="273"/>
      <c r="AG68" s="273"/>
      <c r="AH68" s="273"/>
      <c r="AI68" s="273"/>
      <c r="AJ68" s="273"/>
      <c r="AK68" s="274"/>
      <c r="AL68" s="274"/>
    </row>
    <row r="69" spans="1:38" s="275" customFormat="1" ht="30">
      <c r="A69" s="256"/>
      <c r="B69" s="805" t="str">
        <f>PLANILHA_SINTÉTICA!B539</f>
        <v>COMP 032</v>
      </c>
      <c r="C69" s="805" t="str">
        <f>PLANILHA_SINTÉTICA!C539</f>
        <v xml:space="preserve"> DEMOLIÇÃO MANUAL DE PAVIMENTO ASFÁLTICO C/ TRANSPORTE ATÉ CAÇAMBA E CARGA</v>
      </c>
      <c r="D69" s="805" t="str">
        <f>PLANILHA_SINTÉTICA!D539</f>
        <v>M2</v>
      </c>
      <c r="E69" s="805">
        <f>PLANILHA_SINTÉTICA!E539</f>
        <v>785.44</v>
      </c>
      <c r="F69" s="332">
        <f>PLANILHA_SINTÉTICA!H539</f>
        <v>7.98</v>
      </c>
      <c r="G69" s="332">
        <f>PLANILHA_SINTÉTICA!K539</f>
        <v>6267.811200000001</v>
      </c>
      <c r="H69" s="648">
        <f t="shared" si="0"/>
        <v>1191690.2674999998</v>
      </c>
      <c r="I69" s="824">
        <f t="shared" si="1"/>
        <v>3.8023779274633583E-3</v>
      </c>
      <c r="J69" s="824">
        <f t="shared" si="2"/>
        <v>0.72294085206569492</v>
      </c>
      <c r="K69" s="649" t="str">
        <f t="shared" si="3"/>
        <v>B</v>
      </c>
      <c r="L69" s="256" t="str">
        <f>PLANILHA_SINTÉTICA!A539</f>
        <v>14.1</v>
      </c>
      <c r="M69" s="273"/>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4"/>
      <c r="AL69" s="274"/>
    </row>
    <row r="70" spans="1:38" s="275" customFormat="1" ht="30">
      <c r="A70" s="256"/>
      <c r="B70" s="805" t="str">
        <f>PLANILHA_SINTÉTICA!B438</f>
        <v>COMP 080</v>
      </c>
      <c r="C70" s="805" t="str">
        <f>PLANILHA_SINTÉTICA!C438</f>
        <v>TOMADAS/LÓGICA E CANALETAS PARA IMPRESSORAS, TV'S E FRIGOBAR - FORNECIMENTO E INSTALAÇÃO</v>
      </c>
      <c r="D70" s="805" t="str">
        <f>PLANILHA_SINTÉTICA!D438</f>
        <v>CJ</v>
      </c>
      <c r="E70" s="805">
        <f>PLANILHA_SINTÉTICA!E438</f>
        <v>1</v>
      </c>
      <c r="F70" s="332">
        <f>PLANILHA_SINTÉTICA!H438</f>
        <v>6122.8600000000006</v>
      </c>
      <c r="G70" s="332">
        <f>PLANILHA_SINTÉTICA!K438</f>
        <v>6122.8600000000006</v>
      </c>
      <c r="H70" s="648">
        <f t="shared" si="0"/>
        <v>1197813.1274999999</v>
      </c>
      <c r="I70" s="824">
        <f t="shared" si="1"/>
        <v>3.7144430446386604E-3</v>
      </c>
      <c r="J70" s="824">
        <f t="shared" si="2"/>
        <v>0.72665529511033355</v>
      </c>
      <c r="K70" s="649" t="str">
        <f t="shared" si="3"/>
        <v>B</v>
      </c>
      <c r="L70" s="256" t="str">
        <f>PLANILHA_SINTÉTICA!A438</f>
        <v>9.5.30</v>
      </c>
      <c r="M70" s="273"/>
      <c r="N70" s="273"/>
      <c r="O70" s="273"/>
      <c r="P70" s="273"/>
      <c r="Q70" s="273"/>
      <c r="R70" s="273"/>
      <c r="S70" s="273"/>
      <c r="T70" s="273"/>
      <c r="U70" s="273"/>
      <c r="V70" s="273"/>
      <c r="W70" s="273"/>
      <c r="X70" s="273"/>
      <c r="Y70" s="273"/>
      <c r="Z70" s="273"/>
      <c r="AA70" s="273"/>
      <c r="AB70" s="273"/>
      <c r="AC70" s="273"/>
      <c r="AD70" s="273"/>
      <c r="AE70" s="273"/>
      <c r="AF70" s="273"/>
      <c r="AG70" s="273"/>
      <c r="AH70" s="273"/>
      <c r="AI70" s="273"/>
      <c r="AJ70" s="273"/>
      <c r="AK70" s="274"/>
      <c r="AL70" s="274"/>
    </row>
    <row r="71" spans="1:38" s="275" customFormat="1">
      <c r="A71" s="256"/>
      <c r="B71" s="805" t="str">
        <f>PLANILHA_SINTÉTICA!B275</f>
        <v>AUX0320</v>
      </c>
      <c r="C71" s="805" t="str">
        <f>PLANILHA_SINTÉTICA!C275</f>
        <v>REMOÇÃO DE CABO EMBUTIDO - ATÉ 16MM2</v>
      </c>
      <c r="D71" s="805" t="str">
        <f>PLANILHA_SINTÉTICA!D275</f>
        <v>M</v>
      </c>
      <c r="E71" s="805">
        <f>PLANILHA_SINTÉTICA!E275</f>
        <v>2258.73</v>
      </c>
      <c r="F71" s="332">
        <f>PLANILHA_SINTÉTICA!H275</f>
        <v>2.69</v>
      </c>
      <c r="G71" s="332">
        <f>PLANILHA_SINTÉTICA!K275</f>
        <v>6075.9836999999998</v>
      </c>
      <c r="H71" s="648">
        <f t="shared" si="0"/>
        <v>1203889.1111999999</v>
      </c>
      <c r="I71" s="824">
        <f t="shared" si="1"/>
        <v>3.6860054604878883E-3</v>
      </c>
      <c r="J71" s="824">
        <f t="shared" si="2"/>
        <v>0.73034130057082147</v>
      </c>
      <c r="K71" s="649" t="str">
        <f t="shared" si="3"/>
        <v>B</v>
      </c>
      <c r="L71" s="256" t="str">
        <f>PLANILHA_SINTÉTICA!A275</f>
        <v>9.1.1</v>
      </c>
      <c r="M71" s="273"/>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c r="AK71" s="274"/>
      <c r="AL71" s="274"/>
    </row>
    <row r="72" spans="1:38" s="275" customFormat="1">
      <c r="A72" s="256"/>
      <c r="B72" s="805">
        <f>PLANILHA_SINTÉTICA!B492</f>
        <v>88495</v>
      </c>
      <c r="C72" s="805" t="str">
        <f>PLANILHA_SINTÉTICA!C492</f>
        <v>APLICAÇÃO E LIXAMENTO DE MASSA LÁTEX EM PAREDES, UMA DEMÃO. AF_06/2014</v>
      </c>
      <c r="D72" s="805" t="str">
        <f>PLANILHA_SINTÉTICA!D492</f>
        <v>M2</v>
      </c>
      <c r="E72" s="805">
        <f>PLANILHA_SINTÉTICA!E492</f>
        <v>425.3</v>
      </c>
      <c r="F72" s="332">
        <f>PLANILHA_SINTÉTICA!H492</f>
        <v>14.26</v>
      </c>
      <c r="G72" s="332">
        <f>PLANILHA_SINTÉTICA!K492</f>
        <v>6064.7780000000002</v>
      </c>
      <c r="H72" s="648">
        <f t="shared" si="0"/>
        <v>1209953.8891999999</v>
      </c>
      <c r="I72" s="824">
        <f t="shared" si="1"/>
        <v>3.6792075042345516E-3</v>
      </c>
      <c r="J72" s="824">
        <f t="shared" si="2"/>
        <v>0.73402050807505603</v>
      </c>
      <c r="K72" s="649" t="str">
        <f t="shared" si="3"/>
        <v>B</v>
      </c>
      <c r="L72" s="256" t="str">
        <f>PLANILHA_SINTÉTICA!A492</f>
        <v>11.2.2</v>
      </c>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c r="AK72" s="274"/>
      <c r="AL72" s="274"/>
    </row>
    <row r="73" spans="1:38" s="275" customFormat="1">
      <c r="A73" s="256"/>
      <c r="B73" s="805" t="str">
        <f>PLANILHA_SINTÉTICA!B502</f>
        <v>AUX1489</v>
      </c>
      <c r="C73" s="805" t="str">
        <f>PLANILHA_SINTÉTICA!C502</f>
        <v>REMOÇÃO DE PINTURA LÁTEX (RASPAGEM E/OU LIXAMENTO E/OU ESCOVAÇÃO)</v>
      </c>
      <c r="D73" s="805" t="str">
        <f>PLANILHA_SINTÉTICA!D502</f>
        <v>M2</v>
      </c>
      <c r="E73" s="805">
        <f>PLANILHA_SINTÉTICA!E502</f>
        <v>648</v>
      </c>
      <c r="F73" s="332">
        <f>PLANILHA_SINTÉTICA!H502</f>
        <v>9.09</v>
      </c>
      <c r="G73" s="332">
        <f>PLANILHA_SINTÉTICA!K502</f>
        <v>5890.32</v>
      </c>
      <c r="H73" s="648">
        <f t="shared" si="0"/>
        <v>1215844.2091999999</v>
      </c>
      <c r="I73" s="824">
        <f t="shared" si="1"/>
        <v>3.5733722728750928E-3</v>
      </c>
      <c r="J73" s="824">
        <f t="shared" si="2"/>
        <v>0.73759388034793116</v>
      </c>
      <c r="K73" s="649" t="str">
        <f t="shared" si="3"/>
        <v>B</v>
      </c>
      <c r="L73" s="256" t="str">
        <f>PLANILHA_SINTÉTICA!A502</f>
        <v>11.4.1</v>
      </c>
      <c r="M73" s="273"/>
      <c r="N73" s="273"/>
      <c r="O73" s="273"/>
      <c r="P73" s="273"/>
      <c r="Q73" s="273"/>
      <c r="R73" s="273"/>
      <c r="S73" s="273"/>
      <c r="T73" s="273"/>
      <c r="U73" s="273"/>
      <c r="V73" s="273"/>
      <c r="W73" s="273"/>
      <c r="X73" s="273"/>
      <c r="Y73" s="273"/>
      <c r="Z73" s="273"/>
      <c r="AA73" s="273"/>
      <c r="AB73" s="273"/>
      <c r="AC73" s="273"/>
      <c r="AD73" s="273"/>
      <c r="AE73" s="273"/>
      <c r="AF73" s="273"/>
      <c r="AG73" s="273"/>
      <c r="AH73" s="273"/>
      <c r="AI73" s="273"/>
      <c r="AJ73" s="273"/>
      <c r="AK73" s="274"/>
      <c r="AL73" s="274"/>
    </row>
    <row r="74" spans="1:38" s="275" customFormat="1" ht="30">
      <c r="A74" s="256"/>
      <c r="B74" s="805" t="str">
        <f>PLANILHA_SINTÉTICA!B151</f>
        <v>COMP 056</v>
      </c>
      <c r="C74" s="805" t="str">
        <f>PLANILHA_SINTÉTICA!C151</f>
        <v>PORTA PARA DIVISÓRIA NAVAL (0,80 X 2,10M), COM MIOLO EM VERMICULITA, INCLUSIVE FERRAGEM EM AÇO OU SIMILAR (FORNECIMENTO E INSTALAÇÃO)</v>
      </c>
      <c r="D74" s="805" t="str">
        <f>PLANILHA_SINTÉTICA!D151</f>
        <v>UN</v>
      </c>
      <c r="E74" s="805">
        <f>PLANILHA_SINTÉTICA!E151</f>
        <v>9</v>
      </c>
      <c r="F74" s="332">
        <f>PLANILHA_SINTÉTICA!H151</f>
        <v>645.36</v>
      </c>
      <c r="G74" s="332">
        <f>PLANILHA_SINTÉTICA!K151</f>
        <v>5808.24</v>
      </c>
      <c r="H74" s="648">
        <f t="shared" si="0"/>
        <v>1221652.4491999999</v>
      </c>
      <c r="I74" s="824">
        <f t="shared" si="1"/>
        <v>3.5235783064763936E-3</v>
      </c>
      <c r="J74" s="824">
        <f t="shared" si="2"/>
        <v>0.74111745865440759</v>
      </c>
      <c r="K74" s="649" t="str">
        <f t="shared" si="3"/>
        <v>B</v>
      </c>
      <c r="L74" s="256" t="str">
        <f>PLANILHA_SINTÉTICA!A151</f>
        <v>6.1.7</v>
      </c>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4"/>
      <c r="AL74" s="274"/>
    </row>
    <row r="75" spans="1:38" s="275" customFormat="1">
      <c r="A75" s="256"/>
      <c r="B75" s="805" t="str">
        <f>PLANILHA_SINTÉTICA!B341</f>
        <v>AUX3013</v>
      </c>
      <c r="C75" s="805" t="str">
        <f>PLANILHA_SINTÉTICA!C341</f>
        <v>CABO DE COBRE COBERTO COM XLPE 16MM² - FORNEC. E INST.</v>
      </c>
      <c r="D75" s="805" t="str">
        <f>PLANILHA_SINTÉTICA!D341</f>
        <v>M</v>
      </c>
      <c r="E75" s="805">
        <f>PLANILHA_SINTÉTICA!E341</f>
        <v>250</v>
      </c>
      <c r="F75" s="332">
        <f>PLANILHA_SINTÉTICA!H341</f>
        <v>22.97</v>
      </c>
      <c r="G75" s="332">
        <f>PLANILHA_SINTÉTICA!K341</f>
        <v>5742.5</v>
      </c>
      <c r="H75" s="648">
        <f t="shared" si="0"/>
        <v>1227394.9491999999</v>
      </c>
      <c r="I75" s="824">
        <f t="shared" si="1"/>
        <v>3.4836970278329907E-3</v>
      </c>
      <c r="J75" s="824">
        <f t="shared" si="2"/>
        <v>0.74460115568224061</v>
      </c>
      <c r="K75" s="649" t="str">
        <f t="shared" si="3"/>
        <v>B</v>
      </c>
      <c r="L75" s="256" t="str">
        <f>PLANILHA_SINTÉTICA!A341</f>
        <v>9.2.17</v>
      </c>
      <c r="M75" s="273"/>
      <c r="N75" s="273"/>
      <c r="O75" s="273"/>
      <c r="P75" s="273"/>
      <c r="Q75" s="273"/>
      <c r="R75" s="273"/>
      <c r="S75" s="273"/>
      <c r="T75" s="273"/>
      <c r="U75" s="273"/>
      <c r="V75" s="273"/>
      <c r="W75" s="273"/>
      <c r="X75" s="273"/>
      <c r="Y75" s="273"/>
      <c r="Z75" s="273"/>
      <c r="AA75" s="273"/>
      <c r="AB75" s="273"/>
      <c r="AC75" s="273"/>
      <c r="AD75" s="273"/>
      <c r="AE75" s="273"/>
      <c r="AF75" s="273"/>
      <c r="AG75" s="273"/>
      <c r="AH75" s="273"/>
      <c r="AI75" s="273"/>
      <c r="AJ75" s="273"/>
      <c r="AK75" s="274"/>
      <c r="AL75" s="274"/>
    </row>
    <row r="76" spans="1:38" s="275" customFormat="1" ht="45">
      <c r="A76" s="256"/>
      <c r="B76" s="805">
        <f>PLANILHA_SINTÉTICA!B173</f>
        <v>87273</v>
      </c>
      <c r="C76" s="805" t="str">
        <f>PLANILHA_SINTÉTICA!C173</f>
        <v>REVESTIMENTO CERÂMICO PARA PAREDES INTERNAS COM PLACAS TIPO ESMALTADA EXTRA DE DIMENSÕES 33X45 CM APLICADAS EM AMBIENTES DE ÁREA MAIOR QUE 5 M² NA ALTURA INTEIRA DAS PAREDES. AF_06/2014</v>
      </c>
      <c r="D76" s="805" t="str">
        <f>PLANILHA_SINTÉTICA!D173</f>
        <v>M2</v>
      </c>
      <c r="E76" s="805">
        <f>PLANILHA_SINTÉTICA!E173</f>
        <v>82.3</v>
      </c>
      <c r="F76" s="332">
        <f>PLANILHA_SINTÉTICA!H173</f>
        <v>68.259999999999991</v>
      </c>
      <c r="G76" s="332">
        <f>PLANILHA_SINTÉTICA!K173</f>
        <v>5617.7979999999989</v>
      </c>
      <c r="H76" s="648">
        <f t="shared" ref="H76:H139" si="4">IFERROR(IF((ISTEXT(H75))=TRUE,G76,G76+H75),"")</f>
        <v>1233012.7471999999</v>
      </c>
      <c r="I76" s="824">
        <f t="shared" ref="I76:I139" si="5">IFERROR(G76/(SUM(G:G)),"")</f>
        <v>3.4080463553445564E-3</v>
      </c>
      <c r="J76" s="824">
        <f t="shared" ref="J76:J139" si="6">IFERROR(IF((ISTEXT(J75))=TRUE,I76,I76+J75),"")</f>
        <v>0.74800920203758514</v>
      </c>
      <c r="K76" s="649" t="str">
        <f t="shared" ref="K76:K139" si="7">IFERROR(IF((J76-I76)&lt;0.5,"A",IF((J76-I76)&lt;0.8,"B","C")),"")</f>
        <v>B</v>
      </c>
      <c r="L76" s="256" t="str">
        <f>PLANILHA_SINTÉTICA!A173</f>
        <v>6.2.3</v>
      </c>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74"/>
      <c r="AL76" s="274"/>
    </row>
    <row r="77" spans="1:38" s="275" customFormat="1">
      <c r="A77" s="256"/>
      <c r="B77" s="805">
        <f>PLANILHA_SINTÉTICA!B484</f>
        <v>88495</v>
      </c>
      <c r="C77" s="805" t="str">
        <f>PLANILHA_SINTÉTICA!C484</f>
        <v>APLICAÇÃO E LIXAMENTO DE MASSA LÁTEX EM PAREDES, UMA DEMÃO. AF_06/2014</v>
      </c>
      <c r="D77" s="805" t="str">
        <f>PLANILHA_SINTÉTICA!D484</f>
        <v>M2</v>
      </c>
      <c r="E77" s="805">
        <f>PLANILHA_SINTÉTICA!E484</f>
        <v>393.7</v>
      </c>
      <c r="F77" s="332">
        <f>PLANILHA_SINTÉTICA!H484</f>
        <v>14.26</v>
      </c>
      <c r="G77" s="332">
        <f>PLANILHA_SINTÉTICA!K484</f>
        <v>5614.1619999999994</v>
      </c>
      <c r="H77" s="648">
        <f t="shared" si="4"/>
        <v>1238626.9091999999</v>
      </c>
      <c r="I77" s="824">
        <f t="shared" si="5"/>
        <v>3.4058405699909301E-3</v>
      </c>
      <c r="J77" s="824">
        <f t="shared" si="6"/>
        <v>0.75141504260757608</v>
      </c>
      <c r="K77" s="649" t="str">
        <f t="shared" si="7"/>
        <v>B</v>
      </c>
      <c r="L77" s="256" t="str">
        <f>PLANILHA_SINTÉTICA!A484</f>
        <v>11.1.2</v>
      </c>
      <c r="M77" s="273"/>
      <c r="N77" s="273"/>
      <c r="O77" s="273"/>
      <c r="P77" s="273"/>
      <c r="Q77" s="273"/>
      <c r="R77" s="273"/>
      <c r="S77" s="273"/>
      <c r="T77" s="273"/>
      <c r="U77" s="273"/>
      <c r="V77" s="273"/>
      <c r="W77" s="273"/>
      <c r="X77" s="273"/>
      <c r="Y77" s="273"/>
      <c r="Z77" s="273"/>
      <c r="AA77" s="273"/>
      <c r="AB77" s="273"/>
      <c r="AC77" s="273"/>
      <c r="AD77" s="273"/>
      <c r="AE77" s="273"/>
      <c r="AF77" s="273"/>
      <c r="AG77" s="273"/>
      <c r="AH77" s="273"/>
      <c r="AI77" s="273"/>
      <c r="AJ77" s="273"/>
      <c r="AK77" s="274"/>
      <c r="AL77" s="274"/>
    </row>
    <row r="78" spans="1:38" s="275" customFormat="1" ht="30">
      <c r="A78" s="256"/>
      <c r="B78" s="805">
        <f>PLANILHA_SINTÉTICA!B289</f>
        <v>101889</v>
      </c>
      <c r="C78" s="805" t="str">
        <f>PLANILHA_SINTÉTICA!C289</f>
        <v>CABO DE COBRE ISOLADO, 25 MM², ANTI-CHAMA 0,6/1 KV, INSTALADO EM ELETROCALHA OU PERFILADO - FORNECIMENTO E INSTALAÇÃO. AF_10/2020</v>
      </c>
      <c r="D78" s="805" t="str">
        <f>PLANILHA_SINTÉTICA!D289</f>
        <v>M</v>
      </c>
      <c r="E78" s="805">
        <f>PLANILHA_SINTÉTICA!E289</f>
        <v>225</v>
      </c>
      <c r="F78" s="332">
        <f>PLANILHA_SINTÉTICA!H289</f>
        <v>24.590000000000003</v>
      </c>
      <c r="G78" s="332">
        <f>PLANILHA_SINTÉTICA!K289</f>
        <v>5532.7500000000009</v>
      </c>
      <c r="H78" s="648">
        <f t="shared" si="4"/>
        <v>1244159.6591999999</v>
      </c>
      <c r="I78" s="824">
        <f t="shared" si="5"/>
        <v>3.3564518468860221E-3</v>
      </c>
      <c r="J78" s="824">
        <f t="shared" si="6"/>
        <v>0.75477149445446212</v>
      </c>
      <c r="K78" s="649" t="str">
        <f t="shared" si="7"/>
        <v>B</v>
      </c>
      <c r="L78" s="256" t="str">
        <f>PLANILHA_SINTÉTICA!A289</f>
        <v>9.1.15</v>
      </c>
      <c r="M78" s="273"/>
      <c r="N78" s="273"/>
      <c r="O78" s="273"/>
      <c r="P78" s="273"/>
      <c r="Q78" s="273"/>
      <c r="R78" s="273"/>
      <c r="S78" s="273"/>
      <c r="T78" s="273"/>
      <c r="U78" s="273"/>
      <c r="V78" s="273"/>
      <c r="W78" s="273"/>
      <c r="X78" s="273"/>
      <c r="Y78" s="273"/>
      <c r="Z78" s="273"/>
      <c r="AA78" s="273"/>
      <c r="AB78" s="273"/>
      <c r="AC78" s="273"/>
      <c r="AD78" s="273"/>
      <c r="AE78" s="273"/>
      <c r="AF78" s="273"/>
      <c r="AG78" s="273"/>
      <c r="AH78" s="273"/>
      <c r="AI78" s="273"/>
      <c r="AJ78" s="273"/>
      <c r="AK78" s="274"/>
      <c r="AL78" s="274"/>
    </row>
    <row r="79" spans="1:38" s="275" customFormat="1" ht="30">
      <c r="A79" s="256"/>
      <c r="B79" s="805" t="str">
        <f>PLANILHA_SINTÉTICA!B540</f>
        <v>COMP 044</v>
      </c>
      <c r="C79" s="805" t="str">
        <f>PLANILHA_SINTÉTICA!C540</f>
        <v>ESCAVAÇÃO HORIZONTAL E MOVIMENTAÇÃO DE SOLO/ENTULHOS COM DESCARTE EM ÁREA LICENCIADA</v>
      </c>
      <c r="D79" s="805" t="str">
        <f>PLANILHA_SINTÉTICA!D540</f>
        <v>M3</v>
      </c>
      <c r="E79" s="805">
        <f>PLANILHA_SINTÉTICA!E540</f>
        <v>157.1</v>
      </c>
      <c r="F79" s="332">
        <f>PLANILHA_SINTÉTICA!H540</f>
        <v>35.06</v>
      </c>
      <c r="G79" s="332">
        <f>PLANILHA_SINTÉTICA!K540</f>
        <v>5507.9260000000004</v>
      </c>
      <c r="H79" s="648">
        <f t="shared" si="4"/>
        <v>1249667.5851999999</v>
      </c>
      <c r="I79" s="824">
        <f t="shared" si="5"/>
        <v>3.3413923266389298E-3</v>
      </c>
      <c r="J79" s="824">
        <f t="shared" si="6"/>
        <v>0.758112886781101</v>
      </c>
      <c r="K79" s="649" t="str">
        <f t="shared" si="7"/>
        <v>B</v>
      </c>
      <c r="L79" s="256" t="str">
        <f>PLANILHA_SINTÉTICA!A540</f>
        <v>14.2</v>
      </c>
      <c r="M79" s="273"/>
      <c r="N79" s="273"/>
      <c r="O79" s="273"/>
      <c r="P79" s="273"/>
      <c r="Q79" s="273"/>
      <c r="R79" s="273"/>
      <c r="S79" s="273"/>
      <c r="T79" s="273"/>
      <c r="U79" s="273"/>
      <c r="V79" s="273"/>
      <c r="W79" s="273"/>
      <c r="X79" s="273"/>
      <c r="Y79" s="273"/>
      <c r="Z79" s="273"/>
      <c r="AA79" s="273"/>
      <c r="AB79" s="273"/>
      <c r="AC79" s="273"/>
      <c r="AD79" s="273"/>
      <c r="AE79" s="273"/>
      <c r="AF79" s="273"/>
      <c r="AG79" s="273"/>
      <c r="AH79" s="273"/>
      <c r="AI79" s="273"/>
      <c r="AJ79" s="273"/>
      <c r="AK79" s="274"/>
      <c r="AL79" s="274"/>
    </row>
    <row r="80" spans="1:38" s="275" customFormat="1" ht="30">
      <c r="A80" s="256"/>
      <c r="B80" s="805">
        <f>PLANILHA_SINTÉTICA!B240</f>
        <v>103260</v>
      </c>
      <c r="C80" s="805" t="str">
        <f>PLANILHA_SINTÉTICA!C240</f>
        <v>AR CONDICIONADO SPLIT INVERTER, PISO TETO, 24000 BTU/H, QUENTE/FRIO - FORNECIMENTO E INSTALAÇÃO. AF_11/2021_PE</v>
      </c>
      <c r="D80" s="805" t="str">
        <f>PLANILHA_SINTÉTICA!D240</f>
        <v>UN</v>
      </c>
      <c r="E80" s="805">
        <f>PLANILHA_SINTÉTICA!E240</f>
        <v>1</v>
      </c>
      <c r="F80" s="332">
        <f>PLANILHA_SINTÉTICA!H240</f>
        <v>5493.98</v>
      </c>
      <c r="G80" s="332">
        <f>PLANILHA_SINTÉTICA!K240</f>
        <v>5493.98</v>
      </c>
      <c r="H80" s="648">
        <f t="shared" si="4"/>
        <v>1255161.5651999998</v>
      </c>
      <c r="I80" s="824">
        <f t="shared" si="5"/>
        <v>3.3329319629035949E-3</v>
      </c>
      <c r="J80" s="824">
        <f t="shared" si="6"/>
        <v>0.76144581874400463</v>
      </c>
      <c r="K80" s="649" t="str">
        <f t="shared" si="7"/>
        <v>B</v>
      </c>
      <c r="L80" s="256" t="str">
        <f>PLANILHA_SINTÉTICA!A240</f>
        <v>8.1.5</v>
      </c>
      <c r="M80" s="273"/>
      <c r="N80" s="273"/>
      <c r="O80" s="273"/>
      <c r="P80" s="273"/>
      <c r="Q80" s="273"/>
      <c r="R80" s="273"/>
      <c r="S80" s="273"/>
      <c r="T80" s="273"/>
      <c r="U80" s="273"/>
      <c r="V80" s="273"/>
      <c r="W80" s="273"/>
      <c r="X80" s="273"/>
      <c r="Y80" s="273"/>
      <c r="Z80" s="273"/>
      <c r="AA80" s="273"/>
      <c r="AB80" s="273"/>
      <c r="AC80" s="273"/>
      <c r="AD80" s="273"/>
      <c r="AE80" s="273"/>
      <c r="AF80" s="273"/>
      <c r="AG80" s="273"/>
      <c r="AH80" s="273"/>
      <c r="AI80" s="273"/>
      <c r="AJ80" s="273"/>
      <c r="AK80" s="274"/>
      <c r="AL80" s="274"/>
    </row>
    <row r="81" spans="1:38" s="275" customFormat="1" ht="30">
      <c r="A81" s="256"/>
      <c r="B81" s="805">
        <f>PLANILHA_SINTÉTICA!B257</f>
        <v>103260</v>
      </c>
      <c r="C81" s="805" t="str">
        <f>PLANILHA_SINTÉTICA!C257</f>
        <v>AR CONDICIONADO SPLIT INVERTER, PISO TETO, 24000 BTU/H, QUENTE/FRIO - FORNECIMENTO E INSTALAÇÃO. AF_11/2021_PE</v>
      </c>
      <c r="D81" s="805" t="str">
        <f>PLANILHA_SINTÉTICA!D257</f>
        <v>UN</v>
      </c>
      <c r="E81" s="805">
        <f>PLANILHA_SINTÉTICA!E257</f>
        <v>1</v>
      </c>
      <c r="F81" s="332">
        <f>PLANILHA_SINTÉTICA!H257</f>
        <v>5493.98</v>
      </c>
      <c r="G81" s="332">
        <f>PLANILHA_SINTÉTICA!K257</f>
        <v>5493.98</v>
      </c>
      <c r="H81" s="648">
        <f t="shared" si="4"/>
        <v>1260655.5451999998</v>
      </c>
      <c r="I81" s="824">
        <f t="shared" si="5"/>
        <v>3.3329319629035949E-3</v>
      </c>
      <c r="J81" s="824">
        <f t="shared" si="6"/>
        <v>0.76477875070690826</v>
      </c>
      <c r="K81" s="649" t="str">
        <f t="shared" si="7"/>
        <v>B</v>
      </c>
      <c r="L81" s="256" t="str">
        <f>PLANILHA_SINTÉTICA!A257</f>
        <v>8.2.5</v>
      </c>
      <c r="M81" s="273"/>
      <c r="N81" s="273"/>
      <c r="O81" s="273"/>
      <c r="P81" s="273"/>
      <c r="Q81" s="273"/>
      <c r="R81" s="273"/>
      <c r="S81" s="273"/>
      <c r="T81" s="273"/>
      <c r="U81" s="273"/>
      <c r="V81" s="273"/>
      <c r="W81" s="273"/>
      <c r="X81" s="273"/>
      <c r="Y81" s="273"/>
      <c r="Z81" s="273"/>
      <c r="AA81" s="273"/>
      <c r="AB81" s="273"/>
      <c r="AC81" s="273"/>
      <c r="AD81" s="273"/>
      <c r="AE81" s="273"/>
      <c r="AF81" s="273"/>
      <c r="AG81" s="273"/>
      <c r="AH81" s="273"/>
      <c r="AI81" s="273"/>
      <c r="AJ81" s="273"/>
      <c r="AK81" s="274"/>
      <c r="AL81" s="274"/>
    </row>
    <row r="82" spans="1:38" s="275" customFormat="1" ht="30">
      <c r="A82" s="256"/>
      <c r="B82" s="805" t="str">
        <f>PLANILHA_SINTÉTICA!B269</f>
        <v>COMP 068</v>
      </c>
      <c r="C82" s="805" t="str">
        <f>PLANILHA_SINTÉTICA!C269</f>
        <v>BOMBA DE DRENO PARA AR-CONDICIONADO DE 30.000 A 60.000 BTUS (FORNECIMENTO E INSTALAÇÃO).</v>
      </c>
      <c r="D82" s="805" t="str">
        <f>PLANILHA_SINTÉTICA!D269</f>
        <v>UNID.</v>
      </c>
      <c r="E82" s="805">
        <f>PLANILHA_SINTÉTICA!E269</f>
        <v>7</v>
      </c>
      <c r="F82" s="332">
        <f>PLANILHA_SINTÉTICA!H269</f>
        <v>756.82</v>
      </c>
      <c r="G82" s="332">
        <f>PLANILHA_SINTÉTICA!K269</f>
        <v>5297.7400000000007</v>
      </c>
      <c r="H82" s="648">
        <f t="shared" si="4"/>
        <v>1265953.2851999998</v>
      </c>
      <c r="I82" s="824">
        <f t="shared" si="5"/>
        <v>3.2138826455780497E-3</v>
      </c>
      <c r="J82" s="824">
        <f t="shared" si="6"/>
        <v>0.76799263335248635</v>
      </c>
      <c r="K82" s="649" t="str">
        <f t="shared" si="7"/>
        <v>B</v>
      </c>
      <c r="L82" s="256" t="str">
        <f>PLANILHA_SINTÉTICA!A269</f>
        <v>8.2.17</v>
      </c>
      <c r="M82" s="273"/>
      <c r="N82" s="273"/>
      <c r="O82" s="273"/>
      <c r="P82" s="273"/>
      <c r="Q82" s="273"/>
      <c r="R82" s="273"/>
      <c r="S82" s="273"/>
      <c r="T82" s="273"/>
      <c r="U82" s="273"/>
      <c r="V82" s="273"/>
      <c r="W82" s="273"/>
      <c r="X82" s="273"/>
      <c r="Y82" s="273"/>
      <c r="Z82" s="273"/>
      <c r="AA82" s="273"/>
      <c r="AB82" s="273"/>
      <c r="AC82" s="273"/>
      <c r="AD82" s="273"/>
      <c r="AE82" s="273"/>
      <c r="AF82" s="273"/>
      <c r="AG82" s="273"/>
      <c r="AH82" s="273"/>
      <c r="AI82" s="273"/>
      <c r="AJ82" s="273"/>
      <c r="AK82" s="274"/>
      <c r="AL82" s="274"/>
    </row>
    <row r="83" spans="1:38" s="275" customFormat="1" ht="45">
      <c r="A83" s="256"/>
      <c r="B83" s="805" t="str">
        <f>PLANILHA_SINTÉTICA!B519</f>
        <v>AUX2554</v>
      </c>
      <c r="C83" s="805" t="str">
        <f>PLANILHA_SINTÉTICA!C519</f>
        <v>PISO PODOTÁTIL COLORIDO, ALERTA OU DIRECIONAL, CONCRETO VIBRO-PRENSADO, SELANTE ACRÍLICO, 40X40CM E=2,5CM, ASSENTADO COM ARGAMASSA- FORNEC. E INST.</v>
      </c>
      <c r="D83" s="805" t="str">
        <f>PLANILHA_SINTÉTICA!D519</f>
        <v>M2</v>
      </c>
      <c r="E83" s="805">
        <f>PLANILHA_SINTÉTICA!E519</f>
        <v>35</v>
      </c>
      <c r="F83" s="332">
        <f>PLANILHA_SINTÉTICA!H519</f>
        <v>149.60000000000002</v>
      </c>
      <c r="G83" s="332">
        <f>PLANILHA_SINTÉTICA!K519</f>
        <v>5236.0000000000009</v>
      </c>
      <c r="H83" s="648">
        <f t="shared" si="4"/>
        <v>1271189.2851999998</v>
      </c>
      <c r="I83" s="824">
        <f t="shared" si="5"/>
        <v>3.1764279734842913E-3</v>
      </c>
      <c r="J83" s="824">
        <f t="shared" si="6"/>
        <v>0.77116906132597063</v>
      </c>
      <c r="K83" s="649" t="str">
        <f t="shared" si="7"/>
        <v>B</v>
      </c>
      <c r="L83" s="256" t="str">
        <f>PLANILHA_SINTÉTICA!A519</f>
        <v>12.4</v>
      </c>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273"/>
      <c r="AJ83" s="273"/>
      <c r="AK83" s="274"/>
      <c r="AL83" s="274"/>
    </row>
    <row r="84" spans="1:38" s="275" customFormat="1" ht="45">
      <c r="A84" s="256"/>
      <c r="B84" s="805">
        <f>PLANILHA_SINTÉTICA!B546</f>
        <v>94992</v>
      </c>
      <c r="C84" s="805" t="str">
        <f>PLANILHA_SINTÉTICA!C546</f>
        <v>EXECUÇÃO DE PASSEIO (CALÇADA) OU PISO DE CONCRETO COM CONCRETO MOLDADO IN LOCO, FEITO EM OBRA, ACABAMENTO CONVENCIONAL, ESPESSURA 6 CM, ARMADO. AF_08/2022</v>
      </c>
      <c r="D84" s="805" t="str">
        <f>PLANILHA_SINTÉTICA!D546</f>
        <v>M2</v>
      </c>
      <c r="E84" s="805">
        <f>PLANILHA_SINTÉTICA!E546</f>
        <v>62.5</v>
      </c>
      <c r="F84" s="332">
        <f>PLANILHA_SINTÉTICA!H546</f>
        <v>83.28</v>
      </c>
      <c r="G84" s="332">
        <f>PLANILHA_SINTÉTICA!K546</f>
        <v>5205</v>
      </c>
      <c r="H84" s="648">
        <f t="shared" si="4"/>
        <v>1276394.2851999998</v>
      </c>
      <c r="I84" s="824">
        <f t="shared" si="5"/>
        <v>3.1576217727245482E-3</v>
      </c>
      <c r="J84" s="824">
        <f t="shared" si="6"/>
        <v>0.77432668309869512</v>
      </c>
      <c r="K84" s="649" t="str">
        <f t="shared" si="7"/>
        <v>B</v>
      </c>
      <c r="L84" s="256" t="str">
        <f>PLANILHA_SINTÉTICA!A546</f>
        <v>14.8</v>
      </c>
      <c r="M84" s="273"/>
      <c r="N84" s="273"/>
      <c r="O84" s="273"/>
      <c r="P84" s="273"/>
      <c r="Q84" s="273"/>
      <c r="R84" s="273"/>
      <c r="S84" s="273"/>
      <c r="T84" s="273"/>
      <c r="U84" s="273"/>
      <c r="V84" s="273"/>
      <c r="W84" s="273"/>
      <c r="X84" s="273"/>
      <c r="Y84" s="273"/>
      <c r="Z84" s="273"/>
      <c r="AA84" s="273"/>
      <c r="AB84" s="273"/>
      <c r="AC84" s="273"/>
      <c r="AD84" s="273"/>
      <c r="AE84" s="273"/>
      <c r="AF84" s="273"/>
      <c r="AG84" s="273"/>
      <c r="AH84" s="273"/>
      <c r="AI84" s="273"/>
      <c r="AJ84" s="273"/>
      <c r="AK84" s="274"/>
      <c r="AL84" s="274"/>
    </row>
    <row r="85" spans="1:38" s="275" customFormat="1" ht="30">
      <c r="A85" s="256"/>
      <c r="B85" s="805" t="str">
        <f>PLANILHA_SINTÉTICA!B11</f>
        <v>COMP 048</v>
      </c>
      <c r="C85" s="805" t="str">
        <f>PLANILHA_SINTÉTICA!C11</f>
        <v>ALUGUEL DE CONTAINER - ALMOXARIFADO SEM BANHEIRO - 6,00 X 2,40M</v>
      </c>
      <c r="D85" s="805" t="str">
        <f>PLANILHA_SINTÉTICA!D11</f>
        <v>MÊS</v>
      </c>
      <c r="E85" s="805">
        <f>PLANILHA_SINTÉTICA!E11</f>
        <v>6</v>
      </c>
      <c r="F85" s="332">
        <f>PLANILHA_SINTÉTICA!H11</f>
        <v>800</v>
      </c>
      <c r="G85" s="332">
        <f>PLANILHA_SINTÉTICA!K11</f>
        <v>4800</v>
      </c>
      <c r="H85" s="648">
        <f t="shared" si="4"/>
        <v>1281194.2851999998</v>
      </c>
      <c r="I85" s="824">
        <f t="shared" si="5"/>
        <v>2.9119278595730702E-3</v>
      </c>
      <c r="J85" s="824">
        <f t="shared" si="6"/>
        <v>0.77723861095826818</v>
      </c>
      <c r="K85" s="649" t="str">
        <f t="shared" si="7"/>
        <v>B</v>
      </c>
      <c r="L85" s="256" t="str">
        <f>PLANILHA_SINTÉTICA!A11</f>
        <v>1.2</v>
      </c>
      <c r="M85" s="273"/>
      <c r="N85" s="273"/>
      <c r="O85" s="273"/>
      <c r="P85" s="273"/>
      <c r="Q85" s="273"/>
      <c r="R85" s="273"/>
      <c r="S85" s="273"/>
      <c r="T85" s="273"/>
      <c r="U85" s="273"/>
      <c r="V85" s="273"/>
      <c r="W85" s="273"/>
      <c r="X85" s="273"/>
      <c r="Y85" s="273"/>
      <c r="Z85" s="273"/>
      <c r="AA85" s="273"/>
      <c r="AB85" s="273"/>
      <c r="AC85" s="273"/>
      <c r="AD85" s="273"/>
      <c r="AE85" s="273"/>
      <c r="AF85" s="273"/>
      <c r="AG85" s="273"/>
      <c r="AH85" s="273"/>
      <c r="AI85" s="273"/>
      <c r="AJ85" s="273"/>
      <c r="AK85" s="274"/>
      <c r="AL85" s="274"/>
    </row>
    <row r="86" spans="1:38" s="275" customFormat="1" ht="30">
      <c r="A86" s="256"/>
      <c r="B86" s="805" t="str">
        <f>PLANILHA_SINTÉTICA!B258</f>
        <v>COMP 062</v>
      </c>
      <c r="C86" s="805" t="str">
        <f>PLANILHA_SINTÉTICA!C258</f>
        <v>AR CONDICIONADO SPLIT INVERTER, HI-WALL (PAREDE), 24.000 BTUS/H, CICLO QUENTE/FRIO - FORNECIMENTO E INSTALAÇÃO</v>
      </c>
      <c r="D86" s="805" t="str">
        <f>PLANILHA_SINTÉTICA!D258</f>
        <v xml:space="preserve">UN    </v>
      </c>
      <c r="E86" s="805">
        <f>PLANILHA_SINTÉTICA!E258</f>
        <v>1</v>
      </c>
      <c r="F86" s="332">
        <f>PLANILHA_SINTÉTICA!H258</f>
        <v>4778.8599999999997</v>
      </c>
      <c r="G86" s="332">
        <f>PLANILHA_SINTÉTICA!K258</f>
        <v>4778.8599999999997</v>
      </c>
      <c r="H86" s="648">
        <f t="shared" si="4"/>
        <v>1285973.1451999999</v>
      </c>
      <c r="I86" s="824">
        <f t="shared" si="5"/>
        <v>2.8991032439582001E-3</v>
      </c>
      <c r="J86" s="824">
        <f t="shared" si="6"/>
        <v>0.78013771420222633</v>
      </c>
      <c r="K86" s="649" t="str">
        <f t="shared" si="7"/>
        <v>B</v>
      </c>
      <c r="L86" s="256" t="str">
        <f>PLANILHA_SINTÉTICA!A258</f>
        <v>8.2.6</v>
      </c>
      <c r="M86" s="273"/>
      <c r="N86" s="273"/>
      <c r="O86" s="273"/>
      <c r="P86" s="273"/>
      <c r="Q86" s="273"/>
      <c r="R86" s="273"/>
      <c r="S86" s="273"/>
      <c r="T86" s="273"/>
      <c r="U86" s="273"/>
      <c r="V86" s="273"/>
      <c r="W86" s="273"/>
      <c r="X86" s="273"/>
      <c r="Y86" s="273"/>
      <c r="Z86" s="273"/>
      <c r="AA86" s="273"/>
      <c r="AB86" s="273"/>
      <c r="AC86" s="273"/>
      <c r="AD86" s="273"/>
      <c r="AE86" s="273"/>
      <c r="AF86" s="273"/>
      <c r="AG86" s="273"/>
      <c r="AH86" s="273"/>
      <c r="AI86" s="273"/>
      <c r="AJ86" s="273"/>
      <c r="AK86" s="274"/>
      <c r="AL86" s="274"/>
    </row>
    <row r="87" spans="1:38" s="275" customFormat="1" ht="30">
      <c r="A87" s="256"/>
      <c r="B87" s="805">
        <f>PLANILHA_SINTÉTICA!B210</f>
        <v>94451</v>
      </c>
      <c r="C87" s="805" t="str">
        <f>PLANILHA_SINTÉTICA!C210</f>
        <v>CUMEEIRA PARA TELHA DE FIBROCIMENTO ESTRUTURAL E = 6 MM, INCLUSO ACESSÓRIOS DE FIXAÇÃO E IÇAMENTO. AF_07/2019</v>
      </c>
      <c r="D87" s="805" t="str">
        <f>PLANILHA_SINTÉTICA!D210</f>
        <v>M</v>
      </c>
      <c r="E87" s="805">
        <f>PLANILHA_SINTÉTICA!E210</f>
        <v>54</v>
      </c>
      <c r="F87" s="332">
        <f>PLANILHA_SINTÉTICA!H210</f>
        <v>87.649999999999991</v>
      </c>
      <c r="G87" s="332">
        <f>PLANILHA_SINTÉTICA!K210</f>
        <v>4733.0999999999995</v>
      </c>
      <c r="H87" s="648">
        <f t="shared" si="4"/>
        <v>1290706.2452</v>
      </c>
      <c r="I87" s="824">
        <f t="shared" si="5"/>
        <v>2.8713428650302703E-3</v>
      </c>
      <c r="J87" s="824">
        <f t="shared" si="6"/>
        <v>0.78300905706725665</v>
      </c>
      <c r="K87" s="649" t="str">
        <f t="shared" si="7"/>
        <v>B</v>
      </c>
      <c r="L87" s="256" t="str">
        <f>PLANILHA_SINTÉTICA!A210</f>
        <v>7.4</v>
      </c>
      <c r="M87" s="273"/>
      <c r="N87" s="273"/>
      <c r="O87" s="273"/>
      <c r="P87" s="273"/>
      <c r="Q87" s="273"/>
      <c r="R87" s="273"/>
      <c r="S87" s="273"/>
      <c r="T87" s="273"/>
      <c r="U87" s="273"/>
      <c r="V87" s="273"/>
      <c r="W87" s="273"/>
      <c r="X87" s="273"/>
      <c r="Y87" s="273"/>
      <c r="Z87" s="273"/>
      <c r="AA87" s="273"/>
      <c r="AB87" s="273"/>
      <c r="AC87" s="273"/>
      <c r="AD87" s="273"/>
      <c r="AE87" s="273"/>
      <c r="AF87" s="273"/>
      <c r="AG87" s="273"/>
      <c r="AH87" s="273"/>
      <c r="AI87" s="273"/>
      <c r="AJ87" s="273"/>
      <c r="AK87" s="274"/>
      <c r="AL87" s="274"/>
    </row>
    <row r="88" spans="1:38" s="275" customFormat="1" ht="30">
      <c r="A88" s="256"/>
      <c r="B88" s="805">
        <f>PLANILHA_SINTÉTICA!B280</f>
        <v>91834</v>
      </c>
      <c r="C88" s="805" t="str">
        <f>PLANILHA_SINTÉTICA!C280</f>
        <v>ELETRODUTO FLEXÍVEL CORRUGADO, PVC, DN 25 MM (3/4"), PARA CIRCUITOS TERMINAIS, INSTALADO EM FORRO - FORNECIMENTO E INSTALAÇÃO. AF_12/2015</v>
      </c>
      <c r="D88" s="805" t="str">
        <f>PLANILHA_SINTÉTICA!D280</f>
        <v>M</v>
      </c>
      <c r="E88" s="805">
        <f>PLANILHA_SINTÉTICA!E280</f>
        <v>378</v>
      </c>
      <c r="F88" s="332">
        <f>PLANILHA_SINTÉTICA!H280</f>
        <v>11.48</v>
      </c>
      <c r="G88" s="332">
        <f>PLANILHA_SINTÉTICA!K280</f>
        <v>4339.4400000000005</v>
      </c>
      <c r="H88" s="648">
        <f t="shared" si="4"/>
        <v>1295045.6851999999</v>
      </c>
      <c r="I88" s="824">
        <f t="shared" si="5"/>
        <v>2.6325283814470344E-3</v>
      </c>
      <c r="J88" s="824">
        <f t="shared" si="6"/>
        <v>0.78564158544870366</v>
      </c>
      <c r="K88" s="649" t="str">
        <f t="shared" si="7"/>
        <v>B</v>
      </c>
      <c r="L88" s="256" t="str">
        <f>PLANILHA_SINTÉTICA!A280</f>
        <v>9.1.6</v>
      </c>
      <c r="M88" s="273"/>
      <c r="N88" s="273"/>
      <c r="O88" s="273"/>
      <c r="P88" s="273"/>
      <c r="Q88" s="273"/>
      <c r="R88" s="273"/>
      <c r="S88" s="273"/>
      <c r="T88" s="273"/>
      <c r="U88" s="273"/>
      <c r="V88" s="273"/>
      <c r="W88" s="273"/>
      <c r="X88" s="273"/>
      <c r="Y88" s="273"/>
      <c r="Z88" s="273"/>
      <c r="AA88" s="273"/>
      <c r="AB88" s="273"/>
      <c r="AC88" s="273"/>
      <c r="AD88" s="273"/>
      <c r="AE88" s="273"/>
      <c r="AF88" s="273"/>
      <c r="AG88" s="273"/>
      <c r="AH88" s="273"/>
      <c r="AI88" s="273"/>
      <c r="AJ88" s="273"/>
      <c r="AK88" s="274"/>
      <c r="AL88" s="274"/>
    </row>
    <row r="89" spans="1:38" s="275" customFormat="1" ht="30">
      <c r="A89" s="256"/>
      <c r="B89" s="805">
        <f>PLANILHA_SINTÉTICA!B124</f>
        <v>100327</v>
      </c>
      <c r="C89" s="805" t="str">
        <f>PLANILHA_SINTÉTICA!C124</f>
        <v>RUFO EXTERNO/INTERNO EM CHAPA DE AÇO GALVANIZADO NÚMERO 26, CORTE DE 33 CM, INCLUSO IÇAMENTO. AF_07/2019</v>
      </c>
      <c r="D89" s="805" t="str">
        <f>PLANILHA_SINTÉTICA!D124</f>
        <v>M</v>
      </c>
      <c r="E89" s="805">
        <f>PLANILHA_SINTÉTICA!E124</f>
        <v>59</v>
      </c>
      <c r="F89" s="332">
        <f>PLANILHA_SINTÉTICA!H124</f>
        <v>69.760000000000005</v>
      </c>
      <c r="G89" s="332">
        <f>PLANILHA_SINTÉTICA!K124</f>
        <v>4115.84</v>
      </c>
      <c r="H89" s="648">
        <f t="shared" si="4"/>
        <v>1299161.5252</v>
      </c>
      <c r="I89" s="824">
        <f t="shared" si="5"/>
        <v>2.4968810753219222E-3</v>
      </c>
      <c r="J89" s="824">
        <f t="shared" si="6"/>
        <v>0.78813846652402564</v>
      </c>
      <c r="K89" s="649" t="str">
        <f t="shared" si="7"/>
        <v>B</v>
      </c>
      <c r="L89" s="256" t="str">
        <f>PLANILHA_SINTÉTICA!A124</f>
        <v>5.1</v>
      </c>
      <c r="M89" s="273"/>
      <c r="N89" s="273"/>
      <c r="O89" s="273"/>
      <c r="P89" s="273"/>
      <c r="Q89" s="273"/>
      <c r="R89" s="273"/>
      <c r="S89" s="273"/>
      <c r="T89" s="273"/>
      <c r="U89" s="273"/>
      <c r="V89" s="273"/>
      <c r="W89" s="273"/>
      <c r="X89" s="273"/>
      <c r="Y89" s="273"/>
      <c r="Z89" s="273"/>
      <c r="AA89" s="273"/>
      <c r="AB89" s="273"/>
      <c r="AC89" s="273"/>
      <c r="AD89" s="273"/>
      <c r="AE89" s="273"/>
      <c r="AF89" s="273"/>
      <c r="AG89" s="273"/>
      <c r="AH89" s="273"/>
      <c r="AI89" s="273"/>
      <c r="AJ89" s="273"/>
      <c r="AK89" s="274"/>
      <c r="AL89" s="274"/>
    </row>
    <row r="90" spans="1:38" s="275" customFormat="1" ht="30">
      <c r="A90" s="256"/>
      <c r="B90" s="805">
        <f>PLANILHA_SINTÉTICA!B375</f>
        <v>91834</v>
      </c>
      <c r="C90" s="805" t="str">
        <f>PLANILHA_SINTÉTICA!C375</f>
        <v>ELETRODUTO FLEXÍVEL CORRUGADO, PVC, DN 25 MM (3/4"), PARA CIRCUITOS TERMINAIS, INSTALADO EM FORRO - FORNECIMENTO E INSTALAÇÃO. AF_12/2015</v>
      </c>
      <c r="D90" s="805" t="str">
        <f>PLANILHA_SINTÉTICA!D375</f>
        <v>M</v>
      </c>
      <c r="E90" s="805">
        <f>PLANILHA_SINTÉTICA!E375</f>
        <v>350</v>
      </c>
      <c r="F90" s="332">
        <f>PLANILHA_SINTÉTICA!H375</f>
        <v>11.48</v>
      </c>
      <c r="G90" s="332">
        <f>PLANILHA_SINTÉTICA!K375</f>
        <v>4018</v>
      </c>
      <c r="H90" s="648">
        <f t="shared" si="4"/>
        <v>1303179.5252</v>
      </c>
      <c r="I90" s="824">
        <f t="shared" si="5"/>
        <v>2.4375262791176242E-3</v>
      </c>
      <c r="J90" s="824">
        <f t="shared" si="6"/>
        <v>0.79057599280314328</v>
      </c>
      <c r="K90" s="649" t="str">
        <f t="shared" si="7"/>
        <v>B</v>
      </c>
      <c r="L90" s="256" t="str">
        <f>PLANILHA_SINTÉTICA!A375</f>
        <v>9.4.5</v>
      </c>
      <c r="M90" s="273"/>
      <c r="N90" s="273"/>
      <c r="O90" s="273"/>
      <c r="P90" s="273"/>
      <c r="Q90" s="273"/>
      <c r="R90" s="273"/>
      <c r="S90" s="273"/>
      <c r="T90" s="273"/>
      <c r="U90" s="273"/>
      <c r="V90" s="273"/>
      <c r="W90" s="273"/>
      <c r="X90" s="273"/>
      <c r="Y90" s="273"/>
      <c r="Z90" s="273"/>
      <c r="AA90" s="273"/>
      <c r="AB90" s="273"/>
      <c r="AC90" s="273"/>
      <c r="AD90" s="273"/>
      <c r="AE90" s="273"/>
      <c r="AF90" s="273"/>
      <c r="AG90" s="273"/>
      <c r="AH90" s="273"/>
      <c r="AI90" s="273"/>
      <c r="AJ90" s="273"/>
      <c r="AK90" s="274"/>
      <c r="AL90" s="274"/>
    </row>
    <row r="91" spans="1:38" s="275" customFormat="1" ht="30">
      <c r="A91" s="256"/>
      <c r="B91" s="805">
        <f>PLANILHA_SINTÉTICA!B287</f>
        <v>91929</v>
      </c>
      <c r="C91" s="805" t="str">
        <f>PLANILHA_SINTÉTICA!C287</f>
        <v>CABO DE COBRE FLEXÍVEL ISOLADO, 4 MM², ANTI-CHAMA 0,6/1,0 KV, PARA CIRCUITOS TERMINAIS - FORNECIMENTO E INSTALAÇÃO. AF_12/2015</v>
      </c>
      <c r="D91" s="805" t="str">
        <f>PLANILHA_SINTÉTICA!D287</f>
        <v>M</v>
      </c>
      <c r="E91" s="805">
        <f>PLANILHA_SINTÉTICA!E287</f>
        <v>580</v>
      </c>
      <c r="F91" s="332">
        <f>PLANILHA_SINTÉTICA!H287</f>
        <v>6.8900000000000006</v>
      </c>
      <c r="G91" s="332">
        <f>PLANILHA_SINTÉTICA!K287</f>
        <v>3996.2000000000003</v>
      </c>
      <c r="H91" s="648">
        <f t="shared" si="4"/>
        <v>1307175.7252</v>
      </c>
      <c r="I91" s="824">
        <f t="shared" si="5"/>
        <v>2.4243012734220634E-3</v>
      </c>
      <c r="J91" s="824">
        <f t="shared" si="6"/>
        <v>0.79300029407656536</v>
      </c>
      <c r="K91" s="649" t="str">
        <f t="shared" si="7"/>
        <v>B</v>
      </c>
      <c r="L91" s="256" t="str">
        <f>PLANILHA_SINTÉTICA!A287</f>
        <v>9.1.13</v>
      </c>
      <c r="M91" s="273"/>
      <c r="N91" s="273"/>
      <c r="O91" s="273"/>
      <c r="P91" s="273"/>
      <c r="Q91" s="273"/>
      <c r="R91" s="273"/>
      <c r="S91" s="273"/>
      <c r="T91" s="273"/>
      <c r="U91" s="273"/>
      <c r="V91" s="273"/>
      <c r="W91" s="273"/>
      <c r="X91" s="273"/>
      <c r="Y91" s="273"/>
      <c r="Z91" s="273"/>
      <c r="AA91" s="273"/>
      <c r="AB91" s="273"/>
      <c r="AC91" s="273"/>
      <c r="AD91" s="273"/>
      <c r="AE91" s="273"/>
      <c r="AF91" s="273"/>
      <c r="AG91" s="273"/>
      <c r="AH91" s="273"/>
      <c r="AI91" s="273"/>
      <c r="AJ91" s="273"/>
      <c r="AK91" s="274"/>
      <c r="AL91" s="274"/>
    </row>
    <row r="92" spans="1:38" s="275" customFormat="1" ht="30">
      <c r="A92" s="256"/>
      <c r="B92" s="805" t="str">
        <f>PLANILHA_SINTÉTICA!B239</f>
        <v>COMP 063</v>
      </c>
      <c r="C92" s="805" t="str">
        <f>PLANILHA_SINTÉTICA!C239</f>
        <v>AR CONDICIONADO SPLIT INVERTER, HI-WALL (PAREDE), 18.000 BTUS/H, CICLO QUENTE/FRIO - FORNECIMENTO E INSTALAÇÃO</v>
      </c>
      <c r="D92" s="805" t="str">
        <f>PLANILHA_SINTÉTICA!D239</f>
        <v xml:space="preserve">UN    </v>
      </c>
      <c r="E92" s="805">
        <f>PLANILHA_SINTÉTICA!E239</f>
        <v>1</v>
      </c>
      <c r="F92" s="332">
        <f>PLANILHA_SINTÉTICA!H239</f>
        <v>3984.73</v>
      </c>
      <c r="G92" s="332">
        <f>PLANILHA_SINTÉTICA!K239</f>
        <v>3984.73</v>
      </c>
      <c r="H92" s="648">
        <f t="shared" si="4"/>
        <v>1311160.4552</v>
      </c>
      <c r="I92" s="824">
        <f t="shared" si="5"/>
        <v>2.4173429791409583E-3</v>
      </c>
      <c r="J92" s="824">
        <f t="shared" si="6"/>
        <v>0.79541763705570634</v>
      </c>
      <c r="K92" s="649" t="str">
        <f t="shared" si="7"/>
        <v>B</v>
      </c>
      <c r="L92" s="256" t="str">
        <f>PLANILHA_SINTÉTICA!A239</f>
        <v>8.1.4</v>
      </c>
      <c r="M92" s="273"/>
      <c r="N92" s="273"/>
      <c r="O92" s="273"/>
      <c r="P92" s="273"/>
      <c r="Q92" s="273"/>
      <c r="R92" s="273"/>
      <c r="S92" s="273"/>
      <c r="T92" s="273"/>
      <c r="U92" s="273"/>
      <c r="V92" s="273"/>
      <c r="W92" s="273"/>
      <c r="X92" s="273"/>
      <c r="Y92" s="273"/>
      <c r="Z92" s="273"/>
      <c r="AA92" s="273"/>
      <c r="AB92" s="273"/>
      <c r="AC92" s="273"/>
      <c r="AD92" s="273"/>
      <c r="AE92" s="273"/>
      <c r="AF92" s="273"/>
      <c r="AG92" s="273"/>
      <c r="AH92" s="273"/>
      <c r="AI92" s="273"/>
      <c r="AJ92" s="273"/>
      <c r="AK92" s="274"/>
      <c r="AL92" s="274"/>
    </row>
    <row r="93" spans="1:38" s="275" customFormat="1" ht="30">
      <c r="A93" s="256"/>
      <c r="B93" s="805">
        <f>PLANILHA_SINTÉTICA!B72</f>
        <v>97633</v>
      </c>
      <c r="C93" s="805" t="str">
        <f>PLANILHA_SINTÉTICA!C72</f>
        <v>DEMOLIÇÃO DE REVESTIMENTO CERÂMICO, DE FORMA MANUAL, SEM REAPROVEITAMENTO. AF_12/2017</v>
      </c>
      <c r="D93" s="805" t="str">
        <f>PLANILHA_SINTÉTICA!D72</f>
        <v>M2</v>
      </c>
      <c r="E93" s="805">
        <f>PLANILHA_SINTÉTICA!E72</f>
        <v>166.4</v>
      </c>
      <c r="F93" s="332">
        <f>PLANILHA_SINTÉTICA!H72</f>
        <v>23.74</v>
      </c>
      <c r="G93" s="332">
        <f>PLANILHA_SINTÉTICA!K72</f>
        <v>3950.3359999999998</v>
      </c>
      <c r="H93" s="648">
        <f t="shared" si="4"/>
        <v>1315110.7911999999</v>
      </c>
      <c r="I93" s="824">
        <f t="shared" si="5"/>
        <v>2.3964778027238424E-3</v>
      </c>
      <c r="J93" s="824">
        <f t="shared" si="6"/>
        <v>0.79781411485843023</v>
      </c>
      <c r="K93" s="649" t="str">
        <f t="shared" si="7"/>
        <v>B</v>
      </c>
      <c r="L93" s="256" t="str">
        <f>PLANILHA_SINTÉTICA!A72</f>
        <v>4.1.8</v>
      </c>
      <c r="M93" s="273"/>
      <c r="N93" s="273"/>
      <c r="O93" s="273"/>
      <c r="P93" s="273"/>
      <c r="Q93" s="273"/>
      <c r="R93" s="273"/>
      <c r="S93" s="273"/>
      <c r="T93" s="273"/>
      <c r="U93" s="273"/>
      <c r="V93" s="273"/>
      <c r="W93" s="273"/>
      <c r="X93" s="273"/>
      <c r="Y93" s="273"/>
      <c r="Z93" s="273"/>
      <c r="AA93" s="273"/>
      <c r="AB93" s="273"/>
      <c r="AC93" s="273"/>
      <c r="AD93" s="273"/>
      <c r="AE93" s="273"/>
      <c r="AF93" s="273"/>
      <c r="AG93" s="273"/>
      <c r="AH93" s="273"/>
      <c r="AI93" s="273"/>
      <c r="AJ93" s="273"/>
      <c r="AK93" s="274"/>
      <c r="AL93" s="274"/>
    </row>
    <row r="94" spans="1:38" s="275" customFormat="1">
      <c r="A94" s="256"/>
      <c r="B94" s="805" t="str">
        <f>PLANILHA_SINTÉTICA!B409</f>
        <v>AUX0320</v>
      </c>
      <c r="C94" s="805" t="str">
        <f>PLANILHA_SINTÉTICA!C409</f>
        <v>REMOÇÃO DE CABO EMBUTIDO - ATÉ 16MM2</v>
      </c>
      <c r="D94" s="805" t="str">
        <f>PLANILHA_SINTÉTICA!D409</f>
        <v>M</v>
      </c>
      <c r="E94" s="805">
        <f>PLANILHA_SINTÉTICA!E409</f>
        <v>1463</v>
      </c>
      <c r="F94" s="332">
        <f>PLANILHA_SINTÉTICA!H409</f>
        <v>2.69</v>
      </c>
      <c r="G94" s="332">
        <f>PLANILHA_SINTÉTICA!K409</f>
        <v>3935.47</v>
      </c>
      <c r="H94" s="648">
        <f t="shared" si="4"/>
        <v>1319046.2611999998</v>
      </c>
      <c r="I94" s="824">
        <f t="shared" si="5"/>
        <v>2.3874593194820894E-3</v>
      </c>
      <c r="J94" s="824">
        <f t="shared" si="6"/>
        <v>0.80020157417791238</v>
      </c>
      <c r="K94" s="649" t="str">
        <f t="shared" si="7"/>
        <v>B</v>
      </c>
      <c r="L94" s="256" t="str">
        <f>PLANILHA_SINTÉTICA!A409</f>
        <v>9.5.1</v>
      </c>
      <c r="M94" s="273"/>
      <c r="N94" s="273"/>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4"/>
      <c r="AL94" s="274"/>
    </row>
    <row r="95" spans="1:38" s="275" customFormat="1" ht="45">
      <c r="A95" s="256"/>
      <c r="B95" s="805" t="str">
        <f>PLANILHA_SINTÉTICA!B307</f>
        <v>COMP 069</v>
      </c>
      <c r="C95" s="805" t="str">
        <f>PLANILHA_SINTÉTICA!C307</f>
        <v xml:space="preserve"> LUMINÁRIA TIPO CALHA, DE SOBREPOR, COM 2 LÂMPADAS TUBULARES LED BIVOLT DE 18W, BASE G13 COM CONCTOR ELÉTRICO 2P WAGO OU SIMILAR - FORNECIMENTO E INSTALAÇÃO</v>
      </c>
      <c r="D95" s="805" t="str">
        <f>PLANILHA_SINTÉTICA!D307</f>
        <v>UN</v>
      </c>
      <c r="E95" s="805">
        <f>PLANILHA_SINTÉTICA!E307</f>
        <v>33</v>
      </c>
      <c r="F95" s="332">
        <f>PLANILHA_SINTÉTICA!H307</f>
        <v>117.85</v>
      </c>
      <c r="G95" s="332">
        <f>PLANILHA_SINTÉTICA!K307</f>
        <v>3889.0499999999997</v>
      </c>
      <c r="H95" s="648">
        <f t="shared" si="4"/>
        <v>1322935.3111999999</v>
      </c>
      <c r="I95" s="824">
        <f t="shared" si="5"/>
        <v>2.3592985504734681E-3</v>
      </c>
      <c r="J95" s="824">
        <f t="shared" si="6"/>
        <v>0.80256087272838583</v>
      </c>
      <c r="K95" s="649" t="str">
        <f t="shared" si="7"/>
        <v>C</v>
      </c>
      <c r="L95" s="256" t="str">
        <f>PLANILHA_SINTÉTICA!A307</f>
        <v>9.1.33</v>
      </c>
      <c r="M95" s="273"/>
      <c r="N95" s="273"/>
      <c r="O95" s="273"/>
      <c r="P95" s="273"/>
      <c r="Q95" s="273"/>
      <c r="R95" s="273"/>
      <c r="S95" s="273"/>
      <c r="T95" s="273"/>
      <c r="U95" s="273"/>
      <c r="V95" s="273"/>
      <c r="W95" s="273"/>
      <c r="X95" s="273"/>
      <c r="Y95" s="273"/>
      <c r="Z95" s="273"/>
      <c r="AA95" s="273"/>
      <c r="AB95" s="273"/>
      <c r="AC95" s="273"/>
      <c r="AD95" s="273"/>
      <c r="AE95" s="273"/>
      <c r="AF95" s="273"/>
      <c r="AG95" s="273"/>
      <c r="AH95" s="273"/>
      <c r="AI95" s="273"/>
      <c r="AJ95" s="273"/>
      <c r="AK95" s="274"/>
      <c r="AL95" s="274"/>
    </row>
    <row r="96" spans="1:38" s="275" customFormat="1" ht="30">
      <c r="A96" s="256"/>
      <c r="B96" s="805">
        <f>PLANILHA_SINTÉTICA!B286</f>
        <v>91927</v>
      </c>
      <c r="C96" s="805" t="str">
        <f>PLANILHA_SINTÉTICA!C286</f>
        <v>CABO DE COBRE FLEXÍVEL ISOLADO, 2,5 MM², ANTI-CHAMA 0,6/1,0 KV, PARA CIRCUITOS TERMINAIS - FORNECIMENTO E INSTALAÇÃO. AF_12/2015</v>
      </c>
      <c r="D96" s="805" t="str">
        <f>PLANILHA_SINTÉTICA!D286</f>
        <v>M</v>
      </c>
      <c r="E96" s="805">
        <f>PLANILHA_SINTÉTICA!E286</f>
        <v>820</v>
      </c>
      <c r="F96" s="332">
        <f>PLANILHA_SINTÉTICA!H286</f>
        <v>4.7300000000000004</v>
      </c>
      <c r="G96" s="332">
        <f>PLANILHA_SINTÉTICA!K286</f>
        <v>3878.6000000000004</v>
      </c>
      <c r="H96" s="648">
        <f t="shared" si="4"/>
        <v>1326813.9112</v>
      </c>
      <c r="I96" s="824">
        <f t="shared" si="5"/>
        <v>2.3529590408625234E-3</v>
      </c>
      <c r="J96" s="824">
        <f t="shared" si="6"/>
        <v>0.80491383176924836</v>
      </c>
      <c r="K96" s="649" t="str">
        <f t="shared" si="7"/>
        <v>C</v>
      </c>
      <c r="L96" s="256" t="str">
        <f>PLANILHA_SINTÉTICA!A286</f>
        <v>9.1.12</v>
      </c>
      <c r="M96" s="273"/>
      <c r="N96" s="273"/>
      <c r="O96" s="273"/>
      <c r="P96" s="273"/>
      <c r="Q96" s="273"/>
      <c r="R96" s="273"/>
      <c r="S96" s="273"/>
      <c r="T96" s="273"/>
      <c r="U96" s="273"/>
      <c r="V96" s="273"/>
      <c r="W96" s="273"/>
      <c r="X96" s="273"/>
      <c r="Y96" s="273"/>
      <c r="Z96" s="273"/>
      <c r="AA96" s="273"/>
      <c r="AB96" s="273"/>
      <c r="AC96" s="273"/>
      <c r="AD96" s="273"/>
      <c r="AE96" s="273"/>
      <c r="AF96" s="273"/>
      <c r="AG96" s="273"/>
      <c r="AH96" s="273"/>
      <c r="AI96" s="273"/>
      <c r="AJ96" s="273"/>
      <c r="AK96" s="274"/>
      <c r="AL96" s="274"/>
    </row>
    <row r="97" spans="1:38" s="275" customFormat="1" ht="30">
      <c r="A97" s="256"/>
      <c r="B97" s="805" t="str">
        <f>PLANILHA_SINTÉTICA!B71</f>
        <v>COMP 056</v>
      </c>
      <c r="C97" s="805" t="str">
        <f>PLANILHA_SINTÉTICA!C71</f>
        <v>PORTA PARA DIVISÓRIA NAVAL (0,80 X 2,10M), COM MIOLO EM VERMICULITA, INCLUSIVE FERRAGEM EM AÇO OU SIMILAR (FORNECIMENTO E INSTALAÇÃO)</v>
      </c>
      <c r="D97" s="805" t="str">
        <f>PLANILHA_SINTÉTICA!D71</f>
        <v>UN</v>
      </c>
      <c r="E97" s="805">
        <f>PLANILHA_SINTÉTICA!E71</f>
        <v>6</v>
      </c>
      <c r="F97" s="332">
        <f>PLANILHA_SINTÉTICA!H71</f>
        <v>645.36</v>
      </c>
      <c r="G97" s="332">
        <f>PLANILHA_SINTÉTICA!K71</f>
        <v>3872.16</v>
      </c>
      <c r="H97" s="648">
        <f t="shared" si="4"/>
        <v>1330686.0711999999</v>
      </c>
      <c r="I97" s="824">
        <f t="shared" si="5"/>
        <v>2.3490522043175957E-3</v>
      </c>
      <c r="J97" s="824">
        <f t="shared" si="6"/>
        <v>0.80726288397356594</v>
      </c>
      <c r="K97" s="649" t="str">
        <f t="shared" si="7"/>
        <v>C</v>
      </c>
      <c r="L97" s="256" t="str">
        <f>PLANILHA_SINTÉTICA!A71</f>
        <v>4.1.7</v>
      </c>
      <c r="M97" s="273"/>
      <c r="N97" s="273"/>
      <c r="O97" s="273"/>
      <c r="P97" s="273"/>
      <c r="Q97" s="273"/>
      <c r="R97" s="273"/>
      <c r="S97" s="273"/>
      <c r="T97" s="273"/>
      <c r="U97" s="273"/>
      <c r="V97" s="273"/>
      <c r="W97" s="273"/>
      <c r="X97" s="273"/>
      <c r="Y97" s="273"/>
      <c r="Z97" s="273"/>
      <c r="AA97" s="273"/>
      <c r="AB97" s="273"/>
      <c r="AC97" s="273"/>
      <c r="AD97" s="273"/>
      <c r="AE97" s="273"/>
      <c r="AF97" s="273"/>
      <c r="AG97" s="273"/>
      <c r="AH97" s="273"/>
      <c r="AI97" s="273"/>
      <c r="AJ97" s="273"/>
      <c r="AK97" s="274"/>
      <c r="AL97" s="274"/>
    </row>
    <row r="98" spans="1:38" s="275" customFormat="1">
      <c r="A98" s="256"/>
      <c r="B98" s="805" t="str">
        <f>PLANILHA_SINTÉTICA!B491</f>
        <v>AUX1489</v>
      </c>
      <c r="C98" s="805" t="str">
        <f>PLANILHA_SINTÉTICA!C491</f>
        <v>REMOÇÃO DE PINTURA LÁTEX (RASPAGEM E/OU LIXAMENTO E/OU ESCOVAÇÃO)</v>
      </c>
      <c r="D98" s="805" t="str">
        <f>PLANILHA_SINTÉTICA!D491</f>
        <v>M2</v>
      </c>
      <c r="E98" s="805">
        <f>PLANILHA_SINTÉTICA!E491</f>
        <v>424.3</v>
      </c>
      <c r="F98" s="332">
        <f>PLANILHA_SINTÉTICA!H491</f>
        <v>9.09</v>
      </c>
      <c r="G98" s="332">
        <f>PLANILHA_SINTÉTICA!K491</f>
        <v>3856.8870000000002</v>
      </c>
      <c r="H98" s="648">
        <f t="shared" si="4"/>
        <v>1334542.9582</v>
      </c>
      <c r="I98" s="824">
        <f t="shared" si="5"/>
        <v>2.3397868138594169E-3</v>
      </c>
      <c r="J98" s="824">
        <f t="shared" si="6"/>
        <v>0.80960267078742532</v>
      </c>
      <c r="K98" s="649" t="str">
        <f t="shared" si="7"/>
        <v>C</v>
      </c>
      <c r="L98" s="256" t="str">
        <f>PLANILHA_SINTÉTICA!A491</f>
        <v>11.2.1</v>
      </c>
      <c r="M98" s="273"/>
      <c r="N98" s="273"/>
      <c r="O98" s="273"/>
      <c r="P98" s="273"/>
      <c r="Q98" s="273"/>
      <c r="R98" s="273"/>
      <c r="S98" s="273"/>
      <c r="T98" s="273"/>
      <c r="U98" s="273"/>
      <c r="V98" s="273"/>
      <c r="W98" s="273"/>
      <c r="X98" s="273"/>
      <c r="Y98" s="273"/>
      <c r="Z98" s="273"/>
      <c r="AA98" s="273"/>
      <c r="AB98" s="273"/>
      <c r="AC98" s="273"/>
      <c r="AD98" s="273"/>
      <c r="AE98" s="273"/>
      <c r="AF98" s="273"/>
      <c r="AG98" s="273"/>
      <c r="AH98" s="273"/>
      <c r="AI98" s="273"/>
      <c r="AJ98" s="273"/>
      <c r="AK98" s="274"/>
      <c r="AL98" s="274"/>
    </row>
    <row r="99" spans="1:38" s="275" customFormat="1" ht="45">
      <c r="A99" s="256"/>
      <c r="B99" s="805">
        <f>PLANILHA_SINTÉTICA!B526</f>
        <v>97083</v>
      </c>
      <c r="C99" s="805" t="str">
        <f>PLANILHA_SINTÉTICA!C526</f>
        <v>COMPACTAÇÃO MECÂNICA DE SOLO PARA EXECUÇÃO DE RADIER, PISO DE CONCRETO OU LAJE SOBRE SOLO, COM COMPACTADOR DE SOLOS A PERCUSSÃO. AF_09/2021</v>
      </c>
      <c r="D99" s="805" t="str">
        <f>PLANILHA_SINTÉTICA!D526</f>
        <v>M2</v>
      </c>
      <c r="E99" s="805">
        <f>PLANILHA_SINTÉTICA!E526</f>
        <v>1096.2</v>
      </c>
      <c r="F99" s="332">
        <f>PLANILHA_SINTÉTICA!H526</f>
        <v>3.51</v>
      </c>
      <c r="G99" s="332">
        <f>PLANILHA_SINTÉTICA!K526</f>
        <v>3847.6619999999998</v>
      </c>
      <c r="H99" s="648">
        <f t="shared" si="4"/>
        <v>1338390.6202</v>
      </c>
      <c r="I99" s="824">
        <f t="shared" si="5"/>
        <v>2.3341904525042995E-3</v>
      </c>
      <c r="J99" s="824">
        <f t="shared" si="6"/>
        <v>0.81193686123992959</v>
      </c>
      <c r="K99" s="649" t="str">
        <f t="shared" si="7"/>
        <v>C</v>
      </c>
      <c r="L99" s="256" t="str">
        <f>PLANILHA_SINTÉTICA!A526</f>
        <v>13.4</v>
      </c>
      <c r="M99" s="273"/>
      <c r="N99" s="273"/>
      <c r="O99" s="273"/>
      <c r="P99" s="273"/>
      <c r="Q99" s="273"/>
      <c r="R99" s="273"/>
      <c r="S99" s="273"/>
      <c r="T99" s="273"/>
      <c r="U99" s="273"/>
      <c r="V99" s="273"/>
      <c r="W99" s="273"/>
      <c r="X99" s="273"/>
      <c r="Y99" s="273"/>
      <c r="Z99" s="273"/>
      <c r="AA99" s="273"/>
      <c r="AB99" s="273"/>
      <c r="AC99" s="273"/>
      <c r="AD99" s="273"/>
      <c r="AE99" s="273"/>
      <c r="AF99" s="273"/>
      <c r="AG99" s="273"/>
      <c r="AH99" s="273"/>
      <c r="AI99" s="273"/>
      <c r="AJ99" s="273"/>
      <c r="AK99" s="274"/>
      <c r="AL99" s="274"/>
    </row>
    <row r="100" spans="1:38" s="275" customFormat="1" ht="30">
      <c r="A100" s="256"/>
      <c r="B100" s="805">
        <f>PLANILHA_SINTÉTICA!B229</f>
        <v>98575</v>
      </c>
      <c r="C100" s="805" t="str">
        <f>PLANILHA_SINTÉTICA!C229</f>
        <v>TRATAMENTO DE JUNTA DE DILATAÇÃO, COM TARUGO DE POLIETILENO E SELANTE PU, INCLUSO PREENCHIMENTO COM ESPUMA EXPANSIVA PU. AF_06/2018</v>
      </c>
      <c r="D100" s="805" t="str">
        <f>PLANILHA_SINTÉTICA!D229</f>
        <v>M</v>
      </c>
      <c r="E100" s="805">
        <f>PLANILHA_SINTÉTICA!E229</f>
        <v>36.6</v>
      </c>
      <c r="F100" s="332">
        <f>PLANILHA_SINTÉTICA!H229</f>
        <v>104.62</v>
      </c>
      <c r="G100" s="332">
        <f>PLANILHA_SINTÉTICA!K229</f>
        <v>3829.0920000000001</v>
      </c>
      <c r="H100" s="648">
        <f t="shared" si="4"/>
        <v>1342219.7122</v>
      </c>
      <c r="I100" s="824">
        <f t="shared" si="5"/>
        <v>2.3229249315975765E-3</v>
      </c>
      <c r="J100" s="824">
        <f t="shared" si="6"/>
        <v>0.81425978617152717</v>
      </c>
      <c r="K100" s="649" t="str">
        <f t="shared" si="7"/>
        <v>C</v>
      </c>
      <c r="L100" s="256" t="str">
        <f>PLANILHA_SINTÉTICA!A229</f>
        <v>7.23</v>
      </c>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4"/>
      <c r="AL100" s="274"/>
    </row>
    <row r="101" spans="1:38" s="275" customFormat="1" ht="30">
      <c r="A101" s="256"/>
      <c r="B101" s="805">
        <f>PLANILHA_SINTÉTICA!B426</f>
        <v>91929</v>
      </c>
      <c r="C101" s="805" t="str">
        <f>PLANILHA_SINTÉTICA!C426</f>
        <v>CABO DE COBRE FLEXÍVEL ISOLADO, 4 MM², ANTI-CHAMA 0,6/1,0 KV, PARA CIRCUITOS TERMINAIS - FORNECIMENTO E INSTALAÇÃO. AF_12/2015</v>
      </c>
      <c r="D101" s="805" t="str">
        <f>PLANILHA_SINTÉTICA!D426</f>
        <v>M</v>
      </c>
      <c r="E101" s="805">
        <f>PLANILHA_SINTÉTICA!E426</f>
        <v>550</v>
      </c>
      <c r="F101" s="332">
        <f>PLANILHA_SINTÉTICA!H426</f>
        <v>6.8900000000000006</v>
      </c>
      <c r="G101" s="332">
        <f>PLANILHA_SINTÉTICA!K426</f>
        <v>3789.5000000000005</v>
      </c>
      <c r="H101" s="648">
        <f t="shared" si="4"/>
        <v>1346009.2122</v>
      </c>
      <c r="I101" s="824">
        <f t="shared" si="5"/>
        <v>2.2989063799691983E-3</v>
      </c>
      <c r="J101" s="824">
        <f t="shared" si="6"/>
        <v>0.81655869255149638</v>
      </c>
      <c r="K101" s="649" t="str">
        <f t="shared" si="7"/>
        <v>C</v>
      </c>
      <c r="L101" s="256" t="str">
        <f>PLANILHA_SINTÉTICA!A426</f>
        <v>9.5.18</v>
      </c>
      <c r="M101" s="273"/>
      <c r="N101" s="273"/>
      <c r="O101" s="273"/>
      <c r="P101" s="273"/>
      <c r="Q101" s="273"/>
      <c r="R101" s="273"/>
      <c r="S101" s="273"/>
      <c r="T101" s="273"/>
      <c r="U101" s="273"/>
      <c r="V101" s="273"/>
      <c r="W101" s="273"/>
      <c r="X101" s="273"/>
      <c r="Y101" s="273"/>
      <c r="Z101" s="273"/>
      <c r="AA101" s="273"/>
      <c r="AB101" s="273"/>
      <c r="AC101" s="273"/>
      <c r="AD101" s="273"/>
      <c r="AE101" s="273"/>
      <c r="AF101" s="273"/>
      <c r="AG101" s="273"/>
      <c r="AH101" s="273"/>
      <c r="AI101" s="273"/>
      <c r="AJ101" s="273"/>
      <c r="AK101" s="274"/>
      <c r="AL101" s="274"/>
    </row>
    <row r="102" spans="1:38" s="275" customFormat="1" ht="60">
      <c r="A102" s="256"/>
      <c r="B102" s="805" t="str">
        <f>PLANILHA_SINTÉTICA!B89</f>
        <v>COMP 085</v>
      </c>
      <c r="C102" s="805" t="str">
        <f>PLANILHA_SINTÉTICA!C89</f>
        <v>BANCADA GRANITO CINZA POLIDO 4,00 X 0,60 M, INCLUSO CUBA DE EMBUTIR FUNDA EM AÇO INOX (56X33X12  CM). APOIO EM ALVENARIA E SUPORTE MÃO FRANCESA 40KG,  COM SÓCULO, TESTEIRA,  VÁLVULA, ENGATE E TORNEIRA EM METAL CROMADO, SIFÃO EM PVC. FORNECIMENTO E INSTALAÇÃO</v>
      </c>
      <c r="D102" s="805" t="str">
        <f>PLANILHA_SINTÉTICA!D89</f>
        <v>UND.</v>
      </c>
      <c r="E102" s="805">
        <f>PLANILHA_SINTÉTICA!E89</f>
        <v>1</v>
      </c>
      <c r="F102" s="332">
        <f>PLANILHA_SINTÉTICA!H89</f>
        <v>3738.07</v>
      </c>
      <c r="G102" s="332">
        <f>PLANILHA_SINTÉTICA!K89</f>
        <v>3738.07</v>
      </c>
      <c r="H102" s="648">
        <f t="shared" si="4"/>
        <v>1349747.2822</v>
      </c>
      <c r="I102" s="824">
        <f t="shared" si="5"/>
        <v>2.2677062862571473E-3</v>
      </c>
      <c r="J102" s="824">
        <f t="shared" si="6"/>
        <v>0.81882639883775354</v>
      </c>
      <c r="K102" s="649" t="str">
        <f t="shared" si="7"/>
        <v>C</v>
      </c>
      <c r="L102" s="256" t="str">
        <f>PLANILHA_SINTÉTICA!A89</f>
        <v>4.1.25</v>
      </c>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4"/>
      <c r="AL102" s="274"/>
    </row>
    <row r="103" spans="1:38" s="275" customFormat="1" ht="30">
      <c r="A103" s="256"/>
      <c r="B103" s="805">
        <f>PLANILHA_SINTÉTICA!B130</f>
        <v>94226</v>
      </c>
      <c r="C103" s="805" t="str">
        <f>PLANILHA_SINTÉTICA!C130</f>
        <v>SUBCOBERTURA COM MANTA PLÁSTICA REVESTIDA POR PELÍCULA DE ALUMÍNO, INCLUSO TRANSPORTE VERTICAL. AF_07/2019</v>
      </c>
      <c r="D103" s="805" t="str">
        <f>PLANILHA_SINTÉTICA!D130</f>
        <v>M2</v>
      </c>
      <c r="E103" s="805">
        <f>PLANILHA_SINTÉTICA!E130</f>
        <v>195</v>
      </c>
      <c r="F103" s="332">
        <f>PLANILHA_SINTÉTICA!H130</f>
        <v>19.079999999999998</v>
      </c>
      <c r="G103" s="332">
        <f>PLANILHA_SINTÉTICA!K130</f>
        <v>3720.5999999999995</v>
      </c>
      <c r="H103" s="648">
        <f t="shared" si="4"/>
        <v>1353467.8822000001</v>
      </c>
      <c r="I103" s="824">
        <f t="shared" si="5"/>
        <v>2.2571080821515758E-3</v>
      </c>
      <c r="J103" s="824">
        <f t="shared" si="6"/>
        <v>0.82108350691990517</v>
      </c>
      <c r="K103" s="649" t="str">
        <f t="shared" si="7"/>
        <v>C</v>
      </c>
      <c r="L103" s="256" t="str">
        <f>PLANILHA_SINTÉTICA!A130</f>
        <v>5.7</v>
      </c>
      <c r="M103" s="273"/>
      <c r="N103" s="273"/>
      <c r="O103" s="273"/>
      <c r="P103" s="273"/>
      <c r="Q103" s="273"/>
      <c r="R103" s="273"/>
      <c r="S103" s="273"/>
      <c r="T103" s="273"/>
      <c r="U103" s="273"/>
      <c r="V103" s="273"/>
      <c r="W103" s="273"/>
      <c r="X103" s="273"/>
      <c r="Y103" s="273"/>
      <c r="Z103" s="273"/>
      <c r="AA103" s="273"/>
      <c r="AB103" s="273"/>
      <c r="AC103" s="273"/>
      <c r="AD103" s="273"/>
      <c r="AE103" s="273"/>
      <c r="AF103" s="273"/>
      <c r="AG103" s="273"/>
      <c r="AH103" s="273"/>
      <c r="AI103" s="273"/>
      <c r="AJ103" s="273"/>
      <c r="AK103" s="274"/>
      <c r="AL103" s="274"/>
    </row>
    <row r="104" spans="1:38" s="275" customFormat="1" ht="30">
      <c r="A104" s="256"/>
      <c r="B104" s="805" t="str">
        <f>PLANILHA_SINTÉTICA!B67</f>
        <v>COMP 017</v>
      </c>
      <c r="C104" s="805" t="str">
        <f>PLANILHA_SINTÉTICA!C67</f>
        <v>DIVISÓRIA NAVAL (PAINEL COM VIDRO), E=40MM, COM PERFIS EM AÇO OU SIMILAR</v>
      </c>
      <c r="D104" s="805" t="str">
        <f>PLANILHA_SINTÉTICA!D67</f>
        <v>M2</v>
      </c>
      <c r="E104" s="805">
        <f>PLANILHA_SINTÉTICA!E67</f>
        <v>22</v>
      </c>
      <c r="F104" s="332">
        <f>PLANILHA_SINTÉTICA!H67</f>
        <v>168.56</v>
      </c>
      <c r="G104" s="332">
        <f>PLANILHA_SINTÉTICA!K67</f>
        <v>3708.32</v>
      </c>
      <c r="H104" s="648">
        <f t="shared" si="4"/>
        <v>1357176.2022000002</v>
      </c>
      <c r="I104" s="824">
        <f t="shared" si="5"/>
        <v>2.2496584000441682E-3</v>
      </c>
      <c r="J104" s="824">
        <f t="shared" si="6"/>
        <v>0.82333316531994938</v>
      </c>
      <c r="K104" s="649" t="str">
        <f t="shared" si="7"/>
        <v>C</v>
      </c>
      <c r="L104" s="256" t="str">
        <f>PLANILHA_SINTÉTICA!A67</f>
        <v>4.1.3</v>
      </c>
      <c r="M104" s="273"/>
      <c r="N104" s="273"/>
      <c r="O104" s="273"/>
      <c r="P104" s="273"/>
      <c r="Q104" s="273"/>
      <c r="R104" s="273"/>
      <c r="S104" s="273"/>
      <c r="T104" s="273"/>
      <c r="U104" s="273"/>
      <c r="V104" s="273"/>
      <c r="W104" s="273"/>
      <c r="X104" s="273"/>
      <c r="Y104" s="273"/>
      <c r="Z104" s="273"/>
      <c r="AA104" s="273"/>
      <c r="AB104" s="273"/>
      <c r="AC104" s="273"/>
      <c r="AD104" s="273"/>
      <c r="AE104" s="273"/>
      <c r="AF104" s="273"/>
      <c r="AG104" s="273"/>
      <c r="AH104" s="273"/>
      <c r="AI104" s="273"/>
      <c r="AJ104" s="273"/>
      <c r="AK104" s="274"/>
      <c r="AL104" s="274"/>
    </row>
    <row r="105" spans="1:38" s="275" customFormat="1">
      <c r="A105" s="256"/>
      <c r="B105" s="805">
        <f>PLANILHA_SINTÉTICA!B561</f>
        <v>99814</v>
      </c>
      <c r="C105" s="805" t="str">
        <f>PLANILHA_SINTÉTICA!C561</f>
        <v>LIMPEZA DE SUPERFÍCIE COM JATO DE ALTA PRESSÃO. AF_04/2019</v>
      </c>
      <c r="D105" s="805" t="str">
        <f>PLANILHA_SINTÉTICA!D561</f>
        <v>M2</v>
      </c>
      <c r="E105" s="805">
        <f>PLANILHA_SINTÉTICA!E561</f>
        <v>1800</v>
      </c>
      <c r="F105" s="332">
        <f>PLANILHA_SINTÉTICA!H561</f>
        <v>2.06</v>
      </c>
      <c r="G105" s="332">
        <f>PLANILHA_SINTÉTICA!K561</f>
        <v>3708</v>
      </c>
      <c r="H105" s="648">
        <f t="shared" si="4"/>
        <v>1360884.2022000002</v>
      </c>
      <c r="I105" s="824">
        <f t="shared" si="5"/>
        <v>2.2494642715201966E-3</v>
      </c>
      <c r="J105" s="824">
        <f t="shared" si="6"/>
        <v>0.82558262959146955</v>
      </c>
      <c r="K105" s="649" t="str">
        <f t="shared" si="7"/>
        <v>C</v>
      </c>
      <c r="L105" s="256" t="str">
        <f>PLANILHA_SINTÉTICA!A561</f>
        <v>16.1</v>
      </c>
      <c r="M105" s="273"/>
      <c r="N105" s="273"/>
      <c r="O105" s="273"/>
      <c r="P105" s="273"/>
      <c r="Q105" s="273"/>
      <c r="R105" s="273"/>
      <c r="S105" s="273"/>
      <c r="T105" s="273"/>
      <c r="U105" s="273"/>
      <c r="V105" s="273"/>
      <c r="W105" s="273"/>
      <c r="X105" s="273"/>
      <c r="Y105" s="273"/>
      <c r="Z105" s="273"/>
      <c r="AA105" s="273"/>
      <c r="AB105" s="273"/>
      <c r="AC105" s="273"/>
      <c r="AD105" s="273"/>
      <c r="AE105" s="273"/>
      <c r="AF105" s="273"/>
      <c r="AG105" s="273"/>
      <c r="AH105" s="273"/>
      <c r="AI105" s="273"/>
      <c r="AJ105" s="273"/>
      <c r="AK105" s="274"/>
      <c r="AL105" s="274"/>
    </row>
    <row r="106" spans="1:38" s="275" customFormat="1" ht="30">
      <c r="A106" s="256"/>
      <c r="B106" s="805">
        <f>PLANILHA_SINTÉTICA!B533</f>
        <v>102491</v>
      </c>
      <c r="C106" s="805" t="str">
        <f>PLANILHA_SINTÉTICA!C533</f>
        <v>PINTURA DE PISO COM TINTA ACRÍLICA, APLICAÇÃO MANUAL, 2 DEMÃOS, INCLUSO FUNDO PREPARADOR. AF_05/2021</v>
      </c>
      <c r="D106" s="805" t="str">
        <f>PLANILHA_SINTÉTICA!D533</f>
        <v>M2</v>
      </c>
      <c r="E106" s="805">
        <f>PLANILHA_SINTÉTICA!E533</f>
        <v>180</v>
      </c>
      <c r="F106" s="332">
        <f>PLANILHA_SINTÉTICA!H533</f>
        <v>20.309999999999999</v>
      </c>
      <c r="G106" s="332">
        <f>PLANILHA_SINTÉTICA!K533</f>
        <v>3655.7999999999997</v>
      </c>
      <c r="H106" s="648">
        <f t="shared" si="4"/>
        <v>1364540.0022000002</v>
      </c>
      <c r="I106" s="824">
        <f t="shared" si="5"/>
        <v>2.2177970560473396E-3</v>
      </c>
      <c r="J106" s="824">
        <f t="shared" si="6"/>
        <v>0.82780042664751685</v>
      </c>
      <c r="K106" s="649" t="str">
        <f t="shared" si="7"/>
        <v>C</v>
      </c>
      <c r="L106" s="256" t="str">
        <f>PLANILHA_SINTÉTICA!A533</f>
        <v>13.11</v>
      </c>
      <c r="M106" s="273"/>
      <c r="N106" s="273"/>
      <c r="O106" s="273"/>
      <c r="P106" s="273"/>
      <c r="Q106" s="273"/>
      <c r="R106" s="273"/>
      <c r="S106" s="273"/>
      <c r="T106" s="273"/>
      <c r="U106" s="273"/>
      <c r="V106" s="273"/>
      <c r="W106" s="273"/>
      <c r="X106" s="273"/>
      <c r="Y106" s="273"/>
      <c r="Z106" s="273"/>
      <c r="AA106" s="273"/>
      <c r="AB106" s="273"/>
      <c r="AC106" s="273"/>
      <c r="AD106" s="273"/>
      <c r="AE106" s="273"/>
      <c r="AF106" s="273"/>
      <c r="AG106" s="273"/>
      <c r="AH106" s="273"/>
      <c r="AI106" s="273"/>
      <c r="AJ106" s="273"/>
      <c r="AK106" s="274"/>
      <c r="AL106" s="274"/>
    </row>
    <row r="107" spans="1:38" s="275" customFormat="1" ht="60">
      <c r="A107" s="256"/>
      <c r="B107" s="805">
        <f>PLANILHA_SINTÉTICA!B187</f>
        <v>90849</v>
      </c>
      <c r="C107" s="805" t="str">
        <f>PLANILHA_SINTÉTICA!C187</f>
        <v>KIT DE PORTA DE MADEIRA PARA PINTURA, SEMI-OCA (LEVE OU MÉDIA), PADRÃO MÉDIO, 80X210CM, ESPESSURA DE 3,5CM, ITENS INCLUSOS: DOBRADIÇAS, MONTAGEM E INSTALAÇÃO DO BATENTE, SEM FECHADURA - FORNECIMENTO E INSTALAÇÃO. AF_12/2019</v>
      </c>
      <c r="D107" s="805" t="str">
        <f>PLANILHA_SINTÉTICA!D187</f>
        <v>UN</v>
      </c>
      <c r="E107" s="805">
        <f>PLANILHA_SINTÉTICA!E187</f>
        <v>4</v>
      </c>
      <c r="F107" s="332">
        <f>PLANILHA_SINTÉTICA!H187</f>
        <v>902.83</v>
      </c>
      <c r="G107" s="332">
        <f>PLANILHA_SINTÉTICA!K187</f>
        <v>3611.32</v>
      </c>
      <c r="H107" s="648">
        <f t="shared" si="4"/>
        <v>1368151.3222000003</v>
      </c>
      <c r="I107" s="824">
        <f t="shared" si="5"/>
        <v>2.190813191215296E-3</v>
      </c>
      <c r="J107" s="824">
        <f t="shared" si="6"/>
        <v>0.82999123983873213</v>
      </c>
      <c r="K107" s="649" t="str">
        <f t="shared" si="7"/>
        <v>C</v>
      </c>
      <c r="L107" s="256" t="str">
        <f>PLANILHA_SINTÉTICA!A187</f>
        <v>6.2.17</v>
      </c>
      <c r="M107" s="273"/>
      <c r="N107" s="273"/>
      <c r="O107" s="273"/>
      <c r="P107" s="273"/>
      <c r="Q107" s="273"/>
      <c r="R107" s="273"/>
      <c r="S107" s="273"/>
      <c r="T107" s="273"/>
      <c r="U107" s="273"/>
      <c r="V107" s="273"/>
      <c r="W107" s="273"/>
      <c r="X107" s="273"/>
      <c r="Y107" s="273"/>
      <c r="Z107" s="273"/>
      <c r="AA107" s="273"/>
      <c r="AB107" s="273"/>
      <c r="AC107" s="273"/>
      <c r="AD107" s="273"/>
      <c r="AE107" s="273"/>
      <c r="AF107" s="273"/>
      <c r="AG107" s="273"/>
      <c r="AH107" s="273"/>
      <c r="AI107" s="273"/>
      <c r="AJ107" s="273"/>
      <c r="AK107" s="274"/>
      <c r="AL107" s="274"/>
    </row>
    <row r="108" spans="1:38" s="275" customFormat="1" ht="30">
      <c r="A108" s="256"/>
      <c r="B108" s="805" t="str">
        <f>PLANILHA_SINTÉTICA!B434</f>
        <v>COMP 076</v>
      </c>
      <c r="C108" s="805" t="str">
        <f>PLANILHA_SINTÉTICA!C434</f>
        <v>TOMADAS/LÓGICA E CANALETAS PARA ESTAÇÕES DE TRABALHO ATENDIMENTO - FORNECIMENTO E INSTALAÇÃO</v>
      </c>
      <c r="D108" s="805" t="str">
        <f>PLANILHA_SINTÉTICA!D434</f>
        <v>CJ</v>
      </c>
      <c r="E108" s="805">
        <f>PLANILHA_SINTÉTICA!E434</f>
        <v>4</v>
      </c>
      <c r="F108" s="332">
        <f>PLANILHA_SINTÉTICA!H434</f>
        <v>878.56999999999994</v>
      </c>
      <c r="G108" s="332">
        <f>PLANILHA_SINTÉTICA!K434</f>
        <v>3514.2799999999997</v>
      </c>
      <c r="H108" s="648">
        <f t="shared" si="4"/>
        <v>1371665.6022000003</v>
      </c>
      <c r="I108" s="824">
        <f t="shared" si="5"/>
        <v>2.1319437163209269E-3</v>
      </c>
      <c r="J108" s="824">
        <f t="shared" si="6"/>
        <v>0.8321231835550531</v>
      </c>
      <c r="K108" s="649" t="str">
        <f t="shared" si="7"/>
        <v>C</v>
      </c>
      <c r="L108" s="256" t="str">
        <f>PLANILHA_SINTÉTICA!A434</f>
        <v>9.5.26</v>
      </c>
      <c r="M108" s="273"/>
      <c r="N108" s="273"/>
      <c r="O108" s="273"/>
      <c r="P108" s="273"/>
      <c r="Q108" s="273"/>
      <c r="R108" s="273"/>
      <c r="S108" s="273"/>
      <c r="T108" s="273"/>
      <c r="U108" s="273"/>
      <c r="V108" s="273"/>
      <c r="W108" s="273"/>
      <c r="X108" s="273"/>
      <c r="Y108" s="273"/>
      <c r="Z108" s="273"/>
      <c r="AA108" s="273"/>
      <c r="AB108" s="273"/>
      <c r="AC108" s="273"/>
      <c r="AD108" s="273"/>
      <c r="AE108" s="273"/>
      <c r="AF108" s="273"/>
      <c r="AG108" s="273"/>
      <c r="AH108" s="273"/>
      <c r="AI108" s="273"/>
      <c r="AJ108" s="273"/>
      <c r="AK108" s="274"/>
      <c r="AL108" s="274"/>
    </row>
    <row r="109" spans="1:38" s="275" customFormat="1" ht="30">
      <c r="A109" s="256"/>
      <c r="B109" s="805">
        <f>PLANILHA_SINTÉTICA!B360</f>
        <v>91931</v>
      </c>
      <c r="C109" s="805" t="str">
        <f>PLANILHA_SINTÉTICA!C360</f>
        <v>CABO DE COBRE FLEXÍVEL ISOLADO, 6 MM², ANTI-CHAMA 0,6/1,0 KV, PARA CIRCUITOS TERMINAIS - FORNECIMENTO E INSTALAÇÃO. AF_12/2015</v>
      </c>
      <c r="D109" s="805" t="str">
        <f>PLANILHA_SINTÉTICA!D360</f>
        <v>M</v>
      </c>
      <c r="E109" s="805">
        <f>PLANILHA_SINTÉTICA!E360</f>
        <v>355</v>
      </c>
      <c r="F109" s="332">
        <f>PLANILHA_SINTÉTICA!H360</f>
        <v>9.68</v>
      </c>
      <c r="G109" s="332">
        <f>PLANILHA_SINTÉTICA!K360</f>
        <v>3436.4</v>
      </c>
      <c r="H109" s="648">
        <f t="shared" si="4"/>
        <v>1375102.0022000002</v>
      </c>
      <c r="I109" s="824">
        <f t="shared" si="5"/>
        <v>2.0846976867993539E-3</v>
      </c>
      <c r="J109" s="824">
        <f t="shared" si="6"/>
        <v>0.83420788124185241</v>
      </c>
      <c r="K109" s="649" t="str">
        <f t="shared" si="7"/>
        <v>C</v>
      </c>
      <c r="L109" s="256" t="str">
        <f>PLANILHA_SINTÉTICA!A360</f>
        <v>9.3.13</v>
      </c>
      <c r="M109" s="273"/>
      <c r="N109" s="273"/>
      <c r="O109" s="273"/>
      <c r="P109" s="273"/>
      <c r="Q109" s="273"/>
      <c r="R109" s="273"/>
      <c r="S109" s="273"/>
      <c r="T109" s="273"/>
      <c r="U109" s="273"/>
      <c r="V109" s="273"/>
      <c r="W109" s="273"/>
      <c r="X109" s="273"/>
      <c r="Y109" s="273"/>
      <c r="Z109" s="273"/>
      <c r="AA109" s="273"/>
      <c r="AB109" s="273"/>
      <c r="AC109" s="273"/>
      <c r="AD109" s="273"/>
      <c r="AE109" s="273"/>
      <c r="AF109" s="273"/>
      <c r="AG109" s="273"/>
      <c r="AH109" s="273"/>
      <c r="AI109" s="273"/>
      <c r="AJ109" s="273"/>
      <c r="AK109" s="274"/>
      <c r="AL109" s="274"/>
    </row>
    <row r="110" spans="1:38" s="275" customFormat="1" ht="30">
      <c r="A110" s="256"/>
      <c r="B110" s="805">
        <f>PLANILHA_SINTÉTICA!B413</f>
        <v>91834</v>
      </c>
      <c r="C110" s="805" t="str">
        <f>PLANILHA_SINTÉTICA!C413</f>
        <v>ELETRODUTO FLEXÍVEL CORRUGADO, PVC, DN 25 MM (3/4"), PARA CIRCUITOS TERMINAIS, INSTALADO EM FORRO - FORNECIMENTO E INSTALAÇÃO. AF_12/2015</v>
      </c>
      <c r="D110" s="805" t="str">
        <f>PLANILHA_SINTÉTICA!D413</f>
        <v>M</v>
      </c>
      <c r="E110" s="805">
        <f>PLANILHA_SINTÉTICA!E413</f>
        <v>290</v>
      </c>
      <c r="F110" s="332">
        <f>PLANILHA_SINTÉTICA!H413</f>
        <v>11.48</v>
      </c>
      <c r="G110" s="332">
        <f>PLANILHA_SINTÉTICA!K413</f>
        <v>3329.2000000000003</v>
      </c>
      <c r="H110" s="648">
        <f t="shared" si="4"/>
        <v>1378431.2022000002</v>
      </c>
      <c r="I110" s="824">
        <f t="shared" si="5"/>
        <v>2.0196646312688887E-3</v>
      </c>
      <c r="J110" s="824">
        <f t="shared" si="6"/>
        <v>0.83622754587312131</v>
      </c>
      <c r="K110" s="649" t="str">
        <f t="shared" si="7"/>
        <v>C</v>
      </c>
      <c r="L110" s="256" t="str">
        <f>PLANILHA_SINTÉTICA!A413</f>
        <v>9.5.5</v>
      </c>
      <c r="M110" s="273"/>
      <c r="N110" s="273"/>
      <c r="O110" s="273"/>
      <c r="P110" s="273"/>
      <c r="Q110" s="273"/>
      <c r="R110" s="273"/>
      <c r="S110" s="273"/>
      <c r="T110" s="273"/>
      <c r="U110" s="273"/>
      <c r="V110" s="273"/>
      <c r="W110" s="273"/>
      <c r="X110" s="273"/>
      <c r="Y110" s="273"/>
      <c r="Z110" s="273"/>
      <c r="AA110" s="273"/>
      <c r="AB110" s="273"/>
      <c r="AC110" s="273"/>
      <c r="AD110" s="273"/>
      <c r="AE110" s="273"/>
      <c r="AF110" s="273"/>
      <c r="AG110" s="273"/>
      <c r="AH110" s="273"/>
      <c r="AI110" s="273"/>
      <c r="AJ110" s="273"/>
      <c r="AK110" s="274"/>
      <c r="AL110" s="274"/>
    </row>
    <row r="111" spans="1:38" s="275" customFormat="1" ht="45">
      <c r="A111" s="256"/>
      <c r="B111" s="805" t="str">
        <f>PLANILHA_SINTÉTICA!B17</f>
        <v>COMP 002</v>
      </c>
      <c r="C111" s="805" t="str">
        <f>PLANILHA_SINTÉTICA!C17</f>
        <v>FABRICAÇÃO E INSTALAÇÃO DE TESOURA INTEIRA EM AÇO, VÃO DE 18 M, PARA TELHA ONDULADA DE FIBROCIMENTO, METÁLICA, PLÁSTICA OU TERMOACÚSTICA, INCLUSO IÇAMENTO</v>
      </c>
      <c r="D111" s="805" t="str">
        <f>PLANILHA_SINTÉTICA!D17</f>
        <v>M2</v>
      </c>
      <c r="E111" s="805">
        <f>PLANILHA_SINTÉTICA!E17</f>
        <v>1</v>
      </c>
      <c r="F111" s="332">
        <f>PLANILHA_SINTÉTICA!H17</f>
        <v>3264.01</v>
      </c>
      <c r="G111" s="332">
        <f>PLANILHA_SINTÉTICA!K17</f>
        <v>3264.01</v>
      </c>
      <c r="H111" s="648">
        <f t="shared" si="4"/>
        <v>1381695.2122000002</v>
      </c>
      <c r="I111" s="824">
        <f t="shared" si="5"/>
        <v>1.980117011026062E-3</v>
      </c>
      <c r="J111" s="824">
        <f t="shared" si="6"/>
        <v>0.83820766288414739</v>
      </c>
      <c r="K111" s="649" t="str">
        <f t="shared" si="7"/>
        <v>C</v>
      </c>
      <c r="L111" s="256" t="str">
        <f>PLANILHA_SINTÉTICA!A17</f>
        <v>2.3</v>
      </c>
      <c r="M111" s="273"/>
      <c r="N111" s="273"/>
      <c r="O111" s="273"/>
      <c r="P111" s="273"/>
      <c r="Q111" s="273"/>
      <c r="R111" s="273"/>
      <c r="S111" s="273"/>
      <c r="T111" s="273"/>
      <c r="U111" s="273"/>
      <c r="V111" s="273"/>
      <c r="W111" s="273"/>
      <c r="X111" s="273"/>
      <c r="Y111" s="273"/>
      <c r="Z111" s="273"/>
      <c r="AA111" s="273"/>
      <c r="AB111" s="273"/>
      <c r="AC111" s="273"/>
      <c r="AD111" s="273"/>
      <c r="AE111" s="273"/>
      <c r="AF111" s="273"/>
      <c r="AG111" s="273"/>
      <c r="AH111" s="273"/>
      <c r="AI111" s="273"/>
      <c r="AJ111" s="273"/>
      <c r="AK111" s="274"/>
      <c r="AL111" s="274"/>
    </row>
    <row r="112" spans="1:38" s="275" customFormat="1" ht="30">
      <c r="A112" s="256"/>
      <c r="B112" s="805">
        <f>PLANILHA_SINTÉTICA!B141</f>
        <v>101801</v>
      </c>
      <c r="C112" s="805" t="str">
        <f>PLANILHA_SINTÉTICA!C141</f>
        <v>CAIXA COM GRELHA RETANGULAR DE FERRO FUNDIDO, EM ALVENARIA COM BLOCOS DE CONCRETO, DIMENSÕES INTERNAS: 0,30 X 1,00 X 1,00. AF_12/2020</v>
      </c>
      <c r="D112" s="805" t="str">
        <f>PLANILHA_SINTÉTICA!D141</f>
        <v>UN</v>
      </c>
      <c r="E112" s="805">
        <f>PLANILHA_SINTÉTICA!E141</f>
        <v>3</v>
      </c>
      <c r="F112" s="332">
        <f>PLANILHA_SINTÉTICA!H141</f>
        <v>1069.3599999999999</v>
      </c>
      <c r="G112" s="332">
        <f>PLANILHA_SINTÉTICA!K141</f>
        <v>3208.08</v>
      </c>
      <c r="H112" s="648">
        <f t="shared" si="4"/>
        <v>1384903.2922000003</v>
      </c>
      <c r="I112" s="824">
        <f t="shared" si="5"/>
        <v>1.9461869849456614E-3</v>
      </c>
      <c r="J112" s="824">
        <f t="shared" si="6"/>
        <v>0.84015384986909303</v>
      </c>
      <c r="K112" s="649" t="str">
        <f t="shared" si="7"/>
        <v>C</v>
      </c>
      <c r="L112" s="256" t="str">
        <f>PLANILHA_SINTÉTICA!A141</f>
        <v>5.18</v>
      </c>
      <c r="M112" s="273"/>
      <c r="N112" s="273"/>
      <c r="O112" s="273"/>
      <c r="P112" s="273"/>
      <c r="Q112" s="273"/>
      <c r="R112" s="273"/>
      <c r="S112" s="273"/>
      <c r="T112" s="273"/>
      <c r="U112" s="273"/>
      <c r="V112" s="273"/>
      <c r="W112" s="273"/>
      <c r="X112" s="273"/>
      <c r="Y112" s="273"/>
      <c r="Z112" s="273"/>
      <c r="AA112" s="273"/>
      <c r="AB112" s="273"/>
      <c r="AC112" s="273"/>
      <c r="AD112" s="273"/>
      <c r="AE112" s="273"/>
      <c r="AF112" s="273"/>
      <c r="AG112" s="273"/>
      <c r="AH112" s="273"/>
      <c r="AI112" s="273"/>
      <c r="AJ112" s="273"/>
      <c r="AK112" s="274"/>
      <c r="AL112" s="274"/>
    </row>
    <row r="113" spans="1:38" s="275" customFormat="1" ht="30">
      <c r="A113" s="256"/>
      <c r="B113" s="805" t="str">
        <f>PLANILHA_SINTÉTICA!B10</f>
        <v>COMP 001</v>
      </c>
      <c r="C113" s="805" t="str">
        <f>PLANILHA_SINTÉTICA!C10</f>
        <v>PLACA DE OBRA EM CHAPA DE AÇO GALVANIZADO, INSTALADA</v>
      </c>
      <c r="D113" s="805" t="str">
        <f>PLANILHA_SINTÉTICA!D10</f>
        <v>M2</v>
      </c>
      <c r="E113" s="805">
        <f>PLANILHA_SINTÉTICA!E10</f>
        <v>8</v>
      </c>
      <c r="F113" s="332">
        <f>PLANILHA_SINTÉTICA!H10</f>
        <v>397.94</v>
      </c>
      <c r="G113" s="332">
        <f>PLANILHA_SINTÉTICA!K10</f>
        <v>3183.52</v>
      </c>
      <c r="H113" s="648">
        <f t="shared" si="4"/>
        <v>1388086.8122000003</v>
      </c>
      <c r="I113" s="824">
        <f t="shared" si="5"/>
        <v>1.9312876207308459E-3</v>
      </c>
      <c r="J113" s="824">
        <f t="shared" si="6"/>
        <v>0.84208513748982383</v>
      </c>
      <c r="K113" s="649" t="str">
        <f t="shared" si="7"/>
        <v>C</v>
      </c>
      <c r="L113" s="256" t="str">
        <f>PLANILHA_SINTÉTICA!A10</f>
        <v>1.1</v>
      </c>
      <c r="M113" s="273"/>
      <c r="N113" s="273"/>
      <c r="O113" s="273"/>
      <c r="P113" s="273"/>
      <c r="Q113" s="273"/>
      <c r="R113" s="273"/>
      <c r="S113" s="273"/>
      <c r="T113" s="273"/>
      <c r="U113" s="273"/>
      <c r="V113" s="273"/>
      <c r="W113" s="273"/>
      <c r="X113" s="273"/>
      <c r="Y113" s="273"/>
      <c r="Z113" s="273"/>
      <c r="AA113" s="273"/>
      <c r="AB113" s="273"/>
      <c r="AC113" s="273"/>
      <c r="AD113" s="273"/>
      <c r="AE113" s="273"/>
      <c r="AF113" s="273"/>
      <c r="AG113" s="273"/>
      <c r="AH113" s="273"/>
      <c r="AI113" s="273"/>
      <c r="AJ113" s="273"/>
      <c r="AK113" s="274"/>
      <c r="AL113" s="274"/>
    </row>
    <row r="114" spans="1:38" s="275" customFormat="1" ht="30">
      <c r="A114" s="256"/>
      <c r="B114" s="805" t="str">
        <f>PLANILHA_SINTÉTICA!B302</f>
        <v>COMP 004</v>
      </c>
      <c r="C114" s="805" t="str">
        <f>PLANILHA_SINTÉTICA!C302</f>
        <v>REMOÇÃO DE REFLETORES DE COBERTURA</v>
      </c>
      <c r="D114" s="805" t="str">
        <f>PLANILHA_SINTÉTICA!D302</f>
        <v>UN</v>
      </c>
      <c r="E114" s="805">
        <f>PLANILHA_SINTÉTICA!E302</f>
        <v>15</v>
      </c>
      <c r="F114" s="332">
        <f>PLANILHA_SINTÉTICA!H302</f>
        <v>208.70999999999998</v>
      </c>
      <c r="G114" s="332">
        <f>PLANILHA_SINTÉTICA!K302</f>
        <v>3130.6499999999996</v>
      </c>
      <c r="H114" s="648">
        <f t="shared" si="4"/>
        <v>1391217.4622000002</v>
      </c>
      <c r="I114" s="824">
        <f t="shared" si="5"/>
        <v>1.8992139486609231E-3</v>
      </c>
      <c r="J114" s="824">
        <f t="shared" si="6"/>
        <v>0.84398435143848471</v>
      </c>
      <c r="K114" s="649" t="str">
        <f t="shared" si="7"/>
        <v>C</v>
      </c>
      <c r="L114" s="256" t="str">
        <f>PLANILHA_SINTÉTICA!A302</f>
        <v>9.1.28</v>
      </c>
      <c r="M114" s="273"/>
      <c r="N114" s="273"/>
      <c r="O114" s="273"/>
      <c r="P114" s="273"/>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4"/>
      <c r="AL114" s="274"/>
    </row>
    <row r="115" spans="1:38" s="275" customFormat="1">
      <c r="A115" s="256"/>
      <c r="B115" s="805">
        <f>PLANILHA_SINTÉTICA!B380</f>
        <v>90439</v>
      </c>
      <c r="C115" s="805" t="str">
        <f>PLANILHA_SINTÉTICA!C380</f>
        <v>FURO EM CONCRETO PARA DIÂMETROS MENORES OU IGUAIS A 40 MM. AF_05/2015</v>
      </c>
      <c r="D115" s="805" t="str">
        <f>PLANILHA_SINTÉTICA!D380</f>
        <v>UN</v>
      </c>
      <c r="E115" s="805">
        <f>PLANILHA_SINTÉTICA!E380</f>
        <v>46</v>
      </c>
      <c r="F115" s="332">
        <f>PLANILHA_SINTÉTICA!H380</f>
        <v>67.58</v>
      </c>
      <c r="G115" s="332">
        <f>PLANILHA_SINTÉTICA!K380</f>
        <v>3108.68</v>
      </c>
      <c r="H115" s="648">
        <f t="shared" si="4"/>
        <v>1394326.1422000001</v>
      </c>
      <c r="I115" s="824">
        <f t="shared" si="5"/>
        <v>1.8858858121870025E-3</v>
      </c>
      <c r="J115" s="824">
        <f t="shared" si="6"/>
        <v>0.84587023725067167</v>
      </c>
      <c r="K115" s="649" t="str">
        <f t="shared" si="7"/>
        <v>C</v>
      </c>
      <c r="L115" s="256" t="str">
        <f>PLANILHA_SINTÉTICA!A380</f>
        <v>9.4.10</v>
      </c>
      <c r="M115" s="273"/>
      <c r="N115" s="273"/>
      <c r="O115" s="273"/>
      <c r="P115" s="273"/>
      <c r="Q115" s="273"/>
      <c r="R115" s="273"/>
      <c r="S115" s="273"/>
      <c r="T115" s="273"/>
      <c r="U115" s="273"/>
      <c r="V115" s="273"/>
      <c r="W115" s="273"/>
      <c r="X115" s="273"/>
      <c r="Y115" s="273"/>
      <c r="Z115" s="273"/>
      <c r="AA115" s="273"/>
      <c r="AB115" s="273"/>
      <c r="AC115" s="273"/>
      <c r="AD115" s="273"/>
      <c r="AE115" s="273"/>
      <c r="AF115" s="273"/>
      <c r="AG115" s="273"/>
      <c r="AH115" s="273"/>
      <c r="AI115" s="273"/>
      <c r="AJ115" s="273"/>
      <c r="AK115" s="274"/>
      <c r="AL115" s="274"/>
    </row>
    <row r="116" spans="1:38" s="275" customFormat="1">
      <c r="A116" s="256"/>
      <c r="B116" s="805" t="str">
        <f>PLANILHA_SINTÉTICA!B371</f>
        <v>AUX0320</v>
      </c>
      <c r="C116" s="805" t="str">
        <f>PLANILHA_SINTÉTICA!C371</f>
        <v>REMOÇÃO DE CABO EMBUTIDO - ATÉ 16MM2</v>
      </c>
      <c r="D116" s="805" t="str">
        <f>PLANILHA_SINTÉTICA!D371</f>
        <v>M</v>
      </c>
      <c r="E116" s="805">
        <f>PLANILHA_SINTÉTICA!E371</f>
        <v>1150</v>
      </c>
      <c r="F116" s="332">
        <f>PLANILHA_SINTÉTICA!H371</f>
        <v>2.69</v>
      </c>
      <c r="G116" s="332">
        <f>PLANILHA_SINTÉTICA!K371</f>
        <v>3093.5</v>
      </c>
      <c r="H116" s="648">
        <f t="shared" si="4"/>
        <v>1397419.6422000001</v>
      </c>
      <c r="I116" s="824">
        <f t="shared" si="5"/>
        <v>1.8766768403311027E-3</v>
      </c>
      <c r="J116" s="824">
        <f t="shared" si="6"/>
        <v>0.84774691409100278</v>
      </c>
      <c r="K116" s="649" t="str">
        <f t="shared" si="7"/>
        <v>C</v>
      </c>
      <c r="L116" s="256" t="str">
        <f>PLANILHA_SINTÉTICA!A371</f>
        <v>9.4.1</v>
      </c>
      <c r="M116" s="273"/>
      <c r="N116" s="273"/>
      <c r="O116" s="273"/>
      <c r="P116" s="273"/>
      <c r="Q116" s="273"/>
      <c r="R116" s="273"/>
      <c r="S116" s="273"/>
      <c r="T116" s="273"/>
      <c r="U116" s="273"/>
      <c r="V116" s="273"/>
      <c r="W116" s="273"/>
      <c r="X116" s="273"/>
      <c r="Y116" s="273"/>
      <c r="Z116" s="273"/>
      <c r="AA116" s="273"/>
      <c r="AB116" s="273"/>
      <c r="AC116" s="273"/>
      <c r="AD116" s="273"/>
      <c r="AE116" s="273"/>
      <c r="AF116" s="273"/>
      <c r="AG116" s="273"/>
      <c r="AH116" s="273"/>
      <c r="AI116" s="273"/>
      <c r="AJ116" s="273"/>
      <c r="AK116" s="274"/>
      <c r="AL116" s="274"/>
    </row>
    <row r="117" spans="1:38" s="275" customFormat="1" ht="30">
      <c r="A117" s="256"/>
      <c r="B117" s="805" t="str">
        <f>PLANILHA_SINTÉTICA!B463</f>
        <v>COMP 095</v>
      </c>
      <c r="C117" s="805" t="str">
        <f>PLANILHA_SINTÉTICA!C463</f>
        <v>RECOLOCAÇÃO DE PARA RAIO</v>
      </c>
      <c r="D117" s="805" t="str">
        <f>PLANILHA_SINTÉTICA!D463</f>
        <v>UN</v>
      </c>
      <c r="E117" s="805">
        <f>PLANILHA_SINTÉTICA!E463</f>
        <v>15</v>
      </c>
      <c r="F117" s="332">
        <f>PLANILHA_SINTÉTICA!H463</f>
        <v>202.19</v>
      </c>
      <c r="G117" s="332">
        <f>PLANILHA_SINTÉTICA!K463</f>
        <v>3032.85</v>
      </c>
      <c r="H117" s="648">
        <f t="shared" si="4"/>
        <v>1400452.4922000002</v>
      </c>
      <c r="I117" s="824">
        <f t="shared" si="5"/>
        <v>1.839883418522122E-3</v>
      </c>
      <c r="J117" s="824">
        <f t="shared" si="6"/>
        <v>0.84958679750952493</v>
      </c>
      <c r="K117" s="649" t="str">
        <f t="shared" si="7"/>
        <v>C</v>
      </c>
      <c r="L117" s="256" t="str">
        <f>PLANILHA_SINTÉTICA!A463</f>
        <v>9.6.22</v>
      </c>
      <c r="M117" s="273"/>
      <c r="N117" s="273"/>
      <c r="O117" s="273"/>
      <c r="P117" s="273"/>
      <c r="Q117" s="273"/>
      <c r="R117" s="273"/>
      <c r="S117" s="273"/>
      <c r="T117" s="273"/>
      <c r="U117" s="273"/>
      <c r="V117" s="273"/>
      <c r="W117" s="273"/>
      <c r="X117" s="273"/>
      <c r="Y117" s="273"/>
      <c r="Z117" s="273"/>
      <c r="AA117" s="273"/>
      <c r="AB117" s="273"/>
      <c r="AC117" s="273"/>
      <c r="AD117" s="273"/>
      <c r="AE117" s="273"/>
      <c r="AF117" s="273"/>
      <c r="AG117" s="273"/>
      <c r="AH117" s="273"/>
      <c r="AI117" s="273"/>
      <c r="AJ117" s="273"/>
      <c r="AK117" s="274"/>
      <c r="AL117" s="274"/>
    </row>
    <row r="118" spans="1:38" s="275" customFormat="1" ht="30">
      <c r="A118" s="256"/>
      <c r="B118" s="805" t="str">
        <f>PLANILHA_SINTÉTICA!B255</f>
        <v>COMP 061</v>
      </c>
      <c r="C118" s="805" t="str">
        <f>PLANILHA_SINTÉTICA!C255</f>
        <v>AR CONDICIONADO SPLIT INVERTER, HI-WALL (PAREDE), 9.000 BTUS/H, CICLO QUENTE/FRIO - FORNECIMENTO E INSTALAÇÃO</v>
      </c>
      <c r="D118" s="805" t="str">
        <f>PLANILHA_SINTÉTICA!D255</f>
        <v xml:space="preserve">UN    </v>
      </c>
      <c r="E118" s="805">
        <f>PLANILHA_SINTÉTICA!E255</f>
        <v>1</v>
      </c>
      <c r="F118" s="332">
        <f>PLANILHA_SINTÉTICA!H255</f>
        <v>2912.23</v>
      </c>
      <c r="G118" s="332">
        <f>PLANILHA_SINTÉTICA!K255</f>
        <v>2912.23</v>
      </c>
      <c r="H118" s="648">
        <f t="shared" si="4"/>
        <v>1403364.7222000002</v>
      </c>
      <c r="I118" s="824">
        <f t="shared" si="5"/>
        <v>1.7667090980176005E-3</v>
      </c>
      <c r="J118" s="824">
        <f t="shared" si="6"/>
        <v>0.8513535066075425</v>
      </c>
      <c r="K118" s="649" t="str">
        <f t="shared" si="7"/>
        <v>C</v>
      </c>
      <c r="L118" s="256" t="str">
        <f>PLANILHA_SINTÉTICA!A255</f>
        <v>8.2.3</v>
      </c>
      <c r="M118" s="273"/>
      <c r="N118" s="273"/>
      <c r="O118" s="273"/>
      <c r="P118" s="273"/>
      <c r="Q118" s="273"/>
      <c r="R118" s="273"/>
      <c r="S118" s="273"/>
      <c r="T118" s="273"/>
      <c r="U118" s="273"/>
      <c r="V118" s="273"/>
      <c r="W118" s="273"/>
      <c r="X118" s="273"/>
      <c r="Y118" s="273"/>
      <c r="Z118" s="273"/>
      <c r="AA118" s="273"/>
      <c r="AB118" s="273"/>
      <c r="AC118" s="273"/>
      <c r="AD118" s="273"/>
      <c r="AE118" s="273"/>
      <c r="AF118" s="273"/>
      <c r="AG118" s="273"/>
      <c r="AH118" s="273"/>
      <c r="AI118" s="273"/>
      <c r="AJ118" s="273"/>
      <c r="AK118" s="274"/>
      <c r="AL118" s="274"/>
    </row>
    <row r="119" spans="1:38" s="275" customFormat="1" ht="30">
      <c r="A119" s="256"/>
      <c r="B119" s="805" t="str">
        <f>PLANILHA_SINTÉTICA!B433</f>
        <v>COMP 075</v>
      </c>
      <c r="C119" s="805" t="str">
        <f>PLANILHA_SINTÉTICA!C433</f>
        <v>TOMADAS/LÓGICA E CANALETAS PARA ESTAÇÕES DE TRABALHO REVISÃO - FORNECIMENTO E INSTALAÇÃO</v>
      </c>
      <c r="D119" s="805" t="str">
        <f>PLANILHA_SINTÉTICA!D433</f>
        <v>CJ</v>
      </c>
      <c r="E119" s="805">
        <f>PLANILHA_SINTÉTICA!E433</f>
        <v>2</v>
      </c>
      <c r="F119" s="332">
        <f>PLANILHA_SINTÉTICA!H433</f>
        <v>1450.39</v>
      </c>
      <c r="G119" s="332">
        <f>PLANILHA_SINTÉTICA!K433</f>
        <v>2900.78</v>
      </c>
      <c r="H119" s="648">
        <f t="shared" si="4"/>
        <v>1406265.5022000002</v>
      </c>
      <c r="I119" s="824">
        <f t="shared" si="5"/>
        <v>1.759762936769244E-3</v>
      </c>
      <c r="J119" s="824">
        <f t="shared" si="6"/>
        <v>0.85311326954431177</v>
      </c>
      <c r="K119" s="649" t="str">
        <f t="shared" si="7"/>
        <v>C</v>
      </c>
      <c r="L119" s="256" t="str">
        <f>PLANILHA_SINTÉTICA!A433</f>
        <v>9.5.25</v>
      </c>
      <c r="M119" s="273"/>
      <c r="N119" s="273"/>
      <c r="O119" s="273"/>
      <c r="P119" s="273"/>
      <c r="Q119" s="273"/>
      <c r="R119" s="273"/>
      <c r="S119" s="273"/>
      <c r="T119" s="273"/>
      <c r="U119" s="273"/>
      <c r="V119" s="273"/>
      <c r="W119" s="273"/>
      <c r="X119" s="273"/>
      <c r="Y119" s="273"/>
      <c r="Z119" s="273"/>
      <c r="AA119" s="273"/>
      <c r="AB119" s="273"/>
      <c r="AC119" s="273"/>
      <c r="AD119" s="273"/>
      <c r="AE119" s="273"/>
      <c r="AF119" s="273"/>
      <c r="AG119" s="273"/>
      <c r="AH119" s="273"/>
      <c r="AI119" s="273"/>
      <c r="AJ119" s="273"/>
      <c r="AK119" s="274"/>
      <c r="AL119" s="274"/>
    </row>
    <row r="120" spans="1:38" s="275" customFormat="1" ht="30">
      <c r="A120" s="256"/>
      <c r="B120" s="805">
        <f>PLANILHA_SINTÉTICA!B359</f>
        <v>91929</v>
      </c>
      <c r="C120" s="805" t="str">
        <f>PLANILHA_SINTÉTICA!C359</f>
        <v>CABO DE COBRE FLEXÍVEL ISOLADO, 4 MM², ANTI-CHAMA 0,6/1,0 KV, PARA CIRCUITOS TERMINAIS - FORNECIMENTO E INSTALAÇÃO. AF_12/2015</v>
      </c>
      <c r="D120" s="805" t="str">
        <f>PLANILHA_SINTÉTICA!D359</f>
        <v>M</v>
      </c>
      <c r="E120" s="805">
        <f>PLANILHA_SINTÉTICA!E359</f>
        <v>420</v>
      </c>
      <c r="F120" s="332">
        <f>PLANILHA_SINTÉTICA!H359</f>
        <v>6.8900000000000006</v>
      </c>
      <c r="G120" s="332">
        <f>PLANILHA_SINTÉTICA!K359</f>
        <v>2893.8</v>
      </c>
      <c r="H120" s="648">
        <f t="shared" si="4"/>
        <v>1409159.3022000003</v>
      </c>
      <c r="I120" s="824">
        <f t="shared" si="5"/>
        <v>1.7555285083401149E-3</v>
      </c>
      <c r="J120" s="824">
        <f t="shared" si="6"/>
        <v>0.85486879805265192</v>
      </c>
      <c r="K120" s="649" t="str">
        <f t="shared" si="7"/>
        <v>C</v>
      </c>
      <c r="L120" s="256" t="str">
        <f>PLANILHA_SINTÉTICA!A359</f>
        <v>9.3.12</v>
      </c>
      <c r="M120" s="273"/>
      <c r="N120" s="273"/>
      <c r="O120" s="273"/>
      <c r="P120" s="273"/>
      <c r="Q120" s="273"/>
      <c r="R120" s="273"/>
      <c r="S120" s="273"/>
      <c r="T120" s="273"/>
      <c r="U120" s="273"/>
      <c r="V120" s="273"/>
      <c r="W120" s="273"/>
      <c r="X120" s="273"/>
      <c r="Y120" s="273"/>
      <c r="Z120" s="273"/>
      <c r="AA120" s="273"/>
      <c r="AB120" s="273"/>
      <c r="AC120" s="273"/>
      <c r="AD120" s="273"/>
      <c r="AE120" s="273"/>
      <c r="AF120" s="273"/>
      <c r="AG120" s="273"/>
      <c r="AH120" s="273"/>
      <c r="AI120" s="273"/>
      <c r="AJ120" s="273"/>
      <c r="AK120" s="274"/>
      <c r="AL120" s="274"/>
    </row>
    <row r="121" spans="1:38" s="275" customFormat="1" ht="45">
      <c r="A121" s="256"/>
      <c r="B121" s="805">
        <f>PLANILHA_SINTÉTICA!B96</f>
        <v>87273</v>
      </c>
      <c r="C121" s="805" t="str">
        <f>PLANILHA_SINTÉTICA!C96</f>
        <v>REVESTIMENTO CERÂMICO PARA PAREDES INTERNAS COM PLACAS TIPO ESMALTADA EXTRA DE DIMENSÕES 33X45 CM APLICADAS EM AMBIENTES DE ÁREA MAIOR QUE 5 M² NA ALTURA INTEIRA DAS PAREDES. AF_06/2014</v>
      </c>
      <c r="D121" s="805" t="str">
        <f>PLANILHA_SINTÉTICA!D96</f>
        <v>M2</v>
      </c>
      <c r="E121" s="805">
        <f>PLANILHA_SINTÉTICA!E96</f>
        <v>41.15</v>
      </c>
      <c r="F121" s="332">
        <f>PLANILHA_SINTÉTICA!H96</f>
        <v>68.259999999999991</v>
      </c>
      <c r="G121" s="332">
        <f>PLANILHA_SINTÉTICA!K96</f>
        <v>2808.8989999999994</v>
      </c>
      <c r="H121" s="648">
        <f t="shared" si="4"/>
        <v>1411968.2012000002</v>
      </c>
      <c r="I121" s="824">
        <f t="shared" si="5"/>
        <v>1.7040231776722782E-3</v>
      </c>
      <c r="J121" s="824">
        <f t="shared" si="6"/>
        <v>0.85657282123032419</v>
      </c>
      <c r="K121" s="649" t="str">
        <f t="shared" si="7"/>
        <v>C</v>
      </c>
      <c r="L121" s="256" t="str">
        <f>PLANILHA_SINTÉTICA!A96</f>
        <v>4.2.2</v>
      </c>
      <c r="M121" s="273"/>
      <c r="N121" s="273"/>
      <c r="O121" s="273"/>
      <c r="P121" s="273"/>
      <c r="Q121" s="273"/>
      <c r="R121" s="273"/>
      <c r="S121" s="273"/>
      <c r="T121" s="273"/>
      <c r="U121" s="273"/>
      <c r="V121" s="273"/>
      <c r="W121" s="273"/>
      <c r="X121" s="273"/>
      <c r="Y121" s="273"/>
      <c r="Z121" s="273"/>
      <c r="AA121" s="273"/>
      <c r="AB121" s="273"/>
      <c r="AC121" s="273"/>
      <c r="AD121" s="273"/>
      <c r="AE121" s="273"/>
      <c r="AF121" s="273"/>
      <c r="AG121" s="273"/>
      <c r="AH121" s="273"/>
      <c r="AI121" s="273"/>
      <c r="AJ121" s="273"/>
      <c r="AK121" s="274"/>
      <c r="AL121" s="274"/>
    </row>
    <row r="122" spans="1:38" s="275" customFormat="1" ht="45">
      <c r="A122" s="256"/>
      <c r="B122" s="805">
        <f>PLANILHA_SINTÉTICA!B541</f>
        <v>97083</v>
      </c>
      <c r="C122" s="805" t="str">
        <f>PLANILHA_SINTÉTICA!C541</f>
        <v>COMPACTAÇÃO MECÂNICA DE SOLO PARA EXECUÇÃO DE RADIER, PISO DE CONCRETO OU LAJE SOBRE SOLO, COM COMPACTADOR DE SOLOS A PERCUSSÃO. AF_09/2021</v>
      </c>
      <c r="D122" s="805" t="str">
        <f>PLANILHA_SINTÉTICA!D541</f>
        <v>M2</v>
      </c>
      <c r="E122" s="805">
        <f>PLANILHA_SINTÉTICA!E541</f>
        <v>785.44</v>
      </c>
      <c r="F122" s="332">
        <f>PLANILHA_SINTÉTICA!H541</f>
        <v>3.51</v>
      </c>
      <c r="G122" s="332">
        <f>PLANILHA_SINTÉTICA!K541</f>
        <v>2756.8944000000001</v>
      </c>
      <c r="H122" s="648">
        <f t="shared" si="4"/>
        <v>1414725.0956000003</v>
      </c>
      <c r="I122" s="824">
        <f t="shared" si="5"/>
        <v>1.6724745019293717E-3</v>
      </c>
      <c r="J122" s="824">
        <f t="shared" si="6"/>
        <v>0.85824529573225361</v>
      </c>
      <c r="K122" s="649" t="str">
        <f t="shared" si="7"/>
        <v>C</v>
      </c>
      <c r="L122" s="256" t="str">
        <f>PLANILHA_SINTÉTICA!A541</f>
        <v>14.3</v>
      </c>
      <c r="M122" s="273"/>
      <c r="N122" s="273"/>
      <c r="O122" s="273"/>
      <c r="P122" s="273"/>
      <c r="Q122" s="273"/>
      <c r="R122" s="273"/>
      <c r="S122" s="273"/>
      <c r="T122" s="273"/>
      <c r="U122" s="273"/>
      <c r="V122" s="273"/>
      <c r="W122" s="273"/>
      <c r="X122" s="273"/>
      <c r="Y122" s="273"/>
      <c r="Z122" s="273"/>
      <c r="AA122" s="273"/>
      <c r="AB122" s="273"/>
      <c r="AC122" s="273"/>
      <c r="AD122" s="273"/>
      <c r="AE122" s="273"/>
      <c r="AF122" s="273"/>
      <c r="AG122" s="273"/>
      <c r="AH122" s="273"/>
      <c r="AI122" s="273"/>
      <c r="AJ122" s="273"/>
      <c r="AK122" s="274"/>
      <c r="AL122" s="274"/>
    </row>
    <row r="123" spans="1:38" s="275" customFormat="1" ht="30">
      <c r="A123" s="256"/>
      <c r="B123" s="805" t="str">
        <f>PLANILHA_SINTÉTICA!B344</f>
        <v>COMP 073</v>
      </c>
      <c r="C123" s="805" t="str">
        <f>PLANILHA_SINTÉTICA!C344</f>
        <v>TOMADAS/LÓGICA E CANALETAS PARA ESTAÇÕES DE TRABALHO ISOLADAS - FORNECIMENTO E INSTALAÇÃO</v>
      </c>
      <c r="D123" s="805" t="str">
        <f>PLANILHA_SINTÉTICA!D344</f>
        <v>CJ</v>
      </c>
      <c r="E123" s="805">
        <f>PLANILHA_SINTÉTICA!E344</f>
        <v>4</v>
      </c>
      <c r="F123" s="332">
        <f>PLANILHA_SINTÉTICA!H344</f>
        <v>681.11</v>
      </c>
      <c r="G123" s="332">
        <f>PLANILHA_SINTÉTICA!K344</f>
        <v>2724.44</v>
      </c>
      <c r="H123" s="648">
        <f t="shared" si="4"/>
        <v>1417449.5356000003</v>
      </c>
      <c r="I123" s="824">
        <f t="shared" si="5"/>
        <v>1.6527859870281783E-3</v>
      </c>
      <c r="J123" s="824">
        <f t="shared" si="6"/>
        <v>0.85989808171928184</v>
      </c>
      <c r="K123" s="649" t="str">
        <f t="shared" si="7"/>
        <v>C</v>
      </c>
      <c r="L123" s="256" t="str">
        <f>PLANILHA_SINTÉTICA!A344</f>
        <v>9.2.20</v>
      </c>
      <c r="M123" s="273"/>
      <c r="N123" s="273"/>
      <c r="O123" s="273"/>
      <c r="P123" s="273"/>
      <c r="Q123" s="273"/>
      <c r="R123" s="273"/>
      <c r="S123" s="273"/>
      <c r="T123" s="273"/>
      <c r="U123" s="273"/>
      <c r="V123" s="273"/>
      <c r="W123" s="273"/>
      <c r="X123" s="273"/>
      <c r="Y123" s="273"/>
      <c r="Z123" s="273"/>
      <c r="AA123" s="273"/>
      <c r="AB123" s="273"/>
      <c r="AC123" s="273"/>
      <c r="AD123" s="273"/>
      <c r="AE123" s="273"/>
      <c r="AF123" s="273"/>
      <c r="AG123" s="273"/>
      <c r="AH123" s="273"/>
      <c r="AI123" s="273"/>
      <c r="AJ123" s="273"/>
      <c r="AK123" s="274"/>
      <c r="AL123" s="274"/>
    </row>
    <row r="124" spans="1:38" s="275" customFormat="1">
      <c r="A124" s="256"/>
      <c r="B124" s="805">
        <f>PLANILHA_SINTÉTICA!B488</f>
        <v>88484</v>
      </c>
      <c r="C124" s="805" t="str">
        <f>PLANILHA_SINTÉTICA!C488</f>
        <v>APLICAÇÃO DE FUNDO SELADOR ACRÍLICO EM TETO, UMA DEMÃO. AF_06/2014</v>
      </c>
      <c r="D124" s="805" t="str">
        <f>PLANILHA_SINTÉTICA!D488</f>
        <v>M2</v>
      </c>
      <c r="E124" s="805">
        <f>PLANILHA_SINTÉTICA!E488</f>
        <v>717.3</v>
      </c>
      <c r="F124" s="332">
        <f>PLANILHA_SINTÉTICA!H488</f>
        <v>3.59</v>
      </c>
      <c r="G124" s="332">
        <f>PLANILHA_SINTÉTICA!K488</f>
        <v>2575.1069999999995</v>
      </c>
      <c r="H124" s="648">
        <f t="shared" si="4"/>
        <v>1420024.6426000004</v>
      </c>
      <c r="I124" s="824">
        <f t="shared" si="5"/>
        <v>1.5621928780586727E-3</v>
      </c>
      <c r="J124" s="824">
        <f t="shared" si="6"/>
        <v>0.86146027459734054</v>
      </c>
      <c r="K124" s="649" t="str">
        <f t="shared" si="7"/>
        <v>C</v>
      </c>
      <c r="L124" s="256" t="str">
        <f>PLANILHA_SINTÉTICA!A488</f>
        <v>11.1.6</v>
      </c>
      <c r="M124" s="273"/>
      <c r="N124" s="273"/>
      <c r="O124" s="273"/>
      <c r="P124" s="273"/>
      <c r="Q124" s="273"/>
      <c r="R124" s="273"/>
      <c r="S124" s="273"/>
      <c r="T124" s="273"/>
      <c r="U124" s="273"/>
      <c r="V124" s="273"/>
      <c r="W124" s="273"/>
      <c r="X124" s="273"/>
      <c r="Y124" s="273"/>
      <c r="Z124" s="273"/>
      <c r="AA124" s="273"/>
      <c r="AB124" s="273"/>
      <c r="AC124" s="273"/>
      <c r="AD124" s="273"/>
      <c r="AE124" s="273"/>
      <c r="AF124" s="273"/>
      <c r="AG124" s="273"/>
      <c r="AH124" s="273"/>
      <c r="AI124" s="273"/>
      <c r="AJ124" s="273"/>
      <c r="AK124" s="274"/>
      <c r="AL124" s="274"/>
    </row>
    <row r="125" spans="1:38" s="275" customFormat="1" ht="60">
      <c r="A125" s="256"/>
      <c r="B125" s="805">
        <f>PLANILHA_SINTÉTICA!B217</f>
        <v>91790</v>
      </c>
      <c r="C125" s="805" t="str">
        <f>PLANILHA_SINTÉTICA!C217</f>
        <v>(COMPOSIÇÃO REPRESENTATIVA) DO SERVIÇO DE INSTALAÇÃO DE TUBOS DE PVC, SÉRIE R, ÁGUA PLUVIAL, DN 100 MM (INSTALADO EM RAMAL DE ENCAMINHAMENTO, OU CONDUTORES VERTICAIS), INCLUSIVE CONEXÕES, CORTES E FIXAÇÕES, PARA PRÉDIOS. AF_10/2015</v>
      </c>
      <c r="D125" s="805" t="str">
        <f>PLANILHA_SINTÉTICA!D217</f>
        <v>M</v>
      </c>
      <c r="E125" s="805">
        <f>PLANILHA_SINTÉTICA!E217</f>
        <v>40</v>
      </c>
      <c r="F125" s="332">
        <f>PLANILHA_SINTÉTICA!H217</f>
        <v>64.03</v>
      </c>
      <c r="G125" s="332">
        <f>PLANILHA_SINTÉTICA!K217</f>
        <v>2561.1999999999998</v>
      </c>
      <c r="H125" s="648">
        <f t="shared" si="4"/>
        <v>1422585.8426000003</v>
      </c>
      <c r="I125" s="824">
        <f t="shared" si="5"/>
        <v>1.5537561737371973E-3</v>
      </c>
      <c r="J125" s="824">
        <f t="shared" si="6"/>
        <v>0.86301403077107774</v>
      </c>
      <c r="K125" s="649" t="str">
        <f t="shared" si="7"/>
        <v>C</v>
      </c>
      <c r="L125" s="256" t="str">
        <f>PLANILHA_SINTÉTICA!A217</f>
        <v>7.11</v>
      </c>
      <c r="M125" s="273"/>
      <c r="N125" s="273"/>
      <c r="O125" s="273"/>
      <c r="P125" s="273"/>
      <c r="Q125" s="273"/>
      <c r="R125" s="273"/>
      <c r="S125" s="273"/>
      <c r="T125" s="273"/>
      <c r="U125" s="273"/>
      <c r="V125" s="273"/>
      <c r="W125" s="273"/>
      <c r="X125" s="273"/>
      <c r="Y125" s="273"/>
      <c r="Z125" s="273"/>
      <c r="AA125" s="273"/>
      <c r="AB125" s="273"/>
      <c r="AC125" s="273"/>
      <c r="AD125" s="273"/>
      <c r="AE125" s="273"/>
      <c r="AF125" s="273"/>
      <c r="AG125" s="273"/>
      <c r="AH125" s="273"/>
      <c r="AI125" s="273"/>
      <c r="AJ125" s="273"/>
      <c r="AK125" s="274"/>
      <c r="AL125" s="274"/>
    </row>
    <row r="126" spans="1:38" s="275" customFormat="1" ht="45">
      <c r="A126" s="256"/>
      <c r="B126" s="805">
        <f>PLANILHA_SINTÉTICA!B84</f>
        <v>94559</v>
      </c>
      <c r="C126" s="805" t="str">
        <f>PLANILHA_SINTÉTICA!C84</f>
        <v>JANELA DE AÇO TIPO BASCULANTE PARA VIDROS, COM BATENTE, FERRAGENS E PINTURA ANTICORROSIVA. EXCLUSIVE VIDROS, ACABAMENTO, ALIZAR E CONTRAMARCO. FORNECIMENTO E INSTALAÇÃO. AF_12/2019</v>
      </c>
      <c r="D126" s="805" t="str">
        <f>PLANILHA_SINTÉTICA!D84</f>
        <v>M2</v>
      </c>
      <c r="E126" s="805">
        <f>PLANILHA_SINTÉTICA!E84</f>
        <v>3</v>
      </c>
      <c r="F126" s="332">
        <f>PLANILHA_SINTÉTICA!H84</f>
        <v>834.86999999999989</v>
      </c>
      <c r="G126" s="332">
        <f>PLANILHA_SINTÉTICA!K84</f>
        <v>2504.6099999999997</v>
      </c>
      <c r="H126" s="648">
        <f t="shared" si="4"/>
        <v>1425090.4526000004</v>
      </c>
      <c r="I126" s="824">
        <f t="shared" si="5"/>
        <v>1.5194257575761056E-3</v>
      </c>
      <c r="J126" s="824">
        <f t="shared" si="6"/>
        <v>0.86453345652865388</v>
      </c>
      <c r="K126" s="649" t="str">
        <f t="shared" si="7"/>
        <v>C</v>
      </c>
      <c r="L126" s="256" t="str">
        <f>PLANILHA_SINTÉTICA!A84</f>
        <v>4.1.20</v>
      </c>
      <c r="M126" s="273"/>
      <c r="N126" s="273"/>
      <c r="O126" s="273"/>
      <c r="P126" s="273"/>
      <c r="Q126" s="273"/>
      <c r="R126" s="273"/>
      <c r="S126" s="273"/>
      <c r="T126" s="273"/>
      <c r="U126" s="273"/>
      <c r="V126" s="273"/>
      <c r="W126" s="273"/>
      <c r="X126" s="273"/>
      <c r="Y126" s="273"/>
      <c r="Z126" s="273"/>
      <c r="AA126" s="273"/>
      <c r="AB126" s="273"/>
      <c r="AC126" s="273"/>
      <c r="AD126" s="273"/>
      <c r="AE126" s="273"/>
      <c r="AF126" s="273"/>
      <c r="AG126" s="273"/>
      <c r="AH126" s="273"/>
      <c r="AI126" s="273"/>
      <c r="AJ126" s="273"/>
      <c r="AK126" s="274"/>
      <c r="AL126" s="274"/>
    </row>
    <row r="127" spans="1:38" s="275" customFormat="1" ht="45">
      <c r="A127" s="256"/>
      <c r="B127" s="805">
        <f>PLANILHA_SINTÉTICA!B166</f>
        <v>94559</v>
      </c>
      <c r="C127" s="805" t="str">
        <f>PLANILHA_SINTÉTICA!C166</f>
        <v>JANELA DE AÇO TIPO BASCULANTE PARA VIDROS, COM BATENTE, FERRAGENS E PINTURA ANTICORROSIVA. EXCLUSIVE VIDROS, ACABAMENTO, ALIZAR E CONTRAMARCO. FORNECIMENTO E INSTALAÇÃO. AF_12/2019</v>
      </c>
      <c r="D127" s="805" t="str">
        <f>PLANILHA_SINTÉTICA!D166</f>
        <v>M2</v>
      </c>
      <c r="E127" s="805">
        <f>PLANILHA_SINTÉTICA!E166</f>
        <v>3</v>
      </c>
      <c r="F127" s="332">
        <f>PLANILHA_SINTÉTICA!H166</f>
        <v>834.86999999999989</v>
      </c>
      <c r="G127" s="332">
        <f>PLANILHA_SINTÉTICA!K166</f>
        <v>2504.6099999999997</v>
      </c>
      <c r="H127" s="648">
        <f t="shared" si="4"/>
        <v>1427595.0626000005</v>
      </c>
      <c r="I127" s="824">
        <f t="shared" si="5"/>
        <v>1.5194257575761056E-3</v>
      </c>
      <c r="J127" s="824">
        <f t="shared" si="6"/>
        <v>0.86605288228623001</v>
      </c>
      <c r="K127" s="649" t="str">
        <f t="shared" si="7"/>
        <v>C</v>
      </c>
      <c r="L127" s="256" t="str">
        <f>PLANILHA_SINTÉTICA!A166</f>
        <v>6.1.22</v>
      </c>
      <c r="M127" s="273"/>
      <c r="N127" s="273"/>
      <c r="O127" s="273"/>
      <c r="P127" s="273"/>
      <c r="Q127" s="273"/>
      <c r="R127" s="273"/>
      <c r="S127" s="273"/>
      <c r="T127" s="273"/>
      <c r="U127" s="273"/>
      <c r="V127" s="273"/>
      <c r="W127" s="273"/>
      <c r="X127" s="273"/>
      <c r="Y127" s="273"/>
      <c r="Z127" s="273"/>
      <c r="AA127" s="273"/>
      <c r="AB127" s="273"/>
      <c r="AC127" s="273"/>
      <c r="AD127" s="273"/>
      <c r="AE127" s="273"/>
      <c r="AF127" s="273"/>
      <c r="AG127" s="273"/>
      <c r="AH127" s="273"/>
      <c r="AI127" s="273"/>
      <c r="AJ127" s="273"/>
      <c r="AK127" s="274"/>
      <c r="AL127" s="274"/>
    </row>
    <row r="128" spans="1:38" s="275" customFormat="1" ht="30">
      <c r="A128" s="256"/>
      <c r="B128" s="805" t="str">
        <f>PLANILHA_SINTÉTICA!B516</f>
        <v>COMP 030</v>
      </c>
      <c r="C128" s="805" t="str">
        <f>PLANILHA_SINTÉTICA!C516</f>
        <v>DEMOLIÇÃO DE PISO CIMENTADO</v>
      </c>
      <c r="D128" s="805" t="str">
        <f>PLANILHA_SINTÉTICA!D516</f>
        <v>M2</v>
      </c>
      <c r="E128" s="805">
        <f>PLANILHA_SINTÉTICA!E516</f>
        <v>175</v>
      </c>
      <c r="F128" s="332">
        <f>PLANILHA_SINTÉTICA!H516</f>
        <v>14.260000000000002</v>
      </c>
      <c r="G128" s="332">
        <f>PLANILHA_SINTÉTICA!K516</f>
        <v>2495.5000000000005</v>
      </c>
      <c r="H128" s="648">
        <f t="shared" si="4"/>
        <v>1430090.5626000005</v>
      </c>
      <c r="I128" s="824">
        <f t="shared" si="5"/>
        <v>1.5138991611592912E-3</v>
      </c>
      <c r="J128" s="824">
        <f t="shared" si="6"/>
        <v>0.8675667814473893</v>
      </c>
      <c r="K128" s="649" t="str">
        <f t="shared" si="7"/>
        <v>C</v>
      </c>
      <c r="L128" s="256" t="str">
        <f>PLANILHA_SINTÉTICA!A516</f>
        <v>12.1</v>
      </c>
      <c r="M128" s="273"/>
      <c r="N128" s="273"/>
      <c r="O128" s="273"/>
      <c r="P128" s="273"/>
      <c r="Q128" s="273"/>
      <c r="R128" s="273"/>
      <c r="S128" s="273"/>
      <c r="T128" s="273"/>
      <c r="U128" s="273"/>
      <c r="V128" s="273"/>
      <c r="W128" s="273"/>
      <c r="X128" s="273"/>
      <c r="Y128" s="273"/>
      <c r="Z128" s="273"/>
      <c r="AA128" s="273"/>
      <c r="AB128" s="273"/>
      <c r="AC128" s="273"/>
      <c r="AD128" s="273"/>
      <c r="AE128" s="273"/>
      <c r="AF128" s="273"/>
      <c r="AG128" s="273"/>
      <c r="AH128" s="273"/>
      <c r="AI128" s="273"/>
      <c r="AJ128" s="273"/>
      <c r="AK128" s="274"/>
      <c r="AL128" s="274"/>
    </row>
    <row r="129" spans="1:38" s="275" customFormat="1">
      <c r="A129" s="256"/>
      <c r="B129" s="805" t="str">
        <f>PLANILHA_SINTÉTICA!B348</f>
        <v>AUX0320</v>
      </c>
      <c r="C129" s="805" t="str">
        <f>PLANILHA_SINTÉTICA!C348</f>
        <v>REMOÇÃO DE CABO EMBUTIDO - ATÉ 16MM2</v>
      </c>
      <c r="D129" s="805" t="str">
        <f>PLANILHA_SINTÉTICA!D348</f>
        <v>M</v>
      </c>
      <c r="E129" s="805">
        <f>PLANILHA_SINTÉTICA!E348</f>
        <v>925</v>
      </c>
      <c r="F129" s="332">
        <f>PLANILHA_SINTÉTICA!H348</f>
        <v>2.69</v>
      </c>
      <c r="G129" s="332">
        <f>PLANILHA_SINTÉTICA!K348</f>
        <v>2488.25</v>
      </c>
      <c r="H129" s="648">
        <f t="shared" si="4"/>
        <v>1432578.8126000005</v>
      </c>
      <c r="I129" s="824">
        <f t="shared" si="5"/>
        <v>1.5095009367880607E-3</v>
      </c>
      <c r="J129" s="824">
        <f t="shared" si="6"/>
        <v>0.86907628238417733</v>
      </c>
      <c r="K129" s="649" t="str">
        <f t="shared" si="7"/>
        <v>C</v>
      </c>
      <c r="L129" s="256" t="str">
        <f>PLANILHA_SINTÉTICA!A348</f>
        <v>9.3.1</v>
      </c>
      <c r="M129" s="273"/>
      <c r="N129" s="273"/>
      <c r="O129" s="273"/>
      <c r="P129" s="273"/>
      <c r="Q129" s="273"/>
      <c r="R129" s="273"/>
      <c r="S129" s="273"/>
      <c r="T129" s="273"/>
      <c r="U129" s="273"/>
      <c r="V129" s="273"/>
      <c r="W129" s="273"/>
      <c r="X129" s="273"/>
      <c r="Y129" s="273"/>
      <c r="Z129" s="273"/>
      <c r="AA129" s="273"/>
      <c r="AB129" s="273"/>
      <c r="AC129" s="273"/>
      <c r="AD129" s="273"/>
      <c r="AE129" s="273"/>
      <c r="AF129" s="273"/>
      <c r="AG129" s="273"/>
      <c r="AH129" s="273"/>
      <c r="AI129" s="273"/>
      <c r="AJ129" s="273"/>
      <c r="AK129" s="274"/>
      <c r="AL129" s="274"/>
    </row>
    <row r="130" spans="1:38" s="275" customFormat="1" ht="30">
      <c r="A130" s="256"/>
      <c r="B130" s="805">
        <f>PLANILHA_SINTÉTICA!B225</f>
        <v>89580</v>
      </c>
      <c r="C130" s="805" t="str">
        <f>PLANILHA_SINTÉTICA!C225</f>
        <v>TUBO PVC, SÉRIE R, ÁGUA PLUVIAL, DN 150 MM, FORNECIDO E INSTALADO EM CONDUTORES VERTICAIS DE ÁGUAS PLUVIAIS. AF_06/2022</v>
      </c>
      <c r="D130" s="805" t="str">
        <f>PLANILHA_SINTÉTICA!D225</f>
        <v>M</v>
      </c>
      <c r="E130" s="805">
        <f>PLANILHA_SINTÉTICA!E225</f>
        <v>32</v>
      </c>
      <c r="F130" s="332">
        <f>PLANILHA_SINTÉTICA!H225</f>
        <v>77.16</v>
      </c>
      <c r="G130" s="332">
        <f>PLANILHA_SINTÉTICA!K225</f>
        <v>2469.12</v>
      </c>
      <c r="H130" s="648">
        <f t="shared" si="4"/>
        <v>1435047.9326000006</v>
      </c>
      <c r="I130" s="824">
        <f t="shared" si="5"/>
        <v>1.4978956909643872E-3</v>
      </c>
      <c r="J130" s="824">
        <f t="shared" si="6"/>
        <v>0.8705741780751417</v>
      </c>
      <c r="K130" s="649" t="str">
        <f t="shared" si="7"/>
        <v>C</v>
      </c>
      <c r="L130" s="256" t="str">
        <f>PLANILHA_SINTÉTICA!A225</f>
        <v>7.19</v>
      </c>
      <c r="M130" s="273"/>
      <c r="N130" s="273"/>
      <c r="O130" s="273"/>
      <c r="P130" s="273"/>
      <c r="Q130" s="273"/>
      <c r="R130" s="273"/>
      <c r="S130" s="273"/>
      <c r="T130" s="273"/>
      <c r="U130" s="273"/>
      <c r="V130" s="273"/>
      <c r="W130" s="273"/>
      <c r="X130" s="273"/>
      <c r="Y130" s="273"/>
      <c r="Z130" s="273"/>
      <c r="AA130" s="273"/>
      <c r="AB130" s="273"/>
      <c r="AC130" s="273"/>
      <c r="AD130" s="273"/>
      <c r="AE130" s="273"/>
      <c r="AF130" s="273"/>
      <c r="AG130" s="273"/>
      <c r="AH130" s="273"/>
      <c r="AI130" s="273"/>
      <c r="AJ130" s="273"/>
      <c r="AK130" s="274"/>
      <c r="AL130" s="274"/>
    </row>
    <row r="131" spans="1:38" s="275" customFormat="1" ht="30">
      <c r="A131" s="256"/>
      <c r="B131" s="805" t="str">
        <f>PLANILHA_SINTÉTICA!B159</f>
        <v>COMP 020</v>
      </c>
      <c r="C131" s="805" t="str">
        <f>PLANILHA_SINTÉTICA!C159</f>
        <v>REMOÇÃO E SUBSTITUIÇÃO DE ADESIVO DE PORTA PADRÃO DETRAN EM PORTA BLINDEX CONFORME PROJETO</v>
      </c>
      <c r="D131" s="805" t="str">
        <f>PLANILHA_SINTÉTICA!D159</f>
        <v>UND.</v>
      </c>
      <c r="E131" s="805">
        <f>PLANILHA_SINTÉTICA!E159</f>
        <v>3</v>
      </c>
      <c r="F131" s="332">
        <f>PLANILHA_SINTÉTICA!H159</f>
        <v>819.67</v>
      </c>
      <c r="G131" s="332">
        <f>PLANILHA_SINTÉTICA!K159</f>
        <v>2459.0099999999998</v>
      </c>
      <c r="H131" s="648">
        <f t="shared" si="4"/>
        <v>1437506.9426000006</v>
      </c>
      <c r="I131" s="824">
        <f t="shared" si="5"/>
        <v>1.4917624429101614E-3</v>
      </c>
      <c r="J131" s="824">
        <f t="shared" si="6"/>
        <v>0.87206594051805186</v>
      </c>
      <c r="K131" s="649" t="str">
        <f t="shared" si="7"/>
        <v>C</v>
      </c>
      <c r="L131" s="256" t="str">
        <f>PLANILHA_SINTÉTICA!A159</f>
        <v>6.1.15</v>
      </c>
      <c r="M131" s="273"/>
      <c r="N131" s="273"/>
      <c r="O131" s="273"/>
      <c r="P131" s="273"/>
      <c r="Q131" s="273"/>
      <c r="R131" s="273"/>
      <c r="S131" s="273"/>
      <c r="T131" s="273"/>
      <c r="U131" s="273"/>
      <c r="V131" s="273"/>
      <c r="W131" s="273"/>
      <c r="X131" s="273"/>
      <c r="Y131" s="273"/>
      <c r="Z131" s="273"/>
      <c r="AA131" s="273"/>
      <c r="AB131" s="273"/>
      <c r="AC131" s="273"/>
      <c r="AD131" s="273"/>
      <c r="AE131" s="273"/>
      <c r="AF131" s="273"/>
      <c r="AG131" s="273"/>
      <c r="AH131" s="273"/>
      <c r="AI131" s="273"/>
      <c r="AJ131" s="273"/>
      <c r="AK131" s="274"/>
      <c r="AL131" s="274"/>
    </row>
    <row r="132" spans="1:38" s="275" customFormat="1" ht="30">
      <c r="A132" s="256"/>
      <c r="B132" s="805">
        <f>PLANILHA_SINTÉTICA!B171</f>
        <v>97633</v>
      </c>
      <c r="C132" s="805" t="str">
        <f>PLANILHA_SINTÉTICA!C171</f>
        <v>DEMOLIÇÃO DE REVESTIMENTO CERÂMICO, DE FORMA MANUAL, SEM REAPROVEITAMENTO. AF_12/2017</v>
      </c>
      <c r="D132" s="805" t="str">
        <f>PLANILHA_SINTÉTICA!D171</f>
        <v>M2</v>
      </c>
      <c r="E132" s="805">
        <f>PLANILHA_SINTÉTICA!E171</f>
        <v>96.9</v>
      </c>
      <c r="F132" s="332">
        <f>PLANILHA_SINTÉTICA!H171</f>
        <v>23.74</v>
      </c>
      <c r="G132" s="332">
        <f>PLANILHA_SINTÉTICA!K171</f>
        <v>2300.4059999999999</v>
      </c>
      <c r="H132" s="648">
        <f t="shared" si="4"/>
        <v>1439807.3486000006</v>
      </c>
      <c r="I132" s="824">
        <f t="shared" si="5"/>
        <v>1.3955450666102184E-3</v>
      </c>
      <c r="J132" s="824">
        <f t="shared" si="6"/>
        <v>0.87346148558466208</v>
      </c>
      <c r="K132" s="649" t="str">
        <f t="shared" si="7"/>
        <v>C</v>
      </c>
      <c r="L132" s="256" t="str">
        <f>PLANILHA_SINTÉTICA!A171</f>
        <v>6.2.1</v>
      </c>
      <c r="M132" s="273"/>
      <c r="N132" s="273"/>
      <c r="O132" s="273"/>
      <c r="P132" s="273"/>
      <c r="Q132" s="273"/>
      <c r="R132" s="273"/>
      <c r="S132" s="273"/>
      <c r="T132" s="273"/>
      <c r="U132" s="273"/>
      <c r="V132" s="273"/>
      <c r="W132" s="273"/>
      <c r="X132" s="273"/>
      <c r="Y132" s="273"/>
      <c r="Z132" s="273"/>
      <c r="AA132" s="273"/>
      <c r="AB132" s="273"/>
      <c r="AC132" s="273"/>
      <c r="AD132" s="273"/>
      <c r="AE132" s="273"/>
      <c r="AF132" s="273"/>
      <c r="AG132" s="273"/>
      <c r="AH132" s="273"/>
      <c r="AI132" s="273"/>
      <c r="AJ132" s="273"/>
      <c r="AK132" s="274"/>
      <c r="AL132" s="274"/>
    </row>
    <row r="133" spans="1:38" s="275" customFormat="1" ht="30">
      <c r="A133" s="256"/>
      <c r="B133" s="805" t="str">
        <f>PLANILHA_SINTÉTICA!B384</f>
        <v>COMP 096</v>
      </c>
      <c r="C133" s="805" t="str">
        <f>PLANILHA_SINTÉTICA!C384</f>
        <v>CONDULETE EM ALUMÍNIO, P/ ELETRODUTO ATÉ 1 1/2", COM TAMPA (MODELOS: T - X - TB - C - E - LB, LL - LR) - FORNECIMENTO E INSTALAÇÃO.</v>
      </c>
      <c r="D133" s="805" t="str">
        <f>PLANILHA_SINTÉTICA!D384</f>
        <v>UN</v>
      </c>
      <c r="E133" s="805">
        <f>PLANILHA_SINTÉTICA!E384</f>
        <v>45</v>
      </c>
      <c r="F133" s="332">
        <f>PLANILHA_SINTÉTICA!H384</f>
        <v>50.71</v>
      </c>
      <c r="G133" s="332">
        <f>PLANILHA_SINTÉTICA!K384</f>
        <v>2281.9499999999998</v>
      </c>
      <c r="H133" s="648">
        <f t="shared" si="4"/>
        <v>1442089.2986000006</v>
      </c>
      <c r="I133" s="824">
        <f t="shared" si="5"/>
        <v>1.3843487039901599E-3</v>
      </c>
      <c r="J133" s="824">
        <f t="shared" si="6"/>
        <v>0.87484583428865226</v>
      </c>
      <c r="K133" s="649" t="str">
        <f t="shared" si="7"/>
        <v>C</v>
      </c>
      <c r="L133" s="256" t="str">
        <f>PLANILHA_SINTÉTICA!A384</f>
        <v>9.4.14</v>
      </c>
      <c r="M133" s="273"/>
      <c r="N133" s="273"/>
      <c r="O133" s="273"/>
      <c r="P133" s="273"/>
      <c r="Q133" s="273"/>
      <c r="R133" s="273"/>
      <c r="S133" s="273"/>
      <c r="T133" s="273"/>
      <c r="U133" s="273"/>
      <c r="V133" s="273"/>
      <c r="W133" s="273"/>
      <c r="X133" s="273"/>
      <c r="Y133" s="273"/>
      <c r="Z133" s="273"/>
      <c r="AA133" s="273"/>
      <c r="AB133" s="273"/>
      <c r="AC133" s="273"/>
      <c r="AD133" s="273"/>
      <c r="AE133" s="273"/>
      <c r="AF133" s="273"/>
      <c r="AG133" s="273"/>
      <c r="AH133" s="273"/>
      <c r="AI133" s="273"/>
      <c r="AJ133" s="273"/>
      <c r="AK133" s="274"/>
      <c r="AL133" s="274"/>
    </row>
    <row r="134" spans="1:38" s="275" customFormat="1" ht="45">
      <c r="A134" s="256"/>
      <c r="B134" s="805">
        <f>PLANILHA_SINTÉTICA!B263</f>
        <v>97330</v>
      </c>
      <c r="C134" s="805" t="str">
        <f>PLANILHA_SINTÉTICA!C263</f>
        <v>TUBO EM COBRE FLEXÍVEL, DN 5/8", COM ISOLAMENTO, INSTALADO EM RAMAL DE ALIMENTAÇÃO DE AR CONDICIONADO COM CONDENSADORA INDIVIDUAL  FORNECIMENTO E INSTALAÇÃO. AF_12/2015</v>
      </c>
      <c r="D134" s="805" t="str">
        <f>PLANILHA_SINTÉTICA!D263</f>
        <v>M</v>
      </c>
      <c r="E134" s="805">
        <f>PLANILHA_SINTÉTICA!E263</f>
        <v>28.5</v>
      </c>
      <c r="F134" s="332">
        <f>PLANILHA_SINTÉTICA!H263</f>
        <v>78.62</v>
      </c>
      <c r="G134" s="332">
        <f>PLANILHA_SINTÉTICA!K263</f>
        <v>2240.67</v>
      </c>
      <c r="H134" s="648">
        <f t="shared" si="4"/>
        <v>1444329.9686000005</v>
      </c>
      <c r="I134" s="824">
        <f t="shared" si="5"/>
        <v>1.3593061243978315E-3</v>
      </c>
      <c r="J134" s="824">
        <f t="shared" si="6"/>
        <v>0.87620514041305009</v>
      </c>
      <c r="K134" s="649" t="str">
        <f t="shared" si="7"/>
        <v>C</v>
      </c>
      <c r="L134" s="256" t="str">
        <f>PLANILHA_SINTÉTICA!A263</f>
        <v>8.2.11</v>
      </c>
      <c r="M134" s="273"/>
      <c r="N134" s="273"/>
      <c r="O134" s="273"/>
      <c r="P134" s="273"/>
      <c r="Q134" s="273"/>
      <c r="R134" s="273"/>
      <c r="S134" s="273"/>
      <c r="T134" s="273"/>
      <c r="U134" s="273"/>
      <c r="V134" s="273"/>
      <c r="W134" s="273"/>
      <c r="X134" s="273"/>
      <c r="Y134" s="273"/>
      <c r="Z134" s="273"/>
      <c r="AA134" s="273"/>
      <c r="AB134" s="273"/>
      <c r="AC134" s="273"/>
      <c r="AD134" s="273"/>
      <c r="AE134" s="273"/>
      <c r="AF134" s="273"/>
      <c r="AG134" s="273"/>
      <c r="AH134" s="273"/>
      <c r="AI134" s="273"/>
      <c r="AJ134" s="273"/>
      <c r="AK134" s="274"/>
      <c r="AL134" s="274"/>
    </row>
    <row r="135" spans="1:38" s="275" customFormat="1" ht="30">
      <c r="A135" s="256"/>
      <c r="B135" s="805">
        <f>PLANILHA_SINTÉTICA!B381</f>
        <v>93008</v>
      </c>
      <c r="C135" s="805" t="str">
        <f>PLANILHA_SINTÉTICA!C381</f>
        <v>ELETRODUTO RÍGIDO ROSCÁVEL, PVC, DN 50 MM (1 1/2"), PARA REDE ENTERRADA DE DISTRIBUIÇÃO DE ENERGIA ELÉTRICA - FORNECIMENTO E INSTALAÇÃO. AF_12/2021</v>
      </c>
      <c r="D135" s="805" t="str">
        <f>PLANILHA_SINTÉTICA!D381</f>
        <v>M</v>
      </c>
      <c r="E135" s="805">
        <f>PLANILHA_SINTÉTICA!E381</f>
        <v>90</v>
      </c>
      <c r="F135" s="332">
        <f>PLANILHA_SINTÉTICA!H381</f>
        <v>24.81</v>
      </c>
      <c r="G135" s="332">
        <f>PLANILHA_SINTÉTICA!K381</f>
        <v>2232.9</v>
      </c>
      <c r="H135" s="648">
        <f t="shared" si="4"/>
        <v>1446562.8686000004</v>
      </c>
      <c r="I135" s="824">
        <f t="shared" si="5"/>
        <v>1.3545924411751476E-3</v>
      </c>
      <c r="J135" s="824">
        <f t="shared" si="6"/>
        <v>0.87755973285422528</v>
      </c>
      <c r="K135" s="649" t="str">
        <f t="shared" si="7"/>
        <v>C</v>
      </c>
      <c r="L135" s="256" t="str">
        <f>PLANILHA_SINTÉTICA!A381</f>
        <v>9.4.11</v>
      </c>
      <c r="M135" s="273"/>
      <c r="N135" s="273"/>
      <c r="O135" s="273"/>
      <c r="P135" s="273"/>
      <c r="Q135" s="273"/>
      <c r="R135" s="273"/>
      <c r="S135" s="273"/>
      <c r="T135" s="273"/>
      <c r="U135" s="273"/>
      <c r="V135" s="273"/>
      <c r="W135" s="273"/>
      <c r="X135" s="273"/>
      <c r="Y135" s="273"/>
      <c r="Z135" s="273"/>
      <c r="AA135" s="273"/>
      <c r="AB135" s="273"/>
      <c r="AC135" s="273"/>
      <c r="AD135" s="273"/>
      <c r="AE135" s="273"/>
      <c r="AF135" s="273"/>
      <c r="AG135" s="273"/>
      <c r="AH135" s="273"/>
      <c r="AI135" s="273"/>
      <c r="AJ135" s="273"/>
      <c r="AK135" s="274"/>
      <c r="AL135" s="274"/>
    </row>
    <row r="136" spans="1:38" s="275" customFormat="1" ht="30">
      <c r="A136" s="256"/>
      <c r="B136" s="805">
        <f>PLANILHA_SINTÉTICA!B163</f>
        <v>102163</v>
      </c>
      <c r="C136" s="805" t="str">
        <f>PLANILHA_SINTÉTICA!C163</f>
        <v>INSTALAÇÃO DE VIDRO LISO FUME, E = 4 MM, EM ESQUADRIA DE ALUMÍNIO OU PVC, FIXADO COM BAGUETE. AF_01/2021_PS</v>
      </c>
      <c r="D136" s="805" t="str">
        <f>PLANILHA_SINTÉTICA!D163</f>
        <v>M2</v>
      </c>
      <c r="E136" s="805">
        <f>PLANILHA_SINTÉTICA!E163</f>
        <v>5</v>
      </c>
      <c r="F136" s="332">
        <f>PLANILHA_SINTÉTICA!H163</f>
        <v>425.28999999999996</v>
      </c>
      <c r="G136" s="332">
        <f>PLANILHA_SINTÉTICA!K163</f>
        <v>2126.4499999999998</v>
      </c>
      <c r="H136" s="648">
        <f t="shared" si="4"/>
        <v>1448689.3186000003</v>
      </c>
      <c r="I136" s="824">
        <f t="shared" si="5"/>
        <v>1.2900143743727406E-3</v>
      </c>
      <c r="J136" s="824">
        <f t="shared" si="6"/>
        <v>0.87884974722859799</v>
      </c>
      <c r="K136" s="649" t="str">
        <f t="shared" si="7"/>
        <v>C</v>
      </c>
      <c r="L136" s="256" t="str">
        <f>PLANILHA_SINTÉTICA!A163</f>
        <v>6.1.19</v>
      </c>
      <c r="M136" s="273"/>
      <c r="N136" s="273"/>
      <c r="O136" s="273"/>
      <c r="P136" s="273"/>
      <c r="Q136" s="273"/>
      <c r="R136" s="273"/>
      <c r="S136" s="273"/>
      <c r="T136" s="273"/>
      <c r="U136" s="273"/>
      <c r="V136" s="273"/>
      <c r="W136" s="273"/>
      <c r="X136" s="273"/>
      <c r="Y136" s="273"/>
      <c r="Z136" s="273"/>
      <c r="AA136" s="273"/>
      <c r="AB136" s="273"/>
      <c r="AC136" s="273"/>
      <c r="AD136" s="273"/>
      <c r="AE136" s="273"/>
      <c r="AF136" s="273"/>
      <c r="AG136" s="273"/>
      <c r="AH136" s="273"/>
      <c r="AI136" s="273"/>
      <c r="AJ136" s="273"/>
      <c r="AK136" s="274"/>
      <c r="AL136" s="274"/>
    </row>
    <row r="137" spans="1:38" s="275" customFormat="1" ht="30">
      <c r="A137" s="256"/>
      <c r="B137" s="805">
        <f>PLANILHA_SINTÉTICA!B207</f>
        <v>97647</v>
      </c>
      <c r="C137" s="805" t="str">
        <f>PLANILHA_SINTÉTICA!C207</f>
        <v>REMOÇÃO DE TELHAS, DE FIBROCIMENTO, METÁLICA E CERÂMICA, DE FORMA MANUAL, SEM REAPROVEITAMENTO. AF_12/2017</v>
      </c>
      <c r="D137" s="805" t="str">
        <f>PLANILHA_SINTÉTICA!D207</f>
        <v>M2</v>
      </c>
      <c r="E137" s="805">
        <f>PLANILHA_SINTÉTICA!E207</f>
        <v>589</v>
      </c>
      <c r="F137" s="332">
        <f>PLANILHA_SINTÉTICA!H207</f>
        <v>3.6</v>
      </c>
      <c r="G137" s="332">
        <f>PLANILHA_SINTÉTICA!K207</f>
        <v>2120.4</v>
      </c>
      <c r="H137" s="648">
        <f t="shared" si="4"/>
        <v>1450809.7186000003</v>
      </c>
      <c r="I137" s="824">
        <f t="shared" si="5"/>
        <v>1.2863441319664038E-3</v>
      </c>
      <c r="J137" s="824">
        <f t="shared" si="6"/>
        <v>0.88013609136056437</v>
      </c>
      <c r="K137" s="649" t="str">
        <f t="shared" si="7"/>
        <v>C</v>
      </c>
      <c r="L137" s="256" t="str">
        <f>PLANILHA_SINTÉTICA!A207</f>
        <v>7.1</v>
      </c>
      <c r="M137" s="273"/>
      <c r="N137" s="273"/>
      <c r="O137" s="273"/>
      <c r="P137" s="273"/>
      <c r="Q137" s="273"/>
      <c r="R137" s="273"/>
      <c r="S137" s="273"/>
      <c r="T137" s="273"/>
      <c r="U137" s="273"/>
      <c r="V137" s="273"/>
      <c r="W137" s="273"/>
      <c r="X137" s="273"/>
      <c r="Y137" s="273"/>
      <c r="Z137" s="273"/>
      <c r="AA137" s="273"/>
      <c r="AB137" s="273"/>
      <c r="AC137" s="273"/>
      <c r="AD137" s="273"/>
      <c r="AE137" s="273"/>
      <c r="AF137" s="273"/>
      <c r="AG137" s="273"/>
      <c r="AH137" s="273"/>
      <c r="AI137" s="273"/>
      <c r="AJ137" s="273"/>
      <c r="AK137" s="274"/>
      <c r="AL137" s="274"/>
    </row>
    <row r="138" spans="1:38" s="275" customFormat="1" ht="60">
      <c r="A138" s="256"/>
      <c r="B138" s="805">
        <f>PLANILHA_SINTÉTICA!B21</f>
        <v>91790</v>
      </c>
      <c r="C138" s="805" t="str">
        <f>PLANILHA_SINTÉTICA!C21</f>
        <v>(COMPOSIÇÃO REPRESENTATIVA) DO SERVIÇO DE INSTALAÇÃO DE TUBOS DE PVC, SÉRIE R, ÁGUA PLUVIAL, DN 100 MM (INSTALADO EM RAMAL DE ENCAMINHAMENTO, OU CONDUTORES VERTICAIS), INCLUSIVE CONEXÕES, CORTES E FIXAÇÕES, PARA PRÉDIOS. AF_10/2015</v>
      </c>
      <c r="D138" s="805" t="str">
        <f>PLANILHA_SINTÉTICA!D21</f>
        <v>M</v>
      </c>
      <c r="E138" s="805">
        <f>PLANILHA_SINTÉTICA!E21</f>
        <v>32</v>
      </c>
      <c r="F138" s="332">
        <f>PLANILHA_SINTÉTICA!H21</f>
        <v>64.03</v>
      </c>
      <c r="G138" s="332">
        <f>PLANILHA_SINTÉTICA!K21</f>
        <v>2048.96</v>
      </c>
      <c r="H138" s="648">
        <f t="shared" si="4"/>
        <v>1452858.6786000002</v>
      </c>
      <c r="I138" s="824">
        <f t="shared" si="5"/>
        <v>1.2430049389897579E-3</v>
      </c>
      <c r="J138" s="824">
        <f t="shared" si="6"/>
        <v>0.88137909629955413</v>
      </c>
      <c r="K138" s="649" t="str">
        <f t="shared" si="7"/>
        <v>C</v>
      </c>
      <c r="L138" s="256" t="str">
        <f>PLANILHA_SINTÉTICA!A21</f>
        <v>2.7</v>
      </c>
      <c r="M138" s="273"/>
      <c r="N138" s="273"/>
      <c r="O138" s="273"/>
      <c r="P138" s="273"/>
      <c r="Q138" s="273"/>
      <c r="R138" s="273"/>
      <c r="S138" s="273"/>
      <c r="T138" s="273"/>
      <c r="U138" s="273"/>
      <c r="V138" s="273"/>
      <c r="W138" s="273"/>
      <c r="X138" s="273"/>
      <c r="Y138" s="273"/>
      <c r="Z138" s="273"/>
      <c r="AA138" s="273"/>
      <c r="AB138" s="273"/>
      <c r="AC138" s="273"/>
      <c r="AD138" s="273"/>
      <c r="AE138" s="273"/>
      <c r="AF138" s="273"/>
      <c r="AG138" s="273"/>
      <c r="AH138" s="273"/>
      <c r="AI138" s="273"/>
      <c r="AJ138" s="273"/>
      <c r="AK138" s="274"/>
      <c r="AL138" s="274"/>
    </row>
    <row r="139" spans="1:38" s="275" customFormat="1" ht="30">
      <c r="A139" s="256"/>
      <c r="B139" s="805" t="str">
        <f>PLANILHA_SINTÉTICA!B81</f>
        <v>COMP 058</v>
      </c>
      <c r="C139" s="805" t="str">
        <f>PLANILHA_SINTÉTICA!C81</f>
        <v>REMOÇÃO DE CHAPAS E PERFIS DE DRYWALL, DE FORMA MANUAL, COM REAPROVEITAMENTO.</v>
      </c>
      <c r="D139" s="805" t="str">
        <f>PLANILHA_SINTÉTICA!D81</f>
        <v>M2</v>
      </c>
      <c r="E139" s="805">
        <f>PLANILHA_SINTÉTICA!E81</f>
        <v>80.400000000000006</v>
      </c>
      <c r="F139" s="332">
        <f>PLANILHA_SINTÉTICA!H81</f>
        <v>25.23</v>
      </c>
      <c r="G139" s="332">
        <f>PLANILHA_SINTÉTICA!K81</f>
        <v>2028.4920000000002</v>
      </c>
      <c r="H139" s="648">
        <f t="shared" si="4"/>
        <v>1454887.1706000003</v>
      </c>
      <c r="I139" s="824">
        <f t="shared" si="5"/>
        <v>1.2305879932752286E-3</v>
      </c>
      <c r="J139" s="824">
        <f t="shared" si="6"/>
        <v>0.88260968429282938</v>
      </c>
      <c r="K139" s="649" t="str">
        <f t="shared" si="7"/>
        <v>C</v>
      </c>
      <c r="L139" s="256" t="str">
        <f>PLANILHA_SINTÉTICA!A81</f>
        <v>4.1.17</v>
      </c>
      <c r="M139" s="273"/>
      <c r="N139" s="273"/>
      <c r="O139" s="273"/>
      <c r="P139" s="273"/>
      <c r="Q139" s="273"/>
      <c r="R139" s="273"/>
      <c r="S139" s="273"/>
      <c r="T139" s="273"/>
      <c r="U139" s="273"/>
      <c r="V139" s="273"/>
      <c r="W139" s="273"/>
      <c r="X139" s="273"/>
      <c r="Y139" s="273"/>
      <c r="Z139" s="273"/>
      <c r="AA139" s="273"/>
      <c r="AB139" s="273"/>
      <c r="AC139" s="273"/>
      <c r="AD139" s="273"/>
      <c r="AE139" s="273"/>
      <c r="AF139" s="273"/>
      <c r="AG139" s="273"/>
      <c r="AH139" s="273"/>
      <c r="AI139" s="273"/>
      <c r="AJ139" s="273"/>
      <c r="AK139" s="274"/>
      <c r="AL139" s="274"/>
    </row>
    <row r="140" spans="1:38" s="275" customFormat="1" ht="30">
      <c r="A140" s="256"/>
      <c r="B140" s="805" t="str">
        <f>PLANILHA_SINTÉTICA!B268</f>
        <v>COMP 053</v>
      </c>
      <c r="C140" s="805" t="str">
        <f>PLANILHA_SINTÉTICA!C268</f>
        <v>BOMBA DE DRENO PARA AR-CONDICIONADO ATE 24.000 BTUS (FORNECIMENTO E INSTALAÇÃO).</v>
      </c>
      <c r="D140" s="805" t="str">
        <f>PLANILHA_SINTÉTICA!D268</f>
        <v>UNID.</v>
      </c>
      <c r="E140" s="805">
        <f>PLANILHA_SINTÉTICA!E268</f>
        <v>6</v>
      </c>
      <c r="F140" s="332">
        <f>PLANILHA_SINTÉTICA!H268</f>
        <v>336.69</v>
      </c>
      <c r="G140" s="332">
        <f>PLANILHA_SINTÉTICA!K268</f>
        <v>2020.1399999999999</v>
      </c>
      <c r="H140" s="648">
        <f t="shared" ref="H140:H203" si="8">IFERROR(IF((ISTEXT(H139))=TRUE,G140,G140+H139),"")</f>
        <v>1456907.3106000002</v>
      </c>
      <c r="I140" s="824">
        <f t="shared" ref="I140:I203" si="9">IFERROR(G140/(SUM(G:G)),"")</f>
        <v>1.2255212387995713E-3</v>
      </c>
      <c r="J140" s="824">
        <f t="shared" ref="J140:J203" si="10">IFERROR(IF((ISTEXT(J139))=TRUE,I140,I140+J139),"")</f>
        <v>0.88383520553162898</v>
      </c>
      <c r="K140" s="649" t="str">
        <f t="shared" ref="K140:K203" si="11">IFERROR(IF((J140-I140)&lt;0.5,"A",IF((J140-I140)&lt;0.8,"B","C")),"")</f>
        <v>C</v>
      </c>
      <c r="L140" s="256" t="str">
        <f>PLANILHA_SINTÉTICA!A268</f>
        <v>8.2.16</v>
      </c>
      <c r="M140" s="273"/>
      <c r="N140" s="273"/>
      <c r="O140" s="273"/>
      <c r="P140" s="273"/>
      <c r="Q140" s="273"/>
      <c r="R140" s="273"/>
      <c r="S140" s="273"/>
      <c r="T140" s="273"/>
      <c r="U140" s="273"/>
      <c r="V140" s="273"/>
      <c r="W140" s="273"/>
      <c r="X140" s="273"/>
      <c r="Y140" s="273"/>
      <c r="Z140" s="273"/>
      <c r="AA140" s="273"/>
      <c r="AB140" s="273"/>
      <c r="AC140" s="273"/>
      <c r="AD140" s="273"/>
      <c r="AE140" s="273"/>
      <c r="AF140" s="273"/>
      <c r="AG140" s="273"/>
      <c r="AH140" s="273"/>
      <c r="AI140" s="273"/>
      <c r="AJ140" s="273"/>
      <c r="AK140" s="274"/>
      <c r="AL140" s="274"/>
    </row>
    <row r="141" spans="1:38" s="275" customFormat="1" ht="30">
      <c r="A141" s="256"/>
      <c r="B141" s="805" t="str">
        <f>PLANILHA_SINTÉTICA!B233</f>
        <v>COMP 089</v>
      </c>
      <c r="C141" s="805" t="str">
        <f>PLANILHA_SINTÉTICA!C233</f>
        <v>MOTOR PARA PORTÃO DESLIZANTE BITURBO, 800KG, ABERTURA RÁPIDA COM CONTROLE, COM BASE DE FIXAÇÃO- FORNECIMENTO E INSTALAÇÃO</v>
      </c>
      <c r="D141" s="805" t="str">
        <f>PLANILHA_SINTÉTICA!D233</f>
        <v>UN</v>
      </c>
      <c r="E141" s="805">
        <f>PLANILHA_SINTÉTICA!E233</f>
        <v>2</v>
      </c>
      <c r="F141" s="332">
        <f>PLANILHA_SINTÉTICA!H233</f>
        <v>1008.8</v>
      </c>
      <c r="G141" s="332">
        <f>PLANILHA_SINTÉTICA!K233</f>
        <v>2017.6</v>
      </c>
      <c r="H141" s="648">
        <f t="shared" si="8"/>
        <v>1458924.9106000003</v>
      </c>
      <c r="I141" s="824">
        <f t="shared" si="9"/>
        <v>1.2239803436405472E-3</v>
      </c>
      <c r="J141" s="824">
        <f t="shared" si="10"/>
        <v>0.88505918587526955</v>
      </c>
      <c r="K141" s="649" t="str">
        <f t="shared" si="11"/>
        <v>C</v>
      </c>
      <c r="L141" s="256" t="str">
        <f>PLANILHA_SINTÉTICA!A233</f>
        <v>7.27</v>
      </c>
      <c r="M141" s="273"/>
      <c r="N141" s="273"/>
      <c r="O141" s="273"/>
      <c r="P141" s="273"/>
      <c r="Q141" s="273"/>
      <c r="R141" s="273"/>
      <c r="S141" s="273"/>
      <c r="T141" s="273"/>
      <c r="U141" s="273"/>
      <c r="V141" s="273"/>
      <c r="W141" s="273"/>
      <c r="X141" s="273"/>
      <c r="Y141" s="273"/>
      <c r="Z141" s="273"/>
      <c r="AA141" s="273"/>
      <c r="AB141" s="273"/>
      <c r="AC141" s="273"/>
      <c r="AD141" s="273"/>
      <c r="AE141" s="273"/>
      <c r="AF141" s="273"/>
      <c r="AG141" s="273"/>
      <c r="AH141" s="273"/>
      <c r="AI141" s="273"/>
      <c r="AJ141" s="273"/>
      <c r="AK141" s="274"/>
      <c r="AL141" s="274"/>
    </row>
    <row r="142" spans="1:38" s="275" customFormat="1">
      <c r="A142" s="256"/>
      <c r="B142" s="805">
        <f>PLANILHA_SINTÉTICA!B503</f>
        <v>88485</v>
      </c>
      <c r="C142" s="805" t="str">
        <f>PLANILHA_SINTÉTICA!C503</f>
        <v>APLICAÇÃO DE FUNDO SELADOR ACRÍLICO EM PAREDES, UMA DEMÃO. AF_06/2014</v>
      </c>
      <c r="D142" s="805" t="str">
        <f>PLANILHA_SINTÉTICA!D503</f>
        <v>M2</v>
      </c>
      <c r="E142" s="805">
        <f>PLANILHA_SINTÉTICA!E503</f>
        <v>648</v>
      </c>
      <c r="F142" s="332">
        <f>PLANILHA_SINTÉTICA!H503</f>
        <v>3.11</v>
      </c>
      <c r="G142" s="332">
        <f>PLANILHA_SINTÉTICA!K503</f>
        <v>2015.28</v>
      </c>
      <c r="H142" s="648">
        <f t="shared" si="8"/>
        <v>1460940.1906000003</v>
      </c>
      <c r="I142" s="824">
        <f t="shared" si="9"/>
        <v>1.2225729118417535E-3</v>
      </c>
      <c r="J142" s="824">
        <f t="shared" si="10"/>
        <v>0.88628175878711135</v>
      </c>
      <c r="K142" s="649" t="str">
        <f t="shared" si="11"/>
        <v>C</v>
      </c>
      <c r="L142" s="256" t="str">
        <f>PLANILHA_SINTÉTICA!A503</f>
        <v>11.4.2</v>
      </c>
      <c r="M142" s="273"/>
      <c r="N142" s="273"/>
      <c r="O142" s="273"/>
      <c r="P142" s="273"/>
      <c r="Q142" s="273"/>
      <c r="R142" s="273"/>
      <c r="S142" s="273"/>
      <c r="T142" s="273"/>
      <c r="U142" s="273"/>
      <c r="V142" s="273"/>
      <c r="W142" s="273"/>
      <c r="X142" s="273"/>
      <c r="Y142" s="273"/>
      <c r="Z142" s="273"/>
      <c r="AA142" s="273"/>
      <c r="AB142" s="273"/>
      <c r="AC142" s="273"/>
      <c r="AD142" s="273"/>
      <c r="AE142" s="273"/>
      <c r="AF142" s="273"/>
      <c r="AG142" s="273"/>
      <c r="AH142" s="273"/>
      <c r="AI142" s="273"/>
      <c r="AJ142" s="273"/>
      <c r="AK142" s="274"/>
      <c r="AL142" s="274"/>
    </row>
    <row r="143" spans="1:38" s="275" customFormat="1" ht="45">
      <c r="A143" s="256"/>
      <c r="B143" s="805">
        <f>PLANILHA_SINTÉTICA!B142</f>
        <v>102264</v>
      </c>
      <c r="C143" s="805" t="str">
        <f>PLANILHA_SINTÉTICA!C142</f>
        <v>TUBO DE PVC BRANCO PARA REDE COLETORA DE ESGOTO CONDOMINIAL DE PAREDE MACIÇA, DN 100 MM, JUNTA ELÁSTICA - FORNECIMENTO E ASSENTAMENTO. AF_01/2021</v>
      </c>
      <c r="D143" s="805" t="str">
        <f>PLANILHA_SINTÉTICA!D142</f>
        <v>M</v>
      </c>
      <c r="E143" s="805">
        <f>PLANILHA_SINTÉTICA!E142</f>
        <v>90</v>
      </c>
      <c r="F143" s="332">
        <f>PLANILHA_SINTÉTICA!H142</f>
        <v>22.37</v>
      </c>
      <c r="G143" s="332">
        <f>PLANILHA_SINTÉTICA!K142</f>
        <v>2013.3000000000002</v>
      </c>
      <c r="H143" s="648">
        <f t="shared" si="8"/>
        <v>1462953.4906000004</v>
      </c>
      <c r="I143" s="824">
        <f t="shared" si="9"/>
        <v>1.2213717415996798E-3</v>
      </c>
      <c r="J143" s="824">
        <f t="shared" si="10"/>
        <v>0.88750313052871099</v>
      </c>
      <c r="K143" s="649" t="str">
        <f t="shared" si="11"/>
        <v>C</v>
      </c>
      <c r="L143" s="256" t="str">
        <f>PLANILHA_SINTÉTICA!A142</f>
        <v>5.19</v>
      </c>
      <c r="M143" s="273"/>
      <c r="N143" s="273"/>
      <c r="O143" s="273"/>
      <c r="P143" s="273"/>
      <c r="Q143" s="273"/>
      <c r="R143" s="273"/>
      <c r="S143" s="273"/>
      <c r="T143" s="273"/>
      <c r="U143" s="273"/>
      <c r="V143" s="273"/>
      <c r="W143" s="273"/>
      <c r="X143" s="273"/>
      <c r="Y143" s="273"/>
      <c r="Z143" s="273"/>
      <c r="AA143" s="273"/>
      <c r="AB143" s="273"/>
      <c r="AC143" s="273"/>
      <c r="AD143" s="273"/>
      <c r="AE143" s="273"/>
      <c r="AF143" s="273"/>
      <c r="AG143" s="273"/>
      <c r="AH143" s="273"/>
      <c r="AI143" s="273"/>
      <c r="AJ143" s="273"/>
      <c r="AK143" s="274"/>
      <c r="AL143" s="274"/>
    </row>
    <row r="144" spans="1:38" s="275" customFormat="1" ht="30">
      <c r="A144" s="256"/>
      <c r="B144" s="805">
        <f>PLANILHA_SINTÉTICA!B376</f>
        <v>91872</v>
      </c>
      <c r="C144" s="805" t="str">
        <f>PLANILHA_SINTÉTICA!C376</f>
        <v>ELETRODUTO RÍGIDO ROSCÁVEL, PVC, DN 32 MM (1"), PARA CIRCUITOS TERMINAIS, INSTALADO EM PAREDE - FORNECIMENTO E INSTALAÇÃO. AF_12/2015</v>
      </c>
      <c r="D144" s="805" t="str">
        <f>PLANILHA_SINTÉTICA!D376</f>
        <v>M</v>
      </c>
      <c r="E144" s="805">
        <f>PLANILHA_SINTÉTICA!E376</f>
        <v>90</v>
      </c>
      <c r="F144" s="332">
        <f>PLANILHA_SINTÉTICA!H376</f>
        <v>22.310000000000002</v>
      </c>
      <c r="G144" s="332">
        <f>PLANILHA_SINTÉTICA!K376</f>
        <v>2007.9</v>
      </c>
      <c r="H144" s="648">
        <f t="shared" si="8"/>
        <v>1464961.3906000003</v>
      </c>
      <c r="I144" s="824">
        <f t="shared" si="9"/>
        <v>1.2180958227576599E-3</v>
      </c>
      <c r="J144" s="824">
        <f t="shared" si="10"/>
        <v>0.88872122635146866</v>
      </c>
      <c r="K144" s="649" t="str">
        <f t="shared" si="11"/>
        <v>C</v>
      </c>
      <c r="L144" s="256" t="str">
        <f>PLANILHA_SINTÉTICA!A376</f>
        <v>9.4.6</v>
      </c>
      <c r="M144" s="273"/>
      <c r="N144" s="273"/>
      <c r="O144" s="273"/>
      <c r="P144" s="273"/>
      <c r="Q144" s="273"/>
      <c r="R144" s="273"/>
      <c r="S144" s="273"/>
      <c r="T144" s="273"/>
      <c r="U144" s="273"/>
      <c r="V144" s="273"/>
      <c r="W144" s="273"/>
      <c r="X144" s="273"/>
      <c r="Y144" s="273"/>
      <c r="Z144" s="273"/>
      <c r="AA144" s="273"/>
      <c r="AB144" s="273"/>
      <c r="AC144" s="273"/>
      <c r="AD144" s="273"/>
      <c r="AE144" s="273"/>
      <c r="AF144" s="273"/>
      <c r="AG144" s="273"/>
      <c r="AH144" s="273"/>
      <c r="AI144" s="273"/>
      <c r="AJ144" s="273"/>
      <c r="AK144" s="274"/>
      <c r="AL144" s="274"/>
    </row>
    <row r="145" spans="1:38" s="275" customFormat="1">
      <c r="A145" s="256"/>
      <c r="B145" s="805">
        <f>PLANILHA_SINTÉTICA!B418</f>
        <v>90439</v>
      </c>
      <c r="C145" s="805" t="str">
        <f>PLANILHA_SINTÉTICA!C418</f>
        <v>FURO EM CONCRETO PARA DIÂMETROS MENORES OU IGUAIS A 40 MM. AF_05/2015</v>
      </c>
      <c r="D145" s="805" t="str">
        <f>PLANILHA_SINTÉTICA!D418</f>
        <v>UN</v>
      </c>
      <c r="E145" s="805">
        <f>PLANILHA_SINTÉTICA!E418</f>
        <v>29</v>
      </c>
      <c r="F145" s="332">
        <f>PLANILHA_SINTÉTICA!H418</f>
        <v>67.58</v>
      </c>
      <c r="G145" s="332">
        <f>PLANILHA_SINTÉTICA!K418</f>
        <v>1959.82</v>
      </c>
      <c r="H145" s="648">
        <f t="shared" si="8"/>
        <v>1466921.2106000003</v>
      </c>
      <c r="I145" s="824">
        <f t="shared" si="9"/>
        <v>1.1889280120309363E-3</v>
      </c>
      <c r="J145" s="824">
        <f t="shared" si="10"/>
        <v>0.88991015436349963</v>
      </c>
      <c r="K145" s="649" t="str">
        <f t="shared" si="11"/>
        <v>C</v>
      </c>
      <c r="L145" s="256" t="str">
        <f>PLANILHA_SINTÉTICA!A418</f>
        <v>9.5.10</v>
      </c>
      <c r="M145" s="273"/>
      <c r="N145" s="273"/>
      <c r="O145" s="273"/>
      <c r="P145" s="273"/>
      <c r="Q145" s="273"/>
      <c r="R145" s="273"/>
      <c r="S145" s="273"/>
      <c r="T145" s="273"/>
      <c r="U145" s="273"/>
      <c r="V145" s="273"/>
      <c r="W145" s="273"/>
      <c r="X145" s="273"/>
      <c r="Y145" s="273"/>
      <c r="Z145" s="273"/>
      <c r="AA145" s="273"/>
      <c r="AB145" s="273"/>
      <c r="AC145" s="273"/>
      <c r="AD145" s="273"/>
      <c r="AE145" s="273"/>
      <c r="AF145" s="273"/>
      <c r="AG145" s="273"/>
      <c r="AH145" s="273"/>
      <c r="AI145" s="273"/>
      <c r="AJ145" s="273"/>
      <c r="AK145" s="274"/>
      <c r="AL145" s="274"/>
    </row>
    <row r="146" spans="1:38" s="275" customFormat="1" ht="30">
      <c r="A146" s="256"/>
      <c r="B146" s="805" t="str">
        <f>PLANILHA_SINTÉTICA!B437</f>
        <v>COMP 079</v>
      </c>
      <c r="C146" s="805" t="str">
        <f>PLANILHA_SINTÉTICA!C437</f>
        <v>TOMADAS/LÓGICA E CANALETAS PARA ESTAÇÕES PROVA ELETRONICA 7 MESAS - FORNECIMENTO E INSTALAÇÃO</v>
      </c>
      <c r="D146" s="805" t="str">
        <f>PLANILHA_SINTÉTICA!D437</f>
        <v>CJ</v>
      </c>
      <c r="E146" s="805">
        <f>PLANILHA_SINTÉTICA!E437</f>
        <v>1</v>
      </c>
      <c r="F146" s="332">
        <f>PLANILHA_SINTÉTICA!H437</f>
        <v>1928.3799999999999</v>
      </c>
      <c r="G146" s="332">
        <f>PLANILHA_SINTÉTICA!K437</f>
        <v>1928.3799999999999</v>
      </c>
      <c r="H146" s="648">
        <f t="shared" si="8"/>
        <v>1468849.5906000002</v>
      </c>
      <c r="I146" s="824">
        <f t="shared" si="9"/>
        <v>1.1698548845507327E-3</v>
      </c>
      <c r="J146" s="824">
        <f t="shared" si="10"/>
        <v>0.89108000924805031</v>
      </c>
      <c r="K146" s="649" t="str">
        <f t="shared" si="11"/>
        <v>C</v>
      </c>
      <c r="L146" s="256" t="str">
        <f>PLANILHA_SINTÉTICA!A437</f>
        <v>9.5.29</v>
      </c>
      <c r="M146" s="273"/>
      <c r="N146" s="273"/>
      <c r="O146" s="273"/>
      <c r="P146" s="273"/>
      <c r="Q146" s="273"/>
      <c r="R146" s="273"/>
      <c r="S146" s="273"/>
      <c r="T146" s="273"/>
      <c r="U146" s="273"/>
      <c r="V146" s="273"/>
      <c r="W146" s="273"/>
      <c r="X146" s="273"/>
      <c r="Y146" s="273"/>
      <c r="Z146" s="273"/>
      <c r="AA146" s="273"/>
      <c r="AB146" s="273"/>
      <c r="AC146" s="273"/>
      <c r="AD146" s="273"/>
      <c r="AE146" s="273"/>
      <c r="AF146" s="273"/>
      <c r="AG146" s="273"/>
      <c r="AH146" s="273"/>
      <c r="AI146" s="273"/>
      <c r="AJ146" s="273"/>
      <c r="AK146" s="274"/>
      <c r="AL146" s="274"/>
    </row>
    <row r="147" spans="1:38" s="275" customFormat="1" ht="30">
      <c r="A147" s="256"/>
      <c r="B147" s="805">
        <f>PLANILHA_SINTÉTICA!B156</f>
        <v>88650</v>
      </c>
      <c r="C147" s="805" t="str">
        <f>PLANILHA_SINTÉTICA!C156</f>
        <v>RODAPÉ CERÂMICO DE 7CM DE ALTURA COM PLACAS TIPO ESMALTADA EXTRA DE DIMENSÕES 60X60CM. AF_06/2014</v>
      </c>
      <c r="D147" s="805" t="str">
        <f>PLANILHA_SINTÉTICA!D156</f>
        <v>M</v>
      </c>
      <c r="E147" s="805">
        <f>PLANILHA_SINTÉTICA!E156</f>
        <v>128.11000000000001</v>
      </c>
      <c r="F147" s="332">
        <f>PLANILHA_SINTÉTICA!H156</f>
        <v>14.89</v>
      </c>
      <c r="G147" s="332">
        <f>PLANILHA_SINTÉTICA!K156</f>
        <v>1907.5579000000002</v>
      </c>
      <c r="H147" s="648">
        <f t="shared" si="8"/>
        <v>1470757.1485000001</v>
      </c>
      <c r="I147" s="824">
        <f t="shared" si="9"/>
        <v>1.1572231234913961E-3</v>
      </c>
      <c r="J147" s="824">
        <f t="shared" si="10"/>
        <v>0.89223723237154173</v>
      </c>
      <c r="K147" s="649" t="str">
        <f t="shared" si="11"/>
        <v>C</v>
      </c>
      <c r="L147" s="256" t="str">
        <f>PLANILHA_SINTÉTICA!A156</f>
        <v>6.1.12</v>
      </c>
      <c r="M147" s="273"/>
      <c r="N147" s="273"/>
      <c r="O147" s="273"/>
      <c r="P147" s="273"/>
      <c r="Q147" s="273"/>
      <c r="R147" s="273"/>
      <c r="S147" s="273"/>
      <c r="T147" s="273"/>
      <c r="U147" s="273"/>
      <c r="V147" s="273"/>
      <c r="W147" s="273"/>
      <c r="X147" s="273"/>
      <c r="Y147" s="273"/>
      <c r="Z147" s="273"/>
      <c r="AA147" s="273"/>
      <c r="AB147" s="273"/>
      <c r="AC147" s="273"/>
      <c r="AD147" s="273"/>
      <c r="AE147" s="273"/>
      <c r="AF147" s="273"/>
      <c r="AG147" s="273"/>
      <c r="AH147" s="273"/>
      <c r="AI147" s="273"/>
      <c r="AJ147" s="273"/>
      <c r="AK147" s="274"/>
      <c r="AL147" s="274"/>
    </row>
    <row r="148" spans="1:38" s="275" customFormat="1" ht="30">
      <c r="A148" s="256"/>
      <c r="B148" s="805" t="str">
        <f>PLANILHA_SINTÉTICA!B202</f>
        <v>COMP 087</v>
      </c>
      <c r="C148" s="805" t="str">
        <f>PLANILHA_SINTÉTICA!C202</f>
        <v>EXAUSTOR COMERCIAL 30 CM, 1/4 CV, 1695 RPM, 1200M³/H, 127/220V VENTI-DELTA OU SIMILAR - FORNECIMENTO E INSTALAÇÃO</v>
      </c>
      <c r="D148" s="805" t="str">
        <f>PLANILHA_SINTÉTICA!D202</f>
        <v>UN</v>
      </c>
      <c r="E148" s="805">
        <f>PLANILHA_SINTÉTICA!E202</f>
        <v>4</v>
      </c>
      <c r="F148" s="332">
        <f>PLANILHA_SINTÉTICA!H202</f>
        <v>475.52000000000004</v>
      </c>
      <c r="G148" s="332">
        <f>PLANILHA_SINTÉTICA!K202</f>
        <v>1902.0800000000002</v>
      </c>
      <c r="H148" s="648">
        <f t="shared" si="8"/>
        <v>1472659.2285000002</v>
      </c>
      <c r="I148" s="824">
        <f t="shared" si="9"/>
        <v>1.153899946486822E-3</v>
      </c>
      <c r="J148" s="824">
        <f t="shared" si="10"/>
        <v>0.89339113231802858</v>
      </c>
      <c r="K148" s="649" t="str">
        <f t="shared" si="11"/>
        <v>C</v>
      </c>
      <c r="L148" s="256" t="str">
        <f>PLANILHA_SINTÉTICA!A202</f>
        <v>6.2.32</v>
      </c>
      <c r="M148" s="273"/>
      <c r="N148" s="273"/>
      <c r="O148" s="273"/>
      <c r="P148" s="273"/>
      <c r="Q148" s="273"/>
      <c r="R148" s="273"/>
      <c r="S148" s="273"/>
      <c r="T148" s="273"/>
      <c r="U148" s="273"/>
      <c r="V148" s="273"/>
      <c r="W148" s="273"/>
      <c r="X148" s="273"/>
      <c r="Y148" s="273"/>
      <c r="Z148" s="273"/>
      <c r="AA148" s="273"/>
      <c r="AB148" s="273"/>
      <c r="AC148" s="273"/>
      <c r="AD148" s="273"/>
      <c r="AE148" s="273"/>
      <c r="AF148" s="273"/>
      <c r="AG148" s="273"/>
      <c r="AH148" s="273"/>
      <c r="AI148" s="273"/>
      <c r="AJ148" s="273"/>
      <c r="AK148" s="274"/>
      <c r="AL148" s="274"/>
    </row>
    <row r="149" spans="1:38" s="275" customFormat="1" ht="30">
      <c r="A149" s="256"/>
      <c r="B149" s="805">
        <f>PLANILHA_SINTÉTICA!B460</f>
        <v>93009</v>
      </c>
      <c r="C149" s="805" t="str">
        <f>PLANILHA_SINTÉTICA!C460</f>
        <v>ELETRODUTO RÍGIDO ROSCÁVEL, PVC, DN 60 MM (2"), PARA REDE ENTERRADA DE DISTRIBUIÇÃO DE ENERGIA ELÉTRICA - FORNECIMENTO E INSTALAÇÃO. AF_12/2021</v>
      </c>
      <c r="D149" s="805" t="str">
        <f>PLANILHA_SINTÉTICA!D460</f>
        <v>M</v>
      </c>
      <c r="E149" s="805">
        <f>PLANILHA_SINTÉTICA!E460</f>
        <v>50</v>
      </c>
      <c r="F149" s="332">
        <f>PLANILHA_SINTÉTICA!H460</f>
        <v>37.650000000000006</v>
      </c>
      <c r="G149" s="332">
        <f>PLANILHA_SINTÉTICA!K460</f>
        <v>1882.5000000000002</v>
      </c>
      <c r="H149" s="648">
        <f t="shared" si="8"/>
        <v>1474541.7285000002</v>
      </c>
      <c r="I149" s="824">
        <f t="shared" si="9"/>
        <v>1.1420217074263137E-3</v>
      </c>
      <c r="J149" s="824">
        <f t="shared" si="10"/>
        <v>0.89453315402545486</v>
      </c>
      <c r="K149" s="649" t="str">
        <f t="shared" si="11"/>
        <v>C</v>
      </c>
      <c r="L149" s="256" t="str">
        <f>PLANILHA_SINTÉTICA!A460</f>
        <v>9.6.19</v>
      </c>
      <c r="M149" s="273"/>
      <c r="N149" s="273"/>
      <c r="O149" s="273"/>
      <c r="P149" s="273"/>
      <c r="Q149" s="273"/>
      <c r="R149" s="273"/>
      <c r="S149" s="273"/>
      <c r="T149" s="273"/>
      <c r="U149" s="273"/>
      <c r="V149" s="273"/>
      <c r="W149" s="273"/>
      <c r="X149" s="273"/>
      <c r="Y149" s="273"/>
      <c r="Z149" s="273"/>
      <c r="AA149" s="273"/>
      <c r="AB149" s="273"/>
      <c r="AC149" s="273"/>
      <c r="AD149" s="273"/>
      <c r="AE149" s="273"/>
      <c r="AF149" s="273"/>
      <c r="AG149" s="273"/>
      <c r="AH149" s="273"/>
      <c r="AI149" s="273"/>
      <c r="AJ149" s="273"/>
      <c r="AK149" s="274"/>
      <c r="AL149" s="274"/>
    </row>
    <row r="150" spans="1:38" s="275" customFormat="1" ht="30">
      <c r="A150" s="256"/>
      <c r="B150" s="805">
        <f>PLANILHA_SINTÉTICA!B340</f>
        <v>91929</v>
      </c>
      <c r="C150" s="805" t="str">
        <f>PLANILHA_SINTÉTICA!C340</f>
        <v>CABO DE COBRE FLEXÍVEL ISOLADO, 4 MM², ANTI-CHAMA 0,6/1,0 KV, PARA CIRCUITOS TERMINAIS - FORNECIMENTO E INSTALAÇÃO. AF_12/2015</v>
      </c>
      <c r="D150" s="805" t="str">
        <f>PLANILHA_SINTÉTICA!D340</f>
        <v>M</v>
      </c>
      <c r="E150" s="805">
        <f>PLANILHA_SINTÉTICA!E340</f>
        <v>270</v>
      </c>
      <c r="F150" s="332">
        <f>PLANILHA_SINTÉTICA!H340</f>
        <v>6.8900000000000006</v>
      </c>
      <c r="G150" s="332">
        <f>PLANILHA_SINTÉTICA!K340</f>
        <v>1860.3000000000002</v>
      </c>
      <c r="H150" s="648">
        <f t="shared" si="8"/>
        <v>1476402.0285000002</v>
      </c>
      <c r="I150" s="824">
        <f t="shared" si="9"/>
        <v>1.1285540410757881E-3</v>
      </c>
      <c r="J150" s="824">
        <f t="shared" si="10"/>
        <v>0.89566170806653067</v>
      </c>
      <c r="K150" s="649" t="str">
        <f t="shared" si="11"/>
        <v>C</v>
      </c>
      <c r="L150" s="256" t="str">
        <f>PLANILHA_SINTÉTICA!A340</f>
        <v>9.2.16</v>
      </c>
      <c r="M150" s="273"/>
      <c r="N150" s="273"/>
      <c r="O150" s="273"/>
      <c r="P150" s="273"/>
      <c r="Q150" s="273"/>
      <c r="R150" s="273"/>
      <c r="S150" s="273"/>
      <c r="T150" s="273"/>
      <c r="U150" s="273"/>
      <c r="V150" s="273"/>
      <c r="W150" s="273"/>
      <c r="X150" s="273"/>
      <c r="Y150" s="273"/>
      <c r="Z150" s="273"/>
      <c r="AA150" s="273"/>
      <c r="AB150" s="273"/>
      <c r="AC150" s="273"/>
      <c r="AD150" s="273"/>
      <c r="AE150" s="273"/>
      <c r="AF150" s="273"/>
      <c r="AG150" s="273"/>
      <c r="AH150" s="273"/>
      <c r="AI150" s="273"/>
      <c r="AJ150" s="273"/>
      <c r="AK150" s="274"/>
      <c r="AL150" s="274"/>
    </row>
    <row r="151" spans="1:38" s="275" customFormat="1" ht="30">
      <c r="A151" s="256"/>
      <c r="B151" s="805">
        <f>PLANILHA_SINTÉTICA!B153</f>
        <v>97631</v>
      </c>
      <c r="C151" s="805" t="str">
        <f>PLANILHA_SINTÉTICA!C153</f>
        <v>DEMOLIÇÃO DE ARGAMASSAS, DE FORMA MANUAL, SEM REAPROVEITAMENTO. AF_12/2017</v>
      </c>
      <c r="D151" s="805" t="str">
        <f>PLANILHA_SINTÉTICA!D153</f>
        <v>M2</v>
      </c>
      <c r="E151" s="805">
        <f>PLANILHA_SINTÉTICA!E153</f>
        <v>530.1</v>
      </c>
      <c r="F151" s="332">
        <f>PLANILHA_SINTÉTICA!H153</f>
        <v>3.48</v>
      </c>
      <c r="G151" s="332">
        <f>PLANILHA_SINTÉTICA!K153</f>
        <v>1844.748</v>
      </c>
      <c r="H151" s="648">
        <f t="shared" si="8"/>
        <v>1478246.7765000002</v>
      </c>
      <c r="I151" s="824">
        <f t="shared" si="9"/>
        <v>1.1191193948107713E-3</v>
      </c>
      <c r="J151" s="824">
        <f t="shared" si="10"/>
        <v>0.89678082746134147</v>
      </c>
      <c r="K151" s="649" t="str">
        <f t="shared" si="11"/>
        <v>C</v>
      </c>
      <c r="L151" s="256" t="str">
        <f>PLANILHA_SINTÉTICA!A153</f>
        <v>6.1.9</v>
      </c>
      <c r="M151" s="273"/>
      <c r="N151" s="273"/>
      <c r="O151" s="273"/>
      <c r="P151" s="273"/>
      <c r="Q151" s="273"/>
      <c r="R151" s="273"/>
      <c r="S151" s="273"/>
      <c r="T151" s="273"/>
      <c r="U151" s="273"/>
      <c r="V151" s="273"/>
      <c r="W151" s="273"/>
      <c r="X151" s="273"/>
      <c r="Y151" s="273"/>
      <c r="Z151" s="273"/>
      <c r="AA151" s="273"/>
      <c r="AB151" s="273"/>
      <c r="AC151" s="273"/>
      <c r="AD151" s="273"/>
      <c r="AE151" s="273"/>
      <c r="AF151" s="273"/>
      <c r="AG151" s="273"/>
      <c r="AH151" s="273"/>
      <c r="AI151" s="273"/>
      <c r="AJ151" s="273"/>
      <c r="AK151" s="274"/>
      <c r="AL151" s="274"/>
    </row>
    <row r="152" spans="1:38" s="275" customFormat="1" ht="60">
      <c r="A152" s="256"/>
      <c r="B152" s="805">
        <f>PLANILHA_SINTÉTICA!B109</f>
        <v>90849</v>
      </c>
      <c r="C152" s="805" t="str">
        <f>PLANILHA_SINTÉTICA!C109</f>
        <v>KIT DE PORTA DE MADEIRA PARA PINTURA, SEMI-OCA (LEVE OU MÉDIA), PADRÃO MÉDIO, 80X210CM, ESPESSURA DE 3,5CM, ITENS INCLUSOS: DOBRADIÇAS, MONTAGEM E INSTALAÇÃO DO BATENTE, SEM FECHADURA - FORNECIMENTO E INSTALAÇÃO. AF_12/2019</v>
      </c>
      <c r="D152" s="805" t="str">
        <f>PLANILHA_SINTÉTICA!D109</f>
        <v>UN</v>
      </c>
      <c r="E152" s="805">
        <f>PLANILHA_SINTÉTICA!E109</f>
        <v>2</v>
      </c>
      <c r="F152" s="332">
        <f>PLANILHA_SINTÉTICA!H109</f>
        <v>902.83</v>
      </c>
      <c r="G152" s="332">
        <f>PLANILHA_SINTÉTICA!K109</f>
        <v>1805.66</v>
      </c>
      <c r="H152" s="648">
        <f t="shared" si="8"/>
        <v>1480052.4365000001</v>
      </c>
      <c r="I152" s="824">
        <f t="shared" si="9"/>
        <v>1.095406595607648E-3</v>
      </c>
      <c r="J152" s="824">
        <f t="shared" si="10"/>
        <v>0.89787623405694916</v>
      </c>
      <c r="K152" s="649" t="str">
        <f t="shared" si="11"/>
        <v>C</v>
      </c>
      <c r="L152" s="256" t="str">
        <f>PLANILHA_SINTÉTICA!A109</f>
        <v>4.2.15</v>
      </c>
      <c r="M152" s="273"/>
      <c r="N152" s="273"/>
      <c r="O152" s="273"/>
      <c r="P152" s="273"/>
      <c r="Q152" s="273"/>
      <c r="R152" s="273"/>
      <c r="S152" s="273"/>
      <c r="T152" s="273"/>
      <c r="U152" s="273"/>
      <c r="V152" s="273"/>
      <c r="W152" s="273"/>
      <c r="X152" s="273"/>
      <c r="Y152" s="273"/>
      <c r="Z152" s="273"/>
      <c r="AA152" s="273"/>
      <c r="AB152" s="273"/>
      <c r="AC152" s="273"/>
      <c r="AD152" s="273"/>
      <c r="AE152" s="273"/>
      <c r="AF152" s="273"/>
      <c r="AG152" s="273"/>
      <c r="AH152" s="273"/>
      <c r="AI152" s="273"/>
      <c r="AJ152" s="273"/>
      <c r="AK152" s="274"/>
      <c r="AL152" s="274"/>
    </row>
    <row r="153" spans="1:38" s="275" customFormat="1" ht="45">
      <c r="A153" s="256"/>
      <c r="B153" s="805">
        <f>PLANILHA_SINTÉTICA!B446</f>
        <v>101882</v>
      </c>
      <c r="C153" s="805" t="str">
        <f>PLANILHA_SINTÉTICA!C446</f>
        <v>QUADRO DE DISTRIBUIÇÃO DE ENERGIA EM CHAPA DE AÇO GALVANIZADO, DE EMBUTIR, COM BARRAMENTO TRIFÁSICO, PARA 30 DISJUNTORES DIN 225A - FORNECIMENTO E INSTALAÇÃO. AF_10/2020</v>
      </c>
      <c r="D153" s="805" t="str">
        <f>PLANILHA_SINTÉTICA!D446</f>
        <v>UN</v>
      </c>
      <c r="E153" s="805">
        <f>PLANILHA_SINTÉTICA!E446</f>
        <v>1</v>
      </c>
      <c r="F153" s="332">
        <f>PLANILHA_SINTÉTICA!H446</f>
        <v>1797.02</v>
      </c>
      <c r="G153" s="332">
        <f>PLANILHA_SINTÉTICA!K446</f>
        <v>1797.02</v>
      </c>
      <c r="H153" s="648">
        <f t="shared" si="8"/>
        <v>1481849.4565000001</v>
      </c>
      <c r="I153" s="824">
        <f t="shared" si="9"/>
        <v>1.0901651254604163E-3</v>
      </c>
      <c r="J153" s="824">
        <f t="shared" si="10"/>
        <v>0.89896639918240961</v>
      </c>
      <c r="K153" s="649" t="str">
        <f t="shared" si="11"/>
        <v>C</v>
      </c>
      <c r="L153" s="256" t="str">
        <f>PLANILHA_SINTÉTICA!A446</f>
        <v>9.6.5</v>
      </c>
      <c r="M153" s="273"/>
      <c r="N153" s="273"/>
      <c r="O153" s="273"/>
      <c r="P153" s="273"/>
      <c r="Q153" s="273"/>
      <c r="R153" s="273"/>
      <c r="S153" s="273"/>
      <c r="T153" s="273"/>
      <c r="U153" s="273"/>
      <c r="V153" s="273"/>
      <c r="W153" s="273"/>
      <c r="X153" s="273"/>
      <c r="Y153" s="273"/>
      <c r="Z153" s="273"/>
      <c r="AA153" s="273"/>
      <c r="AB153" s="273"/>
      <c r="AC153" s="273"/>
      <c r="AD153" s="273"/>
      <c r="AE153" s="273"/>
      <c r="AF153" s="273"/>
      <c r="AG153" s="273"/>
      <c r="AH153" s="273"/>
      <c r="AI153" s="273"/>
      <c r="AJ153" s="273"/>
      <c r="AK153" s="274"/>
      <c r="AL153" s="274"/>
    </row>
    <row r="154" spans="1:38" s="275" customFormat="1" ht="30">
      <c r="A154" s="256"/>
      <c r="B154" s="805">
        <f>PLANILHA_SINTÉTICA!B514</f>
        <v>102500</v>
      </c>
      <c r="C154" s="805" t="str">
        <f>PLANILHA_SINTÉTICA!C514</f>
        <v>PINTURA DE DEMARCAÇÃO DE VAGA COM TINTA ACRÍLICA, E = 10 CM, APLICAÇÃO MANUAL. AF_05/2021</v>
      </c>
      <c r="D154" s="805" t="str">
        <f>PLANILHA_SINTÉTICA!D514</f>
        <v>M</v>
      </c>
      <c r="E154" s="805">
        <f>PLANILHA_SINTÉTICA!E514</f>
        <v>400</v>
      </c>
      <c r="F154" s="332">
        <f>PLANILHA_SINTÉTICA!H514</f>
        <v>4.3899999999999997</v>
      </c>
      <c r="G154" s="332">
        <f>PLANILHA_SINTÉTICA!K514</f>
        <v>1755.9999999999998</v>
      </c>
      <c r="H154" s="648">
        <f t="shared" si="8"/>
        <v>1483605.4565000001</v>
      </c>
      <c r="I154" s="824">
        <f t="shared" si="9"/>
        <v>1.0652802752938147E-3</v>
      </c>
      <c r="J154" s="824">
        <f t="shared" si="10"/>
        <v>0.90003167945770346</v>
      </c>
      <c r="K154" s="649" t="str">
        <f t="shared" si="11"/>
        <v>C</v>
      </c>
      <c r="L154" s="256" t="str">
        <f>PLANILHA_SINTÉTICA!A514</f>
        <v>11.6.5</v>
      </c>
      <c r="M154" s="273"/>
      <c r="N154" s="273"/>
      <c r="O154" s="273"/>
      <c r="P154" s="273"/>
      <c r="Q154" s="273"/>
      <c r="R154" s="273"/>
      <c r="S154" s="273"/>
      <c r="T154" s="273"/>
      <c r="U154" s="273"/>
      <c r="V154" s="273"/>
      <c r="W154" s="273"/>
      <c r="X154" s="273"/>
      <c r="Y154" s="273"/>
      <c r="Z154" s="273"/>
      <c r="AA154" s="273"/>
      <c r="AB154" s="273"/>
      <c r="AC154" s="273"/>
      <c r="AD154" s="273"/>
      <c r="AE154" s="273"/>
      <c r="AF154" s="273"/>
      <c r="AG154" s="273"/>
      <c r="AH154" s="273"/>
      <c r="AI154" s="273"/>
      <c r="AJ154" s="273"/>
      <c r="AK154" s="274"/>
      <c r="AL154" s="274"/>
    </row>
    <row r="155" spans="1:38" s="275" customFormat="1" ht="30">
      <c r="A155" s="256"/>
      <c r="B155" s="805" t="str">
        <f>PLANILHA_SINTÉTICA!B169</f>
        <v>COMP 093</v>
      </c>
      <c r="C155" s="805" t="str">
        <f>PLANILHA_SINTÉTICA!C169</f>
        <v>PERSIANA ROLÔ SOLAR SCREEN 3% 1,40X1,30M COM BANDÔ - FORNECIMENTO E INSTALAÇÃO</v>
      </c>
      <c r="D155" s="805" t="str">
        <f>PLANILHA_SINTÉTICA!D169</f>
        <v>UN</v>
      </c>
      <c r="E155" s="805">
        <f>PLANILHA_SINTÉTICA!E169</f>
        <v>4</v>
      </c>
      <c r="F155" s="332">
        <f>PLANILHA_SINTÉTICA!H169</f>
        <v>433.6</v>
      </c>
      <c r="G155" s="332">
        <f>PLANILHA_SINTÉTICA!K169</f>
        <v>1734.4</v>
      </c>
      <c r="H155" s="648">
        <f t="shared" si="8"/>
        <v>1485339.8565</v>
      </c>
      <c r="I155" s="824">
        <f t="shared" si="9"/>
        <v>1.0521765999257362E-3</v>
      </c>
      <c r="J155" s="824">
        <f t="shared" si="10"/>
        <v>0.9010838560576292</v>
      </c>
      <c r="K155" s="649" t="str">
        <f t="shared" si="11"/>
        <v>C</v>
      </c>
      <c r="L155" s="256" t="str">
        <f>PLANILHA_SINTÉTICA!A169</f>
        <v>6.1.25</v>
      </c>
      <c r="M155" s="273"/>
      <c r="N155" s="273"/>
      <c r="O155" s="273"/>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4"/>
      <c r="AL155" s="274"/>
    </row>
    <row r="156" spans="1:38" s="275" customFormat="1" ht="30">
      <c r="A156" s="256"/>
      <c r="B156" s="805">
        <f>PLANILHA_SINTÉTICA!B386</f>
        <v>91929</v>
      </c>
      <c r="C156" s="805" t="str">
        <f>PLANILHA_SINTÉTICA!C386</f>
        <v>CABO DE COBRE FLEXÍVEL ISOLADO, 4 MM², ANTI-CHAMA 0,6/1,0 KV, PARA CIRCUITOS TERMINAIS - FORNECIMENTO E INSTALAÇÃO. AF_12/2015</v>
      </c>
      <c r="D156" s="805" t="str">
        <f>PLANILHA_SINTÉTICA!D386</f>
        <v>M</v>
      </c>
      <c r="E156" s="805">
        <f>PLANILHA_SINTÉTICA!E386</f>
        <v>250</v>
      </c>
      <c r="F156" s="332">
        <f>PLANILHA_SINTÉTICA!H386</f>
        <v>6.8900000000000006</v>
      </c>
      <c r="G156" s="332">
        <f>PLANILHA_SINTÉTICA!K386</f>
        <v>1722.5000000000002</v>
      </c>
      <c r="H156" s="648">
        <f t="shared" si="8"/>
        <v>1487062.3565</v>
      </c>
      <c r="I156" s="824">
        <f t="shared" si="9"/>
        <v>1.0449574454405447E-3</v>
      </c>
      <c r="J156" s="824">
        <f t="shared" si="10"/>
        <v>0.90212881350306973</v>
      </c>
      <c r="K156" s="649" t="str">
        <f t="shared" si="11"/>
        <v>C</v>
      </c>
      <c r="L156" s="256" t="str">
        <f>PLANILHA_SINTÉTICA!A386</f>
        <v>9.4.16</v>
      </c>
      <c r="M156" s="273"/>
      <c r="N156" s="273"/>
      <c r="O156" s="273"/>
      <c r="P156" s="273"/>
      <c r="Q156" s="273"/>
      <c r="R156" s="273"/>
      <c r="S156" s="273"/>
      <c r="T156" s="273"/>
      <c r="U156" s="273"/>
      <c r="V156" s="273"/>
      <c r="W156" s="273"/>
      <c r="X156" s="273"/>
      <c r="Y156" s="273"/>
      <c r="Z156" s="273"/>
      <c r="AA156" s="273"/>
      <c r="AB156" s="273"/>
      <c r="AC156" s="273"/>
      <c r="AD156" s="273"/>
      <c r="AE156" s="273"/>
      <c r="AF156" s="273"/>
      <c r="AG156" s="273"/>
      <c r="AH156" s="273"/>
      <c r="AI156" s="273"/>
      <c r="AJ156" s="273"/>
      <c r="AK156" s="274"/>
      <c r="AL156" s="274"/>
    </row>
    <row r="157" spans="1:38" s="275" customFormat="1" ht="30">
      <c r="A157" s="256"/>
      <c r="B157" s="805" t="str">
        <f>PLANILHA_SINTÉTICA!B466</f>
        <v>AUX1684</v>
      </c>
      <c r="C157" s="805" t="str">
        <f>PLANILHA_SINTÉTICA!C466</f>
        <v>LUMINÁRIA DE EMERGÊNCIA AUTÔNOMA COM 30 LEDS - 2W - AUTONOMIA MIN. 3H - FORNEC. E INST.</v>
      </c>
      <c r="D157" s="805" t="str">
        <f>PLANILHA_SINTÉTICA!D466</f>
        <v>UN</v>
      </c>
      <c r="E157" s="805">
        <f>PLANILHA_SINTÉTICA!E466</f>
        <v>19</v>
      </c>
      <c r="F157" s="332">
        <f>PLANILHA_SINTÉTICA!H466</f>
        <v>90.5</v>
      </c>
      <c r="G157" s="332">
        <f>PLANILHA_SINTÉTICA!K466</f>
        <v>1719.5</v>
      </c>
      <c r="H157" s="648">
        <f t="shared" si="8"/>
        <v>1488781.8565</v>
      </c>
      <c r="I157" s="824">
        <f t="shared" si="9"/>
        <v>1.0431374905283113E-3</v>
      </c>
      <c r="J157" s="824">
        <f t="shared" si="10"/>
        <v>0.90317195099359804</v>
      </c>
      <c r="K157" s="649" t="str">
        <f t="shared" si="11"/>
        <v>C</v>
      </c>
      <c r="L157" s="256" t="str">
        <f>PLANILHA_SINTÉTICA!A466</f>
        <v>10.1</v>
      </c>
      <c r="M157" s="273"/>
      <c r="N157" s="273"/>
      <c r="O157" s="273"/>
      <c r="P157" s="273"/>
      <c r="Q157" s="273"/>
      <c r="R157" s="273"/>
      <c r="S157" s="273"/>
      <c r="T157" s="273"/>
      <c r="U157" s="273"/>
      <c r="V157" s="273"/>
      <c r="W157" s="273"/>
      <c r="X157" s="273"/>
      <c r="Y157" s="273"/>
      <c r="Z157" s="273"/>
      <c r="AA157" s="273"/>
      <c r="AB157" s="273"/>
      <c r="AC157" s="273"/>
      <c r="AD157" s="273"/>
      <c r="AE157" s="273"/>
      <c r="AF157" s="273"/>
      <c r="AG157" s="273"/>
      <c r="AH157" s="273"/>
      <c r="AI157" s="273"/>
      <c r="AJ157" s="273"/>
      <c r="AK157" s="274"/>
      <c r="AL157" s="274"/>
    </row>
    <row r="158" spans="1:38" s="275" customFormat="1" ht="30">
      <c r="A158" s="256"/>
      <c r="B158" s="805">
        <f>PLANILHA_SINTÉTICA!B352</f>
        <v>91836</v>
      </c>
      <c r="C158" s="805" t="str">
        <f>PLANILHA_SINTÉTICA!C352</f>
        <v>ELETRODUTO FLEXÍVEL CORRUGADO, PVC, DN 32 MM (1"), PARA CIRCUITOS TERMINAIS, INSTALADO EM FORRO - FORNECIMENTO E INSTALAÇÃO. AF_12/2015</v>
      </c>
      <c r="D158" s="805" t="str">
        <f>PLANILHA_SINTÉTICA!D352</f>
        <v>M</v>
      </c>
      <c r="E158" s="805">
        <f>PLANILHA_SINTÉTICA!E352</f>
        <v>110</v>
      </c>
      <c r="F158" s="332">
        <f>PLANILHA_SINTÉTICA!H352</f>
        <v>15.629999999999999</v>
      </c>
      <c r="G158" s="332">
        <f>PLANILHA_SINTÉTICA!K352</f>
        <v>1719.3</v>
      </c>
      <c r="H158" s="648">
        <f t="shared" si="8"/>
        <v>1490501.1565</v>
      </c>
      <c r="I158" s="824">
        <f t="shared" si="9"/>
        <v>1.0430161602008291E-3</v>
      </c>
      <c r="J158" s="824">
        <f t="shared" si="10"/>
        <v>0.9042149671537989</v>
      </c>
      <c r="K158" s="649" t="str">
        <f t="shared" si="11"/>
        <v>C</v>
      </c>
      <c r="L158" s="256" t="str">
        <f>PLANILHA_SINTÉTICA!A352</f>
        <v>9.3.5</v>
      </c>
      <c r="M158" s="273"/>
      <c r="N158" s="273"/>
      <c r="O158" s="273"/>
      <c r="P158" s="273"/>
      <c r="Q158" s="273"/>
      <c r="R158" s="273"/>
      <c r="S158" s="273"/>
      <c r="T158" s="273"/>
      <c r="U158" s="273"/>
      <c r="V158" s="273"/>
      <c r="W158" s="273"/>
      <c r="X158" s="273"/>
      <c r="Y158" s="273"/>
      <c r="Z158" s="273"/>
      <c r="AA158" s="273"/>
      <c r="AB158" s="273"/>
      <c r="AC158" s="273"/>
      <c r="AD158" s="273"/>
      <c r="AE158" s="273"/>
      <c r="AF158" s="273"/>
      <c r="AG158" s="273"/>
      <c r="AH158" s="273"/>
      <c r="AI158" s="273"/>
      <c r="AJ158" s="273"/>
      <c r="AK158" s="274"/>
      <c r="AL158" s="274"/>
    </row>
    <row r="159" spans="1:38" s="275" customFormat="1" ht="30">
      <c r="A159" s="256"/>
      <c r="B159" s="805" t="str">
        <f>PLANILHA_SINTÉTICA!B315</f>
        <v>COMP 071</v>
      </c>
      <c r="C159" s="805" t="str">
        <f>PLANILHA_SINTÉTICA!C315</f>
        <v>ELETRODUTO DE PVC RIGIDO SOLDAVEL, CLASSE B, DE 20 MM, PARA CIRCUITOS TERMINAIS, INSTALADO EM PISO, SEM ESCAVAÇÃO - FORNECIMENTO E INSTALAÇÃO</v>
      </c>
      <c r="D159" s="805" t="str">
        <f>PLANILHA_SINTÉTICA!D315</f>
        <v>M</v>
      </c>
      <c r="E159" s="805">
        <f>PLANILHA_SINTÉTICA!E315</f>
        <v>200</v>
      </c>
      <c r="F159" s="332">
        <f>PLANILHA_SINTÉTICA!H315</f>
        <v>8.5400000000000009</v>
      </c>
      <c r="G159" s="332">
        <f>PLANILHA_SINTÉTICA!K315</f>
        <v>1708.0000000000002</v>
      </c>
      <c r="H159" s="648">
        <f t="shared" si="8"/>
        <v>1492209.1565</v>
      </c>
      <c r="I159" s="824">
        <f t="shared" si="9"/>
        <v>1.0361609966980843E-3</v>
      </c>
      <c r="J159" s="824">
        <f t="shared" si="10"/>
        <v>0.90525112815049702</v>
      </c>
      <c r="K159" s="649" t="str">
        <f t="shared" si="11"/>
        <v>C</v>
      </c>
      <c r="L159" s="256" t="str">
        <f>PLANILHA_SINTÉTICA!A315</f>
        <v>9.1.41</v>
      </c>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4"/>
      <c r="AL159" s="274"/>
    </row>
    <row r="160" spans="1:38" s="275" customFormat="1" ht="45">
      <c r="A160" s="256"/>
      <c r="B160" s="805">
        <f>PLANILHA_SINTÉTICA!B47</f>
        <v>87273</v>
      </c>
      <c r="C160" s="805" t="str">
        <f>PLANILHA_SINTÉTICA!C47</f>
        <v>REVESTIMENTO CERÂMICO PARA PAREDES INTERNAS COM PLACAS TIPO ESMALTADA EXTRA DE DIMENSÕES 33X45 CM APLICADAS EM AMBIENTES DE ÁREA MAIOR QUE 5 M² NA ALTURA INTEIRA DAS PAREDES. AF_06/2014</v>
      </c>
      <c r="D160" s="805" t="str">
        <f>PLANILHA_SINTÉTICA!D47</f>
        <v>M2</v>
      </c>
      <c r="E160" s="805">
        <f>PLANILHA_SINTÉTICA!E47</f>
        <v>25</v>
      </c>
      <c r="F160" s="332">
        <f>PLANILHA_SINTÉTICA!H47</f>
        <v>68.259999999999991</v>
      </c>
      <c r="G160" s="332">
        <f>PLANILHA_SINTÉTICA!K47</f>
        <v>1706.4999999999998</v>
      </c>
      <c r="H160" s="648">
        <f t="shared" si="8"/>
        <v>1493915.6565</v>
      </c>
      <c r="I160" s="824">
        <f t="shared" si="9"/>
        <v>1.0352510192419674E-3</v>
      </c>
      <c r="J160" s="824">
        <f t="shared" si="10"/>
        <v>0.90628637916973898</v>
      </c>
      <c r="K160" s="649" t="str">
        <f t="shared" si="11"/>
        <v>C</v>
      </c>
      <c r="L160" s="256" t="str">
        <f>PLANILHA_SINTÉTICA!A47</f>
        <v>3.26</v>
      </c>
      <c r="M160" s="273"/>
      <c r="N160" s="273"/>
      <c r="O160" s="273"/>
      <c r="P160" s="273"/>
      <c r="Q160" s="273"/>
      <c r="R160" s="273"/>
      <c r="S160" s="273"/>
      <c r="T160" s="273"/>
      <c r="U160" s="273"/>
      <c r="V160" s="273"/>
      <c r="W160" s="273"/>
      <c r="X160" s="273"/>
      <c r="Y160" s="273"/>
      <c r="Z160" s="273"/>
      <c r="AA160" s="273"/>
      <c r="AB160" s="273"/>
      <c r="AC160" s="273"/>
      <c r="AD160" s="273"/>
      <c r="AE160" s="273"/>
      <c r="AF160" s="273"/>
      <c r="AG160" s="273"/>
      <c r="AH160" s="273"/>
      <c r="AI160" s="273"/>
      <c r="AJ160" s="273"/>
      <c r="AK160" s="274"/>
      <c r="AL160" s="274"/>
    </row>
    <row r="161" spans="1:38" s="275" customFormat="1" ht="30">
      <c r="A161" s="256"/>
      <c r="B161" s="805">
        <f>PLANILHA_SINTÉTICA!B288</f>
        <v>101885</v>
      </c>
      <c r="C161" s="805" t="str">
        <f>PLANILHA_SINTÉTICA!C288</f>
        <v>CABO DE COBRE ISOLADO, 10 MM², ANTI-CHAMA 0,6/1 KV, INSTALADO EM ELETROCALHA OU PERFILADO - FORNECIMENTO E INSTALAÇÃO. AF_10/2020</v>
      </c>
      <c r="D161" s="805" t="str">
        <f>PLANILHA_SINTÉTICA!D288</f>
        <v>M</v>
      </c>
      <c r="E161" s="805">
        <f>PLANILHA_SINTÉTICA!E288</f>
        <v>170</v>
      </c>
      <c r="F161" s="332">
        <f>PLANILHA_SINTÉTICA!H288</f>
        <v>9.9300000000000015</v>
      </c>
      <c r="G161" s="332">
        <f>PLANILHA_SINTÉTICA!K288</f>
        <v>1688.1000000000004</v>
      </c>
      <c r="H161" s="648">
        <f t="shared" si="8"/>
        <v>1495603.7565000001</v>
      </c>
      <c r="I161" s="824">
        <f t="shared" si="9"/>
        <v>1.0240886291136043E-3</v>
      </c>
      <c r="J161" s="824">
        <f t="shared" si="10"/>
        <v>0.9073104677988526</v>
      </c>
      <c r="K161" s="649" t="str">
        <f t="shared" si="11"/>
        <v>C</v>
      </c>
      <c r="L161" s="256" t="str">
        <f>PLANILHA_SINTÉTICA!A288</f>
        <v>9.1.14</v>
      </c>
      <c r="M161" s="273"/>
      <c r="N161" s="273"/>
      <c r="O161" s="273"/>
      <c r="P161" s="273"/>
      <c r="Q161" s="273"/>
      <c r="R161" s="273"/>
      <c r="S161" s="273"/>
      <c r="T161" s="273"/>
      <c r="U161" s="273"/>
      <c r="V161" s="273"/>
      <c r="W161" s="273"/>
      <c r="X161" s="273"/>
      <c r="Y161" s="273"/>
      <c r="Z161" s="273"/>
      <c r="AA161" s="273"/>
      <c r="AB161" s="273"/>
      <c r="AC161" s="273"/>
      <c r="AD161" s="273"/>
      <c r="AE161" s="273"/>
      <c r="AF161" s="273"/>
      <c r="AG161" s="273"/>
      <c r="AH161" s="273"/>
      <c r="AI161" s="273"/>
      <c r="AJ161" s="273"/>
      <c r="AK161" s="274"/>
      <c r="AL161" s="274"/>
    </row>
    <row r="162" spans="1:38" s="275" customFormat="1" ht="30">
      <c r="A162" s="256"/>
      <c r="B162" s="805">
        <f>PLANILHA_SINTÉTICA!B208</f>
        <v>97113</v>
      </c>
      <c r="C162" s="805" t="str">
        <f>PLANILHA_SINTÉTICA!C208</f>
        <v>APLICAÇÃO DE LONA PLÁSTICA PARA EXECUÇÃO DE PAVIMENTOS DE CONCRETO. AF_04/2022</v>
      </c>
      <c r="D162" s="805" t="str">
        <f>PLANILHA_SINTÉTICA!D208</f>
        <v>M2</v>
      </c>
      <c r="E162" s="805">
        <f>PLANILHA_SINTÉTICA!E208</f>
        <v>539</v>
      </c>
      <c r="F162" s="332">
        <f>PLANILHA_SINTÉTICA!H208</f>
        <v>3.1300000000000003</v>
      </c>
      <c r="G162" s="332">
        <f>PLANILHA_SINTÉTICA!K208</f>
        <v>1687.0700000000002</v>
      </c>
      <c r="H162" s="648">
        <f t="shared" si="8"/>
        <v>1497290.8265000002</v>
      </c>
      <c r="I162" s="824">
        <f t="shared" si="9"/>
        <v>1.0234637779270709E-3</v>
      </c>
      <c r="J162" s="824">
        <f t="shared" si="10"/>
        <v>0.90833393157677966</v>
      </c>
      <c r="K162" s="649" t="str">
        <f t="shared" si="11"/>
        <v>C</v>
      </c>
      <c r="L162" s="256" t="str">
        <f>PLANILHA_SINTÉTICA!A208</f>
        <v>7.2</v>
      </c>
      <c r="M162" s="273"/>
      <c r="N162" s="273"/>
      <c r="O162" s="273"/>
      <c r="P162" s="273"/>
      <c r="Q162" s="273"/>
      <c r="R162" s="273"/>
      <c r="S162" s="273"/>
      <c r="T162" s="273"/>
      <c r="U162" s="273"/>
      <c r="V162" s="273"/>
      <c r="W162" s="273"/>
      <c r="X162" s="273"/>
      <c r="Y162" s="273"/>
      <c r="Z162" s="273"/>
      <c r="AA162" s="273"/>
      <c r="AB162" s="273"/>
      <c r="AC162" s="273"/>
      <c r="AD162" s="273"/>
      <c r="AE162" s="273"/>
      <c r="AF162" s="273"/>
      <c r="AG162" s="273"/>
      <c r="AH162" s="273"/>
      <c r="AI162" s="273"/>
      <c r="AJ162" s="273"/>
      <c r="AK162" s="274"/>
      <c r="AL162" s="274"/>
    </row>
    <row r="163" spans="1:38" s="275" customFormat="1" ht="30">
      <c r="A163" s="256"/>
      <c r="B163" s="805">
        <f>PLANILHA_SINTÉTICA!B547</f>
        <v>94263</v>
      </c>
      <c r="C163" s="805" t="str">
        <f>PLANILHA_SINTÉTICA!C547</f>
        <v>GUIA (MEIO-FIO) CONCRETO, MOLDADA  IN LOCO  EM TRECHO RETO COM EXTRUSORA, 13 CM BASE X 22 CM ALTURA. AF_06/2016</v>
      </c>
      <c r="D163" s="805" t="str">
        <f>PLANILHA_SINTÉTICA!D547</f>
        <v>M</v>
      </c>
      <c r="E163" s="805">
        <f>PLANILHA_SINTÉTICA!E547</f>
        <v>50.5</v>
      </c>
      <c r="F163" s="332">
        <f>PLANILHA_SINTÉTICA!H547</f>
        <v>33.090000000000003</v>
      </c>
      <c r="G163" s="332">
        <f>PLANILHA_SINTÉTICA!K547</f>
        <v>1671.0450000000001</v>
      </c>
      <c r="H163" s="648">
        <f t="shared" si="8"/>
        <v>1498961.8715000001</v>
      </c>
      <c r="I163" s="824">
        <f t="shared" si="9"/>
        <v>1.0137421854375585E-3</v>
      </c>
      <c r="J163" s="824">
        <f t="shared" si="10"/>
        <v>0.90934767376221726</v>
      </c>
      <c r="K163" s="649" t="str">
        <f t="shared" si="11"/>
        <v>C</v>
      </c>
      <c r="L163" s="256" t="str">
        <f>PLANILHA_SINTÉTICA!A547</f>
        <v>14.9</v>
      </c>
      <c r="M163" s="273"/>
      <c r="N163" s="273"/>
      <c r="O163" s="273"/>
      <c r="P163" s="273"/>
      <c r="Q163" s="273"/>
      <c r="R163" s="273"/>
      <c r="S163" s="273"/>
      <c r="T163" s="273"/>
      <c r="U163" s="273"/>
      <c r="V163" s="273"/>
      <c r="W163" s="273"/>
      <c r="X163" s="273"/>
      <c r="Y163" s="273"/>
      <c r="Z163" s="273"/>
      <c r="AA163" s="273"/>
      <c r="AB163" s="273"/>
      <c r="AC163" s="273"/>
      <c r="AD163" s="273"/>
      <c r="AE163" s="273"/>
      <c r="AF163" s="273"/>
      <c r="AG163" s="273"/>
      <c r="AH163" s="273"/>
      <c r="AI163" s="273"/>
      <c r="AJ163" s="273"/>
      <c r="AK163" s="274"/>
      <c r="AL163" s="274"/>
    </row>
    <row r="164" spans="1:38" s="275" customFormat="1" ht="30">
      <c r="A164" s="256"/>
      <c r="B164" s="805">
        <f>PLANILHA_SINTÉTICA!B534</f>
        <v>102990</v>
      </c>
      <c r="C164" s="805" t="str">
        <f>PLANILHA_SINTÉTICA!C534</f>
        <v>CANALETA MEIA CANA PRÉ-MOLDADA DE CONCRETO (D = 30 CM) - FORNECIMENTO E INSTALAÇÃO. AF_08/2021</v>
      </c>
      <c r="D164" s="805" t="str">
        <f>PLANILHA_SINTÉTICA!D534</f>
        <v>M</v>
      </c>
      <c r="E164" s="805">
        <f>PLANILHA_SINTÉTICA!E534</f>
        <v>54</v>
      </c>
      <c r="F164" s="332">
        <f>PLANILHA_SINTÉTICA!H534</f>
        <v>30.35</v>
      </c>
      <c r="G164" s="332">
        <f>PLANILHA_SINTÉTICA!K534</f>
        <v>1638.9</v>
      </c>
      <c r="H164" s="648">
        <f t="shared" si="8"/>
        <v>1500600.7715</v>
      </c>
      <c r="I164" s="824">
        <f t="shared" si="9"/>
        <v>9.9424136855298033E-4</v>
      </c>
      <c r="J164" s="824">
        <f t="shared" si="10"/>
        <v>0.91034191513077023</v>
      </c>
      <c r="K164" s="649" t="str">
        <f t="shared" si="11"/>
        <v>C</v>
      </c>
      <c r="L164" s="256" t="str">
        <f>PLANILHA_SINTÉTICA!A534</f>
        <v>13.12</v>
      </c>
      <c r="M164" s="273"/>
      <c r="N164" s="273"/>
      <c r="O164" s="273"/>
      <c r="P164" s="273"/>
      <c r="Q164" s="273"/>
      <c r="R164" s="273"/>
      <c r="S164" s="273"/>
      <c r="T164" s="273"/>
      <c r="U164" s="273"/>
      <c r="V164" s="273"/>
      <c r="W164" s="273"/>
      <c r="X164" s="273"/>
      <c r="Y164" s="273"/>
      <c r="Z164" s="273"/>
      <c r="AA164" s="273"/>
      <c r="AB164" s="273"/>
      <c r="AC164" s="273"/>
      <c r="AD164" s="273"/>
      <c r="AE164" s="273"/>
      <c r="AF164" s="273"/>
      <c r="AG164" s="273"/>
      <c r="AH164" s="273"/>
      <c r="AI164" s="273"/>
      <c r="AJ164" s="273"/>
      <c r="AK164" s="274"/>
      <c r="AL164" s="274"/>
    </row>
    <row r="165" spans="1:38" s="275" customFormat="1" ht="45">
      <c r="A165" s="256"/>
      <c r="B165" s="805">
        <f>PLANILHA_SINTÉTICA!B88</f>
        <v>87273</v>
      </c>
      <c r="C165" s="805" t="str">
        <f>PLANILHA_SINTÉTICA!C88</f>
        <v>REVESTIMENTO CERÂMICO PARA PAREDES INTERNAS COM PLACAS TIPO ESMALTADA EXTRA DE DIMENSÕES 33X45 CM APLICADAS EM AMBIENTES DE ÁREA MAIOR QUE 5 M² NA ALTURA INTEIRA DAS PAREDES. AF_06/2014</v>
      </c>
      <c r="D165" s="805" t="str">
        <f>PLANILHA_SINTÉTICA!D88</f>
        <v>M2</v>
      </c>
      <c r="E165" s="805">
        <f>PLANILHA_SINTÉTICA!E88</f>
        <v>24</v>
      </c>
      <c r="F165" s="332">
        <f>PLANILHA_SINTÉTICA!H88</f>
        <v>68.259999999999991</v>
      </c>
      <c r="G165" s="332">
        <f>PLANILHA_SINTÉTICA!K88</f>
        <v>1638.2399999999998</v>
      </c>
      <c r="H165" s="648">
        <f t="shared" si="8"/>
        <v>1502239.0115</v>
      </c>
      <c r="I165" s="824">
        <f t="shared" si="9"/>
        <v>9.9384097847228883E-4</v>
      </c>
      <c r="J165" s="824">
        <f t="shared" si="10"/>
        <v>0.91133575610924256</v>
      </c>
      <c r="K165" s="649" t="str">
        <f t="shared" si="11"/>
        <v>C</v>
      </c>
      <c r="L165" s="256" t="str">
        <f>PLANILHA_SINTÉTICA!A88</f>
        <v>4.1.24</v>
      </c>
      <c r="M165" s="273"/>
      <c r="N165" s="273"/>
      <c r="O165" s="273"/>
      <c r="P165" s="273"/>
      <c r="Q165" s="273"/>
      <c r="R165" s="273"/>
      <c r="S165" s="273"/>
      <c r="T165" s="273"/>
      <c r="U165" s="273"/>
      <c r="V165" s="273"/>
      <c r="W165" s="273"/>
      <c r="X165" s="273"/>
      <c r="Y165" s="273"/>
      <c r="Z165" s="273"/>
      <c r="AA165" s="273"/>
      <c r="AB165" s="273"/>
      <c r="AC165" s="273"/>
      <c r="AD165" s="273"/>
      <c r="AE165" s="273"/>
      <c r="AF165" s="273"/>
      <c r="AG165" s="273"/>
      <c r="AH165" s="273"/>
      <c r="AI165" s="273"/>
      <c r="AJ165" s="273"/>
      <c r="AK165" s="274"/>
      <c r="AL165" s="274"/>
    </row>
    <row r="166" spans="1:38" s="275" customFormat="1">
      <c r="A166" s="256"/>
      <c r="B166" s="805">
        <f>PLANILHA_SINTÉTICA!B305</f>
        <v>90439</v>
      </c>
      <c r="C166" s="805" t="str">
        <f>PLANILHA_SINTÉTICA!C305</f>
        <v>FURO EM CONCRETO PARA DIÂMETROS MENORES OU IGUAIS A 40 MM. AF_05/2015</v>
      </c>
      <c r="D166" s="805" t="str">
        <f>PLANILHA_SINTÉTICA!D305</f>
        <v>UN</v>
      </c>
      <c r="E166" s="805">
        <f>PLANILHA_SINTÉTICA!E305</f>
        <v>24</v>
      </c>
      <c r="F166" s="332">
        <f>PLANILHA_SINTÉTICA!H305</f>
        <v>67.58</v>
      </c>
      <c r="G166" s="332">
        <f>PLANILHA_SINTÉTICA!K305</f>
        <v>1621.92</v>
      </c>
      <c r="H166" s="648">
        <f t="shared" si="8"/>
        <v>1503860.9314999999</v>
      </c>
      <c r="I166" s="824">
        <f t="shared" si="9"/>
        <v>9.8394042374974058E-4</v>
      </c>
      <c r="J166" s="824">
        <f t="shared" si="10"/>
        <v>0.91231969653299227</v>
      </c>
      <c r="K166" s="649" t="str">
        <f t="shared" si="11"/>
        <v>C</v>
      </c>
      <c r="L166" s="256" t="str">
        <f>PLANILHA_SINTÉTICA!A305</f>
        <v>9.1.31</v>
      </c>
      <c r="M166" s="273"/>
      <c r="N166" s="273"/>
      <c r="O166" s="273"/>
      <c r="P166" s="273"/>
      <c r="Q166" s="273"/>
      <c r="R166" s="273"/>
      <c r="S166" s="273"/>
      <c r="T166" s="273"/>
      <c r="U166" s="273"/>
      <c r="V166" s="273"/>
      <c r="W166" s="273"/>
      <c r="X166" s="273"/>
      <c r="Y166" s="273"/>
      <c r="Z166" s="273"/>
      <c r="AA166" s="273"/>
      <c r="AB166" s="273"/>
      <c r="AC166" s="273"/>
      <c r="AD166" s="273"/>
      <c r="AE166" s="273"/>
      <c r="AF166" s="273"/>
      <c r="AG166" s="273"/>
      <c r="AH166" s="273"/>
      <c r="AI166" s="273"/>
      <c r="AJ166" s="273"/>
      <c r="AK166" s="274"/>
      <c r="AL166" s="274"/>
    </row>
    <row r="167" spans="1:38" s="275" customFormat="1" ht="30">
      <c r="A167" s="256"/>
      <c r="B167" s="805" t="str">
        <f>PLANILHA_SINTÉTICA!B270</f>
        <v>COMP 054</v>
      </c>
      <c r="C167" s="805" t="str">
        <f>PLANILHA_SINTÉTICA!C270</f>
        <v>CORTINA DE AR 150 CM COM CONTROLE REMOTO</v>
      </c>
      <c r="D167" s="805" t="str">
        <f>PLANILHA_SINTÉTICA!D270</f>
        <v>UNID.</v>
      </c>
      <c r="E167" s="805">
        <f>PLANILHA_SINTÉTICA!E270</f>
        <v>2</v>
      </c>
      <c r="F167" s="332">
        <f>PLANILHA_SINTÉTICA!H270</f>
        <v>799.70999999999992</v>
      </c>
      <c r="G167" s="332">
        <f>PLANILHA_SINTÉTICA!K270</f>
        <v>1599.4199999999998</v>
      </c>
      <c r="H167" s="648">
        <f t="shared" si="8"/>
        <v>1505460.3514999999</v>
      </c>
      <c r="I167" s="824">
        <f t="shared" si="9"/>
        <v>9.7029076190799162E-4</v>
      </c>
      <c r="J167" s="824">
        <f t="shared" si="10"/>
        <v>0.9132899872949003</v>
      </c>
      <c r="K167" s="649" t="str">
        <f t="shared" si="11"/>
        <v>C</v>
      </c>
      <c r="L167" s="256" t="str">
        <f>PLANILHA_SINTÉTICA!A270</f>
        <v>8.2.18</v>
      </c>
      <c r="M167" s="273"/>
      <c r="N167" s="273"/>
      <c r="O167" s="273"/>
      <c r="P167" s="273"/>
      <c r="Q167" s="273"/>
      <c r="R167" s="273"/>
      <c r="S167" s="273"/>
      <c r="T167" s="273"/>
      <c r="U167" s="273"/>
      <c r="V167" s="273"/>
      <c r="W167" s="273"/>
      <c r="X167" s="273"/>
      <c r="Y167" s="273"/>
      <c r="Z167" s="273"/>
      <c r="AA167" s="273"/>
      <c r="AB167" s="273"/>
      <c r="AC167" s="273"/>
      <c r="AD167" s="273"/>
      <c r="AE167" s="273"/>
      <c r="AF167" s="273"/>
      <c r="AG167" s="273"/>
      <c r="AH167" s="273"/>
      <c r="AI167" s="273"/>
      <c r="AJ167" s="273"/>
      <c r="AK167" s="274"/>
      <c r="AL167" s="274"/>
    </row>
    <row r="168" spans="1:38" s="275" customFormat="1" ht="30">
      <c r="A168" s="256"/>
      <c r="B168" s="805">
        <f>PLANILHA_SINTÉTICA!B131</f>
        <v>94451</v>
      </c>
      <c r="C168" s="805" t="str">
        <f>PLANILHA_SINTÉTICA!C131</f>
        <v>CUMEEIRA PARA TELHA DE FIBROCIMENTO ESTRUTURAL E = 6 MM, INCLUSO ACESSÓRIOS DE FIXAÇÃO E IÇAMENTO. AF_07/2019</v>
      </c>
      <c r="D168" s="805" t="str">
        <f>PLANILHA_SINTÉTICA!D131</f>
        <v>M</v>
      </c>
      <c r="E168" s="805">
        <f>PLANILHA_SINTÉTICA!E131</f>
        <v>18</v>
      </c>
      <c r="F168" s="332">
        <f>PLANILHA_SINTÉTICA!H131</f>
        <v>87.649999999999991</v>
      </c>
      <c r="G168" s="332">
        <f>PLANILHA_SINTÉTICA!K131</f>
        <v>1577.6999999999998</v>
      </c>
      <c r="H168" s="648">
        <f t="shared" si="8"/>
        <v>1507038.0514999998</v>
      </c>
      <c r="I168" s="824">
        <f t="shared" si="9"/>
        <v>9.5711428834342337E-4</v>
      </c>
      <c r="J168" s="824">
        <f t="shared" si="10"/>
        <v>0.91424710158324374</v>
      </c>
      <c r="K168" s="649" t="str">
        <f t="shared" si="11"/>
        <v>C</v>
      </c>
      <c r="L168" s="256" t="str">
        <f>PLANILHA_SINTÉTICA!A131</f>
        <v>5.8</v>
      </c>
      <c r="M168" s="273"/>
      <c r="N168" s="273"/>
      <c r="O168" s="273"/>
      <c r="P168" s="273"/>
      <c r="Q168" s="273"/>
      <c r="R168" s="273"/>
      <c r="S168" s="273"/>
      <c r="T168" s="273"/>
      <c r="U168" s="273"/>
      <c r="V168" s="273"/>
      <c r="W168" s="273"/>
      <c r="X168" s="273"/>
      <c r="Y168" s="273"/>
      <c r="Z168" s="273"/>
      <c r="AA168" s="273"/>
      <c r="AB168" s="273"/>
      <c r="AC168" s="273"/>
      <c r="AD168" s="273"/>
      <c r="AE168" s="273"/>
      <c r="AF168" s="273"/>
      <c r="AG168" s="273"/>
      <c r="AH168" s="273"/>
      <c r="AI168" s="273"/>
      <c r="AJ168" s="273"/>
      <c r="AK168" s="274"/>
      <c r="AL168" s="274"/>
    </row>
    <row r="169" spans="1:38" s="275" customFormat="1">
      <c r="A169" s="256"/>
      <c r="B169" s="805" t="str">
        <f>PLANILHA_SINTÉTICA!B317</f>
        <v>AUX2768</v>
      </c>
      <c r="C169" s="805" t="str">
        <f>PLANILHA_SINTÉTICA!C317</f>
        <v>REFLETOR SIMPLES LED 100W DE POTÊNCIA, BRANCO FRIO, 6500K, BIVOLT</v>
      </c>
      <c r="D169" s="805" t="str">
        <f>PLANILHA_SINTÉTICA!D317</f>
        <v>UN</v>
      </c>
      <c r="E169" s="805">
        <f>PLANILHA_SINTÉTICA!E317</f>
        <v>9</v>
      </c>
      <c r="F169" s="332">
        <f>PLANILHA_SINTÉTICA!H317</f>
        <v>175.21</v>
      </c>
      <c r="G169" s="332">
        <f>PLANILHA_SINTÉTICA!K317</f>
        <v>1576.89</v>
      </c>
      <c r="H169" s="648">
        <f t="shared" si="8"/>
        <v>1508614.9414999997</v>
      </c>
      <c r="I169" s="824">
        <f t="shared" si="9"/>
        <v>9.5662290051712058E-4</v>
      </c>
      <c r="J169" s="824">
        <f t="shared" si="10"/>
        <v>0.91520372448376086</v>
      </c>
      <c r="K169" s="649" t="str">
        <f t="shared" si="11"/>
        <v>C</v>
      </c>
      <c r="L169" s="256" t="str">
        <f>PLANILHA_SINTÉTICA!A317</f>
        <v>9.1.43</v>
      </c>
      <c r="M169" s="273"/>
      <c r="N169" s="273"/>
      <c r="O169" s="273"/>
      <c r="P169" s="273"/>
      <c r="Q169" s="273"/>
      <c r="R169" s="273"/>
      <c r="S169" s="273"/>
      <c r="T169" s="273"/>
      <c r="U169" s="273"/>
      <c r="V169" s="273"/>
      <c r="W169" s="273"/>
      <c r="X169" s="273"/>
      <c r="Y169" s="273"/>
      <c r="Z169" s="273"/>
      <c r="AA169" s="273"/>
      <c r="AB169" s="273"/>
      <c r="AC169" s="273"/>
      <c r="AD169" s="273"/>
      <c r="AE169" s="273"/>
      <c r="AF169" s="273"/>
      <c r="AG169" s="273"/>
      <c r="AH169" s="273"/>
      <c r="AI169" s="273"/>
      <c r="AJ169" s="273"/>
      <c r="AK169" s="274"/>
      <c r="AL169" s="274"/>
    </row>
    <row r="170" spans="1:38" s="275" customFormat="1" ht="30">
      <c r="A170" s="256"/>
      <c r="B170" s="805" t="str">
        <f>PLANILHA_SINTÉTICA!B284</f>
        <v>COMP 096</v>
      </c>
      <c r="C170" s="805" t="str">
        <f>PLANILHA_SINTÉTICA!C284</f>
        <v>CONDULETE EM ALUMÍNIO, P/ ELETRODUTO ATÉ 1 1/2", COM TAMPA (MODELOS: T - X - TB - C - E - LB, LL - LR) - FORNECIMENTO E INSTALAÇÃO.</v>
      </c>
      <c r="D170" s="805" t="str">
        <f>PLANILHA_SINTÉTICA!D284</f>
        <v>UN</v>
      </c>
      <c r="E170" s="805">
        <f>PLANILHA_SINTÉTICA!E284</f>
        <v>30</v>
      </c>
      <c r="F170" s="332">
        <f>PLANILHA_SINTÉTICA!H284</f>
        <v>50.71</v>
      </c>
      <c r="G170" s="332">
        <f>PLANILHA_SINTÉTICA!K284</f>
        <v>1521.3</v>
      </c>
      <c r="H170" s="648">
        <f t="shared" si="8"/>
        <v>1510136.2414999998</v>
      </c>
      <c r="I170" s="824">
        <f t="shared" si="9"/>
        <v>9.2289913599343995E-4</v>
      </c>
      <c r="J170" s="824">
        <f t="shared" si="10"/>
        <v>0.91612662361975428</v>
      </c>
      <c r="K170" s="649" t="str">
        <f t="shared" si="11"/>
        <v>C</v>
      </c>
      <c r="L170" s="256" t="str">
        <f>PLANILHA_SINTÉTICA!A284</f>
        <v>9.1.10</v>
      </c>
      <c r="M170" s="273"/>
      <c r="N170" s="273"/>
      <c r="O170" s="273"/>
      <c r="P170" s="273"/>
      <c r="Q170" s="273"/>
      <c r="R170" s="273"/>
      <c r="S170" s="273"/>
      <c r="T170" s="273"/>
      <c r="U170" s="273"/>
      <c r="V170" s="273"/>
      <c r="W170" s="273"/>
      <c r="X170" s="273"/>
      <c r="Y170" s="273"/>
      <c r="Z170" s="273"/>
      <c r="AA170" s="273"/>
      <c r="AB170" s="273"/>
      <c r="AC170" s="273"/>
      <c r="AD170" s="273"/>
      <c r="AE170" s="273"/>
      <c r="AF170" s="273"/>
      <c r="AG170" s="273"/>
      <c r="AH170" s="273"/>
      <c r="AI170" s="273"/>
      <c r="AJ170" s="273"/>
      <c r="AK170" s="274"/>
      <c r="AL170" s="274"/>
    </row>
    <row r="171" spans="1:38" s="275" customFormat="1" ht="30">
      <c r="A171" s="256"/>
      <c r="B171" s="805" t="str">
        <f>PLANILHA_SINTÉTICA!B439</f>
        <v>COMP 081</v>
      </c>
      <c r="C171" s="805" t="str">
        <f>PLANILHA_SINTÉTICA!C439</f>
        <v>TOMADAS/LÓGICA E CANALETAS PARA ESTAÇÕES CONFIRMAÇÃO, RACK E TAA - FORNECIMENTO E INSTALAÇÃO</v>
      </c>
      <c r="D171" s="805" t="str">
        <f>PLANILHA_SINTÉTICA!D439</f>
        <v>CJ</v>
      </c>
      <c r="E171" s="805">
        <f>PLANILHA_SINTÉTICA!E439</f>
        <v>1</v>
      </c>
      <c r="F171" s="332">
        <f>PLANILHA_SINTÉTICA!H439</f>
        <v>1507.49</v>
      </c>
      <c r="G171" s="332">
        <f>PLANILHA_SINTÉTICA!K439</f>
        <v>1507.49</v>
      </c>
      <c r="H171" s="648">
        <f t="shared" si="8"/>
        <v>1511643.7314999998</v>
      </c>
      <c r="I171" s="824">
        <f t="shared" si="9"/>
        <v>9.1452127688079331E-4</v>
      </c>
      <c r="J171" s="824">
        <f t="shared" si="10"/>
        <v>0.91704114489663502</v>
      </c>
      <c r="K171" s="649" t="str">
        <f t="shared" si="11"/>
        <v>C</v>
      </c>
      <c r="L171" s="256" t="str">
        <f>PLANILHA_SINTÉTICA!A439</f>
        <v>9.5.31</v>
      </c>
      <c r="M171" s="273"/>
      <c r="N171" s="273"/>
      <c r="O171" s="273"/>
      <c r="P171" s="273"/>
      <c r="Q171" s="273"/>
      <c r="R171" s="273"/>
      <c r="S171" s="273"/>
      <c r="T171" s="273"/>
      <c r="U171" s="273"/>
      <c r="V171" s="273"/>
      <c r="W171" s="273"/>
      <c r="X171" s="273"/>
      <c r="Y171" s="273"/>
      <c r="Z171" s="273"/>
      <c r="AA171" s="273"/>
      <c r="AB171" s="273"/>
      <c r="AC171" s="273"/>
      <c r="AD171" s="273"/>
      <c r="AE171" s="273"/>
      <c r="AF171" s="273"/>
      <c r="AG171" s="273"/>
      <c r="AH171" s="273"/>
      <c r="AI171" s="273"/>
      <c r="AJ171" s="273"/>
      <c r="AK171" s="274"/>
      <c r="AL171" s="274"/>
    </row>
    <row r="172" spans="1:38" s="275" customFormat="1" ht="30">
      <c r="A172" s="256"/>
      <c r="B172" s="805" t="str">
        <f>PLANILHA_SINTÉTICA!B221</f>
        <v>AUX1808</v>
      </c>
      <c r="C172" s="805" t="str">
        <f>PLANILHA_SINTÉTICA!C221</f>
        <v>CAIXA D'ÁGUA DE POLIETILENO - INSTALADA (INCLUSO ADAPTADORES), EXCETO BASE DE APOIO, CAP. 500 LITROS</v>
      </c>
      <c r="D172" s="805" t="str">
        <f>PLANILHA_SINTÉTICA!D221</f>
        <v xml:space="preserve">UN </v>
      </c>
      <c r="E172" s="805">
        <f>PLANILHA_SINTÉTICA!E221</f>
        <v>2</v>
      </c>
      <c r="F172" s="332">
        <f>PLANILHA_SINTÉTICA!H221</f>
        <v>752.31</v>
      </c>
      <c r="G172" s="332">
        <f>PLANILHA_SINTÉTICA!K221</f>
        <v>1504.62</v>
      </c>
      <c r="H172" s="648">
        <f t="shared" si="8"/>
        <v>1513148.3514999999</v>
      </c>
      <c r="I172" s="824">
        <f t="shared" si="9"/>
        <v>9.1278018668142344E-4</v>
      </c>
      <c r="J172" s="824">
        <f t="shared" si="10"/>
        <v>0.91795392508331641</v>
      </c>
      <c r="K172" s="649" t="str">
        <f t="shared" si="11"/>
        <v>C</v>
      </c>
      <c r="L172" s="256" t="str">
        <f>PLANILHA_SINTÉTICA!A221</f>
        <v>7.15</v>
      </c>
      <c r="M172" s="273"/>
      <c r="N172" s="273"/>
      <c r="O172" s="273"/>
      <c r="P172" s="273"/>
      <c r="Q172" s="273"/>
      <c r="R172" s="273"/>
      <c r="S172" s="273"/>
      <c r="T172" s="273"/>
      <c r="U172" s="273"/>
      <c r="V172" s="273"/>
      <c r="W172" s="273"/>
      <c r="X172" s="273"/>
      <c r="Y172" s="273"/>
      <c r="Z172" s="273"/>
      <c r="AA172" s="273"/>
      <c r="AB172" s="273"/>
      <c r="AC172" s="273"/>
      <c r="AD172" s="273"/>
      <c r="AE172" s="273"/>
      <c r="AF172" s="273"/>
      <c r="AG172" s="273"/>
      <c r="AH172" s="273"/>
      <c r="AI172" s="273"/>
      <c r="AJ172" s="273"/>
      <c r="AK172" s="274"/>
      <c r="AL172" s="274"/>
    </row>
    <row r="173" spans="1:38" s="275" customFormat="1" ht="30">
      <c r="A173" s="256"/>
      <c r="B173" s="805">
        <f>PLANILHA_SINTÉTICA!B18</f>
        <v>94213</v>
      </c>
      <c r="C173" s="805" t="str">
        <f>PLANILHA_SINTÉTICA!C18</f>
        <v>TELHAMENTO COM TELHA DE AÇO/ALUMÍNIO E = 0,5 MM, COM ATÉ 2 ÁGUAS, INCLUSO IÇAMENTO. AF_07/2019</v>
      </c>
      <c r="D173" s="805" t="str">
        <f>PLANILHA_SINTÉTICA!D18</f>
        <v>M2</v>
      </c>
      <c r="E173" s="805">
        <f>PLANILHA_SINTÉTICA!E18</f>
        <v>18.5</v>
      </c>
      <c r="F173" s="332">
        <f>PLANILHA_SINTÉTICA!H18</f>
        <v>79.150000000000006</v>
      </c>
      <c r="G173" s="332">
        <f>PLANILHA_SINTÉTICA!K18</f>
        <v>1464.2750000000001</v>
      </c>
      <c r="H173" s="648">
        <f t="shared" si="8"/>
        <v>1514612.6264999998</v>
      </c>
      <c r="I173" s="824">
        <f t="shared" si="9"/>
        <v>8.883048263700745E-4</v>
      </c>
      <c r="J173" s="824">
        <f t="shared" si="10"/>
        <v>0.91884222990968645</v>
      </c>
      <c r="K173" s="649" t="str">
        <f t="shared" si="11"/>
        <v>C</v>
      </c>
      <c r="L173" s="256" t="str">
        <f>PLANILHA_SINTÉTICA!A18</f>
        <v>2.4</v>
      </c>
      <c r="M173" s="273"/>
      <c r="N173" s="273"/>
      <c r="O173" s="273"/>
      <c r="P173" s="273"/>
      <c r="Q173" s="273"/>
      <c r="R173" s="273"/>
      <c r="S173" s="273"/>
      <c r="T173" s="273"/>
      <c r="U173" s="273"/>
      <c r="V173" s="273"/>
      <c r="W173" s="273"/>
      <c r="X173" s="273"/>
      <c r="Y173" s="273"/>
      <c r="Z173" s="273"/>
      <c r="AA173" s="273"/>
      <c r="AB173" s="273"/>
      <c r="AC173" s="273"/>
      <c r="AD173" s="273"/>
      <c r="AE173" s="273"/>
      <c r="AF173" s="273"/>
      <c r="AG173" s="273"/>
      <c r="AH173" s="273"/>
      <c r="AI173" s="273"/>
      <c r="AJ173" s="273"/>
      <c r="AK173" s="274"/>
      <c r="AL173" s="274"/>
    </row>
    <row r="174" spans="1:38" s="275" customFormat="1" ht="30">
      <c r="A174" s="256"/>
      <c r="B174" s="805" t="str">
        <f>PLANILHA_SINTÉTICA!B250</f>
        <v>COMP 059</v>
      </c>
      <c r="C174" s="805" t="str">
        <f>PLANILHA_SINTÉTICA!C250</f>
        <v>CORTINA DE AR 100 CM COM CONTROLE REMOTO</v>
      </c>
      <c r="D174" s="805" t="str">
        <f>PLANILHA_SINTÉTICA!D250</f>
        <v>UNID.</v>
      </c>
      <c r="E174" s="805">
        <f>PLANILHA_SINTÉTICA!E250</f>
        <v>2</v>
      </c>
      <c r="F174" s="332">
        <f>PLANILHA_SINTÉTICA!H250</f>
        <v>729.6099999999999</v>
      </c>
      <c r="G174" s="332">
        <f>PLANILHA_SINTÉTICA!K250</f>
        <v>1459.2199999999998</v>
      </c>
      <c r="H174" s="648">
        <f t="shared" si="8"/>
        <v>1516071.8464999998</v>
      </c>
      <c r="I174" s="824">
        <f t="shared" si="9"/>
        <v>8.852382023429615E-4</v>
      </c>
      <c r="J174" s="824">
        <f t="shared" si="10"/>
        <v>0.91972746811202943</v>
      </c>
      <c r="K174" s="649" t="str">
        <f t="shared" si="11"/>
        <v>C</v>
      </c>
      <c r="L174" s="256" t="str">
        <f>PLANILHA_SINTÉTICA!A250</f>
        <v>8.1.15</v>
      </c>
      <c r="M174" s="273"/>
      <c r="N174" s="273"/>
      <c r="O174" s="273"/>
      <c r="P174" s="273"/>
      <c r="Q174" s="273"/>
      <c r="R174" s="273"/>
      <c r="S174" s="273"/>
      <c r="T174" s="273"/>
      <c r="U174" s="273"/>
      <c r="V174" s="273"/>
      <c r="W174" s="273"/>
      <c r="X174" s="273"/>
      <c r="Y174" s="273"/>
      <c r="Z174" s="273"/>
      <c r="AA174" s="273"/>
      <c r="AB174" s="273"/>
      <c r="AC174" s="273"/>
      <c r="AD174" s="273"/>
      <c r="AE174" s="273"/>
      <c r="AF174" s="273"/>
      <c r="AG174" s="273"/>
      <c r="AH174" s="273"/>
      <c r="AI174" s="273"/>
      <c r="AJ174" s="273"/>
      <c r="AK174" s="274"/>
      <c r="AL174" s="274"/>
    </row>
    <row r="175" spans="1:38" s="275" customFormat="1" ht="30">
      <c r="A175" s="256"/>
      <c r="B175" s="805" t="str">
        <f>PLANILHA_SINTÉTICA!B436</f>
        <v>COMP 078</v>
      </c>
      <c r="C175" s="805" t="str">
        <f>PLANILHA_SINTÉTICA!C436</f>
        <v>TOMADAS/LÓGICA E CANALETAS PARA ESTAÇÕES PROVA ELETRONICA 4 MESAS - FORNECIMENTO E INSTALAÇÃO</v>
      </c>
      <c r="D175" s="805" t="str">
        <f>PLANILHA_SINTÉTICA!D436</f>
        <v>CJ</v>
      </c>
      <c r="E175" s="805">
        <f>PLANILHA_SINTÉTICA!E436</f>
        <v>1</v>
      </c>
      <c r="F175" s="332">
        <f>PLANILHA_SINTÉTICA!H436</f>
        <v>1444.3600000000001</v>
      </c>
      <c r="G175" s="332">
        <f>PLANILHA_SINTÉTICA!K436</f>
        <v>1444.3600000000001</v>
      </c>
      <c r="H175" s="648">
        <f t="shared" si="8"/>
        <v>1517516.2064999999</v>
      </c>
      <c r="I175" s="824">
        <f t="shared" si="9"/>
        <v>8.7622335901103333E-4</v>
      </c>
      <c r="J175" s="824">
        <f t="shared" si="10"/>
        <v>0.92060369147104049</v>
      </c>
      <c r="K175" s="649" t="str">
        <f t="shared" si="11"/>
        <v>C</v>
      </c>
      <c r="L175" s="256" t="str">
        <f>PLANILHA_SINTÉTICA!A436</f>
        <v>9.5.28</v>
      </c>
      <c r="M175" s="273"/>
      <c r="N175" s="273"/>
      <c r="O175" s="273"/>
      <c r="P175" s="273"/>
      <c r="Q175" s="273"/>
      <c r="R175" s="273"/>
      <c r="S175" s="273"/>
      <c r="T175" s="273"/>
      <c r="U175" s="273"/>
      <c r="V175" s="273"/>
      <c r="W175" s="273"/>
      <c r="X175" s="273"/>
      <c r="Y175" s="273"/>
      <c r="Z175" s="273"/>
      <c r="AA175" s="273"/>
      <c r="AB175" s="273"/>
      <c r="AC175" s="273"/>
      <c r="AD175" s="273"/>
      <c r="AE175" s="273"/>
      <c r="AF175" s="273"/>
      <c r="AG175" s="273"/>
      <c r="AH175" s="273"/>
      <c r="AI175" s="273"/>
      <c r="AJ175" s="273"/>
      <c r="AK175" s="274"/>
      <c r="AL175" s="274"/>
    </row>
    <row r="176" spans="1:38" s="275" customFormat="1" ht="45">
      <c r="A176" s="256"/>
      <c r="B176" s="805">
        <f>PLANILHA_SINTÉTICA!B262</f>
        <v>97329</v>
      </c>
      <c r="C176" s="805" t="str">
        <f>PLANILHA_SINTÉTICA!C262</f>
        <v>TUBO EM COBRE FLEXÍVEL, DN 1/2", COM ISOLAMENTO, INSTALADO EM RAMAL DE ALIMENTAÇÃO DE AR CONDICIONADO COM CONDENSADORA INDIVIDUAL  FORNECIMENTO E INSTALAÇÃO. AF_12/2015</v>
      </c>
      <c r="D176" s="805" t="str">
        <f>PLANILHA_SINTÉTICA!D262</f>
        <v>M</v>
      </c>
      <c r="E176" s="805">
        <f>PLANILHA_SINTÉTICA!E262</f>
        <v>22</v>
      </c>
      <c r="F176" s="332">
        <f>PLANILHA_SINTÉTICA!H262</f>
        <v>64.55</v>
      </c>
      <c r="G176" s="332">
        <f>PLANILHA_SINTÉTICA!K262</f>
        <v>1420.1</v>
      </c>
      <c r="H176" s="648">
        <f t="shared" si="8"/>
        <v>1518936.3064999999</v>
      </c>
      <c r="I176" s="824">
        <f t="shared" si="9"/>
        <v>8.6150599028744096E-4</v>
      </c>
      <c r="J176" s="824">
        <f t="shared" si="10"/>
        <v>0.92146519746132793</v>
      </c>
      <c r="K176" s="649" t="str">
        <f t="shared" si="11"/>
        <v>C</v>
      </c>
      <c r="L176" s="256" t="str">
        <f>PLANILHA_SINTÉTICA!A262</f>
        <v>8.2.10</v>
      </c>
      <c r="M176" s="273"/>
      <c r="N176" s="273"/>
      <c r="O176" s="273"/>
      <c r="P176" s="273"/>
      <c r="Q176" s="273"/>
      <c r="R176" s="273"/>
      <c r="S176" s="273"/>
      <c r="T176" s="273"/>
      <c r="U176" s="273"/>
      <c r="V176" s="273"/>
      <c r="W176" s="273"/>
      <c r="X176" s="273"/>
      <c r="Y176" s="273"/>
      <c r="Z176" s="273"/>
      <c r="AA176" s="273"/>
      <c r="AB176" s="273"/>
      <c r="AC176" s="273"/>
      <c r="AD176" s="273"/>
      <c r="AE176" s="273"/>
      <c r="AF176" s="273"/>
      <c r="AG176" s="273"/>
      <c r="AH176" s="273"/>
      <c r="AI176" s="273"/>
      <c r="AJ176" s="273"/>
      <c r="AK176" s="274"/>
      <c r="AL176" s="274"/>
    </row>
    <row r="177" spans="1:38" s="275" customFormat="1">
      <c r="A177" s="256"/>
      <c r="B177" s="805" t="str">
        <f>PLANILHA_SINTÉTICA!B325</f>
        <v>AUX0320</v>
      </c>
      <c r="C177" s="805" t="str">
        <f>PLANILHA_SINTÉTICA!C325</f>
        <v>REMOÇÃO DE CABO EMBUTIDO - ATÉ 16MM2</v>
      </c>
      <c r="D177" s="805" t="str">
        <f>PLANILHA_SINTÉTICA!D325</f>
        <v>M</v>
      </c>
      <c r="E177" s="805">
        <f>PLANILHA_SINTÉTICA!E325</f>
        <v>520</v>
      </c>
      <c r="F177" s="332">
        <f>PLANILHA_SINTÉTICA!H325</f>
        <v>2.69</v>
      </c>
      <c r="G177" s="332">
        <f>PLANILHA_SINTÉTICA!K325</f>
        <v>1398.8</v>
      </c>
      <c r="H177" s="648">
        <f t="shared" si="8"/>
        <v>1520335.1065</v>
      </c>
      <c r="I177" s="824">
        <f t="shared" si="9"/>
        <v>8.4858431041058557E-4</v>
      </c>
      <c r="J177" s="824">
        <f t="shared" si="10"/>
        <v>0.92231378177173851</v>
      </c>
      <c r="K177" s="649" t="str">
        <f t="shared" si="11"/>
        <v>C</v>
      </c>
      <c r="L177" s="256" t="str">
        <f>PLANILHA_SINTÉTICA!A325</f>
        <v>9.2.1</v>
      </c>
      <c r="M177" s="273"/>
      <c r="N177" s="273"/>
      <c r="O177" s="273"/>
      <c r="P177" s="273"/>
      <c r="Q177" s="273"/>
      <c r="R177" s="273"/>
      <c r="S177" s="273"/>
      <c r="T177" s="273"/>
      <c r="U177" s="273"/>
      <c r="V177" s="273"/>
      <c r="W177" s="273"/>
      <c r="X177" s="273"/>
      <c r="Y177" s="273"/>
      <c r="Z177" s="273"/>
      <c r="AA177" s="273"/>
      <c r="AB177" s="273"/>
      <c r="AC177" s="273"/>
      <c r="AD177" s="273"/>
      <c r="AE177" s="273"/>
      <c r="AF177" s="273"/>
      <c r="AG177" s="273"/>
      <c r="AH177" s="273"/>
      <c r="AI177" s="273"/>
      <c r="AJ177" s="273"/>
      <c r="AK177" s="274"/>
      <c r="AL177" s="274"/>
    </row>
    <row r="178" spans="1:38" s="275" customFormat="1" ht="30">
      <c r="A178" s="256"/>
      <c r="B178" s="805" t="str">
        <f>PLANILHA_SINTÉTICA!B150</f>
        <v>COMP 047</v>
      </c>
      <c r="C178" s="805" t="str">
        <f>PLANILHA_SINTÉTICA!C150</f>
        <v>FECHADURA TUBULAR LOCKWELL PARA DIVISÓRIA CHAVE/BOTÃO DE GIRAR, REF:41410N, COR PRETA, OU SIMILAR</v>
      </c>
      <c r="D178" s="805" t="str">
        <f>PLANILHA_SINTÉTICA!D150</f>
        <v>UND.</v>
      </c>
      <c r="E178" s="805">
        <f>PLANILHA_SINTÉTICA!E150</f>
        <v>9</v>
      </c>
      <c r="F178" s="332">
        <f>PLANILHA_SINTÉTICA!H150</f>
        <v>150.71</v>
      </c>
      <c r="G178" s="332">
        <f>PLANILHA_SINTÉTICA!K150</f>
        <v>1356.39</v>
      </c>
      <c r="H178" s="648">
        <f t="shared" si="8"/>
        <v>1521691.4964999999</v>
      </c>
      <c r="I178" s="824">
        <f t="shared" si="9"/>
        <v>8.2285621446798272E-4</v>
      </c>
      <c r="J178" s="824">
        <f t="shared" si="10"/>
        <v>0.92313663798620649</v>
      </c>
      <c r="K178" s="649" t="str">
        <f t="shared" si="11"/>
        <v>C</v>
      </c>
      <c r="L178" s="256" t="str">
        <f>PLANILHA_SINTÉTICA!A150</f>
        <v>6.1.6</v>
      </c>
      <c r="M178" s="273"/>
      <c r="N178" s="273"/>
      <c r="O178" s="273"/>
      <c r="P178" s="273"/>
      <c r="Q178" s="273"/>
      <c r="R178" s="273"/>
      <c r="S178" s="273"/>
      <c r="T178" s="273"/>
      <c r="U178" s="273"/>
      <c r="V178" s="273"/>
      <c r="W178" s="273"/>
      <c r="X178" s="273"/>
      <c r="Y178" s="273"/>
      <c r="Z178" s="273"/>
      <c r="AA178" s="273"/>
      <c r="AB178" s="273"/>
      <c r="AC178" s="273"/>
      <c r="AD178" s="273"/>
      <c r="AE178" s="273"/>
      <c r="AF178" s="273"/>
      <c r="AG178" s="273"/>
      <c r="AH178" s="273"/>
      <c r="AI178" s="273"/>
      <c r="AJ178" s="273"/>
      <c r="AK178" s="274"/>
      <c r="AL178" s="274"/>
    </row>
    <row r="179" spans="1:38" s="275" customFormat="1">
      <c r="A179" s="256"/>
      <c r="B179" s="805" t="str">
        <f>PLANILHA_SINTÉTICA!B442</f>
        <v>AUX0321</v>
      </c>
      <c r="C179" s="805" t="str">
        <f>PLANILHA_SINTÉTICA!C442</f>
        <v>REMOÇÃO DE CABO EMBUTIDO - ACIMA DE 16MM2</v>
      </c>
      <c r="D179" s="805" t="str">
        <f>PLANILHA_SINTÉTICA!D442</f>
        <v>M</v>
      </c>
      <c r="E179" s="805">
        <f>PLANILHA_SINTÉTICA!E442</f>
        <v>250</v>
      </c>
      <c r="F179" s="332">
        <f>PLANILHA_SINTÉTICA!H442</f>
        <v>5.4</v>
      </c>
      <c r="G179" s="332">
        <f>PLANILHA_SINTÉTICA!K442</f>
        <v>1350</v>
      </c>
      <c r="H179" s="648">
        <f t="shared" si="8"/>
        <v>1523041.4964999999</v>
      </c>
      <c r="I179" s="824">
        <f t="shared" si="9"/>
        <v>8.1897971050492601E-4</v>
      </c>
      <c r="J179" s="824">
        <f t="shared" si="10"/>
        <v>0.92395561769671142</v>
      </c>
      <c r="K179" s="649" t="str">
        <f t="shared" si="11"/>
        <v>C</v>
      </c>
      <c r="L179" s="256" t="str">
        <f>PLANILHA_SINTÉTICA!A442</f>
        <v>9.6.1</v>
      </c>
      <c r="M179" s="273"/>
      <c r="N179" s="273"/>
      <c r="O179" s="273"/>
      <c r="P179" s="273"/>
      <c r="Q179" s="273"/>
      <c r="R179" s="273"/>
      <c r="S179" s="273"/>
      <c r="T179" s="273"/>
      <c r="U179" s="273"/>
      <c r="V179" s="273"/>
      <c r="W179" s="273"/>
      <c r="X179" s="273"/>
      <c r="Y179" s="273"/>
      <c r="Z179" s="273"/>
      <c r="AA179" s="273"/>
      <c r="AB179" s="273"/>
      <c r="AC179" s="273"/>
      <c r="AD179" s="273"/>
      <c r="AE179" s="273"/>
      <c r="AF179" s="273"/>
      <c r="AG179" s="273"/>
      <c r="AH179" s="273"/>
      <c r="AI179" s="273"/>
      <c r="AJ179" s="273"/>
      <c r="AK179" s="274"/>
      <c r="AL179" s="274"/>
    </row>
    <row r="180" spans="1:38" s="275" customFormat="1" ht="30">
      <c r="A180" s="256"/>
      <c r="B180" s="805" t="str">
        <f>PLANILHA_SINTÉTICA!B248</f>
        <v>COMP 053</v>
      </c>
      <c r="C180" s="805" t="str">
        <f>PLANILHA_SINTÉTICA!C248</f>
        <v>BOMBA DE DRENO PARA AR-CONDICIONADO ATE 24.000 BTUS (FORNECIMENTO E INSTALAÇÃO).</v>
      </c>
      <c r="D180" s="805" t="str">
        <f>PLANILHA_SINTÉTICA!D248</f>
        <v>UNID.</v>
      </c>
      <c r="E180" s="805">
        <f>PLANILHA_SINTÉTICA!E248</f>
        <v>4</v>
      </c>
      <c r="F180" s="332">
        <f>PLANILHA_SINTÉTICA!H248</f>
        <v>336.69</v>
      </c>
      <c r="G180" s="332">
        <f>PLANILHA_SINTÉTICA!K248</f>
        <v>1346.76</v>
      </c>
      <c r="H180" s="648">
        <f t="shared" si="8"/>
        <v>1524388.2564999999</v>
      </c>
      <c r="I180" s="824">
        <f t="shared" si="9"/>
        <v>8.170141591997142E-4</v>
      </c>
      <c r="J180" s="824">
        <f t="shared" si="10"/>
        <v>0.92477263185591119</v>
      </c>
      <c r="K180" s="649" t="str">
        <f t="shared" si="11"/>
        <v>C</v>
      </c>
      <c r="L180" s="256" t="str">
        <f>PLANILHA_SINTÉTICA!A248</f>
        <v>8.1.13</v>
      </c>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4"/>
      <c r="AL180" s="274"/>
    </row>
    <row r="181" spans="1:38" s="275" customFormat="1" ht="30">
      <c r="A181" s="256"/>
      <c r="B181" s="805">
        <f>PLANILHA_SINTÉTICA!B184</f>
        <v>86903</v>
      </c>
      <c r="C181" s="805" t="str">
        <f>PLANILHA_SINTÉTICA!C184</f>
        <v>LAVATÓRIO LOUÇA BRANCA COM COLUNA, 45 X 55CM OU EQUIVALENTE, PADRÃO MÉDIO - FORNECIMENTO E INSTALAÇÃO. AF_01/2020</v>
      </c>
      <c r="D181" s="805" t="str">
        <f>PLANILHA_SINTÉTICA!D184</f>
        <v>UN</v>
      </c>
      <c r="E181" s="805">
        <f>PLANILHA_SINTÉTICA!E184</f>
        <v>4</v>
      </c>
      <c r="F181" s="332">
        <f>PLANILHA_SINTÉTICA!H184</f>
        <v>335.62</v>
      </c>
      <c r="G181" s="332">
        <f>PLANILHA_SINTÉTICA!K184</f>
        <v>1342.48</v>
      </c>
      <c r="H181" s="648">
        <f t="shared" si="8"/>
        <v>1525730.7364999999</v>
      </c>
      <c r="I181" s="824">
        <f t="shared" si="9"/>
        <v>8.1441769019159485E-4</v>
      </c>
      <c r="J181" s="824">
        <f t="shared" si="10"/>
        <v>0.92558704954610282</v>
      </c>
      <c r="K181" s="649" t="str">
        <f t="shared" si="11"/>
        <v>C</v>
      </c>
      <c r="L181" s="256" t="str">
        <f>PLANILHA_SINTÉTICA!A184</f>
        <v>6.2.14</v>
      </c>
      <c r="M181" s="273"/>
      <c r="N181" s="273"/>
      <c r="O181" s="273"/>
      <c r="P181" s="273"/>
      <c r="Q181" s="273"/>
      <c r="R181" s="273"/>
      <c r="S181" s="273"/>
      <c r="T181" s="273"/>
      <c r="U181" s="273"/>
      <c r="V181" s="273"/>
      <c r="W181" s="273"/>
      <c r="X181" s="273"/>
      <c r="Y181" s="273"/>
      <c r="Z181" s="273"/>
      <c r="AA181" s="273"/>
      <c r="AB181" s="273"/>
      <c r="AC181" s="273"/>
      <c r="AD181" s="273"/>
      <c r="AE181" s="273"/>
      <c r="AF181" s="273"/>
      <c r="AG181" s="273"/>
      <c r="AH181" s="273"/>
      <c r="AI181" s="273"/>
      <c r="AJ181" s="273"/>
      <c r="AK181" s="274"/>
      <c r="AL181" s="274"/>
    </row>
    <row r="182" spans="1:38" s="275" customFormat="1" ht="30">
      <c r="A182" s="256"/>
      <c r="B182" s="805">
        <f>PLANILHA_SINTÉTICA!B358</f>
        <v>91927</v>
      </c>
      <c r="C182" s="805" t="str">
        <f>PLANILHA_SINTÉTICA!C358</f>
        <v>CABO DE COBRE FLEXÍVEL ISOLADO, 2,5 MM², ANTI-CHAMA 0,6/1,0 KV, PARA CIRCUITOS TERMINAIS - FORNECIMENTO E INSTALAÇÃO. AF_12/2015</v>
      </c>
      <c r="D182" s="805" t="str">
        <f>PLANILHA_SINTÉTICA!D358</f>
        <v>M</v>
      </c>
      <c r="E182" s="805">
        <f>PLANILHA_SINTÉTICA!E358</f>
        <v>280</v>
      </c>
      <c r="F182" s="332">
        <f>PLANILHA_SINTÉTICA!H358</f>
        <v>4.7300000000000004</v>
      </c>
      <c r="G182" s="332">
        <f>PLANILHA_SINTÉTICA!K358</f>
        <v>1324.4</v>
      </c>
      <c r="H182" s="648">
        <f t="shared" si="8"/>
        <v>1527055.1364999998</v>
      </c>
      <c r="I182" s="824">
        <f t="shared" si="9"/>
        <v>8.0344942858720297E-4</v>
      </c>
      <c r="J182" s="824">
        <f t="shared" si="10"/>
        <v>0.92639049897469006</v>
      </c>
      <c r="K182" s="649" t="str">
        <f t="shared" si="11"/>
        <v>C</v>
      </c>
      <c r="L182" s="256" t="str">
        <f>PLANILHA_SINTÉTICA!A358</f>
        <v>9.3.11</v>
      </c>
      <c r="M182" s="273"/>
      <c r="N182" s="273"/>
      <c r="O182" s="273"/>
      <c r="P182" s="273"/>
      <c r="Q182" s="273"/>
      <c r="R182" s="273"/>
      <c r="S182" s="273"/>
      <c r="T182" s="273"/>
      <c r="U182" s="273"/>
      <c r="V182" s="273"/>
      <c r="W182" s="273"/>
      <c r="X182" s="273"/>
      <c r="Y182" s="273"/>
      <c r="Z182" s="273"/>
      <c r="AA182" s="273"/>
      <c r="AB182" s="273"/>
      <c r="AC182" s="273"/>
      <c r="AD182" s="273"/>
      <c r="AE182" s="273"/>
      <c r="AF182" s="273"/>
      <c r="AG182" s="273"/>
      <c r="AH182" s="273"/>
      <c r="AI182" s="273"/>
      <c r="AJ182" s="273"/>
      <c r="AK182" s="274"/>
      <c r="AL182" s="274"/>
    </row>
    <row r="183" spans="1:38" s="275" customFormat="1">
      <c r="A183" s="256"/>
      <c r="B183" s="805">
        <f>PLANILHA_SINTÉTICA!B493</f>
        <v>88485</v>
      </c>
      <c r="C183" s="805" t="str">
        <f>PLANILHA_SINTÉTICA!C493</f>
        <v>APLICAÇÃO DE FUNDO SELADOR ACRÍLICO EM PAREDES, UMA DEMÃO. AF_06/2014</v>
      </c>
      <c r="D183" s="805" t="str">
        <f>PLANILHA_SINTÉTICA!D493</f>
        <v>M2</v>
      </c>
      <c r="E183" s="805">
        <f>PLANILHA_SINTÉTICA!E493</f>
        <v>425.3</v>
      </c>
      <c r="F183" s="332">
        <f>PLANILHA_SINTÉTICA!H493</f>
        <v>3.11</v>
      </c>
      <c r="G183" s="332">
        <f>PLANILHA_SINTÉTICA!K493</f>
        <v>1322.683</v>
      </c>
      <c r="H183" s="648">
        <f t="shared" si="8"/>
        <v>1528377.8194999998</v>
      </c>
      <c r="I183" s="824">
        <f t="shared" si="9"/>
        <v>8.024078077257682E-4</v>
      </c>
      <c r="J183" s="824">
        <f t="shared" si="10"/>
        <v>0.92719290678241584</v>
      </c>
      <c r="K183" s="649" t="str">
        <f t="shared" si="11"/>
        <v>C</v>
      </c>
      <c r="L183" s="256" t="str">
        <f>PLANILHA_SINTÉTICA!A493</f>
        <v>11.2.3</v>
      </c>
      <c r="M183" s="273"/>
      <c r="N183" s="273"/>
      <c r="O183" s="273"/>
      <c r="P183" s="273"/>
      <c r="Q183" s="273"/>
      <c r="R183" s="273"/>
      <c r="S183" s="273"/>
      <c r="T183" s="273"/>
      <c r="U183" s="273"/>
      <c r="V183" s="273"/>
      <c r="W183" s="273"/>
      <c r="X183" s="273"/>
      <c r="Y183" s="273"/>
      <c r="Z183" s="273"/>
      <c r="AA183" s="273"/>
      <c r="AB183" s="273"/>
      <c r="AC183" s="273"/>
      <c r="AD183" s="273"/>
      <c r="AE183" s="273"/>
      <c r="AF183" s="273"/>
      <c r="AG183" s="273"/>
      <c r="AH183" s="273"/>
      <c r="AI183" s="273"/>
      <c r="AJ183" s="273"/>
      <c r="AK183" s="274"/>
      <c r="AL183" s="274"/>
    </row>
    <row r="184" spans="1:38" s="275" customFormat="1" ht="30">
      <c r="A184" s="256"/>
      <c r="B184" s="805" t="str">
        <f>PLANILHA_SINTÉTICA!B345</f>
        <v>COMP 074</v>
      </c>
      <c r="C184" s="805" t="str">
        <f>PLANILHA_SINTÉTICA!C345</f>
        <v>TOMADAS/LÓGICA E CANALETAS PARA IMPRESSORAS E TV'S  BLOCO C - FORNECIMENTO E INSTALAÇÃO</v>
      </c>
      <c r="D184" s="805" t="str">
        <f>PLANILHA_SINTÉTICA!D345</f>
        <v>CJ</v>
      </c>
      <c r="E184" s="805">
        <f>PLANILHA_SINTÉTICA!E345</f>
        <v>1</v>
      </c>
      <c r="F184" s="332">
        <f>PLANILHA_SINTÉTICA!H345</f>
        <v>1282.25</v>
      </c>
      <c r="G184" s="332">
        <f>PLANILHA_SINTÉTICA!K345</f>
        <v>1282.25</v>
      </c>
      <c r="H184" s="648">
        <f t="shared" si="8"/>
        <v>1529660.0694999998</v>
      </c>
      <c r="I184" s="824">
        <f t="shared" si="9"/>
        <v>7.7787906207032694E-4</v>
      </c>
      <c r="J184" s="824">
        <f t="shared" si="10"/>
        <v>0.92797078584448611</v>
      </c>
      <c r="K184" s="649" t="str">
        <f t="shared" si="11"/>
        <v>C</v>
      </c>
      <c r="L184" s="256" t="str">
        <f>PLANILHA_SINTÉTICA!A345</f>
        <v>9.2.21</v>
      </c>
      <c r="M184" s="273"/>
      <c r="N184" s="273"/>
      <c r="O184" s="273"/>
      <c r="P184" s="273"/>
      <c r="Q184" s="273"/>
      <c r="R184" s="273"/>
      <c r="S184" s="273"/>
      <c r="T184" s="273"/>
      <c r="U184" s="273"/>
      <c r="V184" s="273"/>
      <c r="W184" s="273"/>
      <c r="X184" s="273"/>
      <c r="Y184" s="273"/>
      <c r="Z184" s="273"/>
      <c r="AA184" s="273"/>
      <c r="AB184" s="273"/>
      <c r="AC184" s="273"/>
      <c r="AD184" s="273"/>
      <c r="AE184" s="273"/>
      <c r="AF184" s="273"/>
      <c r="AG184" s="273"/>
      <c r="AH184" s="273"/>
      <c r="AI184" s="273"/>
      <c r="AJ184" s="273"/>
      <c r="AK184" s="274"/>
      <c r="AL184" s="274"/>
    </row>
    <row r="185" spans="1:38" s="275" customFormat="1" ht="30">
      <c r="A185" s="256"/>
      <c r="B185" s="805">
        <f>PLANILHA_SINTÉTICA!B83</f>
        <v>102163</v>
      </c>
      <c r="C185" s="805" t="str">
        <f>PLANILHA_SINTÉTICA!C83</f>
        <v>INSTALAÇÃO DE VIDRO LISO FUME, E = 4 MM, EM ESQUADRIA DE ALUMÍNIO OU PVC, FIXADO COM BAGUETE. AF_01/2021_PS</v>
      </c>
      <c r="D185" s="805" t="str">
        <f>PLANILHA_SINTÉTICA!D83</f>
        <v>M2</v>
      </c>
      <c r="E185" s="805">
        <f>PLANILHA_SINTÉTICA!E83</f>
        <v>3</v>
      </c>
      <c r="F185" s="332">
        <f>PLANILHA_SINTÉTICA!H83</f>
        <v>425.28999999999996</v>
      </c>
      <c r="G185" s="332">
        <f>PLANILHA_SINTÉTICA!K83</f>
        <v>1275.8699999999999</v>
      </c>
      <c r="H185" s="648">
        <f t="shared" si="8"/>
        <v>1530935.9394999999</v>
      </c>
      <c r="I185" s="824">
        <f t="shared" si="9"/>
        <v>7.7400862462364433E-4</v>
      </c>
      <c r="J185" s="824">
        <f t="shared" si="10"/>
        <v>0.92874479446910974</v>
      </c>
      <c r="K185" s="649" t="str">
        <f t="shared" si="11"/>
        <v>C</v>
      </c>
      <c r="L185" s="256" t="str">
        <f>PLANILHA_SINTÉTICA!A83</f>
        <v>4.1.19</v>
      </c>
      <c r="M185" s="273"/>
      <c r="N185" s="273"/>
      <c r="O185" s="273"/>
      <c r="P185" s="273"/>
      <c r="Q185" s="273"/>
      <c r="R185" s="273"/>
      <c r="S185" s="273"/>
      <c r="T185" s="273"/>
      <c r="U185" s="273"/>
      <c r="V185" s="273"/>
      <c r="W185" s="273"/>
      <c r="X185" s="273"/>
      <c r="Y185" s="273"/>
      <c r="Z185" s="273"/>
      <c r="AA185" s="273"/>
      <c r="AB185" s="273"/>
      <c r="AC185" s="273"/>
      <c r="AD185" s="273"/>
      <c r="AE185" s="273"/>
      <c r="AF185" s="273"/>
      <c r="AG185" s="273"/>
      <c r="AH185" s="273"/>
      <c r="AI185" s="273"/>
      <c r="AJ185" s="273"/>
      <c r="AK185" s="274"/>
      <c r="AL185" s="274"/>
    </row>
    <row r="186" spans="1:38" s="275" customFormat="1" ht="30">
      <c r="A186" s="256"/>
      <c r="B186" s="805">
        <f>PLANILHA_SINTÉTICA!B191</f>
        <v>99635</v>
      </c>
      <c r="C186" s="805" t="str">
        <f>PLANILHA_SINTÉTICA!C191</f>
        <v>VÁLVULA DE DESCARGA METÁLICA, BASE 1 1/2", ACABAMENTO METALICO CROMADO - FORNECIMENTO E INSTALAÇÃO. AF_08/2021</v>
      </c>
      <c r="D186" s="805" t="str">
        <f>PLANILHA_SINTÉTICA!D191</f>
        <v>UN</v>
      </c>
      <c r="E186" s="805">
        <f>PLANILHA_SINTÉTICA!E191</f>
        <v>4</v>
      </c>
      <c r="F186" s="332">
        <f>PLANILHA_SINTÉTICA!H191</f>
        <v>318.29000000000002</v>
      </c>
      <c r="G186" s="332">
        <f>PLANILHA_SINTÉTICA!K191</f>
        <v>1273.1600000000001</v>
      </c>
      <c r="H186" s="648">
        <f t="shared" si="8"/>
        <v>1532209.0994999998</v>
      </c>
      <c r="I186" s="824">
        <f t="shared" si="9"/>
        <v>7.723645986862605E-4</v>
      </c>
      <c r="J186" s="824">
        <f t="shared" si="10"/>
        <v>0.92951715906779597</v>
      </c>
      <c r="K186" s="649" t="str">
        <f t="shared" si="11"/>
        <v>C</v>
      </c>
      <c r="L186" s="256" t="str">
        <f>PLANILHA_SINTÉTICA!A191</f>
        <v>6.2.21</v>
      </c>
      <c r="M186" s="273"/>
      <c r="N186" s="273"/>
      <c r="O186" s="273"/>
      <c r="P186" s="273"/>
      <c r="Q186" s="273"/>
      <c r="R186" s="273"/>
      <c r="S186" s="273"/>
      <c r="T186" s="273"/>
      <c r="U186" s="273"/>
      <c r="V186" s="273"/>
      <c r="W186" s="273"/>
      <c r="X186" s="273"/>
      <c r="Y186" s="273"/>
      <c r="Z186" s="273"/>
      <c r="AA186" s="273"/>
      <c r="AB186" s="273"/>
      <c r="AC186" s="273"/>
      <c r="AD186" s="273"/>
      <c r="AE186" s="273"/>
      <c r="AF186" s="273"/>
      <c r="AG186" s="273"/>
      <c r="AH186" s="273"/>
      <c r="AI186" s="273"/>
      <c r="AJ186" s="273"/>
      <c r="AK186" s="274"/>
      <c r="AL186" s="274"/>
    </row>
    <row r="187" spans="1:38" s="275" customFormat="1" ht="45">
      <c r="A187" s="256"/>
      <c r="B187" s="805">
        <f>PLANILHA_SINTÉTICA!B279</f>
        <v>101881</v>
      </c>
      <c r="C187" s="805" t="str">
        <f>PLANILHA_SINTÉTICA!C279</f>
        <v>QUADRO DE DISTRIBUIÇÃO DE ENERGIA EM CHAPA DE AÇO GALVANIZADO, DE EMBUTIR, COM BARRAMENTO TRIFÁSICO, PARA 40 DISJUNTORES DIN 100A - FORNECIMENTO E INSTALAÇÃO. AF_10/2020</v>
      </c>
      <c r="D187" s="805" t="str">
        <f>PLANILHA_SINTÉTICA!D279</f>
        <v>UN</v>
      </c>
      <c r="E187" s="805">
        <f>PLANILHA_SINTÉTICA!E279</f>
        <v>1</v>
      </c>
      <c r="F187" s="332">
        <f>PLANILHA_SINTÉTICA!H279</f>
        <v>1262.8999999999999</v>
      </c>
      <c r="G187" s="332">
        <f>PLANILHA_SINTÉTICA!K279</f>
        <v>1262.8999999999999</v>
      </c>
      <c r="H187" s="648">
        <f t="shared" si="8"/>
        <v>1533471.9994999997</v>
      </c>
      <c r="I187" s="824">
        <f t="shared" si="9"/>
        <v>7.6614035288642289E-4</v>
      </c>
      <c r="J187" s="824">
        <f t="shared" si="10"/>
        <v>0.93028329942068244</v>
      </c>
      <c r="K187" s="649" t="str">
        <f t="shared" si="11"/>
        <v>C</v>
      </c>
      <c r="L187" s="256" t="str">
        <f>PLANILHA_SINTÉTICA!A279</f>
        <v>9.1.5</v>
      </c>
      <c r="M187" s="273"/>
      <c r="N187" s="273"/>
      <c r="O187" s="273"/>
      <c r="P187" s="273"/>
      <c r="Q187" s="273"/>
      <c r="R187" s="273"/>
      <c r="S187" s="273"/>
      <c r="T187" s="273"/>
      <c r="U187" s="273"/>
      <c r="V187" s="273"/>
      <c r="W187" s="273"/>
      <c r="X187" s="273"/>
      <c r="Y187" s="273"/>
      <c r="Z187" s="273"/>
      <c r="AA187" s="273"/>
      <c r="AB187" s="273"/>
      <c r="AC187" s="273"/>
      <c r="AD187" s="273"/>
      <c r="AE187" s="273"/>
      <c r="AF187" s="273"/>
      <c r="AG187" s="273"/>
      <c r="AH187" s="273"/>
      <c r="AI187" s="273"/>
      <c r="AJ187" s="273"/>
      <c r="AK187" s="274"/>
      <c r="AL187" s="274"/>
    </row>
    <row r="188" spans="1:38" s="275" customFormat="1" ht="45">
      <c r="A188" s="256"/>
      <c r="B188" s="805">
        <f>PLANILHA_SINTÉTICA!B351</f>
        <v>101881</v>
      </c>
      <c r="C188" s="805" t="str">
        <f>PLANILHA_SINTÉTICA!C351</f>
        <v>QUADRO DE DISTRIBUIÇÃO DE ENERGIA EM CHAPA DE AÇO GALVANIZADO, DE EMBUTIR, COM BARRAMENTO TRIFÁSICO, PARA 40 DISJUNTORES DIN 100A - FORNECIMENTO E INSTALAÇÃO. AF_10/2020</v>
      </c>
      <c r="D188" s="805" t="str">
        <f>PLANILHA_SINTÉTICA!D351</f>
        <v>UN</v>
      </c>
      <c r="E188" s="805">
        <f>PLANILHA_SINTÉTICA!E351</f>
        <v>1</v>
      </c>
      <c r="F188" s="332">
        <f>PLANILHA_SINTÉTICA!H351</f>
        <v>1262.8999999999999</v>
      </c>
      <c r="G188" s="332">
        <f>PLANILHA_SINTÉTICA!K351</f>
        <v>1262.8999999999999</v>
      </c>
      <c r="H188" s="648">
        <f t="shared" si="8"/>
        <v>1534734.8994999996</v>
      </c>
      <c r="I188" s="824">
        <f t="shared" si="9"/>
        <v>7.6614035288642289E-4</v>
      </c>
      <c r="J188" s="824">
        <f t="shared" si="10"/>
        <v>0.93104943977356891</v>
      </c>
      <c r="K188" s="649" t="str">
        <f t="shared" si="11"/>
        <v>C</v>
      </c>
      <c r="L188" s="256" t="str">
        <f>PLANILHA_SINTÉTICA!A351</f>
        <v>9.3.4</v>
      </c>
      <c r="M188" s="273"/>
      <c r="N188" s="273"/>
      <c r="O188" s="273"/>
      <c r="P188" s="273"/>
      <c r="Q188" s="273"/>
      <c r="R188" s="273"/>
      <c r="S188" s="273"/>
      <c r="T188" s="273"/>
      <c r="U188" s="273"/>
      <c r="V188" s="273"/>
      <c r="W188" s="273"/>
      <c r="X188" s="273"/>
      <c r="Y188" s="273"/>
      <c r="Z188" s="273"/>
      <c r="AA188" s="273"/>
      <c r="AB188" s="273"/>
      <c r="AC188" s="273"/>
      <c r="AD188" s="273"/>
      <c r="AE188" s="273"/>
      <c r="AF188" s="273"/>
      <c r="AG188" s="273"/>
      <c r="AH188" s="273"/>
      <c r="AI188" s="273"/>
      <c r="AJ188" s="273"/>
      <c r="AK188" s="274"/>
      <c r="AL188" s="274"/>
    </row>
    <row r="189" spans="1:38" s="275" customFormat="1" ht="45">
      <c r="A189" s="256"/>
      <c r="B189" s="805">
        <f>PLANILHA_SINTÉTICA!B412</f>
        <v>101881</v>
      </c>
      <c r="C189" s="805" t="str">
        <f>PLANILHA_SINTÉTICA!C412</f>
        <v>QUADRO DE DISTRIBUIÇÃO DE ENERGIA EM CHAPA DE AÇO GALVANIZADO, DE EMBUTIR, COM BARRAMENTO TRIFÁSICO, PARA 40 DISJUNTORES DIN 100A - FORNECIMENTO E INSTALAÇÃO. AF_10/2020</v>
      </c>
      <c r="D189" s="805" t="str">
        <f>PLANILHA_SINTÉTICA!D412</f>
        <v>UN</v>
      </c>
      <c r="E189" s="805">
        <f>PLANILHA_SINTÉTICA!E412</f>
        <v>1</v>
      </c>
      <c r="F189" s="332">
        <f>PLANILHA_SINTÉTICA!H412</f>
        <v>1262.8999999999999</v>
      </c>
      <c r="G189" s="332">
        <f>PLANILHA_SINTÉTICA!K412</f>
        <v>1262.8999999999999</v>
      </c>
      <c r="H189" s="648">
        <f t="shared" si="8"/>
        <v>1535997.7994999995</v>
      </c>
      <c r="I189" s="824">
        <f t="shared" si="9"/>
        <v>7.6614035288642289E-4</v>
      </c>
      <c r="J189" s="824">
        <f t="shared" si="10"/>
        <v>0.93181558012645538</v>
      </c>
      <c r="K189" s="649" t="str">
        <f t="shared" si="11"/>
        <v>C</v>
      </c>
      <c r="L189" s="256" t="str">
        <f>PLANILHA_SINTÉTICA!A412</f>
        <v>9.5.4</v>
      </c>
      <c r="M189" s="273"/>
      <c r="N189" s="273"/>
      <c r="O189" s="273"/>
      <c r="P189" s="273"/>
      <c r="Q189" s="273"/>
      <c r="R189" s="273"/>
      <c r="S189" s="273"/>
      <c r="T189" s="273"/>
      <c r="U189" s="273"/>
      <c r="V189" s="273"/>
      <c r="W189" s="273"/>
      <c r="X189" s="273"/>
      <c r="Y189" s="273"/>
      <c r="Z189" s="273"/>
      <c r="AA189" s="273"/>
      <c r="AB189" s="273"/>
      <c r="AC189" s="273"/>
      <c r="AD189" s="273"/>
      <c r="AE189" s="273"/>
      <c r="AF189" s="273"/>
      <c r="AG189" s="273"/>
      <c r="AH189" s="273"/>
      <c r="AI189" s="273"/>
      <c r="AJ189" s="273"/>
      <c r="AK189" s="274"/>
      <c r="AL189" s="274"/>
    </row>
    <row r="190" spans="1:38" s="275" customFormat="1" ht="30">
      <c r="A190" s="256"/>
      <c r="B190" s="805">
        <f>PLANILHA_SINTÉTICA!B511</f>
        <v>102501</v>
      </c>
      <c r="C190" s="805" t="str">
        <f>PLANILHA_SINTÉTICA!C511</f>
        <v>PINTURA DE FAIXA DE PEDESTRE OU ZEBRADA COM TINTA ACRÍLICA, E  = 30 CM, APLICAÇÃO MANUAL. AF_05/2021</v>
      </c>
      <c r="D190" s="805" t="str">
        <f>PLANILHA_SINTÉTICA!D511</f>
        <v>M2</v>
      </c>
      <c r="E190" s="805">
        <f>PLANILHA_SINTÉTICA!E511</f>
        <v>50</v>
      </c>
      <c r="F190" s="332">
        <f>PLANILHA_SINTÉTICA!H511</f>
        <v>24.939999999999998</v>
      </c>
      <c r="G190" s="332">
        <f>PLANILHA_SINTÉTICA!K511</f>
        <v>1247</v>
      </c>
      <c r="H190" s="648">
        <f t="shared" si="8"/>
        <v>1537244.7994999995</v>
      </c>
      <c r="I190" s="824">
        <f t="shared" si="9"/>
        <v>7.5649459185158719E-4</v>
      </c>
      <c r="J190" s="824">
        <f t="shared" si="10"/>
        <v>0.93257207471830694</v>
      </c>
      <c r="K190" s="649" t="str">
        <f t="shared" si="11"/>
        <v>C</v>
      </c>
      <c r="L190" s="256" t="str">
        <f>PLANILHA_SINTÉTICA!A511</f>
        <v>11.6.2</v>
      </c>
      <c r="M190" s="273"/>
      <c r="N190" s="273"/>
      <c r="O190" s="273"/>
      <c r="P190" s="273"/>
      <c r="Q190" s="273"/>
      <c r="R190" s="273"/>
      <c r="S190" s="273"/>
      <c r="T190" s="273"/>
      <c r="U190" s="273"/>
      <c r="V190" s="273"/>
      <c r="W190" s="273"/>
      <c r="X190" s="273"/>
      <c r="Y190" s="273"/>
      <c r="Z190" s="273"/>
      <c r="AA190" s="273"/>
      <c r="AB190" s="273"/>
      <c r="AC190" s="273"/>
      <c r="AD190" s="273"/>
      <c r="AE190" s="273"/>
      <c r="AF190" s="273"/>
      <c r="AG190" s="273"/>
      <c r="AH190" s="273"/>
      <c r="AI190" s="273"/>
      <c r="AJ190" s="273"/>
      <c r="AK190" s="274"/>
      <c r="AL190" s="274"/>
    </row>
    <row r="191" spans="1:38" s="275" customFormat="1" ht="30">
      <c r="A191" s="256"/>
      <c r="B191" s="805">
        <f>PLANILHA_SINTÉTICA!B447</f>
        <v>93008</v>
      </c>
      <c r="C191" s="805" t="str">
        <f>PLANILHA_SINTÉTICA!C447</f>
        <v>ELETRODUTO RÍGIDO ROSCÁVEL, PVC, DN 50 MM (1 1/2"), PARA REDE ENTERRADA DE DISTRIBUIÇÃO DE ENERGIA ELÉTRICA - FORNECIMENTO E INSTALAÇÃO. AF_12/2021</v>
      </c>
      <c r="D191" s="805" t="str">
        <f>PLANILHA_SINTÉTICA!D447</f>
        <v>M</v>
      </c>
      <c r="E191" s="805">
        <f>PLANILHA_SINTÉTICA!E447</f>
        <v>50</v>
      </c>
      <c r="F191" s="332">
        <f>PLANILHA_SINTÉTICA!H447</f>
        <v>24.81</v>
      </c>
      <c r="G191" s="332">
        <f>PLANILHA_SINTÉTICA!K447</f>
        <v>1240.5</v>
      </c>
      <c r="H191" s="648">
        <f t="shared" si="8"/>
        <v>1538485.2994999995</v>
      </c>
      <c r="I191" s="824">
        <f t="shared" si="9"/>
        <v>7.5255135620841537E-4</v>
      </c>
      <c r="J191" s="824">
        <f t="shared" si="10"/>
        <v>0.93332462607451538</v>
      </c>
      <c r="K191" s="649" t="str">
        <f t="shared" si="11"/>
        <v>C</v>
      </c>
      <c r="L191" s="256" t="str">
        <f>PLANILHA_SINTÉTICA!A447</f>
        <v>9.6.6</v>
      </c>
      <c r="M191" s="273"/>
      <c r="N191" s="273"/>
      <c r="O191" s="273"/>
      <c r="P191" s="273"/>
      <c r="Q191" s="273"/>
      <c r="R191" s="273"/>
      <c r="S191" s="273"/>
      <c r="T191" s="273"/>
      <c r="U191" s="273"/>
      <c r="V191" s="273"/>
      <c r="W191" s="273"/>
      <c r="X191" s="273"/>
      <c r="Y191" s="273"/>
      <c r="Z191" s="273"/>
      <c r="AA191" s="273"/>
      <c r="AB191" s="273"/>
      <c r="AC191" s="273"/>
      <c r="AD191" s="273"/>
      <c r="AE191" s="273"/>
      <c r="AF191" s="273"/>
      <c r="AG191" s="273"/>
      <c r="AH191" s="273"/>
      <c r="AI191" s="273"/>
      <c r="AJ191" s="273"/>
      <c r="AK191" s="274"/>
      <c r="AL191" s="274"/>
    </row>
    <row r="192" spans="1:38" s="275" customFormat="1" ht="30">
      <c r="A192" s="256"/>
      <c r="B192" s="805" t="str">
        <f>PLANILHA_SINTÉTICA!B76</f>
        <v>AUX2503</v>
      </c>
      <c r="C192" s="805" t="str">
        <f>PLANILHA_SINTÉTICA!C76</f>
        <v>RODAPÉ CERÂMICO DE 7CM DE ALTURA COM PLACAS TIPO PORCELANATO DE DIMENSÕES 60X60CM</v>
      </c>
      <c r="D192" s="805" t="str">
        <f>PLANILHA_SINTÉTICA!D76</f>
        <v>M</v>
      </c>
      <c r="E192" s="805">
        <f>PLANILHA_SINTÉTICA!E76</f>
        <v>56</v>
      </c>
      <c r="F192" s="332">
        <f>PLANILHA_SINTÉTICA!H76</f>
        <v>22.11</v>
      </c>
      <c r="G192" s="332">
        <f>PLANILHA_SINTÉTICA!K76</f>
        <v>1238.1599999999999</v>
      </c>
      <c r="H192" s="648">
        <f t="shared" si="8"/>
        <v>1539723.4594999994</v>
      </c>
      <c r="I192" s="824">
        <f t="shared" si="9"/>
        <v>7.5113179137687336E-4</v>
      </c>
      <c r="J192" s="824">
        <f t="shared" si="10"/>
        <v>0.93407575786589225</v>
      </c>
      <c r="K192" s="649" t="str">
        <f t="shared" si="11"/>
        <v>C</v>
      </c>
      <c r="L192" s="256" t="str">
        <f>PLANILHA_SINTÉTICA!A76</f>
        <v>4.1.12</v>
      </c>
      <c r="M192" s="273"/>
      <c r="N192" s="273"/>
      <c r="O192" s="273"/>
      <c r="P192" s="273"/>
      <c r="Q192" s="273"/>
      <c r="R192" s="273"/>
      <c r="S192" s="273"/>
      <c r="T192" s="273"/>
      <c r="U192" s="273"/>
      <c r="V192" s="273"/>
      <c r="W192" s="273"/>
      <c r="X192" s="273"/>
      <c r="Y192" s="273"/>
      <c r="Z192" s="273"/>
      <c r="AA192" s="273"/>
      <c r="AB192" s="273"/>
      <c r="AC192" s="273"/>
      <c r="AD192" s="273"/>
      <c r="AE192" s="273"/>
      <c r="AF192" s="273"/>
      <c r="AG192" s="273"/>
      <c r="AH192" s="273"/>
      <c r="AI192" s="273"/>
      <c r="AJ192" s="273"/>
      <c r="AK192" s="274"/>
      <c r="AL192" s="274"/>
    </row>
    <row r="193" spans="1:38" s="275" customFormat="1" ht="30">
      <c r="A193" s="256"/>
      <c r="B193" s="805">
        <f>PLANILHA_SINTÉTICA!B353</f>
        <v>91872</v>
      </c>
      <c r="C193" s="805" t="str">
        <f>PLANILHA_SINTÉTICA!C353</f>
        <v>ELETRODUTO RÍGIDO ROSCÁVEL, PVC, DN 32 MM (1"), PARA CIRCUITOS TERMINAIS, INSTALADO EM PAREDE - FORNECIMENTO E INSTALAÇÃO. AF_12/2015</v>
      </c>
      <c r="D193" s="805" t="str">
        <f>PLANILHA_SINTÉTICA!D353</f>
        <v>M</v>
      </c>
      <c r="E193" s="805">
        <f>PLANILHA_SINTÉTICA!E353</f>
        <v>55</v>
      </c>
      <c r="F193" s="332">
        <f>PLANILHA_SINTÉTICA!H353</f>
        <v>22.310000000000002</v>
      </c>
      <c r="G193" s="332">
        <f>PLANILHA_SINTÉTICA!K353</f>
        <v>1227.0500000000002</v>
      </c>
      <c r="H193" s="648">
        <f t="shared" si="8"/>
        <v>1540950.5094999995</v>
      </c>
      <c r="I193" s="824">
        <f t="shared" si="9"/>
        <v>7.4439189168523678E-4</v>
      </c>
      <c r="J193" s="824">
        <f t="shared" si="10"/>
        <v>0.93482014975757755</v>
      </c>
      <c r="K193" s="649" t="str">
        <f t="shared" si="11"/>
        <v>C</v>
      </c>
      <c r="L193" s="256" t="str">
        <f>PLANILHA_SINTÉTICA!A353</f>
        <v>9.3.6</v>
      </c>
      <c r="M193" s="273"/>
      <c r="N193" s="273"/>
      <c r="O193" s="273"/>
      <c r="P193" s="273"/>
      <c r="Q193" s="273"/>
      <c r="R193" s="273"/>
      <c r="S193" s="273"/>
      <c r="T193" s="273"/>
      <c r="U193" s="273"/>
      <c r="V193" s="273"/>
      <c r="W193" s="273"/>
      <c r="X193" s="273"/>
      <c r="Y193" s="273"/>
      <c r="Z193" s="273"/>
      <c r="AA193" s="273"/>
      <c r="AB193" s="273"/>
      <c r="AC193" s="273"/>
      <c r="AD193" s="273"/>
      <c r="AE193" s="273"/>
      <c r="AF193" s="273"/>
      <c r="AG193" s="273"/>
      <c r="AH193" s="273"/>
      <c r="AI193" s="273"/>
      <c r="AJ193" s="273"/>
      <c r="AK193" s="274"/>
      <c r="AL193" s="274"/>
    </row>
    <row r="194" spans="1:38" s="275" customFormat="1">
      <c r="A194" s="256"/>
      <c r="B194" s="805">
        <f>PLANILHA_SINTÉTICA!B485</f>
        <v>88485</v>
      </c>
      <c r="C194" s="805" t="str">
        <f>PLANILHA_SINTÉTICA!C485</f>
        <v>APLICAÇÃO DE FUNDO SELADOR ACRÍLICO EM PAREDES, UMA DEMÃO. AF_06/2014</v>
      </c>
      <c r="D194" s="805" t="str">
        <f>PLANILHA_SINTÉTICA!D485</f>
        <v>M2</v>
      </c>
      <c r="E194" s="805">
        <f>PLANILHA_SINTÉTICA!E485</f>
        <v>393.7</v>
      </c>
      <c r="F194" s="332">
        <f>PLANILHA_SINTÉTICA!H485</f>
        <v>3.11</v>
      </c>
      <c r="G194" s="332">
        <f>PLANILHA_SINTÉTICA!K485</f>
        <v>1224.4069999999999</v>
      </c>
      <c r="H194" s="648">
        <f t="shared" si="8"/>
        <v>1542174.9164999994</v>
      </c>
      <c r="I194" s="824">
        <f t="shared" si="9"/>
        <v>7.4278851140755918E-4</v>
      </c>
      <c r="J194" s="824">
        <f t="shared" si="10"/>
        <v>0.93556293826898507</v>
      </c>
      <c r="K194" s="649" t="str">
        <f t="shared" si="11"/>
        <v>C</v>
      </c>
      <c r="L194" s="256" t="str">
        <f>PLANILHA_SINTÉTICA!A485</f>
        <v>11.1.3</v>
      </c>
      <c r="M194" s="273"/>
      <c r="N194" s="273"/>
      <c r="O194" s="273"/>
      <c r="P194" s="273"/>
      <c r="Q194" s="273"/>
      <c r="R194" s="273"/>
      <c r="S194" s="273"/>
      <c r="T194" s="273"/>
      <c r="U194" s="273"/>
      <c r="V194" s="273"/>
      <c r="W194" s="273"/>
      <c r="X194" s="273"/>
      <c r="Y194" s="273"/>
      <c r="Z194" s="273"/>
      <c r="AA194" s="273"/>
      <c r="AB194" s="273"/>
      <c r="AC194" s="273"/>
      <c r="AD194" s="273"/>
      <c r="AE194" s="273"/>
      <c r="AF194" s="273"/>
      <c r="AG194" s="273"/>
      <c r="AH194" s="273"/>
      <c r="AI194" s="273"/>
      <c r="AJ194" s="273"/>
      <c r="AK194" s="274"/>
      <c r="AL194" s="274"/>
    </row>
    <row r="195" spans="1:38" s="275" customFormat="1" ht="30">
      <c r="A195" s="256"/>
      <c r="B195" s="805" t="str">
        <f>PLANILHA_SINTÉTICA!B435</f>
        <v>COMP 077</v>
      </c>
      <c r="C195" s="805" t="str">
        <f>PLANILHA_SINTÉTICA!C435</f>
        <v>TOMADAS/LÓGICA E CANALETAS PARA ESTAÇÕES PROVA ELETRONICA 3 MESAS - FORNECIMENTO E INSTALAÇÃO</v>
      </c>
      <c r="D195" s="805" t="str">
        <f>PLANILHA_SINTÉTICA!D435</f>
        <v>CJ</v>
      </c>
      <c r="E195" s="805">
        <f>PLANILHA_SINTÉTICA!E435</f>
        <v>1</v>
      </c>
      <c r="F195" s="332">
        <f>PLANILHA_SINTÉTICA!H435</f>
        <v>1182.9399999999998</v>
      </c>
      <c r="G195" s="332">
        <f>PLANILHA_SINTÉTICA!K435</f>
        <v>1182.9399999999998</v>
      </c>
      <c r="H195" s="648">
        <f t="shared" si="8"/>
        <v>1543357.8564999993</v>
      </c>
      <c r="I195" s="824">
        <f t="shared" si="9"/>
        <v>7.1763248795903478E-4</v>
      </c>
      <c r="J195" s="824">
        <f t="shared" si="10"/>
        <v>0.93628057075694415</v>
      </c>
      <c r="K195" s="649" t="str">
        <f t="shared" si="11"/>
        <v>C</v>
      </c>
      <c r="L195" s="256" t="str">
        <f>PLANILHA_SINTÉTICA!A435</f>
        <v>9.5.27</v>
      </c>
      <c r="M195" s="273"/>
      <c r="N195" s="273"/>
      <c r="O195" s="273"/>
      <c r="P195" s="273"/>
      <c r="Q195" s="273"/>
      <c r="R195" s="273"/>
      <c r="S195" s="273"/>
      <c r="T195" s="273"/>
      <c r="U195" s="273"/>
      <c r="V195" s="273"/>
      <c r="W195" s="273"/>
      <c r="X195" s="273"/>
      <c r="Y195" s="273"/>
      <c r="Z195" s="273"/>
      <c r="AA195" s="273"/>
      <c r="AB195" s="273"/>
      <c r="AC195" s="273"/>
      <c r="AD195" s="273"/>
      <c r="AE195" s="273"/>
      <c r="AF195" s="273"/>
      <c r="AG195" s="273"/>
      <c r="AH195" s="273"/>
      <c r="AI195" s="273"/>
      <c r="AJ195" s="273"/>
      <c r="AK195" s="274"/>
      <c r="AL195" s="274"/>
    </row>
    <row r="196" spans="1:38" s="275" customFormat="1" ht="30">
      <c r="A196" s="256"/>
      <c r="B196" s="805">
        <f>PLANILHA_SINTÉTICA!B95</f>
        <v>97633</v>
      </c>
      <c r="C196" s="805" t="str">
        <f>PLANILHA_SINTÉTICA!C95</f>
        <v>DEMOLIÇÃO DE REVESTIMENTO CERÂMICO, DE FORMA MANUAL, SEM REAPROVEITAMENTO. AF_12/2017</v>
      </c>
      <c r="D196" s="805" t="str">
        <f>PLANILHA_SINTÉTICA!D95</f>
        <v>M2</v>
      </c>
      <c r="E196" s="805">
        <f>PLANILHA_SINTÉTICA!E95</f>
        <v>48.45</v>
      </c>
      <c r="F196" s="332">
        <f>PLANILHA_SINTÉTICA!H95</f>
        <v>23.74</v>
      </c>
      <c r="G196" s="332">
        <f>PLANILHA_SINTÉTICA!K95</f>
        <v>1150.203</v>
      </c>
      <c r="H196" s="648">
        <f t="shared" si="8"/>
        <v>1544508.0594999993</v>
      </c>
      <c r="I196" s="824">
        <f t="shared" si="9"/>
        <v>6.9777253330510921E-4</v>
      </c>
      <c r="J196" s="824">
        <f t="shared" si="10"/>
        <v>0.93697834329024932</v>
      </c>
      <c r="K196" s="649" t="str">
        <f t="shared" si="11"/>
        <v>C</v>
      </c>
      <c r="L196" s="256" t="str">
        <f>PLANILHA_SINTÉTICA!A95</f>
        <v>4.2.1</v>
      </c>
      <c r="M196" s="273"/>
      <c r="N196" s="273"/>
      <c r="O196" s="273"/>
      <c r="P196" s="273"/>
      <c r="Q196" s="273"/>
      <c r="R196" s="273"/>
      <c r="S196" s="273"/>
      <c r="T196" s="273"/>
      <c r="U196" s="273"/>
      <c r="V196" s="273"/>
      <c r="W196" s="273"/>
      <c r="X196" s="273"/>
      <c r="Y196" s="273"/>
      <c r="Z196" s="273"/>
      <c r="AA196" s="273"/>
      <c r="AB196" s="273"/>
      <c r="AC196" s="273"/>
      <c r="AD196" s="273"/>
      <c r="AE196" s="273"/>
      <c r="AF196" s="273"/>
      <c r="AG196" s="273"/>
      <c r="AH196" s="273"/>
      <c r="AI196" s="273"/>
      <c r="AJ196" s="273"/>
      <c r="AK196" s="274"/>
      <c r="AL196" s="274"/>
    </row>
    <row r="197" spans="1:38" s="275" customFormat="1" ht="30">
      <c r="A197" s="256"/>
      <c r="B197" s="805" t="str">
        <f>PLANILHA_SINTÉTICA!B462</f>
        <v>COMP 094</v>
      </c>
      <c r="C197" s="805" t="str">
        <f>PLANILHA_SINTÉTICA!C462</f>
        <v>RETIRADA DE PARA RAIO</v>
      </c>
      <c r="D197" s="805" t="str">
        <f>PLANILHA_SINTÉTICA!D462</f>
        <v>UN</v>
      </c>
      <c r="E197" s="805">
        <f>PLANILHA_SINTÉTICA!E462</f>
        <v>15</v>
      </c>
      <c r="F197" s="332">
        <f>PLANILHA_SINTÉTICA!H462</f>
        <v>76.58</v>
      </c>
      <c r="G197" s="332">
        <f>PLANILHA_SINTÉTICA!K462</f>
        <v>1148.7</v>
      </c>
      <c r="H197" s="648">
        <f t="shared" si="8"/>
        <v>1545656.7594999992</v>
      </c>
      <c r="I197" s="824">
        <f t="shared" si="9"/>
        <v>6.9686073589408037E-4</v>
      </c>
      <c r="J197" s="824">
        <f t="shared" si="10"/>
        <v>0.93767520402614335</v>
      </c>
      <c r="K197" s="649" t="str">
        <f t="shared" si="11"/>
        <v>C</v>
      </c>
      <c r="L197" s="256" t="str">
        <f>PLANILHA_SINTÉTICA!A462</f>
        <v>9.6.21</v>
      </c>
      <c r="M197" s="273"/>
      <c r="N197" s="273"/>
      <c r="O197" s="273"/>
      <c r="P197" s="273"/>
      <c r="Q197" s="273"/>
      <c r="R197" s="273"/>
      <c r="S197" s="273"/>
      <c r="T197" s="273"/>
      <c r="U197" s="273"/>
      <c r="V197" s="273"/>
      <c r="W197" s="273"/>
      <c r="X197" s="273"/>
      <c r="Y197" s="273"/>
      <c r="Z197" s="273"/>
      <c r="AA197" s="273"/>
      <c r="AB197" s="273"/>
      <c r="AC197" s="273"/>
      <c r="AD197" s="273"/>
      <c r="AE197" s="273"/>
      <c r="AF197" s="273"/>
      <c r="AG197" s="273"/>
      <c r="AH197" s="273"/>
      <c r="AI197" s="273"/>
      <c r="AJ197" s="273"/>
      <c r="AK197" s="274"/>
      <c r="AL197" s="274"/>
    </row>
    <row r="198" spans="1:38" s="275" customFormat="1" ht="45">
      <c r="A198" s="256"/>
      <c r="B198" s="805" t="str">
        <f>PLANILHA_SINTÉTICA!B244</f>
        <v>COMP 052</v>
      </c>
      <c r="C198" s="805" t="str">
        <f>PLANILHA_SINTÉTICA!C244</f>
        <v>TUBO EM COBRE FLEXÍVEL, DN 7/8", COM ISOLAMENTO, INSTALADO EM RAMAL DE ALIMENTAÇÃO DE AR CONDICIONADO COM CONDENSADORA INDIVIDUAL  FORNECIMENTO E INSTALAÇÃO</v>
      </c>
      <c r="D198" s="805" t="str">
        <f>PLANILHA_SINTÉTICA!D244</f>
        <v>M</v>
      </c>
      <c r="E198" s="805">
        <f>PLANILHA_SINTÉTICA!E244</f>
        <v>6.4</v>
      </c>
      <c r="F198" s="332">
        <f>PLANILHA_SINTÉTICA!H244</f>
        <v>178.76999999999998</v>
      </c>
      <c r="G198" s="332">
        <f>PLANILHA_SINTÉTICA!K244</f>
        <v>1144.1279999999999</v>
      </c>
      <c r="H198" s="648">
        <f t="shared" si="8"/>
        <v>1546800.8874999993</v>
      </c>
      <c r="I198" s="824">
        <f t="shared" si="9"/>
        <v>6.9408712460783699E-4</v>
      </c>
      <c r="J198" s="824">
        <f t="shared" si="10"/>
        <v>0.93836929115075118</v>
      </c>
      <c r="K198" s="649" t="str">
        <f t="shared" si="11"/>
        <v>C</v>
      </c>
      <c r="L198" s="256" t="str">
        <f>PLANILHA_SINTÉTICA!A244</f>
        <v>8.1.9</v>
      </c>
      <c r="M198" s="273"/>
      <c r="N198" s="273"/>
      <c r="O198" s="273"/>
      <c r="P198" s="273"/>
      <c r="Q198" s="273"/>
      <c r="R198" s="273"/>
      <c r="S198" s="273"/>
      <c r="T198" s="273"/>
      <c r="U198" s="273"/>
      <c r="V198" s="273"/>
      <c r="W198" s="273"/>
      <c r="X198" s="273"/>
      <c r="Y198" s="273"/>
      <c r="Z198" s="273"/>
      <c r="AA198" s="273"/>
      <c r="AB198" s="273"/>
      <c r="AC198" s="273"/>
      <c r="AD198" s="273"/>
      <c r="AE198" s="273"/>
      <c r="AF198" s="273"/>
      <c r="AG198" s="273"/>
      <c r="AH198" s="273"/>
      <c r="AI198" s="273"/>
      <c r="AJ198" s="273"/>
      <c r="AK198" s="274"/>
      <c r="AL198" s="274"/>
    </row>
    <row r="199" spans="1:38" s="275" customFormat="1" ht="30">
      <c r="A199" s="256"/>
      <c r="B199" s="805">
        <f>PLANILHA_SINTÉTICA!B198</f>
        <v>95469</v>
      </c>
      <c r="C199" s="805" t="str">
        <f>PLANILHA_SINTÉTICA!C198</f>
        <v>VASO SANITARIO SIFONADO CONVENCIONAL COM  LOUÇA BRANCA - FORNECIMENTO E INSTALAÇÃO. AF_01/2020</v>
      </c>
      <c r="D199" s="805" t="str">
        <f>PLANILHA_SINTÉTICA!D198</f>
        <v>UN</v>
      </c>
      <c r="E199" s="805">
        <f>PLANILHA_SINTÉTICA!E198</f>
        <v>4</v>
      </c>
      <c r="F199" s="332">
        <f>PLANILHA_SINTÉTICA!H198</f>
        <v>283.57</v>
      </c>
      <c r="G199" s="332">
        <f>PLANILHA_SINTÉTICA!K198</f>
        <v>1134.28</v>
      </c>
      <c r="H199" s="648">
        <f t="shared" si="8"/>
        <v>1547935.1674999993</v>
      </c>
      <c r="I199" s="824">
        <f t="shared" si="9"/>
        <v>6.8811281928261294E-4</v>
      </c>
      <c r="J199" s="824">
        <f t="shared" si="10"/>
        <v>0.93905740397003379</v>
      </c>
      <c r="K199" s="649" t="str">
        <f t="shared" si="11"/>
        <v>C</v>
      </c>
      <c r="L199" s="256" t="str">
        <f>PLANILHA_SINTÉTICA!A198</f>
        <v>6.2.28</v>
      </c>
      <c r="M199" s="273"/>
      <c r="N199" s="273"/>
      <c r="O199" s="273"/>
      <c r="P199" s="273"/>
      <c r="Q199" s="273"/>
      <c r="R199" s="273"/>
      <c r="S199" s="273"/>
      <c r="T199" s="273"/>
      <c r="U199" s="273"/>
      <c r="V199" s="273"/>
      <c r="W199" s="273"/>
      <c r="X199" s="273"/>
      <c r="Y199" s="273"/>
      <c r="Z199" s="273"/>
      <c r="AA199" s="273"/>
      <c r="AB199" s="273"/>
      <c r="AC199" s="273"/>
      <c r="AD199" s="273"/>
      <c r="AE199" s="273"/>
      <c r="AF199" s="273"/>
      <c r="AG199" s="273"/>
      <c r="AH199" s="273"/>
      <c r="AI199" s="273"/>
      <c r="AJ199" s="273"/>
      <c r="AK199" s="274"/>
      <c r="AL199" s="274"/>
    </row>
    <row r="200" spans="1:38" s="275" customFormat="1" ht="30">
      <c r="A200" s="256"/>
      <c r="B200" s="805" t="str">
        <f>PLANILHA_SINTÉTICA!B453</f>
        <v>AUX2764</v>
      </c>
      <c r="C200" s="805" t="str">
        <f>PLANILHA_SINTÉTICA!C453</f>
        <v>DISJUNTOR TERMOMAGNETICO TRIPOLAR 100 A, PADRÃO DIN (EUROPEU - LINHA BRANCA), 10KA</v>
      </c>
      <c r="D200" s="805" t="str">
        <f>PLANILHA_SINTÉTICA!D453</f>
        <v xml:space="preserve">UN </v>
      </c>
      <c r="E200" s="805">
        <f>PLANILHA_SINTÉTICA!E453</f>
        <v>2</v>
      </c>
      <c r="F200" s="332">
        <f>PLANILHA_SINTÉTICA!H453</f>
        <v>555.41999999999996</v>
      </c>
      <c r="G200" s="332">
        <f>PLANILHA_SINTÉTICA!K453</f>
        <v>1110.8399999999999</v>
      </c>
      <c r="H200" s="648">
        <f t="shared" si="8"/>
        <v>1549046.0074999994</v>
      </c>
      <c r="I200" s="824">
        <f t="shared" si="9"/>
        <v>6.7389290490169778E-4</v>
      </c>
      <c r="J200" s="824">
        <f t="shared" si="10"/>
        <v>0.93973129687493551</v>
      </c>
      <c r="K200" s="649" t="str">
        <f t="shared" si="11"/>
        <v>C</v>
      </c>
      <c r="L200" s="256" t="str">
        <f>PLANILHA_SINTÉTICA!A453</f>
        <v>9.6.12</v>
      </c>
      <c r="M200" s="273"/>
      <c r="N200" s="273"/>
      <c r="O200" s="273"/>
      <c r="P200" s="273"/>
      <c r="Q200" s="273"/>
      <c r="R200" s="273"/>
      <c r="S200" s="273"/>
      <c r="T200" s="273"/>
      <c r="U200" s="273"/>
      <c r="V200" s="273"/>
      <c r="W200" s="273"/>
      <c r="X200" s="273"/>
      <c r="Y200" s="273"/>
      <c r="Z200" s="273"/>
      <c r="AA200" s="273"/>
      <c r="AB200" s="273"/>
      <c r="AC200" s="273"/>
      <c r="AD200" s="273"/>
      <c r="AE200" s="273"/>
      <c r="AF200" s="273"/>
      <c r="AG200" s="273"/>
      <c r="AH200" s="273"/>
      <c r="AI200" s="273"/>
      <c r="AJ200" s="273"/>
      <c r="AK200" s="274"/>
      <c r="AL200" s="274"/>
    </row>
    <row r="201" spans="1:38" s="275" customFormat="1">
      <c r="A201" s="256"/>
      <c r="B201" s="805" t="str">
        <f>PLANILHA_SINTÉTICA!B304</f>
        <v>AUX1507</v>
      </c>
      <c r="C201" s="805" t="str">
        <f>PLANILHA_SINTÉTICA!C304</f>
        <v>LUMINÁRIA LED TIPO REFLETOR RETANGULAR, LUZ BRANCA, 50 W - FORNEC. E INST.</v>
      </c>
      <c r="D201" s="805" t="str">
        <f>PLANILHA_SINTÉTICA!D304</f>
        <v xml:space="preserve">UN </v>
      </c>
      <c r="E201" s="805">
        <f>PLANILHA_SINTÉTICA!E304</f>
        <v>15</v>
      </c>
      <c r="F201" s="332">
        <f>PLANILHA_SINTÉTICA!H304</f>
        <v>71.91</v>
      </c>
      <c r="G201" s="332">
        <f>PLANILHA_SINTÉTICA!K304</f>
        <v>1078.6499999999999</v>
      </c>
      <c r="H201" s="648">
        <f t="shared" si="8"/>
        <v>1550124.6574999993</v>
      </c>
      <c r="I201" s="824">
        <f t="shared" si="9"/>
        <v>6.5436478869343581E-4</v>
      </c>
      <c r="J201" s="824">
        <f t="shared" si="10"/>
        <v>0.94038566166362891</v>
      </c>
      <c r="K201" s="649" t="str">
        <f t="shared" si="11"/>
        <v>C</v>
      </c>
      <c r="L201" s="256" t="str">
        <f>PLANILHA_SINTÉTICA!A304</f>
        <v>9.1.30</v>
      </c>
      <c r="M201" s="273"/>
      <c r="N201" s="273"/>
      <c r="O201" s="273"/>
      <c r="P201" s="273"/>
      <c r="Q201" s="273"/>
      <c r="R201" s="273"/>
      <c r="S201" s="273"/>
      <c r="T201" s="273"/>
      <c r="U201" s="273"/>
      <c r="V201" s="273"/>
      <c r="W201" s="273"/>
      <c r="X201" s="273"/>
      <c r="Y201" s="273"/>
      <c r="Z201" s="273"/>
      <c r="AA201" s="273"/>
      <c r="AB201" s="273"/>
      <c r="AC201" s="273"/>
      <c r="AD201" s="273"/>
      <c r="AE201" s="273"/>
      <c r="AF201" s="273"/>
      <c r="AG201" s="273"/>
      <c r="AH201" s="273"/>
      <c r="AI201" s="273"/>
      <c r="AJ201" s="273"/>
      <c r="AK201" s="274"/>
      <c r="AL201" s="274"/>
    </row>
    <row r="202" spans="1:38" s="275" customFormat="1" ht="30">
      <c r="A202" s="256"/>
      <c r="B202" s="805" t="str">
        <f>PLANILHA_SINTÉTICA!B530</f>
        <v>COMP 040</v>
      </c>
      <c r="C202" s="805" t="str">
        <f>PLANILHA_SINTÉTICA!C530</f>
        <v>DEMOLIÇÃO DE CONCRETO SIMPLES COM MARTELETE</v>
      </c>
      <c r="D202" s="805" t="str">
        <f>PLANILHA_SINTÉTICA!D530</f>
        <v>M3</v>
      </c>
      <c r="E202" s="805">
        <f>PLANILHA_SINTÉTICA!E530</f>
        <v>5</v>
      </c>
      <c r="F202" s="332">
        <f>PLANILHA_SINTÉTICA!H530</f>
        <v>212.01</v>
      </c>
      <c r="G202" s="332">
        <f>PLANILHA_SINTÉTICA!K530</f>
        <v>1060.05</v>
      </c>
      <c r="H202" s="648">
        <f t="shared" si="8"/>
        <v>1551184.7074999993</v>
      </c>
      <c r="I202" s="824">
        <f t="shared" si="9"/>
        <v>6.4308106823759016E-4</v>
      </c>
      <c r="J202" s="824">
        <f t="shared" si="10"/>
        <v>0.94102874273186654</v>
      </c>
      <c r="K202" s="649" t="str">
        <f t="shared" si="11"/>
        <v>C</v>
      </c>
      <c r="L202" s="256" t="str">
        <f>PLANILHA_SINTÉTICA!A530</f>
        <v>13.8</v>
      </c>
      <c r="M202" s="273"/>
      <c r="N202" s="273"/>
      <c r="O202" s="273"/>
      <c r="P202" s="273"/>
      <c r="Q202" s="273"/>
      <c r="R202" s="273"/>
      <c r="S202" s="273"/>
      <c r="T202" s="273"/>
      <c r="U202" s="273"/>
      <c r="V202" s="273"/>
      <c r="W202" s="273"/>
      <c r="X202" s="273"/>
      <c r="Y202" s="273"/>
      <c r="Z202" s="273"/>
      <c r="AA202" s="273"/>
      <c r="AB202" s="273"/>
      <c r="AC202" s="273"/>
      <c r="AD202" s="273"/>
      <c r="AE202" s="273"/>
      <c r="AF202" s="273"/>
      <c r="AG202" s="273"/>
      <c r="AH202" s="273"/>
      <c r="AI202" s="273"/>
      <c r="AJ202" s="273"/>
      <c r="AK202" s="274"/>
      <c r="AL202" s="274"/>
    </row>
    <row r="203" spans="1:38" s="275" customFormat="1" ht="60">
      <c r="A203" s="256"/>
      <c r="B203" s="805">
        <f>PLANILHA_SINTÉTICA!B127</f>
        <v>91790</v>
      </c>
      <c r="C203" s="805" t="str">
        <f>PLANILHA_SINTÉTICA!C127</f>
        <v>(COMPOSIÇÃO REPRESENTATIVA) DO SERVIÇO DE INSTALAÇÃO DE TUBOS DE PVC, SÉRIE R, ÁGUA PLUVIAL, DN 100 MM (INSTALADO EM RAMAL DE ENCAMINHAMENTO, OU CONDUTORES VERTICAIS), INCLUSIVE CONEXÕES, CORTES E FIXAÇÕES, PARA PRÉDIOS. AF_10/2015</v>
      </c>
      <c r="D203" s="805" t="str">
        <f>PLANILHA_SINTÉTICA!D127</f>
        <v>M</v>
      </c>
      <c r="E203" s="805">
        <f>PLANILHA_SINTÉTICA!E127</f>
        <v>16</v>
      </c>
      <c r="F203" s="332">
        <f>PLANILHA_SINTÉTICA!H127</f>
        <v>64.03</v>
      </c>
      <c r="G203" s="332">
        <f>PLANILHA_SINTÉTICA!K127</f>
        <v>1024.48</v>
      </c>
      <c r="H203" s="648">
        <f t="shared" si="8"/>
        <v>1552209.1874999993</v>
      </c>
      <c r="I203" s="824">
        <f t="shared" si="9"/>
        <v>6.2150246949487897E-4</v>
      </c>
      <c r="J203" s="824">
        <f t="shared" si="10"/>
        <v>0.94165024520136142</v>
      </c>
      <c r="K203" s="649" t="str">
        <f t="shared" si="11"/>
        <v>C</v>
      </c>
      <c r="L203" s="256" t="str">
        <f>PLANILHA_SINTÉTICA!A127</f>
        <v>5.4</v>
      </c>
      <c r="M203" s="273"/>
      <c r="N203" s="273"/>
      <c r="O203" s="273"/>
      <c r="P203" s="273"/>
      <c r="Q203" s="273"/>
      <c r="R203" s="273"/>
      <c r="S203" s="273"/>
      <c r="T203" s="273"/>
      <c r="U203" s="273"/>
      <c r="V203" s="273"/>
      <c r="W203" s="273"/>
      <c r="X203" s="273"/>
      <c r="Y203" s="273"/>
      <c r="Z203" s="273"/>
      <c r="AA203" s="273"/>
      <c r="AB203" s="273"/>
      <c r="AC203" s="273"/>
      <c r="AD203" s="273"/>
      <c r="AE203" s="273"/>
      <c r="AF203" s="273"/>
      <c r="AG203" s="273"/>
      <c r="AH203" s="273"/>
      <c r="AI203" s="273"/>
      <c r="AJ203" s="273"/>
      <c r="AK203" s="274"/>
      <c r="AL203" s="274"/>
    </row>
    <row r="204" spans="1:38" s="275" customFormat="1" ht="60">
      <c r="A204" s="256"/>
      <c r="B204" s="805">
        <f>PLANILHA_SINTÉTICA!B139</f>
        <v>91786</v>
      </c>
      <c r="C204" s="805" t="str">
        <f>PLANILHA_SINTÉTICA!C139</f>
        <v>(COMPOSIÇÃO REPRESENTATIVA) DO SERVIÇO DE INSTALAÇÃO TUBOS DE PVC, SOLDÁVEL, ÁGUA FRIA, DN 32 MM (INSTALADO EM RAMAL, SUB-RAMAL, RAMAL DE DISTRIBUIÇÃO OU PRUMADA), INCLUSIVE CONEXÕES, CORTES E FIXAÇÕES, PARA PRÉDIOS. AF_10/2015</v>
      </c>
      <c r="D204" s="805" t="str">
        <f>PLANILHA_SINTÉTICA!D139</f>
        <v>M</v>
      </c>
      <c r="E204" s="805">
        <f>PLANILHA_SINTÉTICA!E139</f>
        <v>30</v>
      </c>
      <c r="F204" s="332">
        <f>PLANILHA_SINTÉTICA!H139</f>
        <v>34.019999999999996</v>
      </c>
      <c r="G204" s="332">
        <f>PLANILHA_SINTÉTICA!K139</f>
        <v>1020.5999999999999</v>
      </c>
      <c r="H204" s="648">
        <f t="shared" ref="H204:H267" si="12">IFERROR(IF((ISTEXT(H203))=TRUE,G204,G204+H203),"")</f>
        <v>1553229.7874999994</v>
      </c>
      <c r="I204" s="824">
        <f t="shared" ref="I204:I267" si="13">IFERROR(G204/(SUM(G:G)),"")</f>
        <v>6.1914866114172397E-4</v>
      </c>
      <c r="J204" s="824">
        <f t="shared" ref="J204:J267" si="14">IFERROR(IF((ISTEXT(J203))=TRUE,I204,I204+J203),"")</f>
        <v>0.94226939386250319</v>
      </c>
      <c r="K204" s="649" t="str">
        <f t="shared" ref="K204:K267" si="15">IFERROR(IF((J204-I204)&lt;0.5,"A",IF((J204-I204)&lt;0.8,"B","C")),"")</f>
        <v>C</v>
      </c>
      <c r="L204" s="256" t="str">
        <f>PLANILHA_SINTÉTICA!A139</f>
        <v>5.16</v>
      </c>
      <c r="M204" s="273"/>
      <c r="N204" s="273"/>
      <c r="O204" s="273"/>
      <c r="P204" s="273"/>
      <c r="Q204" s="273"/>
      <c r="R204" s="273"/>
      <c r="S204" s="273"/>
      <c r="T204" s="273"/>
      <c r="U204" s="273"/>
      <c r="V204" s="273"/>
      <c r="W204" s="273"/>
      <c r="X204" s="273"/>
      <c r="Y204" s="273"/>
      <c r="Z204" s="273"/>
      <c r="AA204" s="273"/>
      <c r="AB204" s="273"/>
      <c r="AC204" s="273"/>
      <c r="AD204" s="273"/>
      <c r="AE204" s="273"/>
      <c r="AF204" s="273"/>
      <c r="AG204" s="273"/>
      <c r="AH204" s="273"/>
      <c r="AI204" s="273"/>
      <c r="AJ204" s="273"/>
      <c r="AK204" s="274"/>
      <c r="AL204" s="274"/>
    </row>
    <row r="205" spans="1:38" s="275" customFormat="1" ht="30">
      <c r="A205" s="256"/>
      <c r="B205" s="805" t="str">
        <f>PLANILHA_SINTÉTICA!B551</f>
        <v>COMP 037</v>
      </c>
      <c r="C205" s="805" t="str">
        <f>PLANILHA_SINTÉTICA!C551</f>
        <v>REMOÇÃO DE COBERTURA PARA EXAMINADOR COM PILARES METALICOS, SEM REAPROVEITAMENTO</v>
      </c>
      <c r="D205" s="805" t="str">
        <f>PLANILHA_SINTÉTICA!D551</f>
        <v>UN</v>
      </c>
      <c r="E205" s="805">
        <f>PLANILHA_SINTÉTICA!E551</f>
        <v>2</v>
      </c>
      <c r="F205" s="332">
        <f>PLANILHA_SINTÉTICA!H551</f>
        <v>507.54999999999995</v>
      </c>
      <c r="G205" s="332">
        <f>PLANILHA_SINTÉTICA!K551</f>
        <v>1015.0999999999999</v>
      </c>
      <c r="H205" s="648">
        <f t="shared" si="12"/>
        <v>1554244.8874999995</v>
      </c>
      <c r="I205" s="824">
        <f t="shared" si="13"/>
        <v>6.1581207713596318E-4</v>
      </c>
      <c r="J205" s="824">
        <f t="shared" si="14"/>
        <v>0.9428852059396392</v>
      </c>
      <c r="K205" s="649" t="str">
        <f t="shared" si="15"/>
        <v>C</v>
      </c>
      <c r="L205" s="256" t="str">
        <f>PLANILHA_SINTÉTICA!A551</f>
        <v>14.13</v>
      </c>
      <c r="M205" s="273"/>
      <c r="N205" s="273"/>
      <c r="O205" s="273"/>
      <c r="P205" s="273"/>
      <c r="Q205" s="273"/>
      <c r="R205" s="273"/>
      <c r="S205" s="273"/>
      <c r="T205" s="273"/>
      <c r="U205" s="273"/>
      <c r="V205" s="273"/>
      <c r="W205" s="273"/>
      <c r="X205" s="273"/>
      <c r="Y205" s="273"/>
      <c r="Z205" s="273"/>
      <c r="AA205" s="273"/>
      <c r="AB205" s="273"/>
      <c r="AC205" s="273"/>
      <c r="AD205" s="273"/>
      <c r="AE205" s="273"/>
      <c r="AF205" s="273"/>
      <c r="AG205" s="273"/>
      <c r="AH205" s="273"/>
      <c r="AI205" s="273"/>
      <c r="AJ205" s="273"/>
      <c r="AK205" s="274"/>
      <c r="AL205" s="274"/>
    </row>
    <row r="206" spans="1:38" s="275" customFormat="1" ht="45">
      <c r="A206" s="256"/>
      <c r="B206" s="805">
        <f>PLANILHA_SINTÉTICA!B174</f>
        <v>87249</v>
      </c>
      <c r="C206" s="805" t="str">
        <f>PLANILHA_SINTÉTICA!C174</f>
        <v>REVESTIMENTO CERÂMICO PARA PISO COM PLACAS TIPO ESMALTADA EXTRA DE DIMENSÕES 45X45 CM APLICADA EM AMBIENTES DE ÁREA MENOR QUE 5 M2. AF_06/2014</v>
      </c>
      <c r="D206" s="805" t="str">
        <f>PLANILHA_SINTÉTICA!D174</f>
        <v>M2</v>
      </c>
      <c r="E206" s="805">
        <f>PLANILHA_SINTÉTICA!E174</f>
        <v>14.6</v>
      </c>
      <c r="F206" s="332">
        <f>PLANILHA_SINTÉTICA!H174</f>
        <v>67.510000000000005</v>
      </c>
      <c r="G206" s="332">
        <f>PLANILHA_SINTÉTICA!K174</f>
        <v>985.64600000000007</v>
      </c>
      <c r="H206" s="648">
        <f t="shared" si="12"/>
        <v>1555230.5334999994</v>
      </c>
      <c r="I206" s="824">
        <f t="shared" si="13"/>
        <v>5.9794375980765807E-4</v>
      </c>
      <c r="J206" s="824">
        <f t="shared" si="14"/>
        <v>0.94348314969944691</v>
      </c>
      <c r="K206" s="649" t="str">
        <f t="shared" si="15"/>
        <v>C</v>
      </c>
      <c r="L206" s="256" t="str">
        <f>PLANILHA_SINTÉTICA!A174</f>
        <v>6.2.4</v>
      </c>
      <c r="M206" s="273"/>
      <c r="N206" s="273"/>
      <c r="O206" s="273"/>
      <c r="P206" s="273"/>
      <c r="Q206" s="273"/>
      <c r="R206" s="273"/>
      <c r="S206" s="273"/>
      <c r="T206" s="273"/>
      <c r="U206" s="273"/>
      <c r="V206" s="273"/>
      <c r="W206" s="273"/>
      <c r="X206" s="273"/>
      <c r="Y206" s="273"/>
      <c r="Z206" s="273"/>
      <c r="AA206" s="273"/>
      <c r="AB206" s="273"/>
      <c r="AC206" s="273"/>
      <c r="AD206" s="273"/>
      <c r="AE206" s="273"/>
      <c r="AF206" s="273"/>
      <c r="AG206" s="273"/>
      <c r="AH206" s="273"/>
      <c r="AI206" s="273"/>
      <c r="AJ206" s="273"/>
      <c r="AK206" s="274"/>
      <c r="AL206" s="274"/>
    </row>
    <row r="207" spans="1:38" s="275" customFormat="1" ht="30">
      <c r="A207" s="256"/>
      <c r="B207" s="805" t="str">
        <f>PLANILHA_SINTÉTICA!B272</f>
        <v>COMP 055</v>
      </c>
      <c r="C207" s="805" t="str">
        <f>PLANILHA_SINTÉTICA!C272</f>
        <v>ALVENARIA DE VEDACAO C/TIJOLO CERAMICO LAMINADO A VISTA C/e=15cm</v>
      </c>
      <c r="D207" s="805" t="str">
        <f>PLANILHA_SINTÉTICA!D272</f>
        <v>M2</v>
      </c>
      <c r="E207" s="805">
        <f>PLANILHA_SINTÉTICA!E272</f>
        <v>4</v>
      </c>
      <c r="F207" s="332">
        <f>PLANILHA_SINTÉTICA!H272</f>
        <v>242.79</v>
      </c>
      <c r="G207" s="332">
        <f>PLANILHA_SINTÉTICA!K272</f>
        <v>971.16</v>
      </c>
      <c r="H207" s="648">
        <f t="shared" si="12"/>
        <v>1556201.6934999994</v>
      </c>
      <c r="I207" s="824">
        <f t="shared" si="13"/>
        <v>5.8915580418812143E-4</v>
      </c>
      <c r="J207" s="824">
        <f t="shared" si="14"/>
        <v>0.94407230550363508</v>
      </c>
      <c r="K207" s="649" t="str">
        <f t="shared" si="15"/>
        <v>C</v>
      </c>
      <c r="L207" s="256" t="str">
        <f>PLANILHA_SINTÉTICA!A272</f>
        <v>8.2.20</v>
      </c>
      <c r="M207" s="273"/>
      <c r="N207" s="273"/>
      <c r="O207" s="273"/>
      <c r="P207" s="273"/>
      <c r="Q207" s="273"/>
      <c r="R207" s="273"/>
      <c r="S207" s="273"/>
      <c r="T207" s="273"/>
      <c r="U207" s="273"/>
      <c r="V207" s="273"/>
      <c r="W207" s="273"/>
      <c r="X207" s="273"/>
      <c r="Y207" s="273"/>
      <c r="Z207" s="273"/>
      <c r="AA207" s="273"/>
      <c r="AB207" s="273"/>
      <c r="AC207" s="273"/>
      <c r="AD207" s="273"/>
      <c r="AE207" s="273"/>
      <c r="AF207" s="273"/>
      <c r="AG207" s="273"/>
      <c r="AH207" s="273"/>
      <c r="AI207" s="273"/>
      <c r="AJ207" s="273"/>
      <c r="AK207" s="274"/>
      <c r="AL207" s="274"/>
    </row>
    <row r="208" spans="1:38" s="275" customFormat="1">
      <c r="A208" s="256"/>
      <c r="B208" s="805">
        <f>PLANILHA_SINTÉTICA!B507</f>
        <v>102488</v>
      </c>
      <c r="C208" s="805" t="str">
        <f>PLANILHA_SINTÉTICA!C507</f>
        <v>PREPARO DO PISO CIMENTADO PARA PINTURA - LIXAMENTO E LIMPEZA. AF_05/2021</v>
      </c>
      <c r="D208" s="805" t="str">
        <f>PLANILHA_SINTÉTICA!D507</f>
        <v>M2</v>
      </c>
      <c r="E208" s="805">
        <f>PLANILHA_SINTÉTICA!E507</f>
        <v>249.5</v>
      </c>
      <c r="F208" s="332">
        <f>PLANILHA_SINTÉTICA!H507</f>
        <v>3.7600000000000002</v>
      </c>
      <c r="G208" s="332">
        <f>PLANILHA_SINTÉTICA!K507</f>
        <v>938.12</v>
      </c>
      <c r="H208" s="648">
        <f t="shared" si="12"/>
        <v>1557139.8134999995</v>
      </c>
      <c r="I208" s="824">
        <f t="shared" si="13"/>
        <v>5.6911203408806016E-4</v>
      </c>
      <c r="J208" s="824">
        <f t="shared" si="14"/>
        <v>0.94464141753772313</v>
      </c>
      <c r="K208" s="649" t="str">
        <f t="shared" si="15"/>
        <v>C</v>
      </c>
      <c r="L208" s="256" t="str">
        <f>PLANILHA_SINTÉTICA!A507</f>
        <v>11.5.1</v>
      </c>
      <c r="M208" s="273"/>
      <c r="N208" s="273"/>
      <c r="O208" s="273"/>
      <c r="P208" s="273"/>
      <c r="Q208" s="273"/>
      <c r="R208" s="273"/>
      <c r="S208" s="273"/>
      <c r="T208" s="273"/>
      <c r="U208" s="273"/>
      <c r="V208" s="273"/>
      <c r="W208" s="273"/>
      <c r="X208" s="273"/>
      <c r="Y208" s="273"/>
      <c r="Z208" s="273"/>
      <c r="AA208" s="273"/>
      <c r="AB208" s="273"/>
      <c r="AC208" s="273"/>
      <c r="AD208" s="273"/>
      <c r="AE208" s="273"/>
      <c r="AF208" s="273"/>
      <c r="AG208" s="273"/>
      <c r="AH208" s="273"/>
      <c r="AI208" s="273"/>
      <c r="AJ208" s="273"/>
      <c r="AK208" s="274"/>
      <c r="AL208" s="274"/>
    </row>
    <row r="209" spans="1:38" s="275" customFormat="1" ht="45">
      <c r="A209" s="256"/>
      <c r="B209" s="805">
        <f>PLANILHA_SINTÉTICA!B242</f>
        <v>97329</v>
      </c>
      <c r="C209" s="805" t="str">
        <f>PLANILHA_SINTÉTICA!C242</f>
        <v>TUBO EM COBRE FLEXÍVEL, DN 1/2", COM ISOLAMENTO, INSTALADO EM RAMAL DE ALIMENTAÇÃO DE AR CONDICIONADO COM CONDENSADORA INDIVIDUAL  FORNECIMENTO E INSTALAÇÃO. AF_12/2015</v>
      </c>
      <c r="D209" s="805" t="str">
        <f>PLANILHA_SINTÉTICA!D242</f>
        <v>M</v>
      </c>
      <c r="E209" s="805">
        <f>PLANILHA_SINTÉTICA!E242</f>
        <v>14.5</v>
      </c>
      <c r="F209" s="332">
        <f>PLANILHA_SINTÉTICA!H242</f>
        <v>64.55</v>
      </c>
      <c r="G209" s="332">
        <f>PLANILHA_SINTÉTICA!K242</f>
        <v>935.97499999999991</v>
      </c>
      <c r="H209" s="648">
        <f t="shared" si="12"/>
        <v>1558075.7884999996</v>
      </c>
      <c r="I209" s="824">
        <f t="shared" si="13"/>
        <v>5.6781076632581333E-4</v>
      </c>
      <c r="J209" s="824">
        <f t="shared" si="14"/>
        <v>0.94520922830404897</v>
      </c>
      <c r="K209" s="649" t="str">
        <f t="shared" si="15"/>
        <v>C</v>
      </c>
      <c r="L209" s="256" t="str">
        <f>PLANILHA_SINTÉTICA!A242</f>
        <v>8.1.7</v>
      </c>
      <c r="M209" s="273"/>
      <c r="N209" s="273"/>
      <c r="O209" s="273"/>
      <c r="P209" s="273"/>
      <c r="Q209" s="273"/>
      <c r="R209" s="273"/>
      <c r="S209" s="273"/>
      <c r="T209" s="273"/>
      <c r="U209" s="273"/>
      <c r="V209" s="273"/>
      <c r="W209" s="273"/>
      <c r="X209" s="273"/>
      <c r="Y209" s="273"/>
      <c r="Z209" s="273"/>
      <c r="AA209" s="273"/>
      <c r="AB209" s="273"/>
      <c r="AC209" s="273"/>
      <c r="AD209" s="273"/>
      <c r="AE209" s="273"/>
      <c r="AF209" s="273"/>
      <c r="AG209" s="273"/>
      <c r="AH209" s="273"/>
      <c r="AI209" s="273"/>
      <c r="AJ209" s="273"/>
      <c r="AK209" s="274"/>
      <c r="AL209" s="274"/>
    </row>
    <row r="210" spans="1:38" s="275" customFormat="1" ht="30">
      <c r="A210" s="256"/>
      <c r="B210" s="805" t="str">
        <f>PLANILHA_SINTÉTICA!B70</f>
        <v>COMP 047</v>
      </c>
      <c r="C210" s="805" t="str">
        <f>PLANILHA_SINTÉTICA!C70</f>
        <v>FECHADURA TUBULAR LOCKWELL PARA DIVISÓRIA CHAVE/BOTÃO DE GIRAR, REF:41410N, COR PRETA, OU SIMILAR</v>
      </c>
      <c r="D210" s="805" t="str">
        <f>PLANILHA_SINTÉTICA!D70</f>
        <v>UND.</v>
      </c>
      <c r="E210" s="805">
        <f>PLANILHA_SINTÉTICA!E70</f>
        <v>6</v>
      </c>
      <c r="F210" s="332">
        <f>PLANILHA_SINTÉTICA!H70</f>
        <v>150.71</v>
      </c>
      <c r="G210" s="332">
        <f>PLANILHA_SINTÉTICA!K70</f>
        <v>904.26</v>
      </c>
      <c r="H210" s="648">
        <f t="shared" si="12"/>
        <v>1558980.0484999996</v>
      </c>
      <c r="I210" s="824">
        <f t="shared" si="13"/>
        <v>5.4857080964532178E-4</v>
      </c>
      <c r="J210" s="824">
        <f t="shared" si="14"/>
        <v>0.94575779911369429</v>
      </c>
      <c r="K210" s="649" t="str">
        <f t="shared" si="15"/>
        <v>C</v>
      </c>
      <c r="L210" s="256" t="str">
        <f>PLANILHA_SINTÉTICA!A70</f>
        <v>4.1.6</v>
      </c>
      <c r="M210" s="273"/>
      <c r="N210" s="273"/>
      <c r="O210" s="273"/>
      <c r="P210" s="273"/>
      <c r="Q210" s="273"/>
      <c r="R210" s="273"/>
      <c r="S210" s="273"/>
      <c r="T210" s="273"/>
      <c r="U210" s="273"/>
      <c r="V210" s="273"/>
      <c r="W210" s="273"/>
      <c r="X210" s="273"/>
      <c r="Y210" s="273"/>
      <c r="Z210" s="273"/>
      <c r="AA210" s="273"/>
      <c r="AB210" s="273"/>
      <c r="AC210" s="273"/>
      <c r="AD210" s="273"/>
      <c r="AE210" s="273"/>
      <c r="AF210" s="273"/>
      <c r="AG210" s="273"/>
      <c r="AH210" s="273"/>
      <c r="AI210" s="273"/>
      <c r="AJ210" s="273"/>
      <c r="AK210" s="274"/>
      <c r="AL210" s="274"/>
    </row>
    <row r="211" spans="1:38" s="275" customFormat="1">
      <c r="A211" s="256"/>
      <c r="B211" s="805" t="str">
        <f>PLANILHA_SINTÉTICA!B13</f>
        <v>AUX2648</v>
      </c>
      <c r="C211" s="805" t="str">
        <f>PLANILHA_SINTÉTICA!C13</f>
        <v>TELA PARA PROTEÇÃO DE OBRAS</v>
      </c>
      <c r="D211" s="805" t="str">
        <f>PLANILHA_SINTÉTICA!D13</f>
        <v>M2</v>
      </c>
      <c r="E211" s="805">
        <f>PLANILHA_SINTÉTICA!E13</f>
        <v>30</v>
      </c>
      <c r="F211" s="332">
        <f>PLANILHA_SINTÉTICA!H13</f>
        <v>29.310000000000002</v>
      </c>
      <c r="G211" s="332">
        <f>PLANILHA_SINTÉTICA!K13</f>
        <v>879.30000000000007</v>
      </c>
      <c r="H211" s="648">
        <f t="shared" si="12"/>
        <v>1559859.3484999996</v>
      </c>
      <c r="I211" s="824">
        <f t="shared" si="13"/>
        <v>5.3342878477554182E-4</v>
      </c>
      <c r="J211" s="824">
        <f t="shared" si="14"/>
        <v>0.94629122789846987</v>
      </c>
      <c r="K211" s="649" t="str">
        <f t="shared" si="15"/>
        <v>C</v>
      </c>
      <c r="L211" s="256" t="str">
        <f>PLANILHA_SINTÉTICA!A13</f>
        <v>1.4</v>
      </c>
      <c r="M211" s="273"/>
      <c r="N211" s="273"/>
      <c r="O211" s="273"/>
      <c r="P211" s="273"/>
      <c r="Q211" s="273"/>
      <c r="R211" s="273"/>
      <c r="S211" s="273"/>
      <c r="T211" s="273"/>
      <c r="U211" s="273"/>
      <c r="V211" s="273"/>
      <c r="W211" s="273"/>
      <c r="X211" s="273"/>
      <c r="Y211" s="273"/>
      <c r="Z211" s="273"/>
      <c r="AA211" s="273"/>
      <c r="AB211" s="273"/>
      <c r="AC211" s="273"/>
      <c r="AD211" s="273"/>
      <c r="AE211" s="273"/>
      <c r="AF211" s="273"/>
      <c r="AG211" s="273"/>
      <c r="AH211" s="273"/>
      <c r="AI211" s="273"/>
      <c r="AJ211" s="273"/>
      <c r="AK211" s="274"/>
      <c r="AL211" s="274"/>
    </row>
    <row r="212" spans="1:38" s="275" customFormat="1" ht="30">
      <c r="A212" s="256"/>
      <c r="B212" s="805" t="str">
        <f>PLANILHA_SINTÉTICA!B168</f>
        <v>COMP 091</v>
      </c>
      <c r="C212" s="805" t="str">
        <f>PLANILHA_SINTÉTICA!C168</f>
        <v>PERSIANA ROLÔ SOLAR SCREEN 3% 2,75X1,30M COM BANDÔ - FORNECIMENTO E INSTALAÇÃO</v>
      </c>
      <c r="D212" s="805" t="str">
        <f>PLANILHA_SINTÉTICA!D168</f>
        <v>UN</v>
      </c>
      <c r="E212" s="805">
        <f>PLANILHA_SINTÉTICA!E168</f>
        <v>1</v>
      </c>
      <c r="F212" s="332">
        <f>PLANILHA_SINTÉTICA!H168</f>
        <v>864.55</v>
      </c>
      <c r="G212" s="332">
        <f>PLANILHA_SINTÉTICA!K168</f>
        <v>864.55</v>
      </c>
      <c r="H212" s="648">
        <f t="shared" si="12"/>
        <v>1560723.8984999997</v>
      </c>
      <c r="I212" s="824">
        <f t="shared" si="13"/>
        <v>5.2448067312372865E-4</v>
      </c>
      <c r="J212" s="824">
        <f t="shared" si="14"/>
        <v>0.94681570857159358</v>
      </c>
      <c r="K212" s="649" t="str">
        <f t="shared" si="15"/>
        <v>C</v>
      </c>
      <c r="L212" s="256" t="str">
        <f>PLANILHA_SINTÉTICA!A168</f>
        <v>6.1.24</v>
      </c>
      <c r="M212" s="273"/>
      <c r="N212" s="273"/>
      <c r="O212" s="273"/>
      <c r="P212" s="273"/>
      <c r="Q212" s="273"/>
      <c r="R212" s="273"/>
      <c r="S212" s="273"/>
      <c r="T212" s="273"/>
      <c r="U212" s="273"/>
      <c r="V212" s="273"/>
      <c r="W212" s="273"/>
      <c r="X212" s="273"/>
      <c r="Y212" s="273"/>
      <c r="Z212" s="273"/>
      <c r="AA212" s="273"/>
      <c r="AB212" s="273"/>
      <c r="AC212" s="273"/>
      <c r="AD212" s="273"/>
      <c r="AE212" s="273"/>
      <c r="AF212" s="273"/>
      <c r="AG212" s="273"/>
      <c r="AH212" s="273"/>
      <c r="AI212" s="273"/>
      <c r="AJ212" s="273"/>
      <c r="AK212" s="274"/>
      <c r="AL212" s="274"/>
    </row>
    <row r="213" spans="1:38" s="275" customFormat="1" ht="30">
      <c r="A213" s="256"/>
      <c r="B213" s="805">
        <f>PLANILHA_SINTÉTICA!B128</f>
        <v>97647</v>
      </c>
      <c r="C213" s="805" t="str">
        <f>PLANILHA_SINTÉTICA!C128</f>
        <v>REMOÇÃO DE TELHAS, DE FIBROCIMENTO, METÁLICA E CERÂMICA, DE FORMA MANUAL, SEM REAPROVEITAMENTO. AF_12/2017</v>
      </c>
      <c r="D213" s="805" t="str">
        <f>PLANILHA_SINTÉTICA!D128</f>
        <v>M2</v>
      </c>
      <c r="E213" s="805">
        <f>PLANILHA_SINTÉTICA!E128</f>
        <v>235</v>
      </c>
      <c r="F213" s="332">
        <f>PLANILHA_SINTÉTICA!H128</f>
        <v>3.6</v>
      </c>
      <c r="G213" s="332">
        <f>PLANILHA_SINTÉTICA!K128</f>
        <v>846</v>
      </c>
      <c r="H213" s="648">
        <f t="shared" si="12"/>
        <v>1561569.8984999997</v>
      </c>
      <c r="I213" s="824">
        <f t="shared" si="13"/>
        <v>5.1322728524975361E-4</v>
      </c>
      <c r="J213" s="824">
        <f t="shared" si="14"/>
        <v>0.9473289358568433</v>
      </c>
      <c r="K213" s="649" t="str">
        <f t="shared" si="15"/>
        <v>C</v>
      </c>
      <c r="L213" s="256" t="str">
        <f>PLANILHA_SINTÉTICA!A128</f>
        <v>5.5</v>
      </c>
      <c r="M213" s="273"/>
      <c r="N213" s="273"/>
      <c r="O213" s="273"/>
      <c r="P213" s="273"/>
      <c r="Q213" s="273"/>
      <c r="R213" s="273"/>
      <c r="S213" s="273"/>
      <c r="T213" s="273"/>
      <c r="U213" s="273"/>
      <c r="V213" s="273"/>
      <c r="W213" s="273"/>
      <c r="X213" s="273"/>
      <c r="Y213" s="273"/>
      <c r="Z213" s="273"/>
      <c r="AA213" s="273"/>
      <c r="AB213" s="273"/>
      <c r="AC213" s="273"/>
      <c r="AD213" s="273"/>
      <c r="AE213" s="273"/>
      <c r="AF213" s="273"/>
      <c r="AG213" s="273"/>
      <c r="AH213" s="273"/>
      <c r="AI213" s="273"/>
      <c r="AJ213" s="273"/>
      <c r="AK213" s="274"/>
      <c r="AL213" s="274"/>
    </row>
    <row r="214" spans="1:38" s="275" customFormat="1" ht="45">
      <c r="A214" s="256"/>
      <c r="B214" s="805">
        <f>PLANILHA_SINTÉTICA!B57</f>
        <v>94207</v>
      </c>
      <c r="C214" s="805" t="str">
        <f>PLANILHA_SINTÉTICA!C57</f>
        <v>TELHAMENTO COM TELHA ONDULADA DE FIBROCIMENTO E = 6 MM, COM RECOBRIMENTO LATERAL DE 1/4 DE ONDA PARA TELHADO COM INCLINAÇÃO MAIOR QUE 10°, COM ATÉ 2 ÁGUAS, INCLUSO IÇAMENTO. AF_07/2019</v>
      </c>
      <c r="D214" s="805" t="str">
        <f>PLANILHA_SINTÉTICA!D57</f>
        <v>M2</v>
      </c>
      <c r="E214" s="805">
        <f>PLANILHA_SINTÉTICA!E57</f>
        <v>18</v>
      </c>
      <c r="F214" s="332">
        <f>PLANILHA_SINTÉTICA!H57</f>
        <v>46.9</v>
      </c>
      <c r="G214" s="332">
        <f>PLANILHA_SINTÉTICA!K57</f>
        <v>844.19999999999993</v>
      </c>
      <c r="H214" s="648">
        <f t="shared" si="12"/>
        <v>1562414.0984999996</v>
      </c>
      <c r="I214" s="824">
        <f t="shared" si="13"/>
        <v>5.1213531230241368E-4</v>
      </c>
      <c r="J214" s="824">
        <f t="shared" si="14"/>
        <v>0.94784107116914573</v>
      </c>
      <c r="K214" s="649" t="str">
        <f t="shared" si="15"/>
        <v>C</v>
      </c>
      <c r="L214" s="256" t="str">
        <f>PLANILHA_SINTÉTICA!A57</f>
        <v>3.36</v>
      </c>
      <c r="M214" s="273"/>
      <c r="N214" s="273"/>
      <c r="O214" s="273"/>
      <c r="P214" s="273"/>
      <c r="Q214" s="273"/>
      <c r="R214" s="273"/>
      <c r="S214" s="273"/>
      <c r="T214" s="273"/>
      <c r="U214" s="273"/>
      <c r="V214" s="273"/>
      <c r="W214" s="273"/>
      <c r="X214" s="273"/>
      <c r="Y214" s="273"/>
      <c r="Z214" s="273"/>
      <c r="AA214" s="273"/>
      <c r="AB214" s="273"/>
      <c r="AC214" s="273"/>
      <c r="AD214" s="273"/>
      <c r="AE214" s="273"/>
      <c r="AF214" s="273"/>
      <c r="AG214" s="273"/>
      <c r="AH214" s="273"/>
      <c r="AI214" s="273"/>
      <c r="AJ214" s="273"/>
      <c r="AK214" s="274"/>
      <c r="AL214" s="274"/>
    </row>
    <row r="215" spans="1:38" s="275" customFormat="1" ht="30">
      <c r="A215" s="256"/>
      <c r="B215" s="805">
        <f>PLANILHA_SINTÉTICA!B379</f>
        <v>104405</v>
      </c>
      <c r="C215" s="805" t="str">
        <f>PLANILHA_SINTÉTICA!C379</f>
        <v>CONDULETE DE PVC, TIPO T, PARA ELETRODUTO DE PVC SOLDÁVEL DN 32 MM (1''), APARENTE - FORNECIMENTO E INSTALAÇÃO. AF_10/2022</v>
      </c>
      <c r="D215" s="805" t="str">
        <f>PLANILHA_SINTÉTICA!D379</f>
        <v>UN</v>
      </c>
      <c r="E215" s="805">
        <f>PLANILHA_SINTÉTICA!E379</f>
        <v>16</v>
      </c>
      <c r="F215" s="332">
        <f>PLANILHA_SINTÉTICA!H379</f>
        <v>52.56</v>
      </c>
      <c r="G215" s="332">
        <f>PLANILHA_SINTÉTICA!K379</f>
        <v>840.96</v>
      </c>
      <c r="H215" s="648">
        <f t="shared" si="12"/>
        <v>1563255.0584999996</v>
      </c>
      <c r="I215" s="824">
        <f t="shared" si="13"/>
        <v>5.1016976099720187E-4</v>
      </c>
      <c r="J215" s="824">
        <f t="shared" si="14"/>
        <v>0.94835124093014289</v>
      </c>
      <c r="K215" s="649" t="str">
        <f t="shared" si="15"/>
        <v>C</v>
      </c>
      <c r="L215" s="256" t="str">
        <f>PLANILHA_SINTÉTICA!A379</f>
        <v>9.4.9</v>
      </c>
      <c r="M215" s="273"/>
      <c r="N215" s="273"/>
      <c r="O215" s="273"/>
      <c r="P215" s="273"/>
      <c r="Q215" s="273"/>
      <c r="R215" s="273"/>
      <c r="S215" s="273"/>
      <c r="T215" s="273"/>
      <c r="U215" s="273"/>
      <c r="V215" s="273"/>
      <c r="W215" s="273"/>
      <c r="X215" s="273"/>
      <c r="Y215" s="273"/>
      <c r="Z215" s="273"/>
      <c r="AA215" s="273"/>
      <c r="AB215" s="273"/>
      <c r="AC215" s="273"/>
      <c r="AD215" s="273"/>
      <c r="AE215" s="273"/>
      <c r="AF215" s="273"/>
      <c r="AG215" s="273"/>
      <c r="AH215" s="273"/>
      <c r="AI215" s="273"/>
      <c r="AJ215" s="273"/>
      <c r="AK215" s="274"/>
      <c r="AL215" s="274"/>
    </row>
    <row r="216" spans="1:38" s="275" customFormat="1" ht="30">
      <c r="A216" s="256"/>
      <c r="B216" s="805" t="str">
        <f>PLANILHA_SINTÉTICA!B214</f>
        <v>COMP 027</v>
      </c>
      <c r="C216" s="805" t="str">
        <f>PLANILHA_SINTÉTICA!C214</f>
        <v>RETIRADA DE CALHAS, RUFOS OU RINCÕES EM CHAPA METÁLICA</v>
      </c>
      <c r="D216" s="805" t="str">
        <f>PLANILHA_SINTÉTICA!D214</f>
        <v>M</v>
      </c>
      <c r="E216" s="805">
        <f>PLANILHA_SINTÉTICA!E214</f>
        <v>116.2</v>
      </c>
      <c r="F216" s="332">
        <f>PLANILHA_SINTÉTICA!H214</f>
        <v>7.09</v>
      </c>
      <c r="G216" s="332">
        <f>PLANILHA_SINTÉTICA!K214</f>
        <v>823.85799999999995</v>
      </c>
      <c r="H216" s="648">
        <f t="shared" si="12"/>
        <v>1564078.9164999996</v>
      </c>
      <c r="I216" s="824">
        <f t="shared" si="13"/>
        <v>4.9979480469419801E-4</v>
      </c>
      <c r="J216" s="824">
        <f t="shared" si="14"/>
        <v>0.94885103573483709</v>
      </c>
      <c r="K216" s="649" t="str">
        <f t="shared" si="15"/>
        <v>C</v>
      </c>
      <c r="L216" s="256" t="str">
        <f>PLANILHA_SINTÉTICA!A214</f>
        <v>7.8</v>
      </c>
      <c r="M216" s="273"/>
      <c r="N216" s="273"/>
      <c r="O216" s="273"/>
      <c r="P216" s="273"/>
      <c r="Q216" s="273"/>
      <c r="R216" s="273"/>
      <c r="S216" s="273"/>
      <c r="T216" s="273"/>
      <c r="U216" s="273"/>
      <c r="V216" s="273"/>
      <c r="W216" s="273"/>
      <c r="X216" s="273"/>
      <c r="Y216" s="273"/>
      <c r="Z216" s="273"/>
      <c r="AA216" s="273"/>
      <c r="AB216" s="273"/>
      <c r="AC216" s="273"/>
      <c r="AD216" s="273"/>
      <c r="AE216" s="273"/>
      <c r="AF216" s="273"/>
      <c r="AG216" s="273"/>
      <c r="AH216" s="273"/>
      <c r="AI216" s="273"/>
      <c r="AJ216" s="273"/>
      <c r="AK216" s="274"/>
      <c r="AL216" s="274"/>
    </row>
    <row r="217" spans="1:38" s="275" customFormat="1" ht="30">
      <c r="A217" s="256"/>
      <c r="B217" s="805" t="str">
        <f>PLANILHA_SINTÉTICA!B82</f>
        <v>COMP 020</v>
      </c>
      <c r="C217" s="805" t="str">
        <f>PLANILHA_SINTÉTICA!C82</f>
        <v>REMOÇÃO E SUBSTITUIÇÃO DE ADESIVO DE PORTA PADRÃO DETRAN EM PORTA BLINDEX CONFORME PROJETO</v>
      </c>
      <c r="D217" s="805" t="str">
        <f>PLANILHA_SINTÉTICA!D82</f>
        <v>UND.</v>
      </c>
      <c r="E217" s="805">
        <f>PLANILHA_SINTÉTICA!E82</f>
        <v>1</v>
      </c>
      <c r="F217" s="332">
        <f>PLANILHA_SINTÉTICA!H82</f>
        <v>819.67</v>
      </c>
      <c r="G217" s="332">
        <f>PLANILHA_SINTÉTICA!K82</f>
        <v>819.67</v>
      </c>
      <c r="H217" s="648">
        <f t="shared" si="12"/>
        <v>1564898.5864999995</v>
      </c>
      <c r="I217" s="824">
        <f t="shared" si="13"/>
        <v>4.9725414763672048E-4</v>
      </c>
      <c r="J217" s="824">
        <f t="shared" si="14"/>
        <v>0.94934828988247377</v>
      </c>
      <c r="K217" s="649" t="str">
        <f t="shared" si="15"/>
        <v>C</v>
      </c>
      <c r="L217" s="256" t="str">
        <f>PLANILHA_SINTÉTICA!A82</f>
        <v>4.1.18</v>
      </c>
      <c r="M217" s="273"/>
      <c r="N217" s="273"/>
      <c r="O217" s="273"/>
      <c r="P217" s="273"/>
      <c r="Q217" s="273"/>
      <c r="R217" s="273"/>
      <c r="S217" s="273"/>
      <c r="T217" s="273"/>
      <c r="U217" s="273"/>
      <c r="V217" s="273"/>
      <c r="W217" s="273"/>
      <c r="X217" s="273"/>
      <c r="Y217" s="273"/>
      <c r="Z217" s="273"/>
      <c r="AA217" s="273"/>
      <c r="AB217" s="273"/>
      <c r="AC217" s="273"/>
      <c r="AD217" s="273"/>
      <c r="AE217" s="273"/>
      <c r="AF217" s="273"/>
      <c r="AG217" s="273"/>
      <c r="AH217" s="273"/>
      <c r="AI217" s="273"/>
      <c r="AJ217" s="273"/>
      <c r="AK217" s="274"/>
      <c r="AL217" s="274"/>
    </row>
    <row r="218" spans="1:38" s="275" customFormat="1" ht="30">
      <c r="A218" s="256"/>
      <c r="B218" s="805" t="str">
        <f>PLANILHA_SINTÉTICA!B356</f>
        <v>COMP 096</v>
      </c>
      <c r="C218" s="805" t="str">
        <f>PLANILHA_SINTÉTICA!C356</f>
        <v>CONDULETE EM ALUMÍNIO, P/ ELETRODUTO ATÉ 1 1/2", COM TAMPA (MODELOS: T - X - TB - C - E - LB, LL - LR) - FORNECIMENTO E INSTALAÇÃO.</v>
      </c>
      <c r="D218" s="805" t="str">
        <f>PLANILHA_SINTÉTICA!D356</f>
        <v>UN</v>
      </c>
      <c r="E218" s="805">
        <f>PLANILHA_SINTÉTICA!E356</f>
        <v>16</v>
      </c>
      <c r="F218" s="332">
        <f>PLANILHA_SINTÉTICA!H356</f>
        <v>50.71</v>
      </c>
      <c r="G218" s="332">
        <f>PLANILHA_SINTÉTICA!K356</f>
        <v>811.36</v>
      </c>
      <c r="H218" s="648">
        <f t="shared" si="12"/>
        <v>1565709.9464999996</v>
      </c>
      <c r="I218" s="824">
        <f t="shared" si="13"/>
        <v>4.9221287252983463E-4</v>
      </c>
      <c r="J218" s="824">
        <f t="shared" si="14"/>
        <v>0.94984050275500365</v>
      </c>
      <c r="K218" s="649" t="str">
        <f t="shared" si="15"/>
        <v>C</v>
      </c>
      <c r="L218" s="256" t="str">
        <f>PLANILHA_SINTÉTICA!A356</f>
        <v>9.3.9</v>
      </c>
      <c r="M218" s="273"/>
      <c r="N218" s="273"/>
      <c r="O218" s="273"/>
      <c r="P218" s="273"/>
      <c r="Q218" s="273"/>
      <c r="R218" s="273"/>
      <c r="S218" s="273"/>
      <c r="T218" s="273"/>
      <c r="U218" s="273"/>
      <c r="V218" s="273"/>
      <c r="W218" s="273"/>
      <c r="X218" s="273"/>
      <c r="Y218" s="273"/>
      <c r="Z218" s="273"/>
      <c r="AA218" s="273"/>
      <c r="AB218" s="273"/>
      <c r="AC218" s="273"/>
      <c r="AD218" s="273"/>
      <c r="AE218" s="273"/>
      <c r="AF218" s="273"/>
      <c r="AG218" s="273"/>
      <c r="AH218" s="273"/>
      <c r="AI218" s="273"/>
      <c r="AJ218" s="273"/>
      <c r="AK218" s="274"/>
      <c r="AL218" s="274"/>
    </row>
    <row r="219" spans="1:38" s="275" customFormat="1">
      <c r="A219" s="256"/>
      <c r="B219" s="805">
        <f>PLANILHA_SINTÉTICA!B254</f>
        <v>90439</v>
      </c>
      <c r="C219" s="805" t="str">
        <f>PLANILHA_SINTÉTICA!C254</f>
        <v>FURO EM CONCRETO PARA DIÂMETROS MENORES OU IGUAIS A 40 MM. AF_05/2015</v>
      </c>
      <c r="D219" s="805" t="str">
        <f>PLANILHA_SINTÉTICA!D254</f>
        <v>UN</v>
      </c>
      <c r="E219" s="805">
        <f>PLANILHA_SINTÉTICA!E254</f>
        <v>12</v>
      </c>
      <c r="F219" s="332">
        <f>PLANILHA_SINTÉTICA!H254</f>
        <v>67.58</v>
      </c>
      <c r="G219" s="332">
        <f>PLANILHA_SINTÉTICA!K254</f>
        <v>810.96</v>
      </c>
      <c r="H219" s="648">
        <f t="shared" si="12"/>
        <v>1566520.9064999996</v>
      </c>
      <c r="I219" s="824">
        <f t="shared" si="13"/>
        <v>4.9197021187487029E-4</v>
      </c>
      <c r="J219" s="824">
        <f t="shared" si="14"/>
        <v>0.95033247296687851</v>
      </c>
      <c r="K219" s="649" t="str">
        <f t="shared" si="15"/>
        <v>C</v>
      </c>
      <c r="L219" s="256" t="str">
        <f>PLANILHA_SINTÉTICA!A254</f>
        <v>8.2.2</v>
      </c>
      <c r="M219" s="273"/>
      <c r="N219" s="273"/>
      <c r="O219" s="273"/>
      <c r="P219" s="273"/>
      <c r="Q219" s="273"/>
      <c r="R219" s="273"/>
      <c r="S219" s="273"/>
      <c r="T219" s="273"/>
      <c r="U219" s="273"/>
      <c r="V219" s="273"/>
      <c r="W219" s="273"/>
      <c r="X219" s="273"/>
      <c r="Y219" s="273"/>
      <c r="Z219" s="273"/>
      <c r="AA219" s="273"/>
      <c r="AB219" s="273"/>
      <c r="AC219" s="273"/>
      <c r="AD219" s="273"/>
      <c r="AE219" s="273"/>
      <c r="AF219" s="273"/>
      <c r="AG219" s="273"/>
      <c r="AH219" s="273"/>
      <c r="AI219" s="273"/>
      <c r="AJ219" s="273"/>
      <c r="AK219" s="274"/>
      <c r="AL219" s="274"/>
    </row>
    <row r="220" spans="1:38" s="275" customFormat="1" ht="30">
      <c r="A220" s="256"/>
      <c r="B220" s="805">
        <f>PLANILHA_SINTÉTICA!B265</f>
        <v>89865</v>
      </c>
      <c r="C220" s="805" t="str">
        <f>PLANILHA_SINTÉTICA!C265</f>
        <v>TUBO, PVC, SOLDÁVEL, DN 25MM, INSTALADO EM DRENO DE AR-CONDICIONADO - FORNECIMENTO E INSTALAÇÃO. AF_08/2022</v>
      </c>
      <c r="D220" s="805" t="str">
        <f>PLANILHA_SINTÉTICA!D265</f>
        <v>M</v>
      </c>
      <c r="E220" s="805">
        <f>PLANILHA_SINTÉTICA!E265</f>
        <v>43</v>
      </c>
      <c r="F220" s="332">
        <f>PLANILHA_SINTÉTICA!H265</f>
        <v>18.149999999999999</v>
      </c>
      <c r="G220" s="332">
        <f>PLANILHA_SINTÉTICA!K265</f>
        <v>780.44999999999993</v>
      </c>
      <c r="H220" s="648">
        <f t="shared" si="12"/>
        <v>1567301.3564999995</v>
      </c>
      <c r="I220" s="824">
        <f t="shared" si="13"/>
        <v>4.7346127041745882E-4</v>
      </c>
      <c r="J220" s="824">
        <f t="shared" si="14"/>
        <v>0.95080593423729598</v>
      </c>
      <c r="K220" s="649" t="str">
        <f t="shared" si="15"/>
        <v>C</v>
      </c>
      <c r="L220" s="256" t="str">
        <f>PLANILHA_SINTÉTICA!A265</f>
        <v>8.2.13</v>
      </c>
      <c r="M220" s="273"/>
      <c r="N220" s="273"/>
      <c r="O220" s="273"/>
      <c r="P220" s="273"/>
      <c r="Q220" s="273"/>
      <c r="R220" s="273"/>
      <c r="S220" s="273"/>
      <c r="T220" s="273"/>
      <c r="U220" s="273"/>
      <c r="V220" s="273"/>
      <c r="W220" s="273"/>
      <c r="X220" s="273"/>
      <c r="Y220" s="273"/>
      <c r="Z220" s="273"/>
      <c r="AA220" s="273"/>
      <c r="AB220" s="273"/>
      <c r="AC220" s="273"/>
      <c r="AD220" s="273"/>
      <c r="AE220" s="273"/>
      <c r="AF220" s="273"/>
      <c r="AG220" s="273"/>
      <c r="AH220" s="273"/>
      <c r="AI220" s="273"/>
      <c r="AJ220" s="273"/>
      <c r="AK220" s="274"/>
      <c r="AL220" s="274"/>
    </row>
    <row r="221" spans="1:38" s="275" customFormat="1" ht="45">
      <c r="A221" s="256"/>
      <c r="B221" s="805">
        <f>PLANILHA_SINTÉTICA!B374</f>
        <v>101879</v>
      </c>
      <c r="C221" s="805" t="str">
        <f>PLANILHA_SINTÉTICA!C374</f>
        <v>QUADRO DE DISTRIBUIÇÃO DE ENERGIA EM CHAPA DE AÇO GALVANIZADO, DE EMBUTIR, COM BARRAMENTO TRIFÁSICO, PARA 24 DISJUNTORES DIN 100A - FORNECIMENTO E INSTALAÇÃO. AF_10/2020</v>
      </c>
      <c r="D221" s="805" t="str">
        <f>PLANILHA_SINTÉTICA!D374</f>
        <v>UN</v>
      </c>
      <c r="E221" s="805">
        <f>PLANILHA_SINTÉTICA!E374</f>
        <v>1</v>
      </c>
      <c r="F221" s="332">
        <f>PLANILHA_SINTÉTICA!H374</f>
        <v>760.82</v>
      </c>
      <c r="G221" s="332">
        <f>PLANILHA_SINTÉTICA!K374</f>
        <v>760.82</v>
      </c>
      <c r="H221" s="648">
        <f t="shared" si="12"/>
        <v>1568062.1764999996</v>
      </c>
      <c r="I221" s="824">
        <f t="shared" si="13"/>
        <v>4.615526987750799E-4</v>
      </c>
      <c r="J221" s="824">
        <f t="shared" si="14"/>
        <v>0.9512674869360711</v>
      </c>
      <c r="K221" s="649" t="str">
        <f t="shared" si="15"/>
        <v>C</v>
      </c>
      <c r="L221" s="256" t="str">
        <f>PLANILHA_SINTÉTICA!A374</f>
        <v>9.4.4</v>
      </c>
      <c r="M221" s="273"/>
      <c r="N221" s="273"/>
      <c r="O221" s="273"/>
      <c r="P221" s="273"/>
      <c r="Q221" s="273"/>
      <c r="R221" s="273"/>
      <c r="S221" s="273"/>
      <c r="T221" s="273"/>
      <c r="U221" s="273"/>
      <c r="V221" s="273"/>
      <c r="W221" s="273"/>
      <c r="X221" s="273"/>
      <c r="Y221" s="273"/>
      <c r="Z221" s="273"/>
      <c r="AA221" s="273"/>
      <c r="AB221" s="273"/>
      <c r="AC221" s="273"/>
      <c r="AD221" s="273"/>
      <c r="AE221" s="273"/>
      <c r="AF221" s="273"/>
      <c r="AG221" s="273"/>
      <c r="AH221" s="273"/>
      <c r="AI221" s="273"/>
      <c r="AJ221" s="273"/>
      <c r="AK221" s="274"/>
      <c r="AL221" s="274"/>
    </row>
    <row r="222" spans="1:38" s="275" customFormat="1" ht="30">
      <c r="A222" s="256"/>
      <c r="B222" s="805">
        <f>PLANILHA_SINTÉTICA!B205</f>
        <v>100480</v>
      </c>
      <c r="C222" s="805" t="str">
        <f>PLANILHA_SINTÉTICA!C205</f>
        <v>ARGAMASSA TRAÇO 1:3 (EM VOLUME DE CIMENTO E AREIA MÉDIA ÚMIDA) COM ADIÇÃO DE IMPERMEABILIZANTE, PREPARO MANUAL. AF_08/2019</v>
      </c>
      <c r="D222" s="805" t="str">
        <f>PLANILHA_SINTÉTICA!D205</f>
        <v>M3</v>
      </c>
      <c r="E222" s="805">
        <f>PLANILHA_SINTÉTICA!E205</f>
        <v>1</v>
      </c>
      <c r="F222" s="332">
        <f>PLANILHA_SINTÉTICA!H205</f>
        <v>760.79</v>
      </c>
      <c r="G222" s="332">
        <f>PLANILHA_SINTÉTICA!K205</f>
        <v>760.79</v>
      </c>
      <c r="H222" s="648">
        <f t="shared" si="12"/>
        <v>1568822.9664999996</v>
      </c>
      <c r="I222" s="824">
        <f t="shared" si="13"/>
        <v>4.6153449922595749E-4</v>
      </c>
      <c r="J222" s="824">
        <f t="shared" si="14"/>
        <v>0.95172902143529703</v>
      </c>
      <c r="K222" s="649" t="str">
        <f t="shared" si="15"/>
        <v>C</v>
      </c>
      <c r="L222" s="256" t="str">
        <f>PLANILHA_SINTÉTICA!A205</f>
        <v>6.2.35</v>
      </c>
      <c r="M222" s="273"/>
      <c r="N222" s="273"/>
      <c r="O222" s="273"/>
      <c r="P222" s="273"/>
      <c r="Q222" s="273"/>
      <c r="R222" s="273"/>
      <c r="S222" s="273"/>
      <c r="T222" s="273"/>
      <c r="U222" s="273"/>
      <c r="V222" s="273"/>
      <c r="W222" s="273"/>
      <c r="X222" s="273"/>
      <c r="Y222" s="273"/>
      <c r="Z222" s="273"/>
      <c r="AA222" s="273"/>
      <c r="AB222" s="273"/>
      <c r="AC222" s="273"/>
      <c r="AD222" s="273"/>
      <c r="AE222" s="273"/>
      <c r="AF222" s="273"/>
      <c r="AG222" s="273"/>
      <c r="AH222" s="273"/>
      <c r="AI222" s="273"/>
      <c r="AJ222" s="273"/>
      <c r="AK222" s="274"/>
      <c r="AL222" s="274"/>
    </row>
    <row r="223" spans="1:38" s="275" customFormat="1" ht="30">
      <c r="A223" s="256"/>
      <c r="B223" s="805">
        <f>PLANILHA_SINTÉTICA!B311</f>
        <v>91996</v>
      </c>
      <c r="C223" s="805" t="str">
        <f>PLANILHA_SINTÉTICA!C311</f>
        <v>TOMADA MÉDIA DE EMBUTIR (1 MÓDULO), 2P+T 10 A, INCLUINDO SUPORTE E PLACA - FORNECIMENTO E INSTALAÇÃO. AF_12/2015</v>
      </c>
      <c r="D223" s="805" t="str">
        <f>PLANILHA_SINTÉTICA!D311</f>
        <v>UN</v>
      </c>
      <c r="E223" s="805">
        <f>PLANILHA_SINTÉTICA!E311</f>
        <v>22</v>
      </c>
      <c r="F223" s="332">
        <f>PLANILHA_SINTÉTICA!H311</f>
        <v>34.5</v>
      </c>
      <c r="G223" s="332">
        <f>PLANILHA_SINTÉTICA!K311</f>
        <v>759</v>
      </c>
      <c r="H223" s="648">
        <f t="shared" si="12"/>
        <v>1569581.9664999996</v>
      </c>
      <c r="I223" s="824">
        <f t="shared" si="13"/>
        <v>4.6044859279499172E-4</v>
      </c>
      <c r="J223" s="824">
        <f t="shared" si="14"/>
        <v>0.95218947002809207</v>
      </c>
      <c r="K223" s="649" t="str">
        <f t="shared" si="15"/>
        <v>C</v>
      </c>
      <c r="L223" s="256" t="str">
        <f>PLANILHA_SINTÉTICA!A311</f>
        <v>9.1.37</v>
      </c>
      <c r="M223" s="273"/>
      <c r="N223" s="273"/>
      <c r="O223" s="273"/>
      <c r="P223" s="273"/>
      <c r="Q223" s="273"/>
      <c r="R223" s="273"/>
      <c r="S223" s="273"/>
      <c r="T223" s="273"/>
      <c r="U223" s="273"/>
      <c r="V223" s="273"/>
      <c r="W223" s="273"/>
      <c r="X223" s="273"/>
      <c r="Y223" s="273"/>
      <c r="Z223" s="273"/>
      <c r="AA223" s="273"/>
      <c r="AB223" s="273"/>
      <c r="AC223" s="273"/>
      <c r="AD223" s="273"/>
      <c r="AE223" s="273"/>
      <c r="AF223" s="273"/>
      <c r="AG223" s="273"/>
      <c r="AH223" s="273"/>
      <c r="AI223" s="273"/>
      <c r="AJ223" s="273"/>
      <c r="AK223" s="274"/>
      <c r="AL223" s="274"/>
    </row>
    <row r="224" spans="1:38" s="275" customFormat="1" ht="30">
      <c r="A224" s="256"/>
      <c r="B224" s="805" t="str">
        <f>PLANILHA_SINTÉTICA!B249</f>
        <v>COMP 068</v>
      </c>
      <c r="C224" s="805" t="str">
        <f>PLANILHA_SINTÉTICA!C249</f>
        <v>BOMBA DE DRENO PARA AR-CONDICIONADO DE 30.000 A 60.000 BTUS (FORNECIMENTO E INSTALAÇÃO).</v>
      </c>
      <c r="D224" s="805" t="str">
        <f>PLANILHA_SINTÉTICA!D249</f>
        <v>UNID.</v>
      </c>
      <c r="E224" s="805">
        <f>PLANILHA_SINTÉTICA!E249</f>
        <v>1</v>
      </c>
      <c r="F224" s="332">
        <f>PLANILHA_SINTÉTICA!H249</f>
        <v>756.82</v>
      </c>
      <c r="G224" s="332">
        <f>PLANILHA_SINTÉTICA!K249</f>
        <v>756.82</v>
      </c>
      <c r="H224" s="648">
        <f t="shared" si="12"/>
        <v>1570338.7864999997</v>
      </c>
      <c r="I224" s="824">
        <f t="shared" si="13"/>
        <v>4.5912609222543564E-4</v>
      </c>
      <c r="J224" s="824">
        <f t="shared" si="14"/>
        <v>0.95264859612031749</v>
      </c>
      <c r="K224" s="649" t="str">
        <f t="shared" si="15"/>
        <v>C</v>
      </c>
      <c r="L224" s="256" t="str">
        <f>PLANILHA_SINTÉTICA!A249</f>
        <v>8.1.14</v>
      </c>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4"/>
      <c r="AL224" s="274"/>
    </row>
    <row r="225" spans="1:38" s="275" customFormat="1" ht="30">
      <c r="A225" s="256"/>
      <c r="B225" s="805" t="str">
        <f>PLANILHA_SINTÉTICA!B137</f>
        <v>AUX1808</v>
      </c>
      <c r="C225" s="805" t="str">
        <f>PLANILHA_SINTÉTICA!C137</f>
        <v>CAIXA D'ÁGUA DE POLIETILENO - INSTALADA (INCLUSO ADAPTADORES), EXCETO BASE DE APOIO, CAP. 500 LITROS</v>
      </c>
      <c r="D225" s="805" t="str">
        <f>PLANILHA_SINTÉTICA!D137</f>
        <v xml:space="preserve">UN </v>
      </c>
      <c r="E225" s="805">
        <f>PLANILHA_SINTÉTICA!E137</f>
        <v>1</v>
      </c>
      <c r="F225" s="332">
        <f>PLANILHA_SINTÉTICA!H137</f>
        <v>752.31</v>
      </c>
      <c r="G225" s="332">
        <f>PLANILHA_SINTÉTICA!K137</f>
        <v>752.31</v>
      </c>
      <c r="H225" s="648">
        <f t="shared" si="12"/>
        <v>1571091.0964999998</v>
      </c>
      <c r="I225" s="824">
        <f t="shared" si="13"/>
        <v>4.5639009334071172E-4</v>
      </c>
      <c r="J225" s="824">
        <f t="shared" si="14"/>
        <v>0.95310498621365825</v>
      </c>
      <c r="K225" s="649" t="str">
        <f t="shared" si="15"/>
        <v>C</v>
      </c>
      <c r="L225" s="256" t="str">
        <f>PLANILHA_SINTÉTICA!A137</f>
        <v>5.14</v>
      </c>
      <c r="M225" s="273"/>
      <c r="N225" s="273"/>
      <c r="O225" s="273"/>
      <c r="P225" s="273"/>
      <c r="Q225" s="273"/>
      <c r="R225" s="273"/>
      <c r="S225" s="273"/>
      <c r="T225" s="273"/>
      <c r="U225" s="273"/>
      <c r="V225" s="273"/>
      <c r="W225" s="273"/>
      <c r="X225" s="273"/>
      <c r="Y225" s="273"/>
      <c r="Z225" s="273"/>
      <c r="AA225" s="273"/>
      <c r="AB225" s="273"/>
      <c r="AC225" s="273"/>
      <c r="AD225" s="273"/>
      <c r="AE225" s="273"/>
      <c r="AF225" s="273"/>
      <c r="AG225" s="273"/>
      <c r="AH225" s="273"/>
      <c r="AI225" s="273"/>
      <c r="AJ225" s="273"/>
      <c r="AK225" s="274"/>
      <c r="AL225" s="274"/>
    </row>
    <row r="226" spans="1:38" s="275" customFormat="1" ht="30">
      <c r="A226" s="256"/>
      <c r="B226" s="805">
        <f>PLANILHA_SINTÉTICA!B45</f>
        <v>97633</v>
      </c>
      <c r="C226" s="805" t="str">
        <f>PLANILHA_SINTÉTICA!C45</f>
        <v>DEMOLIÇÃO DE REVESTIMENTO CERÂMICO, DE FORMA MANUAL, SEM REAPROVEITAMENTO. AF_12/2017</v>
      </c>
      <c r="D226" s="805" t="str">
        <f>PLANILHA_SINTÉTICA!D45</f>
        <v>M2</v>
      </c>
      <c r="E226" s="805">
        <f>PLANILHA_SINTÉTICA!E45</f>
        <v>31.5</v>
      </c>
      <c r="F226" s="332">
        <f>PLANILHA_SINTÉTICA!H45</f>
        <v>23.74</v>
      </c>
      <c r="G226" s="332">
        <f>PLANILHA_SINTÉTICA!K45</f>
        <v>747.81</v>
      </c>
      <c r="H226" s="648">
        <f t="shared" si="12"/>
        <v>1571838.9064999998</v>
      </c>
      <c r="I226" s="824">
        <f t="shared" si="13"/>
        <v>4.53660160972362E-4</v>
      </c>
      <c r="J226" s="824">
        <f t="shared" si="14"/>
        <v>0.95355864637463061</v>
      </c>
      <c r="K226" s="649" t="str">
        <f t="shared" si="15"/>
        <v>C</v>
      </c>
      <c r="L226" s="256" t="str">
        <f>PLANILHA_SINTÉTICA!A45</f>
        <v>3.24</v>
      </c>
      <c r="M226" s="273"/>
      <c r="N226" s="273"/>
      <c r="O226" s="273"/>
      <c r="P226" s="273"/>
      <c r="Q226" s="273"/>
      <c r="R226" s="273"/>
      <c r="S226" s="273"/>
      <c r="T226" s="273"/>
      <c r="U226" s="273"/>
      <c r="V226" s="273"/>
      <c r="W226" s="273"/>
      <c r="X226" s="273"/>
      <c r="Y226" s="273"/>
      <c r="Z226" s="273"/>
      <c r="AA226" s="273"/>
      <c r="AB226" s="273"/>
      <c r="AC226" s="273"/>
      <c r="AD226" s="273"/>
      <c r="AE226" s="273"/>
      <c r="AF226" s="273"/>
      <c r="AG226" s="273"/>
      <c r="AH226" s="273"/>
      <c r="AI226" s="273"/>
      <c r="AJ226" s="273"/>
      <c r="AK226" s="274"/>
      <c r="AL226" s="274"/>
    </row>
    <row r="227" spans="1:38" s="275" customFormat="1" ht="45">
      <c r="A227" s="256"/>
      <c r="B227" s="805">
        <f>PLANILHA_SINTÉTICA!B26</f>
        <v>95472</v>
      </c>
      <c r="C227" s="805" t="str">
        <f>PLANILHA_SINTÉTICA!C26</f>
        <v>VASO SANITARIO SIFONADO CONVENCIONAL PARA PCD SEM FURO FRONTAL COM LOUÇA BRANCA SEM ASSENTO, INCLUSO CONJUNTO DE LIGAÇÃO PARA BACIA SANITÁRIA AJUSTÁVEL - FORNECIMENTO E INSTALAÇÃO. AF_01/2020</v>
      </c>
      <c r="D227" s="805" t="str">
        <f>PLANILHA_SINTÉTICA!D26</f>
        <v>UN</v>
      </c>
      <c r="E227" s="805">
        <f>PLANILHA_SINTÉTICA!E26</f>
        <v>1</v>
      </c>
      <c r="F227" s="332">
        <f>PLANILHA_SINTÉTICA!H26</f>
        <v>746.55000000000007</v>
      </c>
      <c r="G227" s="332">
        <f>PLANILHA_SINTÉTICA!K26</f>
        <v>746.55000000000007</v>
      </c>
      <c r="H227" s="648">
        <f t="shared" si="12"/>
        <v>1572585.4564999999</v>
      </c>
      <c r="I227" s="824">
        <f t="shared" si="13"/>
        <v>4.528957799092241E-4</v>
      </c>
      <c r="J227" s="824">
        <f t="shared" si="14"/>
        <v>0.95401154215453987</v>
      </c>
      <c r="K227" s="649" t="str">
        <f t="shared" si="15"/>
        <v>C</v>
      </c>
      <c r="L227" s="256" t="str">
        <f>PLANILHA_SINTÉTICA!A26</f>
        <v>3.4</v>
      </c>
      <c r="M227" s="273"/>
      <c r="N227" s="273"/>
      <c r="O227" s="273"/>
      <c r="P227" s="273"/>
      <c r="Q227" s="273"/>
      <c r="R227" s="273"/>
      <c r="S227" s="273"/>
      <c r="T227" s="273"/>
      <c r="U227" s="273"/>
      <c r="V227" s="273"/>
      <c r="W227" s="273"/>
      <c r="X227" s="273"/>
      <c r="Y227" s="273"/>
      <c r="Z227" s="273"/>
      <c r="AA227" s="273"/>
      <c r="AB227" s="273"/>
      <c r="AC227" s="273"/>
      <c r="AD227" s="273"/>
      <c r="AE227" s="273"/>
      <c r="AF227" s="273"/>
      <c r="AG227" s="273"/>
      <c r="AH227" s="273"/>
      <c r="AI227" s="273"/>
      <c r="AJ227" s="273"/>
      <c r="AK227" s="274"/>
      <c r="AL227" s="274"/>
    </row>
    <row r="228" spans="1:38" s="275" customFormat="1" ht="30">
      <c r="A228" s="256"/>
      <c r="B228" s="805">
        <f>PLANILHA_SINTÉTICA!B334</f>
        <v>91834</v>
      </c>
      <c r="C228" s="805" t="str">
        <f>PLANILHA_SINTÉTICA!C334</f>
        <v>ELETRODUTO FLEXÍVEL CORRUGADO, PVC, DN 25 MM (3/4"), PARA CIRCUITOS TERMINAIS, INSTALADO EM FORRO - FORNECIMENTO E INSTALAÇÃO. AF_12/2015</v>
      </c>
      <c r="D228" s="805" t="str">
        <f>PLANILHA_SINTÉTICA!D334</f>
        <v>M</v>
      </c>
      <c r="E228" s="805">
        <f>PLANILHA_SINTÉTICA!E334</f>
        <v>65</v>
      </c>
      <c r="F228" s="332">
        <f>PLANILHA_SINTÉTICA!H334</f>
        <v>11.48</v>
      </c>
      <c r="G228" s="332">
        <f>PLANILHA_SINTÉTICA!K334</f>
        <v>746.2</v>
      </c>
      <c r="H228" s="648">
        <f t="shared" si="12"/>
        <v>1573331.6564999998</v>
      </c>
      <c r="I228" s="824">
        <f t="shared" si="13"/>
        <v>4.5268345183613025E-4</v>
      </c>
      <c r="J228" s="824">
        <f t="shared" si="14"/>
        <v>0.954464225606376</v>
      </c>
      <c r="K228" s="649" t="str">
        <f t="shared" si="15"/>
        <v>C</v>
      </c>
      <c r="L228" s="256" t="str">
        <f>PLANILHA_SINTÉTICA!A334</f>
        <v>9.2.10</v>
      </c>
      <c r="M228" s="273"/>
      <c r="N228" s="273"/>
      <c r="O228" s="273"/>
      <c r="P228" s="273"/>
      <c r="Q228" s="273"/>
      <c r="R228" s="273"/>
      <c r="S228" s="273"/>
      <c r="T228" s="273"/>
      <c r="U228" s="273"/>
      <c r="V228" s="273"/>
      <c r="W228" s="273"/>
      <c r="X228" s="273"/>
      <c r="Y228" s="273"/>
      <c r="Z228" s="273"/>
      <c r="AA228" s="273"/>
      <c r="AB228" s="273"/>
      <c r="AC228" s="273"/>
      <c r="AD228" s="273"/>
      <c r="AE228" s="273"/>
      <c r="AF228" s="273"/>
      <c r="AG228" s="273"/>
      <c r="AH228" s="273"/>
      <c r="AI228" s="273"/>
      <c r="AJ228" s="273"/>
      <c r="AK228" s="274"/>
      <c r="AL228" s="274"/>
    </row>
    <row r="229" spans="1:38" s="275" customFormat="1" ht="30">
      <c r="A229" s="256"/>
      <c r="B229" s="805" t="str">
        <f>PLANILHA_SINTÉTICA!B19</f>
        <v>COMP 003</v>
      </c>
      <c r="C229" s="805" t="str">
        <f>PLANILHA_SINTÉTICA!C19</f>
        <v>RETIRADA DE CALHAS, RUFOS E CONDUTORES</v>
      </c>
      <c r="D229" s="805" t="str">
        <f>PLANILHA_SINTÉTICA!D19</f>
        <v>M</v>
      </c>
      <c r="E229" s="805">
        <f>PLANILHA_SINTÉTICA!E19</f>
        <v>82</v>
      </c>
      <c r="F229" s="332">
        <f>PLANILHA_SINTÉTICA!H19</f>
        <v>9.08</v>
      </c>
      <c r="G229" s="332">
        <f>PLANILHA_SINTÉTICA!K19</f>
        <v>744.56000000000006</v>
      </c>
      <c r="H229" s="648">
        <f t="shared" si="12"/>
        <v>1574076.2164999999</v>
      </c>
      <c r="I229" s="824">
        <f t="shared" si="13"/>
        <v>4.5168854315077609E-4</v>
      </c>
      <c r="J229" s="824">
        <f t="shared" si="14"/>
        <v>0.95491591414952681</v>
      </c>
      <c r="K229" s="649" t="str">
        <f t="shared" si="15"/>
        <v>C</v>
      </c>
      <c r="L229" s="256" t="str">
        <f>PLANILHA_SINTÉTICA!A19</f>
        <v>2.5</v>
      </c>
      <c r="M229" s="273"/>
      <c r="N229" s="273"/>
      <c r="O229" s="273"/>
      <c r="P229" s="273"/>
      <c r="Q229" s="273"/>
      <c r="R229" s="273"/>
      <c r="S229" s="273"/>
      <c r="T229" s="273"/>
      <c r="U229" s="273"/>
      <c r="V229" s="273"/>
      <c r="W229" s="273"/>
      <c r="X229" s="273"/>
      <c r="Y229" s="273"/>
      <c r="Z229" s="273"/>
      <c r="AA229" s="273"/>
      <c r="AB229" s="273"/>
      <c r="AC229" s="273"/>
      <c r="AD229" s="273"/>
      <c r="AE229" s="273"/>
      <c r="AF229" s="273"/>
      <c r="AG229" s="273"/>
      <c r="AH229" s="273"/>
      <c r="AI229" s="273"/>
      <c r="AJ229" s="273"/>
      <c r="AK229" s="274"/>
      <c r="AL229" s="274"/>
    </row>
    <row r="230" spans="1:38" s="275" customFormat="1" ht="30">
      <c r="A230" s="256"/>
      <c r="B230" s="805" t="str">
        <f>PLANILHA_SINTÉTICA!B271</f>
        <v>COMP 059</v>
      </c>
      <c r="C230" s="805" t="str">
        <f>PLANILHA_SINTÉTICA!C271</f>
        <v>CORTINA DE AR 100 CM COM CONTROLE REMOTO</v>
      </c>
      <c r="D230" s="805" t="str">
        <f>PLANILHA_SINTÉTICA!D271</f>
        <v>UNID.</v>
      </c>
      <c r="E230" s="805">
        <f>PLANILHA_SINTÉTICA!E271</f>
        <v>1</v>
      </c>
      <c r="F230" s="332">
        <f>PLANILHA_SINTÉTICA!H271</f>
        <v>729.6099999999999</v>
      </c>
      <c r="G230" s="332">
        <f>PLANILHA_SINTÉTICA!K271</f>
        <v>729.6099999999999</v>
      </c>
      <c r="H230" s="648">
        <f t="shared" si="12"/>
        <v>1574805.8265</v>
      </c>
      <c r="I230" s="824">
        <f t="shared" si="13"/>
        <v>4.4261910117148075E-4</v>
      </c>
      <c r="J230" s="824">
        <f t="shared" si="14"/>
        <v>0.95535853325069831</v>
      </c>
      <c r="K230" s="649" t="str">
        <f t="shared" si="15"/>
        <v>C</v>
      </c>
      <c r="L230" s="256" t="str">
        <f>PLANILHA_SINTÉTICA!A271</f>
        <v>8.2.19</v>
      </c>
      <c r="M230" s="273"/>
      <c r="N230" s="273"/>
      <c r="O230" s="273"/>
      <c r="P230" s="273"/>
      <c r="Q230" s="273"/>
      <c r="R230" s="273"/>
      <c r="S230" s="273"/>
      <c r="T230" s="273"/>
      <c r="U230" s="273"/>
      <c r="V230" s="273"/>
      <c r="W230" s="273"/>
      <c r="X230" s="273"/>
      <c r="Y230" s="273"/>
      <c r="Z230" s="273"/>
      <c r="AA230" s="273"/>
      <c r="AB230" s="273"/>
      <c r="AC230" s="273"/>
      <c r="AD230" s="273"/>
      <c r="AE230" s="273"/>
      <c r="AF230" s="273"/>
      <c r="AG230" s="273"/>
      <c r="AH230" s="273"/>
      <c r="AI230" s="273"/>
      <c r="AJ230" s="273"/>
      <c r="AK230" s="274"/>
      <c r="AL230" s="274"/>
    </row>
    <row r="231" spans="1:38" s="275" customFormat="1" ht="45">
      <c r="A231" s="256"/>
      <c r="B231" s="805">
        <f>PLANILHA_SINTÉTICA!B329</f>
        <v>101883</v>
      </c>
      <c r="C231" s="805" t="str">
        <f>PLANILHA_SINTÉTICA!C329</f>
        <v>QUADRO DE DISTRIBUIÇÃO DE ENERGIA EM CHAPA DE AÇO GALVANIZADO, DE EMBUTIR, COM BARRAMENTO TRIFÁSICO, PARA 18 DISJUNTORES DIN 100A - FORNECIMENTO E INSTALAÇÃO. AF_10/2020</v>
      </c>
      <c r="D231" s="805" t="str">
        <f>PLANILHA_SINTÉTICA!D329</f>
        <v>UN</v>
      </c>
      <c r="E231" s="805">
        <f>PLANILHA_SINTÉTICA!E329</f>
        <v>1</v>
      </c>
      <c r="F231" s="332">
        <f>PLANILHA_SINTÉTICA!H329</f>
        <v>725.13</v>
      </c>
      <c r="G231" s="332">
        <f>PLANILHA_SINTÉTICA!K329</f>
        <v>725.13</v>
      </c>
      <c r="H231" s="648">
        <f t="shared" si="12"/>
        <v>1575530.9564999999</v>
      </c>
      <c r="I231" s="824">
        <f t="shared" si="13"/>
        <v>4.3990130183587924E-4</v>
      </c>
      <c r="J231" s="824">
        <f t="shared" si="14"/>
        <v>0.95579843455253422</v>
      </c>
      <c r="K231" s="649" t="str">
        <f t="shared" si="15"/>
        <v>C</v>
      </c>
      <c r="L231" s="256" t="str">
        <f>PLANILHA_SINTÉTICA!A329</f>
        <v>9.2.5</v>
      </c>
      <c r="M231" s="273"/>
      <c r="N231" s="273"/>
      <c r="O231" s="273"/>
      <c r="P231" s="273"/>
      <c r="Q231" s="273"/>
      <c r="R231" s="273"/>
      <c r="S231" s="273"/>
      <c r="T231" s="273"/>
      <c r="U231" s="273"/>
      <c r="V231" s="273"/>
      <c r="W231" s="273"/>
      <c r="X231" s="273"/>
      <c r="Y231" s="273"/>
      <c r="Z231" s="273"/>
      <c r="AA231" s="273"/>
      <c r="AB231" s="273"/>
      <c r="AC231" s="273"/>
      <c r="AD231" s="273"/>
      <c r="AE231" s="273"/>
      <c r="AF231" s="273"/>
      <c r="AG231" s="273"/>
      <c r="AH231" s="273"/>
      <c r="AI231" s="273"/>
      <c r="AJ231" s="273"/>
      <c r="AK231" s="274"/>
      <c r="AL231" s="274"/>
    </row>
    <row r="232" spans="1:38" s="275" customFormat="1" ht="30">
      <c r="A232" s="256"/>
      <c r="B232" s="805">
        <f>PLANILHA_SINTÉTICA!B467</f>
        <v>91996</v>
      </c>
      <c r="C232" s="805" t="str">
        <f>PLANILHA_SINTÉTICA!C467</f>
        <v>TOMADA MÉDIA DE EMBUTIR (1 MÓDULO), 2P+T 10 A, INCLUINDO SUPORTE E PLACA - FORNECIMENTO E INSTALAÇÃO. AF_12/2015</v>
      </c>
      <c r="D232" s="805" t="str">
        <f>PLANILHA_SINTÉTICA!D467</f>
        <v>UN</v>
      </c>
      <c r="E232" s="805">
        <f>PLANILHA_SINTÉTICA!E467</f>
        <v>21</v>
      </c>
      <c r="F232" s="332">
        <f>PLANILHA_SINTÉTICA!H467</f>
        <v>34.5</v>
      </c>
      <c r="G232" s="332">
        <f>PLANILHA_SINTÉTICA!K467</f>
        <v>724.5</v>
      </c>
      <c r="H232" s="648">
        <f t="shared" si="12"/>
        <v>1576255.4564999999</v>
      </c>
      <c r="I232" s="824">
        <f t="shared" si="13"/>
        <v>4.3951911130431031E-4</v>
      </c>
      <c r="J232" s="824">
        <f t="shared" si="14"/>
        <v>0.95623795366383857</v>
      </c>
      <c r="K232" s="649" t="str">
        <f t="shared" si="15"/>
        <v>C</v>
      </c>
      <c r="L232" s="256" t="str">
        <f>PLANILHA_SINTÉTICA!A467</f>
        <v>10.2</v>
      </c>
      <c r="M232" s="273"/>
      <c r="N232" s="273"/>
      <c r="O232" s="273"/>
      <c r="P232" s="273"/>
      <c r="Q232" s="273"/>
      <c r="R232" s="273"/>
      <c r="S232" s="273"/>
      <c r="T232" s="273"/>
      <c r="U232" s="273"/>
      <c r="V232" s="273"/>
      <c r="W232" s="273"/>
      <c r="X232" s="273"/>
      <c r="Y232" s="273"/>
      <c r="Z232" s="273"/>
      <c r="AA232" s="273"/>
      <c r="AB232" s="273"/>
      <c r="AC232" s="273"/>
      <c r="AD232" s="273"/>
      <c r="AE232" s="273"/>
      <c r="AF232" s="273"/>
      <c r="AG232" s="273"/>
      <c r="AH232" s="273"/>
      <c r="AI232" s="273"/>
      <c r="AJ232" s="273"/>
      <c r="AK232" s="274"/>
      <c r="AL232" s="274"/>
    </row>
    <row r="233" spans="1:38" s="275" customFormat="1">
      <c r="A233" s="256"/>
      <c r="B233" s="805" t="str">
        <f>PLANILHA_SINTÉTICA!B395</f>
        <v>AUX1507</v>
      </c>
      <c r="C233" s="805" t="str">
        <f>PLANILHA_SINTÉTICA!C395</f>
        <v>LUMINÁRIA LED TIPO REFLETOR RETANGULAR, LUZ BRANCA, 50 W - FORNEC. E INST.</v>
      </c>
      <c r="D233" s="805" t="str">
        <f>PLANILHA_SINTÉTICA!D395</f>
        <v xml:space="preserve">UN </v>
      </c>
      <c r="E233" s="805">
        <f>PLANILHA_SINTÉTICA!E395</f>
        <v>10</v>
      </c>
      <c r="F233" s="332">
        <f>PLANILHA_SINTÉTICA!H395</f>
        <v>71.91</v>
      </c>
      <c r="G233" s="332">
        <f>PLANILHA_SINTÉTICA!K395</f>
        <v>719.09999999999991</v>
      </c>
      <c r="H233" s="648">
        <f t="shared" si="12"/>
        <v>1576974.5564999999</v>
      </c>
      <c r="I233" s="824">
        <f t="shared" si="13"/>
        <v>4.3624319246229052E-4</v>
      </c>
      <c r="J233" s="824">
        <f t="shared" si="14"/>
        <v>0.95667419685630084</v>
      </c>
      <c r="K233" s="649" t="str">
        <f t="shared" si="15"/>
        <v>C</v>
      </c>
      <c r="L233" s="256" t="str">
        <f>PLANILHA_SINTÉTICA!A395</f>
        <v>9.4.25</v>
      </c>
      <c r="M233" s="273"/>
      <c r="N233" s="273"/>
      <c r="O233" s="273"/>
      <c r="P233" s="273"/>
      <c r="Q233" s="273"/>
      <c r="R233" s="273"/>
      <c r="S233" s="273"/>
      <c r="T233" s="273"/>
      <c r="U233" s="273"/>
      <c r="V233" s="273"/>
      <c r="W233" s="273"/>
      <c r="X233" s="273"/>
      <c r="Y233" s="273"/>
      <c r="Z233" s="273"/>
      <c r="AA233" s="273"/>
      <c r="AB233" s="273"/>
      <c r="AC233" s="273"/>
      <c r="AD233" s="273"/>
      <c r="AE233" s="273"/>
      <c r="AF233" s="273"/>
      <c r="AG233" s="273"/>
      <c r="AH233" s="273"/>
      <c r="AI233" s="273"/>
      <c r="AJ233" s="273"/>
      <c r="AK233" s="274"/>
      <c r="AL233" s="274"/>
    </row>
    <row r="234" spans="1:38" s="275" customFormat="1" ht="30">
      <c r="A234" s="256"/>
      <c r="B234" s="805">
        <f>PLANILHA_SINTÉTICA!B513</f>
        <v>102513</v>
      </c>
      <c r="C234" s="805" t="str">
        <f>PLANILHA_SINTÉTICA!C513</f>
        <v>PINTURA DE SÍMBOLOS E TEXTOS COM TINTA ACRÍLICA, DEMARCAÇÃO COM FITA ADESIVA E APLICAÇÃO COM ROLO. AF_05/2021</v>
      </c>
      <c r="D234" s="805" t="str">
        <f>PLANILHA_SINTÉTICA!D513</f>
        <v>M2</v>
      </c>
      <c r="E234" s="805">
        <f>PLANILHA_SINTÉTICA!E513</f>
        <v>15</v>
      </c>
      <c r="F234" s="332">
        <f>PLANILHA_SINTÉTICA!H513</f>
        <v>47.760000000000005</v>
      </c>
      <c r="G234" s="332">
        <f>PLANILHA_SINTÉTICA!K513</f>
        <v>716.40000000000009</v>
      </c>
      <c r="H234" s="648">
        <f t="shared" si="12"/>
        <v>1577690.9564999999</v>
      </c>
      <c r="I234" s="824">
        <f t="shared" si="13"/>
        <v>4.3460523304128079E-4</v>
      </c>
      <c r="J234" s="824">
        <f t="shared" si="14"/>
        <v>0.95710880208934213</v>
      </c>
      <c r="K234" s="649" t="str">
        <f t="shared" si="15"/>
        <v>C</v>
      </c>
      <c r="L234" s="256" t="str">
        <f>PLANILHA_SINTÉTICA!A513</f>
        <v>11.6.4</v>
      </c>
      <c r="M234" s="273"/>
      <c r="N234" s="273"/>
      <c r="O234" s="273"/>
      <c r="P234" s="273"/>
      <c r="Q234" s="273"/>
      <c r="R234" s="273"/>
      <c r="S234" s="273"/>
      <c r="T234" s="273"/>
      <c r="U234" s="273"/>
      <c r="V234" s="273"/>
      <c r="W234" s="273"/>
      <c r="X234" s="273"/>
      <c r="Y234" s="273"/>
      <c r="Z234" s="273"/>
      <c r="AA234" s="273"/>
      <c r="AB234" s="273"/>
      <c r="AC234" s="273"/>
      <c r="AD234" s="273"/>
      <c r="AE234" s="273"/>
      <c r="AF234" s="273"/>
      <c r="AG234" s="273"/>
      <c r="AH234" s="273"/>
      <c r="AI234" s="273"/>
      <c r="AJ234" s="273"/>
      <c r="AK234" s="274"/>
      <c r="AL234" s="274"/>
    </row>
    <row r="235" spans="1:38" s="275" customFormat="1" ht="30">
      <c r="A235" s="256"/>
      <c r="B235" s="805" t="str">
        <f>PLANILHA_SINTÉTICA!B197</f>
        <v>COMP 011</v>
      </c>
      <c r="C235" s="805" t="str">
        <f>PLANILHA_SINTÉTICA!C197</f>
        <v>ESPELHO COMUM - ESPESSURA 4MM</v>
      </c>
      <c r="D235" s="805" t="str">
        <f>PLANILHA_SINTÉTICA!D197</f>
        <v>M2</v>
      </c>
      <c r="E235" s="805">
        <f>PLANILHA_SINTÉTICA!E197</f>
        <v>1.8</v>
      </c>
      <c r="F235" s="332">
        <f>PLANILHA_SINTÉTICA!H197</f>
        <v>394.81</v>
      </c>
      <c r="G235" s="332">
        <f>PLANILHA_SINTÉTICA!K197</f>
        <v>710.65800000000002</v>
      </c>
      <c r="H235" s="648">
        <f t="shared" si="12"/>
        <v>1578401.6144999999</v>
      </c>
      <c r="I235" s="824">
        <f t="shared" si="13"/>
        <v>4.3112183933926646E-4</v>
      </c>
      <c r="J235" s="824">
        <f t="shared" si="14"/>
        <v>0.95753992392868137</v>
      </c>
      <c r="K235" s="649" t="str">
        <f t="shared" si="15"/>
        <v>C</v>
      </c>
      <c r="L235" s="256" t="str">
        <f>PLANILHA_SINTÉTICA!A197</f>
        <v>6.2.27</v>
      </c>
      <c r="M235" s="273"/>
      <c r="N235" s="273"/>
      <c r="O235" s="273"/>
      <c r="P235" s="273"/>
      <c r="Q235" s="273"/>
      <c r="R235" s="273"/>
      <c r="S235" s="273"/>
      <c r="T235" s="273"/>
      <c r="U235" s="273"/>
      <c r="V235" s="273"/>
      <c r="W235" s="273"/>
      <c r="X235" s="273"/>
      <c r="Y235" s="273"/>
      <c r="Z235" s="273"/>
      <c r="AA235" s="273"/>
      <c r="AB235" s="273"/>
      <c r="AC235" s="273"/>
      <c r="AD235" s="273"/>
      <c r="AE235" s="273"/>
      <c r="AF235" s="273"/>
      <c r="AG235" s="273"/>
      <c r="AH235" s="273"/>
      <c r="AI235" s="273"/>
      <c r="AJ235" s="273"/>
      <c r="AK235" s="274"/>
      <c r="AL235" s="274"/>
    </row>
    <row r="236" spans="1:38" s="275" customFormat="1" ht="30">
      <c r="A236" s="256"/>
      <c r="B236" s="805" t="str">
        <f>PLANILHA_SINTÉTICA!B146</f>
        <v>COMP 015</v>
      </c>
      <c r="C236" s="805" t="str">
        <f>PLANILHA_SINTÉTICA!C146</f>
        <v>DEMOLIÇÃO DE DIVISÓRIAS - CHAPAS OU TÁBUAS, INCLUSIVE ENTARUGAMENTO</v>
      </c>
      <c r="D236" s="805" t="str">
        <f>PLANILHA_SINTÉTICA!D146</f>
        <v>M2</v>
      </c>
      <c r="E236" s="805">
        <f>PLANILHA_SINTÉTICA!E146</f>
        <v>78.069999999999993</v>
      </c>
      <c r="F236" s="332">
        <f>PLANILHA_SINTÉTICA!H146</f>
        <v>9.08</v>
      </c>
      <c r="G236" s="332">
        <f>PLANILHA_SINTÉTICA!K146</f>
        <v>708.87559999999996</v>
      </c>
      <c r="H236" s="648">
        <f t="shared" si="12"/>
        <v>1579110.4900999998</v>
      </c>
      <c r="I236" s="824">
        <f t="shared" si="13"/>
        <v>4.3004054346074496E-4</v>
      </c>
      <c r="J236" s="824">
        <f t="shared" si="14"/>
        <v>0.95796996447214211</v>
      </c>
      <c r="K236" s="649" t="str">
        <f t="shared" si="15"/>
        <v>C</v>
      </c>
      <c r="L236" s="256" t="str">
        <f>PLANILHA_SINTÉTICA!A146</f>
        <v>6.1.2</v>
      </c>
      <c r="M236" s="273"/>
      <c r="N236" s="273"/>
      <c r="O236" s="273"/>
      <c r="P236" s="273"/>
      <c r="Q236" s="273"/>
      <c r="R236" s="273"/>
      <c r="S236" s="273"/>
      <c r="T236" s="273"/>
      <c r="U236" s="273"/>
      <c r="V236" s="273"/>
      <c r="W236" s="273"/>
      <c r="X236" s="273"/>
      <c r="Y236" s="273"/>
      <c r="Z236" s="273"/>
      <c r="AA236" s="273"/>
      <c r="AB236" s="273"/>
      <c r="AC236" s="273"/>
      <c r="AD236" s="273"/>
      <c r="AE236" s="273"/>
      <c r="AF236" s="273"/>
      <c r="AG236" s="273"/>
      <c r="AH236" s="273"/>
      <c r="AI236" s="273"/>
      <c r="AJ236" s="273"/>
      <c r="AK236" s="274"/>
      <c r="AL236" s="274"/>
    </row>
    <row r="237" spans="1:38" s="275" customFormat="1" ht="30">
      <c r="A237" s="256"/>
      <c r="B237" s="805">
        <f>PLANILHA_SINTÉTICA!B291</f>
        <v>91873</v>
      </c>
      <c r="C237" s="805" t="str">
        <f>PLANILHA_SINTÉTICA!C291</f>
        <v>ELETRODUTO RÍGIDO ROSCÁVEL, PVC, DN 40 MM (1 1/4"), PARA CIRCUITOS TERMINAIS, INSTALADO EM PAREDE - FORNECIMENTO E INSTALAÇÃO. AF_12/2015</v>
      </c>
      <c r="D237" s="805" t="str">
        <f>PLANILHA_SINTÉTICA!D291</f>
        <v>M</v>
      </c>
      <c r="E237" s="805">
        <f>PLANILHA_SINTÉTICA!E291</f>
        <v>25</v>
      </c>
      <c r="F237" s="332">
        <f>PLANILHA_SINTÉTICA!H291</f>
        <v>27.7</v>
      </c>
      <c r="G237" s="332">
        <f>PLANILHA_SINTÉTICA!K291</f>
        <v>692.5</v>
      </c>
      <c r="H237" s="648">
        <f t="shared" si="12"/>
        <v>1579802.9900999998</v>
      </c>
      <c r="I237" s="824">
        <f t="shared" si="13"/>
        <v>4.2010625890715646E-4</v>
      </c>
      <c r="J237" s="824">
        <f t="shared" si="14"/>
        <v>0.95839007073104932</v>
      </c>
      <c r="K237" s="649" t="str">
        <f t="shared" si="15"/>
        <v>C</v>
      </c>
      <c r="L237" s="256" t="str">
        <f>PLANILHA_SINTÉTICA!A291</f>
        <v>9.1.17</v>
      </c>
      <c r="M237" s="273"/>
      <c r="N237" s="273"/>
      <c r="O237" s="273"/>
      <c r="P237" s="273"/>
      <c r="Q237" s="273"/>
      <c r="R237" s="273"/>
      <c r="S237" s="273"/>
      <c r="T237" s="273"/>
      <c r="U237" s="273"/>
      <c r="V237" s="273"/>
      <c r="W237" s="273"/>
      <c r="X237" s="273"/>
      <c r="Y237" s="273"/>
      <c r="Z237" s="273"/>
      <c r="AA237" s="273"/>
      <c r="AB237" s="273"/>
      <c r="AC237" s="273"/>
      <c r="AD237" s="273"/>
      <c r="AE237" s="273"/>
      <c r="AF237" s="273"/>
      <c r="AG237" s="273"/>
      <c r="AH237" s="273"/>
      <c r="AI237" s="273"/>
      <c r="AJ237" s="273"/>
      <c r="AK237" s="274"/>
      <c r="AL237" s="274"/>
    </row>
    <row r="238" spans="1:38" s="275" customFormat="1" ht="30">
      <c r="A238" s="256"/>
      <c r="B238" s="805" t="str">
        <f>PLANILHA_SINTÉTICA!B536</f>
        <v>COMP 036</v>
      </c>
      <c r="C238" s="805" t="str">
        <f>PLANILHA_SINTÉTICA!C536</f>
        <v>REMOÇÃO DE COBERTURA PARA EXAMINADOR COM PILARES EM CONCRETO, SEM REAPROVEITAMENTO</v>
      </c>
      <c r="D238" s="805" t="str">
        <f>PLANILHA_SINTÉTICA!D536</f>
        <v>UN</v>
      </c>
      <c r="E238" s="805">
        <f>PLANILHA_SINTÉTICA!E536</f>
        <v>1</v>
      </c>
      <c r="F238" s="332">
        <f>PLANILHA_SINTÉTICA!H536</f>
        <v>686.77</v>
      </c>
      <c r="G238" s="332">
        <f>PLANILHA_SINTÉTICA!K536</f>
        <v>686.77</v>
      </c>
      <c r="H238" s="648">
        <f t="shared" si="12"/>
        <v>1580489.7600999998</v>
      </c>
      <c r="I238" s="824">
        <f t="shared" si="13"/>
        <v>4.1663014502479114E-4</v>
      </c>
      <c r="J238" s="824">
        <f t="shared" si="14"/>
        <v>0.95880670087607411</v>
      </c>
      <c r="K238" s="649" t="str">
        <f t="shared" si="15"/>
        <v>C</v>
      </c>
      <c r="L238" s="256" t="str">
        <f>PLANILHA_SINTÉTICA!A536</f>
        <v>13.14</v>
      </c>
      <c r="M238" s="273"/>
      <c r="N238" s="273"/>
      <c r="O238" s="273"/>
      <c r="P238" s="273"/>
      <c r="Q238" s="273"/>
      <c r="R238" s="273"/>
      <c r="S238" s="273"/>
      <c r="T238" s="273"/>
      <c r="U238" s="273"/>
      <c r="V238" s="273"/>
      <c r="W238" s="273"/>
      <c r="X238" s="273"/>
      <c r="Y238" s="273"/>
      <c r="Z238" s="273"/>
      <c r="AA238" s="273"/>
      <c r="AB238" s="273"/>
      <c r="AC238" s="273"/>
      <c r="AD238" s="273"/>
      <c r="AE238" s="273"/>
      <c r="AF238" s="273"/>
      <c r="AG238" s="273"/>
      <c r="AH238" s="273"/>
      <c r="AI238" s="273"/>
      <c r="AJ238" s="273"/>
      <c r="AK238" s="274"/>
      <c r="AL238" s="274"/>
    </row>
    <row r="239" spans="1:38" s="275" customFormat="1" ht="30">
      <c r="A239" s="256"/>
      <c r="B239" s="805" t="str">
        <f>PLANILHA_SINTÉTICA!B550</f>
        <v>COMP 036</v>
      </c>
      <c r="C239" s="805" t="str">
        <f>PLANILHA_SINTÉTICA!C550</f>
        <v>REMOÇÃO DE COBERTURA PARA EXAMINADOR COM PILARES EM CONCRETO, SEM REAPROVEITAMENTO</v>
      </c>
      <c r="D239" s="805" t="str">
        <f>PLANILHA_SINTÉTICA!D550</f>
        <v>UN</v>
      </c>
      <c r="E239" s="805">
        <f>PLANILHA_SINTÉTICA!E550</f>
        <v>1</v>
      </c>
      <c r="F239" s="332">
        <f>PLANILHA_SINTÉTICA!H550</f>
        <v>686.77</v>
      </c>
      <c r="G239" s="332">
        <f>PLANILHA_SINTÉTICA!K550</f>
        <v>686.77</v>
      </c>
      <c r="H239" s="648">
        <f t="shared" si="12"/>
        <v>1581176.5300999999</v>
      </c>
      <c r="I239" s="824">
        <f t="shared" si="13"/>
        <v>4.1663014502479114E-4</v>
      </c>
      <c r="J239" s="824">
        <f t="shared" si="14"/>
        <v>0.95922333102109891</v>
      </c>
      <c r="K239" s="649" t="str">
        <f t="shared" si="15"/>
        <v>C</v>
      </c>
      <c r="L239" s="256" t="str">
        <f>PLANILHA_SINTÉTICA!A550</f>
        <v>14.12</v>
      </c>
      <c r="M239" s="273"/>
      <c r="N239" s="273"/>
      <c r="O239" s="273"/>
      <c r="P239" s="273"/>
      <c r="Q239" s="273"/>
      <c r="R239" s="273"/>
      <c r="S239" s="273"/>
      <c r="T239" s="273"/>
      <c r="U239" s="273"/>
      <c r="V239" s="273"/>
      <c r="W239" s="273"/>
      <c r="X239" s="273"/>
      <c r="Y239" s="273"/>
      <c r="Z239" s="273"/>
      <c r="AA239" s="273"/>
      <c r="AB239" s="273"/>
      <c r="AC239" s="273"/>
      <c r="AD239" s="273"/>
      <c r="AE239" s="273"/>
      <c r="AF239" s="273"/>
      <c r="AG239" s="273"/>
      <c r="AH239" s="273"/>
      <c r="AI239" s="273"/>
      <c r="AJ239" s="273"/>
      <c r="AK239" s="274"/>
      <c r="AL239" s="274"/>
    </row>
    <row r="240" spans="1:38" s="275" customFormat="1" ht="30">
      <c r="A240" s="256"/>
      <c r="B240" s="805" t="str">
        <f>PLANILHA_SINTÉTICA!B148</f>
        <v>COMP 097</v>
      </c>
      <c r="C240" s="805" t="str">
        <f>PLANILHA_SINTÉTICA!C148</f>
        <v>ADESIVO JATEADO PARA VIDRO - FORNECIMENTO E INSTALAÇÃO</v>
      </c>
      <c r="D240" s="805" t="str">
        <f>PLANILHA_SINTÉTICA!D148</f>
        <v>M²</v>
      </c>
      <c r="E240" s="805">
        <f>PLANILHA_SINTÉTICA!E148</f>
        <v>23</v>
      </c>
      <c r="F240" s="332">
        <f>PLANILHA_SINTÉTICA!H148</f>
        <v>29.59</v>
      </c>
      <c r="G240" s="332">
        <f>PLANILHA_SINTÉTICA!K148</f>
        <v>680.57</v>
      </c>
      <c r="H240" s="648">
        <f t="shared" si="12"/>
        <v>1581857.1000999999</v>
      </c>
      <c r="I240" s="824">
        <f t="shared" si="13"/>
        <v>4.1286890487284261E-4</v>
      </c>
      <c r="J240" s="824">
        <f t="shared" si="14"/>
        <v>0.95963619992597171</v>
      </c>
      <c r="K240" s="649" t="str">
        <f t="shared" si="15"/>
        <v>C</v>
      </c>
      <c r="L240" s="256" t="str">
        <f>PLANILHA_SINTÉTICA!A148</f>
        <v>6.1.4</v>
      </c>
      <c r="M240" s="273"/>
      <c r="N240" s="273"/>
      <c r="O240" s="273"/>
      <c r="P240" s="273"/>
      <c r="Q240" s="273"/>
      <c r="R240" s="273"/>
      <c r="S240" s="273"/>
      <c r="T240" s="273"/>
      <c r="U240" s="273"/>
      <c r="V240" s="273"/>
      <c r="W240" s="273"/>
      <c r="X240" s="273"/>
      <c r="Y240" s="273"/>
      <c r="Z240" s="273"/>
      <c r="AA240" s="273"/>
      <c r="AB240" s="273"/>
      <c r="AC240" s="273"/>
      <c r="AD240" s="273"/>
      <c r="AE240" s="273"/>
      <c r="AF240" s="273"/>
      <c r="AG240" s="273"/>
      <c r="AH240" s="273"/>
      <c r="AI240" s="273"/>
      <c r="AJ240" s="273"/>
      <c r="AK240" s="274"/>
      <c r="AL240" s="274"/>
    </row>
    <row r="241" spans="1:38" s="275" customFormat="1" ht="60">
      <c r="A241" s="256"/>
      <c r="B241" s="805">
        <f>PLANILHA_SINTÉTICA!B223</f>
        <v>91786</v>
      </c>
      <c r="C241" s="805" t="str">
        <f>PLANILHA_SINTÉTICA!C223</f>
        <v>(COMPOSIÇÃO REPRESENTATIVA) DO SERVIÇO DE INSTALAÇÃO TUBOS DE PVC, SOLDÁVEL, ÁGUA FRIA, DN 32 MM (INSTALADO EM RAMAL, SUB-RAMAL, RAMAL DE DISTRIBUIÇÃO OU PRUMADA), INCLUSIVE CONEXÕES, CORTES E FIXAÇÕES, PARA PRÉDIOS. AF_10/2015</v>
      </c>
      <c r="D241" s="805" t="str">
        <f>PLANILHA_SINTÉTICA!D223</f>
        <v>M</v>
      </c>
      <c r="E241" s="805">
        <f>PLANILHA_SINTÉTICA!E223</f>
        <v>20</v>
      </c>
      <c r="F241" s="332">
        <f>PLANILHA_SINTÉTICA!H223</f>
        <v>34.019999999999996</v>
      </c>
      <c r="G241" s="332">
        <f>PLANILHA_SINTÉTICA!K223</f>
        <v>680.39999999999986</v>
      </c>
      <c r="H241" s="648">
        <f t="shared" si="12"/>
        <v>1582537.5000999998</v>
      </c>
      <c r="I241" s="824">
        <f t="shared" si="13"/>
        <v>4.1276577409448263E-4</v>
      </c>
      <c r="J241" s="824">
        <f t="shared" si="14"/>
        <v>0.96004896570006615</v>
      </c>
      <c r="K241" s="649" t="str">
        <f t="shared" si="15"/>
        <v>C</v>
      </c>
      <c r="L241" s="256" t="str">
        <f>PLANILHA_SINTÉTICA!A223</f>
        <v>7.17</v>
      </c>
      <c r="M241" s="273"/>
      <c r="N241" s="273"/>
      <c r="O241" s="273"/>
      <c r="P241" s="273"/>
      <c r="Q241" s="273"/>
      <c r="R241" s="273"/>
      <c r="S241" s="273"/>
      <c r="T241" s="273"/>
      <c r="U241" s="273"/>
      <c r="V241" s="273"/>
      <c r="W241" s="273"/>
      <c r="X241" s="273"/>
      <c r="Y241" s="273"/>
      <c r="Z241" s="273"/>
      <c r="AA241" s="273"/>
      <c r="AB241" s="273"/>
      <c r="AC241" s="273"/>
      <c r="AD241" s="273"/>
      <c r="AE241" s="273"/>
      <c r="AF241" s="273"/>
      <c r="AG241" s="273"/>
      <c r="AH241" s="273"/>
      <c r="AI241" s="273"/>
      <c r="AJ241" s="273"/>
      <c r="AK241" s="274"/>
      <c r="AL241" s="274"/>
    </row>
    <row r="242" spans="1:38" s="275" customFormat="1">
      <c r="A242" s="256"/>
      <c r="B242" s="805">
        <f>PLANILHA_SINTÉTICA!B77</f>
        <v>98689</v>
      </c>
      <c r="C242" s="805" t="str">
        <f>PLANILHA_SINTÉTICA!C77</f>
        <v>SOLEIRA EM GRANITO, LARGURA 15 CM, ESPESSURA 2,0 CM. AF_09/2020</v>
      </c>
      <c r="D242" s="805" t="str">
        <f>PLANILHA_SINTÉTICA!D77</f>
        <v>M</v>
      </c>
      <c r="E242" s="805">
        <f>PLANILHA_SINTÉTICA!E77</f>
        <v>6</v>
      </c>
      <c r="F242" s="332">
        <f>PLANILHA_SINTÉTICA!H77</f>
        <v>112.89</v>
      </c>
      <c r="G242" s="332">
        <f>PLANILHA_SINTÉTICA!K77</f>
        <v>677.34</v>
      </c>
      <c r="H242" s="648">
        <f t="shared" si="12"/>
        <v>1583214.8400999999</v>
      </c>
      <c r="I242" s="824">
        <f t="shared" si="13"/>
        <v>4.109094200840049E-4</v>
      </c>
      <c r="J242" s="824">
        <f t="shared" si="14"/>
        <v>0.96045987512015019</v>
      </c>
      <c r="K242" s="649" t="str">
        <f t="shared" si="15"/>
        <v>C</v>
      </c>
      <c r="L242" s="256" t="str">
        <f>PLANILHA_SINTÉTICA!A77</f>
        <v>4.1.13</v>
      </c>
      <c r="M242" s="273"/>
      <c r="N242" s="273"/>
      <c r="O242" s="273"/>
      <c r="P242" s="273"/>
      <c r="Q242" s="273"/>
      <c r="R242" s="273"/>
      <c r="S242" s="273"/>
      <c r="T242" s="273"/>
      <c r="U242" s="273"/>
      <c r="V242" s="273"/>
      <c r="W242" s="273"/>
      <c r="X242" s="273"/>
      <c r="Y242" s="273"/>
      <c r="Z242" s="273"/>
      <c r="AA242" s="273"/>
      <c r="AB242" s="273"/>
      <c r="AC242" s="273"/>
      <c r="AD242" s="273"/>
      <c r="AE242" s="273"/>
      <c r="AF242" s="273"/>
      <c r="AG242" s="273"/>
      <c r="AH242" s="273"/>
      <c r="AI242" s="273"/>
      <c r="AJ242" s="273"/>
      <c r="AK242" s="274"/>
      <c r="AL242" s="274"/>
    </row>
    <row r="243" spans="1:38" s="275" customFormat="1" ht="30">
      <c r="A243" s="256"/>
      <c r="B243" s="805" t="str">
        <f>PLANILHA_SINTÉTICA!B189</f>
        <v>AUX1810</v>
      </c>
      <c r="C243" s="805" t="str">
        <f>PLANILHA_SINTÉTICA!C189</f>
        <v>TORNEIRA DE MESA PARA LAVATÓRIO COM ACIONAMENTO MANUAL E FECHAMENTO AUTOMÁTICO</v>
      </c>
      <c r="D243" s="805" t="str">
        <f>PLANILHA_SINTÉTICA!D189</f>
        <v xml:space="preserve">UN </v>
      </c>
      <c r="E243" s="805">
        <f>PLANILHA_SINTÉTICA!E189</f>
        <v>4</v>
      </c>
      <c r="F243" s="332">
        <f>PLANILHA_SINTÉTICA!H189</f>
        <v>168.88</v>
      </c>
      <c r="G243" s="332">
        <f>PLANILHA_SINTÉTICA!K189</f>
        <v>675.52</v>
      </c>
      <c r="H243" s="648">
        <f t="shared" si="12"/>
        <v>1583890.3600999999</v>
      </c>
      <c r="I243" s="824">
        <f t="shared" si="13"/>
        <v>4.0980531410391672E-4</v>
      </c>
      <c r="J243" s="824">
        <f t="shared" si="14"/>
        <v>0.96086968043425414</v>
      </c>
      <c r="K243" s="649" t="str">
        <f t="shared" si="15"/>
        <v>C</v>
      </c>
      <c r="L243" s="256" t="str">
        <f>PLANILHA_SINTÉTICA!A189</f>
        <v>6.2.19</v>
      </c>
      <c r="M243" s="273"/>
      <c r="N243" s="273"/>
      <c r="O243" s="273"/>
      <c r="P243" s="273"/>
      <c r="Q243" s="273"/>
      <c r="R243" s="273"/>
      <c r="S243" s="273"/>
      <c r="T243" s="273"/>
      <c r="U243" s="273"/>
      <c r="V243" s="273"/>
      <c r="W243" s="273"/>
      <c r="X243" s="273"/>
      <c r="Y243" s="273"/>
      <c r="Z243" s="273"/>
      <c r="AA243" s="273"/>
      <c r="AB243" s="273"/>
      <c r="AC243" s="273"/>
      <c r="AD243" s="273"/>
      <c r="AE243" s="273"/>
      <c r="AF243" s="273"/>
      <c r="AG243" s="273"/>
      <c r="AH243" s="273"/>
      <c r="AI243" s="273"/>
      <c r="AJ243" s="273"/>
      <c r="AK243" s="274"/>
      <c r="AL243" s="274"/>
    </row>
    <row r="244" spans="1:38" s="275" customFormat="1" ht="30">
      <c r="A244" s="256"/>
      <c r="B244" s="805">
        <f>PLANILHA_SINTÉTICA!B106</f>
        <v>86903</v>
      </c>
      <c r="C244" s="805" t="str">
        <f>PLANILHA_SINTÉTICA!C106</f>
        <v>LAVATÓRIO LOUÇA BRANCA COM COLUNA, 45 X 55CM OU EQUIVALENTE, PADRÃO MÉDIO - FORNECIMENTO E INSTALAÇÃO. AF_01/2020</v>
      </c>
      <c r="D244" s="805" t="str">
        <f>PLANILHA_SINTÉTICA!D106</f>
        <v>UN</v>
      </c>
      <c r="E244" s="805">
        <f>PLANILHA_SINTÉTICA!E106</f>
        <v>2</v>
      </c>
      <c r="F244" s="332">
        <f>PLANILHA_SINTÉTICA!H106</f>
        <v>335.62</v>
      </c>
      <c r="G244" s="332">
        <f>PLANILHA_SINTÉTICA!K106</f>
        <v>671.24</v>
      </c>
      <c r="H244" s="648">
        <f t="shared" si="12"/>
        <v>1584561.6000999999</v>
      </c>
      <c r="I244" s="824">
        <f t="shared" si="13"/>
        <v>4.0720884509579743E-4</v>
      </c>
      <c r="J244" s="824">
        <f t="shared" si="14"/>
        <v>0.96127688927934996</v>
      </c>
      <c r="K244" s="649" t="str">
        <f t="shared" si="15"/>
        <v>C</v>
      </c>
      <c r="L244" s="256" t="str">
        <f>PLANILHA_SINTÉTICA!A106</f>
        <v>4.2.12</v>
      </c>
      <c r="M244" s="273"/>
      <c r="N244" s="273"/>
      <c r="O244" s="273"/>
      <c r="P244" s="273"/>
      <c r="Q244" s="273"/>
      <c r="R244" s="273"/>
      <c r="S244" s="273"/>
      <c r="T244" s="273"/>
      <c r="U244" s="273"/>
      <c r="V244" s="273"/>
      <c r="W244" s="273"/>
      <c r="X244" s="273"/>
      <c r="Y244" s="273"/>
      <c r="Z244" s="273"/>
      <c r="AA244" s="273"/>
      <c r="AB244" s="273"/>
      <c r="AC244" s="273"/>
      <c r="AD244" s="273"/>
      <c r="AE244" s="273"/>
      <c r="AF244" s="273"/>
      <c r="AG244" s="273"/>
      <c r="AH244" s="273"/>
      <c r="AI244" s="273"/>
      <c r="AJ244" s="273"/>
      <c r="AK244" s="274"/>
      <c r="AL244" s="274"/>
    </row>
    <row r="245" spans="1:38" s="275" customFormat="1" ht="30">
      <c r="A245" s="256"/>
      <c r="B245" s="805">
        <f>PLANILHA_SINTÉTICA!B281</f>
        <v>91871</v>
      </c>
      <c r="C245" s="805" t="str">
        <f>PLANILHA_SINTÉTICA!C281</f>
        <v>ELETRODUTO RÍGIDO ROSCÁVEL, PVC, DN 25 MM (3/4"), PARA CIRCUITOS TERMINAIS, INSTALADO EM PAREDE - FORNECIMENTO E INSTALAÇÃO. AF_12/2015</v>
      </c>
      <c r="D245" s="805" t="str">
        <f>PLANILHA_SINTÉTICA!D281</f>
        <v>M</v>
      </c>
      <c r="E245" s="805">
        <f>PLANILHA_SINTÉTICA!E281</f>
        <v>40</v>
      </c>
      <c r="F245" s="332">
        <f>PLANILHA_SINTÉTICA!H281</f>
        <v>16.740000000000002</v>
      </c>
      <c r="G245" s="332">
        <f>PLANILHA_SINTÉTICA!K281</f>
        <v>669.60000000000014</v>
      </c>
      <c r="H245" s="648">
        <f t="shared" si="12"/>
        <v>1585231.2001</v>
      </c>
      <c r="I245" s="824">
        <f t="shared" si="13"/>
        <v>4.0621393641044338E-4</v>
      </c>
      <c r="J245" s="824">
        <f t="shared" si="14"/>
        <v>0.96168310321576045</v>
      </c>
      <c r="K245" s="649" t="str">
        <f t="shared" si="15"/>
        <v>C</v>
      </c>
      <c r="L245" s="256" t="str">
        <f>PLANILHA_SINTÉTICA!A281</f>
        <v>9.1.7</v>
      </c>
      <c r="M245" s="273"/>
      <c r="N245" s="273"/>
      <c r="O245" s="273"/>
      <c r="P245" s="273"/>
      <c r="Q245" s="273"/>
      <c r="R245" s="273"/>
      <c r="S245" s="273"/>
      <c r="T245" s="273"/>
      <c r="U245" s="273"/>
      <c r="V245" s="273"/>
      <c r="W245" s="273"/>
      <c r="X245" s="273"/>
      <c r="Y245" s="273"/>
      <c r="Z245" s="273"/>
      <c r="AA245" s="273"/>
      <c r="AB245" s="273"/>
      <c r="AC245" s="273"/>
      <c r="AD245" s="273"/>
      <c r="AE245" s="273"/>
      <c r="AF245" s="273"/>
      <c r="AG245" s="273"/>
      <c r="AH245" s="273"/>
      <c r="AI245" s="273"/>
      <c r="AJ245" s="273"/>
      <c r="AK245" s="274"/>
      <c r="AL245" s="274"/>
    </row>
    <row r="246" spans="1:38" s="275" customFormat="1" ht="30">
      <c r="A246" s="256"/>
      <c r="B246" s="805">
        <f>PLANILHA_SINTÉTICA!B455</f>
        <v>101896</v>
      </c>
      <c r="C246" s="805" t="str">
        <f>PLANILHA_SINTÉTICA!C455</f>
        <v>DISJUNTOR TERMOMAGNÉTICO TRIPOLAR , CORRENTE NOMINAL DE 200A - FORNECIMENTO E INSTALAÇÃO. AF_10/2020</v>
      </c>
      <c r="D246" s="805" t="str">
        <f>PLANILHA_SINTÉTICA!D455</f>
        <v>UN</v>
      </c>
      <c r="E246" s="805">
        <f>PLANILHA_SINTÉTICA!E455</f>
        <v>1</v>
      </c>
      <c r="F246" s="332">
        <f>PLANILHA_SINTÉTICA!H455</f>
        <v>653.20000000000005</v>
      </c>
      <c r="G246" s="332">
        <f>PLANILHA_SINTÉTICA!K455</f>
        <v>653.20000000000005</v>
      </c>
      <c r="H246" s="648">
        <f t="shared" si="12"/>
        <v>1585884.4001</v>
      </c>
      <c r="I246" s="824">
        <f t="shared" si="13"/>
        <v>3.96264849556902E-4</v>
      </c>
      <c r="J246" s="824">
        <f t="shared" si="14"/>
        <v>0.96207936806531735</v>
      </c>
      <c r="K246" s="649" t="str">
        <f t="shared" si="15"/>
        <v>C</v>
      </c>
      <c r="L246" s="256" t="str">
        <f>PLANILHA_SINTÉTICA!A455</f>
        <v>9.6.14</v>
      </c>
      <c r="M246" s="273"/>
      <c r="N246" s="273"/>
      <c r="O246" s="273"/>
      <c r="P246" s="273"/>
      <c r="Q246" s="273"/>
      <c r="R246" s="273"/>
      <c r="S246" s="273"/>
      <c r="T246" s="273"/>
      <c r="U246" s="273"/>
      <c r="V246" s="273"/>
      <c r="W246" s="273"/>
      <c r="X246" s="273"/>
      <c r="Y246" s="273"/>
      <c r="Z246" s="273"/>
      <c r="AA246" s="273"/>
      <c r="AB246" s="273"/>
      <c r="AC246" s="273"/>
      <c r="AD246" s="273"/>
      <c r="AE246" s="273"/>
      <c r="AF246" s="273"/>
      <c r="AG246" s="273"/>
      <c r="AH246" s="273"/>
      <c r="AI246" s="273"/>
      <c r="AJ246" s="273"/>
      <c r="AK246" s="274"/>
      <c r="AL246" s="274"/>
    </row>
    <row r="247" spans="1:38" s="275" customFormat="1" ht="45">
      <c r="A247" s="256"/>
      <c r="B247" s="805">
        <f>PLANILHA_SINTÉTICA!B373</f>
        <v>100475</v>
      </c>
      <c r="C247" s="805" t="str">
        <f>PLANILHA_SINTÉTICA!C373</f>
        <v>ARGAMASSA TRAÇO 1:3 (EM VOLUME DE CIMENTO E AREIA MÉDIA ÚMIDA) COM ADIÇÃO DE IMPERMEABILIZANTE, PREPARO MECÂNICO COM BETONEIRA 400 L. AF_08/2019</v>
      </c>
      <c r="D247" s="805" t="str">
        <f>PLANILHA_SINTÉTICA!D373</f>
        <v>M3</v>
      </c>
      <c r="E247" s="805">
        <f>PLANILHA_SINTÉTICA!E373</f>
        <v>1</v>
      </c>
      <c r="F247" s="332">
        <f>PLANILHA_SINTÉTICA!H373</f>
        <v>644.6099999999999</v>
      </c>
      <c r="G247" s="332">
        <f>PLANILHA_SINTÉTICA!K373</f>
        <v>644.6099999999999</v>
      </c>
      <c r="H247" s="648">
        <f t="shared" si="12"/>
        <v>1586529.0101000001</v>
      </c>
      <c r="I247" s="824">
        <f t="shared" si="13"/>
        <v>3.9105371199154096E-4</v>
      </c>
      <c r="J247" s="824">
        <f t="shared" si="14"/>
        <v>0.9624704217773089</v>
      </c>
      <c r="K247" s="649" t="str">
        <f t="shared" si="15"/>
        <v>C</v>
      </c>
      <c r="L247" s="256" t="str">
        <f>PLANILHA_SINTÉTICA!A373</f>
        <v>9.4.3</v>
      </c>
      <c r="M247" s="273"/>
      <c r="N247" s="273"/>
      <c r="O247" s="273"/>
      <c r="P247" s="273"/>
      <c r="Q247" s="273"/>
      <c r="R247" s="273"/>
      <c r="S247" s="273"/>
      <c r="T247" s="273"/>
      <c r="U247" s="273"/>
      <c r="V247" s="273"/>
      <c r="W247" s="273"/>
      <c r="X247" s="273"/>
      <c r="Y247" s="273"/>
      <c r="Z247" s="273"/>
      <c r="AA247" s="273"/>
      <c r="AB247" s="273"/>
      <c r="AC247" s="273"/>
      <c r="AD247" s="273"/>
      <c r="AE247" s="273"/>
      <c r="AF247" s="273"/>
      <c r="AG247" s="273"/>
      <c r="AH247" s="273"/>
      <c r="AI247" s="273"/>
      <c r="AJ247" s="273"/>
      <c r="AK247" s="274"/>
      <c r="AL247" s="274"/>
    </row>
    <row r="248" spans="1:38" s="275" customFormat="1" ht="30">
      <c r="A248" s="256"/>
      <c r="B248" s="805">
        <f>PLANILHA_SINTÉTICA!B113</f>
        <v>99635</v>
      </c>
      <c r="C248" s="805" t="str">
        <f>PLANILHA_SINTÉTICA!C113</f>
        <v>VÁLVULA DE DESCARGA METÁLICA, BASE 1 1/2", ACABAMENTO METALICO CROMADO - FORNECIMENTO E INSTALAÇÃO. AF_08/2021</v>
      </c>
      <c r="D248" s="805" t="str">
        <f>PLANILHA_SINTÉTICA!D113</f>
        <v>UN</v>
      </c>
      <c r="E248" s="805">
        <f>PLANILHA_SINTÉTICA!E113</f>
        <v>2</v>
      </c>
      <c r="F248" s="332">
        <f>PLANILHA_SINTÉTICA!H113</f>
        <v>318.29000000000002</v>
      </c>
      <c r="G248" s="332">
        <f>PLANILHA_SINTÉTICA!K113</f>
        <v>636.58000000000004</v>
      </c>
      <c r="H248" s="648">
        <f t="shared" si="12"/>
        <v>1587165.5901000001</v>
      </c>
      <c r="I248" s="824">
        <f t="shared" si="13"/>
        <v>3.8618229934313025E-4</v>
      </c>
      <c r="J248" s="824">
        <f t="shared" si="14"/>
        <v>0.96285660407665208</v>
      </c>
      <c r="K248" s="649" t="str">
        <f t="shared" si="15"/>
        <v>C</v>
      </c>
      <c r="L248" s="256" t="str">
        <f>PLANILHA_SINTÉTICA!A113</f>
        <v>4.2.19</v>
      </c>
      <c r="M248" s="273"/>
      <c r="N248" s="273"/>
      <c r="O248" s="273"/>
      <c r="P248" s="273"/>
      <c r="Q248" s="273"/>
      <c r="R248" s="273"/>
      <c r="S248" s="273"/>
      <c r="T248" s="273"/>
      <c r="U248" s="273"/>
      <c r="V248" s="273"/>
      <c r="W248" s="273"/>
      <c r="X248" s="273"/>
      <c r="Y248" s="273"/>
      <c r="Z248" s="273"/>
      <c r="AA248" s="273"/>
      <c r="AB248" s="273"/>
      <c r="AC248" s="273"/>
      <c r="AD248" s="273"/>
      <c r="AE248" s="273"/>
      <c r="AF248" s="273"/>
      <c r="AG248" s="273"/>
      <c r="AH248" s="273"/>
      <c r="AI248" s="273"/>
      <c r="AJ248" s="273"/>
      <c r="AK248" s="274"/>
      <c r="AL248" s="274"/>
    </row>
    <row r="249" spans="1:38" s="275" customFormat="1" ht="30">
      <c r="A249" s="256"/>
      <c r="B249" s="805" t="str">
        <f>PLANILHA_SINTÉTICA!B66</f>
        <v>COMP 015</v>
      </c>
      <c r="C249" s="805" t="str">
        <f>PLANILHA_SINTÉTICA!C66</f>
        <v>DEMOLIÇÃO DE DIVISÓRIAS - CHAPAS OU TÁBUAS, INCLUSIVE ENTARUGAMENTO</v>
      </c>
      <c r="D249" s="805" t="str">
        <f>PLANILHA_SINTÉTICA!D66</f>
        <v>M2</v>
      </c>
      <c r="E249" s="805">
        <f>PLANILHA_SINTÉTICA!E66</f>
        <v>70</v>
      </c>
      <c r="F249" s="332">
        <f>PLANILHA_SINTÉTICA!H66</f>
        <v>9.08</v>
      </c>
      <c r="G249" s="332">
        <f>PLANILHA_SINTÉTICA!K66</f>
        <v>635.6</v>
      </c>
      <c r="H249" s="648">
        <f t="shared" si="12"/>
        <v>1587801.1901000002</v>
      </c>
      <c r="I249" s="824">
        <f t="shared" si="13"/>
        <v>3.8558778073846737E-4</v>
      </c>
      <c r="J249" s="824">
        <f t="shared" si="14"/>
        <v>0.96324219185739057</v>
      </c>
      <c r="K249" s="649" t="str">
        <f t="shared" si="15"/>
        <v>C</v>
      </c>
      <c r="L249" s="256" t="str">
        <f>PLANILHA_SINTÉTICA!A66</f>
        <v>4.1.2</v>
      </c>
      <c r="M249" s="273"/>
      <c r="N249" s="273"/>
      <c r="O249" s="273"/>
      <c r="P249" s="273"/>
      <c r="Q249" s="273"/>
      <c r="R249" s="273"/>
      <c r="S249" s="273"/>
      <c r="T249" s="273"/>
      <c r="U249" s="273"/>
      <c r="V249" s="273"/>
      <c r="W249" s="273"/>
      <c r="X249" s="273"/>
      <c r="Y249" s="273"/>
      <c r="Z249" s="273"/>
      <c r="AA249" s="273"/>
      <c r="AB249" s="273"/>
      <c r="AC249" s="273"/>
      <c r="AD249" s="273"/>
      <c r="AE249" s="273"/>
      <c r="AF249" s="273"/>
      <c r="AG249" s="273"/>
      <c r="AH249" s="273"/>
      <c r="AI249" s="273"/>
      <c r="AJ249" s="273"/>
      <c r="AK249" s="274"/>
      <c r="AL249" s="274"/>
    </row>
    <row r="250" spans="1:38" s="275" customFormat="1" ht="30">
      <c r="A250" s="256"/>
      <c r="B250" s="805" t="str">
        <f>PLANILHA_SINTÉTICA!B512</f>
        <v>AUX3053</v>
      </c>
      <c r="C250" s="805" t="str">
        <f>PLANILHA_SINTÉTICA!C512</f>
        <v>DEMARCAÇÃO COM TINTA ACRÍLICA, 2 DEMÃOS, DE VAGA DE ESTACIONAMENTO PARA PORTADORES DE DEFICIÊNCIA FÍSICA</v>
      </c>
      <c r="D250" s="805" t="str">
        <f>PLANILHA_SINTÉTICA!D512</f>
        <v>UN</v>
      </c>
      <c r="E250" s="805">
        <f>PLANILHA_SINTÉTICA!E512</f>
        <v>2</v>
      </c>
      <c r="F250" s="332">
        <f>PLANILHA_SINTÉTICA!H512</f>
        <v>313.39999999999998</v>
      </c>
      <c r="G250" s="332">
        <f>PLANILHA_SINTÉTICA!K512</f>
        <v>626.79999999999995</v>
      </c>
      <c r="H250" s="648">
        <f t="shared" si="12"/>
        <v>1588427.9901000003</v>
      </c>
      <c r="I250" s="824">
        <f t="shared" si="13"/>
        <v>3.8024924632925006E-4</v>
      </c>
      <c r="J250" s="824">
        <f t="shared" si="14"/>
        <v>0.96362244110371986</v>
      </c>
      <c r="K250" s="649" t="str">
        <f t="shared" si="15"/>
        <v>C</v>
      </c>
      <c r="L250" s="256" t="str">
        <f>PLANILHA_SINTÉTICA!A512</f>
        <v>11.6.3</v>
      </c>
      <c r="M250" s="273"/>
      <c r="N250" s="273"/>
      <c r="O250" s="273"/>
      <c r="P250" s="273"/>
      <c r="Q250" s="273"/>
      <c r="R250" s="273"/>
      <c r="S250" s="273"/>
      <c r="T250" s="273"/>
      <c r="U250" s="273"/>
      <c r="V250" s="273"/>
      <c r="W250" s="273"/>
      <c r="X250" s="273"/>
      <c r="Y250" s="273"/>
      <c r="Z250" s="273"/>
      <c r="AA250" s="273"/>
      <c r="AB250" s="273"/>
      <c r="AC250" s="273"/>
      <c r="AD250" s="273"/>
      <c r="AE250" s="273"/>
      <c r="AF250" s="273"/>
      <c r="AG250" s="273"/>
      <c r="AH250" s="273"/>
      <c r="AI250" s="273"/>
      <c r="AJ250" s="273"/>
      <c r="AK250" s="274"/>
      <c r="AL250" s="274"/>
    </row>
    <row r="251" spans="1:38" s="275" customFormat="1" ht="30">
      <c r="A251" s="256"/>
      <c r="B251" s="805">
        <f>PLANILHA_SINTÉTICA!B129</f>
        <v>97113</v>
      </c>
      <c r="C251" s="805" t="str">
        <f>PLANILHA_SINTÉTICA!C129</f>
        <v>APLICAÇÃO DE LONA PLÁSTICA PARA EXECUÇÃO DE PAVIMENTOS DE CONCRETO. AF_04/2022</v>
      </c>
      <c r="D251" s="805" t="str">
        <f>PLANILHA_SINTÉTICA!D129</f>
        <v>M2</v>
      </c>
      <c r="E251" s="805">
        <f>PLANILHA_SINTÉTICA!E129</f>
        <v>195</v>
      </c>
      <c r="F251" s="332">
        <f>PLANILHA_SINTÉTICA!H129</f>
        <v>3.1300000000000003</v>
      </c>
      <c r="G251" s="332">
        <f>PLANILHA_SINTÉTICA!K129</f>
        <v>610.35</v>
      </c>
      <c r="H251" s="648">
        <f t="shared" si="12"/>
        <v>1589038.3401000004</v>
      </c>
      <c r="I251" s="824">
        <f t="shared" si="13"/>
        <v>3.7026982689383823E-4</v>
      </c>
      <c r="J251" s="824">
        <f t="shared" si="14"/>
        <v>0.96399271093061367</v>
      </c>
      <c r="K251" s="649" t="str">
        <f t="shared" si="15"/>
        <v>C</v>
      </c>
      <c r="L251" s="256" t="str">
        <f>PLANILHA_SINTÉTICA!A129</f>
        <v>5.6</v>
      </c>
      <c r="M251" s="273"/>
      <c r="N251" s="273"/>
      <c r="O251" s="273"/>
      <c r="P251" s="273"/>
      <c r="Q251" s="273"/>
      <c r="R251" s="273"/>
      <c r="S251" s="273"/>
      <c r="T251" s="273"/>
      <c r="U251" s="273"/>
      <c r="V251" s="273"/>
      <c r="W251" s="273"/>
      <c r="X251" s="273"/>
      <c r="Y251" s="273"/>
      <c r="Z251" s="273"/>
      <c r="AA251" s="273"/>
      <c r="AB251" s="273"/>
      <c r="AC251" s="273"/>
      <c r="AD251" s="273"/>
      <c r="AE251" s="273"/>
      <c r="AF251" s="273"/>
      <c r="AG251" s="273"/>
      <c r="AH251" s="273"/>
      <c r="AI251" s="273"/>
      <c r="AJ251" s="273"/>
      <c r="AK251" s="274"/>
      <c r="AL251" s="274"/>
    </row>
    <row r="252" spans="1:38" s="275" customFormat="1" ht="30">
      <c r="A252" s="256"/>
      <c r="B252" s="805">
        <f>PLANILHA_SINTÉTICA!B44</f>
        <v>100874</v>
      </c>
      <c r="C252" s="805" t="str">
        <f>PLANILHA_SINTÉTICA!C44</f>
        <v>PUXADOR PARA PCD, FIXADO NA PORTA - FORNECIMENTO E INSTALAÇÃO. AF_01/2020</v>
      </c>
      <c r="D252" s="805" t="str">
        <f>PLANILHA_SINTÉTICA!D44</f>
        <v>UN</v>
      </c>
      <c r="E252" s="805">
        <f>PLANILHA_SINTÉTICA!E44</f>
        <v>2</v>
      </c>
      <c r="F252" s="332">
        <f>PLANILHA_SINTÉTICA!H44</f>
        <v>301.20999999999998</v>
      </c>
      <c r="G252" s="332">
        <f>PLANILHA_SINTÉTICA!K44</f>
        <v>602.41999999999996</v>
      </c>
      <c r="H252" s="648">
        <f t="shared" si="12"/>
        <v>1589640.7601000003</v>
      </c>
      <c r="I252" s="824">
        <f t="shared" si="13"/>
        <v>3.6545907940916853E-4</v>
      </c>
      <c r="J252" s="824">
        <f t="shared" si="14"/>
        <v>0.96435817001002289</v>
      </c>
      <c r="K252" s="649" t="str">
        <f t="shared" si="15"/>
        <v>C</v>
      </c>
      <c r="L252" s="256" t="str">
        <f>PLANILHA_SINTÉTICA!A44</f>
        <v>3.23</v>
      </c>
      <c r="M252" s="273"/>
      <c r="N252" s="273"/>
      <c r="O252" s="273"/>
      <c r="P252" s="273"/>
      <c r="Q252" s="273"/>
      <c r="R252" s="273"/>
      <c r="S252" s="273"/>
      <c r="T252" s="273"/>
      <c r="U252" s="273"/>
      <c r="V252" s="273"/>
      <c r="W252" s="273"/>
      <c r="X252" s="273"/>
      <c r="Y252" s="273"/>
      <c r="Z252" s="273"/>
      <c r="AA252" s="273"/>
      <c r="AB252" s="273"/>
      <c r="AC252" s="273"/>
      <c r="AD252" s="273"/>
      <c r="AE252" s="273"/>
      <c r="AF252" s="273"/>
      <c r="AG252" s="273"/>
      <c r="AH252" s="273"/>
      <c r="AI252" s="273"/>
      <c r="AJ252" s="273"/>
      <c r="AK252" s="274"/>
      <c r="AL252" s="274"/>
    </row>
    <row r="253" spans="1:38" s="275" customFormat="1" ht="30">
      <c r="A253" s="256"/>
      <c r="B253" s="805" t="str">
        <f>PLANILHA_SINTÉTICA!B406</f>
        <v>COMP 071</v>
      </c>
      <c r="C253" s="805" t="str">
        <f>PLANILHA_SINTÉTICA!C406</f>
        <v>ELETRODUTO DE PVC RIGIDO SOLDAVEL, CLASSE B, DE 20 MM, PARA CIRCUITOS TERMINAIS, INSTALADO EM PISO, SEM ESCAVAÇÃO - FORNECIMENTO E INSTALAÇÃO</v>
      </c>
      <c r="D253" s="805" t="str">
        <f>PLANILHA_SINTÉTICA!D406</f>
        <v>M</v>
      </c>
      <c r="E253" s="805">
        <f>PLANILHA_SINTÉTICA!E406</f>
        <v>70</v>
      </c>
      <c r="F253" s="332">
        <f>PLANILHA_SINTÉTICA!H406</f>
        <v>8.5400000000000009</v>
      </c>
      <c r="G253" s="332">
        <f>PLANILHA_SINTÉTICA!K406</f>
        <v>597.80000000000007</v>
      </c>
      <c r="H253" s="648">
        <f t="shared" si="12"/>
        <v>1590238.5601000004</v>
      </c>
      <c r="I253" s="824">
        <f t="shared" si="13"/>
        <v>3.626563488443295E-4</v>
      </c>
      <c r="J253" s="824">
        <f t="shared" si="14"/>
        <v>0.96472082635886724</v>
      </c>
      <c r="K253" s="649" t="str">
        <f t="shared" si="15"/>
        <v>C</v>
      </c>
      <c r="L253" s="256" t="str">
        <f>PLANILHA_SINTÉTICA!A406</f>
        <v>9.4.36</v>
      </c>
      <c r="M253" s="273"/>
      <c r="N253" s="273"/>
      <c r="O253" s="273"/>
      <c r="P253" s="273"/>
      <c r="Q253" s="273"/>
      <c r="R253" s="273"/>
      <c r="S253" s="273"/>
      <c r="T253" s="273"/>
      <c r="U253" s="273"/>
      <c r="V253" s="273"/>
      <c r="W253" s="273"/>
      <c r="X253" s="273"/>
      <c r="Y253" s="273"/>
      <c r="Z253" s="273"/>
      <c r="AA253" s="273"/>
      <c r="AB253" s="273"/>
      <c r="AC253" s="273"/>
      <c r="AD253" s="273"/>
      <c r="AE253" s="273"/>
      <c r="AF253" s="273"/>
      <c r="AG253" s="273"/>
      <c r="AH253" s="273"/>
      <c r="AI253" s="273"/>
      <c r="AJ253" s="273"/>
      <c r="AK253" s="274"/>
      <c r="AL253" s="274"/>
    </row>
    <row r="254" spans="1:38" s="275" customFormat="1" ht="30">
      <c r="A254" s="256"/>
      <c r="B254" s="805">
        <f>PLANILHA_SINTÉTICA!B16</f>
        <v>97657</v>
      </c>
      <c r="C254" s="805" t="str">
        <f>PLANILHA_SINTÉTICA!C16</f>
        <v>REMOÇÃO DE TESOURAS METÁLICAS, COM VÃO MAIOR OU IGUAL A 8M, DE FORMA MANUAL, SEM REAPROVEITAMENTO. AF_12/2017</v>
      </c>
      <c r="D254" s="805" t="str">
        <f>PLANILHA_SINTÉTICA!D16</f>
        <v>UN</v>
      </c>
      <c r="E254" s="805">
        <f>PLANILHA_SINTÉTICA!E16</f>
        <v>1</v>
      </c>
      <c r="F254" s="332">
        <f>PLANILHA_SINTÉTICA!H16</f>
        <v>591.67999999999995</v>
      </c>
      <c r="G254" s="332">
        <f>PLANILHA_SINTÉTICA!K16</f>
        <v>591.67999999999995</v>
      </c>
      <c r="H254" s="648">
        <f t="shared" si="12"/>
        <v>1590830.2401000003</v>
      </c>
      <c r="I254" s="824">
        <f t="shared" si="13"/>
        <v>3.5894364082337377E-4</v>
      </c>
      <c r="J254" s="824">
        <f t="shared" si="14"/>
        <v>0.96507976999969058</v>
      </c>
      <c r="K254" s="649" t="str">
        <f t="shared" si="15"/>
        <v>C</v>
      </c>
      <c r="L254" s="256" t="str">
        <f>PLANILHA_SINTÉTICA!A16</f>
        <v>2.2</v>
      </c>
      <c r="M254" s="273"/>
      <c r="N254" s="273"/>
      <c r="O254" s="273"/>
      <c r="P254" s="273"/>
      <c r="Q254" s="273"/>
      <c r="R254" s="273"/>
      <c r="S254" s="273"/>
      <c r="T254" s="273"/>
      <c r="U254" s="273"/>
      <c r="V254" s="273"/>
      <c r="W254" s="273"/>
      <c r="X254" s="273"/>
      <c r="Y254" s="273"/>
      <c r="Z254" s="273"/>
      <c r="AA254" s="273"/>
      <c r="AB254" s="273"/>
      <c r="AC254" s="273"/>
      <c r="AD254" s="273"/>
      <c r="AE254" s="273"/>
      <c r="AF254" s="273"/>
      <c r="AG254" s="273"/>
      <c r="AH254" s="273"/>
      <c r="AI254" s="273"/>
      <c r="AJ254" s="273"/>
      <c r="AK254" s="274"/>
      <c r="AL254" s="274"/>
    </row>
    <row r="255" spans="1:38" s="275" customFormat="1" ht="45">
      <c r="A255" s="256"/>
      <c r="B255" s="805">
        <f>PLANILHA_SINTÉTICA!B232</f>
        <v>94994</v>
      </c>
      <c r="C255" s="805" t="str">
        <f>PLANILHA_SINTÉTICA!C232</f>
        <v>EXECUÇÃO DE PASSEIO (CALÇADA) OU PISO DE CONCRETO COM CONCRETO MOLDADO IN LOCO, FEITO EM OBRA, ACABAMENTO CONVENCIONAL, ESPESSURA 8 CM, ARMADO. AF_08/2022</v>
      </c>
      <c r="D255" s="805" t="str">
        <f>PLANILHA_SINTÉTICA!D232</f>
        <v>M2</v>
      </c>
      <c r="E255" s="805">
        <f>PLANILHA_SINTÉTICA!E232</f>
        <v>6</v>
      </c>
      <c r="F255" s="332">
        <f>PLANILHA_SINTÉTICA!H232</f>
        <v>97.69</v>
      </c>
      <c r="G255" s="332">
        <f>PLANILHA_SINTÉTICA!K232</f>
        <v>586.14</v>
      </c>
      <c r="H255" s="648">
        <f t="shared" si="12"/>
        <v>1591416.3801000002</v>
      </c>
      <c r="I255" s="824">
        <f t="shared" si="13"/>
        <v>3.5558279075211652E-4</v>
      </c>
      <c r="J255" s="824">
        <f t="shared" si="14"/>
        <v>0.96543535279044268</v>
      </c>
      <c r="K255" s="649" t="str">
        <f t="shared" si="15"/>
        <v>C</v>
      </c>
      <c r="L255" s="256" t="str">
        <f>PLANILHA_SINTÉTICA!A232</f>
        <v>7.26</v>
      </c>
      <c r="M255" s="273"/>
      <c r="N255" s="273"/>
      <c r="O255" s="273"/>
      <c r="P255" s="273"/>
      <c r="Q255" s="273"/>
      <c r="R255" s="273"/>
      <c r="S255" s="273"/>
      <c r="T255" s="273"/>
      <c r="U255" s="273"/>
      <c r="V255" s="273"/>
      <c r="W255" s="273"/>
      <c r="X255" s="273"/>
      <c r="Y255" s="273"/>
      <c r="Z255" s="273"/>
      <c r="AA255" s="273"/>
      <c r="AB255" s="273"/>
      <c r="AC255" s="273"/>
      <c r="AD255" s="273"/>
      <c r="AE255" s="273"/>
      <c r="AF255" s="273"/>
      <c r="AG255" s="273"/>
      <c r="AH255" s="273"/>
      <c r="AI255" s="273"/>
      <c r="AJ255" s="273"/>
      <c r="AK255" s="274"/>
      <c r="AL255" s="274"/>
    </row>
    <row r="256" spans="1:38" s="275" customFormat="1" ht="30">
      <c r="A256" s="256"/>
      <c r="B256" s="805" t="str">
        <f>PLANILHA_SINTÉTICA!B520</f>
        <v>AUX2899</v>
      </c>
      <c r="C256" s="805" t="str">
        <f>PLANILHA_SINTÉTICA!C520</f>
        <v>RAMPA PADRÃO PARA ACESSO DE DEFICIENTES A PASSEIO PÚBLICO, EM CONCRETO SIMPLES FCK=25 MPA, DESEMPOLADO, MEIO-FIO 4,20M (4,05M2)</v>
      </c>
      <c r="D256" s="805" t="str">
        <f>PLANILHA_SINTÉTICA!D520</f>
        <v xml:space="preserve">UN </v>
      </c>
      <c r="E256" s="805">
        <f>PLANILHA_SINTÉTICA!E520</f>
        <v>1</v>
      </c>
      <c r="F256" s="332">
        <f>PLANILHA_SINTÉTICA!H520</f>
        <v>582.76</v>
      </c>
      <c r="G256" s="332">
        <f>PLANILHA_SINTÉTICA!K520</f>
        <v>582.76</v>
      </c>
      <c r="H256" s="648">
        <f t="shared" si="12"/>
        <v>1591999.1401000002</v>
      </c>
      <c r="I256" s="824">
        <f t="shared" si="13"/>
        <v>3.5353230821766714E-4</v>
      </c>
      <c r="J256" s="824">
        <f t="shared" si="14"/>
        <v>0.96578888509866034</v>
      </c>
      <c r="K256" s="649" t="str">
        <f t="shared" si="15"/>
        <v>C</v>
      </c>
      <c r="L256" s="256" t="str">
        <f>PLANILHA_SINTÉTICA!A520</f>
        <v>12.5</v>
      </c>
      <c r="M256" s="273"/>
      <c r="N256" s="273"/>
      <c r="O256" s="273"/>
      <c r="P256" s="273"/>
      <c r="Q256" s="273"/>
      <c r="R256" s="273"/>
      <c r="S256" s="273"/>
      <c r="T256" s="273"/>
      <c r="U256" s="273"/>
      <c r="V256" s="273"/>
      <c r="W256" s="273"/>
      <c r="X256" s="273"/>
      <c r="Y256" s="273"/>
      <c r="Z256" s="273"/>
      <c r="AA256" s="273"/>
      <c r="AB256" s="273"/>
      <c r="AC256" s="273"/>
      <c r="AD256" s="273"/>
      <c r="AE256" s="273"/>
      <c r="AF256" s="273"/>
      <c r="AG256" s="273"/>
      <c r="AH256" s="273"/>
      <c r="AI256" s="273"/>
      <c r="AJ256" s="273"/>
      <c r="AK256" s="274"/>
      <c r="AL256" s="274"/>
    </row>
    <row r="257" spans="1:38" s="275" customFormat="1" ht="30">
      <c r="A257" s="256"/>
      <c r="B257" s="805">
        <f>PLANILHA_SINTÉTICA!B73</f>
        <v>97631</v>
      </c>
      <c r="C257" s="805" t="str">
        <f>PLANILHA_SINTÉTICA!C73</f>
        <v>DEMOLIÇÃO DE ARGAMASSAS, DE FORMA MANUAL, SEM REAPROVEITAMENTO. AF_12/2017</v>
      </c>
      <c r="D257" s="805" t="str">
        <f>PLANILHA_SINTÉTICA!D73</f>
        <v>M2</v>
      </c>
      <c r="E257" s="805">
        <f>PLANILHA_SINTÉTICA!E73</f>
        <v>166.4</v>
      </c>
      <c r="F257" s="332">
        <f>PLANILHA_SINTÉTICA!H73</f>
        <v>3.48</v>
      </c>
      <c r="G257" s="332">
        <f>PLANILHA_SINTÉTICA!K73</f>
        <v>579.072</v>
      </c>
      <c r="H257" s="648">
        <f t="shared" si="12"/>
        <v>1592578.2121000001</v>
      </c>
      <c r="I257" s="824">
        <f t="shared" si="13"/>
        <v>3.5129497697889518E-4</v>
      </c>
      <c r="J257" s="824">
        <f t="shared" si="14"/>
        <v>0.96614018007563929</v>
      </c>
      <c r="K257" s="649" t="str">
        <f t="shared" si="15"/>
        <v>C</v>
      </c>
      <c r="L257" s="256" t="str">
        <f>PLANILHA_SINTÉTICA!A73</f>
        <v>4.1.9</v>
      </c>
      <c r="M257" s="273"/>
      <c r="N257" s="273"/>
      <c r="O257" s="273"/>
      <c r="P257" s="273"/>
      <c r="Q257" s="273"/>
      <c r="R257" s="273"/>
      <c r="S257" s="273"/>
      <c r="T257" s="273"/>
      <c r="U257" s="273"/>
      <c r="V257" s="273"/>
      <c r="W257" s="273"/>
      <c r="X257" s="273"/>
      <c r="Y257" s="273"/>
      <c r="Z257" s="273"/>
      <c r="AA257" s="273"/>
      <c r="AB257" s="273"/>
      <c r="AC257" s="273"/>
      <c r="AD257" s="273"/>
      <c r="AE257" s="273"/>
      <c r="AF257" s="273"/>
      <c r="AG257" s="273"/>
      <c r="AH257" s="273"/>
      <c r="AI257" s="273"/>
      <c r="AJ257" s="273"/>
      <c r="AK257" s="274"/>
      <c r="AL257" s="274"/>
    </row>
    <row r="258" spans="1:38" s="275" customFormat="1">
      <c r="A258" s="256"/>
      <c r="B258" s="805" t="str">
        <f>PLANILHA_SINTÉTICA!B368</f>
        <v>AUX3013</v>
      </c>
      <c r="C258" s="805" t="str">
        <f>PLANILHA_SINTÉTICA!C368</f>
        <v>CABO DE COBRE COBERTO COM XLPE 16MM² - FORNEC. E INST.</v>
      </c>
      <c r="D258" s="805" t="str">
        <f>PLANILHA_SINTÉTICA!D368</f>
        <v>M</v>
      </c>
      <c r="E258" s="805">
        <f>PLANILHA_SINTÉTICA!E368</f>
        <v>25</v>
      </c>
      <c r="F258" s="332">
        <f>PLANILHA_SINTÉTICA!H368</f>
        <v>22.97</v>
      </c>
      <c r="G258" s="332">
        <f>PLANILHA_SINTÉTICA!K368</f>
        <v>574.25</v>
      </c>
      <c r="H258" s="648">
        <f t="shared" si="12"/>
        <v>1593152.4621000001</v>
      </c>
      <c r="I258" s="824">
        <f t="shared" si="13"/>
        <v>3.4836970278329907E-4</v>
      </c>
      <c r="J258" s="824">
        <f t="shared" si="14"/>
        <v>0.96648854977842258</v>
      </c>
      <c r="K258" s="649" t="str">
        <f t="shared" si="15"/>
        <v>C</v>
      </c>
      <c r="L258" s="256" t="str">
        <f>PLANILHA_SINTÉTICA!A368</f>
        <v>9.3.21</v>
      </c>
      <c r="M258" s="273"/>
      <c r="N258" s="273"/>
      <c r="O258" s="273"/>
      <c r="P258" s="273"/>
      <c r="Q258" s="273"/>
      <c r="R258" s="273"/>
      <c r="S258" s="273"/>
      <c r="T258" s="273"/>
      <c r="U258" s="273"/>
      <c r="V258" s="273"/>
      <c r="W258" s="273"/>
      <c r="X258" s="273"/>
      <c r="Y258" s="273"/>
      <c r="Z258" s="273"/>
      <c r="AA258" s="273"/>
      <c r="AB258" s="273"/>
      <c r="AC258" s="273"/>
      <c r="AD258" s="273"/>
      <c r="AE258" s="273"/>
      <c r="AF258" s="273"/>
      <c r="AG258" s="273"/>
      <c r="AH258" s="273"/>
      <c r="AI258" s="273"/>
      <c r="AJ258" s="273"/>
      <c r="AK258" s="274"/>
      <c r="AL258" s="274"/>
    </row>
    <row r="259" spans="1:38" s="275" customFormat="1">
      <c r="A259" s="256"/>
      <c r="B259" s="805" t="str">
        <f>PLANILHA_SINTÉTICA!B394</f>
        <v>AUX3013</v>
      </c>
      <c r="C259" s="805" t="str">
        <f>PLANILHA_SINTÉTICA!C394</f>
        <v>CABO DE COBRE COBERTO COM XLPE 16MM² - FORNEC. E INST.</v>
      </c>
      <c r="D259" s="805" t="str">
        <f>PLANILHA_SINTÉTICA!D394</f>
        <v>M</v>
      </c>
      <c r="E259" s="805">
        <f>PLANILHA_SINTÉTICA!E394</f>
        <v>25</v>
      </c>
      <c r="F259" s="332">
        <f>PLANILHA_SINTÉTICA!H394</f>
        <v>22.97</v>
      </c>
      <c r="G259" s="332">
        <f>PLANILHA_SINTÉTICA!K394</f>
        <v>574.25</v>
      </c>
      <c r="H259" s="648">
        <f t="shared" si="12"/>
        <v>1593726.7121000001</v>
      </c>
      <c r="I259" s="824">
        <f t="shared" si="13"/>
        <v>3.4836970278329907E-4</v>
      </c>
      <c r="J259" s="824">
        <f t="shared" si="14"/>
        <v>0.96683691948120587</v>
      </c>
      <c r="K259" s="649" t="str">
        <f t="shared" si="15"/>
        <v>C</v>
      </c>
      <c r="L259" s="256" t="str">
        <f>PLANILHA_SINTÉTICA!A394</f>
        <v>9.4.24</v>
      </c>
      <c r="M259" s="273"/>
      <c r="N259" s="273"/>
      <c r="O259" s="273"/>
      <c r="P259" s="273"/>
      <c r="Q259" s="273"/>
      <c r="R259" s="273"/>
      <c r="S259" s="273"/>
      <c r="T259" s="273"/>
      <c r="U259" s="273"/>
      <c r="V259" s="273"/>
      <c r="W259" s="273"/>
      <c r="X259" s="273"/>
      <c r="Y259" s="273"/>
      <c r="Z259" s="273"/>
      <c r="AA259" s="273"/>
      <c r="AB259" s="273"/>
      <c r="AC259" s="273"/>
      <c r="AD259" s="273"/>
      <c r="AE259" s="273"/>
      <c r="AF259" s="273"/>
      <c r="AG259" s="273"/>
      <c r="AH259" s="273"/>
      <c r="AI259" s="273"/>
      <c r="AJ259" s="273"/>
      <c r="AK259" s="274"/>
      <c r="AL259" s="274"/>
    </row>
    <row r="260" spans="1:38" s="275" customFormat="1" ht="30">
      <c r="A260" s="256"/>
      <c r="B260" s="805" t="str">
        <f>PLANILHA_SINTÉTICA!B92</f>
        <v>COMP 092</v>
      </c>
      <c r="C260" s="805" t="str">
        <f>PLANILHA_SINTÉTICA!C92</f>
        <v>PERSIANA ROLÔ SOLAR SCREEN 3% 1,90X1,30M COM BANDÔ - FORNECIMENTO E INSTALAÇÃO</v>
      </c>
      <c r="D260" s="805" t="str">
        <f>PLANILHA_SINTÉTICA!D92</f>
        <v>UN</v>
      </c>
      <c r="E260" s="805">
        <f>PLANILHA_SINTÉTICA!E92</f>
        <v>1</v>
      </c>
      <c r="F260" s="332">
        <f>PLANILHA_SINTÉTICA!H92</f>
        <v>569.91999999999996</v>
      </c>
      <c r="G260" s="332">
        <f>PLANILHA_SINTÉTICA!K92</f>
        <v>569.91999999999996</v>
      </c>
      <c r="H260" s="648">
        <f t="shared" si="12"/>
        <v>1594296.6321</v>
      </c>
      <c r="I260" s="824">
        <f t="shared" si="13"/>
        <v>3.4574290119330917E-4</v>
      </c>
      <c r="J260" s="824">
        <f t="shared" si="14"/>
        <v>0.96718266238239914</v>
      </c>
      <c r="K260" s="649" t="str">
        <f t="shared" si="15"/>
        <v>C</v>
      </c>
      <c r="L260" s="256" t="str">
        <f>PLANILHA_SINTÉTICA!A92</f>
        <v>4.1.28</v>
      </c>
      <c r="M260" s="273"/>
      <c r="N260" s="273"/>
      <c r="O260" s="273"/>
      <c r="P260" s="273"/>
      <c r="Q260" s="273"/>
      <c r="R260" s="273"/>
      <c r="S260" s="273"/>
      <c r="T260" s="273"/>
      <c r="U260" s="273"/>
      <c r="V260" s="273"/>
      <c r="W260" s="273"/>
      <c r="X260" s="273"/>
      <c r="Y260" s="273"/>
      <c r="Z260" s="273"/>
      <c r="AA260" s="273"/>
      <c r="AB260" s="273"/>
      <c r="AC260" s="273"/>
      <c r="AD260" s="273"/>
      <c r="AE260" s="273"/>
      <c r="AF260" s="273"/>
      <c r="AG260" s="273"/>
      <c r="AH260" s="273"/>
      <c r="AI260" s="273"/>
      <c r="AJ260" s="273"/>
      <c r="AK260" s="274"/>
      <c r="AL260" s="274"/>
    </row>
    <row r="261" spans="1:38" s="275" customFormat="1" ht="30">
      <c r="A261" s="256"/>
      <c r="B261" s="805" t="str">
        <f>PLANILHA_SINTÉTICA!B177</f>
        <v>COMP 014</v>
      </c>
      <c r="C261" s="805" t="str">
        <f>PLANILHA_SINTÉTICA!C177</f>
        <v>RETIRADA DE REGISTROS OU VÁLVULAS FLUXÍVEIS</v>
      </c>
      <c r="D261" s="805" t="str">
        <f>PLANILHA_SINTÉTICA!D177</f>
        <v>UNID.</v>
      </c>
      <c r="E261" s="805">
        <f>PLANILHA_SINTÉTICA!E177</f>
        <v>5</v>
      </c>
      <c r="F261" s="332">
        <f>PLANILHA_SINTÉTICA!H177</f>
        <v>113.96000000000001</v>
      </c>
      <c r="G261" s="332">
        <f>PLANILHA_SINTÉTICA!K177</f>
        <v>569.80000000000007</v>
      </c>
      <c r="H261" s="648">
        <f t="shared" si="12"/>
        <v>1594866.4321000001</v>
      </c>
      <c r="I261" s="824">
        <f t="shared" si="13"/>
        <v>3.4567010299681991E-4</v>
      </c>
      <c r="J261" s="824">
        <f t="shared" si="14"/>
        <v>0.96752833248539594</v>
      </c>
      <c r="K261" s="649" t="str">
        <f t="shared" si="15"/>
        <v>C</v>
      </c>
      <c r="L261" s="256" t="str">
        <f>PLANILHA_SINTÉTICA!A177</f>
        <v>6.2.7</v>
      </c>
      <c r="M261" s="273"/>
      <c r="N261" s="273"/>
      <c r="O261" s="273"/>
      <c r="P261" s="273"/>
      <c r="Q261" s="273"/>
      <c r="R261" s="273"/>
      <c r="S261" s="273"/>
      <c r="T261" s="273"/>
      <c r="U261" s="273"/>
      <c r="V261" s="273"/>
      <c r="W261" s="273"/>
      <c r="X261" s="273"/>
      <c r="Y261" s="273"/>
      <c r="Z261" s="273"/>
      <c r="AA261" s="273"/>
      <c r="AB261" s="273"/>
      <c r="AC261" s="273"/>
      <c r="AD261" s="273"/>
      <c r="AE261" s="273"/>
      <c r="AF261" s="273"/>
      <c r="AG261" s="273"/>
      <c r="AH261" s="273"/>
      <c r="AI261" s="273"/>
      <c r="AJ261" s="273"/>
      <c r="AK261" s="274"/>
      <c r="AL261" s="274"/>
    </row>
    <row r="262" spans="1:38" s="275" customFormat="1" ht="30">
      <c r="A262" s="256"/>
      <c r="B262" s="805">
        <f>PLANILHA_SINTÉTICA!B120</f>
        <v>95469</v>
      </c>
      <c r="C262" s="805" t="str">
        <f>PLANILHA_SINTÉTICA!C120</f>
        <v>VASO SANITARIO SIFONADO CONVENCIONAL COM  LOUÇA BRANCA - FORNECIMENTO E INSTALAÇÃO. AF_01/2020</v>
      </c>
      <c r="D262" s="805" t="str">
        <f>PLANILHA_SINTÉTICA!D120</f>
        <v>UN</v>
      </c>
      <c r="E262" s="805">
        <f>PLANILHA_SINTÉTICA!E120</f>
        <v>2</v>
      </c>
      <c r="F262" s="332">
        <f>PLANILHA_SINTÉTICA!H120</f>
        <v>283.57</v>
      </c>
      <c r="G262" s="332">
        <f>PLANILHA_SINTÉTICA!K120</f>
        <v>567.14</v>
      </c>
      <c r="H262" s="648">
        <f t="shared" si="12"/>
        <v>1595433.5721</v>
      </c>
      <c r="I262" s="824">
        <f t="shared" si="13"/>
        <v>3.4405640964130647E-4</v>
      </c>
      <c r="J262" s="824">
        <f t="shared" si="14"/>
        <v>0.96787238889503724</v>
      </c>
      <c r="K262" s="649" t="str">
        <f t="shared" si="15"/>
        <v>C</v>
      </c>
      <c r="L262" s="256" t="str">
        <f>PLANILHA_SINTÉTICA!A120</f>
        <v>4.2.26</v>
      </c>
      <c r="M262" s="273"/>
      <c r="N262" s="273"/>
      <c r="O262" s="273"/>
      <c r="P262" s="273"/>
      <c r="Q262" s="273"/>
      <c r="R262" s="273"/>
      <c r="S262" s="273"/>
      <c r="T262" s="273"/>
      <c r="U262" s="273"/>
      <c r="V262" s="273"/>
      <c r="W262" s="273"/>
      <c r="X262" s="273"/>
      <c r="Y262" s="273"/>
      <c r="Z262" s="273"/>
      <c r="AA262" s="273"/>
      <c r="AB262" s="273"/>
      <c r="AC262" s="273"/>
      <c r="AD262" s="273"/>
      <c r="AE262" s="273"/>
      <c r="AF262" s="273"/>
      <c r="AG262" s="273"/>
      <c r="AH262" s="273"/>
      <c r="AI262" s="273"/>
      <c r="AJ262" s="273"/>
      <c r="AK262" s="274"/>
      <c r="AL262" s="274"/>
    </row>
    <row r="263" spans="1:38" s="275" customFormat="1">
      <c r="A263" s="256"/>
      <c r="B263" s="805">
        <f>PLANILHA_SINTÉTICA!B157</f>
        <v>98689</v>
      </c>
      <c r="C263" s="805" t="str">
        <f>PLANILHA_SINTÉTICA!C157</f>
        <v>SOLEIRA EM GRANITO, LARGURA 15 CM, ESPESSURA 2,0 CM. AF_09/2020</v>
      </c>
      <c r="D263" s="805" t="str">
        <f>PLANILHA_SINTÉTICA!D157</f>
        <v>M</v>
      </c>
      <c r="E263" s="805">
        <f>PLANILHA_SINTÉTICA!E157</f>
        <v>5</v>
      </c>
      <c r="F263" s="332">
        <f>PLANILHA_SINTÉTICA!H157</f>
        <v>112.89</v>
      </c>
      <c r="G263" s="332">
        <f>PLANILHA_SINTÉTICA!K157</f>
        <v>564.45000000000005</v>
      </c>
      <c r="H263" s="648">
        <f t="shared" si="12"/>
        <v>1595998.0220999999</v>
      </c>
      <c r="I263" s="824">
        <f t="shared" si="13"/>
        <v>3.4242451673667073E-4</v>
      </c>
      <c r="J263" s="824">
        <f t="shared" si="14"/>
        <v>0.96821481341177396</v>
      </c>
      <c r="K263" s="649" t="str">
        <f t="shared" si="15"/>
        <v>C</v>
      </c>
      <c r="L263" s="256" t="str">
        <f>PLANILHA_SINTÉTICA!A157</f>
        <v>6.1.13</v>
      </c>
      <c r="M263" s="273"/>
      <c r="N263" s="273"/>
      <c r="O263" s="273"/>
      <c r="P263" s="273"/>
      <c r="Q263" s="273"/>
      <c r="R263" s="273"/>
      <c r="S263" s="273"/>
      <c r="T263" s="273"/>
      <c r="U263" s="273"/>
      <c r="V263" s="273"/>
      <c r="W263" s="273"/>
      <c r="X263" s="273"/>
      <c r="Y263" s="273"/>
      <c r="Z263" s="273"/>
      <c r="AA263" s="273"/>
      <c r="AB263" s="273"/>
      <c r="AC263" s="273"/>
      <c r="AD263" s="273"/>
      <c r="AE263" s="273"/>
      <c r="AF263" s="273"/>
      <c r="AG263" s="273"/>
      <c r="AH263" s="273"/>
      <c r="AI263" s="273"/>
      <c r="AJ263" s="273"/>
      <c r="AK263" s="274"/>
      <c r="AL263" s="274"/>
    </row>
    <row r="264" spans="1:38" s="275" customFormat="1">
      <c r="A264" s="256"/>
      <c r="B264" s="805">
        <f>PLANILHA_SINTÉTICA!B510</f>
        <v>102488</v>
      </c>
      <c r="C264" s="805" t="str">
        <f>PLANILHA_SINTÉTICA!C510</f>
        <v>PREPARO DO PISO CIMENTADO PARA PINTURA - LIXAMENTO E LIMPEZA. AF_05/2021</v>
      </c>
      <c r="D264" s="805" t="str">
        <f>PLANILHA_SINTÉTICA!D510</f>
        <v>M2</v>
      </c>
      <c r="E264" s="805">
        <f>PLANILHA_SINTÉTICA!E510</f>
        <v>150</v>
      </c>
      <c r="F264" s="332">
        <f>PLANILHA_SINTÉTICA!H510</f>
        <v>3.7600000000000002</v>
      </c>
      <c r="G264" s="332">
        <f>PLANILHA_SINTÉTICA!K510</f>
        <v>564</v>
      </c>
      <c r="H264" s="648">
        <f t="shared" si="12"/>
        <v>1596562.0220999999</v>
      </c>
      <c r="I264" s="824">
        <f t="shared" si="13"/>
        <v>3.4215152349983578E-4</v>
      </c>
      <c r="J264" s="824">
        <f t="shared" si="14"/>
        <v>0.96855696493527377</v>
      </c>
      <c r="K264" s="649" t="str">
        <f t="shared" si="15"/>
        <v>C</v>
      </c>
      <c r="L264" s="256" t="str">
        <f>PLANILHA_SINTÉTICA!A510</f>
        <v>11.6.1</v>
      </c>
      <c r="M264" s="273"/>
      <c r="N264" s="273"/>
      <c r="O264" s="273"/>
      <c r="P264" s="273"/>
      <c r="Q264" s="273"/>
      <c r="R264" s="273"/>
      <c r="S264" s="273"/>
      <c r="T264" s="273"/>
      <c r="U264" s="273"/>
      <c r="V264" s="273"/>
      <c r="W264" s="273"/>
      <c r="X264" s="273"/>
      <c r="Y264" s="273"/>
      <c r="Z264" s="273"/>
      <c r="AA264" s="273"/>
      <c r="AB264" s="273"/>
      <c r="AC264" s="273"/>
      <c r="AD264" s="273"/>
      <c r="AE264" s="273"/>
      <c r="AF264" s="273"/>
      <c r="AG264" s="273"/>
      <c r="AH264" s="273"/>
      <c r="AI264" s="273"/>
      <c r="AJ264" s="273"/>
      <c r="AK264" s="274"/>
      <c r="AL264" s="274"/>
    </row>
    <row r="265" spans="1:38" s="275" customFormat="1" ht="30">
      <c r="A265" s="256"/>
      <c r="B265" s="805" t="str">
        <f>PLANILHA_SINTÉTICA!B364</f>
        <v>AUX2764</v>
      </c>
      <c r="C265" s="805" t="str">
        <f>PLANILHA_SINTÉTICA!C364</f>
        <v>DISJUNTOR TERMOMAGNETICO TRIPOLAR 100 A, PADRÃO DIN (EUROPEU - LINHA BRANCA), 10KA</v>
      </c>
      <c r="D265" s="805" t="str">
        <f>PLANILHA_SINTÉTICA!D364</f>
        <v xml:space="preserve">UN </v>
      </c>
      <c r="E265" s="805">
        <f>PLANILHA_SINTÉTICA!E364</f>
        <v>1</v>
      </c>
      <c r="F265" s="332">
        <f>PLANILHA_SINTÉTICA!H364</f>
        <v>555.41999999999996</v>
      </c>
      <c r="G265" s="332">
        <f>PLANILHA_SINTÉTICA!K364</f>
        <v>555.41999999999996</v>
      </c>
      <c r="H265" s="648">
        <f t="shared" si="12"/>
        <v>1597117.4420999999</v>
      </c>
      <c r="I265" s="824">
        <f t="shared" si="13"/>
        <v>3.3694645245084889E-4</v>
      </c>
      <c r="J265" s="824">
        <f t="shared" si="14"/>
        <v>0.96889391138772463</v>
      </c>
      <c r="K265" s="649" t="str">
        <f t="shared" si="15"/>
        <v>C</v>
      </c>
      <c r="L265" s="256" t="str">
        <f>PLANILHA_SINTÉTICA!A364</f>
        <v>9.3.17</v>
      </c>
      <c r="M265" s="273"/>
      <c r="N265" s="273"/>
      <c r="O265" s="273"/>
      <c r="P265" s="273"/>
      <c r="Q265" s="273"/>
      <c r="R265" s="273"/>
      <c r="S265" s="273"/>
      <c r="T265" s="273"/>
      <c r="U265" s="273"/>
      <c r="V265" s="273"/>
      <c r="W265" s="273"/>
      <c r="X265" s="273"/>
      <c r="Y265" s="273"/>
      <c r="Z265" s="273"/>
      <c r="AA265" s="273"/>
      <c r="AB265" s="273"/>
      <c r="AC265" s="273"/>
      <c r="AD265" s="273"/>
      <c r="AE265" s="273"/>
      <c r="AF265" s="273"/>
      <c r="AG265" s="273"/>
      <c r="AH265" s="273"/>
      <c r="AI265" s="273"/>
      <c r="AJ265" s="273"/>
      <c r="AK265" s="274"/>
      <c r="AL265" s="274"/>
    </row>
    <row r="266" spans="1:38" s="275" customFormat="1" ht="30">
      <c r="A266" s="256"/>
      <c r="B266" s="805" t="str">
        <f>PLANILHA_SINTÉTICA!B424</f>
        <v>AUX2764</v>
      </c>
      <c r="C266" s="805" t="str">
        <f>PLANILHA_SINTÉTICA!C424</f>
        <v>DISJUNTOR TERMOMAGNETICO TRIPOLAR 100 A, PADRÃO DIN (EUROPEU - LINHA BRANCA), 10KA</v>
      </c>
      <c r="D266" s="805" t="str">
        <f>PLANILHA_SINTÉTICA!D424</f>
        <v xml:space="preserve">UN </v>
      </c>
      <c r="E266" s="805">
        <f>PLANILHA_SINTÉTICA!E424</f>
        <v>1</v>
      </c>
      <c r="F266" s="332">
        <f>PLANILHA_SINTÉTICA!H424</f>
        <v>555.41999999999996</v>
      </c>
      <c r="G266" s="332">
        <f>PLANILHA_SINTÉTICA!K424</f>
        <v>555.41999999999996</v>
      </c>
      <c r="H266" s="648">
        <f t="shared" si="12"/>
        <v>1597672.8620999998</v>
      </c>
      <c r="I266" s="824">
        <f t="shared" si="13"/>
        <v>3.3694645245084889E-4</v>
      </c>
      <c r="J266" s="824">
        <f t="shared" si="14"/>
        <v>0.96923085784017549</v>
      </c>
      <c r="K266" s="649" t="str">
        <f t="shared" si="15"/>
        <v>C</v>
      </c>
      <c r="L266" s="256" t="str">
        <f>PLANILHA_SINTÉTICA!A424</f>
        <v>9.5.16</v>
      </c>
      <c r="M266" s="273"/>
      <c r="N266" s="273"/>
      <c r="O266" s="273"/>
      <c r="P266" s="273"/>
      <c r="Q266" s="273"/>
      <c r="R266" s="273"/>
      <c r="S266" s="273"/>
      <c r="T266" s="273"/>
      <c r="U266" s="273"/>
      <c r="V266" s="273"/>
      <c r="W266" s="273"/>
      <c r="X266" s="273"/>
      <c r="Y266" s="273"/>
      <c r="Z266" s="273"/>
      <c r="AA266" s="273"/>
      <c r="AB266" s="273"/>
      <c r="AC266" s="273"/>
      <c r="AD266" s="273"/>
      <c r="AE266" s="273"/>
      <c r="AF266" s="273"/>
      <c r="AG266" s="273"/>
      <c r="AH266" s="273"/>
      <c r="AI266" s="273"/>
      <c r="AJ266" s="273"/>
      <c r="AK266" s="274"/>
      <c r="AL266" s="274"/>
    </row>
    <row r="267" spans="1:38" s="275" customFormat="1">
      <c r="A267" s="256"/>
      <c r="B267" s="805">
        <f>PLANILHA_SINTÉTICA!B218</f>
        <v>90441</v>
      </c>
      <c r="C267" s="805" t="str">
        <f>PLANILHA_SINTÉTICA!C218</f>
        <v>FURO EM CONCRETO PARA DIÂMETROS MAIORES QUE 75 MM. AF_05/2015</v>
      </c>
      <c r="D267" s="805" t="str">
        <f>PLANILHA_SINTÉTICA!D218</f>
        <v>UN</v>
      </c>
      <c r="E267" s="805">
        <f>PLANILHA_SINTÉTICA!E218</f>
        <v>4</v>
      </c>
      <c r="F267" s="332">
        <f>PLANILHA_SINTÉTICA!H218</f>
        <v>138.25</v>
      </c>
      <c r="G267" s="332">
        <f>PLANILHA_SINTÉTICA!K218</f>
        <v>553</v>
      </c>
      <c r="H267" s="648">
        <f t="shared" si="12"/>
        <v>1598225.8620999998</v>
      </c>
      <c r="I267" s="824">
        <f t="shared" si="13"/>
        <v>3.3547835548831414E-4</v>
      </c>
      <c r="J267" s="824">
        <f t="shared" si="14"/>
        <v>0.96956633619566379</v>
      </c>
      <c r="K267" s="649" t="str">
        <f t="shared" si="15"/>
        <v>C</v>
      </c>
      <c r="L267" s="256" t="str">
        <f>PLANILHA_SINTÉTICA!A218</f>
        <v>7.12</v>
      </c>
      <c r="M267" s="273"/>
      <c r="N267" s="273"/>
      <c r="O267" s="273"/>
      <c r="P267" s="273"/>
      <c r="Q267" s="273"/>
      <c r="R267" s="273"/>
      <c r="S267" s="273"/>
      <c r="T267" s="273"/>
      <c r="U267" s="273"/>
      <c r="V267" s="273"/>
      <c r="W267" s="273"/>
      <c r="X267" s="273"/>
      <c r="Y267" s="273"/>
      <c r="Z267" s="273"/>
      <c r="AA267" s="273"/>
      <c r="AB267" s="273"/>
      <c r="AC267" s="273"/>
      <c r="AD267" s="273"/>
      <c r="AE267" s="273"/>
      <c r="AF267" s="273"/>
      <c r="AG267" s="273"/>
      <c r="AH267" s="273"/>
      <c r="AI267" s="273"/>
      <c r="AJ267" s="273"/>
      <c r="AK267" s="274"/>
      <c r="AL267" s="274"/>
    </row>
    <row r="268" spans="1:38" s="275" customFormat="1" ht="45">
      <c r="A268" s="256"/>
      <c r="B268" s="805">
        <f>PLANILHA_SINTÉTICA!B555</f>
        <v>103350</v>
      </c>
      <c r="C268" s="805" t="str">
        <f>PLANILHA_SINTÉTICA!C555</f>
        <v>ALVENARIA DE VEDAÇÃO DE BLOCOS CERÂMICOS FURADOS NA HORIZONTAL DE 9X9X19 CM (ESPESSURA 9 CM) E ARGAMASSA DE ASSENTAMENTO COM PREPARO EM BETONEIRA. AF_12/2021</v>
      </c>
      <c r="D268" s="805" t="str">
        <f>PLANILHA_SINTÉTICA!D555</f>
        <v>M2</v>
      </c>
      <c r="E268" s="805">
        <f>PLANILHA_SINTÉTICA!E555</f>
        <v>3</v>
      </c>
      <c r="F268" s="332">
        <f>PLANILHA_SINTÉTICA!H555</f>
        <v>183.89999999999998</v>
      </c>
      <c r="G268" s="332">
        <f>PLANILHA_SINTÉTICA!K555</f>
        <v>551.69999999999993</v>
      </c>
      <c r="H268" s="648">
        <f t="shared" ref="H268:H331" si="16">IFERROR(IF((ISTEXT(H267))=TRUE,G268,G268+H267),"")</f>
        <v>1598777.5620999997</v>
      </c>
      <c r="I268" s="824">
        <f t="shared" ref="I268:I331" si="17">IFERROR(G268/(SUM(G:G)),"")</f>
        <v>3.3468970835967972E-4</v>
      </c>
      <c r="J268" s="824">
        <f t="shared" ref="J268:J331" si="18">IFERROR(IF((ISTEXT(J267))=TRUE,I268,I268+J267),"")</f>
        <v>0.96990102590402349</v>
      </c>
      <c r="K268" s="649" t="str">
        <f t="shared" ref="K268:K331" si="19">IFERROR(IF((J268-I268)&lt;0.5,"A",IF((J268-I268)&lt;0.8,"B","C")),"")</f>
        <v>C</v>
      </c>
      <c r="L268" s="256" t="str">
        <f>PLANILHA_SINTÉTICA!A555</f>
        <v>15.2</v>
      </c>
      <c r="M268" s="273"/>
      <c r="N268" s="273"/>
      <c r="O268" s="273"/>
      <c r="P268" s="273"/>
      <c r="Q268" s="273"/>
      <c r="R268" s="273"/>
      <c r="S268" s="273"/>
      <c r="T268" s="273"/>
      <c r="U268" s="273"/>
      <c r="V268" s="273"/>
      <c r="W268" s="273"/>
      <c r="X268" s="273"/>
      <c r="Y268" s="273"/>
      <c r="Z268" s="273"/>
      <c r="AA268" s="273"/>
      <c r="AB268" s="273"/>
      <c r="AC268" s="273"/>
      <c r="AD268" s="273"/>
      <c r="AE268" s="273"/>
      <c r="AF268" s="273"/>
      <c r="AG268" s="273"/>
      <c r="AH268" s="273"/>
      <c r="AI268" s="273"/>
      <c r="AJ268" s="273"/>
      <c r="AK268" s="274"/>
      <c r="AL268" s="274"/>
    </row>
    <row r="269" spans="1:38" s="275" customFormat="1">
      <c r="A269" s="256"/>
      <c r="B269" s="805">
        <f>PLANILHA_SINTÉTICA!B237</f>
        <v>90439</v>
      </c>
      <c r="C269" s="805" t="str">
        <f>PLANILHA_SINTÉTICA!C237</f>
        <v>FURO EM CONCRETO PARA DIÂMETROS MENORES OU IGUAIS A 40 MM. AF_05/2015</v>
      </c>
      <c r="D269" s="805" t="str">
        <f>PLANILHA_SINTÉTICA!D237</f>
        <v>UN</v>
      </c>
      <c r="E269" s="805">
        <f>PLANILHA_SINTÉTICA!E237</f>
        <v>8</v>
      </c>
      <c r="F269" s="332">
        <f>PLANILHA_SINTÉTICA!H237</f>
        <v>67.58</v>
      </c>
      <c r="G269" s="332">
        <f>PLANILHA_SINTÉTICA!K237</f>
        <v>540.64</v>
      </c>
      <c r="H269" s="648">
        <f t="shared" si="16"/>
        <v>1599318.2020999996</v>
      </c>
      <c r="I269" s="824">
        <f t="shared" si="17"/>
        <v>3.2798014124991347E-4</v>
      </c>
      <c r="J269" s="824">
        <f t="shared" si="18"/>
        <v>0.9702290060452734</v>
      </c>
      <c r="K269" s="649" t="str">
        <f t="shared" si="19"/>
        <v>C</v>
      </c>
      <c r="L269" s="256" t="str">
        <f>PLANILHA_SINTÉTICA!A237</f>
        <v>8.1.2</v>
      </c>
      <c r="M269" s="273"/>
      <c r="N269" s="273"/>
      <c r="O269" s="273"/>
      <c r="P269" s="273"/>
      <c r="Q269" s="273"/>
      <c r="R269" s="273"/>
      <c r="S269" s="273"/>
      <c r="T269" s="273"/>
      <c r="U269" s="273"/>
      <c r="V269" s="273"/>
      <c r="W269" s="273"/>
      <c r="X269" s="273"/>
      <c r="Y269" s="273"/>
      <c r="Z269" s="273"/>
      <c r="AA269" s="273"/>
      <c r="AB269" s="273"/>
      <c r="AC269" s="273"/>
      <c r="AD269" s="273"/>
      <c r="AE269" s="273"/>
      <c r="AF269" s="273"/>
      <c r="AG269" s="273"/>
      <c r="AH269" s="273"/>
      <c r="AI269" s="273"/>
      <c r="AJ269" s="273"/>
      <c r="AK269" s="274"/>
      <c r="AL269" s="274"/>
    </row>
    <row r="270" spans="1:38" s="275" customFormat="1">
      <c r="A270" s="256"/>
      <c r="B270" s="805">
        <f>PLANILHA_SINTÉTICA!B332</f>
        <v>90439</v>
      </c>
      <c r="C270" s="805" t="str">
        <f>PLANILHA_SINTÉTICA!C332</f>
        <v>FURO EM CONCRETO PARA DIÂMETROS MENORES OU IGUAIS A 40 MM. AF_05/2015</v>
      </c>
      <c r="D270" s="805" t="str">
        <f>PLANILHA_SINTÉTICA!D332</f>
        <v>UN</v>
      </c>
      <c r="E270" s="805">
        <f>PLANILHA_SINTÉTICA!E332</f>
        <v>8</v>
      </c>
      <c r="F270" s="332">
        <f>PLANILHA_SINTÉTICA!H332</f>
        <v>67.58</v>
      </c>
      <c r="G270" s="332">
        <f>PLANILHA_SINTÉTICA!K332</f>
        <v>540.64</v>
      </c>
      <c r="H270" s="648">
        <f t="shared" si="16"/>
        <v>1599858.8420999995</v>
      </c>
      <c r="I270" s="824">
        <f t="shared" si="17"/>
        <v>3.2798014124991347E-4</v>
      </c>
      <c r="J270" s="824">
        <f t="shared" si="18"/>
        <v>0.97055698618652331</v>
      </c>
      <c r="K270" s="649" t="str">
        <f t="shared" si="19"/>
        <v>C</v>
      </c>
      <c r="L270" s="256" t="str">
        <f>PLANILHA_SINTÉTICA!A332</f>
        <v>9.2.8</v>
      </c>
      <c r="M270" s="273"/>
      <c r="N270" s="273"/>
      <c r="O270" s="273"/>
      <c r="P270" s="273"/>
      <c r="Q270" s="273"/>
      <c r="R270" s="273"/>
      <c r="S270" s="273"/>
      <c r="T270" s="273"/>
      <c r="U270" s="273"/>
      <c r="V270" s="273"/>
      <c r="W270" s="273"/>
      <c r="X270" s="273"/>
      <c r="Y270" s="273"/>
      <c r="Z270" s="273"/>
      <c r="AA270" s="273"/>
      <c r="AB270" s="273"/>
      <c r="AC270" s="273"/>
      <c r="AD270" s="273"/>
      <c r="AE270" s="273"/>
      <c r="AF270" s="273"/>
      <c r="AG270" s="273"/>
      <c r="AH270" s="273"/>
      <c r="AI270" s="273"/>
      <c r="AJ270" s="273"/>
      <c r="AK270" s="274"/>
      <c r="AL270" s="274"/>
    </row>
    <row r="271" spans="1:38" s="275" customFormat="1" ht="30">
      <c r="A271" s="256"/>
      <c r="B271" s="805" t="str">
        <f>PLANILHA_SINTÉTICA!B407</f>
        <v>COMP 005</v>
      </c>
      <c r="C271" s="805" t="str">
        <f>PLANILHA_SINTÉTICA!C407</f>
        <v>REMOÇÃO DE ELETRODUTOS APARENTES - ACIMA DE 2" - SEM REAPROVEITAMENTO</v>
      </c>
      <c r="D271" s="805" t="str">
        <f>PLANILHA_SINTÉTICA!D407</f>
        <v>M</v>
      </c>
      <c r="E271" s="805">
        <f>PLANILHA_SINTÉTICA!E407</f>
        <v>50</v>
      </c>
      <c r="F271" s="332">
        <f>PLANILHA_SINTÉTICA!H407</f>
        <v>10.77</v>
      </c>
      <c r="G271" s="332">
        <f>PLANILHA_SINTÉTICA!K407</f>
        <v>538.5</v>
      </c>
      <c r="H271" s="648">
        <f t="shared" si="16"/>
        <v>1600397.3420999995</v>
      </c>
      <c r="I271" s="824">
        <f t="shared" si="17"/>
        <v>3.266819067458538E-4</v>
      </c>
      <c r="J271" s="824">
        <f t="shared" si="18"/>
        <v>0.9708836680932692</v>
      </c>
      <c r="K271" s="649" t="str">
        <f t="shared" si="19"/>
        <v>C</v>
      </c>
      <c r="L271" s="256" t="str">
        <f>PLANILHA_SINTÉTICA!A407</f>
        <v>9.5.33</v>
      </c>
      <c r="M271" s="273"/>
      <c r="N271" s="273"/>
      <c r="O271" s="273"/>
      <c r="P271" s="273"/>
      <c r="Q271" s="273"/>
      <c r="R271" s="273"/>
      <c r="S271" s="273"/>
      <c r="T271" s="273"/>
      <c r="U271" s="273"/>
      <c r="V271" s="273"/>
      <c r="W271" s="273"/>
      <c r="X271" s="273"/>
      <c r="Y271" s="273"/>
      <c r="Z271" s="273"/>
      <c r="AA271" s="273"/>
      <c r="AB271" s="273"/>
      <c r="AC271" s="273"/>
      <c r="AD271" s="273"/>
      <c r="AE271" s="273"/>
      <c r="AF271" s="273"/>
      <c r="AG271" s="273"/>
      <c r="AH271" s="273"/>
      <c r="AI271" s="273"/>
      <c r="AJ271" s="273"/>
      <c r="AK271" s="274"/>
      <c r="AL271" s="274"/>
    </row>
    <row r="272" spans="1:38" s="275" customFormat="1" ht="30">
      <c r="A272" s="256"/>
      <c r="B272" s="805" t="str">
        <f>PLANILHA_SINTÉTICA!B301</f>
        <v>COMP 060</v>
      </c>
      <c r="C272" s="805" t="str">
        <f>PLANILHA_SINTÉTICA!C301</f>
        <v>PROTETOR DE SURTO 385V - 15KA</v>
      </c>
      <c r="D272" s="805" t="str">
        <f>PLANILHA_SINTÉTICA!D301</f>
        <v>UNID.</v>
      </c>
      <c r="E272" s="805">
        <f>PLANILHA_SINTÉTICA!E301</f>
        <v>4</v>
      </c>
      <c r="F272" s="332">
        <f>PLANILHA_SINTÉTICA!H301</f>
        <v>130.51</v>
      </c>
      <c r="G272" s="332">
        <f>PLANILHA_SINTÉTICA!K301</f>
        <v>522.04</v>
      </c>
      <c r="H272" s="648">
        <f t="shared" si="16"/>
        <v>1600919.3820999996</v>
      </c>
      <c r="I272" s="824">
        <f t="shared" si="17"/>
        <v>3.1669642079406782E-4</v>
      </c>
      <c r="J272" s="824">
        <f t="shared" si="18"/>
        <v>0.97120036451406322</v>
      </c>
      <c r="K272" s="649" t="str">
        <f t="shared" si="19"/>
        <v>C</v>
      </c>
      <c r="L272" s="256" t="str">
        <f>PLANILHA_SINTÉTICA!A301</f>
        <v>9.1.27</v>
      </c>
      <c r="M272" s="273"/>
      <c r="N272" s="273"/>
      <c r="O272" s="273"/>
      <c r="P272" s="273"/>
      <c r="Q272" s="273"/>
      <c r="R272" s="273"/>
      <c r="S272" s="273"/>
      <c r="T272" s="273"/>
      <c r="U272" s="273"/>
      <c r="V272" s="273"/>
      <c r="W272" s="273"/>
      <c r="X272" s="273"/>
      <c r="Y272" s="273"/>
      <c r="Z272" s="273"/>
      <c r="AA272" s="273"/>
      <c r="AB272" s="273"/>
      <c r="AC272" s="273"/>
      <c r="AD272" s="273"/>
      <c r="AE272" s="273"/>
      <c r="AF272" s="273"/>
      <c r="AG272" s="273"/>
      <c r="AH272" s="273"/>
      <c r="AI272" s="273"/>
      <c r="AJ272" s="273"/>
      <c r="AK272" s="274"/>
      <c r="AL272" s="274"/>
    </row>
    <row r="273" spans="1:38" s="275" customFormat="1" ht="30">
      <c r="A273" s="256"/>
      <c r="B273" s="805" t="str">
        <f>PLANILHA_SINTÉTICA!B339</f>
        <v>COMP 060</v>
      </c>
      <c r="C273" s="805" t="str">
        <f>PLANILHA_SINTÉTICA!C339</f>
        <v>PROTETOR DE SURTO 385V - 15KA</v>
      </c>
      <c r="D273" s="805" t="str">
        <f>PLANILHA_SINTÉTICA!D339</f>
        <v>UNID.</v>
      </c>
      <c r="E273" s="805">
        <f>PLANILHA_SINTÉTICA!E339</f>
        <v>4</v>
      </c>
      <c r="F273" s="332">
        <f>PLANILHA_SINTÉTICA!H339</f>
        <v>130.51</v>
      </c>
      <c r="G273" s="332">
        <f>PLANILHA_SINTÉTICA!K339</f>
        <v>522.04</v>
      </c>
      <c r="H273" s="648">
        <f t="shared" si="16"/>
        <v>1601441.4220999996</v>
      </c>
      <c r="I273" s="824">
        <f t="shared" si="17"/>
        <v>3.1669642079406782E-4</v>
      </c>
      <c r="J273" s="824">
        <f t="shared" si="18"/>
        <v>0.97151706093485724</v>
      </c>
      <c r="K273" s="649" t="str">
        <f t="shared" si="19"/>
        <v>C</v>
      </c>
      <c r="L273" s="256" t="str">
        <f>PLANILHA_SINTÉTICA!A339</f>
        <v>9.2.15</v>
      </c>
      <c r="M273" s="273"/>
      <c r="N273" s="273"/>
      <c r="O273" s="273"/>
      <c r="P273" s="273"/>
      <c r="Q273" s="273"/>
      <c r="R273" s="273"/>
      <c r="S273" s="273"/>
      <c r="T273" s="273"/>
      <c r="U273" s="273"/>
      <c r="V273" s="273"/>
      <c r="W273" s="273"/>
      <c r="X273" s="273"/>
      <c r="Y273" s="273"/>
      <c r="Z273" s="273"/>
      <c r="AA273" s="273"/>
      <c r="AB273" s="273"/>
      <c r="AC273" s="273"/>
      <c r="AD273" s="273"/>
      <c r="AE273" s="273"/>
      <c r="AF273" s="273"/>
      <c r="AG273" s="273"/>
      <c r="AH273" s="273"/>
      <c r="AI273" s="273"/>
      <c r="AJ273" s="273"/>
      <c r="AK273" s="274"/>
      <c r="AL273" s="274"/>
    </row>
    <row r="274" spans="1:38" s="275" customFormat="1" ht="30">
      <c r="A274" s="256"/>
      <c r="B274" s="805" t="str">
        <f>PLANILHA_SINTÉTICA!B365</f>
        <v>COMP 060</v>
      </c>
      <c r="C274" s="805" t="str">
        <f>PLANILHA_SINTÉTICA!C365</f>
        <v>PROTETOR DE SURTO 385V - 15KA</v>
      </c>
      <c r="D274" s="805" t="str">
        <f>PLANILHA_SINTÉTICA!D365</f>
        <v>UNID.</v>
      </c>
      <c r="E274" s="805">
        <f>PLANILHA_SINTÉTICA!E365</f>
        <v>4</v>
      </c>
      <c r="F274" s="332">
        <f>PLANILHA_SINTÉTICA!H365</f>
        <v>130.51</v>
      </c>
      <c r="G274" s="332">
        <f>PLANILHA_SINTÉTICA!K365</f>
        <v>522.04</v>
      </c>
      <c r="H274" s="648">
        <f t="shared" si="16"/>
        <v>1601963.4620999997</v>
      </c>
      <c r="I274" s="824">
        <f t="shared" si="17"/>
        <v>3.1669642079406782E-4</v>
      </c>
      <c r="J274" s="824">
        <f t="shared" si="18"/>
        <v>0.97183375735565125</v>
      </c>
      <c r="K274" s="649" t="str">
        <f t="shared" si="19"/>
        <v>C</v>
      </c>
      <c r="L274" s="256" t="str">
        <f>PLANILHA_SINTÉTICA!A365</f>
        <v>9.3.18</v>
      </c>
      <c r="M274" s="273"/>
      <c r="N274" s="273"/>
      <c r="O274" s="273"/>
      <c r="P274" s="273"/>
      <c r="Q274" s="273"/>
      <c r="R274" s="273"/>
      <c r="S274" s="273"/>
      <c r="T274" s="273"/>
      <c r="U274" s="273"/>
      <c r="V274" s="273"/>
      <c r="W274" s="273"/>
      <c r="X274" s="273"/>
      <c r="Y274" s="273"/>
      <c r="Z274" s="273"/>
      <c r="AA274" s="273"/>
      <c r="AB274" s="273"/>
      <c r="AC274" s="273"/>
      <c r="AD274" s="273"/>
      <c r="AE274" s="273"/>
      <c r="AF274" s="273"/>
      <c r="AG274" s="273"/>
      <c r="AH274" s="273"/>
      <c r="AI274" s="273"/>
      <c r="AJ274" s="273"/>
      <c r="AK274" s="274"/>
      <c r="AL274" s="274"/>
    </row>
    <row r="275" spans="1:38" s="275" customFormat="1" ht="30">
      <c r="A275" s="256"/>
      <c r="B275" s="805" t="str">
        <f>PLANILHA_SINTÉTICA!B391</f>
        <v>COMP 060</v>
      </c>
      <c r="C275" s="805" t="str">
        <f>PLANILHA_SINTÉTICA!C391</f>
        <v>PROTETOR DE SURTO 385V - 15KA</v>
      </c>
      <c r="D275" s="805" t="str">
        <f>PLANILHA_SINTÉTICA!D391</f>
        <v>UNID.</v>
      </c>
      <c r="E275" s="805">
        <f>PLANILHA_SINTÉTICA!E391</f>
        <v>4</v>
      </c>
      <c r="F275" s="332">
        <f>PLANILHA_SINTÉTICA!H391</f>
        <v>130.51</v>
      </c>
      <c r="G275" s="332">
        <f>PLANILHA_SINTÉTICA!K391</f>
        <v>522.04</v>
      </c>
      <c r="H275" s="648">
        <f t="shared" si="16"/>
        <v>1602485.5020999997</v>
      </c>
      <c r="I275" s="824">
        <f t="shared" si="17"/>
        <v>3.1669642079406782E-4</v>
      </c>
      <c r="J275" s="824">
        <f t="shared" si="18"/>
        <v>0.97215045377644527</v>
      </c>
      <c r="K275" s="649" t="str">
        <f t="shared" si="19"/>
        <v>C</v>
      </c>
      <c r="L275" s="256" t="str">
        <f>PLANILHA_SINTÉTICA!A391</f>
        <v>9.4.21</v>
      </c>
      <c r="M275" s="273"/>
      <c r="N275" s="273"/>
      <c r="O275" s="273"/>
      <c r="P275" s="273"/>
      <c r="Q275" s="273"/>
      <c r="R275" s="273"/>
      <c r="S275" s="273"/>
      <c r="T275" s="273"/>
      <c r="U275" s="273"/>
      <c r="V275" s="273"/>
      <c r="W275" s="273"/>
      <c r="X275" s="273"/>
      <c r="Y275" s="273"/>
      <c r="Z275" s="273"/>
      <c r="AA275" s="273"/>
      <c r="AB275" s="273"/>
      <c r="AC275" s="273"/>
      <c r="AD275" s="273"/>
      <c r="AE275" s="273"/>
      <c r="AF275" s="273"/>
      <c r="AG275" s="273"/>
      <c r="AH275" s="273"/>
      <c r="AI275" s="273"/>
      <c r="AJ275" s="273"/>
      <c r="AK275" s="274"/>
      <c r="AL275" s="274"/>
    </row>
    <row r="276" spans="1:38" s="275" customFormat="1" ht="30">
      <c r="A276" s="256"/>
      <c r="B276" s="805" t="str">
        <f>PLANILHA_SINTÉTICA!B425</f>
        <v>COMP 060</v>
      </c>
      <c r="C276" s="805" t="str">
        <f>PLANILHA_SINTÉTICA!C425</f>
        <v>PROTETOR DE SURTO 385V - 15KA</v>
      </c>
      <c r="D276" s="805" t="str">
        <f>PLANILHA_SINTÉTICA!D425</f>
        <v>UNID.</v>
      </c>
      <c r="E276" s="805">
        <f>PLANILHA_SINTÉTICA!E425</f>
        <v>4</v>
      </c>
      <c r="F276" s="332">
        <f>PLANILHA_SINTÉTICA!H425</f>
        <v>130.51</v>
      </c>
      <c r="G276" s="332">
        <f>PLANILHA_SINTÉTICA!K425</f>
        <v>522.04</v>
      </c>
      <c r="H276" s="648">
        <f t="shared" si="16"/>
        <v>1603007.5420999997</v>
      </c>
      <c r="I276" s="824">
        <f t="shared" si="17"/>
        <v>3.1669642079406782E-4</v>
      </c>
      <c r="J276" s="824">
        <f t="shared" si="18"/>
        <v>0.97246715019723928</v>
      </c>
      <c r="K276" s="649" t="str">
        <f t="shared" si="19"/>
        <v>C</v>
      </c>
      <c r="L276" s="256" t="str">
        <f>PLANILHA_SINTÉTICA!A425</f>
        <v>9.5.17</v>
      </c>
      <c r="M276" s="273"/>
      <c r="N276" s="273"/>
      <c r="O276" s="273"/>
      <c r="P276" s="273"/>
      <c r="Q276" s="273"/>
      <c r="R276" s="273"/>
      <c r="S276" s="273"/>
      <c r="T276" s="273"/>
      <c r="U276" s="273"/>
      <c r="V276" s="273"/>
      <c r="W276" s="273"/>
      <c r="X276" s="273"/>
      <c r="Y276" s="273"/>
      <c r="Z276" s="273"/>
      <c r="AA276" s="273"/>
      <c r="AB276" s="273"/>
      <c r="AC276" s="273"/>
      <c r="AD276" s="273"/>
      <c r="AE276" s="273"/>
      <c r="AF276" s="273"/>
      <c r="AG276" s="273"/>
      <c r="AH276" s="273"/>
      <c r="AI276" s="273"/>
      <c r="AJ276" s="273"/>
      <c r="AK276" s="274"/>
      <c r="AL276" s="274"/>
    </row>
    <row r="277" spans="1:38" s="275" customFormat="1" ht="30">
      <c r="A277" s="256"/>
      <c r="B277" s="805" t="str">
        <f>PLANILHA_SINTÉTICA!B253</f>
        <v>COMP 049</v>
      </c>
      <c r="C277" s="805" t="str">
        <f>PLANILHA_SINTÉTICA!C253</f>
        <v>REMOÇÃO DE AR CONDICIONADO/CORTINA DE AR E ACESSÓRIOS</v>
      </c>
      <c r="D277" s="805" t="str">
        <f>PLANILHA_SINTÉTICA!D253</f>
        <v>UND.</v>
      </c>
      <c r="E277" s="805">
        <f>PLANILHA_SINTÉTICA!E253</f>
        <v>19</v>
      </c>
      <c r="F277" s="332">
        <f>PLANILHA_SINTÉTICA!H253</f>
        <v>27.18</v>
      </c>
      <c r="G277" s="332">
        <f>PLANILHA_SINTÉTICA!K253</f>
        <v>516.41999999999996</v>
      </c>
      <c r="H277" s="648">
        <f t="shared" si="16"/>
        <v>1603523.9620999997</v>
      </c>
      <c r="I277" s="824">
        <f t="shared" si="17"/>
        <v>3.1328703859181766E-4</v>
      </c>
      <c r="J277" s="824">
        <f t="shared" si="18"/>
        <v>0.97278043723583107</v>
      </c>
      <c r="K277" s="649" t="str">
        <f t="shared" si="19"/>
        <v>C</v>
      </c>
      <c r="L277" s="256" t="str">
        <f>PLANILHA_SINTÉTICA!A253</f>
        <v>8.2.1</v>
      </c>
      <c r="M277" s="273"/>
      <c r="N277" s="273"/>
      <c r="O277" s="273"/>
      <c r="P277" s="273"/>
      <c r="Q277" s="273"/>
      <c r="R277" s="273"/>
      <c r="S277" s="273"/>
      <c r="T277" s="273"/>
      <c r="U277" s="273"/>
      <c r="V277" s="273"/>
      <c r="W277" s="273"/>
      <c r="X277" s="273"/>
      <c r="Y277" s="273"/>
      <c r="Z277" s="273"/>
      <c r="AA277" s="273"/>
      <c r="AB277" s="273"/>
      <c r="AC277" s="273"/>
      <c r="AD277" s="273"/>
      <c r="AE277" s="273"/>
      <c r="AF277" s="273"/>
      <c r="AG277" s="273"/>
      <c r="AH277" s="273"/>
      <c r="AI277" s="273"/>
      <c r="AJ277" s="273"/>
      <c r="AK277" s="274"/>
      <c r="AL277" s="274"/>
    </row>
    <row r="278" spans="1:38" s="275" customFormat="1" ht="30">
      <c r="A278" s="256"/>
      <c r="B278" s="805" t="str">
        <f>PLANILHA_SINTÉTICA!B335</f>
        <v>COMP 096</v>
      </c>
      <c r="C278" s="805" t="str">
        <f>PLANILHA_SINTÉTICA!C335</f>
        <v>CONDULETE EM ALUMÍNIO, P/ ELETRODUTO ATÉ 1 1/2", COM TAMPA (MODELOS: T - X - TB - C - E - LB, LL - LR) - FORNECIMENTO E INSTALAÇÃO.</v>
      </c>
      <c r="D278" s="805" t="str">
        <f>PLANILHA_SINTÉTICA!D335</f>
        <v>UN</v>
      </c>
      <c r="E278" s="805">
        <f>PLANILHA_SINTÉTICA!E335</f>
        <v>10</v>
      </c>
      <c r="F278" s="332">
        <f>PLANILHA_SINTÉTICA!H335</f>
        <v>50.71</v>
      </c>
      <c r="G278" s="332">
        <f>PLANILHA_SINTÉTICA!K335</f>
        <v>507.1</v>
      </c>
      <c r="H278" s="648">
        <f t="shared" si="16"/>
        <v>1604031.0620999997</v>
      </c>
      <c r="I278" s="824">
        <f t="shared" si="17"/>
        <v>3.0763304533114669E-4</v>
      </c>
      <c r="J278" s="824">
        <f t="shared" si="18"/>
        <v>0.97308807028116218</v>
      </c>
      <c r="K278" s="649" t="str">
        <f t="shared" si="19"/>
        <v>C</v>
      </c>
      <c r="L278" s="256" t="str">
        <f>PLANILHA_SINTÉTICA!A335</f>
        <v>9.2.11</v>
      </c>
      <c r="M278" s="273"/>
      <c r="N278" s="273"/>
      <c r="O278" s="273"/>
      <c r="P278" s="273"/>
      <c r="Q278" s="273"/>
      <c r="R278" s="273"/>
      <c r="S278" s="273"/>
      <c r="T278" s="273"/>
      <c r="U278" s="273"/>
      <c r="V278" s="273"/>
      <c r="W278" s="273"/>
      <c r="X278" s="273"/>
      <c r="Y278" s="273"/>
      <c r="Z278" s="273"/>
      <c r="AA278" s="273"/>
      <c r="AB278" s="273"/>
      <c r="AC278" s="273"/>
      <c r="AD278" s="273"/>
      <c r="AE278" s="273"/>
      <c r="AF278" s="273"/>
      <c r="AG278" s="273"/>
      <c r="AH278" s="273"/>
      <c r="AI278" s="273"/>
      <c r="AJ278" s="273"/>
      <c r="AK278" s="274"/>
      <c r="AL278" s="274"/>
    </row>
    <row r="279" spans="1:38" s="275" customFormat="1" ht="30">
      <c r="A279" s="256"/>
      <c r="B279" s="805" t="str">
        <f>PLANILHA_SINTÉTICA!B417</f>
        <v>COMP 096</v>
      </c>
      <c r="C279" s="805" t="str">
        <f>PLANILHA_SINTÉTICA!C417</f>
        <v>CONDULETE EM ALUMÍNIO, P/ ELETRODUTO ATÉ 1 1/2", COM TAMPA (MODELOS: T - X - TB - C - E - LB, LL - LR) - FORNECIMENTO E INSTALAÇÃO.</v>
      </c>
      <c r="D279" s="805" t="str">
        <f>PLANILHA_SINTÉTICA!D417</f>
        <v>UN</v>
      </c>
      <c r="E279" s="805">
        <f>PLANILHA_SINTÉTICA!E417</f>
        <v>10</v>
      </c>
      <c r="F279" s="332">
        <f>PLANILHA_SINTÉTICA!H417</f>
        <v>50.71</v>
      </c>
      <c r="G279" s="332">
        <f>PLANILHA_SINTÉTICA!K417</f>
        <v>507.1</v>
      </c>
      <c r="H279" s="648">
        <f t="shared" si="16"/>
        <v>1604538.1620999998</v>
      </c>
      <c r="I279" s="824">
        <f t="shared" si="17"/>
        <v>3.0763304533114669E-4</v>
      </c>
      <c r="J279" s="824">
        <f t="shared" si="18"/>
        <v>0.97339570332649328</v>
      </c>
      <c r="K279" s="649" t="str">
        <f t="shared" si="19"/>
        <v>C</v>
      </c>
      <c r="L279" s="256" t="str">
        <f>PLANILHA_SINTÉTICA!A417</f>
        <v>9.5.9</v>
      </c>
      <c r="M279" s="273"/>
      <c r="N279" s="273"/>
      <c r="O279" s="273"/>
      <c r="P279" s="273"/>
      <c r="Q279" s="273"/>
      <c r="R279" s="273"/>
      <c r="S279" s="273"/>
      <c r="T279" s="273"/>
      <c r="U279" s="273"/>
      <c r="V279" s="273"/>
      <c r="W279" s="273"/>
      <c r="X279" s="273"/>
      <c r="Y279" s="273"/>
      <c r="Z279" s="273"/>
      <c r="AA279" s="273"/>
      <c r="AB279" s="273"/>
      <c r="AC279" s="273"/>
      <c r="AD279" s="273"/>
      <c r="AE279" s="273"/>
      <c r="AF279" s="273"/>
      <c r="AG279" s="273"/>
      <c r="AH279" s="273"/>
      <c r="AI279" s="273"/>
      <c r="AJ279" s="273"/>
      <c r="AK279" s="274"/>
      <c r="AL279" s="274"/>
    </row>
    <row r="280" spans="1:38" s="275" customFormat="1" ht="45">
      <c r="A280" s="256"/>
      <c r="B280" s="805">
        <f>PLANILHA_SINTÉTICA!B97</f>
        <v>87249</v>
      </c>
      <c r="C280" s="805" t="str">
        <f>PLANILHA_SINTÉTICA!C97</f>
        <v>REVESTIMENTO CERÂMICO PARA PISO COM PLACAS TIPO ESMALTADA EXTRA DE DIMENSÕES 45X45 CM APLICADA EM AMBIENTES DE ÁREA MENOR QUE 5 M2. AF_06/2014</v>
      </c>
      <c r="D280" s="805" t="str">
        <f>PLANILHA_SINTÉTICA!D97</f>
        <v>M2</v>
      </c>
      <c r="E280" s="805">
        <f>PLANILHA_SINTÉTICA!E97</f>
        <v>7.3</v>
      </c>
      <c r="F280" s="332">
        <f>PLANILHA_SINTÉTICA!H97</f>
        <v>67.510000000000005</v>
      </c>
      <c r="G280" s="332">
        <f>PLANILHA_SINTÉTICA!K97</f>
        <v>492.82300000000004</v>
      </c>
      <c r="H280" s="648">
        <f t="shared" si="16"/>
        <v>1605030.9850999999</v>
      </c>
      <c r="I280" s="824">
        <f t="shared" si="17"/>
        <v>2.9897187990382903E-4</v>
      </c>
      <c r="J280" s="824">
        <f t="shared" si="18"/>
        <v>0.97369467520639708</v>
      </c>
      <c r="K280" s="649" t="str">
        <f t="shared" si="19"/>
        <v>C</v>
      </c>
      <c r="L280" s="256" t="str">
        <f>PLANILHA_SINTÉTICA!A97</f>
        <v>4.2.3</v>
      </c>
      <c r="M280" s="273"/>
      <c r="N280" s="273"/>
      <c r="O280" s="273"/>
      <c r="P280" s="273"/>
      <c r="Q280" s="273"/>
      <c r="R280" s="273"/>
      <c r="S280" s="273"/>
      <c r="T280" s="273"/>
      <c r="U280" s="273"/>
      <c r="V280" s="273"/>
      <c r="W280" s="273"/>
      <c r="X280" s="273"/>
      <c r="Y280" s="273"/>
      <c r="Z280" s="273"/>
      <c r="AA280" s="273"/>
      <c r="AB280" s="273"/>
      <c r="AC280" s="273"/>
      <c r="AD280" s="273"/>
      <c r="AE280" s="273"/>
      <c r="AF280" s="273"/>
      <c r="AG280" s="273"/>
      <c r="AH280" s="273"/>
      <c r="AI280" s="273"/>
      <c r="AJ280" s="273"/>
      <c r="AK280" s="274"/>
      <c r="AL280" s="274"/>
    </row>
    <row r="281" spans="1:38" s="275" customFormat="1" ht="30">
      <c r="A281" s="256"/>
      <c r="B281" s="805" t="str">
        <f>PLANILHA_SINTÉTICA!B162</f>
        <v>COMP 055</v>
      </c>
      <c r="C281" s="805" t="str">
        <f>PLANILHA_SINTÉTICA!C162</f>
        <v>ALVENARIA DE VEDACAO C/TIJOLO CERAMICO LAMINADO A VISTA C/e=15cm</v>
      </c>
      <c r="D281" s="805" t="str">
        <f>PLANILHA_SINTÉTICA!D162</f>
        <v>M2</v>
      </c>
      <c r="E281" s="805">
        <f>PLANILHA_SINTÉTICA!E162</f>
        <v>2</v>
      </c>
      <c r="F281" s="332">
        <f>PLANILHA_SINTÉTICA!H162</f>
        <v>242.79</v>
      </c>
      <c r="G281" s="332">
        <f>PLANILHA_SINTÉTICA!K162</f>
        <v>485.58</v>
      </c>
      <c r="H281" s="648">
        <f t="shared" si="16"/>
        <v>1605516.5651</v>
      </c>
      <c r="I281" s="824">
        <f t="shared" si="17"/>
        <v>2.9457790209406071E-4</v>
      </c>
      <c r="J281" s="824">
        <f t="shared" si="18"/>
        <v>0.97398925310849116</v>
      </c>
      <c r="K281" s="649" t="str">
        <f t="shared" si="19"/>
        <v>C</v>
      </c>
      <c r="L281" s="256" t="str">
        <f>PLANILHA_SINTÉTICA!A162</f>
        <v>6.1.18</v>
      </c>
      <c r="M281" s="273"/>
      <c r="N281" s="273"/>
      <c r="O281" s="273"/>
      <c r="P281" s="273"/>
      <c r="Q281" s="273"/>
      <c r="R281" s="273"/>
      <c r="S281" s="273"/>
      <c r="T281" s="273"/>
      <c r="U281" s="273"/>
      <c r="V281" s="273"/>
      <c r="W281" s="273"/>
      <c r="X281" s="273"/>
      <c r="Y281" s="273"/>
      <c r="Z281" s="273"/>
      <c r="AA281" s="273"/>
      <c r="AB281" s="273"/>
      <c r="AC281" s="273"/>
      <c r="AD281" s="273"/>
      <c r="AE281" s="273"/>
      <c r="AF281" s="273"/>
      <c r="AG281" s="273"/>
      <c r="AH281" s="273"/>
      <c r="AI281" s="273"/>
      <c r="AJ281" s="273"/>
      <c r="AK281" s="274"/>
      <c r="AL281" s="274"/>
    </row>
    <row r="282" spans="1:38" s="275" customFormat="1" ht="30">
      <c r="A282" s="256"/>
      <c r="B282" s="805" t="str">
        <f>PLANILHA_SINTÉTICA!B251</f>
        <v>COMP 055</v>
      </c>
      <c r="C282" s="805" t="str">
        <f>PLANILHA_SINTÉTICA!C251</f>
        <v>ALVENARIA DE VEDACAO C/TIJOLO CERAMICO LAMINADO A VISTA C/e=15cm</v>
      </c>
      <c r="D282" s="805" t="str">
        <f>PLANILHA_SINTÉTICA!D251</f>
        <v>M2</v>
      </c>
      <c r="E282" s="805">
        <f>PLANILHA_SINTÉTICA!E251</f>
        <v>2</v>
      </c>
      <c r="F282" s="332">
        <f>PLANILHA_SINTÉTICA!H251</f>
        <v>242.79</v>
      </c>
      <c r="G282" s="332">
        <f>PLANILHA_SINTÉTICA!K251</f>
        <v>485.58</v>
      </c>
      <c r="H282" s="648">
        <f t="shared" si="16"/>
        <v>1606002.1451000001</v>
      </c>
      <c r="I282" s="824">
        <f t="shared" si="17"/>
        <v>2.9457790209406071E-4</v>
      </c>
      <c r="J282" s="824">
        <f t="shared" si="18"/>
        <v>0.97428383101058524</v>
      </c>
      <c r="K282" s="649" t="str">
        <f t="shared" si="19"/>
        <v>C</v>
      </c>
      <c r="L282" s="256" t="str">
        <f>PLANILHA_SINTÉTICA!A251</f>
        <v>8.1.16</v>
      </c>
      <c r="M282" s="273"/>
      <c r="N282" s="273"/>
      <c r="O282" s="273"/>
      <c r="P282" s="273"/>
      <c r="Q282" s="273"/>
      <c r="R282" s="273"/>
      <c r="S282" s="273"/>
      <c r="T282" s="273"/>
      <c r="U282" s="273"/>
      <c r="V282" s="273"/>
      <c r="W282" s="273"/>
      <c r="X282" s="273"/>
      <c r="Y282" s="273"/>
      <c r="Z282" s="273"/>
      <c r="AA282" s="273"/>
      <c r="AB282" s="273"/>
      <c r="AC282" s="273"/>
      <c r="AD282" s="273"/>
      <c r="AE282" s="273"/>
      <c r="AF282" s="273"/>
      <c r="AG282" s="273"/>
      <c r="AH282" s="273"/>
      <c r="AI282" s="273"/>
      <c r="AJ282" s="273"/>
      <c r="AK282" s="274"/>
      <c r="AL282" s="274"/>
    </row>
    <row r="283" spans="1:38" s="275" customFormat="1" ht="30">
      <c r="A283" s="256"/>
      <c r="B283" s="805" t="str">
        <f>PLANILHA_SINTÉTICA!B320</f>
        <v>COMP 055</v>
      </c>
      <c r="C283" s="805" t="str">
        <f>PLANILHA_SINTÉTICA!C320</f>
        <v>ALVENARIA DE VEDACAO C/TIJOLO CERAMICO LAMINADO A VISTA C/e=15cm</v>
      </c>
      <c r="D283" s="805" t="str">
        <f>PLANILHA_SINTÉTICA!D320</f>
        <v>M2</v>
      </c>
      <c r="E283" s="805">
        <f>PLANILHA_SINTÉTICA!E320</f>
        <v>2</v>
      </c>
      <c r="F283" s="332">
        <f>PLANILHA_SINTÉTICA!H320</f>
        <v>242.79</v>
      </c>
      <c r="G283" s="332">
        <f>PLANILHA_SINTÉTICA!K320</f>
        <v>485.58</v>
      </c>
      <c r="H283" s="648">
        <f t="shared" si="16"/>
        <v>1606487.7251000002</v>
      </c>
      <c r="I283" s="824">
        <f t="shared" si="17"/>
        <v>2.9457790209406071E-4</v>
      </c>
      <c r="J283" s="824">
        <f t="shared" si="18"/>
        <v>0.97457840891267933</v>
      </c>
      <c r="K283" s="649" t="str">
        <f t="shared" si="19"/>
        <v>C</v>
      </c>
      <c r="L283" s="256" t="str">
        <f>PLANILHA_SINTÉTICA!A320</f>
        <v>9.1.46</v>
      </c>
      <c r="M283" s="273"/>
      <c r="N283" s="273"/>
      <c r="O283" s="273"/>
      <c r="P283" s="273"/>
      <c r="Q283" s="273"/>
      <c r="R283" s="273"/>
      <c r="S283" s="273"/>
      <c r="T283" s="273"/>
      <c r="U283" s="273"/>
      <c r="V283" s="273"/>
      <c r="W283" s="273"/>
      <c r="X283" s="273"/>
      <c r="Y283" s="273"/>
      <c r="Z283" s="273"/>
      <c r="AA283" s="273"/>
      <c r="AB283" s="273"/>
      <c r="AC283" s="273"/>
      <c r="AD283" s="273"/>
      <c r="AE283" s="273"/>
      <c r="AF283" s="273"/>
      <c r="AG283" s="273"/>
      <c r="AH283" s="273"/>
      <c r="AI283" s="273"/>
      <c r="AJ283" s="273"/>
      <c r="AK283" s="274"/>
      <c r="AL283" s="274"/>
    </row>
    <row r="284" spans="1:38" s="275" customFormat="1" ht="30">
      <c r="A284" s="256"/>
      <c r="B284" s="805" t="str">
        <f>PLANILHA_SINTÉTICA!B366</f>
        <v>COMP 055</v>
      </c>
      <c r="C284" s="805" t="str">
        <f>PLANILHA_SINTÉTICA!C366</f>
        <v>ALVENARIA DE VEDACAO C/TIJOLO CERAMICO LAMINADO A VISTA C/e=15cm</v>
      </c>
      <c r="D284" s="805" t="str">
        <f>PLANILHA_SINTÉTICA!D366</f>
        <v>M2</v>
      </c>
      <c r="E284" s="805">
        <f>PLANILHA_SINTÉTICA!E366</f>
        <v>2</v>
      </c>
      <c r="F284" s="332">
        <f>PLANILHA_SINTÉTICA!H366</f>
        <v>242.79</v>
      </c>
      <c r="G284" s="332">
        <f>PLANILHA_SINTÉTICA!K366</f>
        <v>485.58</v>
      </c>
      <c r="H284" s="648">
        <f t="shared" si="16"/>
        <v>1606973.3051000002</v>
      </c>
      <c r="I284" s="824">
        <f t="shared" si="17"/>
        <v>2.9457790209406071E-4</v>
      </c>
      <c r="J284" s="824">
        <f t="shared" si="18"/>
        <v>0.97487298681477341</v>
      </c>
      <c r="K284" s="649" t="str">
        <f t="shared" si="19"/>
        <v>C</v>
      </c>
      <c r="L284" s="256" t="str">
        <f>PLANILHA_SINTÉTICA!A366</f>
        <v>9.3.19</v>
      </c>
      <c r="M284" s="273"/>
      <c r="N284" s="273"/>
      <c r="O284" s="273"/>
      <c r="P284" s="273"/>
      <c r="Q284" s="273"/>
      <c r="R284" s="273"/>
      <c r="S284" s="273"/>
      <c r="T284" s="273"/>
      <c r="U284" s="273"/>
      <c r="V284" s="273"/>
      <c r="W284" s="273"/>
      <c r="X284" s="273"/>
      <c r="Y284" s="273"/>
      <c r="Z284" s="273"/>
      <c r="AA284" s="273"/>
      <c r="AB284" s="273"/>
      <c r="AC284" s="273"/>
      <c r="AD284" s="273"/>
      <c r="AE284" s="273"/>
      <c r="AF284" s="273"/>
      <c r="AG284" s="273"/>
      <c r="AH284" s="273"/>
      <c r="AI284" s="273"/>
      <c r="AJ284" s="273"/>
      <c r="AK284" s="274"/>
      <c r="AL284" s="274"/>
    </row>
    <row r="285" spans="1:38" s="275" customFormat="1" ht="30">
      <c r="A285" s="256"/>
      <c r="B285" s="805" t="str">
        <f>PLANILHA_SINTÉTICA!B392</f>
        <v>COMP 055</v>
      </c>
      <c r="C285" s="805" t="str">
        <f>PLANILHA_SINTÉTICA!C392</f>
        <v>ALVENARIA DE VEDACAO C/TIJOLO CERAMICO LAMINADO A VISTA C/e=15cm</v>
      </c>
      <c r="D285" s="805" t="str">
        <f>PLANILHA_SINTÉTICA!D392</f>
        <v>M2</v>
      </c>
      <c r="E285" s="805">
        <f>PLANILHA_SINTÉTICA!E392</f>
        <v>2</v>
      </c>
      <c r="F285" s="332">
        <f>PLANILHA_SINTÉTICA!H392</f>
        <v>242.79</v>
      </c>
      <c r="G285" s="332">
        <f>PLANILHA_SINTÉTICA!K392</f>
        <v>485.58</v>
      </c>
      <c r="H285" s="648">
        <f t="shared" si="16"/>
        <v>1607458.8851000003</v>
      </c>
      <c r="I285" s="824">
        <f t="shared" si="17"/>
        <v>2.9457790209406071E-4</v>
      </c>
      <c r="J285" s="824">
        <f t="shared" si="18"/>
        <v>0.9751675647168675</v>
      </c>
      <c r="K285" s="649" t="str">
        <f t="shared" si="19"/>
        <v>C</v>
      </c>
      <c r="L285" s="256" t="str">
        <f>PLANILHA_SINTÉTICA!A392</f>
        <v>9.4.22</v>
      </c>
      <c r="M285" s="273"/>
      <c r="N285" s="273"/>
      <c r="O285" s="273"/>
      <c r="P285" s="273"/>
      <c r="Q285" s="273"/>
      <c r="R285" s="273"/>
      <c r="S285" s="273"/>
      <c r="T285" s="273"/>
      <c r="U285" s="273"/>
      <c r="V285" s="273"/>
      <c r="W285" s="273"/>
      <c r="X285" s="273"/>
      <c r="Y285" s="273"/>
      <c r="Z285" s="273"/>
      <c r="AA285" s="273"/>
      <c r="AB285" s="273"/>
      <c r="AC285" s="273"/>
      <c r="AD285" s="273"/>
      <c r="AE285" s="273"/>
      <c r="AF285" s="273"/>
      <c r="AG285" s="273"/>
      <c r="AH285" s="273"/>
      <c r="AI285" s="273"/>
      <c r="AJ285" s="273"/>
      <c r="AK285" s="274"/>
      <c r="AL285" s="274"/>
    </row>
    <row r="286" spans="1:38" s="275" customFormat="1" ht="30">
      <c r="A286" s="256"/>
      <c r="B286" s="805" t="str">
        <f>PLANILHA_SINTÉTICA!B428</f>
        <v>COMP 055</v>
      </c>
      <c r="C286" s="805" t="str">
        <f>PLANILHA_SINTÉTICA!C428</f>
        <v>ALVENARIA DE VEDACAO C/TIJOLO CERAMICO LAMINADO A VISTA C/e=15cm</v>
      </c>
      <c r="D286" s="805" t="str">
        <f>PLANILHA_SINTÉTICA!D428</f>
        <v>M2</v>
      </c>
      <c r="E286" s="805">
        <f>PLANILHA_SINTÉTICA!E428</f>
        <v>2</v>
      </c>
      <c r="F286" s="332">
        <f>PLANILHA_SINTÉTICA!H428</f>
        <v>242.79</v>
      </c>
      <c r="G286" s="332">
        <f>PLANILHA_SINTÉTICA!K428</f>
        <v>485.58</v>
      </c>
      <c r="H286" s="648">
        <f t="shared" si="16"/>
        <v>1607944.4651000004</v>
      </c>
      <c r="I286" s="824">
        <f t="shared" si="17"/>
        <v>2.9457790209406071E-4</v>
      </c>
      <c r="J286" s="824">
        <f t="shared" si="18"/>
        <v>0.97546214261896158</v>
      </c>
      <c r="K286" s="649" t="str">
        <f t="shared" si="19"/>
        <v>C</v>
      </c>
      <c r="L286" s="256" t="str">
        <f>PLANILHA_SINTÉTICA!A428</f>
        <v>9.5.20</v>
      </c>
      <c r="M286" s="273"/>
      <c r="N286" s="273"/>
      <c r="O286" s="273"/>
      <c r="P286" s="273"/>
      <c r="Q286" s="273"/>
      <c r="R286" s="273"/>
      <c r="S286" s="273"/>
      <c r="T286" s="273"/>
      <c r="U286" s="273"/>
      <c r="V286" s="273"/>
      <c r="W286" s="273"/>
      <c r="X286" s="273"/>
      <c r="Y286" s="273"/>
      <c r="Z286" s="273"/>
      <c r="AA286" s="273"/>
      <c r="AB286" s="273"/>
      <c r="AC286" s="273"/>
      <c r="AD286" s="273"/>
      <c r="AE286" s="273"/>
      <c r="AF286" s="273"/>
      <c r="AG286" s="273"/>
      <c r="AH286" s="273"/>
      <c r="AI286" s="273"/>
      <c r="AJ286" s="273"/>
      <c r="AK286" s="274"/>
      <c r="AL286" s="274"/>
    </row>
    <row r="287" spans="1:38" s="275" customFormat="1" ht="30">
      <c r="A287" s="256"/>
      <c r="B287" s="805" t="str">
        <f>PLANILHA_SINTÉTICA!B456</f>
        <v>COMP 055</v>
      </c>
      <c r="C287" s="805" t="str">
        <f>PLANILHA_SINTÉTICA!C456</f>
        <v>ALVENARIA DE VEDACAO C/TIJOLO CERAMICO LAMINADO A VISTA C/e=15cm</v>
      </c>
      <c r="D287" s="805" t="str">
        <f>PLANILHA_SINTÉTICA!D456</f>
        <v>M2</v>
      </c>
      <c r="E287" s="805">
        <f>PLANILHA_SINTÉTICA!E456</f>
        <v>2</v>
      </c>
      <c r="F287" s="332">
        <f>PLANILHA_SINTÉTICA!H456</f>
        <v>242.79</v>
      </c>
      <c r="G287" s="332">
        <f>PLANILHA_SINTÉTICA!K456</f>
        <v>485.58</v>
      </c>
      <c r="H287" s="648">
        <f t="shared" si="16"/>
        <v>1608430.0451000005</v>
      </c>
      <c r="I287" s="824">
        <f t="shared" si="17"/>
        <v>2.9457790209406071E-4</v>
      </c>
      <c r="J287" s="824">
        <f t="shared" si="18"/>
        <v>0.97575672052105566</v>
      </c>
      <c r="K287" s="649" t="str">
        <f t="shared" si="19"/>
        <v>C</v>
      </c>
      <c r="L287" s="256" t="str">
        <f>PLANILHA_SINTÉTICA!A456</f>
        <v>9.6.15</v>
      </c>
      <c r="M287" s="273"/>
      <c r="N287" s="273"/>
      <c r="O287" s="273"/>
      <c r="P287" s="273"/>
      <c r="Q287" s="273"/>
      <c r="R287" s="273"/>
      <c r="S287" s="273"/>
      <c r="T287" s="273"/>
      <c r="U287" s="273"/>
      <c r="V287" s="273"/>
      <c r="W287" s="273"/>
      <c r="X287" s="273"/>
      <c r="Y287" s="273"/>
      <c r="Z287" s="273"/>
      <c r="AA287" s="273"/>
      <c r="AB287" s="273"/>
      <c r="AC287" s="273"/>
      <c r="AD287" s="273"/>
      <c r="AE287" s="273"/>
      <c r="AF287" s="273"/>
      <c r="AG287" s="273"/>
      <c r="AH287" s="273"/>
      <c r="AI287" s="273"/>
      <c r="AJ287" s="273"/>
      <c r="AK287" s="274"/>
      <c r="AL287" s="274"/>
    </row>
    <row r="288" spans="1:38" s="275" customFormat="1" ht="30">
      <c r="A288" s="256"/>
      <c r="B288" s="805" t="str">
        <f>PLANILHA_SINTÉTICA!B37</f>
        <v>COMP 008</v>
      </c>
      <c r="C288" s="805" t="str">
        <f>PLANILHA_SINTÉTICA!C37</f>
        <v>ALARME BANHEIRO PNE DEFICIENTE FÍSICO CONFORME NBR 9050 COM ACIONADOR</v>
      </c>
      <c r="D288" s="805" t="str">
        <f>PLANILHA_SINTÉTICA!D37</f>
        <v>UND.</v>
      </c>
      <c r="E288" s="805">
        <f>PLANILHA_SINTÉTICA!E37</f>
        <v>1</v>
      </c>
      <c r="F288" s="332">
        <f>PLANILHA_SINTÉTICA!H37</f>
        <v>468.72</v>
      </c>
      <c r="G288" s="332">
        <f>PLANILHA_SINTÉTICA!K37</f>
        <v>468.72</v>
      </c>
      <c r="H288" s="648">
        <f t="shared" si="16"/>
        <v>1608898.7651000004</v>
      </c>
      <c r="I288" s="824">
        <f t="shared" si="17"/>
        <v>2.8434975548731034E-4</v>
      </c>
      <c r="J288" s="824">
        <f t="shared" si="18"/>
        <v>0.97604107027654297</v>
      </c>
      <c r="K288" s="649" t="str">
        <f t="shared" si="19"/>
        <v>C</v>
      </c>
      <c r="L288" s="256" t="str">
        <f>PLANILHA_SINTÉTICA!A37</f>
        <v>3.15</v>
      </c>
      <c r="M288" s="273"/>
      <c r="N288" s="273"/>
      <c r="O288" s="273"/>
      <c r="P288" s="273"/>
      <c r="Q288" s="273"/>
      <c r="R288" s="273"/>
      <c r="S288" s="273"/>
      <c r="T288" s="273"/>
      <c r="U288" s="273"/>
      <c r="V288" s="273"/>
      <c r="W288" s="273"/>
      <c r="X288" s="273"/>
      <c r="Y288" s="273"/>
      <c r="Z288" s="273"/>
      <c r="AA288" s="273"/>
      <c r="AB288" s="273"/>
      <c r="AC288" s="273"/>
      <c r="AD288" s="273"/>
      <c r="AE288" s="273"/>
      <c r="AF288" s="273"/>
      <c r="AG288" s="273"/>
      <c r="AH288" s="273"/>
      <c r="AI288" s="273"/>
      <c r="AJ288" s="273"/>
      <c r="AK288" s="274"/>
      <c r="AL288" s="274"/>
    </row>
    <row r="289" spans="1:38" s="275" customFormat="1" ht="30">
      <c r="A289" s="256"/>
      <c r="B289" s="805" t="str">
        <f>PLANILHA_SINTÉTICA!B228</f>
        <v>COMP 029</v>
      </c>
      <c r="C289" s="805" t="str">
        <f>PLANILHA_SINTÉTICA!C228</f>
        <v xml:space="preserve">ANDAIME </v>
      </c>
      <c r="D289" s="805" t="str">
        <f>PLANILHA_SINTÉTICA!D228</f>
        <v xml:space="preserve">MXMES </v>
      </c>
      <c r="E289" s="805">
        <f>PLANILHA_SINTÉTICA!E228</f>
        <v>20</v>
      </c>
      <c r="F289" s="332">
        <f>PLANILHA_SINTÉTICA!H228</f>
        <v>23.13</v>
      </c>
      <c r="G289" s="332">
        <f>PLANILHA_SINTÉTICA!K228</f>
        <v>462.59999999999997</v>
      </c>
      <c r="H289" s="648">
        <f t="shared" si="16"/>
        <v>1609361.3651000005</v>
      </c>
      <c r="I289" s="824">
        <f t="shared" si="17"/>
        <v>2.8063704746635461E-4</v>
      </c>
      <c r="J289" s="824">
        <f t="shared" si="18"/>
        <v>0.97632170732400936</v>
      </c>
      <c r="K289" s="649" t="str">
        <f t="shared" si="19"/>
        <v>C</v>
      </c>
      <c r="L289" s="256" t="str">
        <f>PLANILHA_SINTÉTICA!A228</f>
        <v>7.22</v>
      </c>
      <c r="M289" s="273"/>
      <c r="N289" s="273"/>
      <c r="O289" s="273"/>
      <c r="P289" s="273"/>
      <c r="Q289" s="273"/>
      <c r="R289" s="273"/>
      <c r="S289" s="273"/>
      <c r="T289" s="273"/>
      <c r="U289" s="273"/>
      <c r="V289" s="273"/>
      <c r="W289" s="273"/>
      <c r="X289" s="273"/>
      <c r="Y289" s="273"/>
      <c r="Z289" s="273"/>
      <c r="AA289" s="273"/>
      <c r="AB289" s="273"/>
      <c r="AC289" s="273"/>
      <c r="AD289" s="273"/>
      <c r="AE289" s="273"/>
      <c r="AF289" s="273"/>
      <c r="AG289" s="273"/>
      <c r="AH289" s="273"/>
      <c r="AI289" s="273"/>
      <c r="AJ289" s="273"/>
      <c r="AK289" s="274"/>
      <c r="AL289" s="274"/>
    </row>
    <row r="290" spans="1:38" s="275" customFormat="1" ht="30">
      <c r="A290" s="256"/>
      <c r="B290" s="805" t="str">
        <f>PLANILHA_SINTÉTICA!B495</f>
        <v>COMP 029</v>
      </c>
      <c r="C290" s="805" t="str">
        <f>PLANILHA_SINTÉTICA!C495</f>
        <v xml:space="preserve">ANDAIME </v>
      </c>
      <c r="D290" s="805" t="str">
        <f>PLANILHA_SINTÉTICA!D495</f>
        <v xml:space="preserve">MXMES </v>
      </c>
      <c r="E290" s="805">
        <f>PLANILHA_SINTÉTICA!E495</f>
        <v>20</v>
      </c>
      <c r="F290" s="332">
        <f>PLANILHA_SINTÉTICA!H495</f>
        <v>23.13</v>
      </c>
      <c r="G290" s="332">
        <f>PLANILHA_SINTÉTICA!K495</f>
        <v>462.59999999999997</v>
      </c>
      <c r="H290" s="648">
        <f t="shared" si="16"/>
        <v>1609823.9651000006</v>
      </c>
      <c r="I290" s="824">
        <f t="shared" si="17"/>
        <v>2.8063704746635461E-4</v>
      </c>
      <c r="J290" s="824">
        <f t="shared" si="18"/>
        <v>0.97660234437147575</v>
      </c>
      <c r="K290" s="649" t="str">
        <f t="shared" si="19"/>
        <v>C</v>
      </c>
      <c r="L290" s="256" t="str">
        <f>PLANILHA_SINTÉTICA!A495</f>
        <v>11.2.5</v>
      </c>
      <c r="M290" s="273"/>
      <c r="N290" s="273"/>
      <c r="O290" s="273"/>
      <c r="P290" s="273"/>
      <c r="Q290" s="273"/>
      <c r="R290" s="273"/>
      <c r="S290" s="273"/>
      <c r="T290" s="273"/>
      <c r="U290" s="273"/>
      <c r="V290" s="273"/>
      <c r="W290" s="273"/>
      <c r="X290" s="273"/>
      <c r="Y290" s="273"/>
      <c r="Z290" s="273"/>
      <c r="AA290" s="273"/>
      <c r="AB290" s="273"/>
      <c r="AC290" s="273"/>
      <c r="AD290" s="273"/>
      <c r="AE290" s="273"/>
      <c r="AF290" s="273"/>
      <c r="AG290" s="273"/>
      <c r="AH290" s="273"/>
      <c r="AI290" s="273"/>
      <c r="AJ290" s="273"/>
      <c r="AK290" s="274"/>
      <c r="AL290" s="274"/>
    </row>
    <row r="291" spans="1:38" s="275" customFormat="1" ht="30">
      <c r="A291" s="256"/>
      <c r="B291" s="805" t="str">
        <f>PLANILHA_SINTÉTICA!B500</f>
        <v>COMP 029</v>
      </c>
      <c r="C291" s="805" t="str">
        <f>PLANILHA_SINTÉTICA!C500</f>
        <v xml:space="preserve">ANDAIME </v>
      </c>
      <c r="D291" s="805" t="str">
        <f>PLANILHA_SINTÉTICA!D500</f>
        <v xml:space="preserve">MXMES </v>
      </c>
      <c r="E291" s="805">
        <f>PLANILHA_SINTÉTICA!E500</f>
        <v>20</v>
      </c>
      <c r="F291" s="332">
        <f>PLANILHA_SINTÉTICA!H500</f>
        <v>23.13</v>
      </c>
      <c r="G291" s="332">
        <f>PLANILHA_SINTÉTICA!K500</f>
        <v>462.59999999999997</v>
      </c>
      <c r="H291" s="648">
        <f t="shared" si="16"/>
        <v>1610286.5651000007</v>
      </c>
      <c r="I291" s="824">
        <f t="shared" si="17"/>
        <v>2.8063704746635461E-4</v>
      </c>
      <c r="J291" s="824">
        <f t="shared" si="18"/>
        <v>0.97688298141894214</v>
      </c>
      <c r="K291" s="649" t="str">
        <f t="shared" si="19"/>
        <v>C</v>
      </c>
      <c r="L291" s="256" t="str">
        <f>PLANILHA_SINTÉTICA!A500</f>
        <v>11.3.4</v>
      </c>
      <c r="M291" s="273"/>
      <c r="N291" s="273"/>
      <c r="O291" s="273"/>
      <c r="P291" s="273"/>
      <c r="Q291" s="273"/>
      <c r="R291" s="273"/>
      <c r="S291" s="273"/>
      <c r="T291" s="273"/>
      <c r="U291" s="273"/>
      <c r="V291" s="273"/>
      <c r="W291" s="273"/>
      <c r="X291" s="273"/>
      <c r="Y291" s="273"/>
      <c r="Z291" s="273"/>
      <c r="AA291" s="273"/>
      <c r="AB291" s="273"/>
      <c r="AC291" s="273"/>
      <c r="AD291" s="273"/>
      <c r="AE291" s="273"/>
      <c r="AF291" s="273"/>
      <c r="AG291" s="273"/>
      <c r="AH291" s="273"/>
      <c r="AI291" s="273"/>
      <c r="AJ291" s="273"/>
      <c r="AK291" s="274"/>
      <c r="AL291" s="274"/>
    </row>
    <row r="292" spans="1:38" s="275" customFormat="1" ht="45">
      <c r="A292" s="256"/>
      <c r="B292" s="805">
        <f>PLANILHA_SINTÉTICA!B188</f>
        <v>91305</v>
      </c>
      <c r="C292" s="805" t="str">
        <f>PLANILHA_SINTÉTICA!C188</f>
        <v>FECHADURA DE EMBUTIR PARA PORTA DE BANHEIRO, COMPLETA, ACABAMENTO PADRÃO POPULAR, INCLUSO EXECUÇÃO DE FURO - FORNECIMENTO E INSTALAÇÃO. AF_12/2019</v>
      </c>
      <c r="D292" s="805" t="str">
        <f>PLANILHA_SINTÉTICA!D188</f>
        <v>UN</v>
      </c>
      <c r="E292" s="805">
        <f>PLANILHA_SINTÉTICA!E188</f>
        <v>4</v>
      </c>
      <c r="F292" s="332">
        <f>PLANILHA_SINTÉTICA!H188</f>
        <v>114.86</v>
      </c>
      <c r="G292" s="332">
        <f>PLANILHA_SINTÉTICA!K188</f>
        <v>459.44</v>
      </c>
      <c r="H292" s="648">
        <f t="shared" si="16"/>
        <v>1610746.0051000006</v>
      </c>
      <c r="I292" s="824">
        <f t="shared" si="17"/>
        <v>2.7872002829213571E-4</v>
      </c>
      <c r="J292" s="824">
        <f t="shared" si="18"/>
        <v>0.97716170144723424</v>
      </c>
      <c r="K292" s="649" t="str">
        <f t="shared" si="19"/>
        <v>C</v>
      </c>
      <c r="L292" s="256" t="str">
        <f>PLANILHA_SINTÉTICA!A188</f>
        <v>6.2.18</v>
      </c>
      <c r="M292" s="273"/>
      <c r="N292" s="273"/>
      <c r="O292" s="273"/>
      <c r="P292" s="273"/>
      <c r="Q292" s="273"/>
      <c r="R292" s="273"/>
      <c r="S292" s="273"/>
      <c r="T292" s="273"/>
      <c r="U292" s="273"/>
      <c r="V292" s="273"/>
      <c r="W292" s="273"/>
      <c r="X292" s="273"/>
      <c r="Y292" s="273"/>
      <c r="Z292" s="273"/>
      <c r="AA292" s="273"/>
      <c r="AB292" s="273"/>
      <c r="AC292" s="273"/>
      <c r="AD292" s="273"/>
      <c r="AE292" s="273"/>
      <c r="AF292" s="273"/>
      <c r="AG292" s="273"/>
      <c r="AH292" s="273"/>
      <c r="AI292" s="273"/>
      <c r="AJ292" s="273"/>
      <c r="AK292" s="274"/>
      <c r="AL292" s="274"/>
    </row>
    <row r="293" spans="1:38" s="275" customFormat="1" ht="45">
      <c r="A293" s="256"/>
      <c r="B293" s="805" t="str">
        <f>PLANILHA_SINTÉTICA!B470</f>
        <v>AUX0942</v>
      </c>
      <c r="C293" s="805" t="str">
        <f>PLANILHA_SINTÉTICA!C470</f>
        <v>LUMINÁRIA DE EMERGÊNCIA, DE SOBREPOR, TIPO BALIZAMENTO COM BLOCO AUTÔNOMO, COM AUTONOMIA DE 3H, MODELO LLE 1106-1DFB, DA KBR OU SIMILAR - FORNEC. E INST.</v>
      </c>
      <c r="D293" s="805" t="str">
        <f>PLANILHA_SINTÉTICA!D470</f>
        <v>UN</v>
      </c>
      <c r="E293" s="805">
        <f>PLANILHA_SINTÉTICA!E470</f>
        <v>2</v>
      </c>
      <c r="F293" s="332">
        <f>PLANILHA_SINTÉTICA!H470</f>
        <v>224.31</v>
      </c>
      <c r="G293" s="332">
        <f>PLANILHA_SINTÉTICA!K470</f>
        <v>448.62</v>
      </c>
      <c r="H293" s="648">
        <f t="shared" si="16"/>
        <v>1611194.6251000008</v>
      </c>
      <c r="I293" s="824">
        <f t="shared" si="17"/>
        <v>2.721560575753481E-4</v>
      </c>
      <c r="J293" s="824">
        <f t="shared" si="18"/>
        <v>0.9774338575048096</v>
      </c>
      <c r="K293" s="649" t="str">
        <f t="shared" si="19"/>
        <v>C</v>
      </c>
      <c r="L293" s="256" t="str">
        <f>PLANILHA_SINTÉTICA!A470</f>
        <v>10.5</v>
      </c>
      <c r="M293" s="273"/>
      <c r="N293" s="273"/>
      <c r="O293" s="273"/>
      <c r="P293" s="273"/>
      <c r="Q293" s="273"/>
      <c r="R293" s="273"/>
      <c r="S293" s="273"/>
      <c r="T293" s="273"/>
      <c r="U293" s="273"/>
      <c r="V293" s="273"/>
      <c r="W293" s="273"/>
      <c r="X293" s="273"/>
      <c r="Y293" s="273"/>
      <c r="Z293" s="273"/>
      <c r="AA293" s="273"/>
      <c r="AB293" s="273"/>
      <c r="AC293" s="273"/>
      <c r="AD293" s="273"/>
      <c r="AE293" s="273"/>
      <c r="AF293" s="273"/>
      <c r="AG293" s="273"/>
      <c r="AH293" s="273"/>
      <c r="AI293" s="273"/>
      <c r="AJ293" s="273"/>
      <c r="AK293" s="274"/>
      <c r="AL293" s="274"/>
    </row>
    <row r="294" spans="1:38" s="275" customFormat="1" ht="45">
      <c r="A294" s="256"/>
      <c r="B294" s="805">
        <f>PLANILHA_SINTÉTICA!B48</f>
        <v>87249</v>
      </c>
      <c r="C294" s="805" t="str">
        <f>PLANILHA_SINTÉTICA!C48</f>
        <v>REVESTIMENTO CERÂMICO PARA PISO COM PLACAS TIPO ESMALTADA EXTRA DE DIMENSÕES 45X45 CM APLICADA EM AMBIENTES DE ÁREA MENOR QUE 5 M2. AF_06/2014</v>
      </c>
      <c r="D294" s="805" t="str">
        <f>PLANILHA_SINTÉTICA!D48</f>
        <v>M2</v>
      </c>
      <c r="E294" s="805">
        <f>PLANILHA_SINTÉTICA!E48</f>
        <v>6.5</v>
      </c>
      <c r="F294" s="332">
        <f>PLANILHA_SINTÉTICA!H48</f>
        <v>67.510000000000005</v>
      </c>
      <c r="G294" s="332">
        <f>PLANILHA_SINTÉTICA!K48</f>
        <v>438.81500000000005</v>
      </c>
      <c r="H294" s="648">
        <f t="shared" si="16"/>
        <v>1611633.4401000007</v>
      </c>
      <c r="I294" s="824">
        <f t="shared" si="17"/>
        <v>2.6620783827053271E-4</v>
      </c>
      <c r="J294" s="824">
        <f t="shared" si="18"/>
        <v>0.97770006534308018</v>
      </c>
      <c r="K294" s="649" t="str">
        <f t="shared" si="19"/>
        <v>C</v>
      </c>
      <c r="L294" s="256" t="str">
        <f>PLANILHA_SINTÉTICA!A48</f>
        <v>3.27</v>
      </c>
      <c r="M294" s="273"/>
      <c r="N294" s="273"/>
      <c r="O294" s="273"/>
      <c r="P294" s="273"/>
      <c r="Q294" s="273"/>
      <c r="R294" s="273"/>
      <c r="S294" s="273"/>
      <c r="T294" s="273"/>
      <c r="U294" s="273"/>
      <c r="V294" s="273"/>
      <c r="W294" s="273"/>
      <c r="X294" s="273"/>
      <c r="Y294" s="273"/>
      <c r="Z294" s="273"/>
      <c r="AA294" s="273"/>
      <c r="AB294" s="273"/>
      <c r="AC294" s="273"/>
      <c r="AD294" s="273"/>
      <c r="AE294" s="273"/>
      <c r="AF294" s="273"/>
      <c r="AG294" s="273"/>
      <c r="AH294" s="273"/>
      <c r="AI294" s="273"/>
      <c r="AJ294" s="273"/>
      <c r="AK294" s="274"/>
      <c r="AL294" s="274"/>
    </row>
    <row r="295" spans="1:38" s="275" customFormat="1" ht="30">
      <c r="A295" s="256"/>
      <c r="B295" s="805" t="str">
        <f>PLANILHA_SINTÉTICA!B43</f>
        <v>COMP 013</v>
      </c>
      <c r="C295" s="805" t="str">
        <f>PLANILHA_SINTÉTICA!C43</f>
        <v>BARRA DE APOIO AÇO INOX TIPO C 25X25X25 CM, INSTALADA UMA EM CADA LATERAL DO LAVATÓRIO - FORNEC. E INST.</v>
      </c>
      <c r="D295" s="805" t="str">
        <f>PLANILHA_SINTÉTICA!D43</f>
        <v>CJ</v>
      </c>
      <c r="E295" s="805">
        <f>PLANILHA_SINTÉTICA!E43</f>
        <v>2</v>
      </c>
      <c r="F295" s="332">
        <f>PLANILHA_SINTÉTICA!H43</f>
        <v>217.85000000000002</v>
      </c>
      <c r="G295" s="332">
        <f>PLANILHA_SINTÉTICA!K43</f>
        <v>435.70000000000005</v>
      </c>
      <c r="H295" s="648">
        <f t="shared" si="16"/>
        <v>1612069.1401000007</v>
      </c>
      <c r="I295" s="824">
        <f t="shared" si="17"/>
        <v>2.6431811841999726E-4</v>
      </c>
      <c r="J295" s="824">
        <f t="shared" si="18"/>
        <v>0.97796438346150016</v>
      </c>
      <c r="K295" s="649" t="str">
        <f t="shared" si="19"/>
        <v>C</v>
      </c>
      <c r="L295" s="256" t="str">
        <f>PLANILHA_SINTÉTICA!A43</f>
        <v>3.22</v>
      </c>
      <c r="M295" s="273"/>
      <c r="N295" s="273"/>
      <c r="O295" s="273"/>
      <c r="P295" s="273"/>
      <c r="Q295" s="273"/>
      <c r="R295" s="273"/>
      <c r="S295" s="273"/>
      <c r="T295" s="273"/>
      <c r="U295" s="273"/>
      <c r="V295" s="273"/>
      <c r="W295" s="273"/>
      <c r="X295" s="273"/>
      <c r="Y295" s="273"/>
      <c r="Z295" s="273"/>
      <c r="AA295" s="273"/>
      <c r="AB295" s="273"/>
      <c r="AC295" s="273"/>
      <c r="AD295" s="273"/>
      <c r="AE295" s="273"/>
      <c r="AF295" s="273"/>
      <c r="AG295" s="273"/>
      <c r="AH295" s="273"/>
      <c r="AI295" s="273"/>
      <c r="AJ295" s="273"/>
      <c r="AK295" s="274"/>
      <c r="AL295" s="274"/>
    </row>
    <row r="296" spans="1:38" s="275" customFormat="1" ht="30">
      <c r="A296" s="256"/>
      <c r="B296" s="805">
        <f>PLANILHA_SINTÉTICA!B401</f>
        <v>91953</v>
      </c>
      <c r="C296" s="805" t="str">
        <f>PLANILHA_SINTÉTICA!C401</f>
        <v>INTERRUPTOR SIMPLES (1 MÓDULO), 10A/250V, INCLUINDO SUPORTE E PLACA - FORNECIMENTO E INSTALAÇÃO. AF_12/2015</v>
      </c>
      <c r="D296" s="805" t="str">
        <f>PLANILHA_SINTÉTICA!D401</f>
        <v>UN</v>
      </c>
      <c r="E296" s="805">
        <f>PLANILHA_SINTÉTICA!E401</f>
        <v>15</v>
      </c>
      <c r="F296" s="332">
        <f>PLANILHA_SINTÉTICA!H401</f>
        <v>28.93</v>
      </c>
      <c r="G296" s="332">
        <f>PLANILHA_SINTÉTICA!K401</f>
        <v>433.95</v>
      </c>
      <c r="H296" s="648">
        <f t="shared" si="16"/>
        <v>1612503.0901000006</v>
      </c>
      <c r="I296" s="824">
        <f t="shared" si="17"/>
        <v>2.6325647805452789E-4</v>
      </c>
      <c r="J296" s="824">
        <f t="shared" si="18"/>
        <v>0.97822763993955464</v>
      </c>
      <c r="K296" s="649" t="str">
        <f t="shared" si="19"/>
        <v>C</v>
      </c>
      <c r="L296" s="256" t="str">
        <f>PLANILHA_SINTÉTICA!A401</f>
        <v>9.4.31</v>
      </c>
      <c r="M296" s="273"/>
      <c r="N296" s="273"/>
      <c r="O296" s="273"/>
      <c r="P296" s="273"/>
      <c r="Q296" s="273"/>
      <c r="R296" s="273"/>
      <c r="S296" s="273"/>
      <c r="T296" s="273"/>
      <c r="U296" s="273"/>
      <c r="V296" s="273"/>
      <c r="W296" s="273"/>
      <c r="X296" s="273"/>
      <c r="Y296" s="273"/>
      <c r="Z296" s="273"/>
      <c r="AA296" s="273"/>
      <c r="AB296" s="273"/>
      <c r="AC296" s="273"/>
      <c r="AD296" s="273"/>
      <c r="AE296" s="273"/>
      <c r="AF296" s="273"/>
      <c r="AG296" s="273"/>
      <c r="AH296" s="273"/>
      <c r="AI296" s="273"/>
      <c r="AJ296" s="273"/>
      <c r="AK296" s="274"/>
      <c r="AL296" s="274"/>
    </row>
    <row r="297" spans="1:38" s="275" customFormat="1" ht="30">
      <c r="A297" s="256"/>
      <c r="B297" s="805" t="str">
        <f>PLANILHA_SINTÉTICA!B93</f>
        <v>COMP 093</v>
      </c>
      <c r="C297" s="805" t="str">
        <f>PLANILHA_SINTÉTICA!C93</f>
        <v>PERSIANA ROLÔ SOLAR SCREEN 3% 1,40X1,30M COM BANDÔ - FORNECIMENTO E INSTALAÇÃO</v>
      </c>
      <c r="D297" s="805" t="str">
        <f>PLANILHA_SINTÉTICA!D93</f>
        <v>UN</v>
      </c>
      <c r="E297" s="805">
        <f>PLANILHA_SINTÉTICA!E93</f>
        <v>1</v>
      </c>
      <c r="F297" s="332">
        <f>PLANILHA_SINTÉTICA!H93</f>
        <v>433.6</v>
      </c>
      <c r="G297" s="332">
        <f>PLANILHA_SINTÉTICA!K93</f>
        <v>433.6</v>
      </c>
      <c r="H297" s="648">
        <f t="shared" si="16"/>
        <v>1612936.6901000007</v>
      </c>
      <c r="I297" s="824">
        <f t="shared" si="17"/>
        <v>2.6304414998143405E-4</v>
      </c>
      <c r="J297" s="824">
        <f t="shared" si="18"/>
        <v>0.9784906840895361</v>
      </c>
      <c r="K297" s="649" t="str">
        <f t="shared" si="19"/>
        <v>C</v>
      </c>
      <c r="L297" s="256" t="str">
        <f>PLANILHA_SINTÉTICA!A93</f>
        <v>4.1.29</v>
      </c>
      <c r="M297" s="273"/>
      <c r="N297" s="273"/>
      <c r="O297" s="273"/>
      <c r="P297" s="273"/>
      <c r="Q297" s="273"/>
      <c r="R297" s="273"/>
      <c r="S297" s="273"/>
      <c r="T297" s="273"/>
      <c r="U297" s="273"/>
      <c r="V297" s="273"/>
      <c r="W297" s="273"/>
      <c r="X297" s="273"/>
      <c r="Y297" s="273"/>
      <c r="Z297" s="273"/>
      <c r="AA297" s="273"/>
      <c r="AB297" s="273"/>
      <c r="AC297" s="273"/>
      <c r="AD297" s="273"/>
      <c r="AE297" s="273"/>
      <c r="AF297" s="273"/>
      <c r="AG297" s="273"/>
      <c r="AH297" s="273"/>
      <c r="AI297" s="273"/>
      <c r="AJ297" s="273"/>
      <c r="AK297" s="274"/>
      <c r="AL297" s="274"/>
    </row>
    <row r="298" spans="1:38" s="275" customFormat="1" ht="45">
      <c r="A298" s="256"/>
      <c r="B298" s="805">
        <f>PLANILHA_SINTÉTICA!B53</f>
        <v>91012</v>
      </c>
      <c r="C298" s="805" t="str">
        <f>PLANILHA_SINTÉTICA!C53</f>
        <v>PORTA DE MADEIRA PARA VERNIZ, SEMI-OCA (LEVE OU MÉDIA), 90X210CM, ESPESSURA DE 3,5CM, INCLUSO DOBRADIÇAS - FORNECIMENTO E INSTALAÇÃO. AF_12/2019</v>
      </c>
      <c r="D298" s="805" t="str">
        <f>PLANILHA_SINTÉTICA!D53</f>
        <v>UN</v>
      </c>
      <c r="E298" s="805">
        <f>PLANILHA_SINTÉTICA!E53</f>
        <v>1</v>
      </c>
      <c r="F298" s="332">
        <f>PLANILHA_SINTÉTICA!H53</f>
        <v>431.13</v>
      </c>
      <c r="G298" s="332">
        <f>PLANILHA_SINTÉTICA!K53</f>
        <v>431.13</v>
      </c>
      <c r="H298" s="648">
        <f t="shared" si="16"/>
        <v>1613367.8201000006</v>
      </c>
      <c r="I298" s="824">
        <f t="shared" si="17"/>
        <v>2.6154572043702868E-4</v>
      </c>
      <c r="J298" s="824">
        <f t="shared" si="18"/>
        <v>0.97875222980997312</v>
      </c>
      <c r="K298" s="649" t="str">
        <f t="shared" si="19"/>
        <v>C</v>
      </c>
      <c r="L298" s="256" t="str">
        <f>PLANILHA_SINTÉTICA!A53</f>
        <v>3.32</v>
      </c>
      <c r="M298" s="273"/>
      <c r="N298" s="273"/>
      <c r="O298" s="273"/>
      <c r="P298" s="273"/>
      <c r="Q298" s="273"/>
      <c r="R298" s="273"/>
      <c r="S298" s="273"/>
      <c r="T298" s="273"/>
      <c r="U298" s="273"/>
      <c r="V298" s="273"/>
      <c r="W298" s="273"/>
      <c r="X298" s="273"/>
      <c r="Y298" s="273"/>
      <c r="Z298" s="273"/>
      <c r="AA298" s="273"/>
      <c r="AB298" s="273"/>
      <c r="AC298" s="273"/>
      <c r="AD298" s="273"/>
      <c r="AE298" s="273"/>
      <c r="AF298" s="273"/>
      <c r="AG298" s="273"/>
      <c r="AH298" s="273"/>
      <c r="AI298" s="273"/>
      <c r="AJ298" s="273"/>
      <c r="AK298" s="274"/>
      <c r="AL298" s="274"/>
    </row>
    <row r="299" spans="1:38" s="275" customFormat="1" ht="30">
      <c r="A299" s="256"/>
      <c r="B299" s="805" t="str">
        <f>PLANILHA_SINTÉTICA!B474</f>
        <v>AUX1023</v>
      </c>
      <c r="C299" s="805" t="str">
        <f>PLANILHA_SINTÉTICA!C474</f>
        <v>CENTRAL DE ALARME E DETECÇÃO DE INCÊNDIO, CAPACIDADE: 2 BATERIAS, 8 LAÇOS, COM 2 LINHAS</v>
      </c>
      <c r="D299" s="805" t="str">
        <f>PLANILHA_SINTÉTICA!D474</f>
        <v xml:space="preserve">UN </v>
      </c>
      <c r="E299" s="805">
        <f>PLANILHA_SINTÉTICA!E474</f>
        <v>1</v>
      </c>
      <c r="F299" s="332">
        <f>PLANILHA_SINTÉTICA!H474</f>
        <v>425.85</v>
      </c>
      <c r="G299" s="332">
        <f>PLANILHA_SINTÉTICA!K474</f>
        <v>425.85</v>
      </c>
      <c r="H299" s="648">
        <f t="shared" si="16"/>
        <v>1613793.6701000007</v>
      </c>
      <c r="I299" s="824">
        <f t="shared" si="17"/>
        <v>2.5834259979149832E-4</v>
      </c>
      <c r="J299" s="824">
        <f t="shared" si="18"/>
        <v>0.97901057240976463</v>
      </c>
      <c r="K299" s="649" t="str">
        <f t="shared" si="19"/>
        <v>C</v>
      </c>
      <c r="L299" s="256" t="str">
        <f>PLANILHA_SINTÉTICA!A474</f>
        <v>10.9</v>
      </c>
      <c r="M299" s="273"/>
      <c r="N299" s="273"/>
      <c r="O299" s="273"/>
      <c r="P299" s="273"/>
      <c r="Q299" s="273"/>
      <c r="R299" s="273"/>
      <c r="S299" s="273"/>
      <c r="T299" s="273"/>
      <c r="U299" s="273"/>
      <c r="V299" s="273"/>
      <c r="W299" s="273"/>
      <c r="X299" s="273"/>
      <c r="Y299" s="273"/>
      <c r="Z299" s="273"/>
      <c r="AA299" s="273"/>
      <c r="AB299" s="273"/>
      <c r="AC299" s="273"/>
      <c r="AD299" s="273"/>
      <c r="AE299" s="273"/>
      <c r="AF299" s="273"/>
      <c r="AG299" s="273"/>
      <c r="AH299" s="273"/>
      <c r="AI299" s="273"/>
      <c r="AJ299" s="273"/>
      <c r="AK299" s="274"/>
      <c r="AL299" s="274"/>
    </row>
    <row r="300" spans="1:38" s="275" customFormat="1" ht="30">
      <c r="A300" s="256"/>
      <c r="B300" s="805" t="str">
        <f>PLANILHA_SINTÉTICA!B473</f>
        <v>AUX1546</v>
      </c>
      <c r="C300" s="805" t="str">
        <f>PLANILHA_SINTÉTICA!C473</f>
        <v>SIRENE AUDIO-VISUAL 120DB PARA ALARME DE INCÊNDIO, ENDEREÇÁVEL - FORNEC. E INST.</v>
      </c>
      <c r="D300" s="805" t="str">
        <f>PLANILHA_SINTÉTICA!D473</f>
        <v>UN</v>
      </c>
      <c r="E300" s="805">
        <f>PLANILHA_SINTÉTICA!E473</f>
        <v>2</v>
      </c>
      <c r="F300" s="332">
        <f>PLANILHA_SINTÉTICA!H473</f>
        <v>212.39</v>
      </c>
      <c r="G300" s="332">
        <f>PLANILHA_SINTÉTICA!K473</f>
        <v>424.78</v>
      </c>
      <c r="H300" s="648">
        <f t="shared" si="16"/>
        <v>1614218.4501000007</v>
      </c>
      <c r="I300" s="824">
        <f t="shared" si="17"/>
        <v>2.5769348253946848E-4</v>
      </c>
      <c r="J300" s="824">
        <f t="shared" si="18"/>
        <v>0.97926826589230409</v>
      </c>
      <c r="K300" s="649" t="str">
        <f t="shared" si="19"/>
        <v>C</v>
      </c>
      <c r="L300" s="256" t="str">
        <f>PLANILHA_SINTÉTICA!A473</f>
        <v>10.8</v>
      </c>
      <c r="M300" s="273"/>
      <c r="N300" s="273"/>
      <c r="O300" s="273"/>
      <c r="P300" s="273"/>
      <c r="Q300" s="273"/>
      <c r="R300" s="273"/>
      <c r="S300" s="273"/>
      <c r="T300" s="273"/>
      <c r="U300" s="273"/>
      <c r="V300" s="273"/>
      <c r="W300" s="273"/>
      <c r="X300" s="273"/>
      <c r="Y300" s="273"/>
      <c r="Z300" s="273"/>
      <c r="AA300" s="273"/>
      <c r="AB300" s="273"/>
      <c r="AC300" s="273"/>
      <c r="AD300" s="273"/>
      <c r="AE300" s="273"/>
      <c r="AF300" s="273"/>
      <c r="AG300" s="273"/>
      <c r="AH300" s="273"/>
      <c r="AI300" s="273"/>
      <c r="AJ300" s="273"/>
      <c r="AK300" s="274"/>
      <c r="AL300" s="274"/>
    </row>
    <row r="301" spans="1:38" s="275" customFormat="1" ht="30">
      <c r="A301" s="256"/>
      <c r="B301" s="805">
        <f>PLANILHA_SINTÉTICA!B65</f>
        <v>97638</v>
      </c>
      <c r="C301" s="805" t="str">
        <f>PLANILHA_SINTÉTICA!C65</f>
        <v>REMOÇÃO DE CHAPAS E PERFIS DE DRYWALL, DE FORMA MANUAL, SEM REAPROVEITAMENTO. AF_12/2017</v>
      </c>
      <c r="D301" s="805" t="str">
        <f>PLANILHA_SINTÉTICA!D65</f>
        <v>M2</v>
      </c>
      <c r="E301" s="805">
        <f>PLANILHA_SINTÉTICA!E65</f>
        <v>50.4</v>
      </c>
      <c r="F301" s="332">
        <f>PLANILHA_SINTÉTICA!H65</f>
        <v>8.41</v>
      </c>
      <c r="G301" s="332">
        <f>PLANILHA_SINTÉTICA!K65</f>
        <v>423.86399999999998</v>
      </c>
      <c r="H301" s="648">
        <f t="shared" si="16"/>
        <v>1614642.3141000008</v>
      </c>
      <c r="I301" s="824">
        <f t="shared" si="17"/>
        <v>2.5713778963959997E-4</v>
      </c>
      <c r="J301" s="824">
        <f t="shared" si="18"/>
        <v>0.97952540368194374</v>
      </c>
      <c r="K301" s="649" t="str">
        <f t="shared" si="19"/>
        <v>C</v>
      </c>
      <c r="L301" s="256" t="str">
        <f>PLANILHA_SINTÉTICA!A65</f>
        <v>4.1.1</v>
      </c>
      <c r="M301" s="273"/>
      <c r="N301" s="273"/>
      <c r="O301" s="273"/>
      <c r="P301" s="273"/>
      <c r="Q301" s="273"/>
      <c r="R301" s="273"/>
      <c r="S301" s="273"/>
      <c r="T301" s="273"/>
      <c r="U301" s="273"/>
      <c r="V301" s="273"/>
      <c r="W301" s="273"/>
      <c r="X301" s="273"/>
      <c r="Y301" s="273"/>
      <c r="Z301" s="273"/>
      <c r="AA301" s="273"/>
      <c r="AB301" s="273"/>
      <c r="AC301" s="273"/>
      <c r="AD301" s="273"/>
      <c r="AE301" s="273"/>
      <c r="AF301" s="273"/>
      <c r="AG301" s="273"/>
      <c r="AH301" s="273"/>
      <c r="AI301" s="273"/>
      <c r="AJ301" s="273"/>
      <c r="AK301" s="274"/>
      <c r="AL301" s="274"/>
    </row>
    <row r="302" spans="1:38" s="275" customFormat="1" ht="30">
      <c r="A302" s="256"/>
      <c r="B302" s="805">
        <f>PLANILHA_SINTÉTICA!B542</f>
        <v>98526</v>
      </c>
      <c r="C302" s="805" t="str">
        <f>PLANILHA_SINTÉTICA!C542</f>
        <v>REMOÇÃO DE RAÍZES REMANESCENTES DE TRONCO DE ÁRVORE COM DIÂMETRO MAIOR OU IGUAL A 0,20 M E MENOR QUE 0,40 M.AF_05/2018</v>
      </c>
      <c r="D302" s="805" t="str">
        <f>PLANILHA_SINTÉTICA!D542</f>
        <v>UN</v>
      </c>
      <c r="E302" s="805">
        <f>PLANILHA_SINTÉTICA!E542</f>
        <v>5</v>
      </c>
      <c r="F302" s="332">
        <f>PLANILHA_SINTÉTICA!H542</f>
        <v>84.12</v>
      </c>
      <c r="G302" s="332">
        <f>PLANILHA_SINTÉTICA!K542</f>
        <v>420.6</v>
      </c>
      <c r="H302" s="648">
        <f t="shared" si="16"/>
        <v>1615062.9141000009</v>
      </c>
      <c r="I302" s="824">
        <f t="shared" si="17"/>
        <v>2.551576786950903E-4</v>
      </c>
      <c r="J302" s="824">
        <f t="shared" si="18"/>
        <v>0.97978056136063885</v>
      </c>
      <c r="K302" s="649" t="str">
        <f t="shared" si="19"/>
        <v>C</v>
      </c>
      <c r="L302" s="256" t="str">
        <f>PLANILHA_SINTÉTICA!A542</f>
        <v>14.4</v>
      </c>
      <c r="M302" s="273"/>
      <c r="N302" s="273"/>
      <c r="O302" s="273"/>
      <c r="P302" s="273"/>
      <c r="Q302" s="273"/>
      <c r="R302" s="273"/>
      <c r="S302" s="273"/>
      <c r="T302" s="273"/>
      <c r="U302" s="273"/>
      <c r="V302" s="273"/>
      <c r="W302" s="273"/>
      <c r="X302" s="273"/>
      <c r="Y302" s="273"/>
      <c r="Z302" s="273"/>
      <c r="AA302" s="273"/>
      <c r="AB302" s="273"/>
      <c r="AC302" s="273"/>
      <c r="AD302" s="273"/>
      <c r="AE302" s="273"/>
      <c r="AF302" s="273"/>
      <c r="AG302" s="273"/>
      <c r="AH302" s="273"/>
      <c r="AI302" s="273"/>
      <c r="AJ302" s="273"/>
      <c r="AK302" s="274"/>
      <c r="AL302" s="274"/>
    </row>
    <row r="303" spans="1:38" s="275" customFormat="1" ht="30">
      <c r="A303" s="256"/>
      <c r="B303" s="805" t="str">
        <f>PLANILHA_SINTÉTICA!B480</f>
        <v>AUX1687</v>
      </c>
      <c r="C303" s="805" t="str">
        <f>PLANILHA_SINTÉTICA!C480</f>
        <v>EXTINTOR DE PÓ QUÍMICO ABC, CAPACIDADE 6KG, ALCANCE MÉDIO DO JATO 5M, TEMPO DE DESCARGA 12S, NBR 9443, 9444, 10721 - FORNEC. E INST.</v>
      </c>
      <c r="D303" s="805" t="str">
        <f>PLANILHA_SINTÉTICA!D480</f>
        <v>UN</v>
      </c>
      <c r="E303" s="805">
        <f>PLANILHA_SINTÉTICA!E480</f>
        <v>2</v>
      </c>
      <c r="F303" s="332">
        <f>PLANILHA_SINTÉTICA!H480</f>
        <v>205.07</v>
      </c>
      <c r="G303" s="332">
        <f>PLANILHA_SINTÉTICA!K480</f>
        <v>410.14</v>
      </c>
      <c r="H303" s="648">
        <f t="shared" si="16"/>
        <v>1615473.0541000008</v>
      </c>
      <c r="I303" s="824">
        <f t="shared" si="17"/>
        <v>2.4881210256777063E-4</v>
      </c>
      <c r="J303" s="824">
        <f t="shared" si="18"/>
        <v>0.98002937346320662</v>
      </c>
      <c r="K303" s="649" t="str">
        <f t="shared" si="19"/>
        <v>C</v>
      </c>
      <c r="L303" s="256" t="str">
        <f>PLANILHA_SINTÉTICA!A480</f>
        <v>10.15</v>
      </c>
      <c r="M303" s="273"/>
      <c r="N303" s="273"/>
      <c r="O303" s="273"/>
      <c r="P303" s="273"/>
      <c r="Q303" s="273"/>
      <c r="R303" s="273"/>
      <c r="S303" s="273"/>
      <c r="T303" s="273"/>
      <c r="U303" s="273"/>
      <c r="V303" s="273"/>
      <c r="W303" s="273"/>
      <c r="X303" s="273"/>
      <c r="Y303" s="273"/>
      <c r="Z303" s="273"/>
      <c r="AA303" s="273"/>
      <c r="AB303" s="273"/>
      <c r="AC303" s="273"/>
      <c r="AD303" s="273"/>
      <c r="AE303" s="273"/>
      <c r="AF303" s="273"/>
      <c r="AG303" s="273"/>
      <c r="AH303" s="273"/>
      <c r="AI303" s="273"/>
      <c r="AJ303" s="273"/>
      <c r="AK303" s="274"/>
      <c r="AL303" s="274"/>
    </row>
    <row r="304" spans="1:38" s="275" customFormat="1" ht="30">
      <c r="A304" s="256"/>
      <c r="B304" s="805" t="str">
        <f>PLANILHA_SINTÉTICA!B80</f>
        <v>COMP 057</v>
      </c>
      <c r="C304" s="805" t="str">
        <f>PLANILHA_SINTÉTICA!C80</f>
        <v>REMOÇÃO DE FORROS DE DRYWALL, PVC E FIBROMINERAL, DE FORMA MANUAL, COM REAPROVEITAMENTO.</v>
      </c>
      <c r="D304" s="805" t="str">
        <f>PLANILHA_SINTÉTICA!D80</f>
        <v>M2</v>
      </c>
      <c r="E304" s="805">
        <f>PLANILHA_SINTÉTICA!E80</f>
        <v>56</v>
      </c>
      <c r="F304" s="332">
        <f>PLANILHA_SINTÉTICA!H80</f>
        <v>7.31</v>
      </c>
      <c r="G304" s="332">
        <f>PLANILHA_SINTÉTICA!K80</f>
        <v>409.35999999999996</v>
      </c>
      <c r="H304" s="648">
        <f t="shared" si="16"/>
        <v>1615882.4141000009</v>
      </c>
      <c r="I304" s="824">
        <f t="shared" si="17"/>
        <v>2.4833891429058998E-4</v>
      </c>
      <c r="J304" s="824">
        <f t="shared" si="18"/>
        <v>0.98027771237749717</v>
      </c>
      <c r="K304" s="649" t="str">
        <f t="shared" si="19"/>
        <v>C</v>
      </c>
      <c r="L304" s="256" t="str">
        <f>PLANILHA_SINTÉTICA!A80</f>
        <v>4.1.16</v>
      </c>
      <c r="M304" s="273"/>
      <c r="N304" s="273"/>
      <c r="O304" s="273"/>
      <c r="P304" s="273"/>
      <c r="Q304" s="273"/>
      <c r="R304" s="273"/>
      <c r="S304" s="273"/>
      <c r="T304" s="273"/>
      <c r="U304" s="273"/>
      <c r="V304" s="273"/>
      <c r="W304" s="273"/>
      <c r="X304" s="273"/>
      <c r="Y304" s="273"/>
      <c r="Z304" s="273"/>
      <c r="AA304" s="273"/>
      <c r="AB304" s="273"/>
      <c r="AC304" s="273"/>
      <c r="AD304" s="273"/>
      <c r="AE304" s="273"/>
      <c r="AF304" s="273"/>
      <c r="AG304" s="273"/>
      <c r="AH304" s="273"/>
      <c r="AI304" s="273"/>
      <c r="AJ304" s="273"/>
      <c r="AK304" s="274"/>
      <c r="AL304" s="274"/>
    </row>
    <row r="305" spans="1:38" s="275" customFormat="1">
      <c r="A305" s="256"/>
      <c r="B305" s="805">
        <f>PLANILHA_SINTÉTICA!B175</f>
        <v>98689</v>
      </c>
      <c r="C305" s="805" t="str">
        <f>PLANILHA_SINTÉTICA!C175</f>
        <v>SOLEIRA EM GRANITO, LARGURA 15 CM, ESPESSURA 2,0 CM. AF_09/2020</v>
      </c>
      <c r="D305" s="805" t="str">
        <f>PLANILHA_SINTÉTICA!D175</f>
        <v>M</v>
      </c>
      <c r="E305" s="805">
        <f>PLANILHA_SINTÉTICA!E175</f>
        <v>3.6</v>
      </c>
      <c r="F305" s="332">
        <f>PLANILHA_SINTÉTICA!H175</f>
        <v>112.89</v>
      </c>
      <c r="G305" s="332">
        <f>PLANILHA_SINTÉTICA!K175</f>
        <v>406.404</v>
      </c>
      <c r="H305" s="648">
        <f t="shared" si="16"/>
        <v>1616288.818100001</v>
      </c>
      <c r="I305" s="824">
        <f t="shared" si="17"/>
        <v>2.4654565205040291E-4</v>
      </c>
      <c r="J305" s="824">
        <f t="shared" si="18"/>
        <v>0.98052425802954757</v>
      </c>
      <c r="K305" s="649" t="str">
        <f t="shared" si="19"/>
        <v>C</v>
      </c>
      <c r="L305" s="256" t="str">
        <f>PLANILHA_SINTÉTICA!A175</f>
        <v>6.2.5</v>
      </c>
      <c r="M305" s="273"/>
      <c r="N305" s="273"/>
      <c r="O305" s="273"/>
      <c r="P305" s="273"/>
      <c r="Q305" s="273"/>
      <c r="R305" s="273"/>
      <c r="S305" s="273"/>
      <c r="T305" s="273"/>
      <c r="U305" s="273"/>
      <c r="V305" s="273"/>
      <c r="W305" s="273"/>
      <c r="X305" s="273"/>
      <c r="Y305" s="273"/>
      <c r="Z305" s="273"/>
      <c r="AA305" s="273"/>
      <c r="AB305" s="273"/>
      <c r="AC305" s="273"/>
      <c r="AD305" s="273"/>
      <c r="AE305" s="273"/>
      <c r="AF305" s="273"/>
      <c r="AG305" s="273"/>
      <c r="AH305" s="273"/>
      <c r="AI305" s="273"/>
      <c r="AJ305" s="273"/>
      <c r="AK305" s="274"/>
      <c r="AL305" s="274"/>
    </row>
    <row r="306" spans="1:38" s="275" customFormat="1" ht="30">
      <c r="A306" s="256"/>
      <c r="B306" s="805" t="str">
        <f>PLANILHA_SINTÉTICA!B450</f>
        <v>COMP 096</v>
      </c>
      <c r="C306" s="805" t="str">
        <f>PLANILHA_SINTÉTICA!C450</f>
        <v>CONDULETE EM ALUMÍNIO, P/ ELETRODUTO ATÉ 1 1/2", COM TAMPA (MODELOS: T - X - TB - C - E - LB, LL - LR) - FORNECIMENTO E INSTALAÇÃO.</v>
      </c>
      <c r="D306" s="805" t="str">
        <f>PLANILHA_SINTÉTICA!D450</f>
        <v>UN</v>
      </c>
      <c r="E306" s="805">
        <f>PLANILHA_SINTÉTICA!E450</f>
        <v>8</v>
      </c>
      <c r="F306" s="332">
        <f>PLANILHA_SINTÉTICA!H450</f>
        <v>50.71</v>
      </c>
      <c r="G306" s="332">
        <f>PLANILHA_SINTÉTICA!K450</f>
        <v>405.68</v>
      </c>
      <c r="H306" s="648">
        <f t="shared" si="16"/>
        <v>1616694.4981000009</v>
      </c>
      <c r="I306" s="824">
        <f t="shared" si="17"/>
        <v>2.4610643626491732E-4</v>
      </c>
      <c r="J306" s="824">
        <f t="shared" si="18"/>
        <v>0.98077036446581245</v>
      </c>
      <c r="K306" s="649" t="str">
        <f t="shared" si="19"/>
        <v>C</v>
      </c>
      <c r="L306" s="256" t="str">
        <f>PLANILHA_SINTÉTICA!A450</f>
        <v>9.6.9</v>
      </c>
      <c r="M306" s="273"/>
      <c r="N306" s="273"/>
      <c r="O306" s="273"/>
      <c r="P306" s="273"/>
      <c r="Q306" s="273"/>
      <c r="R306" s="273"/>
      <c r="S306" s="273"/>
      <c r="T306" s="273"/>
      <c r="U306" s="273"/>
      <c r="V306" s="273"/>
      <c r="W306" s="273"/>
      <c r="X306" s="273"/>
      <c r="Y306" s="273"/>
      <c r="Z306" s="273"/>
      <c r="AA306" s="273"/>
      <c r="AB306" s="273"/>
      <c r="AC306" s="273"/>
      <c r="AD306" s="273"/>
      <c r="AE306" s="273"/>
      <c r="AF306" s="273"/>
      <c r="AG306" s="273"/>
      <c r="AH306" s="273"/>
      <c r="AI306" s="273"/>
      <c r="AJ306" s="273"/>
      <c r="AK306" s="274"/>
      <c r="AL306" s="274"/>
    </row>
    <row r="307" spans="1:38" s="275" customFormat="1" ht="30">
      <c r="A307" s="256"/>
      <c r="B307" s="805" t="str">
        <f>PLANILHA_SINTÉTICA!B477</f>
        <v>COMP 096</v>
      </c>
      <c r="C307" s="805" t="str">
        <f>PLANILHA_SINTÉTICA!C477</f>
        <v>CONDULETE EM ALUMÍNIO, P/ ELETRODUTO ATÉ 1 1/2", COM TAMPA (MODELOS: T - X - TB - C - E - LB, LL - LR) - FORNECIMENTO E INSTALAÇÃO.</v>
      </c>
      <c r="D307" s="805" t="str">
        <f>PLANILHA_SINTÉTICA!D477</f>
        <v>UN</v>
      </c>
      <c r="E307" s="805">
        <f>PLANILHA_SINTÉTICA!E477</f>
        <v>8</v>
      </c>
      <c r="F307" s="332">
        <f>PLANILHA_SINTÉTICA!H477</f>
        <v>50.71</v>
      </c>
      <c r="G307" s="332">
        <f>PLANILHA_SINTÉTICA!K477</f>
        <v>405.68</v>
      </c>
      <c r="H307" s="648">
        <f t="shared" si="16"/>
        <v>1617100.1781000008</v>
      </c>
      <c r="I307" s="824">
        <f t="shared" si="17"/>
        <v>2.4610643626491732E-4</v>
      </c>
      <c r="J307" s="824">
        <f t="shared" si="18"/>
        <v>0.98101647090207733</v>
      </c>
      <c r="K307" s="649" t="str">
        <f t="shared" si="19"/>
        <v>C</v>
      </c>
      <c r="L307" s="256" t="str">
        <f>PLANILHA_SINTÉTICA!A477</f>
        <v>10.12</v>
      </c>
      <c r="M307" s="273"/>
      <c r="N307" s="273"/>
      <c r="O307" s="273"/>
      <c r="P307" s="273"/>
      <c r="Q307" s="273"/>
      <c r="R307" s="273"/>
      <c r="S307" s="273"/>
      <c r="T307" s="273"/>
      <c r="U307" s="273"/>
      <c r="V307" s="273"/>
      <c r="W307" s="273"/>
      <c r="X307" s="273"/>
      <c r="Y307" s="273"/>
      <c r="Z307" s="273"/>
      <c r="AA307" s="273"/>
      <c r="AB307" s="273"/>
      <c r="AC307" s="273"/>
      <c r="AD307" s="273"/>
      <c r="AE307" s="273"/>
      <c r="AF307" s="273"/>
      <c r="AG307" s="273"/>
      <c r="AH307" s="273"/>
      <c r="AI307" s="273"/>
      <c r="AJ307" s="273"/>
      <c r="AK307" s="274"/>
      <c r="AL307" s="274"/>
    </row>
    <row r="308" spans="1:38" s="275" customFormat="1">
      <c r="A308" s="256"/>
      <c r="B308" s="805">
        <f>PLANILHA_SINTÉTICA!B220</f>
        <v>90439</v>
      </c>
      <c r="C308" s="805" t="str">
        <f>PLANILHA_SINTÉTICA!C220</f>
        <v>FURO EM CONCRETO PARA DIÂMETROS MENORES OU IGUAIS A 40 MM. AF_05/2015</v>
      </c>
      <c r="D308" s="805" t="str">
        <f>PLANILHA_SINTÉTICA!D220</f>
        <v>UN</v>
      </c>
      <c r="E308" s="805">
        <f>PLANILHA_SINTÉTICA!E220</f>
        <v>6</v>
      </c>
      <c r="F308" s="332">
        <f>PLANILHA_SINTÉTICA!H220</f>
        <v>67.58</v>
      </c>
      <c r="G308" s="332">
        <f>PLANILHA_SINTÉTICA!K220</f>
        <v>405.48</v>
      </c>
      <c r="H308" s="648">
        <f t="shared" si="16"/>
        <v>1617505.6581000008</v>
      </c>
      <c r="I308" s="824">
        <f t="shared" si="17"/>
        <v>2.4598510593743515E-4</v>
      </c>
      <c r="J308" s="824">
        <f t="shared" si="18"/>
        <v>0.98126245600801476</v>
      </c>
      <c r="K308" s="649" t="str">
        <f t="shared" si="19"/>
        <v>C</v>
      </c>
      <c r="L308" s="256" t="str">
        <f>PLANILHA_SINTÉTICA!A220</f>
        <v>7.14</v>
      </c>
      <c r="M308" s="273"/>
      <c r="N308" s="273"/>
      <c r="O308" s="273"/>
      <c r="P308" s="273"/>
      <c r="Q308" s="273"/>
      <c r="R308" s="273"/>
      <c r="S308" s="273"/>
      <c r="T308" s="273"/>
      <c r="U308" s="273"/>
      <c r="V308" s="273"/>
      <c r="W308" s="273"/>
      <c r="X308" s="273"/>
      <c r="Y308" s="273"/>
      <c r="Z308" s="273"/>
      <c r="AA308" s="273"/>
      <c r="AB308" s="273"/>
      <c r="AC308" s="273"/>
      <c r="AD308" s="273"/>
      <c r="AE308" s="273"/>
      <c r="AF308" s="273"/>
      <c r="AG308" s="273"/>
      <c r="AH308" s="273"/>
      <c r="AI308" s="273"/>
      <c r="AJ308" s="273"/>
      <c r="AK308" s="274"/>
      <c r="AL308" s="274"/>
    </row>
    <row r="309" spans="1:38" s="275" customFormat="1" ht="30">
      <c r="A309" s="256"/>
      <c r="B309" s="805" t="str">
        <f>PLANILHA_SINTÉTICA!B125</f>
        <v>COMP 027</v>
      </c>
      <c r="C309" s="805" t="str">
        <f>PLANILHA_SINTÉTICA!C125</f>
        <v>RETIRADA DE CALHAS, RUFOS OU RINCÕES EM CHAPA METÁLICA</v>
      </c>
      <c r="D309" s="805" t="str">
        <f>PLANILHA_SINTÉTICA!D125</f>
        <v>M</v>
      </c>
      <c r="E309" s="805">
        <f>PLANILHA_SINTÉTICA!E125</f>
        <v>57</v>
      </c>
      <c r="F309" s="332">
        <f>PLANILHA_SINTÉTICA!H125</f>
        <v>7.09</v>
      </c>
      <c r="G309" s="332">
        <f>PLANILHA_SINTÉTICA!K125</f>
        <v>404.13</v>
      </c>
      <c r="H309" s="648">
        <f t="shared" si="16"/>
        <v>1617909.7881000007</v>
      </c>
      <c r="I309" s="824">
        <f t="shared" si="17"/>
        <v>2.4516612622693017E-4</v>
      </c>
      <c r="J309" s="824">
        <f t="shared" si="18"/>
        <v>0.9815076221342417</v>
      </c>
      <c r="K309" s="649" t="str">
        <f t="shared" si="19"/>
        <v>C</v>
      </c>
      <c r="L309" s="256" t="str">
        <f>PLANILHA_SINTÉTICA!A125</f>
        <v>5.2</v>
      </c>
      <c r="M309" s="273"/>
      <c r="N309" s="273"/>
      <c r="O309" s="273"/>
      <c r="P309" s="273"/>
      <c r="Q309" s="273"/>
      <c r="R309" s="273"/>
      <c r="S309" s="273"/>
      <c r="T309" s="273"/>
      <c r="U309" s="273"/>
      <c r="V309" s="273"/>
      <c r="W309" s="273"/>
      <c r="X309" s="273"/>
      <c r="Y309" s="273"/>
      <c r="Z309" s="273"/>
      <c r="AA309" s="273"/>
      <c r="AB309" s="273"/>
      <c r="AC309" s="273"/>
      <c r="AD309" s="273"/>
      <c r="AE309" s="273"/>
      <c r="AF309" s="273"/>
      <c r="AG309" s="273"/>
      <c r="AH309" s="273"/>
      <c r="AI309" s="273"/>
      <c r="AJ309" s="273"/>
      <c r="AK309" s="274"/>
      <c r="AL309" s="274"/>
    </row>
    <row r="310" spans="1:38" s="275" customFormat="1" ht="30">
      <c r="A310" s="256"/>
      <c r="B310" s="805">
        <f>PLANILHA_SINTÉTICA!B414</f>
        <v>91872</v>
      </c>
      <c r="C310" s="805" t="str">
        <f>PLANILHA_SINTÉTICA!C414</f>
        <v>ELETRODUTO RÍGIDO ROSCÁVEL, PVC, DN 32 MM (1"), PARA CIRCUITOS TERMINAIS, INSTALADO EM PAREDE - FORNECIMENTO E INSTALAÇÃO. AF_12/2015</v>
      </c>
      <c r="D310" s="805" t="str">
        <f>PLANILHA_SINTÉTICA!D414</f>
        <v>M</v>
      </c>
      <c r="E310" s="805">
        <f>PLANILHA_SINTÉTICA!E414</f>
        <v>18</v>
      </c>
      <c r="F310" s="332">
        <f>PLANILHA_SINTÉTICA!H414</f>
        <v>22.310000000000002</v>
      </c>
      <c r="G310" s="332">
        <f>PLANILHA_SINTÉTICA!K414</f>
        <v>401.58000000000004</v>
      </c>
      <c r="H310" s="648">
        <f t="shared" si="16"/>
        <v>1618311.3681000008</v>
      </c>
      <c r="I310" s="824">
        <f t="shared" si="17"/>
        <v>2.43619164551532E-4</v>
      </c>
      <c r="J310" s="824">
        <f t="shared" si="18"/>
        <v>0.98175124129879321</v>
      </c>
      <c r="K310" s="649" t="str">
        <f t="shared" si="19"/>
        <v>C</v>
      </c>
      <c r="L310" s="256" t="str">
        <f>PLANILHA_SINTÉTICA!A414</f>
        <v>9.5.6</v>
      </c>
      <c r="M310" s="273"/>
      <c r="N310" s="273"/>
      <c r="O310" s="273"/>
      <c r="P310" s="273"/>
      <c r="Q310" s="273"/>
      <c r="R310" s="273"/>
      <c r="S310" s="273"/>
      <c r="T310" s="273"/>
      <c r="U310" s="273"/>
      <c r="V310" s="273"/>
      <c r="W310" s="273"/>
      <c r="X310" s="273"/>
      <c r="Y310" s="273"/>
      <c r="Z310" s="273"/>
      <c r="AA310" s="273"/>
      <c r="AB310" s="273"/>
      <c r="AC310" s="273"/>
      <c r="AD310" s="273"/>
      <c r="AE310" s="273"/>
      <c r="AF310" s="273"/>
      <c r="AG310" s="273"/>
      <c r="AH310" s="273"/>
      <c r="AI310" s="273"/>
      <c r="AJ310" s="273"/>
      <c r="AK310" s="274"/>
      <c r="AL310" s="274"/>
    </row>
    <row r="311" spans="1:38" s="275" customFormat="1" ht="30">
      <c r="A311" s="256"/>
      <c r="B311" s="805">
        <f>PLANILHA_SINTÉTICA!B59</f>
        <v>94227</v>
      </c>
      <c r="C311" s="805" t="str">
        <f>PLANILHA_SINTÉTICA!C59</f>
        <v>CALHA EM CHAPA DE AÇO GALVANIZADO NÚMERO 24, DESENVOLVIMENTO DE 33 CM, INCLUSO TRANSPORTE VERTICAL. AF_07/2019</v>
      </c>
      <c r="D311" s="805" t="str">
        <f>PLANILHA_SINTÉTICA!D59</f>
        <v>M</v>
      </c>
      <c r="E311" s="805">
        <f>PLANILHA_SINTÉTICA!E59</f>
        <v>5</v>
      </c>
      <c r="F311" s="332">
        <f>PLANILHA_SINTÉTICA!H59</f>
        <v>79.039999999999992</v>
      </c>
      <c r="G311" s="332">
        <f>PLANILHA_SINTÉTICA!K59</f>
        <v>395.19999999999993</v>
      </c>
      <c r="H311" s="648">
        <f t="shared" si="16"/>
        <v>1618706.5681000007</v>
      </c>
      <c r="I311" s="824">
        <f t="shared" si="17"/>
        <v>2.3974872710484942E-4</v>
      </c>
      <c r="J311" s="824">
        <f t="shared" si="18"/>
        <v>0.98199099002589807</v>
      </c>
      <c r="K311" s="649" t="str">
        <f t="shared" si="19"/>
        <v>C</v>
      </c>
      <c r="L311" s="256" t="str">
        <f>PLANILHA_SINTÉTICA!A59</f>
        <v>3.38</v>
      </c>
      <c r="M311" s="273"/>
      <c r="N311" s="273"/>
      <c r="O311" s="273"/>
      <c r="P311" s="273"/>
      <c r="Q311" s="273"/>
      <c r="R311" s="273"/>
      <c r="S311" s="273"/>
      <c r="T311" s="273"/>
      <c r="U311" s="273"/>
      <c r="V311" s="273"/>
      <c r="W311" s="273"/>
      <c r="X311" s="273"/>
      <c r="Y311" s="273"/>
      <c r="Z311" s="273"/>
      <c r="AA311" s="273"/>
      <c r="AB311" s="273"/>
      <c r="AC311" s="273"/>
      <c r="AD311" s="273"/>
      <c r="AE311" s="273"/>
      <c r="AF311" s="273"/>
      <c r="AG311" s="273"/>
      <c r="AH311" s="273"/>
      <c r="AI311" s="273"/>
      <c r="AJ311" s="273"/>
      <c r="AK311" s="274"/>
      <c r="AL311" s="274"/>
    </row>
    <row r="312" spans="1:38" s="275" customFormat="1" ht="60">
      <c r="A312" s="256"/>
      <c r="B312" s="805">
        <f>PLANILHA_SINTÉTICA!B58</f>
        <v>91790</v>
      </c>
      <c r="C312" s="805" t="str">
        <f>PLANILHA_SINTÉTICA!C58</f>
        <v>(COMPOSIÇÃO REPRESENTATIVA) DO SERVIÇO DE INSTALAÇÃO DE TUBOS DE PVC, SÉRIE R, ÁGUA PLUVIAL, DN 100 MM (INSTALADO EM RAMAL DE ENCAMINHAMENTO, OU CONDUTORES VERTICAIS), INCLUSIVE CONEXÕES, CORTES E FIXAÇÕES, PARA PRÉDIOS. AF_10/2015</v>
      </c>
      <c r="D312" s="805" t="str">
        <f>PLANILHA_SINTÉTICA!D58</f>
        <v>M</v>
      </c>
      <c r="E312" s="805">
        <f>PLANILHA_SINTÉTICA!E58</f>
        <v>6</v>
      </c>
      <c r="F312" s="332">
        <f>PLANILHA_SINTÉTICA!H58</f>
        <v>64.03</v>
      </c>
      <c r="G312" s="332">
        <f>PLANILHA_SINTÉTICA!K58</f>
        <v>384.18</v>
      </c>
      <c r="H312" s="648">
        <f t="shared" si="16"/>
        <v>1619090.7481000007</v>
      </c>
      <c r="I312" s="824">
        <f t="shared" si="17"/>
        <v>2.330634260605796E-4</v>
      </c>
      <c r="J312" s="824">
        <f t="shared" si="18"/>
        <v>0.98222405345195862</v>
      </c>
      <c r="K312" s="649" t="str">
        <f t="shared" si="19"/>
        <v>C</v>
      </c>
      <c r="L312" s="256" t="str">
        <f>PLANILHA_SINTÉTICA!A58</f>
        <v>3.37</v>
      </c>
      <c r="M312" s="273"/>
      <c r="N312" s="273"/>
      <c r="O312" s="273"/>
      <c r="P312" s="273"/>
      <c r="Q312" s="273"/>
      <c r="R312" s="273"/>
      <c r="S312" s="273"/>
      <c r="T312" s="273"/>
      <c r="U312" s="273"/>
      <c r="V312" s="273"/>
      <c r="W312" s="273"/>
      <c r="X312" s="273"/>
      <c r="Y312" s="273"/>
      <c r="Z312" s="273"/>
      <c r="AA312" s="273"/>
      <c r="AB312" s="273"/>
      <c r="AC312" s="273"/>
      <c r="AD312" s="273"/>
      <c r="AE312" s="273"/>
      <c r="AF312" s="273"/>
      <c r="AG312" s="273"/>
      <c r="AH312" s="273"/>
      <c r="AI312" s="273"/>
      <c r="AJ312" s="273"/>
      <c r="AK312" s="274"/>
      <c r="AL312" s="274"/>
    </row>
    <row r="313" spans="1:38" s="275" customFormat="1" ht="30">
      <c r="A313" s="256"/>
      <c r="B313" s="805">
        <f>PLANILHA_SINTÉTICA!B532</f>
        <v>94963</v>
      </c>
      <c r="C313" s="805" t="str">
        <f>PLANILHA_SINTÉTICA!C532</f>
        <v>CONCRETO FCK = 15MPA, TRAÇO 1:3,4:3,5 (EM MASSA SECA DE CIMENTO/ AREIA MÉDIA/ BRITA 1) - PREPARO MECÂNICO COM BETONEIRA 400 L. AF_05/2021</v>
      </c>
      <c r="D313" s="805" t="str">
        <f>PLANILHA_SINTÉTICA!D532</f>
        <v>M3</v>
      </c>
      <c r="E313" s="805">
        <f>PLANILHA_SINTÉTICA!E532</f>
        <v>1</v>
      </c>
      <c r="F313" s="332">
        <f>PLANILHA_SINTÉTICA!H532</f>
        <v>382.82000000000005</v>
      </c>
      <c r="G313" s="332">
        <f>PLANILHA_SINTÉTICA!K532</f>
        <v>382.82000000000005</v>
      </c>
      <c r="H313" s="648">
        <f t="shared" si="16"/>
        <v>1619473.5681000007</v>
      </c>
      <c r="I313" s="824">
        <f t="shared" si="17"/>
        <v>2.3223837983370061E-4</v>
      </c>
      <c r="J313" s="824">
        <f t="shared" si="18"/>
        <v>0.98245629183179228</v>
      </c>
      <c r="K313" s="649" t="str">
        <f t="shared" si="19"/>
        <v>C</v>
      </c>
      <c r="L313" s="256" t="str">
        <f>PLANILHA_SINTÉTICA!A532</f>
        <v>13.10</v>
      </c>
      <c r="M313" s="273"/>
      <c r="N313" s="273"/>
      <c r="O313" s="273"/>
      <c r="P313" s="273"/>
      <c r="Q313" s="273"/>
      <c r="R313" s="273"/>
      <c r="S313" s="273"/>
      <c r="T313" s="273"/>
      <c r="U313" s="273"/>
      <c r="V313" s="273"/>
      <c r="W313" s="273"/>
      <c r="X313" s="273"/>
      <c r="Y313" s="273"/>
      <c r="Z313" s="273"/>
      <c r="AA313" s="273"/>
      <c r="AB313" s="273"/>
      <c r="AC313" s="273"/>
      <c r="AD313" s="273"/>
      <c r="AE313" s="273"/>
      <c r="AF313" s="273"/>
      <c r="AG313" s="273"/>
      <c r="AH313" s="273"/>
      <c r="AI313" s="273"/>
      <c r="AJ313" s="273"/>
      <c r="AK313" s="274"/>
      <c r="AL313" s="274"/>
    </row>
    <row r="314" spans="1:38" s="275" customFormat="1" ht="30">
      <c r="A314" s="256"/>
      <c r="B314" s="805">
        <f>PLANILHA_SINTÉTICA!B62</f>
        <v>100480</v>
      </c>
      <c r="C314" s="805" t="str">
        <f>PLANILHA_SINTÉTICA!C62</f>
        <v>ARGAMASSA TRAÇO 1:3 (EM VOLUME DE CIMENTO E AREIA MÉDIA ÚMIDA) COM ADIÇÃO DE IMPERMEABILIZANTE, PREPARO MANUAL. AF_08/2019</v>
      </c>
      <c r="D314" s="805" t="str">
        <f>PLANILHA_SINTÉTICA!D62</f>
        <v>M3</v>
      </c>
      <c r="E314" s="805">
        <f>PLANILHA_SINTÉTICA!E62</f>
        <v>0.5</v>
      </c>
      <c r="F314" s="332">
        <f>PLANILHA_SINTÉTICA!H62</f>
        <v>760.79</v>
      </c>
      <c r="G314" s="332">
        <f>PLANILHA_SINTÉTICA!K62</f>
        <v>380.39499999999998</v>
      </c>
      <c r="H314" s="648">
        <f t="shared" si="16"/>
        <v>1619853.9631000008</v>
      </c>
      <c r="I314" s="824">
        <f t="shared" si="17"/>
        <v>2.3076724961297875E-4</v>
      </c>
      <c r="J314" s="824">
        <f t="shared" si="18"/>
        <v>0.9826870590814053</v>
      </c>
      <c r="K314" s="649" t="str">
        <f t="shared" si="19"/>
        <v>C</v>
      </c>
      <c r="L314" s="256" t="str">
        <f>PLANILHA_SINTÉTICA!A62</f>
        <v>3.41</v>
      </c>
      <c r="M314" s="273"/>
      <c r="N314" s="273"/>
      <c r="O314" s="273"/>
      <c r="P314" s="273"/>
      <c r="Q314" s="273"/>
      <c r="R314" s="273"/>
      <c r="S314" s="273"/>
      <c r="T314" s="273"/>
      <c r="U314" s="273"/>
      <c r="V314" s="273"/>
      <c r="W314" s="273"/>
      <c r="X314" s="273"/>
      <c r="Y314" s="273"/>
      <c r="Z314" s="273"/>
      <c r="AA314" s="273"/>
      <c r="AB314" s="273"/>
      <c r="AC314" s="273"/>
      <c r="AD314" s="273"/>
      <c r="AE314" s="273"/>
      <c r="AF314" s="273"/>
      <c r="AG314" s="273"/>
      <c r="AH314" s="273"/>
      <c r="AI314" s="273"/>
      <c r="AJ314" s="273"/>
      <c r="AK314" s="274"/>
      <c r="AL314" s="274"/>
    </row>
    <row r="315" spans="1:38" s="275" customFormat="1" ht="30">
      <c r="A315" s="256"/>
      <c r="B315" s="805">
        <f>PLANILHA_SINTÉTICA!B309</f>
        <v>91953</v>
      </c>
      <c r="C315" s="805" t="str">
        <f>PLANILHA_SINTÉTICA!C309</f>
        <v>INTERRUPTOR SIMPLES (1 MÓDULO), 10A/250V, INCLUINDO SUPORTE E PLACA - FORNECIMENTO E INSTALAÇÃO. AF_12/2015</v>
      </c>
      <c r="D315" s="805" t="str">
        <f>PLANILHA_SINTÉTICA!D309</f>
        <v>UN</v>
      </c>
      <c r="E315" s="805">
        <f>PLANILHA_SINTÉTICA!E309</f>
        <v>13</v>
      </c>
      <c r="F315" s="332">
        <f>PLANILHA_SINTÉTICA!H309</f>
        <v>28.93</v>
      </c>
      <c r="G315" s="332">
        <f>PLANILHA_SINTÉTICA!K309</f>
        <v>376.09</v>
      </c>
      <c r="H315" s="648">
        <f t="shared" si="16"/>
        <v>1620230.0531000008</v>
      </c>
      <c r="I315" s="824">
        <f t="shared" si="17"/>
        <v>2.2815561431392415E-4</v>
      </c>
      <c r="J315" s="824">
        <f t="shared" si="18"/>
        <v>0.98291521469571919</v>
      </c>
      <c r="K315" s="649" t="str">
        <f t="shared" si="19"/>
        <v>C</v>
      </c>
      <c r="L315" s="256" t="str">
        <f>PLANILHA_SINTÉTICA!A309</f>
        <v>9.1.35</v>
      </c>
      <c r="M315" s="273"/>
      <c r="N315" s="273"/>
      <c r="O315" s="273"/>
      <c r="P315" s="273"/>
      <c r="Q315" s="273"/>
      <c r="R315" s="273"/>
      <c r="S315" s="273"/>
      <c r="T315" s="273"/>
      <c r="U315" s="273"/>
      <c r="V315" s="273"/>
      <c r="W315" s="273"/>
      <c r="X315" s="273"/>
      <c r="Y315" s="273"/>
      <c r="Z315" s="273"/>
      <c r="AA315" s="273"/>
      <c r="AB315" s="273"/>
      <c r="AC315" s="273"/>
      <c r="AD315" s="273"/>
      <c r="AE315" s="273"/>
      <c r="AF315" s="273"/>
      <c r="AG315" s="273"/>
      <c r="AH315" s="273"/>
      <c r="AI315" s="273"/>
      <c r="AJ315" s="273"/>
      <c r="AK315" s="274"/>
      <c r="AL315" s="274"/>
    </row>
    <row r="316" spans="1:38" s="275" customFormat="1" ht="30">
      <c r="A316" s="256"/>
      <c r="B316" s="805">
        <f>PLANILHA_SINTÉTICA!B363</f>
        <v>93663</v>
      </c>
      <c r="C316" s="805" t="str">
        <f>PLANILHA_SINTÉTICA!C363</f>
        <v>DISJUNTOR BIPOLAR TIPO DIN, CORRENTE NOMINAL DE 25A - FORNECIMENTO E INSTALAÇÃO. AF_10/2020</v>
      </c>
      <c r="D316" s="805" t="str">
        <f>PLANILHA_SINTÉTICA!D363</f>
        <v>UN</v>
      </c>
      <c r="E316" s="805">
        <f>PLANILHA_SINTÉTICA!E363</f>
        <v>6</v>
      </c>
      <c r="F316" s="332">
        <f>PLANILHA_SINTÉTICA!H363</f>
        <v>62.06</v>
      </c>
      <c r="G316" s="332">
        <f>PLANILHA_SINTÉTICA!K363</f>
        <v>372.36</v>
      </c>
      <c r="H316" s="648">
        <f t="shared" si="16"/>
        <v>1620602.4131000009</v>
      </c>
      <c r="I316" s="824">
        <f t="shared" si="17"/>
        <v>2.2589280370638093E-4</v>
      </c>
      <c r="J316" s="824">
        <f t="shared" si="18"/>
        <v>0.98314110749942552</v>
      </c>
      <c r="K316" s="649" t="str">
        <f t="shared" si="19"/>
        <v>C</v>
      </c>
      <c r="L316" s="256" t="str">
        <f>PLANILHA_SINTÉTICA!A363</f>
        <v>9.3.16</v>
      </c>
      <c r="M316" s="273"/>
      <c r="N316" s="273"/>
      <c r="O316" s="273"/>
      <c r="P316" s="273"/>
      <c r="Q316" s="273"/>
      <c r="R316" s="273"/>
      <c r="S316" s="273"/>
      <c r="T316" s="273"/>
      <c r="U316" s="273"/>
      <c r="V316" s="273"/>
      <c r="W316" s="273"/>
      <c r="X316" s="273"/>
      <c r="Y316" s="273"/>
      <c r="Z316" s="273"/>
      <c r="AA316" s="273"/>
      <c r="AB316" s="273"/>
      <c r="AC316" s="273"/>
      <c r="AD316" s="273"/>
      <c r="AE316" s="273"/>
      <c r="AF316" s="273"/>
      <c r="AG316" s="273"/>
      <c r="AH316" s="273"/>
      <c r="AI316" s="273"/>
      <c r="AJ316" s="273"/>
      <c r="AK316" s="274"/>
      <c r="AL316" s="274"/>
    </row>
    <row r="317" spans="1:38" s="275" customFormat="1" ht="30">
      <c r="A317" s="256"/>
      <c r="B317" s="805" t="str">
        <f>PLANILHA_SINTÉTICA!B140</f>
        <v>COMP 088</v>
      </c>
      <c r="C317" s="805" t="str">
        <f>PLANILHA_SINTÉTICA!C140</f>
        <v>LIMPEZA DE CAIXA DE PASSAGEM OU DE GORDURA</v>
      </c>
      <c r="D317" s="805" t="str">
        <f>PLANILHA_SINTÉTICA!D140</f>
        <v>UN</v>
      </c>
      <c r="E317" s="805">
        <f>PLANILHA_SINTÉTICA!E140</f>
        <v>15</v>
      </c>
      <c r="F317" s="332">
        <f>PLANILHA_SINTÉTICA!H140</f>
        <v>24.6</v>
      </c>
      <c r="G317" s="332">
        <f>PLANILHA_SINTÉTICA!K140</f>
        <v>369</v>
      </c>
      <c r="H317" s="648">
        <f t="shared" si="16"/>
        <v>1620971.4131000009</v>
      </c>
      <c r="I317" s="824">
        <f t="shared" si="17"/>
        <v>2.2385445420467978E-4</v>
      </c>
      <c r="J317" s="824">
        <f t="shared" si="18"/>
        <v>0.98336496195363021</v>
      </c>
      <c r="K317" s="649" t="str">
        <f t="shared" si="19"/>
        <v>C</v>
      </c>
      <c r="L317" s="256" t="str">
        <f>PLANILHA_SINTÉTICA!A140</f>
        <v>5.17</v>
      </c>
      <c r="M317" s="273"/>
      <c r="N317" s="273"/>
      <c r="O317" s="273"/>
      <c r="P317" s="273"/>
      <c r="Q317" s="273"/>
      <c r="R317" s="273"/>
      <c r="S317" s="273"/>
      <c r="T317" s="273"/>
      <c r="U317" s="273"/>
      <c r="V317" s="273"/>
      <c r="W317" s="273"/>
      <c r="X317" s="273"/>
      <c r="Y317" s="273"/>
      <c r="Z317" s="273"/>
      <c r="AA317" s="273"/>
      <c r="AB317" s="273"/>
      <c r="AC317" s="273"/>
      <c r="AD317" s="273"/>
      <c r="AE317" s="273"/>
      <c r="AF317" s="273"/>
      <c r="AG317" s="273"/>
      <c r="AH317" s="273"/>
      <c r="AI317" s="273"/>
      <c r="AJ317" s="273"/>
      <c r="AK317" s="274"/>
      <c r="AL317" s="274"/>
    </row>
    <row r="318" spans="1:38" s="275" customFormat="1" ht="30">
      <c r="A318" s="256"/>
      <c r="B318" s="805" t="str">
        <f>PLANILHA_SINTÉTICA!B478</f>
        <v>AUX1689</v>
      </c>
      <c r="C318" s="805" t="str">
        <f>PLANILHA_SINTÉTICA!C478</f>
        <v>ABRIGO DE SOBREPOR EM CHAPA DE AÇO CARBONO PINTADO COM TINTA A BASE DE EPOXI VERMELHA, DIMENSÕES 75X35X25CM - FORNEC. E INST.</v>
      </c>
      <c r="D318" s="805" t="str">
        <f>PLANILHA_SINTÉTICA!D478</f>
        <v>UN</v>
      </c>
      <c r="E318" s="805">
        <f>PLANILHA_SINTÉTICA!E478</f>
        <v>1</v>
      </c>
      <c r="F318" s="332">
        <f>PLANILHA_SINTÉTICA!H478</f>
        <v>368.37</v>
      </c>
      <c r="G318" s="332">
        <f>PLANILHA_SINTÉTICA!K478</f>
        <v>368.37</v>
      </c>
      <c r="H318" s="648">
        <f t="shared" si="16"/>
        <v>1621339.783100001</v>
      </c>
      <c r="I318" s="824">
        <f t="shared" si="17"/>
        <v>2.234722636731108E-4</v>
      </c>
      <c r="J318" s="824">
        <f t="shared" si="18"/>
        <v>0.98358843421730335</v>
      </c>
      <c r="K318" s="649" t="str">
        <f t="shared" si="19"/>
        <v>C</v>
      </c>
      <c r="L318" s="256" t="str">
        <f>PLANILHA_SINTÉTICA!A478</f>
        <v>10.13</v>
      </c>
      <c r="M318" s="273"/>
      <c r="N318" s="273"/>
      <c r="O318" s="273"/>
      <c r="P318" s="273"/>
      <c r="Q318" s="273"/>
      <c r="R318" s="273"/>
      <c r="S318" s="273"/>
      <c r="T318" s="273"/>
      <c r="U318" s="273"/>
      <c r="V318" s="273"/>
      <c r="W318" s="273"/>
      <c r="X318" s="273"/>
      <c r="Y318" s="273"/>
      <c r="Z318" s="273"/>
      <c r="AA318" s="273"/>
      <c r="AB318" s="273"/>
      <c r="AC318" s="273"/>
      <c r="AD318" s="273"/>
      <c r="AE318" s="273"/>
      <c r="AF318" s="273"/>
      <c r="AG318" s="273"/>
      <c r="AH318" s="273"/>
      <c r="AI318" s="273"/>
      <c r="AJ318" s="273"/>
      <c r="AK318" s="274"/>
      <c r="AL318" s="274"/>
    </row>
    <row r="319" spans="1:38" s="275" customFormat="1" ht="30">
      <c r="A319" s="256"/>
      <c r="B319" s="805" t="str">
        <f>PLANILHA_SINTÉTICA!B342</f>
        <v>COMP 055</v>
      </c>
      <c r="C319" s="805" t="str">
        <f>PLANILHA_SINTÉTICA!C342</f>
        <v>ALVENARIA DE VEDACAO C/TIJOLO CERAMICO LAMINADO A VISTA C/e=15cm</v>
      </c>
      <c r="D319" s="805" t="str">
        <f>PLANILHA_SINTÉTICA!D342</f>
        <v>M2</v>
      </c>
      <c r="E319" s="805">
        <f>PLANILHA_SINTÉTICA!E342</f>
        <v>1.5</v>
      </c>
      <c r="F319" s="332">
        <f>PLANILHA_SINTÉTICA!H342</f>
        <v>242.79</v>
      </c>
      <c r="G319" s="332">
        <f>PLANILHA_SINTÉTICA!K342</f>
        <v>364.185</v>
      </c>
      <c r="H319" s="648">
        <f t="shared" si="16"/>
        <v>1621703.9681000011</v>
      </c>
      <c r="I319" s="824">
        <f t="shared" si="17"/>
        <v>2.2093342657054555E-4</v>
      </c>
      <c r="J319" s="824">
        <f t="shared" si="18"/>
        <v>0.98380936764387394</v>
      </c>
      <c r="K319" s="649" t="str">
        <f t="shared" si="19"/>
        <v>C</v>
      </c>
      <c r="L319" s="256" t="str">
        <f>PLANILHA_SINTÉTICA!A342</f>
        <v>9.2.18</v>
      </c>
      <c r="M319" s="273"/>
      <c r="N319" s="273"/>
      <c r="O319" s="273"/>
      <c r="P319" s="273"/>
      <c r="Q319" s="273"/>
      <c r="R319" s="273"/>
      <c r="S319" s="273"/>
      <c r="T319" s="273"/>
      <c r="U319" s="273"/>
      <c r="V319" s="273"/>
      <c r="W319" s="273"/>
      <c r="X319" s="273"/>
      <c r="Y319" s="273"/>
      <c r="Z319" s="273"/>
      <c r="AA319" s="273"/>
      <c r="AB319" s="273"/>
      <c r="AC319" s="273"/>
      <c r="AD319" s="273"/>
      <c r="AE319" s="273"/>
      <c r="AF319" s="273"/>
      <c r="AG319" s="273"/>
      <c r="AH319" s="273"/>
      <c r="AI319" s="273"/>
      <c r="AJ319" s="273"/>
      <c r="AK319" s="274"/>
      <c r="AL319" s="274"/>
    </row>
    <row r="320" spans="1:38" s="275" customFormat="1" ht="30">
      <c r="A320" s="256"/>
      <c r="B320" s="805" t="str">
        <f>PLANILHA_SINTÉTICA!B119</f>
        <v>COMP 011</v>
      </c>
      <c r="C320" s="805" t="str">
        <f>PLANILHA_SINTÉTICA!C119</f>
        <v>ESPELHO COMUM - ESPESSURA 4MM</v>
      </c>
      <c r="D320" s="805" t="str">
        <f>PLANILHA_SINTÉTICA!D119</f>
        <v>M2</v>
      </c>
      <c r="E320" s="805">
        <f>PLANILHA_SINTÉTICA!E119</f>
        <v>0.9</v>
      </c>
      <c r="F320" s="332">
        <f>PLANILHA_SINTÉTICA!H119</f>
        <v>394.81</v>
      </c>
      <c r="G320" s="332">
        <f>PLANILHA_SINTÉTICA!K119</f>
        <v>355.32900000000001</v>
      </c>
      <c r="H320" s="648">
        <f t="shared" si="16"/>
        <v>1622059.297100001</v>
      </c>
      <c r="I320" s="824">
        <f t="shared" si="17"/>
        <v>2.1556091966963323E-4</v>
      </c>
      <c r="J320" s="824">
        <f t="shared" si="18"/>
        <v>0.98402492856354362</v>
      </c>
      <c r="K320" s="649" t="str">
        <f t="shared" si="19"/>
        <v>C</v>
      </c>
      <c r="L320" s="256" t="str">
        <f>PLANILHA_SINTÉTICA!A119</f>
        <v>4.2.25</v>
      </c>
      <c r="M320" s="273"/>
      <c r="N320" s="273"/>
      <c r="O320" s="273"/>
      <c r="P320" s="273"/>
      <c r="Q320" s="273"/>
      <c r="R320" s="273"/>
      <c r="S320" s="273"/>
      <c r="T320" s="273"/>
      <c r="U320" s="273"/>
      <c r="V320" s="273"/>
      <c r="W320" s="273"/>
      <c r="X320" s="273"/>
      <c r="Y320" s="273"/>
      <c r="Z320" s="273"/>
      <c r="AA320" s="273"/>
      <c r="AB320" s="273"/>
      <c r="AC320" s="273"/>
      <c r="AD320" s="273"/>
      <c r="AE320" s="273"/>
      <c r="AF320" s="273"/>
      <c r="AG320" s="273"/>
      <c r="AH320" s="273"/>
      <c r="AI320" s="273"/>
      <c r="AJ320" s="273"/>
      <c r="AK320" s="274"/>
      <c r="AL320" s="274"/>
    </row>
    <row r="321" spans="1:38" s="275" customFormat="1" ht="30">
      <c r="A321" s="256"/>
      <c r="B321" s="805">
        <f>PLANILHA_SINTÉTICA!B165</f>
        <v>93187</v>
      </c>
      <c r="C321" s="805" t="str">
        <f>PLANILHA_SINTÉTICA!C165</f>
        <v>VERGA MOLDADA IN LOCO EM CONCRETO PARA JANELAS COM MAIS DE 1,5 M DE VÃO. AF_03/2016</v>
      </c>
      <c r="D321" s="805" t="str">
        <f>PLANILHA_SINTÉTICA!D165</f>
        <v>M</v>
      </c>
      <c r="E321" s="805">
        <f>PLANILHA_SINTÉTICA!E165</f>
        <v>3</v>
      </c>
      <c r="F321" s="332">
        <f>PLANILHA_SINTÉTICA!H165</f>
        <v>117.99</v>
      </c>
      <c r="G321" s="332">
        <f>PLANILHA_SINTÉTICA!K165</f>
        <v>353.96999999999997</v>
      </c>
      <c r="H321" s="648">
        <f t="shared" si="16"/>
        <v>1622413.267100001</v>
      </c>
      <c r="I321" s="824">
        <f t="shared" si="17"/>
        <v>2.1473648009439158E-4</v>
      </c>
      <c r="J321" s="824">
        <f t="shared" si="18"/>
        <v>0.98423966504363802</v>
      </c>
      <c r="K321" s="649" t="str">
        <f t="shared" si="19"/>
        <v>C</v>
      </c>
      <c r="L321" s="256" t="str">
        <f>PLANILHA_SINTÉTICA!A165</f>
        <v>6.1.21</v>
      </c>
      <c r="M321" s="273"/>
      <c r="N321" s="273"/>
      <c r="O321" s="273"/>
      <c r="P321" s="273"/>
      <c r="Q321" s="273"/>
      <c r="R321" s="273"/>
      <c r="S321" s="273"/>
      <c r="T321" s="273"/>
      <c r="U321" s="273"/>
      <c r="V321" s="273"/>
      <c r="W321" s="273"/>
      <c r="X321" s="273"/>
      <c r="Y321" s="273"/>
      <c r="Z321" s="273"/>
      <c r="AA321" s="273"/>
      <c r="AB321" s="273"/>
      <c r="AC321" s="273"/>
      <c r="AD321" s="273"/>
      <c r="AE321" s="273"/>
      <c r="AF321" s="273"/>
      <c r="AG321" s="273"/>
      <c r="AH321" s="273"/>
      <c r="AI321" s="273"/>
      <c r="AJ321" s="273"/>
      <c r="AK321" s="274"/>
      <c r="AL321" s="274"/>
    </row>
    <row r="322" spans="1:38" s="275" customFormat="1" ht="45">
      <c r="A322" s="256"/>
      <c r="B322" s="805">
        <f>PLANILHA_SINTÉTICA!B243</f>
        <v>97330</v>
      </c>
      <c r="C322" s="805" t="str">
        <f>PLANILHA_SINTÉTICA!C243</f>
        <v>TUBO EM COBRE FLEXÍVEL, DN 5/8", COM ISOLAMENTO, INSTALADO EM RAMAL DE ALIMENTAÇÃO DE AR CONDICIONADO COM CONDENSADORA INDIVIDUAL  FORNECIMENTO E INSTALAÇÃO. AF_12/2015</v>
      </c>
      <c r="D322" s="805" t="str">
        <f>PLANILHA_SINTÉTICA!D243</f>
        <v>M</v>
      </c>
      <c r="E322" s="805">
        <f>PLANILHA_SINTÉTICA!E243</f>
        <v>4.5</v>
      </c>
      <c r="F322" s="332">
        <f>PLANILHA_SINTÉTICA!H243</f>
        <v>78.62</v>
      </c>
      <c r="G322" s="332">
        <f>PLANILHA_SINTÉTICA!K243</f>
        <v>353.79</v>
      </c>
      <c r="H322" s="648">
        <f t="shared" si="16"/>
        <v>1622767.057100001</v>
      </c>
      <c r="I322" s="824">
        <f t="shared" si="17"/>
        <v>2.1462728279965761E-4</v>
      </c>
      <c r="J322" s="824">
        <f t="shared" si="18"/>
        <v>0.98445429232643766</v>
      </c>
      <c r="K322" s="649" t="str">
        <f t="shared" si="19"/>
        <v>C</v>
      </c>
      <c r="L322" s="256" t="str">
        <f>PLANILHA_SINTÉTICA!A243</f>
        <v>8.1.8</v>
      </c>
      <c r="M322" s="273"/>
      <c r="N322" s="273"/>
      <c r="O322" s="273"/>
      <c r="P322" s="273"/>
      <c r="Q322" s="273"/>
      <c r="R322" s="273"/>
      <c r="S322" s="273"/>
      <c r="T322" s="273"/>
      <c r="U322" s="273"/>
      <c r="V322" s="273"/>
      <c r="W322" s="273"/>
      <c r="X322" s="273"/>
      <c r="Y322" s="273"/>
      <c r="Z322" s="273"/>
      <c r="AA322" s="273"/>
      <c r="AB322" s="273"/>
      <c r="AC322" s="273"/>
      <c r="AD322" s="273"/>
      <c r="AE322" s="273"/>
      <c r="AF322" s="273"/>
      <c r="AG322" s="273"/>
      <c r="AH322" s="273"/>
      <c r="AI322" s="273"/>
      <c r="AJ322" s="273"/>
      <c r="AK322" s="274"/>
      <c r="AL322" s="274"/>
    </row>
    <row r="323" spans="1:38" s="275" customFormat="1" ht="30">
      <c r="A323" s="256"/>
      <c r="B323" s="805">
        <f>PLANILHA_SINTÉTICA!B158</f>
        <v>98561</v>
      </c>
      <c r="C323" s="805" t="str">
        <f>PLANILHA_SINTÉTICA!C158</f>
        <v>IMPERMEABILIZAÇÃO DE PAREDES COM ARGAMASSA DE CIMENTO E AREIA, COM ADITIVO IMPERMEABILIZANTE, E = 2CM. AF_06/2018</v>
      </c>
      <c r="D323" s="805" t="str">
        <f>PLANILHA_SINTÉTICA!D158</f>
        <v>M2</v>
      </c>
      <c r="E323" s="805">
        <f>PLANILHA_SINTÉTICA!E158</f>
        <v>8</v>
      </c>
      <c r="F323" s="332">
        <f>PLANILHA_SINTÉTICA!H158</f>
        <v>43.870000000000005</v>
      </c>
      <c r="G323" s="332">
        <f>PLANILHA_SINTÉTICA!K158</f>
        <v>350.96000000000004</v>
      </c>
      <c r="H323" s="648">
        <f t="shared" si="16"/>
        <v>1623118.017100001</v>
      </c>
      <c r="I323" s="824">
        <f t="shared" si="17"/>
        <v>2.1291045866578433E-4</v>
      </c>
      <c r="J323" s="824">
        <f t="shared" si="18"/>
        <v>0.98466720278510345</v>
      </c>
      <c r="K323" s="649" t="str">
        <f t="shared" si="19"/>
        <v>C</v>
      </c>
      <c r="L323" s="256" t="str">
        <f>PLANILHA_SINTÉTICA!A158</f>
        <v>6.1.14</v>
      </c>
      <c r="M323" s="273"/>
      <c r="N323" s="273"/>
      <c r="O323" s="273"/>
      <c r="P323" s="273"/>
      <c r="Q323" s="273"/>
      <c r="R323" s="273"/>
      <c r="S323" s="273"/>
      <c r="T323" s="273"/>
      <c r="U323" s="273"/>
      <c r="V323" s="273"/>
      <c r="W323" s="273"/>
      <c r="X323" s="273"/>
      <c r="Y323" s="273"/>
      <c r="Z323" s="273"/>
      <c r="AA323" s="273"/>
      <c r="AB323" s="273"/>
      <c r="AC323" s="273"/>
      <c r="AD323" s="273"/>
      <c r="AE323" s="273"/>
      <c r="AF323" s="273"/>
      <c r="AG323" s="273"/>
      <c r="AH323" s="273"/>
      <c r="AI323" s="273"/>
      <c r="AJ323" s="273"/>
      <c r="AK323" s="274"/>
      <c r="AL323" s="274"/>
    </row>
    <row r="324" spans="1:38" s="275" customFormat="1" ht="30">
      <c r="A324" s="256"/>
      <c r="B324" s="805">
        <f>PLANILHA_SINTÉTICA!B361</f>
        <v>93660</v>
      </c>
      <c r="C324" s="805" t="str">
        <f>PLANILHA_SINTÉTICA!C361</f>
        <v>DISJUNTOR BIPOLAR TIPO DIN, CORRENTE NOMINAL DE 10A - FORNECIMENTO E INSTALAÇÃO. AF_10/2020</v>
      </c>
      <c r="D324" s="805" t="str">
        <f>PLANILHA_SINTÉTICA!D361</f>
        <v>UN</v>
      </c>
      <c r="E324" s="805">
        <f>PLANILHA_SINTÉTICA!E361</f>
        <v>6</v>
      </c>
      <c r="F324" s="332">
        <f>PLANILHA_SINTÉTICA!H361</f>
        <v>58.19</v>
      </c>
      <c r="G324" s="332">
        <f>PLANILHA_SINTÉTICA!K361</f>
        <v>349.14</v>
      </c>
      <c r="H324" s="648">
        <f t="shared" si="16"/>
        <v>1623467.1571000009</v>
      </c>
      <c r="I324" s="824">
        <f t="shared" si="17"/>
        <v>2.118063526856962E-4</v>
      </c>
      <c r="J324" s="824">
        <f t="shared" si="18"/>
        <v>0.98487900913778914</v>
      </c>
      <c r="K324" s="649" t="str">
        <f t="shared" si="19"/>
        <v>C</v>
      </c>
      <c r="L324" s="256" t="str">
        <f>PLANILHA_SINTÉTICA!A361</f>
        <v>9.3.14</v>
      </c>
      <c r="M324" s="273"/>
      <c r="N324" s="273"/>
      <c r="O324" s="273"/>
      <c r="P324" s="273"/>
      <c r="Q324" s="273"/>
      <c r="R324" s="273"/>
      <c r="S324" s="273"/>
      <c r="T324" s="273"/>
      <c r="U324" s="273"/>
      <c r="V324" s="273"/>
      <c r="W324" s="273"/>
      <c r="X324" s="273"/>
      <c r="Y324" s="273"/>
      <c r="Z324" s="273"/>
      <c r="AA324" s="273"/>
      <c r="AB324" s="273"/>
      <c r="AC324" s="273"/>
      <c r="AD324" s="273"/>
      <c r="AE324" s="273"/>
      <c r="AF324" s="273"/>
      <c r="AG324" s="273"/>
      <c r="AH324" s="273"/>
      <c r="AI324" s="273"/>
      <c r="AJ324" s="273"/>
      <c r="AK324" s="274"/>
      <c r="AL324" s="274"/>
    </row>
    <row r="325" spans="1:38" s="275" customFormat="1" ht="30">
      <c r="A325" s="256"/>
      <c r="B325" s="805">
        <f>PLANILHA_SINTÉTICA!B155</f>
        <v>97632</v>
      </c>
      <c r="C325" s="805" t="str">
        <f>PLANILHA_SINTÉTICA!C155</f>
        <v>DEMOLIÇÃO DE RODAPÉ CERÂMICO, DE FORMA MANUAL, SEM REAPROVEITAMENTO. AF_12/2017</v>
      </c>
      <c r="D325" s="805" t="str">
        <f>PLANILHA_SINTÉTICA!D155</f>
        <v>M</v>
      </c>
      <c r="E325" s="805">
        <f>PLANILHA_SINTÉTICA!E155</f>
        <v>128.11000000000001</v>
      </c>
      <c r="F325" s="332">
        <f>PLANILHA_SINTÉTICA!H155</f>
        <v>2.71</v>
      </c>
      <c r="G325" s="332">
        <f>PLANILHA_SINTÉTICA!K155</f>
        <v>347.17810000000003</v>
      </c>
      <c r="H325" s="648">
        <f t="shared" si="16"/>
        <v>1623814.3352000008</v>
      </c>
      <c r="I325" s="824">
        <f t="shared" si="17"/>
        <v>2.1061616283825946E-4</v>
      </c>
      <c r="J325" s="824">
        <f t="shared" si="18"/>
        <v>0.98508962530062738</v>
      </c>
      <c r="K325" s="649" t="str">
        <f t="shared" si="19"/>
        <v>C</v>
      </c>
      <c r="L325" s="256" t="str">
        <f>PLANILHA_SINTÉTICA!A155</f>
        <v>6.1.11</v>
      </c>
      <c r="M325" s="273"/>
      <c r="N325" s="273"/>
      <c r="O325" s="273"/>
      <c r="P325" s="273"/>
      <c r="Q325" s="273"/>
      <c r="R325" s="273"/>
      <c r="S325" s="273"/>
      <c r="T325" s="273"/>
      <c r="U325" s="273"/>
      <c r="V325" s="273"/>
      <c r="W325" s="273"/>
      <c r="X325" s="273"/>
      <c r="Y325" s="273"/>
      <c r="Z325" s="273"/>
      <c r="AA325" s="273"/>
      <c r="AB325" s="273"/>
      <c r="AC325" s="273"/>
      <c r="AD325" s="273"/>
      <c r="AE325" s="273"/>
      <c r="AF325" s="273"/>
      <c r="AG325" s="273"/>
      <c r="AH325" s="273"/>
      <c r="AI325" s="273"/>
      <c r="AJ325" s="273"/>
      <c r="AK325" s="274"/>
      <c r="AL325" s="274"/>
    </row>
    <row r="326" spans="1:38" s="275" customFormat="1" ht="60">
      <c r="A326" s="256"/>
      <c r="B326" s="805">
        <f>PLANILHA_SINTÉTICA!B204</f>
        <v>91786</v>
      </c>
      <c r="C326" s="805" t="str">
        <f>PLANILHA_SINTÉTICA!C204</f>
        <v>(COMPOSIÇÃO REPRESENTATIVA) DO SERVIÇO DE INSTALAÇÃO TUBOS DE PVC, SOLDÁVEL, ÁGUA FRIA, DN 32 MM (INSTALADO EM RAMAL, SUB-RAMAL, RAMAL DE DISTRIBUIÇÃO OU PRUMADA), INCLUSIVE CONEXÕES, CORTES E FIXAÇÕES, PARA PRÉDIOS. AF_10/2015</v>
      </c>
      <c r="D326" s="805" t="str">
        <f>PLANILHA_SINTÉTICA!D204</f>
        <v>M</v>
      </c>
      <c r="E326" s="805">
        <f>PLANILHA_SINTÉTICA!E204</f>
        <v>10</v>
      </c>
      <c r="F326" s="332">
        <f>PLANILHA_SINTÉTICA!H204</f>
        <v>34.019999999999996</v>
      </c>
      <c r="G326" s="332">
        <f>PLANILHA_SINTÉTICA!K204</f>
        <v>340.19999999999993</v>
      </c>
      <c r="H326" s="648">
        <f t="shared" si="16"/>
        <v>1624154.5352000007</v>
      </c>
      <c r="I326" s="824">
        <f t="shared" si="17"/>
        <v>2.0638288704724131E-4</v>
      </c>
      <c r="J326" s="824">
        <f t="shared" si="18"/>
        <v>0.9852960081876746</v>
      </c>
      <c r="K326" s="649" t="str">
        <f t="shared" si="19"/>
        <v>C</v>
      </c>
      <c r="L326" s="256" t="str">
        <f>PLANILHA_SINTÉTICA!A204</f>
        <v>6.2.34</v>
      </c>
      <c r="M326" s="273"/>
      <c r="N326" s="273"/>
      <c r="O326" s="273"/>
      <c r="P326" s="273"/>
      <c r="Q326" s="273"/>
      <c r="R326" s="273"/>
      <c r="S326" s="273"/>
      <c r="T326" s="273"/>
      <c r="U326" s="273"/>
      <c r="V326" s="273"/>
      <c r="W326" s="273"/>
      <c r="X326" s="273"/>
      <c r="Y326" s="273"/>
      <c r="Z326" s="273"/>
      <c r="AA326" s="273"/>
      <c r="AB326" s="273"/>
      <c r="AC326" s="273"/>
      <c r="AD326" s="273"/>
      <c r="AE326" s="273"/>
      <c r="AF326" s="273"/>
      <c r="AG326" s="273"/>
      <c r="AH326" s="273"/>
      <c r="AI326" s="273"/>
      <c r="AJ326" s="273"/>
      <c r="AK326" s="274"/>
      <c r="AL326" s="274"/>
    </row>
    <row r="327" spans="1:38" s="275" customFormat="1" ht="30">
      <c r="A327" s="256"/>
      <c r="B327" s="805">
        <f>PLANILHA_SINTÉTICA!B164</f>
        <v>93197</v>
      </c>
      <c r="C327" s="805" t="str">
        <f>PLANILHA_SINTÉTICA!C164</f>
        <v>CONTRAVERGA MOLDADA IN LOCO EM CONCRETO PARA VÃOS DE MAIS DE 1,5 M DE COMPRIMENTO. AF_03/2016</v>
      </c>
      <c r="D327" s="805" t="str">
        <f>PLANILHA_SINTÉTICA!D164</f>
        <v>M</v>
      </c>
      <c r="E327" s="805">
        <f>PLANILHA_SINTÉTICA!E164</f>
        <v>3</v>
      </c>
      <c r="F327" s="332">
        <f>PLANILHA_SINTÉTICA!H164</f>
        <v>113.37</v>
      </c>
      <c r="G327" s="332">
        <f>PLANILHA_SINTÉTICA!K164</f>
        <v>340.11</v>
      </c>
      <c r="H327" s="648">
        <f t="shared" si="16"/>
        <v>1624494.6452000008</v>
      </c>
      <c r="I327" s="824">
        <f t="shared" si="17"/>
        <v>2.0632828839987436E-4</v>
      </c>
      <c r="J327" s="824">
        <f t="shared" si="18"/>
        <v>0.98550233647607444</v>
      </c>
      <c r="K327" s="649" t="str">
        <f t="shared" si="19"/>
        <v>C</v>
      </c>
      <c r="L327" s="256" t="str">
        <f>PLANILHA_SINTÉTICA!A164</f>
        <v>6.1.20</v>
      </c>
      <c r="M327" s="273"/>
      <c r="N327" s="273"/>
      <c r="O327" s="273"/>
      <c r="P327" s="273"/>
      <c r="Q327" s="273"/>
      <c r="R327" s="273"/>
      <c r="S327" s="273"/>
      <c r="T327" s="273"/>
      <c r="U327" s="273"/>
      <c r="V327" s="273"/>
      <c r="W327" s="273"/>
      <c r="X327" s="273"/>
      <c r="Y327" s="273"/>
      <c r="Z327" s="273"/>
      <c r="AA327" s="273"/>
      <c r="AB327" s="273"/>
      <c r="AC327" s="273"/>
      <c r="AD327" s="273"/>
      <c r="AE327" s="273"/>
      <c r="AF327" s="273"/>
      <c r="AG327" s="273"/>
      <c r="AH327" s="273"/>
      <c r="AI327" s="273"/>
      <c r="AJ327" s="273"/>
      <c r="AK327" s="274"/>
      <c r="AL327" s="274"/>
    </row>
    <row r="328" spans="1:38" s="275" customFormat="1" ht="30">
      <c r="A328" s="256"/>
      <c r="B328" s="805" t="str">
        <f>PLANILHA_SINTÉTICA!B111</f>
        <v>AUX1810</v>
      </c>
      <c r="C328" s="805" t="str">
        <f>PLANILHA_SINTÉTICA!C111</f>
        <v>TORNEIRA DE MESA PARA LAVATÓRIO COM ACIONAMENTO MANUAL E FECHAMENTO AUTOMÁTICO</v>
      </c>
      <c r="D328" s="805" t="str">
        <f>PLANILHA_SINTÉTICA!D111</f>
        <v xml:space="preserve">UN </v>
      </c>
      <c r="E328" s="805">
        <f>PLANILHA_SINTÉTICA!E111</f>
        <v>2</v>
      </c>
      <c r="F328" s="332">
        <f>PLANILHA_SINTÉTICA!H111</f>
        <v>168.88</v>
      </c>
      <c r="G328" s="332">
        <f>PLANILHA_SINTÉTICA!K111</f>
        <v>337.76</v>
      </c>
      <c r="H328" s="648">
        <f t="shared" si="16"/>
        <v>1624832.4052000009</v>
      </c>
      <c r="I328" s="824">
        <f t="shared" si="17"/>
        <v>2.0490265705195836E-4</v>
      </c>
      <c r="J328" s="824">
        <f t="shared" si="18"/>
        <v>0.98570723913312641</v>
      </c>
      <c r="K328" s="649" t="str">
        <f t="shared" si="19"/>
        <v>C</v>
      </c>
      <c r="L328" s="256" t="str">
        <f>PLANILHA_SINTÉTICA!A111</f>
        <v>4.2.17</v>
      </c>
      <c r="M328" s="273"/>
      <c r="N328" s="273"/>
      <c r="O328" s="273"/>
      <c r="P328" s="273"/>
      <c r="Q328" s="273"/>
      <c r="R328" s="273"/>
      <c r="S328" s="273"/>
      <c r="T328" s="273"/>
      <c r="U328" s="273"/>
      <c r="V328" s="273"/>
      <c r="W328" s="273"/>
      <c r="X328" s="273"/>
      <c r="Y328" s="273"/>
      <c r="Z328" s="273"/>
      <c r="AA328" s="273"/>
      <c r="AB328" s="273"/>
      <c r="AC328" s="273"/>
      <c r="AD328" s="273"/>
      <c r="AE328" s="273"/>
      <c r="AF328" s="273"/>
      <c r="AG328" s="273"/>
      <c r="AH328" s="273"/>
      <c r="AI328" s="273"/>
      <c r="AJ328" s="273"/>
      <c r="AK328" s="274"/>
      <c r="AL328" s="274"/>
    </row>
    <row r="329" spans="1:38" s="275" customFormat="1" ht="30">
      <c r="A329" s="256"/>
      <c r="B329" s="805">
        <f>PLANILHA_SINTÉTICA!B145</f>
        <v>97638</v>
      </c>
      <c r="C329" s="805" t="str">
        <f>PLANILHA_SINTÉTICA!C145</f>
        <v>REMOÇÃO DE CHAPAS E PERFIS DE DRYWALL, DE FORMA MANUAL, SEM REAPROVEITAMENTO. AF_12/2017</v>
      </c>
      <c r="D329" s="805" t="str">
        <f>PLANILHA_SINTÉTICA!D145</f>
        <v>M2</v>
      </c>
      <c r="E329" s="805">
        <f>PLANILHA_SINTÉTICA!E145</f>
        <v>40</v>
      </c>
      <c r="F329" s="332">
        <f>PLANILHA_SINTÉTICA!H145</f>
        <v>8.41</v>
      </c>
      <c r="G329" s="332">
        <f>PLANILHA_SINTÉTICA!K145</f>
        <v>336.4</v>
      </c>
      <c r="H329" s="648">
        <f t="shared" si="16"/>
        <v>1625168.8052000008</v>
      </c>
      <c r="I329" s="824">
        <f t="shared" si="17"/>
        <v>2.0407761082507934E-4</v>
      </c>
      <c r="J329" s="824">
        <f t="shared" si="18"/>
        <v>0.98591131674395149</v>
      </c>
      <c r="K329" s="649" t="str">
        <f t="shared" si="19"/>
        <v>C</v>
      </c>
      <c r="L329" s="256" t="str">
        <f>PLANILHA_SINTÉTICA!A145</f>
        <v>6.1.1</v>
      </c>
      <c r="M329" s="273"/>
      <c r="N329" s="273"/>
      <c r="O329" s="273"/>
      <c r="P329" s="273"/>
      <c r="Q329" s="273"/>
      <c r="R329" s="273"/>
      <c r="S329" s="273"/>
      <c r="T329" s="273"/>
      <c r="U329" s="273"/>
      <c r="V329" s="273"/>
      <c r="W329" s="273"/>
      <c r="X329" s="273"/>
      <c r="Y329" s="273"/>
      <c r="Z329" s="273"/>
      <c r="AA329" s="273"/>
      <c r="AB329" s="273"/>
      <c r="AC329" s="273"/>
      <c r="AD329" s="273"/>
      <c r="AE329" s="273"/>
      <c r="AF329" s="273"/>
      <c r="AG329" s="273"/>
      <c r="AH329" s="273"/>
      <c r="AI329" s="273"/>
      <c r="AJ329" s="273"/>
      <c r="AK329" s="274"/>
      <c r="AL329" s="274"/>
    </row>
    <row r="330" spans="1:38" s="275" customFormat="1" ht="30">
      <c r="A330" s="256"/>
      <c r="B330" s="805">
        <f>PLANILHA_SINTÉTICA!B33</f>
        <v>86903</v>
      </c>
      <c r="C330" s="805" t="str">
        <f>PLANILHA_SINTÉTICA!C33</f>
        <v>LAVATÓRIO LOUÇA BRANCA COM COLUNA, 45 X 55CM OU EQUIVALENTE, PADRÃO MÉDIO - FORNECIMENTO E INSTALAÇÃO. AF_01/2020</v>
      </c>
      <c r="D330" s="805" t="str">
        <f>PLANILHA_SINTÉTICA!D33</f>
        <v>UN</v>
      </c>
      <c r="E330" s="805">
        <f>PLANILHA_SINTÉTICA!E33</f>
        <v>1</v>
      </c>
      <c r="F330" s="332">
        <f>PLANILHA_SINTÉTICA!H33</f>
        <v>335.62</v>
      </c>
      <c r="G330" s="332">
        <f>PLANILHA_SINTÉTICA!K33</f>
        <v>335.62</v>
      </c>
      <c r="H330" s="648">
        <f t="shared" si="16"/>
        <v>1625504.4252000009</v>
      </c>
      <c r="I330" s="824">
        <f t="shared" si="17"/>
        <v>2.0360442254789871E-4</v>
      </c>
      <c r="J330" s="824">
        <f t="shared" si="18"/>
        <v>0.98611492116649935</v>
      </c>
      <c r="K330" s="649" t="str">
        <f t="shared" si="19"/>
        <v>C</v>
      </c>
      <c r="L330" s="256" t="str">
        <f>PLANILHA_SINTÉTICA!A33</f>
        <v>3.11</v>
      </c>
      <c r="M330" s="273"/>
      <c r="N330" s="273"/>
      <c r="O330" s="273"/>
      <c r="P330" s="273"/>
      <c r="Q330" s="273"/>
      <c r="R330" s="273"/>
      <c r="S330" s="273"/>
      <c r="T330" s="273"/>
      <c r="U330" s="273"/>
      <c r="V330" s="273"/>
      <c r="W330" s="273"/>
      <c r="X330" s="273"/>
      <c r="Y330" s="273"/>
      <c r="Z330" s="273"/>
      <c r="AA330" s="273"/>
      <c r="AB330" s="273"/>
      <c r="AC330" s="273"/>
      <c r="AD330" s="273"/>
      <c r="AE330" s="273"/>
      <c r="AF330" s="273"/>
      <c r="AG330" s="273"/>
      <c r="AH330" s="273"/>
      <c r="AI330" s="273"/>
      <c r="AJ330" s="273"/>
      <c r="AK330" s="274"/>
      <c r="AL330" s="274"/>
    </row>
    <row r="331" spans="1:38" s="275" customFormat="1" ht="30">
      <c r="A331" s="256"/>
      <c r="B331" s="805" t="str">
        <f>PLANILHA_SINTÉTICA!B323</f>
        <v>COMP 005</v>
      </c>
      <c r="C331" s="805" t="str">
        <f>PLANILHA_SINTÉTICA!C323</f>
        <v>REMOÇÃO DE ELETRODUTOS APARENTES - ACIMA DE 2" - SEM REAPROVEITAMENTO</v>
      </c>
      <c r="D331" s="805" t="str">
        <f>PLANILHA_SINTÉTICA!D323</f>
        <v>M</v>
      </c>
      <c r="E331" s="805">
        <f>PLANILHA_SINTÉTICA!E323</f>
        <v>30</v>
      </c>
      <c r="F331" s="332">
        <f>PLANILHA_SINTÉTICA!H323</f>
        <v>10.77</v>
      </c>
      <c r="G331" s="332">
        <f>PLANILHA_SINTÉTICA!K323</f>
        <v>323.09999999999997</v>
      </c>
      <c r="H331" s="648">
        <f t="shared" si="16"/>
        <v>1625827.525200001</v>
      </c>
      <c r="I331" s="824">
        <f t="shared" si="17"/>
        <v>1.9600914404751228E-4</v>
      </c>
      <c r="J331" s="824">
        <f t="shared" si="18"/>
        <v>0.98631093031054684</v>
      </c>
      <c r="K331" s="649" t="str">
        <f t="shared" si="19"/>
        <v>C</v>
      </c>
      <c r="L331" s="256" t="str">
        <f>PLANILHA_SINTÉTICA!A323</f>
        <v>9.1.49</v>
      </c>
      <c r="M331" s="273"/>
      <c r="N331" s="273"/>
      <c r="O331" s="273"/>
      <c r="P331" s="273"/>
      <c r="Q331" s="273"/>
      <c r="R331" s="273"/>
      <c r="S331" s="273"/>
      <c r="T331" s="273"/>
      <c r="U331" s="273"/>
      <c r="V331" s="273"/>
      <c r="W331" s="273"/>
      <c r="X331" s="273"/>
      <c r="Y331" s="273"/>
      <c r="Z331" s="273"/>
      <c r="AA331" s="273"/>
      <c r="AB331" s="273"/>
      <c r="AC331" s="273"/>
      <c r="AD331" s="273"/>
      <c r="AE331" s="273"/>
      <c r="AF331" s="273"/>
      <c r="AG331" s="273"/>
      <c r="AH331" s="273"/>
      <c r="AI331" s="273"/>
      <c r="AJ331" s="273"/>
      <c r="AK331" s="274"/>
      <c r="AL331" s="274"/>
    </row>
    <row r="332" spans="1:38" s="275" customFormat="1" ht="45">
      <c r="A332" s="256"/>
      <c r="B332" s="805">
        <f>PLANILHA_SINTÉTICA!B227</f>
        <v>100475</v>
      </c>
      <c r="C332" s="805" t="str">
        <f>PLANILHA_SINTÉTICA!C227</f>
        <v>ARGAMASSA TRAÇO 1:3 (EM VOLUME DE CIMENTO E AREIA MÉDIA ÚMIDA) COM ADIÇÃO DE IMPERMEABILIZANTE, PREPARO MECÂNICO COM BETONEIRA 400 L. AF_08/2019</v>
      </c>
      <c r="D332" s="805" t="str">
        <f>PLANILHA_SINTÉTICA!D227</f>
        <v>M3</v>
      </c>
      <c r="E332" s="805">
        <f>PLANILHA_SINTÉTICA!E227</f>
        <v>0.5</v>
      </c>
      <c r="F332" s="332">
        <f>PLANILHA_SINTÉTICA!H227</f>
        <v>644.6099999999999</v>
      </c>
      <c r="G332" s="332">
        <f>PLANILHA_SINTÉTICA!K227</f>
        <v>322.30499999999995</v>
      </c>
      <c r="H332" s="648">
        <f t="shared" ref="H332:H395" si="20">IFERROR(IF((ISTEXT(H331))=TRUE,G332,G332+H331),"")</f>
        <v>1626149.8302000009</v>
      </c>
      <c r="I332" s="824">
        <f t="shared" ref="I332:I395" si="21">IFERROR(G332/(SUM(G:G)),"")</f>
        <v>1.9552685599577048E-4</v>
      </c>
      <c r="J332" s="824">
        <f t="shared" ref="J332:J395" si="22">IFERROR(IF((ISTEXT(J331))=TRUE,I332,I332+J331),"")</f>
        <v>0.98650645716654262</v>
      </c>
      <c r="K332" s="649" t="str">
        <f t="shared" ref="K332:K395" si="23">IFERROR(IF((J332-I332)&lt;0.5,"A",IF((J332-I332)&lt;0.8,"B","C")),"")</f>
        <v>C</v>
      </c>
      <c r="L332" s="256" t="str">
        <f>PLANILHA_SINTÉTICA!A227</f>
        <v>7.21</v>
      </c>
      <c r="M332" s="273"/>
      <c r="N332" s="273"/>
      <c r="O332" s="273"/>
      <c r="P332" s="273"/>
      <c r="Q332" s="273"/>
      <c r="R332" s="273"/>
      <c r="S332" s="273"/>
      <c r="T332" s="273"/>
      <c r="U332" s="273"/>
      <c r="V332" s="273"/>
      <c r="W332" s="273"/>
      <c r="X332" s="273"/>
      <c r="Y332" s="273"/>
      <c r="Z332" s="273"/>
      <c r="AA332" s="273"/>
      <c r="AB332" s="273"/>
      <c r="AC332" s="273"/>
      <c r="AD332" s="273"/>
      <c r="AE332" s="273"/>
      <c r="AF332" s="273"/>
      <c r="AG332" s="273"/>
      <c r="AH332" s="273"/>
      <c r="AI332" s="273"/>
      <c r="AJ332" s="273"/>
      <c r="AK332" s="274"/>
      <c r="AL332" s="274"/>
    </row>
    <row r="333" spans="1:38" s="275" customFormat="1" ht="45">
      <c r="A333" s="256"/>
      <c r="B333" s="805">
        <f>PLANILHA_SINTÉTICA!B277</f>
        <v>100475</v>
      </c>
      <c r="C333" s="805" t="str">
        <f>PLANILHA_SINTÉTICA!C277</f>
        <v>ARGAMASSA TRAÇO 1:3 (EM VOLUME DE CIMENTO E AREIA MÉDIA ÚMIDA) COM ADIÇÃO DE IMPERMEABILIZANTE, PREPARO MECÂNICO COM BETONEIRA 400 L. AF_08/2019</v>
      </c>
      <c r="D333" s="805" t="str">
        <f>PLANILHA_SINTÉTICA!D277</f>
        <v>M3</v>
      </c>
      <c r="E333" s="805">
        <f>PLANILHA_SINTÉTICA!E277</f>
        <v>0.5</v>
      </c>
      <c r="F333" s="332">
        <f>PLANILHA_SINTÉTICA!H277</f>
        <v>644.6099999999999</v>
      </c>
      <c r="G333" s="332">
        <f>PLANILHA_SINTÉTICA!K277</f>
        <v>322.30499999999995</v>
      </c>
      <c r="H333" s="648">
        <f t="shared" si="20"/>
        <v>1626472.1352000008</v>
      </c>
      <c r="I333" s="824">
        <f t="shared" si="21"/>
        <v>1.9552685599577048E-4</v>
      </c>
      <c r="J333" s="824">
        <f t="shared" si="22"/>
        <v>0.98670198402253839</v>
      </c>
      <c r="K333" s="649" t="str">
        <f t="shared" si="23"/>
        <v>C</v>
      </c>
      <c r="L333" s="256" t="str">
        <f>PLANILHA_SINTÉTICA!A277</f>
        <v>9.1.3</v>
      </c>
      <c r="M333" s="273"/>
      <c r="N333" s="273"/>
      <c r="O333" s="273"/>
      <c r="P333" s="273"/>
      <c r="Q333" s="273"/>
      <c r="R333" s="273"/>
      <c r="S333" s="273"/>
      <c r="T333" s="273"/>
      <c r="U333" s="273"/>
      <c r="V333" s="273"/>
      <c r="W333" s="273"/>
      <c r="X333" s="273"/>
      <c r="Y333" s="273"/>
      <c r="Z333" s="273"/>
      <c r="AA333" s="273"/>
      <c r="AB333" s="273"/>
      <c r="AC333" s="273"/>
      <c r="AD333" s="273"/>
      <c r="AE333" s="273"/>
      <c r="AF333" s="273"/>
      <c r="AG333" s="273"/>
      <c r="AH333" s="273"/>
      <c r="AI333" s="273"/>
      <c r="AJ333" s="273"/>
      <c r="AK333" s="274"/>
      <c r="AL333" s="274"/>
    </row>
    <row r="334" spans="1:38" s="275" customFormat="1" ht="30">
      <c r="A334" s="256"/>
      <c r="B334" s="805">
        <f>PLANILHA_SINTÉTICA!B42</f>
        <v>100867</v>
      </c>
      <c r="C334" s="805" t="str">
        <f>PLANILHA_SINTÉTICA!C42</f>
        <v>BARRA DE APOIO RETA, EM ACO INOX POLIDO, COMPRIMENTO 70 CM,  FIXADA NA PAREDE - FORNECIMENTO E INSTALAÇÃO. AF_01/2020</v>
      </c>
      <c r="D334" s="805" t="str">
        <f>PLANILHA_SINTÉTICA!D42</f>
        <v>UN</v>
      </c>
      <c r="E334" s="805">
        <f>PLANILHA_SINTÉTICA!E42</f>
        <v>1</v>
      </c>
      <c r="F334" s="332">
        <f>PLANILHA_SINTÉTICA!H42</f>
        <v>320.57</v>
      </c>
      <c r="G334" s="332">
        <f>PLANILHA_SINTÉTICA!K42</f>
        <v>320.57</v>
      </c>
      <c r="H334" s="648">
        <f t="shared" si="20"/>
        <v>1626792.7052000009</v>
      </c>
      <c r="I334" s="824">
        <f t="shared" si="21"/>
        <v>1.9447431540486231E-4</v>
      </c>
      <c r="J334" s="824">
        <f t="shared" si="22"/>
        <v>0.98689645833794326</v>
      </c>
      <c r="K334" s="649" t="str">
        <f t="shared" si="23"/>
        <v>C</v>
      </c>
      <c r="L334" s="256" t="str">
        <f>PLANILHA_SINTÉTICA!A42</f>
        <v>3.20</v>
      </c>
      <c r="M334" s="273"/>
      <c r="N334" s="273"/>
      <c r="O334" s="273"/>
      <c r="P334" s="273"/>
      <c r="Q334" s="273"/>
      <c r="R334" s="273"/>
      <c r="S334" s="273"/>
      <c r="T334" s="273"/>
      <c r="U334" s="273"/>
      <c r="V334" s="273"/>
      <c r="W334" s="273"/>
      <c r="X334" s="273"/>
      <c r="Y334" s="273"/>
      <c r="Z334" s="273"/>
      <c r="AA334" s="273"/>
      <c r="AB334" s="273"/>
      <c r="AC334" s="273"/>
      <c r="AD334" s="273"/>
      <c r="AE334" s="273"/>
      <c r="AF334" s="273"/>
      <c r="AG334" s="273"/>
      <c r="AH334" s="273"/>
      <c r="AI334" s="273"/>
      <c r="AJ334" s="273"/>
      <c r="AK334" s="274"/>
      <c r="AL334" s="274"/>
    </row>
    <row r="335" spans="1:38" s="275" customFormat="1" ht="30">
      <c r="A335" s="256"/>
      <c r="B335" s="805">
        <f>PLANILHA_SINTÉTICA!B50</f>
        <v>99635</v>
      </c>
      <c r="C335" s="805" t="str">
        <f>PLANILHA_SINTÉTICA!C50</f>
        <v>VÁLVULA DE DESCARGA METÁLICA, BASE 1 1/2", ACABAMENTO METALICO CROMADO - FORNECIMENTO E INSTALAÇÃO. AF_08/2021</v>
      </c>
      <c r="D335" s="805" t="str">
        <f>PLANILHA_SINTÉTICA!D50</f>
        <v>UN</v>
      </c>
      <c r="E335" s="805">
        <f>PLANILHA_SINTÉTICA!E50</f>
        <v>1</v>
      </c>
      <c r="F335" s="332">
        <f>PLANILHA_SINTÉTICA!H50</f>
        <v>318.29000000000002</v>
      </c>
      <c r="G335" s="332">
        <f>PLANILHA_SINTÉTICA!K50</f>
        <v>318.29000000000002</v>
      </c>
      <c r="H335" s="648">
        <f t="shared" si="20"/>
        <v>1627110.9952000009</v>
      </c>
      <c r="I335" s="824">
        <f t="shared" si="21"/>
        <v>1.9309114967156512E-4</v>
      </c>
      <c r="J335" s="824">
        <f t="shared" si="22"/>
        <v>0.98708954948761485</v>
      </c>
      <c r="K335" s="649" t="str">
        <f t="shared" si="23"/>
        <v>C</v>
      </c>
      <c r="L335" s="256" t="str">
        <f>PLANILHA_SINTÉTICA!A50</f>
        <v>3.29</v>
      </c>
      <c r="M335" s="273"/>
      <c r="N335" s="273"/>
      <c r="O335" s="273"/>
      <c r="P335" s="273"/>
      <c r="Q335" s="273"/>
      <c r="R335" s="273"/>
      <c r="S335" s="273"/>
      <c r="T335" s="273"/>
      <c r="U335" s="273"/>
      <c r="V335" s="273"/>
      <c r="W335" s="273"/>
      <c r="X335" s="273"/>
      <c r="Y335" s="273"/>
      <c r="Z335" s="273"/>
      <c r="AA335" s="273"/>
      <c r="AB335" s="273"/>
      <c r="AC335" s="273"/>
      <c r="AD335" s="273"/>
      <c r="AE335" s="273"/>
      <c r="AF335" s="273"/>
      <c r="AG335" s="273"/>
      <c r="AH335" s="273"/>
      <c r="AI335" s="273"/>
      <c r="AJ335" s="273"/>
      <c r="AK335" s="274"/>
      <c r="AL335" s="274"/>
    </row>
    <row r="336" spans="1:38" s="275" customFormat="1" ht="30">
      <c r="A336" s="256"/>
      <c r="B336" s="805" t="str">
        <f>PLANILHA_SINTÉTICA!B79</f>
        <v>COMP 018</v>
      </c>
      <c r="C336" s="805" t="str">
        <f>PLANILHA_SINTÉTICA!C79</f>
        <v>RETIRADA DE CARPETE S/REAPROVEITAMENTO</v>
      </c>
      <c r="D336" s="805" t="str">
        <f>PLANILHA_SINTÉTICA!D79</f>
        <v>M2</v>
      </c>
      <c r="E336" s="805">
        <f>PLANILHA_SINTÉTICA!E79</f>
        <v>56</v>
      </c>
      <c r="F336" s="332">
        <f>PLANILHA_SINTÉTICA!H79</f>
        <v>5.67</v>
      </c>
      <c r="G336" s="332">
        <f>PLANILHA_SINTÉTICA!K79</f>
        <v>317.52</v>
      </c>
      <c r="H336" s="648">
        <f t="shared" si="20"/>
        <v>1627428.515200001</v>
      </c>
      <c r="I336" s="824">
        <f t="shared" si="21"/>
        <v>1.9262402791075857E-4</v>
      </c>
      <c r="J336" s="824">
        <f t="shared" si="22"/>
        <v>0.98728217351552561</v>
      </c>
      <c r="K336" s="649" t="str">
        <f t="shared" si="23"/>
        <v>C</v>
      </c>
      <c r="L336" s="256" t="str">
        <f>PLANILHA_SINTÉTICA!A79</f>
        <v>4.1.15</v>
      </c>
      <c r="M336" s="273"/>
      <c r="N336" s="273"/>
      <c r="O336" s="273"/>
      <c r="P336" s="273"/>
      <c r="Q336" s="273"/>
      <c r="R336" s="273"/>
      <c r="S336" s="273"/>
      <c r="T336" s="273"/>
      <c r="U336" s="273"/>
      <c r="V336" s="273"/>
      <c r="W336" s="273"/>
      <c r="X336" s="273"/>
      <c r="Y336" s="273"/>
      <c r="Z336" s="273"/>
      <c r="AA336" s="273"/>
      <c r="AB336" s="273"/>
      <c r="AC336" s="273"/>
      <c r="AD336" s="273"/>
      <c r="AE336" s="273"/>
      <c r="AF336" s="273"/>
      <c r="AG336" s="273"/>
      <c r="AH336" s="273"/>
      <c r="AI336" s="273"/>
      <c r="AJ336" s="273"/>
      <c r="AK336" s="274"/>
      <c r="AL336" s="274"/>
    </row>
    <row r="337" spans="1:38" s="275" customFormat="1">
      <c r="A337" s="256"/>
      <c r="B337" s="805" t="str">
        <f>PLANILHA_SINTÉTICA!B372</f>
        <v>AUX1882</v>
      </c>
      <c r="C337" s="805" t="str">
        <f>PLANILHA_SINTÉTICA!C372</f>
        <v>RASGO EM ALVENARIA P/TUBULAÇÕES D=65 A 100MM (2 1/2" A 4")</v>
      </c>
      <c r="D337" s="805" t="str">
        <f>PLANILHA_SINTÉTICA!D372</f>
        <v>M</v>
      </c>
      <c r="E337" s="805">
        <f>PLANILHA_SINTÉTICA!E372</f>
        <v>16</v>
      </c>
      <c r="F337" s="332">
        <f>PLANILHA_SINTÉTICA!H372</f>
        <v>19.73</v>
      </c>
      <c r="G337" s="332">
        <f>PLANILHA_SINTÉTICA!K372</f>
        <v>315.68</v>
      </c>
      <c r="H337" s="648">
        <f t="shared" si="20"/>
        <v>1627744.1952000009</v>
      </c>
      <c r="I337" s="824">
        <f t="shared" si="21"/>
        <v>1.9150778889792227E-4</v>
      </c>
      <c r="J337" s="824">
        <f t="shared" si="22"/>
        <v>0.98747368130442348</v>
      </c>
      <c r="K337" s="649" t="str">
        <f t="shared" si="23"/>
        <v>C</v>
      </c>
      <c r="L337" s="256" t="str">
        <f>PLANILHA_SINTÉTICA!A372</f>
        <v>9.4.2</v>
      </c>
      <c r="M337" s="273"/>
      <c r="N337" s="273"/>
      <c r="O337" s="273"/>
      <c r="P337" s="273"/>
      <c r="Q337" s="273"/>
      <c r="R337" s="273"/>
      <c r="S337" s="273"/>
      <c r="T337" s="273"/>
      <c r="U337" s="273"/>
      <c r="V337" s="273"/>
      <c r="W337" s="273"/>
      <c r="X337" s="273"/>
      <c r="Y337" s="273"/>
      <c r="Z337" s="273"/>
      <c r="AA337" s="273"/>
      <c r="AB337" s="273"/>
      <c r="AC337" s="273"/>
      <c r="AD337" s="273"/>
      <c r="AE337" s="273"/>
      <c r="AF337" s="273"/>
      <c r="AG337" s="273"/>
      <c r="AH337" s="273"/>
      <c r="AI337" s="273"/>
      <c r="AJ337" s="273"/>
      <c r="AK337" s="274"/>
      <c r="AL337" s="274"/>
    </row>
    <row r="338" spans="1:38" s="275" customFormat="1" ht="30">
      <c r="A338" s="256"/>
      <c r="B338" s="805">
        <f>PLANILHA_SINTÉTICA!B245</f>
        <v>89865</v>
      </c>
      <c r="C338" s="805" t="str">
        <f>PLANILHA_SINTÉTICA!C245</f>
        <v>TUBO, PVC, SOLDÁVEL, DN 25MM, INSTALADO EM DRENO DE AR-CONDICIONADO - FORNECIMENTO E INSTALAÇÃO. AF_08/2022</v>
      </c>
      <c r="D338" s="805" t="str">
        <f>PLANILHA_SINTÉTICA!D245</f>
        <v>M</v>
      </c>
      <c r="E338" s="805">
        <f>PLANILHA_SINTÉTICA!E245</f>
        <v>16.7</v>
      </c>
      <c r="F338" s="332">
        <f>PLANILHA_SINTÉTICA!H245</f>
        <v>18.149999999999999</v>
      </c>
      <c r="G338" s="332">
        <f>PLANILHA_SINTÉTICA!K245</f>
        <v>303.10499999999996</v>
      </c>
      <c r="H338" s="648">
        <f t="shared" si="20"/>
        <v>1628047.3002000009</v>
      </c>
      <c r="I338" s="824">
        <f t="shared" si="21"/>
        <v>1.838791445574782E-4</v>
      </c>
      <c r="J338" s="824">
        <f t="shared" si="22"/>
        <v>0.98765756044898101</v>
      </c>
      <c r="K338" s="649" t="str">
        <f t="shared" si="23"/>
        <v>C</v>
      </c>
      <c r="L338" s="256" t="str">
        <f>PLANILHA_SINTÉTICA!A245</f>
        <v>8.1.10</v>
      </c>
      <c r="M338" s="273"/>
      <c r="N338" s="273"/>
      <c r="O338" s="273"/>
      <c r="P338" s="273"/>
      <c r="Q338" s="273"/>
      <c r="R338" s="273"/>
      <c r="S338" s="273"/>
      <c r="T338" s="273"/>
      <c r="U338" s="273"/>
      <c r="V338" s="273"/>
      <c r="W338" s="273"/>
      <c r="X338" s="273"/>
      <c r="Y338" s="273"/>
      <c r="Z338" s="273"/>
      <c r="AA338" s="273"/>
      <c r="AB338" s="273"/>
      <c r="AC338" s="273"/>
      <c r="AD338" s="273"/>
      <c r="AE338" s="273"/>
      <c r="AF338" s="273"/>
      <c r="AG338" s="273"/>
      <c r="AH338" s="273"/>
      <c r="AI338" s="273"/>
      <c r="AJ338" s="273"/>
      <c r="AK338" s="274"/>
      <c r="AL338" s="274"/>
    </row>
    <row r="339" spans="1:38" s="275" customFormat="1" ht="60">
      <c r="A339" s="256"/>
      <c r="B339" s="805" t="str">
        <f>PLANILHA_SINTÉTICA!B468</f>
        <v>AUX1694</v>
      </c>
      <c r="C339" s="805" t="str">
        <f>PLANILHA_SINTÉTICA!C468</f>
        <v>PLACA DE SINALIZAÇÃO DE SEGURANÇA CONTRA INCÊNDIO, FOTOLUMINESCENTE, RETANGULAR, *13 X 26* CM, EM PVC *2* MM ANTI-CHAMAS (SÍMBOLOS, CORES E PICTOGRAMAS CONFORME NBR 13434), FIXADA COM ADESIVO ACRÍLICO/COLA DE CONTATO - FORNEC. E INST.</v>
      </c>
      <c r="D339" s="805" t="str">
        <f>PLANILHA_SINTÉTICA!D468</f>
        <v>UN</v>
      </c>
      <c r="E339" s="805">
        <f>PLANILHA_SINTÉTICA!E468</f>
        <v>19</v>
      </c>
      <c r="F339" s="332">
        <f>PLANILHA_SINTÉTICA!H468</f>
        <v>15.6</v>
      </c>
      <c r="G339" s="332">
        <f>PLANILHA_SINTÉTICA!K468</f>
        <v>296.39999999999998</v>
      </c>
      <c r="H339" s="648">
        <f t="shared" si="20"/>
        <v>1628343.7002000008</v>
      </c>
      <c r="I339" s="824">
        <f t="shared" si="21"/>
        <v>1.7981154532863708E-4</v>
      </c>
      <c r="J339" s="824">
        <f t="shared" si="22"/>
        <v>0.98783737199430965</v>
      </c>
      <c r="K339" s="649" t="str">
        <f t="shared" si="23"/>
        <v>C</v>
      </c>
      <c r="L339" s="256" t="str">
        <f>PLANILHA_SINTÉTICA!A468</f>
        <v>10.3</v>
      </c>
      <c r="M339" s="273"/>
      <c r="N339" s="273"/>
      <c r="O339" s="273"/>
      <c r="P339" s="273"/>
      <c r="Q339" s="273"/>
      <c r="R339" s="273"/>
      <c r="S339" s="273"/>
      <c r="T339" s="273"/>
      <c r="U339" s="273"/>
      <c r="V339" s="273"/>
      <c r="W339" s="273"/>
      <c r="X339" s="273"/>
      <c r="Y339" s="273"/>
      <c r="Z339" s="273"/>
      <c r="AA339" s="273"/>
      <c r="AB339" s="273"/>
      <c r="AC339" s="273"/>
      <c r="AD339" s="273"/>
      <c r="AE339" s="273"/>
      <c r="AF339" s="273"/>
      <c r="AG339" s="273"/>
      <c r="AH339" s="273"/>
      <c r="AI339" s="273"/>
      <c r="AJ339" s="273"/>
      <c r="AK339" s="274"/>
      <c r="AL339" s="274"/>
    </row>
    <row r="340" spans="1:38" s="275" customFormat="1">
      <c r="A340" s="256"/>
      <c r="B340" s="805" t="str">
        <f>PLANILHA_SINTÉTICA!B476</f>
        <v>AUX3129</v>
      </c>
      <c r="C340" s="805" t="str">
        <f>PLANILHA_SINTÉTICA!C476</f>
        <v>ELETRODUTO DE PVC RÍGIDO, ROSCÁVEL - 25MM (3/4")</v>
      </c>
      <c r="D340" s="805" t="str">
        <f>PLANILHA_SINTÉTICA!D476</f>
        <v>M</v>
      </c>
      <c r="E340" s="805">
        <f>PLANILHA_SINTÉTICA!E476</f>
        <v>12</v>
      </c>
      <c r="F340" s="332">
        <f>PLANILHA_SINTÉTICA!H476</f>
        <v>24.4</v>
      </c>
      <c r="G340" s="332">
        <f>PLANILHA_SINTÉTICA!K476</f>
        <v>292.79999999999995</v>
      </c>
      <c r="H340" s="648">
        <f t="shared" si="20"/>
        <v>1628636.5002000008</v>
      </c>
      <c r="I340" s="824">
        <f t="shared" si="21"/>
        <v>1.7762759943395725E-4</v>
      </c>
      <c r="J340" s="824">
        <f t="shared" si="22"/>
        <v>0.98801499959374361</v>
      </c>
      <c r="K340" s="649" t="str">
        <f t="shared" si="23"/>
        <v>C</v>
      </c>
      <c r="L340" s="256" t="str">
        <f>PLANILHA_SINTÉTICA!A476</f>
        <v>10.11</v>
      </c>
      <c r="M340" s="273"/>
      <c r="N340" s="273"/>
      <c r="O340" s="273"/>
      <c r="P340" s="273"/>
      <c r="Q340" s="273"/>
      <c r="R340" s="273"/>
      <c r="S340" s="273"/>
      <c r="T340" s="273"/>
      <c r="U340" s="273"/>
      <c r="V340" s="273"/>
      <c r="W340" s="273"/>
      <c r="X340" s="273"/>
      <c r="Y340" s="273"/>
      <c r="Z340" s="273"/>
      <c r="AA340" s="273"/>
      <c r="AB340" s="273"/>
      <c r="AC340" s="273"/>
      <c r="AD340" s="273"/>
      <c r="AE340" s="273"/>
      <c r="AF340" s="273"/>
      <c r="AG340" s="273"/>
      <c r="AH340" s="273"/>
      <c r="AI340" s="273"/>
      <c r="AJ340" s="273"/>
      <c r="AK340" s="274"/>
      <c r="AL340" s="274"/>
    </row>
    <row r="341" spans="1:38" s="275" customFormat="1" ht="30">
      <c r="A341" s="256"/>
      <c r="B341" s="805">
        <f>PLANILHA_SINTÉTICA!B296</f>
        <v>93660</v>
      </c>
      <c r="C341" s="805" t="str">
        <f>PLANILHA_SINTÉTICA!C296</f>
        <v>DISJUNTOR BIPOLAR TIPO DIN, CORRENTE NOMINAL DE 10A - FORNECIMENTO E INSTALAÇÃO. AF_10/2020</v>
      </c>
      <c r="D341" s="805" t="str">
        <f>PLANILHA_SINTÉTICA!D296</f>
        <v>UN</v>
      </c>
      <c r="E341" s="805">
        <f>PLANILHA_SINTÉTICA!E296</f>
        <v>5</v>
      </c>
      <c r="F341" s="332">
        <f>PLANILHA_SINTÉTICA!H296</f>
        <v>58.19</v>
      </c>
      <c r="G341" s="332">
        <f>PLANILHA_SINTÉTICA!K296</f>
        <v>290.95</v>
      </c>
      <c r="H341" s="648">
        <f t="shared" si="20"/>
        <v>1628927.4502000008</v>
      </c>
      <c r="I341" s="824">
        <f t="shared" si="21"/>
        <v>1.7650529390474682E-4</v>
      </c>
      <c r="J341" s="824">
        <f t="shared" si="22"/>
        <v>0.9881915048876484</v>
      </c>
      <c r="K341" s="649" t="str">
        <f t="shared" si="23"/>
        <v>C</v>
      </c>
      <c r="L341" s="256" t="str">
        <f>PLANILHA_SINTÉTICA!A296</f>
        <v>9.1.22</v>
      </c>
      <c r="M341" s="273"/>
      <c r="N341" s="273"/>
      <c r="O341" s="273"/>
      <c r="P341" s="273"/>
      <c r="Q341" s="273"/>
      <c r="R341" s="273"/>
      <c r="S341" s="273"/>
      <c r="T341" s="273"/>
      <c r="U341" s="273"/>
      <c r="V341" s="273"/>
      <c r="W341" s="273"/>
      <c r="X341" s="273"/>
      <c r="Y341" s="273"/>
      <c r="Z341" s="273"/>
      <c r="AA341" s="273"/>
      <c r="AB341" s="273"/>
      <c r="AC341" s="273"/>
      <c r="AD341" s="273"/>
      <c r="AE341" s="273"/>
      <c r="AF341" s="273"/>
      <c r="AG341" s="273"/>
      <c r="AH341" s="273"/>
      <c r="AI341" s="273"/>
      <c r="AJ341" s="273"/>
      <c r="AK341" s="274"/>
      <c r="AL341" s="274"/>
    </row>
    <row r="342" spans="1:38" s="275" customFormat="1" ht="30">
      <c r="A342" s="256"/>
      <c r="B342" s="805" t="str">
        <f>PLANILHA_SINTÉTICA!B216</f>
        <v>COMP 028</v>
      </c>
      <c r="C342" s="805" t="str">
        <f>PLANILHA_SINTÉTICA!C216</f>
        <v>RETIRADA DE CALHAS, RUFOS E CONDUTORES</v>
      </c>
      <c r="D342" s="805" t="str">
        <f>PLANILHA_SINTÉTICA!D216</f>
        <v>M</v>
      </c>
      <c r="E342" s="805">
        <f>PLANILHA_SINTÉTICA!E216</f>
        <v>32</v>
      </c>
      <c r="F342" s="332">
        <f>PLANILHA_SINTÉTICA!H216</f>
        <v>9.08</v>
      </c>
      <c r="G342" s="332">
        <f>PLANILHA_SINTÉTICA!K216</f>
        <v>290.56</v>
      </c>
      <c r="H342" s="648">
        <f t="shared" si="20"/>
        <v>1629218.0102000008</v>
      </c>
      <c r="I342" s="824">
        <f t="shared" si="21"/>
        <v>1.7626869976615652E-4</v>
      </c>
      <c r="J342" s="824">
        <f t="shared" si="22"/>
        <v>0.98836777358741457</v>
      </c>
      <c r="K342" s="649" t="str">
        <f t="shared" si="23"/>
        <v>C</v>
      </c>
      <c r="L342" s="256" t="str">
        <f>PLANILHA_SINTÉTICA!A216</f>
        <v>7.10</v>
      </c>
      <c r="M342" s="273"/>
      <c r="N342" s="273"/>
      <c r="O342" s="273"/>
      <c r="P342" s="273"/>
      <c r="Q342" s="273"/>
      <c r="R342" s="273"/>
      <c r="S342" s="273"/>
      <c r="T342" s="273"/>
      <c r="U342" s="273"/>
      <c r="V342" s="273"/>
      <c r="W342" s="273"/>
      <c r="X342" s="273"/>
      <c r="Y342" s="273"/>
      <c r="Z342" s="273"/>
      <c r="AA342" s="273"/>
      <c r="AB342" s="273"/>
      <c r="AC342" s="273"/>
      <c r="AD342" s="273"/>
      <c r="AE342" s="273"/>
      <c r="AF342" s="273"/>
      <c r="AG342" s="273"/>
      <c r="AH342" s="273"/>
      <c r="AI342" s="273"/>
      <c r="AJ342" s="273"/>
      <c r="AK342" s="274"/>
      <c r="AL342" s="274"/>
    </row>
    <row r="343" spans="1:38" s="275" customFormat="1" ht="30">
      <c r="A343" s="256"/>
      <c r="B343" s="805">
        <f>PLANILHA_SINTÉTICA!B357</f>
        <v>91925</v>
      </c>
      <c r="C343" s="805" t="str">
        <f>PLANILHA_SINTÉTICA!C357</f>
        <v>CABO DE COBRE FLEXÍVEL ISOLADO, 1,5 MM², ANTI-CHAMA 0,6/1,0 KV, PARA CIRCUITOS TERMINAIS - FORNECIMENTO E INSTALAÇÃO. AF_12/2015</v>
      </c>
      <c r="D343" s="805" t="str">
        <f>PLANILHA_SINTÉTICA!D357</f>
        <v>M</v>
      </c>
      <c r="E343" s="805">
        <f>PLANILHA_SINTÉTICA!E357</f>
        <v>81</v>
      </c>
      <c r="F343" s="332">
        <f>PLANILHA_SINTÉTICA!H357</f>
        <v>3.53</v>
      </c>
      <c r="G343" s="332">
        <f>PLANILHA_SINTÉTICA!K357</f>
        <v>285.93</v>
      </c>
      <c r="H343" s="648">
        <f t="shared" si="20"/>
        <v>1629503.9402000008</v>
      </c>
      <c r="I343" s="824">
        <f t="shared" si="21"/>
        <v>1.7345990268494333E-4</v>
      </c>
      <c r="J343" s="824">
        <f t="shared" si="22"/>
        <v>0.98854123349009948</v>
      </c>
      <c r="K343" s="649" t="str">
        <f t="shared" si="23"/>
        <v>C</v>
      </c>
      <c r="L343" s="256" t="str">
        <f>PLANILHA_SINTÉTICA!A357</f>
        <v>9.3.10</v>
      </c>
      <c r="M343" s="273"/>
      <c r="N343" s="273"/>
      <c r="O343" s="273"/>
      <c r="P343" s="273"/>
      <c r="Q343" s="273"/>
      <c r="R343" s="273"/>
      <c r="S343" s="273"/>
      <c r="T343" s="273"/>
      <c r="U343" s="273"/>
      <c r="V343" s="273"/>
      <c r="W343" s="273"/>
      <c r="X343" s="273"/>
      <c r="Y343" s="273"/>
      <c r="Z343" s="273"/>
      <c r="AA343" s="273"/>
      <c r="AB343" s="273"/>
      <c r="AC343" s="273"/>
      <c r="AD343" s="273"/>
      <c r="AE343" s="273"/>
      <c r="AF343" s="273"/>
      <c r="AG343" s="273"/>
      <c r="AH343" s="273"/>
      <c r="AI343" s="273"/>
      <c r="AJ343" s="273"/>
      <c r="AK343" s="274"/>
      <c r="AL343" s="274"/>
    </row>
    <row r="344" spans="1:38" s="275" customFormat="1" ht="30">
      <c r="A344" s="256"/>
      <c r="B344" s="805" t="str">
        <f>PLANILHA_SINTÉTICA!B193</f>
        <v>COMP 007</v>
      </c>
      <c r="C344" s="805" t="str">
        <f>PLANILHA_SINTÉTICA!C193</f>
        <v>CABIDE DE LOUÇA BRANCA C/ UM GANCHO</v>
      </c>
      <c r="D344" s="805" t="str">
        <f>PLANILHA_SINTÉTICA!D193</f>
        <v xml:space="preserve">UN </v>
      </c>
      <c r="E344" s="805">
        <f>PLANILHA_SINTÉTICA!E193</f>
        <v>4</v>
      </c>
      <c r="F344" s="332">
        <f>PLANILHA_SINTÉTICA!H193</f>
        <v>69.42</v>
      </c>
      <c r="G344" s="332">
        <f>PLANILHA_SINTÉTICA!K193</f>
        <v>277.68</v>
      </c>
      <c r="H344" s="648">
        <f t="shared" si="20"/>
        <v>1629781.6202000007</v>
      </c>
      <c r="I344" s="824">
        <f t="shared" si="21"/>
        <v>1.6845502667630212E-4</v>
      </c>
      <c r="J344" s="824">
        <f t="shared" si="22"/>
        <v>0.98870968851677576</v>
      </c>
      <c r="K344" s="649" t="str">
        <f t="shared" si="23"/>
        <v>C</v>
      </c>
      <c r="L344" s="256" t="str">
        <f>PLANILHA_SINTÉTICA!A193</f>
        <v>6.2.23</v>
      </c>
      <c r="M344" s="273"/>
      <c r="N344" s="273"/>
      <c r="O344" s="273"/>
      <c r="P344" s="273"/>
      <c r="Q344" s="273"/>
      <c r="R344" s="273"/>
      <c r="S344" s="273"/>
      <c r="T344" s="273"/>
      <c r="U344" s="273"/>
      <c r="V344" s="273"/>
      <c r="W344" s="273"/>
      <c r="X344" s="273"/>
      <c r="Y344" s="273"/>
      <c r="Z344" s="273"/>
      <c r="AA344" s="273"/>
      <c r="AB344" s="273"/>
      <c r="AC344" s="273"/>
      <c r="AD344" s="273"/>
      <c r="AE344" s="273"/>
      <c r="AF344" s="273"/>
      <c r="AG344" s="273"/>
      <c r="AH344" s="273"/>
      <c r="AI344" s="273"/>
      <c r="AJ344" s="273"/>
      <c r="AK344" s="274"/>
      <c r="AL344" s="274"/>
    </row>
    <row r="345" spans="1:38" s="275" customFormat="1">
      <c r="A345" s="256"/>
      <c r="B345" s="805">
        <f>PLANILHA_SINTÉTICA!B136</f>
        <v>90439</v>
      </c>
      <c r="C345" s="805" t="str">
        <f>PLANILHA_SINTÉTICA!C136</f>
        <v>FURO EM CONCRETO PARA DIÂMETROS MENORES OU IGUAIS A 40 MM. AF_05/2015</v>
      </c>
      <c r="D345" s="805" t="str">
        <f>PLANILHA_SINTÉTICA!D136</f>
        <v>UN</v>
      </c>
      <c r="E345" s="805">
        <f>PLANILHA_SINTÉTICA!E136</f>
        <v>4</v>
      </c>
      <c r="F345" s="332">
        <f>PLANILHA_SINTÉTICA!H136</f>
        <v>67.58</v>
      </c>
      <c r="G345" s="332">
        <f>PLANILHA_SINTÉTICA!K136</f>
        <v>270.32</v>
      </c>
      <c r="H345" s="648">
        <f t="shared" si="20"/>
        <v>1630051.9402000008</v>
      </c>
      <c r="I345" s="824">
        <f t="shared" si="21"/>
        <v>1.6399007062495674E-4</v>
      </c>
      <c r="J345" s="824">
        <f t="shared" si="22"/>
        <v>0.98887367858740072</v>
      </c>
      <c r="K345" s="649" t="str">
        <f t="shared" si="23"/>
        <v>C</v>
      </c>
      <c r="L345" s="256" t="str">
        <f>PLANILHA_SINTÉTICA!A136</f>
        <v>5.13</v>
      </c>
      <c r="M345" s="273"/>
      <c r="N345" s="273"/>
      <c r="O345" s="273"/>
      <c r="P345" s="273"/>
      <c r="Q345" s="273"/>
      <c r="R345" s="273"/>
      <c r="S345" s="273"/>
      <c r="T345" s="273"/>
      <c r="U345" s="273"/>
      <c r="V345" s="273"/>
      <c r="W345" s="273"/>
      <c r="X345" s="273"/>
      <c r="Y345" s="273"/>
      <c r="Z345" s="273"/>
      <c r="AA345" s="273"/>
      <c r="AB345" s="273"/>
      <c r="AC345" s="273"/>
      <c r="AD345" s="273"/>
      <c r="AE345" s="273"/>
      <c r="AF345" s="273"/>
      <c r="AG345" s="273"/>
      <c r="AH345" s="273"/>
      <c r="AI345" s="273"/>
      <c r="AJ345" s="273"/>
      <c r="AK345" s="274"/>
      <c r="AL345" s="274"/>
    </row>
    <row r="346" spans="1:38" s="275" customFormat="1" ht="30">
      <c r="A346" s="256"/>
      <c r="B346" s="805">
        <f>PLANILHA_SINTÉTICA!B78</f>
        <v>98561</v>
      </c>
      <c r="C346" s="805" t="str">
        <f>PLANILHA_SINTÉTICA!C78</f>
        <v>IMPERMEABILIZAÇÃO DE PAREDES COM ARGAMASSA DE CIMENTO E AREIA, COM ADITIVO IMPERMEABILIZANTE, E = 2CM. AF_06/2018</v>
      </c>
      <c r="D346" s="805" t="str">
        <f>PLANILHA_SINTÉTICA!D78</f>
        <v>M2</v>
      </c>
      <c r="E346" s="805">
        <f>PLANILHA_SINTÉTICA!E78</f>
        <v>6</v>
      </c>
      <c r="F346" s="332">
        <f>PLANILHA_SINTÉTICA!H78</f>
        <v>43.870000000000005</v>
      </c>
      <c r="G346" s="332">
        <f>PLANILHA_SINTÉTICA!K78</f>
        <v>263.22000000000003</v>
      </c>
      <c r="H346" s="648">
        <f t="shared" si="20"/>
        <v>1630315.1602000007</v>
      </c>
      <c r="I346" s="824">
        <f t="shared" si="21"/>
        <v>1.5968284399933827E-4</v>
      </c>
      <c r="J346" s="824">
        <f t="shared" si="22"/>
        <v>0.98903336143140008</v>
      </c>
      <c r="K346" s="649" t="str">
        <f t="shared" si="23"/>
        <v>C</v>
      </c>
      <c r="L346" s="256" t="str">
        <f>PLANILHA_SINTÉTICA!A78</f>
        <v>4.1.14</v>
      </c>
      <c r="M346" s="273"/>
      <c r="N346" s="273"/>
      <c r="O346" s="273"/>
      <c r="P346" s="273"/>
      <c r="Q346" s="273"/>
      <c r="R346" s="273"/>
      <c r="S346" s="273"/>
      <c r="T346" s="273"/>
      <c r="U346" s="273"/>
      <c r="V346" s="273"/>
      <c r="W346" s="273"/>
      <c r="X346" s="273"/>
      <c r="Y346" s="273"/>
      <c r="Z346" s="273"/>
      <c r="AA346" s="273"/>
      <c r="AB346" s="273"/>
      <c r="AC346" s="273"/>
      <c r="AD346" s="273"/>
      <c r="AE346" s="273"/>
      <c r="AF346" s="273"/>
      <c r="AG346" s="273"/>
      <c r="AH346" s="273"/>
      <c r="AI346" s="273"/>
      <c r="AJ346" s="273"/>
      <c r="AK346" s="274"/>
      <c r="AL346" s="274"/>
    </row>
    <row r="347" spans="1:38" s="275" customFormat="1" ht="30">
      <c r="A347" s="256"/>
      <c r="B347" s="805" t="str">
        <f>PLANILHA_SINTÉTICA!B90</f>
        <v>COMP 086</v>
      </c>
      <c r="C347" s="805" t="str">
        <f>PLANILHA_SINTÉTICA!C90</f>
        <v>ADAPTAÇÃO DE TUBULAÇÃO DE GÁS, PONTO INTERNO E EXTERNO, DESLOCAMENTO DE FURO</v>
      </c>
      <c r="D347" s="805" t="str">
        <f>PLANILHA_SINTÉTICA!D90</f>
        <v>VB</v>
      </c>
      <c r="E347" s="805">
        <f>PLANILHA_SINTÉTICA!E90</f>
        <v>1</v>
      </c>
      <c r="F347" s="332">
        <f>PLANILHA_SINTÉTICA!H90</f>
        <v>246.01</v>
      </c>
      <c r="G347" s="332">
        <f>PLANILHA_SINTÉTICA!K90</f>
        <v>246.01</v>
      </c>
      <c r="H347" s="648">
        <f t="shared" si="20"/>
        <v>1630561.1702000007</v>
      </c>
      <c r="I347" s="824">
        <f t="shared" si="21"/>
        <v>1.4924236931949396E-4</v>
      </c>
      <c r="J347" s="824">
        <f t="shared" si="22"/>
        <v>0.98918260380071954</v>
      </c>
      <c r="K347" s="649" t="str">
        <f t="shared" si="23"/>
        <v>C</v>
      </c>
      <c r="L347" s="256" t="str">
        <f>PLANILHA_SINTÉTICA!A90</f>
        <v>4.1.26</v>
      </c>
      <c r="M347" s="273"/>
      <c r="N347" s="273"/>
      <c r="O347" s="273"/>
      <c r="P347" s="273"/>
      <c r="Q347" s="273"/>
      <c r="R347" s="273"/>
      <c r="S347" s="273"/>
      <c r="T347" s="273"/>
      <c r="U347" s="273"/>
      <c r="V347" s="273"/>
      <c r="W347" s="273"/>
      <c r="X347" s="273"/>
      <c r="Y347" s="273"/>
      <c r="Z347" s="273"/>
      <c r="AA347" s="273"/>
      <c r="AB347" s="273"/>
      <c r="AC347" s="273"/>
      <c r="AD347" s="273"/>
      <c r="AE347" s="273"/>
      <c r="AF347" s="273"/>
      <c r="AG347" s="273"/>
      <c r="AH347" s="273"/>
      <c r="AI347" s="273"/>
      <c r="AJ347" s="273"/>
      <c r="AK347" s="274"/>
      <c r="AL347" s="274"/>
    </row>
    <row r="348" spans="1:38" s="275" customFormat="1" ht="30">
      <c r="A348" s="256"/>
      <c r="B348" s="805" t="str">
        <f>PLANILHA_SINTÉTICA!B55</f>
        <v>COMP 019</v>
      </c>
      <c r="C348" s="805" t="str">
        <f>PLANILHA_SINTÉTICA!C55</f>
        <v>REPAROS EM TRINCAS E RACHADURAS</v>
      </c>
      <c r="D348" s="805" t="str">
        <f>PLANILHA_SINTÉTICA!D55</f>
        <v>M</v>
      </c>
      <c r="E348" s="805">
        <f>PLANILHA_SINTÉTICA!E55</f>
        <v>5</v>
      </c>
      <c r="F348" s="332">
        <f>PLANILHA_SINTÉTICA!H55</f>
        <v>47.480000000000004</v>
      </c>
      <c r="G348" s="332">
        <f>PLANILHA_SINTÉTICA!K55</f>
        <v>237.40000000000003</v>
      </c>
      <c r="H348" s="648">
        <f t="shared" si="20"/>
        <v>1630798.5702000007</v>
      </c>
      <c r="I348" s="824">
        <f t="shared" si="21"/>
        <v>1.4401909872138478E-4</v>
      </c>
      <c r="J348" s="824">
        <f t="shared" si="22"/>
        <v>0.98932662289944096</v>
      </c>
      <c r="K348" s="649" t="str">
        <f t="shared" si="23"/>
        <v>C</v>
      </c>
      <c r="L348" s="256" t="str">
        <f>PLANILHA_SINTÉTICA!A55</f>
        <v>3.34</v>
      </c>
      <c r="M348" s="273"/>
      <c r="N348" s="273"/>
      <c r="O348" s="273"/>
      <c r="P348" s="273"/>
      <c r="Q348" s="273"/>
      <c r="R348" s="273"/>
      <c r="S348" s="273"/>
      <c r="T348" s="273"/>
      <c r="U348" s="273"/>
      <c r="V348" s="273"/>
      <c r="W348" s="273"/>
      <c r="X348" s="273"/>
      <c r="Y348" s="273"/>
      <c r="Z348" s="273"/>
      <c r="AA348" s="273"/>
      <c r="AB348" s="273"/>
      <c r="AC348" s="273"/>
      <c r="AD348" s="273"/>
      <c r="AE348" s="273"/>
      <c r="AF348" s="273"/>
      <c r="AG348" s="273"/>
      <c r="AH348" s="273"/>
      <c r="AI348" s="273"/>
      <c r="AJ348" s="273"/>
      <c r="AK348" s="274"/>
      <c r="AL348" s="274"/>
    </row>
    <row r="349" spans="1:38" s="275" customFormat="1" ht="30">
      <c r="A349" s="256"/>
      <c r="B349" s="805" t="str">
        <f>PLANILHA_SINTÉTICA!B224</f>
        <v>COMP 084</v>
      </c>
      <c r="C349" s="805" t="str">
        <f>PLANILHA_SINTÉTICA!C224</f>
        <v>REPARO EM ESTRUTURA DE CONCRETO COM ARGAMASSA POLIMÉRICA DE ALTO DESEMPENHO, E=2 CM</v>
      </c>
      <c r="D349" s="805" t="str">
        <f>PLANILHA_SINTÉTICA!D224</f>
        <v>M2</v>
      </c>
      <c r="E349" s="805">
        <f>PLANILHA_SINTÉTICA!E224</f>
        <v>1.2</v>
      </c>
      <c r="F349" s="332">
        <f>PLANILHA_SINTÉTICA!H224</f>
        <v>194.70000000000002</v>
      </c>
      <c r="G349" s="332">
        <f>PLANILHA_SINTÉTICA!K224</f>
        <v>233.64000000000001</v>
      </c>
      <c r="H349" s="648">
        <f t="shared" si="20"/>
        <v>1631032.2102000006</v>
      </c>
      <c r="I349" s="824">
        <f t="shared" si="21"/>
        <v>1.417380885647192E-4</v>
      </c>
      <c r="J349" s="824">
        <f t="shared" si="22"/>
        <v>0.98946836098800572</v>
      </c>
      <c r="K349" s="649" t="str">
        <f t="shared" si="23"/>
        <v>C</v>
      </c>
      <c r="L349" s="256" t="str">
        <f>PLANILHA_SINTÉTICA!A224</f>
        <v>7.18</v>
      </c>
      <c r="M349" s="273"/>
      <c r="N349" s="273"/>
      <c r="O349" s="273"/>
      <c r="P349" s="273"/>
      <c r="Q349" s="273"/>
      <c r="R349" s="273"/>
      <c r="S349" s="273"/>
      <c r="T349" s="273"/>
      <c r="U349" s="273"/>
      <c r="V349" s="273"/>
      <c r="W349" s="273"/>
      <c r="X349" s="273"/>
      <c r="Y349" s="273"/>
      <c r="Z349" s="273"/>
      <c r="AA349" s="273"/>
      <c r="AB349" s="273"/>
      <c r="AC349" s="273"/>
      <c r="AD349" s="273"/>
      <c r="AE349" s="273"/>
      <c r="AF349" s="273"/>
      <c r="AG349" s="273"/>
      <c r="AH349" s="273"/>
      <c r="AI349" s="273"/>
      <c r="AJ349" s="273"/>
      <c r="AK349" s="274"/>
      <c r="AL349" s="274"/>
    </row>
    <row r="350" spans="1:38" s="275" customFormat="1" ht="30">
      <c r="A350" s="256"/>
      <c r="B350" s="805" t="str">
        <f>PLANILHA_SINTÉTICA!B172</f>
        <v>COMP 024</v>
      </c>
      <c r="C350" s="805" t="str">
        <f>PLANILHA_SINTÉTICA!C172</f>
        <v>DEMOLIÇÃO DE CONCRETO SIMPLES</v>
      </c>
      <c r="D350" s="805" t="str">
        <f>PLANILHA_SINTÉTICA!D172</f>
        <v>M3</v>
      </c>
      <c r="E350" s="805">
        <f>PLANILHA_SINTÉTICA!E172</f>
        <v>3</v>
      </c>
      <c r="F350" s="332">
        <f>PLANILHA_SINTÉTICA!H172</f>
        <v>77.489999999999995</v>
      </c>
      <c r="G350" s="332">
        <f>PLANILHA_SINTÉTICA!K172</f>
        <v>232.46999999999997</v>
      </c>
      <c r="H350" s="648">
        <f t="shared" si="20"/>
        <v>1631264.6802000005</v>
      </c>
      <c r="I350" s="824">
        <f t="shared" si="21"/>
        <v>1.4102830614894825E-4</v>
      </c>
      <c r="J350" s="824">
        <f t="shared" si="22"/>
        <v>0.98960938929415465</v>
      </c>
      <c r="K350" s="649" t="str">
        <f t="shared" si="23"/>
        <v>C</v>
      </c>
      <c r="L350" s="256" t="str">
        <f>PLANILHA_SINTÉTICA!A172</f>
        <v>6.2.2</v>
      </c>
      <c r="M350" s="273"/>
      <c r="N350" s="273"/>
      <c r="O350" s="273"/>
      <c r="P350" s="273"/>
      <c r="Q350" s="273"/>
      <c r="R350" s="273"/>
      <c r="S350" s="273"/>
      <c r="T350" s="273"/>
      <c r="U350" s="273"/>
      <c r="V350" s="273"/>
      <c r="W350" s="273"/>
      <c r="X350" s="273"/>
      <c r="Y350" s="273"/>
      <c r="Z350" s="273"/>
      <c r="AA350" s="273"/>
      <c r="AB350" s="273"/>
      <c r="AC350" s="273"/>
      <c r="AD350" s="273"/>
      <c r="AE350" s="273"/>
      <c r="AF350" s="273"/>
      <c r="AG350" s="273"/>
      <c r="AH350" s="273"/>
      <c r="AI350" s="273"/>
      <c r="AJ350" s="273"/>
      <c r="AK350" s="274"/>
      <c r="AL350" s="274"/>
    </row>
    <row r="351" spans="1:38" s="275" customFormat="1" ht="45">
      <c r="A351" s="256"/>
      <c r="B351" s="805">
        <f>PLANILHA_SINTÉTICA!B110</f>
        <v>91305</v>
      </c>
      <c r="C351" s="805" t="str">
        <f>PLANILHA_SINTÉTICA!C110</f>
        <v>FECHADURA DE EMBUTIR PARA PORTA DE BANHEIRO, COMPLETA, ACABAMENTO PADRÃO POPULAR, INCLUSO EXECUÇÃO DE FURO - FORNECIMENTO E INSTALAÇÃO. AF_12/2019</v>
      </c>
      <c r="D351" s="805" t="str">
        <f>PLANILHA_SINTÉTICA!D110</f>
        <v>UN</v>
      </c>
      <c r="E351" s="805">
        <f>PLANILHA_SINTÉTICA!E110</f>
        <v>2</v>
      </c>
      <c r="F351" s="332">
        <f>PLANILHA_SINTÉTICA!H110</f>
        <v>114.86</v>
      </c>
      <c r="G351" s="332">
        <f>PLANILHA_SINTÉTICA!K110</f>
        <v>229.72</v>
      </c>
      <c r="H351" s="648">
        <f t="shared" si="20"/>
        <v>1631494.4002000005</v>
      </c>
      <c r="I351" s="824">
        <f t="shared" si="21"/>
        <v>1.3936001414606786E-4</v>
      </c>
      <c r="J351" s="824">
        <f t="shared" si="22"/>
        <v>0.9897487493083007</v>
      </c>
      <c r="K351" s="649" t="str">
        <f t="shared" si="23"/>
        <v>C</v>
      </c>
      <c r="L351" s="256" t="str">
        <f>PLANILHA_SINTÉTICA!A110</f>
        <v>4.2.16</v>
      </c>
      <c r="M351" s="273"/>
      <c r="N351" s="273"/>
      <c r="O351" s="273"/>
      <c r="P351" s="273"/>
      <c r="Q351" s="273"/>
      <c r="R351" s="273"/>
      <c r="S351" s="273"/>
      <c r="T351" s="273"/>
      <c r="U351" s="273"/>
      <c r="V351" s="273"/>
      <c r="W351" s="273"/>
      <c r="X351" s="273"/>
      <c r="Y351" s="273"/>
      <c r="Z351" s="273"/>
      <c r="AA351" s="273"/>
      <c r="AB351" s="273"/>
      <c r="AC351" s="273"/>
      <c r="AD351" s="273"/>
      <c r="AE351" s="273"/>
      <c r="AF351" s="273"/>
      <c r="AG351" s="273"/>
      <c r="AH351" s="273"/>
      <c r="AI351" s="273"/>
      <c r="AJ351" s="273"/>
      <c r="AK351" s="274"/>
      <c r="AL351" s="274"/>
    </row>
    <row r="352" spans="1:38" s="275" customFormat="1" ht="30">
      <c r="A352" s="256"/>
      <c r="B352" s="805" t="str">
        <f>PLANILHA_SINTÉTICA!B99</f>
        <v>COMP 014</v>
      </c>
      <c r="C352" s="805" t="str">
        <f>PLANILHA_SINTÉTICA!C99</f>
        <v>RETIRADA DE REGISTROS OU VÁLVULAS FLUXÍVEIS</v>
      </c>
      <c r="D352" s="805" t="str">
        <f>PLANILHA_SINTÉTICA!D99</f>
        <v>UNID.</v>
      </c>
      <c r="E352" s="805">
        <f>PLANILHA_SINTÉTICA!E99</f>
        <v>2</v>
      </c>
      <c r="F352" s="332">
        <f>PLANILHA_SINTÉTICA!H99</f>
        <v>113.96000000000001</v>
      </c>
      <c r="G352" s="332">
        <f>PLANILHA_SINTÉTICA!K99</f>
        <v>227.92000000000002</v>
      </c>
      <c r="H352" s="648">
        <f t="shared" si="20"/>
        <v>1631722.3202000004</v>
      </c>
      <c r="I352" s="824">
        <f t="shared" si="21"/>
        <v>1.3826804119872795E-4</v>
      </c>
      <c r="J352" s="824">
        <f t="shared" si="22"/>
        <v>0.98988701734949947</v>
      </c>
      <c r="K352" s="649" t="str">
        <f t="shared" si="23"/>
        <v>C</v>
      </c>
      <c r="L352" s="256" t="str">
        <f>PLANILHA_SINTÉTICA!A99</f>
        <v>4.2.5</v>
      </c>
      <c r="M352" s="273"/>
      <c r="N352" s="273"/>
      <c r="O352" s="273"/>
      <c r="P352" s="273"/>
      <c r="Q352" s="273"/>
      <c r="R352" s="273"/>
      <c r="S352" s="273"/>
      <c r="T352" s="273"/>
      <c r="U352" s="273"/>
      <c r="V352" s="273"/>
      <c r="W352" s="273"/>
      <c r="X352" s="273"/>
      <c r="Y352" s="273"/>
      <c r="Z352" s="273"/>
      <c r="AA352" s="273"/>
      <c r="AB352" s="273"/>
      <c r="AC352" s="273"/>
      <c r="AD352" s="273"/>
      <c r="AE352" s="273"/>
      <c r="AF352" s="273"/>
      <c r="AG352" s="273"/>
      <c r="AH352" s="273"/>
      <c r="AI352" s="273"/>
      <c r="AJ352" s="273"/>
      <c r="AK352" s="274"/>
      <c r="AL352" s="274"/>
    </row>
    <row r="353" spans="1:38" s="275" customFormat="1">
      <c r="A353" s="256"/>
      <c r="B353" s="805">
        <f>PLANILHA_SINTÉTICA!B212</f>
        <v>99814</v>
      </c>
      <c r="C353" s="805" t="str">
        <f>PLANILHA_SINTÉTICA!C212</f>
        <v>LIMPEZA DE SUPERFÍCIE COM JATO DE ALTA PRESSÃO. AF_04/2019</v>
      </c>
      <c r="D353" s="805" t="str">
        <f>PLANILHA_SINTÉTICA!D212</f>
        <v>M2</v>
      </c>
      <c r="E353" s="805">
        <f>PLANILHA_SINTÉTICA!E212</f>
        <v>110.4</v>
      </c>
      <c r="F353" s="332">
        <f>PLANILHA_SINTÉTICA!H212</f>
        <v>2.06</v>
      </c>
      <c r="G353" s="332">
        <f>PLANILHA_SINTÉTICA!K212</f>
        <v>227.42400000000001</v>
      </c>
      <c r="H353" s="648">
        <f t="shared" si="20"/>
        <v>1631949.7442000005</v>
      </c>
      <c r="I353" s="824">
        <f t="shared" si="21"/>
        <v>1.3796714198657207E-4</v>
      </c>
      <c r="J353" s="824">
        <f t="shared" si="22"/>
        <v>0.99002498449148602</v>
      </c>
      <c r="K353" s="649" t="str">
        <f t="shared" si="23"/>
        <v>C</v>
      </c>
      <c r="L353" s="256" t="str">
        <f>PLANILHA_SINTÉTICA!A212</f>
        <v>7.6</v>
      </c>
      <c r="M353" s="273"/>
      <c r="N353" s="273"/>
      <c r="O353" s="273"/>
      <c r="P353" s="273"/>
      <c r="Q353" s="273"/>
      <c r="R353" s="273"/>
      <c r="S353" s="273"/>
      <c r="T353" s="273"/>
      <c r="U353" s="273"/>
      <c r="V353" s="273"/>
      <c r="W353" s="273"/>
      <c r="X353" s="273"/>
      <c r="Y353" s="273"/>
      <c r="Z353" s="273"/>
      <c r="AA353" s="273"/>
      <c r="AB353" s="273"/>
      <c r="AC353" s="273"/>
      <c r="AD353" s="273"/>
      <c r="AE353" s="273"/>
      <c r="AF353" s="273"/>
      <c r="AG353" s="273"/>
      <c r="AH353" s="273"/>
      <c r="AI353" s="273"/>
      <c r="AJ353" s="273"/>
      <c r="AK353" s="274"/>
      <c r="AL353" s="274"/>
    </row>
    <row r="354" spans="1:38" s="275" customFormat="1" ht="30">
      <c r="A354" s="256"/>
      <c r="B354" s="805" t="str">
        <f>PLANILHA_SINTÉTICA!B194</f>
        <v>COMP 012</v>
      </c>
      <c r="C354" s="805" t="str">
        <f>PLANILHA_SINTÉTICA!C194</f>
        <v>PAPELEIRA PLASTICA TIPO DISPENSER PARA PAPEL HIGIENICO ROLAO</v>
      </c>
      <c r="D354" s="805" t="str">
        <f>PLANILHA_SINTÉTICA!D194</f>
        <v>UND.</v>
      </c>
      <c r="E354" s="805">
        <f>PLANILHA_SINTÉTICA!E194</f>
        <v>4</v>
      </c>
      <c r="F354" s="332">
        <f>PLANILHA_SINTÉTICA!H194</f>
        <v>54.89</v>
      </c>
      <c r="G354" s="332">
        <f>PLANILHA_SINTÉTICA!K194</f>
        <v>219.56</v>
      </c>
      <c r="H354" s="648">
        <f t="shared" si="20"/>
        <v>1632169.3042000006</v>
      </c>
      <c r="I354" s="824">
        <f t="shared" si="21"/>
        <v>1.3319643350997152E-4</v>
      </c>
      <c r="J354" s="824">
        <f t="shared" si="22"/>
        <v>0.99015818092499597</v>
      </c>
      <c r="K354" s="649" t="str">
        <f t="shared" si="23"/>
        <v>C</v>
      </c>
      <c r="L354" s="256" t="str">
        <f>PLANILHA_SINTÉTICA!A194</f>
        <v>6.2.24</v>
      </c>
      <c r="M354" s="273"/>
      <c r="N354" s="273"/>
      <c r="O354" s="273"/>
      <c r="P354" s="273"/>
      <c r="Q354" s="273"/>
      <c r="R354" s="273"/>
      <c r="S354" s="273"/>
      <c r="T354" s="273"/>
      <c r="U354" s="273"/>
      <c r="V354" s="273"/>
      <c r="W354" s="273"/>
      <c r="X354" s="273"/>
      <c r="Y354" s="273"/>
      <c r="Z354" s="273"/>
      <c r="AA354" s="273"/>
      <c r="AB354" s="273"/>
      <c r="AC354" s="273"/>
      <c r="AD354" s="273"/>
      <c r="AE354" s="273"/>
      <c r="AF354" s="273"/>
      <c r="AG354" s="273"/>
      <c r="AH354" s="273"/>
      <c r="AI354" s="273"/>
      <c r="AJ354" s="273"/>
      <c r="AK354" s="274"/>
      <c r="AL354" s="274"/>
    </row>
    <row r="355" spans="1:38" s="275" customFormat="1" ht="30">
      <c r="A355" s="256"/>
      <c r="B355" s="805" t="str">
        <f>PLANILHA_SINTÉTICA!B195</f>
        <v>COMP 009</v>
      </c>
      <c r="C355" s="805" t="str">
        <f>PLANILHA_SINTÉTICA!C195</f>
        <v>DISPENSER PARA PAPEL TOALHA INTERFOLHADO, DE PAREDE, MANUAL</v>
      </c>
      <c r="D355" s="805" t="str">
        <f>PLANILHA_SINTÉTICA!D195</f>
        <v xml:space="preserve">UN </v>
      </c>
      <c r="E355" s="805">
        <f>PLANILHA_SINTÉTICA!E195</f>
        <v>4</v>
      </c>
      <c r="F355" s="332">
        <f>PLANILHA_SINTÉTICA!H195</f>
        <v>53.86</v>
      </c>
      <c r="G355" s="332">
        <f>PLANILHA_SINTÉTICA!K195</f>
        <v>215.44</v>
      </c>
      <c r="H355" s="648">
        <f t="shared" si="20"/>
        <v>1632384.7442000005</v>
      </c>
      <c r="I355" s="824">
        <f t="shared" si="21"/>
        <v>1.3069702876383798E-4</v>
      </c>
      <c r="J355" s="824">
        <f t="shared" si="22"/>
        <v>0.99028887795375986</v>
      </c>
      <c r="K355" s="649" t="str">
        <f t="shared" si="23"/>
        <v>C</v>
      </c>
      <c r="L355" s="256" t="str">
        <f>PLANILHA_SINTÉTICA!A195</f>
        <v>6.2.25</v>
      </c>
      <c r="M355" s="273"/>
      <c r="N355" s="273"/>
      <c r="O355" s="273"/>
      <c r="P355" s="273"/>
      <c r="Q355" s="273"/>
      <c r="R355" s="273"/>
      <c r="S355" s="273"/>
      <c r="T355" s="273"/>
      <c r="U355" s="273"/>
      <c r="V355" s="273"/>
      <c r="W355" s="273"/>
      <c r="X355" s="273"/>
      <c r="Y355" s="273"/>
      <c r="Z355" s="273"/>
      <c r="AA355" s="273"/>
      <c r="AB355" s="273"/>
      <c r="AC355" s="273"/>
      <c r="AD355" s="273"/>
      <c r="AE355" s="273"/>
      <c r="AF355" s="273"/>
      <c r="AG355" s="273"/>
      <c r="AH355" s="273"/>
      <c r="AI355" s="273"/>
      <c r="AJ355" s="273"/>
      <c r="AK355" s="274"/>
      <c r="AL355" s="274"/>
    </row>
    <row r="356" spans="1:38" s="275" customFormat="1" ht="30">
      <c r="A356" s="256"/>
      <c r="B356" s="805" t="str">
        <f>PLANILHA_SINTÉTICA!B557</f>
        <v>COMP 043</v>
      </c>
      <c r="C356" s="805" t="str">
        <f>PLANILHA_SINTÉTICA!C557</f>
        <v>REBOCO C/ ARGAMASSA DE CAL E AREIA PENEIRADA, TRAÇO 1:3, ESP=5MM P/ PAREDE</v>
      </c>
      <c r="D356" s="805" t="str">
        <f>PLANILHA_SINTÉTICA!D557</f>
        <v>M2</v>
      </c>
      <c r="E356" s="805">
        <f>PLANILHA_SINTÉTICA!E557</f>
        <v>3</v>
      </c>
      <c r="F356" s="332">
        <f>PLANILHA_SINTÉTICA!H557</f>
        <v>71.69</v>
      </c>
      <c r="G356" s="332">
        <f>PLANILHA_SINTÉTICA!K557</f>
        <v>215.07</v>
      </c>
      <c r="H356" s="648">
        <f t="shared" si="20"/>
        <v>1632599.8142000006</v>
      </c>
      <c r="I356" s="824">
        <f t="shared" si="21"/>
        <v>1.3047256765799588E-4</v>
      </c>
      <c r="J356" s="824">
        <f t="shared" si="22"/>
        <v>0.99041935052141783</v>
      </c>
      <c r="K356" s="649" t="str">
        <f t="shared" si="23"/>
        <v>C</v>
      </c>
      <c r="L356" s="256" t="str">
        <f>PLANILHA_SINTÉTICA!A557</f>
        <v>15.4</v>
      </c>
      <c r="M356" s="273"/>
      <c r="N356" s="273"/>
      <c r="O356" s="273"/>
      <c r="P356" s="273"/>
      <c r="Q356" s="273"/>
      <c r="R356" s="273"/>
      <c r="S356" s="273"/>
      <c r="T356" s="273"/>
      <c r="U356" s="273"/>
      <c r="V356" s="273"/>
      <c r="W356" s="273"/>
      <c r="X356" s="273"/>
      <c r="Y356" s="273"/>
      <c r="Z356" s="273"/>
      <c r="AA356" s="273"/>
      <c r="AB356" s="273"/>
      <c r="AC356" s="273"/>
      <c r="AD356" s="273"/>
      <c r="AE356" s="273"/>
      <c r="AF356" s="273"/>
      <c r="AG356" s="273"/>
      <c r="AH356" s="273"/>
      <c r="AI356" s="273"/>
      <c r="AJ356" s="273"/>
      <c r="AK356" s="274"/>
      <c r="AL356" s="274"/>
    </row>
    <row r="357" spans="1:38" s="275" customFormat="1" ht="30">
      <c r="A357" s="256"/>
      <c r="B357" s="805">
        <f>PLANILHA_SINTÉTICA!B190</f>
        <v>95547</v>
      </c>
      <c r="C357" s="805" t="str">
        <f>PLANILHA_SINTÉTICA!C190</f>
        <v>SABONETEIRA PLASTICA TIPO DISPENSER PARA SABONETE LIQUIDO COM RESERVATORIO 800 A 1500 ML, INCLUSO FIXAÇÃO. AF_01/2020</v>
      </c>
      <c r="D357" s="805" t="str">
        <f>PLANILHA_SINTÉTICA!D190</f>
        <v>UN</v>
      </c>
      <c r="E357" s="805">
        <f>PLANILHA_SINTÉTICA!E190</f>
        <v>4</v>
      </c>
      <c r="F357" s="332">
        <f>PLANILHA_SINTÉTICA!H190</f>
        <v>53.19</v>
      </c>
      <c r="G357" s="332">
        <f>PLANILHA_SINTÉTICA!K190</f>
        <v>212.76</v>
      </c>
      <c r="H357" s="648">
        <f t="shared" si="20"/>
        <v>1632812.5742000006</v>
      </c>
      <c r="I357" s="824">
        <f t="shared" si="21"/>
        <v>1.2907120237557634E-4</v>
      </c>
      <c r="J357" s="824">
        <f t="shared" si="22"/>
        <v>0.99054842172379343</v>
      </c>
      <c r="K357" s="649" t="str">
        <f t="shared" si="23"/>
        <v>C</v>
      </c>
      <c r="L357" s="256" t="str">
        <f>PLANILHA_SINTÉTICA!A190</f>
        <v>6.2.20</v>
      </c>
      <c r="M357" s="273"/>
      <c r="N357" s="273"/>
      <c r="O357" s="273"/>
      <c r="P357" s="273"/>
      <c r="Q357" s="273"/>
      <c r="R357" s="273"/>
      <c r="S357" s="273"/>
      <c r="T357" s="273"/>
      <c r="U357" s="273"/>
      <c r="V357" s="273"/>
      <c r="W357" s="273"/>
      <c r="X357" s="273"/>
      <c r="Y357" s="273"/>
      <c r="Z357" s="273"/>
      <c r="AA357" s="273"/>
      <c r="AB357" s="273"/>
      <c r="AC357" s="273"/>
      <c r="AD357" s="273"/>
      <c r="AE357" s="273"/>
      <c r="AF357" s="273"/>
      <c r="AG357" s="273"/>
      <c r="AH357" s="273"/>
      <c r="AI357" s="273"/>
      <c r="AJ357" s="273"/>
      <c r="AK357" s="274"/>
      <c r="AL357" s="274"/>
    </row>
    <row r="358" spans="1:38" s="275" customFormat="1" ht="30">
      <c r="A358" s="256"/>
      <c r="B358" s="805">
        <f>PLANILHA_SINTÉTICA!B122</f>
        <v>102163</v>
      </c>
      <c r="C358" s="805" t="str">
        <f>PLANILHA_SINTÉTICA!C122</f>
        <v>INSTALAÇÃO DE VIDRO LISO FUME, E = 4 MM, EM ESQUADRIA DE ALUMÍNIO OU PVC, FIXADO COM BAGUETE. AF_01/2021_PS</v>
      </c>
      <c r="D358" s="805" t="str">
        <f>PLANILHA_SINTÉTICA!D122</f>
        <v>M2</v>
      </c>
      <c r="E358" s="805">
        <f>PLANILHA_SINTÉTICA!E122</f>
        <v>0.5</v>
      </c>
      <c r="F358" s="332">
        <f>PLANILHA_SINTÉTICA!H122</f>
        <v>425.28999999999996</v>
      </c>
      <c r="G358" s="332">
        <f>PLANILHA_SINTÉTICA!K122</f>
        <v>212.64499999999998</v>
      </c>
      <c r="H358" s="648">
        <f t="shared" si="20"/>
        <v>1633025.2192000006</v>
      </c>
      <c r="I358" s="824">
        <f t="shared" si="21"/>
        <v>1.2900143743727405E-4</v>
      </c>
      <c r="J358" s="824">
        <f t="shared" si="22"/>
        <v>0.99067742316123075</v>
      </c>
      <c r="K358" s="649" t="str">
        <f t="shared" si="23"/>
        <v>C</v>
      </c>
      <c r="L358" s="256" t="str">
        <f>PLANILHA_SINTÉTICA!A122</f>
        <v>4.2.28</v>
      </c>
      <c r="M358" s="273"/>
      <c r="N358" s="273"/>
      <c r="O358" s="273"/>
      <c r="P358" s="273"/>
      <c r="Q358" s="273"/>
      <c r="R358" s="273"/>
      <c r="S358" s="273"/>
      <c r="T358" s="273"/>
      <c r="U358" s="273"/>
      <c r="V358" s="273"/>
      <c r="W358" s="273"/>
      <c r="X358" s="273"/>
      <c r="Y358" s="273"/>
      <c r="Z358" s="273"/>
      <c r="AA358" s="273"/>
      <c r="AB358" s="273"/>
      <c r="AC358" s="273"/>
      <c r="AD358" s="273"/>
      <c r="AE358" s="273"/>
      <c r="AF358" s="273"/>
      <c r="AG358" s="273"/>
      <c r="AH358" s="273"/>
      <c r="AI358" s="273"/>
      <c r="AJ358" s="273"/>
      <c r="AK358" s="274"/>
      <c r="AL358" s="274"/>
    </row>
    <row r="359" spans="1:38" s="275" customFormat="1" ht="45">
      <c r="A359" s="256"/>
      <c r="B359" s="805">
        <f>PLANILHA_SINTÉTICA!B449</f>
        <v>93018</v>
      </c>
      <c r="C359" s="805" t="str">
        <f>PLANILHA_SINTÉTICA!C449</f>
        <v>CURVA 90 GRAUS PARA ELETRODUTO, PVC, ROSCÁVEL, DN 50 MM (1 1/2"), PARA REDE ENTERRADA DE DISTRIBUIÇÃO DE ENERGIA ELÉTRICA - FORNECIMENTO E INSTALAÇÃO. AF_12/2021</v>
      </c>
      <c r="D359" s="805" t="str">
        <f>PLANILHA_SINTÉTICA!D449</f>
        <v>UN</v>
      </c>
      <c r="E359" s="805">
        <f>PLANILHA_SINTÉTICA!E449</f>
        <v>8</v>
      </c>
      <c r="F359" s="332">
        <f>PLANILHA_SINTÉTICA!H449</f>
        <v>26.31</v>
      </c>
      <c r="G359" s="332">
        <f>PLANILHA_SINTÉTICA!K449</f>
        <v>210.48</v>
      </c>
      <c r="H359" s="648">
        <f t="shared" si="20"/>
        <v>1633235.6992000006</v>
      </c>
      <c r="I359" s="824">
        <f t="shared" si="21"/>
        <v>1.2768803664227912E-4</v>
      </c>
      <c r="J359" s="824">
        <f t="shared" si="22"/>
        <v>0.99080511119787307</v>
      </c>
      <c r="K359" s="649" t="str">
        <f t="shared" si="23"/>
        <v>C</v>
      </c>
      <c r="L359" s="256" t="str">
        <f>PLANILHA_SINTÉTICA!A449</f>
        <v>9.6.8</v>
      </c>
      <c r="M359" s="273"/>
      <c r="N359" s="273"/>
      <c r="O359" s="273"/>
      <c r="P359" s="273"/>
      <c r="Q359" s="273"/>
      <c r="R359" s="273"/>
      <c r="S359" s="273"/>
      <c r="T359" s="273"/>
      <c r="U359" s="273"/>
      <c r="V359" s="273"/>
      <c r="W359" s="273"/>
      <c r="X359" s="273"/>
      <c r="Y359" s="273"/>
      <c r="Z359" s="273"/>
      <c r="AA359" s="273"/>
      <c r="AB359" s="273"/>
      <c r="AC359" s="273"/>
      <c r="AD359" s="273"/>
      <c r="AE359" s="273"/>
      <c r="AF359" s="273"/>
      <c r="AG359" s="273"/>
      <c r="AH359" s="273"/>
      <c r="AI359" s="273"/>
      <c r="AJ359" s="273"/>
      <c r="AK359" s="274"/>
      <c r="AL359" s="274"/>
    </row>
    <row r="360" spans="1:38" s="275" customFormat="1" ht="30">
      <c r="A360" s="256"/>
      <c r="B360" s="805" t="str">
        <f>PLANILHA_SINTÉTICA!B34</f>
        <v>COMP 010</v>
      </c>
      <c r="C360" s="805" t="str">
        <f>PLANILHA_SINTÉTICA!C34</f>
        <v>TORNEIRA COM ACIONAMENTO POR ALAVANCA, 1/2", CLÍNICA - FORNEC. E INST.</v>
      </c>
      <c r="D360" s="805" t="str">
        <f>PLANILHA_SINTÉTICA!D34</f>
        <v>UND.</v>
      </c>
      <c r="E360" s="805">
        <f>PLANILHA_SINTÉTICA!E34</f>
        <v>1</v>
      </c>
      <c r="F360" s="332">
        <f>PLANILHA_SINTÉTICA!H34</f>
        <v>210.14000000000001</v>
      </c>
      <c r="G360" s="332">
        <f>PLANILHA_SINTÉTICA!K34</f>
        <v>210.14000000000001</v>
      </c>
      <c r="H360" s="648">
        <f t="shared" si="20"/>
        <v>1633445.8392000005</v>
      </c>
      <c r="I360" s="824">
        <f t="shared" si="21"/>
        <v>1.2748177508555938E-4</v>
      </c>
      <c r="J360" s="824">
        <f t="shared" si="22"/>
        <v>0.99093259297295866</v>
      </c>
      <c r="K360" s="649" t="str">
        <f t="shared" si="23"/>
        <v>C</v>
      </c>
      <c r="L360" s="256" t="str">
        <f>PLANILHA_SINTÉTICA!A34</f>
        <v>3.12</v>
      </c>
      <c r="M360" s="273"/>
      <c r="N360" s="273"/>
      <c r="O360" s="273"/>
      <c r="P360" s="273"/>
      <c r="Q360" s="273"/>
      <c r="R360" s="273"/>
      <c r="S360" s="273"/>
      <c r="T360" s="273"/>
      <c r="U360" s="273"/>
      <c r="V360" s="273"/>
      <c r="W360" s="273"/>
      <c r="X360" s="273"/>
      <c r="Y360" s="273"/>
      <c r="Z360" s="273"/>
      <c r="AA360" s="273"/>
      <c r="AB360" s="273"/>
      <c r="AC360" s="273"/>
      <c r="AD360" s="273"/>
      <c r="AE360" s="273"/>
      <c r="AF360" s="273"/>
      <c r="AG360" s="273"/>
      <c r="AH360" s="273"/>
      <c r="AI360" s="273"/>
      <c r="AJ360" s="273"/>
      <c r="AK360" s="274"/>
      <c r="AL360" s="274"/>
    </row>
    <row r="361" spans="1:38" s="275" customFormat="1" ht="45">
      <c r="A361" s="256"/>
      <c r="B361" s="805">
        <f>PLANILHA_SINTÉTICA!B355</f>
        <v>91917</v>
      </c>
      <c r="C361" s="805" t="str">
        <f>PLANILHA_SINTÉTICA!C355</f>
        <v>CURVA 90 GRAUS PARA ELETRODUTO, PVC, ROSCÁVEL, DN 32 MM (1"), PARA CIRCUITOS TERMINAIS, INSTALADA EM PAREDE - FORNECIMENTO E INSTALAÇÃO. AF_12/2015</v>
      </c>
      <c r="D361" s="805" t="str">
        <f>PLANILHA_SINTÉTICA!D355</f>
        <v>UN</v>
      </c>
      <c r="E361" s="805">
        <f>PLANILHA_SINTÉTICA!E355</f>
        <v>10</v>
      </c>
      <c r="F361" s="332">
        <f>PLANILHA_SINTÉTICA!H355</f>
        <v>20.7</v>
      </c>
      <c r="G361" s="332">
        <f>PLANILHA_SINTÉTICA!K355</f>
        <v>207</v>
      </c>
      <c r="H361" s="648">
        <f t="shared" si="20"/>
        <v>1633652.8392000005</v>
      </c>
      <c r="I361" s="824">
        <f t="shared" si="21"/>
        <v>1.2557688894408866E-4</v>
      </c>
      <c r="J361" s="824">
        <f t="shared" si="22"/>
        <v>0.99105816986190276</v>
      </c>
      <c r="K361" s="649" t="str">
        <f t="shared" si="23"/>
        <v>C</v>
      </c>
      <c r="L361" s="256" t="str">
        <f>PLANILHA_SINTÉTICA!A355</f>
        <v>9.3.8</v>
      </c>
      <c r="M361" s="273"/>
      <c r="N361" s="273"/>
      <c r="O361" s="273"/>
      <c r="P361" s="273"/>
      <c r="Q361" s="273"/>
      <c r="R361" s="273"/>
      <c r="S361" s="273"/>
      <c r="T361" s="273"/>
      <c r="U361" s="273"/>
      <c r="V361" s="273"/>
      <c r="W361" s="273"/>
      <c r="X361" s="273"/>
      <c r="Y361" s="273"/>
      <c r="Z361" s="273"/>
      <c r="AA361" s="273"/>
      <c r="AB361" s="273"/>
      <c r="AC361" s="273"/>
      <c r="AD361" s="273"/>
      <c r="AE361" s="273"/>
      <c r="AF361" s="273"/>
      <c r="AG361" s="273"/>
      <c r="AH361" s="273"/>
      <c r="AI361" s="273"/>
      <c r="AJ361" s="273"/>
      <c r="AK361" s="274"/>
      <c r="AL361" s="274"/>
    </row>
    <row r="362" spans="1:38" s="275" customFormat="1">
      <c r="A362" s="256"/>
      <c r="B362" s="805" t="str">
        <f>PLANILHA_SINTÉTICA!B403</f>
        <v>AUX1647</v>
      </c>
      <c r="C362" s="805" t="str">
        <f>PLANILHA_SINTÉTICA!C403</f>
        <v>CANALETA PLÁSTICA (20 X 10)MM, SISTEMA "X" - FORNEC. E INST.</v>
      </c>
      <c r="D362" s="805" t="str">
        <f>PLANILHA_SINTÉTICA!D403</f>
        <v>M</v>
      </c>
      <c r="E362" s="805">
        <f>PLANILHA_SINTÉTICA!E403</f>
        <v>16</v>
      </c>
      <c r="F362" s="332">
        <f>PLANILHA_SINTÉTICA!H403</f>
        <v>12.57</v>
      </c>
      <c r="G362" s="332">
        <f>PLANILHA_SINTÉTICA!K403</f>
        <v>201.12</v>
      </c>
      <c r="H362" s="648">
        <f t="shared" si="20"/>
        <v>1633853.9592000006</v>
      </c>
      <c r="I362" s="824">
        <f t="shared" si="21"/>
        <v>1.2200977731611164E-4</v>
      </c>
      <c r="J362" s="824">
        <f t="shared" si="22"/>
        <v>0.99118017963921889</v>
      </c>
      <c r="K362" s="649" t="str">
        <f t="shared" si="23"/>
        <v>C</v>
      </c>
      <c r="L362" s="256" t="str">
        <f>PLANILHA_SINTÉTICA!A403</f>
        <v>9.4.33</v>
      </c>
      <c r="M362" s="273"/>
      <c r="N362" s="273"/>
      <c r="O362" s="273"/>
      <c r="P362" s="273"/>
      <c r="Q362" s="273"/>
      <c r="R362" s="273"/>
      <c r="S362" s="273"/>
      <c r="T362" s="273"/>
      <c r="U362" s="273"/>
      <c r="V362" s="273"/>
      <c r="W362" s="273"/>
      <c r="X362" s="273"/>
      <c r="Y362" s="273"/>
      <c r="Z362" s="273"/>
      <c r="AA362" s="273"/>
      <c r="AB362" s="273"/>
      <c r="AC362" s="273"/>
      <c r="AD362" s="273"/>
      <c r="AE362" s="273"/>
      <c r="AF362" s="273"/>
      <c r="AG362" s="273"/>
      <c r="AH362" s="273"/>
      <c r="AI362" s="273"/>
      <c r="AJ362" s="273"/>
      <c r="AK362" s="274"/>
      <c r="AL362" s="274"/>
    </row>
    <row r="363" spans="1:38" s="275" customFormat="1">
      <c r="A363" s="256"/>
      <c r="B363" s="805" t="str">
        <f>PLANILHA_SINTÉTICA!B475</f>
        <v>AUX0148</v>
      </c>
      <c r="C363" s="805" t="str">
        <f>PLANILHA_SINTÉTICA!C475</f>
        <v>ACIONADOR MANUAL TIPO "QUEBRE O VIDRO"</v>
      </c>
      <c r="D363" s="805" t="str">
        <f>PLANILHA_SINTÉTICA!D475</f>
        <v>UN</v>
      </c>
      <c r="E363" s="805">
        <f>PLANILHA_SINTÉTICA!E475</f>
        <v>2</v>
      </c>
      <c r="F363" s="332">
        <f>PLANILHA_SINTÉTICA!H475</f>
        <v>99.539999999999992</v>
      </c>
      <c r="G363" s="332">
        <f>PLANILHA_SINTÉTICA!K475</f>
        <v>199.07999999999998</v>
      </c>
      <c r="H363" s="648">
        <f t="shared" si="20"/>
        <v>1634053.0392000007</v>
      </c>
      <c r="I363" s="824">
        <f t="shared" si="21"/>
        <v>1.2077220797579308E-4</v>
      </c>
      <c r="J363" s="824">
        <f t="shared" si="22"/>
        <v>0.99130095184719469</v>
      </c>
      <c r="K363" s="649" t="str">
        <f t="shared" si="23"/>
        <v>C</v>
      </c>
      <c r="L363" s="256" t="str">
        <f>PLANILHA_SINTÉTICA!A475</f>
        <v>10.10</v>
      </c>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4"/>
      <c r="AL363" s="274"/>
    </row>
    <row r="364" spans="1:38" s="275" customFormat="1">
      <c r="A364" s="256"/>
      <c r="B364" s="805" t="str">
        <f>PLANILHA_SINTÉTICA!B203</f>
        <v>AUX1882</v>
      </c>
      <c r="C364" s="805" t="str">
        <f>PLANILHA_SINTÉTICA!C203</f>
        <v>RASGO EM ALVENARIA P/TUBULAÇÕES D=65 A 100MM (2 1/2" A 4")</v>
      </c>
      <c r="D364" s="805" t="str">
        <f>PLANILHA_SINTÉTICA!D203</f>
        <v>M</v>
      </c>
      <c r="E364" s="805">
        <f>PLANILHA_SINTÉTICA!E203</f>
        <v>10</v>
      </c>
      <c r="F364" s="332">
        <f>PLANILHA_SINTÉTICA!H203</f>
        <v>19.73</v>
      </c>
      <c r="G364" s="332">
        <f>PLANILHA_SINTÉTICA!K203</f>
        <v>197.3</v>
      </c>
      <c r="H364" s="648">
        <f t="shared" si="20"/>
        <v>1634250.3392000007</v>
      </c>
      <c r="I364" s="824">
        <f t="shared" si="21"/>
        <v>1.1969236806120141E-4</v>
      </c>
      <c r="J364" s="824">
        <f t="shared" si="22"/>
        <v>0.99142064421525589</v>
      </c>
      <c r="K364" s="649" t="str">
        <f t="shared" si="23"/>
        <v>C</v>
      </c>
      <c r="L364" s="256" t="str">
        <f>PLANILHA_SINTÉTICA!A203</f>
        <v>6.2.33</v>
      </c>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4"/>
      <c r="AL364" s="274"/>
    </row>
    <row r="365" spans="1:38" s="275" customFormat="1">
      <c r="A365" s="256"/>
      <c r="B365" s="805" t="str">
        <f>PLANILHA_SINTÉTICA!B276</f>
        <v>AUX1882</v>
      </c>
      <c r="C365" s="805" t="str">
        <f>PLANILHA_SINTÉTICA!C276</f>
        <v>RASGO EM ALVENARIA P/TUBULAÇÕES D=65 A 100MM (2 1/2" A 4")</v>
      </c>
      <c r="D365" s="805" t="str">
        <f>PLANILHA_SINTÉTICA!D276</f>
        <v>M</v>
      </c>
      <c r="E365" s="805">
        <f>PLANILHA_SINTÉTICA!E276</f>
        <v>10</v>
      </c>
      <c r="F365" s="332">
        <f>PLANILHA_SINTÉTICA!H276</f>
        <v>19.73</v>
      </c>
      <c r="G365" s="332">
        <f>PLANILHA_SINTÉTICA!K276</f>
        <v>197.3</v>
      </c>
      <c r="H365" s="648">
        <f t="shared" si="20"/>
        <v>1634447.6392000008</v>
      </c>
      <c r="I365" s="824">
        <f t="shared" si="21"/>
        <v>1.1969236806120141E-4</v>
      </c>
      <c r="J365" s="824">
        <f t="shared" si="22"/>
        <v>0.99154033658331708</v>
      </c>
      <c r="K365" s="649" t="str">
        <f t="shared" si="23"/>
        <v>C</v>
      </c>
      <c r="L365" s="256" t="str">
        <f>PLANILHA_SINTÉTICA!A276</f>
        <v>9.1.2</v>
      </c>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4"/>
      <c r="AL365" s="274"/>
    </row>
    <row r="366" spans="1:38" s="275" customFormat="1" ht="30">
      <c r="A366" s="256"/>
      <c r="B366" s="805" t="str">
        <f>PLANILHA_SINTÉTICA!B192</f>
        <v>COMP 006</v>
      </c>
      <c r="C366" s="805" t="str">
        <f>PLANILHA_SINTÉTICA!C192</f>
        <v>PRATELEIRA EM GRANITO CINZA POLIDO, E= 3 CM, ASSENTADO COM ARGAMASSA</v>
      </c>
      <c r="D366" s="805" t="str">
        <f>PLANILHA_SINTÉTICA!D192</f>
        <v>M2</v>
      </c>
      <c r="E366" s="805">
        <f>PLANILHA_SINTÉTICA!E192</f>
        <v>0.24</v>
      </c>
      <c r="F366" s="332">
        <f>PLANILHA_SINTÉTICA!H192</f>
        <v>818.25</v>
      </c>
      <c r="G366" s="332">
        <f>PLANILHA_SINTÉTICA!K192</f>
        <v>196.38</v>
      </c>
      <c r="H366" s="648">
        <f t="shared" si="20"/>
        <v>1634644.0192000007</v>
      </c>
      <c r="I366" s="824">
        <f t="shared" si="21"/>
        <v>1.1913424855478323E-4</v>
      </c>
      <c r="J366" s="824">
        <f t="shared" si="22"/>
        <v>0.99165947083187189</v>
      </c>
      <c r="K366" s="649" t="str">
        <f t="shared" si="23"/>
        <v>C</v>
      </c>
      <c r="L366" s="256" t="str">
        <f>PLANILHA_SINTÉTICA!A192</f>
        <v>6.2.22</v>
      </c>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4"/>
      <c r="AL366" s="274"/>
    </row>
    <row r="367" spans="1:38" s="275" customFormat="1">
      <c r="A367" s="256"/>
      <c r="B367" s="805" t="str">
        <f>PLANILHA_SINTÉTICA!B405</f>
        <v>AUX1834</v>
      </c>
      <c r="C367" s="805" t="str">
        <f>PLANILHA_SINTÉTICA!C405</f>
        <v>CORTE MANUAL EM TERRA</v>
      </c>
      <c r="D367" s="805" t="str">
        <f>PLANILHA_SINTÉTICA!D405</f>
        <v>M3</v>
      </c>
      <c r="E367" s="805">
        <f>PLANILHA_SINTÉTICA!E405</f>
        <v>3</v>
      </c>
      <c r="F367" s="332">
        <f>PLANILHA_SINTÉTICA!H405</f>
        <v>64.64</v>
      </c>
      <c r="G367" s="332">
        <f>PLANILHA_SINTÉTICA!K405</f>
        <v>193.92000000000002</v>
      </c>
      <c r="H367" s="648">
        <f t="shared" si="20"/>
        <v>1634837.9392000006</v>
      </c>
      <c r="I367" s="824">
        <f t="shared" si="21"/>
        <v>1.1764188552675204E-4</v>
      </c>
      <c r="J367" s="824">
        <f t="shared" si="22"/>
        <v>0.99177711271739866</v>
      </c>
      <c r="K367" s="649" t="str">
        <f t="shared" si="23"/>
        <v>C</v>
      </c>
      <c r="L367" s="256" t="str">
        <f>PLANILHA_SINTÉTICA!A405</f>
        <v>9.4.35</v>
      </c>
      <c r="M367" s="273"/>
      <c r="N367" s="273"/>
      <c r="O367" s="273"/>
      <c r="P367" s="273"/>
      <c r="Q367" s="273"/>
      <c r="R367" s="273"/>
      <c r="S367" s="273"/>
      <c r="T367" s="273"/>
      <c r="U367" s="273"/>
      <c r="V367" s="273"/>
      <c r="W367" s="273"/>
      <c r="X367" s="273"/>
      <c r="Y367" s="273"/>
      <c r="Z367" s="273"/>
      <c r="AA367" s="273"/>
      <c r="AB367" s="273"/>
      <c r="AC367" s="273"/>
      <c r="AD367" s="273"/>
      <c r="AE367" s="273"/>
      <c r="AF367" s="273"/>
      <c r="AG367" s="273"/>
      <c r="AH367" s="273"/>
      <c r="AI367" s="273"/>
      <c r="AJ367" s="273"/>
      <c r="AK367" s="274"/>
      <c r="AL367" s="274"/>
    </row>
    <row r="368" spans="1:38" s="275" customFormat="1" ht="30">
      <c r="A368" s="256"/>
      <c r="B368" s="805">
        <f>PLANILHA_SINTÉTICA!B549</f>
        <v>102491</v>
      </c>
      <c r="C368" s="805" t="str">
        <f>PLANILHA_SINTÉTICA!C549</f>
        <v>PINTURA DE PISO COM TINTA ACRÍLICA, APLICAÇÃO MANUAL, 2 DEMÃOS, INCLUSO FUNDO PREPARADOR. AF_05/2021</v>
      </c>
      <c r="D368" s="805" t="str">
        <f>PLANILHA_SINTÉTICA!D549</f>
        <v>M2</v>
      </c>
      <c r="E368" s="805">
        <f>PLANILHA_SINTÉTICA!E549</f>
        <v>9.5</v>
      </c>
      <c r="F368" s="332">
        <f>PLANILHA_SINTÉTICA!H549</f>
        <v>20.309999999999999</v>
      </c>
      <c r="G368" s="332">
        <f>PLANILHA_SINTÉTICA!K549</f>
        <v>192.94499999999999</v>
      </c>
      <c r="H368" s="648">
        <f t="shared" si="20"/>
        <v>1635030.8842000007</v>
      </c>
      <c r="I368" s="824">
        <f t="shared" si="21"/>
        <v>1.1705040018027626E-4</v>
      </c>
      <c r="J368" s="824">
        <f t="shared" si="22"/>
        <v>0.99189416311757894</v>
      </c>
      <c r="K368" s="649" t="str">
        <f t="shared" si="23"/>
        <v>C</v>
      </c>
      <c r="L368" s="256" t="str">
        <f>PLANILHA_SINTÉTICA!A549</f>
        <v>14.11</v>
      </c>
      <c r="M368" s="273"/>
      <c r="N368" s="273"/>
      <c r="O368" s="273"/>
      <c r="P368" s="273"/>
      <c r="Q368" s="273"/>
      <c r="R368" s="273"/>
      <c r="S368" s="273"/>
      <c r="T368" s="273"/>
      <c r="U368" s="273"/>
      <c r="V368" s="273"/>
      <c r="W368" s="273"/>
      <c r="X368" s="273"/>
      <c r="Y368" s="273"/>
      <c r="Z368" s="273"/>
      <c r="AA368" s="273"/>
      <c r="AB368" s="273"/>
      <c r="AC368" s="273"/>
      <c r="AD368" s="273"/>
      <c r="AE368" s="273"/>
      <c r="AF368" s="273"/>
      <c r="AG368" s="273"/>
      <c r="AH368" s="273"/>
      <c r="AI368" s="273"/>
      <c r="AJ368" s="273"/>
      <c r="AK368" s="274"/>
      <c r="AL368" s="274"/>
    </row>
    <row r="369" spans="1:38" s="275" customFormat="1" ht="30">
      <c r="A369" s="256"/>
      <c r="B369" s="805">
        <f>PLANILHA_SINTÉTICA!B362</f>
        <v>93662</v>
      </c>
      <c r="C369" s="805" t="str">
        <f>PLANILHA_SINTÉTICA!C362</f>
        <v>DISJUNTOR BIPOLAR TIPO DIN, CORRENTE NOMINAL DE 20A - FORNECIMENTO E INSTALAÇÃO. AF_10/2020</v>
      </c>
      <c r="D369" s="805" t="str">
        <f>PLANILHA_SINTÉTICA!D362</f>
        <v>UN</v>
      </c>
      <c r="E369" s="805">
        <f>PLANILHA_SINTÉTICA!E362</f>
        <v>3</v>
      </c>
      <c r="F369" s="332">
        <f>PLANILHA_SINTÉTICA!H362</f>
        <v>62.06</v>
      </c>
      <c r="G369" s="332">
        <f>PLANILHA_SINTÉTICA!K362</f>
        <v>186.18</v>
      </c>
      <c r="H369" s="648">
        <f t="shared" si="20"/>
        <v>1635217.0642000006</v>
      </c>
      <c r="I369" s="824">
        <f t="shared" si="21"/>
        <v>1.1294640185319047E-4</v>
      </c>
      <c r="J369" s="824">
        <f t="shared" si="22"/>
        <v>0.99200710951943216</v>
      </c>
      <c r="K369" s="649" t="str">
        <f t="shared" si="23"/>
        <v>C</v>
      </c>
      <c r="L369" s="256" t="str">
        <f>PLANILHA_SINTÉTICA!A362</f>
        <v>9.3.15</v>
      </c>
      <c r="M369" s="273"/>
      <c r="N369" s="273"/>
      <c r="O369" s="273"/>
      <c r="P369" s="273"/>
      <c r="Q369" s="273"/>
      <c r="R369" s="273"/>
      <c r="S369" s="273"/>
      <c r="T369" s="273"/>
      <c r="U369" s="273"/>
      <c r="V369" s="273"/>
      <c r="W369" s="273"/>
      <c r="X369" s="273"/>
      <c r="Y369" s="273"/>
      <c r="Z369" s="273"/>
      <c r="AA369" s="273"/>
      <c r="AB369" s="273"/>
      <c r="AC369" s="273"/>
      <c r="AD369" s="273"/>
      <c r="AE369" s="273"/>
      <c r="AF369" s="273"/>
      <c r="AG369" s="273"/>
      <c r="AH369" s="273"/>
      <c r="AI369" s="273"/>
      <c r="AJ369" s="273"/>
      <c r="AK369" s="274"/>
      <c r="AL369" s="274"/>
    </row>
    <row r="370" spans="1:38" s="275" customFormat="1" ht="30">
      <c r="A370" s="256"/>
      <c r="B370" s="805">
        <f>PLANILHA_SINTÉTICA!B231</f>
        <v>98527</v>
      </c>
      <c r="C370" s="805" t="str">
        <f>PLANILHA_SINTÉTICA!C231</f>
        <v>REMOÇÃO DE RAÍZES REMANESCENTES DE TRONCO DE ÁRVORE COM DIÂMETRO MAIOR OU IGUAL A 0,40 M E MENOR QUE 0,60 M.AF_05/2018</v>
      </c>
      <c r="D370" s="805" t="str">
        <f>PLANILHA_SINTÉTICA!D231</f>
        <v>UN</v>
      </c>
      <c r="E370" s="805">
        <f>PLANILHA_SINTÉTICA!E231</f>
        <v>1</v>
      </c>
      <c r="F370" s="332">
        <f>PLANILHA_SINTÉTICA!H231</f>
        <v>181.11</v>
      </c>
      <c r="G370" s="332">
        <f>PLANILHA_SINTÉTICA!K231</f>
        <v>181.11</v>
      </c>
      <c r="H370" s="648">
        <f t="shared" si="20"/>
        <v>1635398.1742000007</v>
      </c>
      <c r="I370" s="824">
        <f t="shared" si="21"/>
        <v>1.0987067805151641E-4</v>
      </c>
      <c r="J370" s="824">
        <f t="shared" si="22"/>
        <v>0.99211698019748373</v>
      </c>
      <c r="K370" s="649" t="str">
        <f t="shared" si="23"/>
        <v>C</v>
      </c>
      <c r="L370" s="256" t="str">
        <f>PLANILHA_SINTÉTICA!A231</f>
        <v>7.25</v>
      </c>
      <c r="M370" s="273"/>
      <c r="N370" s="273"/>
      <c r="O370" s="273"/>
      <c r="P370" s="273"/>
      <c r="Q370" s="273"/>
      <c r="R370" s="273"/>
      <c r="S370" s="273"/>
      <c r="T370" s="273"/>
      <c r="U370" s="273"/>
      <c r="V370" s="273"/>
      <c r="W370" s="273"/>
      <c r="X370" s="273"/>
      <c r="Y370" s="273"/>
      <c r="Z370" s="273"/>
      <c r="AA370" s="273"/>
      <c r="AB370" s="273"/>
      <c r="AC370" s="273"/>
      <c r="AD370" s="273"/>
      <c r="AE370" s="273"/>
      <c r="AF370" s="273"/>
      <c r="AG370" s="273"/>
      <c r="AH370" s="273"/>
      <c r="AI370" s="273"/>
      <c r="AJ370" s="273"/>
      <c r="AK370" s="274"/>
      <c r="AL370" s="274"/>
    </row>
    <row r="371" spans="1:38" s="275" customFormat="1" ht="30">
      <c r="A371" s="256"/>
      <c r="B371" s="805" t="str">
        <f>PLANILHA_SINTÉTICA!B41</f>
        <v>COMP 011</v>
      </c>
      <c r="C371" s="805" t="str">
        <f>PLANILHA_SINTÉTICA!C41</f>
        <v>ESPELHO COMUM - ESPESSURA 4MM</v>
      </c>
      <c r="D371" s="805" t="str">
        <f>PLANILHA_SINTÉTICA!D41</f>
        <v>M2</v>
      </c>
      <c r="E371" s="805">
        <f>PLANILHA_SINTÉTICA!E41</f>
        <v>0.45</v>
      </c>
      <c r="F371" s="332">
        <f>PLANILHA_SINTÉTICA!H41</f>
        <v>394.81</v>
      </c>
      <c r="G371" s="332">
        <f>PLANILHA_SINTÉTICA!K41</f>
        <v>177.6645</v>
      </c>
      <c r="H371" s="648">
        <f t="shared" si="20"/>
        <v>1635575.8387000007</v>
      </c>
      <c r="I371" s="824">
        <f t="shared" si="21"/>
        <v>1.0778045983481661E-4</v>
      </c>
      <c r="J371" s="824">
        <f t="shared" si="22"/>
        <v>0.99222476065731857</v>
      </c>
      <c r="K371" s="649" t="str">
        <f t="shared" si="23"/>
        <v>C</v>
      </c>
      <c r="L371" s="256" t="str">
        <f>PLANILHA_SINTÉTICA!A41</f>
        <v>3.19</v>
      </c>
      <c r="M371" s="273"/>
      <c r="N371" s="273"/>
      <c r="O371" s="273"/>
      <c r="P371" s="273"/>
      <c r="Q371" s="273"/>
      <c r="R371" s="273"/>
      <c r="S371" s="273"/>
      <c r="T371" s="273"/>
      <c r="U371" s="273"/>
      <c r="V371" s="273"/>
      <c r="W371" s="273"/>
      <c r="X371" s="273"/>
      <c r="Y371" s="273"/>
      <c r="Z371" s="273"/>
      <c r="AA371" s="273"/>
      <c r="AB371" s="273"/>
      <c r="AC371" s="273"/>
      <c r="AD371" s="273"/>
      <c r="AE371" s="273"/>
      <c r="AF371" s="273"/>
      <c r="AG371" s="273"/>
      <c r="AH371" s="273"/>
      <c r="AI371" s="273"/>
      <c r="AJ371" s="273"/>
      <c r="AK371" s="274"/>
      <c r="AL371" s="274"/>
    </row>
    <row r="372" spans="1:38" s="275" customFormat="1" ht="45">
      <c r="A372" s="256"/>
      <c r="B372" s="805" t="str">
        <f>PLANILHA_SINTÉTICA!B313</f>
        <v>COMP 070</v>
      </c>
      <c r="C372" s="805" t="str">
        <f>PLANILHA_SINTÉTICA!C313</f>
        <v xml:space="preserve">  HASTE DE ATERRAMENTO EM ACO COM 3,00 M DE COMPRIMENTO E DN = 5/8", REVESTIDA COM BAIXA CAMADA DE COBRE, INCLUSO CONECTOR  E CAIXA DE ATERRAMENTO - FORNECIMENTO E INSTALAÇÃO</v>
      </c>
      <c r="D372" s="805" t="str">
        <f>PLANILHA_SINTÉTICA!D313</f>
        <v>UNID.</v>
      </c>
      <c r="E372" s="805">
        <f>PLANILHA_SINTÉTICA!E313</f>
        <v>1</v>
      </c>
      <c r="F372" s="332">
        <f>PLANILHA_SINTÉTICA!H313</f>
        <v>177.53</v>
      </c>
      <c r="G372" s="332">
        <f>PLANILHA_SINTÉTICA!K313</f>
        <v>177.53</v>
      </c>
      <c r="H372" s="648">
        <f t="shared" si="20"/>
        <v>1635753.3687000007</v>
      </c>
      <c r="I372" s="824">
        <f t="shared" si="21"/>
        <v>1.0769886518958482E-4</v>
      </c>
      <c r="J372" s="824">
        <f t="shared" si="22"/>
        <v>0.99233245952250815</v>
      </c>
      <c r="K372" s="649" t="str">
        <f t="shared" si="23"/>
        <v>C</v>
      </c>
      <c r="L372" s="256" t="str">
        <f>PLANILHA_SINTÉTICA!A313</f>
        <v>9.1.39</v>
      </c>
      <c r="M372" s="273"/>
      <c r="N372" s="273"/>
      <c r="O372" s="273"/>
      <c r="P372" s="273"/>
      <c r="Q372" s="273"/>
      <c r="R372" s="273"/>
      <c r="S372" s="273"/>
      <c r="T372" s="273"/>
      <c r="U372" s="273"/>
      <c r="V372" s="273"/>
      <c r="W372" s="273"/>
      <c r="X372" s="273"/>
      <c r="Y372" s="273"/>
      <c r="Z372" s="273"/>
      <c r="AA372" s="273"/>
      <c r="AB372" s="273"/>
      <c r="AC372" s="273"/>
      <c r="AD372" s="273"/>
      <c r="AE372" s="273"/>
      <c r="AF372" s="273"/>
      <c r="AG372" s="273"/>
      <c r="AH372" s="273"/>
      <c r="AI372" s="273"/>
      <c r="AJ372" s="273"/>
      <c r="AK372" s="274"/>
      <c r="AL372" s="274"/>
    </row>
    <row r="373" spans="1:38" s="275" customFormat="1" ht="45">
      <c r="A373" s="256"/>
      <c r="B373" s="805" t="str">
        <f>PLANILHA_SINTÉTICA!B346</f>
        <v>COMP 070</v>
      </c>
      <c r="C373" s="805" t="str">
        <f>PLANILHA_SINTÉTICA!C346</f>
        <v xml:space="preserve">  HASTE DE ATERRAMENTO EM ACO COM 3,00 M DE COMPRIMENTO E DN = 5/8", REVESTIDA COM BAIXA CAMADA DE COBRE, INCLUSO CONECTOR  E CAIXA DE ATERRAMENTO - FORNECIMENTO E INSTALAÇÃO</v>
      </c>
      <c r="D373" s="805" t="str">
        <f>PLANILHA_SINTÉTICA!D346</f>
        <v>UNID.</v>
      </c>
      <c r="E373" s="805">
        <f>PLANILHA_SINTÉTICA!E346</f>
        <v>1</v>
      </c>
      <c r="F373" s="332">
        <f>PLANILHA_SINTÉTICA!H346</f>
        <v>177.53</v>
      </c>
      <c r="G373" s="332">
        <f>PLANILHA_SINTÉTICA!K346</f>
        <v>177.53</v>
      </c>
      <c r="H373" s="648">
        <f t="shared" si="20"/>
        <v>1635930.8987000007</v>
      </c>
      <c r="I373" s="824">
        <f t="shared" si="21"/>
        <v>1.0769886518958482E-4</v>
      </c>
      <c r="J373" s="824">
        <f t="shared" si="22"/>
        <v>0.99244015838769772</v>
      </c>
      <c r="K373" s="649" t="str">
        <f t="shared" si="23"/>
        <v>C</v>
      </c>
      <c r="L373" s="256" t="str">
        <f>PLANILHA_SINTÉTICA!A346</f>
        <v>9.2.22</v>
      </c>
      <c r="M373" s="273"/>
      <c r="N373" s="273"/>
      <c r="O373" s="273"/>
      <c r="P373" s="273"/>
      <c r="Q373" s="273"/>
      <c r="R373" s="273"/>
      <c r="S373" s="273"/>
      <c r="T373" s="273"/>
      <c r="U373" s="273"/>
      <c r="V373" s="273"/>
      <c r="W373" s="273"/>
      <c r="X373" s="273"/>
      <c r="Y373" s="273"/>
      <c r="Z373" s="273"/>
      <c r="AA373" s="273"/>
      <c r="AB373" s="273"/>
      <c r="AC373" s="273"/>
      <c r="AD373" s="273"/>
      <c r="AE373" s="273"/>
      <c r="AF373" s="273"/>
      <c r="AG373" s="273"/>
      <c r="AH373" s="273"/>
      <c r="AI373" s="273"/>
      <c r="AJ373" s="273"/>
      <c r="AK373" s="274"/>
      <c r="AL373" s="274"/>
    </row>
    <row r="374" spans="1:38" s="275" customFormat="1" ht="45">
      <c r="A374" s="256"/>
      <c r="B374" s="805" t="str">
        <f>PLANILHA_SINTÉTICA!B369</f>
        <v>COMP 070</v>
      </c>
      <c r="C374" s="805" t="str">
        <f>PLANILHA_SINTÉTICA!C369</f>
        <v xml:space="preserve">  HASTE DE ATERRAMENTO EM ACO COM 3,00 M DE COMPRIMENTO E DN = 5/8", REVESTIDA COM BAIXA CAMADA DE COBRE, INCLUSO CONECTOR  E CAIXA DE ATERRAMENTO - FORNECIMENTO E INSTALAÇÃO</v>
      </c>
      <c r="D374" s="805" t="str">
        <f>PLANILHA_SINTÉTICA!D369</f>
        <v>UNID.</v>
      </c>
      <c r="E374" s="805">
        <f>PLANILHA_SINTÉTICA!E369</f>
        <v>1</v>
      </c>
      <c r="F374" s="332">
        <f>PLANILHA_SINTÉTICA!H369</f>
        <v>177.53</v>
      </c>
      <c r="G374" s="332">
        <f>PLANILHA_SINTÉTICA!K369</f>
        <v>177.53</v>
      </c>
      <c r="H374" s="648">
        <f t="shared" si="20"/>
        <v>1636108.4287000007</v>
      </c>
      <c r="I374" s="824">
        <f t="shared" si="21"/>
        <v>1.0769886518958482E-4</v>
      </c>
      <c r="J374" s="824">
        <f t="shared" si="22"/>
        <v>0.9925478572528873</v>
      </c>
      <c r="K374" s="649" t="str">
        <f t="shared" si="23"/>
        <v>C</v>
      </c>
      <c r="L374" s="256" t="str">
        <f>PLANILHA_SINTÉTICA!A369</f>
        <v>9.3.22</v>
      </c>
      <c r="M374" s="273"/>
      <c r="N374" s="273"/>
      <c r="O374" s="273"/>
      <c r="P374" s="273"/>
      <c r="Q374" s="273"/>
      <c r="R374" s="273"/>
      <c r="S374" s="273"/>
      <c r="T374" s="273"/>
      <c r="U374" s="273"/>
      <c r="V374" s="273"/>
      <c r="W374" s="273"/>
      <c r="X374" s="273"/>
      <c r="Y374" s="273"/>
      <c r="Z374" s="273"/>
      <c r="AA374" s="273"/>
      <c r="AB374" s="273"/>
      <c r="AC374" s="273"/>
      <c r="AD374" s="273"/>
      <c r="AE374" s="273"/>
      <c r="AF374" s="273"/>
      <c r="AG374" s="273"/>
      <c r="AH374" s="273"/>
      <c r="AI374" s="273"/>
      <c r="AJ374" s="273"/>
      <c r="AK374" s="274"/>
      <c r="AL374" s="274"/>
    </row>
    <row r="375" spans="1:38" s="275" customFormat="1" ht="45">
      <c r="A375" s="256"/>
      <c r="B375" s="805" t="str">
        <f>PLANILHA_SINTÉTICA!B397</f>
        <v>COMP 070</v>
      </c>
      <c r="C375" s="805" t="str">
        <f>PLANILHA_SINTÉTICA!C397</f>
        <v xml:space="preserve">  HASTE DE ATERRAMENTO EM ACO COM 3,00 M DE COMPRIMENTO E DN = 5/8", REVESTIDA COM BAIXA CAMADA DE COBRE, INCLUSO CONECTOR  E CAIXA DE ATERRAMENTO - FORNECIMENTO E INSTALAÇÃO</v>
      </c>
      <c r="D375" s="805" t="str">
        <f>PLANILHA_SINTÉTICA!D397</f>
        <v>UNID.</v>
      </c>
      <c r="E375" s="805">
        <f>PLANILHA_SINTÉTICA!E397</f>
        <v>1</v>
      </c>
      <c r="F375" s="332">
        <f>PLANILHA_SINTÉTICA!H397</f>
        <v>177.53</v>
      </c>
      <c r="G375" s="332">
        <f>PLANILHA_SINTÉTICA!K397</f>
        <v>177.53</v>
      </c>
      <c r="H375" s="648">
        <f t="shared" si="20"/>
        <v>1636285.9587000008</v>
      </c>
      <c r="I375" s="824">
        <f t="shared" si="21"/>
        <v>1.0769886518958482E-4</v>
      </c>
      <c r="J375" s="824">
        <f t="shared" si="22"/>
        <v>0.99265555611807688</v>
      </c>
      <c r="K375" s="649" t="str">
        <f t="shared" si="23"/>
        <v>C</v>
      </c>
      <c r="L375" s="256" t="str">
        <f>PLANILHA_SINTÉTICA!A397</f>
        <v>9.4.27</v>
      </c>
      <c r="M375" s="273"/>
      <c r="N375" s="273"/>
      <c r="O375" s="273"/>
      <c r="P375" s="273"/>
      <c r="Q375" s="273"/>
      <c r="R375" s="273"/>
      <c r="S375" s="273"/>
      <c r="T375" s="273"/>
      <c r="U375" s="273"/>
      <c r="V375" s="273"/>
      <c r="W375" s="273"/>
      <c r="X375" s="273"/>
      <c r="Y375" s="273"/>
      <c r="Z375" s="273"/>
      <c r="AA375" s="273"/>
      <c r="AB375" s="273"/>
      <c r="AC375" s="273"/>
      <c r="AD375" s="273"/>
      <c r="AE375" s="273"/>
      <c r="AF375" s="273"/>
      <c r="AG375" s="273"/>
      <c r="AH375" s="273"/>
      <c r="AI375" s="273"/>
      <c r="AJ375" s="273"/>
      <c r="AK375" s="274"/>
      <c r="AL375" s="274"/>
    </row>
    <row r="376" spans="1:38" s="275" customFormat="1" ht="45">
      <c r="A376" s="256"/>
      <c r="B376" s="805" t="str">
        <f>PLANILHA_SINTÉTICA!B431</f>
        <v>COMP 070</v>
      </c>
      <c r="C376" s="805" t="str">
        <f>PLANILHA_SINTÉTICA!C431</f>
        <v xml:space="preserve">  HASTE DE ATERRAMENTO EM ACO COM 3,00 M DE COMPRIMENTO E DN = 5/8", REVESTIDA COM BAIXA CAMADA DE COBRE, INCLUSO CONECTOR  E CAIXA DE ATERRAMENTO - FORNECIMENTO E INSTALAÇÃO</v>
      </c>
      <c r="D376" s="805" t="str">
        <f>PLANILHA_SINTÉTICA!D431</f>
        <v>UNID.</v>
      </c>
      <c r="E376" s="805">
        <f>PLANILHA_SINTÉTICA!E431</f>
        <v>1</v>
      </c>
      <c r="F376" s="332">
        <f>PLANILHA_SINTÉTICA!H431</f>
        <v>177.53</v>
      </c>
      <c r="G376" s="332">
        <f>PLANILHA_SINTÉTICA!K431</f>
        <v>177.53</v>
      </c>
      <c r="H376" s="648">
        <f t="shared" si="20"/>
        <v>1636463.4887000008</v>
      </c>
      <c r="I376" s="824">
        <f t="shared" si="21"/>
        <v>1.0769886518958482E-4</v>
      </c>
      <c r="J376" s="824">
        <f t="shared" si="22"/>
        <v>0.99276325498326645</v>
      </c>
      <c r="K376" s="649" t="str">
        <f t="shared" si="23"/>
        <v>C</v>
      </c>
      <c r="L376" s="256" t="str">
        <f>PLANILHA_SINTÉTICA!A431</f>
        <v>9.5.23</v>
      </c>
      <c r="M376" s="273"/>
      <c r="N376" s="273"/>
      <c r="O376" s="273"/>
      <c r="P376" s="273"/>
      <c r="Q376" s="273"/>
      <c r="R376" s="273"/>
      <c r="S376" s="273"/>
      <c r="T376" s="273"/>
      <c r="U376" s="273"/>
      <c r="V376" s="273"/>
      <c r="W376" s="273"/>
      <c r="X376" s="273"/>
      <c r="Y376" s="273"/>
      <c r="Z376" s="273"/>
      <c r="AA376" s="273"/>
      <c r="AB376" s="273"/>
      <c r="AC376" s="273"/>
      <c r="AD376" s="273"/>
      <c r="AE376" s="273"/>
      <c r="AF376" s="273"/>
      <c r="AG376" s="273"/>
      <c r="AH376" s="273"/>
      <c r="AI376" s="273"/>
      <c r="AJ376" s="273"/>
      <c r="AK376" s="274"/>
      <c r="AL376" s="274"/>
    </row>
    <row r="377" spans="1:38" s="275" customFormat="1" ht="45">
      <c r="A377" s="256"/>
      <c r="B377" s="805" t="str">
        <f>PLANILHA_SINTÉTICA!B458</f>
        <v>COMP 070</v>
      </c>
      <c r="C377" s="805" t="str">
        <f>PLANILHA_SINTÉTICA!C458</f>
        <v xml:space="preserve">  HASTE DE ATERRAMENTO EM ACO COM 3,00 M DE COMPRIMENTO E DN = 5/8", REVESTIDA COM BAIXA CAMADA DE COBRE, INCLUSO CONECTOR  E CAIXA DE ATERRAMENTO - FORNECIMENTO E INSTALAÇÃO</v>
      </c>
      <c r="D377" s="805" t="str">
        <f>PLANILHA_SINTÉTICA!D458</f>
        <v>UNID.</v>
      </c>
      <c r="E377" s="805">
        <f>PLANILHA_SINTÉTICA!E458</f>
        <v>1</v>
      </c>
      <c r="F377" s="332">
        <f>PLANILHA_SINTÉTICA!H458</f>
        <v>177.53</v>
      </c>
      <c r="G377" s="332">
        <f>PLANILHA_SINTÉTICA!K458</f>
        <v>177.53</v>
      </c>
      <c r="H377" s="648">
        <f t="shared" si="20"/>
        <v>1636641.0187000008</v>
      </c>
      <c r="I377" s="824">
        <f t="shared" si="21"/>
        <v>1.0769886518958482E-4</v>
      </c>
      <c r="J377" s="824">
        <f t="shared" si="22"/>
        <v>0.99287095384845603</v>
      </c>
      <c r="K377" s="649" t="str">
        <f t="shared" si="23"/>
        <v>C</v>
      </c>
      <c r="L377" s="256" t="str">
        <f>PLANILHA_SINTÉTICA!A458</f>
        <v>9.6.17</v>
      </c>
      <c r="M377" s="273"/>
      <c r="N377" s="273"/>
      <c r="O377" s="273"/>
      <c r="P377" s="273"/>
      <c r="Q377" s="273"/>
      <c r="R377" s="273"/>
      <c r="S377" s="273"/>
      <c r="T377" s="273"/>
      <c r="U377" s="273"/>
      <c r="V377" s="273"/>
      <c r="W377" s="273"/>
      <c r="X377" s="273"/>
      <c r="Y377" s="273"/>
      <c r="Z377" s="273"/>
      <c r="AA377" s="273"/>
      <c r="AB377" s="273"/>
      <c r="AC377" s="273"/>
      <c r="AD377" s="273"/>
      <c r="AE377" s="273"/>
      <c r="AF377" s="273"/>
      <c r="AG377" s="273"/>
      <c r="AH377" s="273"/>
      <c r="AI377" s="273"/>
      <c r="AJ377" s="273"/>
      <c r="AK377" s="274"/>
      <c r="AL377" s="274"/>
    </row>
    <row r="378" spans="1:38" s="275" customFormat="1">
      <c r="A378" s="256"/>
      <c r="B378" s="805">
        <f>PLANILHA_SINTÉTICA!B199</f>
        <v>100849</v>
      </c>
      <c r="C378" s="805" t="str">
        <f>PLANILHA_SINTÉTICA!C199</f>
        <v>ASSENTO SANITÁRIO CONVENCIONAL - FORNECIMENTO E INSTALACAO. AF_01/2020</v>
      </c>
      <c r="D378" s="805" t="str">
        <f>PLANILHA_SINTÉTICA!D199</f>
        <v>UN</v>
      </c>
      <c r="E378" s="805">
        <f>PLANILHA_SINTÉTICA!E199</f>
        <v>4</v>
      </c>
      <c r="F378" s="332">
        <f>PLANILHA_SINTÉTICA!H199</f>
        <v>44.35</v>
      </c>
      <c r="G378" s="332">
        <f>PLANILHA_SINTÉTICA!K199</f>
        <v>177.4</v>
      </c>
      <c r="H378" s="648">
        <f t="shared" si="20"/>
        <v>1636818.4187000007</v>
      </c>
      <c r="I378" s="824">
        <f t="shared" si="21"/>
        <v>1.0762000047672139E-4</v>
      </c>
      <c r="J378" s="824">
        <f t="shared" si="22"/>
        <v>0.99297857384893273</v>
      </c>
      <c r="K378" s="649" t="str">
        <f t="shared" si="23"/>
        <v>C</v>
      </c>
      <c r="L378" s="256" t="str">
        <f>PLANILHA_SINTÉTICA!A199</f>
        <v>6.2.29</v>
      </c>
      <c r="M378" s="273"/>
      <c r="N378" s="273"/>
      <c r="O378" s="273"/>
      <c r="P378" s="273"/>
      <c r="Q378" s="273"/>
      <c r="R378" s="273"/>
      <c r="S378" s="273"/>
      <c r="T378" s="273"/>
      <c r="U378" s="273"/>
      <c r="V378" s="273"/>
      <c r="W378" s="273"/>
      <c r="X378" s="273"/>
      <c r="Y378" s="273"/>
      <c r="Z378" s="273"/>
      <c r="AA378" s="273"/>
      <c r="AB378" s="273"/>
      <c r="AC378" s="273"/>
      <c r="AD378" s="273"/>
      <c r="AE378" s="273"/>
      <c r="AF378" s="273"/>
      <c r="AG378" s="273"/>
      <c r="AH378" s="273"/>
      <c r="AI378" s="273"/>
      <c r="AJ378" s="273"/>
      <c r="AK378" s="274"/>
      <c r="AL378" s="274"/>
    </row>
    <row r="379" spans="1:38" s="275" customFormat="1" ht="30">
      <c r="A379" s="256"/>
      <c r="B379" s="805" t="str">
        <f>PLANILHA_SINTÉTICA!B85</f>
        <v>COMP 022</v>
      </c>
      <c r="C379" s="805" t="str">
        <f>PLANILHA_SINTÉTICA!C85</f>
        <v>RETIRADA DE VIDROS ENCAIXILHADOS EM GERAL, INCLUSIVE LIMPEZA DO CAIXILHO</v>
      </c>
      <c r="D379" s="805" t="str">
        <f>PLANILHA_SINTÉTICA!D85</f>
        <v>M2</v>
      </c>
      <c r="E379" s="805">
        <f>PLANILHA_SINTÉTICA!E85</f>
        <v>2</v>
      </c>
      <c r="F379" s="332">
        <f>PLANILHA_SINTÉTICA!H85</f>
        <v>87.929999999999993</v>
      </c>
      <c r="G379" s="332">
        <f>PLANILHA_SINTÉTICA!K85</f>
        <v>175.85999999999999</v>
      </c>
      <c r="H379" s="648">
        <f t="shared" si="20"/>
        <v>1636994.2787000008</v>
      </c>
      <c r="I379" s="824">
        <f t="shared" si="21"/>
        <v>1.0668575695510835E-4</v>
      </c>
      <c r="J379" s="824">
        <f t="shared" si="22"/>
        <v>0.99308525960588789</v>
      </c>
      <c r="K379" s="649" t="str">
        <f t="shared" si="23"/>
        <v>C</v>
      </c>
      <c r="L379" s="256" t="str">
        <f>PLANILHA_SINTÉTICA!A85</f>
        <v>4.1.21</v>
      </c>
      <c r="M379" s="273"/>
      <c r="N379" s="273"/>
      <c r="O379" s="273"/>
      <c r="P379" s="273"/>
      <c r="Q379" s="273"/>
      <c r="R379" s="273"/>
      <c r="S379" s="273"/>
      <c r="T379" s="273"/>
      <c r="U379" s="273"/>
      <c r="V379" s="273"/>
      <c r="W379" s="273"/>
      <c r="X379" s="273"/>
      <c r="Y379" s="273"/>
      <c r="Z379" s="273"/>
      <c r="AA379" s="273"/>
      <c r="AB379" s="273"/>
      <c r="AC379" s="273"/>
      <c r="AD379" s="273"/>
      <c r="AE379" s="273"/>
      <c r="AF379" s="273"/>
      <c r="AG379" s="273"/>
      <c r="AH379" s="273"/>
      <c r="AI379" s="273"/>
      <c r="AJ379" s="273"/>
      <c r="AK379" s="274"/>
      <c r="AL379" s="274"/>
    </row>
    <row r="380" spans="1:38" s="275" customFormat="1" ht="30">
      <c r="A380" s="256"/>
      <c r="B380" s="805" t="str">
        <f>PLANILHA_SINTÉTICA!B300</f>
        <v>AUX2952</v>
      </c>
      <c r="C380" s="805" t="str">
        <f>PLANILHA_SINTÉTICA!C300</f>
        <v>DISJUNTOR TERMOMAGNÉTICO TRIPOLAR 80A, PADRÃO DIN (EUROPEU - LINHA BRANCA), CURVA C, CORRENTE 5KA</v>
      </c>
      <c r="D380" s="805" t="str">
        <f>PLANILHA_SINTÉTICA!D300</f>
        <v xml:space="preserve">UN </v>
      </c>
      <c r="E380" s="805">
        <f>PLANILHA_SINTÉTICA!E300</f>
        <v>1</v>
      </c>
      <c r="F380" s="332">
        <f>PLANILHA_SINTÉTICA!H300</f>
        <v>173.06</v>
      </c>
      <c r="G380" s="332">
        <f>PLANILHA_SINTÉTICA!K300</f>
        <v>173.06</v>
      </c>
      <c r="H380" s="648">
        <f t="shared" si="20"/>
        <v>1637167.3387000009</v>
      </c>
      <c r="I380" s="824">
        <f t="shared" si="21"/>
        <v>1.0498713237035741E-4</v>
      </c>
      <c r="J380" s="824">
        <f t="shared" si="22"/>
        <v>0.99319024673825829</v>
      </c>
      <c r="K380" s="649" t="str">
        <f t="shared" si="23"/>
        <v>C</v>
      </c>
      <c r="L380" s="256" t="str">
        <f>PLANILHA_SINTÉTICA!A300</f>
        <v>9.1.26</v>
      </c>
      <c r="M380" s="273"/>
      <c r="N380" s="273"/>
      <c r="O380" s="273"/>
      <c r="P380" s="273"/>
      <c r="Q380" s="273"/>
      <c r="R380" s="273"/>
      <c r="S380" s="273"/>
      <c r="T380" s="273"/>
      <c r="U380" s="273"/>
      <c r="V380" s="273"/>
      <c r="W380" s="273"/>
      <c r="X380" s="273"/>
      <c r="Y380" s="273"/>
      <c r="Z380" s="273"/>
      <c r="AA380" s="273"/>
      <c r="AB380" s="273"/>
      <c r="AC380" s="273"/>
      <c r="AD380" s="273"/>
      <c r="AE380" s="273"/>
      <c r="AF380" s="273"/>
      <c r="AG380" s="273"/>
      <c r="AH380" s="273"/>
      <c r="AI380" s="273"/>
      <c r="AJ380" s="273"/>
      <c r="AK380" s="274"/>
      <c r="AL380" s="274"/>
    </row>
    <row r="381" spans="1:38" s="275" customFormat="1" ht="45">
      <c r="A381" s="256"/>
      <c r="B381" s="805">
        <f>PLANILHA_SINTÉTICA!B382</f>
        <v>93013</v>
      </c>
      <c r="C381" s="805" t="str">
        <f>PLANILHA_SINTÉTICA!C382</f>
        <v>LUVA PARA ELETRODUTO, PVC, ROSCÁVEL, DN 50 MM (1 1/2"), PARA REDE ENTERRADA DE DISTRIBUIÇÃO DE ENERGIA ELÉTRICA - FORNECIMENTO E INSTALAÇÃO. AF_12/2021</v>
      </c>
      <c r="D381" s="805" t="str">
        <f>PLANILHA_SINTÉTICA!D382</f>
        <v>UN</v>
      </c>
      <c r="E381" s="805">
        <f>PLANILHA_SINTÉTICA!E382</f>
        <v>10</v>
      </c>
      <c r="F381" s="332">
        <f>PLANILHA_SINTÉTICA!H382</f>
        <v>17.18</v>
      </c>
      <c r="G381" s="332">
        <f>PLANILHA_SINTÉTICA!K382</f>
        <v>171.8</v>
      </c>
      <c r="H381" s="648">
        <f t="shared" si="20"/>
        <v>1637339.1387000009</v>
      </c>
      <c r="I381" s="824">
        <f t="shared" si="21"/>
        <v>1.0422275130721947E-4</v>
      </c>
      <c r="J381" s="824">
        <f t="shared" si="22"/>
        <v>0.99329446948956546</v>
      </c>
      <c r="K381" s="649" t="str">
        <f t="shared" si="23"/>
        <v>C</v>
      </c>
      <c r="L381" s="256" t="str">
        <f>PLANILHA_SINTÉTICA!A382</f>
        <v>9.4.12</v>
      </c>
      <c r="M381" s="273"/>
      <c r="N381" s="273"/>
      <c r="O381" s="273"/>
      <c r="P381" s="273"/>
      <c r="Q381" s="273"/>
      <c r="R381" s="273"/>
      <c r="S381" s="273"/>
      <c r="T381" s="273"/>
      <c r="U381" s="273"/>
      <c r="V381" s="273"/>
      <c r="W381" s="273"/>
      <c r="X381" s="273"/>
      <c r="Y381" s="273"/>
      <c r="Z381" s="273"/>
      <c r="AA381" s="273"/>
      <c r="AB381" s="273"/>
      <c r="AC381" s="273"/>
      <c r="AD381" s="273"/>
      <c r="AE381" s="273"/>
      <c r="AF381" s="273"/>
      <c r="AG381" s="273"/>
      <c r="AH381" s="273"/>
      <c r="AI381" s="273"/>
      <c r="AJ381" s="273"/>
      <c r="AK381" s="274"/>
      <c r="AL381" s="274"/>
    </row>
    <row r="382" spans="1:38" s="275" customFormat="1" ht="30">
      <c r="A382" s="256"/>
      <c r="B382" s="805" t="str">
        <f>PLANILHA_SINTÉTICA!B451</f>
        <v>AUX2754</v>
      </c>
      <c r="C382" s="805" t="str">
        <f>PLANILHA_SINTÉTICA!C451</f>
        <v>DISJUNTOR TERMOMAGNETICO TRIPOLAR 70 A, PADRÃO DIN (EUROPEU - LINHA BRANCA), CURVA C, 5KA</v>
      </c>
      <c r="D382" s="805" t="str">
        <f>PLANILHA_SINTÉTICA!D451</f>
        <v xml:space="preserve">UN </v>
      </c>
      <c r="E382" s="805">
        <f>PLANILHA_SINTÉTICA!E451</f>
        <v>1</v>
      </c>
      <c r="F382" s="332">
        <f>PLANILHA_SINTÉTICA!H451</f>
        <v>171.71</v>
      </c>
      <c r="G382" s="332">
        <f>PLANILHA_SINTÉTICA!K451</f>
        <v>171.71</v>
      </c>
      <c r="H382" s="648">
        <f t="shared" si="20"/>
        <v>1637510.8487000009</v>
      </c>
      <c r="I382" s="824">
        <f t="shared" si="21"/>
        <v>1.0416815265985249E-4</v>
      </c>
      <c r="J382" s="824">
        <f t="shared" si="22"/>
        <v>0.99339863764222536</v>
      </c>
      <c r="K382" s="649" t="str">
        <f t="shared" si="23"/>
        <v>C</v>
      </c>
      <c r="L382" s="256" t="str">
        <f>PLANILHA_SINTÉTICA!A451</f>
        <v>9.6.10</v>
      </c>
      <c r="M382" s="273"/>
      <c r="N382" s="273"/>
      <c r="O382" s="273"/>
      <c r="P382" s="273"/>
      <c r="Q382" s="273"/>
      <c r="R382" s="273"/>
      <c r="S382" s="273"/>
      <c r="T382" s="273"/>
      <c r="U382" s="273"/>
      <c r="V382" s="273"/>
      <c r="W382" s="273"/>
      <c r="X382" s="273"/>
      <c r="Y382" s="273"/>
      <c r="Z382" s="273"/>
      <c r="AA382" s="273"/>
      <c r="AB382" s="273"/>
      <c r="AC382" s="273"/>
      <c r="AD382" s="273"/>
      <c r="AE382" s="273"/>
      <c r="AF382" s="273"/>
      <c r="AG382" s="273"/>
      <c r="AH382" s="273"/>
      <c r="AI382" s="273"/>
      <c r="AJ382" s="273"/>
      <c r="AK382" s="274"/>
      <c r="AL382" s="274"/>
    </row>
    <row r="383" spans="1:38" s="275" customFormat="1" ht="30">
      <c r="A383" s="256"/>
      <c r="B383" s="805">
        <f>PLANILHA_SINTÉTICA!B222</f>
        <v>94797</v>
      </c>
      <c r="C383" s="805" t="str">
        <f>PLANILHA_SINTÉTICA!C222</f>
        <v>TORNEIRA DE BOIA PARA CAIXA D'ÁGUA, ROSCÁVEL, 1" - FORNECIMENTO E INSTALAÇÃO. AF_08/2021</v>
      </c>
      <c r="D383" s="805" t="str">
        <f>PLANILHA_SINTÉTICA!D222</f>
        <v>UN</v>
      </c>
      <c r="E383" s="805">
        <f>PLANILHA_SINTÉTICA!E222</f>
        <v>2</v>
      </c>
      <c r="F383" s="332">
        <f>PLANILHA_SINTÉTICA!H222</f>
        <v>85.11</v>
      </c>
      <c r="G383" s="332">
        <f>PLANILHA_SINTÉTICA!K222</f>
        <v>170.22</v>
      </c>
      <c r="H383" s="648">
        <f t="shared" si="20"/>
        <v>1637681.0687000009</v>
      </c>
      <c r="I383" s="824">
        <f t="shared" si="21"/>
        <v>1.0326424172011E-4</v>
      </c>
      <c r="J383" s="824">
        <f t="shared" si="22"/>
        <v>0.99350190188394549</v>
      </c>
      <c r="K383" s="649" t="str">
        <f t="shared" si="23"/>
        <v>C</v>
      </c>
      <c r="L383" s="256" t="str">
        <f>PLANILHA_SINTÉTICA!A222</f>
        <v>7.16</v>
      </c>
      <c r="M383" s="273"/>
      <c r="N383" s="273"/>
      <c r="O383" s="273"/>
      <c r="P383" s="273"/>
      <c r="Q383" s="273"/>
      <c r="R383" s="273"/>
      <c r="S383" s="273"/>
      <c r="T383" s="273"/>
      <c r="U383" s="273"/>
      <c r="V383" s="273"/>
      <c r="W383" s="273"/>
      <c r="X383" s="273"/>
      <c r="Y383" s="273"/>
      <c r="Z383" s="273"/>
      <c r="AA383" s="273"/>
      <c r="AB383" s="273"/>
      <c r="AC383" s="273"/>
      <c r="AD383" s="273"/>
      <c r="AE383" s="273"/>
      <c r="AF383" s="273"/>
      <c r="AG383" s="273"/>
      <c r="AH383" s="273"/>
      <c r="AI383" s="273"/>
      <c r="AJ383" s="273"/>
      <c r="AK383" s="274"/>
      <c r="AL383" s="274"/>
    </row>
    <row r="384" spans="1:38" s="275" customFormat="1" ht="60">
      <c r="A384" s="256"/>
      <c r="B384" s="805">
        <f>PLANILHA_SINTÉTICA!B61</f>
        <v>91786</v>
      </c>
      <c r="C384" s="805" t="str">
        <f>PLANILHA_SINTÉTICA!C61</f>
        <v>(COMPOSIÇÃO REPRESENTATIVA) DO SERVIÇO DE INSTALAÇÃO TUBOS DE PVC, SOLDÁVEL, ÁGUA FRIA, DN 32 MM (INSTALADO EM RAMAL, SUB-RAMAL, RAMAL DE DISTRIBUIÇÃO OU PRUMADA), INCLUSIVE CONEXÕES, CORTES E FIXAÇÕES, PARA PRÉDIOS. AF_10/2015</v>
      </c>
      <c r="D384" s="805" t="str">
        <f>PLANILHA_SINTÉTICA!D61</f>
        <v>M</v>
      </c>
      <c r="E384" s="805">
        <f>PLANILHA_SINTÉTICA!E61</f>
        <v>5</v>
      </c>
      <c r="F384" s="332">
        <f>PLANILHA_SINTÉTICA!H61</f>
        <v>34.019999999999996</v>
      </c>
      <c r="G384" s="332">
        <f>PLANILHA_SINTÉTICA!K61</f>
        <v>170.09999999999997</v>
      </c>
      <c r="H384" s="648">
        <f t="shared" si="20"/>
        <v>1637851.168700001</v>
      </c>
      <c r="I384" s="824">
        <f t="shared" si="21"/>
        <v>1.0319144352362066E-4</v>
      </c>
      <c r="J384" s="824">
        <f t="shared" si="22"/>
        <v>0.99360509332746916</v>
      </c>
      <c r="K384" s="649" t="str">
        <f t="shared" si="23"/>
        <v>C</v>
      </c>
      <c r="L384" s="256" t="str">
        <f>PLANILHA_SINTÉTICA!A61</f>
        <v>3.40</v>
      </c>
      <c r="M384" s="273"/>
      <c r="N384" s="273"/>
      <c r="O384" s="273"/>
      <c r="P384" s="273"/>
      <c r="Q384" s="273"/>
      <c r="R384" s="273"/>
      <c r="S384" s="273"/>
      <c r="T384" s="273"/>
      <c r="U384" s="273"/>
      <c r="V384" s="273"/>
      <c r="W384" s="273"/>
      <c r="X384" s="273"/>
      <c r="Y384" s="273"/>
      <c r="Z384" s="273"/>
      <c r="AA384" s="273"/>
      <c r="AB384" s="273"/>
      <c r="AC384" s="273"/>
      <c r="AD384" s="273"/>
      <c r="AE384" s="273"/>
      <c r="AF384" s="273"/>
      <c r="AG384" s="273"/>
      <c r="AH384" s="273"/>
      <c r="AI384" s="273"/>
      <c r="AJ384" s="273"/>
      <c r="AK384" s="274"/>
      <c r="AL384" s="274"/>
    </row>
    <row r="385" spans="1:38" s="275" customFormat="1" ht="30">
      <c r="A385" s="256"/>
      <c r="B385" s="805">
        <f>PLANILHA_SINTÉTICA!B316</f>
        <v>97886</v>
      </c>
      <c r="C385" s="805" t="str">
        <f>PLANILHA_SINTÉTICA!C316</f>
        <v>CAIXA ENTERRADA ELÉTRICA RETANGULAR, EM ALVENARIA COM TIJOLOS CERÂMICOS MACIÇOS, FUNDO COM BRITA, DIMENSÕES INTERNAS: 0,3X0,3X0,3 M. AF_12/2020</v>
      </c>
      <c r="D385" s="805" t="str">
        <f>PLANILHA_SINTÉTICA!D316</f>
        <v>UN</v>
      </c>
      <c r="E385" s="805">
        <f>PLANILHA_SINTÉTICA!E316</f>
        <v>1</v>
      </c>
      <c r="F385" s="332">
        <f>PLANILHA_SINTÉTICA!H316</f>
        <v>166.03</v>
      </c>
      <c r="G385" s="332">
        <f>PLANILHA_SINTÉTICA!K316</f>
        <v>166.03</v>
      </c>
      <c r="H385" s="648">
        <f t="shared" si="20"/>
        <v>1638017.198700001</v>
      </c>
      <c r="I385" s="824">
        <f t="shared" si="21"/>
        <v>1.0072237135935768E-4</v>
      </c>
      <c r="J385" s="824">
        <f t="shared" si="22"/>
        <v>0.99370581569882854</v>
      </c>
      <c r="K385" s="649" t="str">
        <f t="shared" si="23"/>
        <v>C</v>
      </c>
      <c r="L385" s="256" t="str">
        <f>PLANILHA_SINTÉTICA!A316</f>
        <v>9.1.42</v>
      </c>
      <c r="M385" s="273"/>
      <c r="N385" s="273"/>
      <c r="O385" s="273"/>
      <c r="P385" s="273"/>
      <c r="Q385" s="273"/>
      <c r="R385" s="273"/>
      <c r="S385" s="273"/>
      <c r="T385" s="273"/>
      <c r="U385" s="273"/>
      <c r="V385" s="273"/>
      <c r="W385" s="273"/>
      <c r="X385" s="273"/>
      <c r="Y385" s="273"/>
      <c r="Z385" s="273"/>
      <c r="AA385" s="273"/>
      <c r="AB385" s="273"/>
      <c r="AC385" s="273"/>
      <c r="AD385" s="273"/>
      <c r="AE385" s="273"/>
      <c r="AF385" s="273"/>
      <c r="AG385" s="273"/>
      <c r="AH385" s="273"/>
      <c r="AI385" s="273"/>
      <c r="AJ385" s="273"/>
      <c r="AK385" s="274"/>
      <c r="AL385" s="274"/>
    </row>
    <row r="386" spans="1:38" s="275" customFormat="1" ht="30">
      <c r="A386" s="256"/>
      <c r="B386" s="805">
        <f>PLANILHA_SINTÉTICA!B404</f>
        <v>97886</v>
      </c>
      <c r="C386" s="805" t="str">
        <f>PLANILHA_SINTÉTICA!C404</f>
        <v>CAIXA ENTERRADA ELÉTRICA RETANGULAR, EM ALVENARIA COM TIJOLOS CERÂMICOS MACIÇOS, FUNDO COM BRITA, DIMENSÕES INTERNAS: 0,3X0,3X0,3 M. AF_12/2020</v>
      </c>
      <c r="D386" s="805" t="str">
        <f>PLANILHA_SINTÉTICA!D404</f>
        <v>UN</v>
      </c>
      <c r="E386" s="805">
        <f>PLANILHA_SINTÉTICA!E404</f>
        <v>1</v>
      </c>
      <c r="F386" s="332">
        <f>PLANILHA_SINTÉTICA!H404</f>
        <v>166.03</v>
      </c>
      <c r="G386" s="332">
        <f>PLANILHA_SINTÉTICA!K404</f>
        <v>166.03</v>
      </c>
      <c r="H386" s="648">
        <f t="shared" si="20"/>
        <v>1638183.228700001</v>
      </c>
      <c r="I386" s="824">
        <f t="shared" si="21"/>
        <v>1.0072237135935768E-4</v>
      </c>
      <c r="J386" s="824">
        <f t="shared" si="22"/>
        <v>0.99380653807018793</v>
      </c>
      <c r="K386" s="649" t="str">
        <f t="shared" si="23"/>
        <v>C</v>
      </c>
      <c r="L386" s="256" t="str">
        <f>PLANILHA_SINTÉTICA!A404</f>
        <v>9.4.34</v>
      </c>
      <c r="M386" s="273"/>
      <c r="N386" s="273"/>
      <c r="O386" s="273"/>
      <c r="P386" s="273"/>
      <c r="Q386" s="273"/>
      <c r="R386" s="273"/>
      <c r="S386" s="273"/>
      <c r="T386" s="273"/>
      <c r="U386" s="273"/>
      <c r="V386" s="273"/>
      <c r="W386" s="273"/>
      <c r="X386" s="273"/>
      <c r="Y386" s="273"/>
      <c r="Z386" s="273"/>
      <c r="AA386" s="273"/>
      <c r="AB386" s="273"/>
      <c r="AC386" s="273"/>
      <c r="AD386" s="273"/>
      <c r="AE386" s="273"/>
      <c r="AF386" s="273"/>
      <c r="AG386" s="273"/>
      <c r="AH386" s="273"/>
      <c r="AI386" s="273"/>
      <c r="AJ386" s="273"/>
      <c r="AK386" s="274"/>
      <c r="AL386" s="274"/>
    </row>
    <row r="387" spans="1:38" s="275" customFormat="1" ht="45">
      <c r="A387" s="256"/>
      <c r="B387" s="805">
        <f>PLANILHA_SINTÉTICA!B416</f>
        <v>91917</v>
      </c>
      <c r="C387" s="805" t="str">
        <f>PLANILHA_SINTÉTICA!C416</f>
        <v>CURVA 90 GRAUS PARA ELETRODUTO, PVC, ROSCÁVEL, DN 32 MM (1"), PARA CIRCUITOS TERMINAIS, INSTALADA EM PAREDE - FORNECIMENTO E INSTALAÇÃO. AF_12/2015</v>
      </c>
      <c r="D387" s="805" t="str">
        <f>PLANILHA_SINTÉTICA!D416</f>
        <v>UN</v>
      </c>
      <c r="E387" s="805">
        <f>PLANILHA_SINTÉTICA!E416</f>
        <v>8</v>
      </c>
      <c r="F387" s="332">
        <f>PLANILHA_SINTÉTICA!H416</f>
        <v>20.7</v>
      </c>
      <c r="G387" s="332">
        <f>PLANILHA_SINTÉTICA!K416</f>
        <v>165.6</v>
      </c>
      <c r="H387" s="648">
        <f t="shared" si="20"/>
        <v>1638348.8287000011</v>
      </c>
      <c r="I387" s="824">
        <f t="shared" si="21"/>
        <v>1.0046151115527091E-4</v>
      </c>
      <c r="J387" s="824">
        <f t="shared" si="22"/>
        <v>0.99390699958134321</v>
      </c>
      <c r="K387" s="649" t="str">
        <f t="shared" si="23"/>
        <v>C</v>
      </c>
      <c r="L387" s="256" t="str">
        <f>PLANILHA_SINTÉTICA!A416</f>
        <v>9.5.8</v>
      </c>
      <c r="M387" s="273"/>
      <c r="N387" s="273"/>
      <c r="O387" s="273"/>
      <c r="P387" s="273"/>
      <c r="Q387" s="273"/>
      <c r="R387" s="273"/>
      <c r="S387" s="273"/>
      <c r="T387" s="273"/>
      <c r="U387" s="273"/>
      <c r="V387" s="273"/>
      <c r="W387" s="273"/>
      <c r="X387" s="273"/>
      <c r="Y387" s="273"/>
      <c r="Z387" s="273"/>
      <c r="AA387" s="273"/>
      <c r="AB387" s="273"/>
      <c r="AC387" s="273"/>
      <c r="AD387" s="273"/>
      <c r="AE387" s="273"/>
      <c r="AF387" s="273"/>
      <c r="AG387" s="273"/>
      <c r="AH387" s="273"/>
      <c r="AI387" s="273"/>
      <c r="AJ387" s="273"/>
      <c r="AK387" s="274"/>
      <c r="AL387" s="274"/>
    </row>
    <row r="388" spans="1:38" s="275" customFormat="1" ht="30">
      <c r="A388" s="256"/>
      <c r="B388" s="805" t="str">
        <f>PLANILHA_SINTÉTICA!B236</f>
        <v>COMP 049</v>
      </c>
      <c r="C388" s="805" t="str">
        <f>PLANILHA_SINTÉTICA!C236</f>
        <v>REMOÇÃO DE AR CONDICIONADO/CORTINA DE AR E ACESSÓRIOS</v>
      </c>
      <c r="D388" s="805" t="str">
        <f>PLANILHA_SINTÉTICA!D236</f>
        <v>UND.</v>
      </c>
      <c r="E388" s="805">
        <f>PLANILHA_SINTÉTICA!E236</f>
        <v>6</v>
      </c>
      <c r="F388" s="332">
        <f>PLANILHA_SINTÉTICA!H236</f>
        <v>27.18</v>
      </c>
      <c r="G388" s="332">
        <f>PLANILHA_SINTÉTICA!K236</f>
        <v>163.07999999999998</v>
      </c>
      <c r="H388" s="648">
        <f t="shared" si="20"/>
        <v>1638511.9087000012</v>
      </c>
      <c r="I388" s="824">
        <f t="shared" si="21"/>
        <v>9.8932749028995045E-5</v>
      </c>
      <c r="J388" s="824">
        <f t="shared" si="22"/>
        <v>0.99400593233037216</v>
      </c>
      <c r="K388" s="649" t="str">
        <f t="shared" si="23"/>
        <v>C</v>
      </c>
      <c r="L388" s="256" t="str">
        <f>PLANILHA_SINTÉTICA!A236</f>
        <v>8.1.1</v>
      </c>
      <c r="M388" s="273"/>
      <c r="N388" s="273"/>
      <c r="O388" s="273"/>
      <c r="P388" s="273"/>
      <c r="Q388" s="273"/>
      <c r="R388" s="273"/>
      <c r="S388" s="273"/>
      <c r="T388" s="273"/>
      <c r="U388" s="273"/>
      <c r="V388" s="273"/>
      <c r="W388" s="273"/>
      <c r="X388" s="273"/>
      <c r="Y388" s="273"/>
      <c r="Z388" s="273"/>
      <c r="AA388" s="273"/>
      <c r="AB388" s="273"/>
      <c r="AC388" s="273"/>
      <c r="AD388" s="273"/>
      <c r="AE388" s="273"/>
      <c r="AF388" s="273"/>
      <c r="AG388" s="273"/>
      <c r="AH388" s="273"/>
      <c r="AI388" s="273"/>
      <c r="AJ388" s="273"/>
      <c r="AK388" s="274"/>
      <c r="AL388" s="274"/>
    </row>
    <row r="389" spans="1:38" s="275" customFormat="1" ht="45">
      <c r="A389" s="256"/>
      <c r="B389" s="805" t="str">
        <f>PLANILHA_SINTÉTICA!B469</f>
        <v>AUX0812</v>
      </c>
      <c r="C389" s="805" t="str">
        <f>PLANILHA_SINTÉTICA!C469</f>
        <v>PLACA DE SINALIZAÇÃO DE SEGURANCA CONTRA INCÊNDIO, FOTOLUMINESCENTE, QUADRADA, *20 X 20* CM, EM PVC *2* MM ANTI-CHAMAS (SÍMBOLOS, CORES E PICTOGRAMAS CONFORME NBR 13434) - FORNEC. E INST.</v>
      </c>
      <c r="D389" s="805" t="str">
        <f>PLANILHA_SINTÉTICA!D469</f>
        <v>UN</v>
      </c>
      <c r="E389" s="805">
        <f>PLANILHA_SINTÉTICA!E469</f>
        <v>10</v>
      </c>
      <c r="F389" s="332">
        <f>PLANILHA_SINTÉTICA!H469</f>
        <v>16.100000000000001</v>
      </c>
      <c r="G389" s="332">
        <f>PLANILHA_SINTÉTICA!K469</f>
        <v>161</v>
      </c>
      <c r="H389" s="648">
        <f t="shared" si="20"/>
        <v>1638672.9087000012</v>
      </c>
      <c r="I389" s="824">
        <f t="shared" si="21"/>
        <v>9.7670913623180058E-5</v>
      </c>
      <c r="J389" s="824">
        <f t="shared" si="22"/>
        <v>0.99410360324399538</v>
      </c>
      <c r="K389" s="649" t="str">
        <f t="shared" si="23"/>
        <v>C</v>
      </c>
      <c r="L389" s="256" t="str">
        <f>PLANILHA_SINTÉTICA!A469</f>
        <v>10.4</v>
      </c>
      <c r="M389" s="273"/>
      <c r="N389" s="273"/>
      <c r="O389" s="273"/>
      <c r="P389" s="273"/>
      <c r="Q389" s="273"/>
      <c r="R389" s="273"/>
      <c r="S389" s="273"/>
      <c r="T389" s="273"/>
      <c r="U389" s="273"/>
      <c r="V389" s="273"/>
      <c r="W389" s="273"/>
      <c r="X389" s="273"/>
      <c r="Y389" s="273"/>
      <c r="Z389" s="273"/>
      <c r="AA389" s="273"/>
      <c r="AB389" s="273"/>
      <c r="AC389" s="273"/>
      <c r="AD389" s="273"/>
      <c r="AE389" s="273"/>
      <c r="AF389" s="273"/>
      <c r="AG389" s="273"/>
      <c r="AH389" s="273"/>
      <c r="AI389" s="273"/>
      <c r="AJ389" s="273"/>
      <c r="AK389" s="274"/>
      <c r="AL389" s="274"/>
    </row>
    <row r="390" spans="1:38" s="275" customFormat="1" ht="30">
      <c r="A390" s="256"/>
      <c r="B390" s="805">
        <f>PLANILHA_SINTÉTICA!B75</f>
        <v>97632</v>
      </c>
      <c r="C390" s="805" t="str">
        <f>PLANILHA_SINTÉTICA!C75</f>
        <v>DEMOLIÇÃO DE RODAPÉ CERÂMICO, DE FORMA MANUAL, SEM REAPROVEITAMENTO. AF_12/2017</v>
      </c>
      <c r="D390" s="805" t="str">
        <f>PLANILHA_SINTÉTICA!D75</f>
        <v>M</v>
      </c>
      <c r="E390" s="805">
        <f>PLANILHA_SINTÉTICA!E75</f>
        <v>56</v>
      </c>
      <c r="F390" s="332">
        <f>PLANILHA_SINTÉTICA!H75</f>
        <v>2.71</v>
      </c>
      <c r="G390" s="332">
        <f>PLANILHA_SINTÉTICA!K75</f>
        <v>151.76</v>
      </c>
      <c r="H390" s="648">
        <f t="shared" si="20"/>
        <v>1638824.6687000012</v>
      </c>
      <c r="I390" s="824">
        <f t="shared" si="21"/>
        <v>9.2065452493501904E-5</v>
      </c>
      <c r="J390" s="824">
        <f t="shared" si="22"/>
        <v>0.9941956686964889</v>
      </c>
      <c r="K390" s="649" t="str">
        <f t="shared" si="23"/>
        <v>C</v>
      </c>
      <c r="L390" s="256" t="str">
        <f>PLANILHA_SINTÉTICA!A75</f>
        <v>4.1.11</v>
      </c>
      <c r="M390" s="273"/>
      <c r="N390" s="273"/>
      <c r="O390" s="273"/>
      <c r="P390" s="273"/>
      <c r="Q390" s="273"/>
      <c r="R390" s="273"/>
      <c r="S390" s="273"/>
      <c r="T390" s="273"/>
      <c r="U390" s="273"/>
      <c r="V390" s="273"/>
      <c r="W390" s="273"/>
      <c r="X390" s="273"/>
      <c r="Y390" s="273"/>
      <c r="Z390" s="273"/>
      <c r="AA390" s="273"/>
      <c r="AB390" s="273"/>
      <c r="AC390" s="273"/>
      <c r="AD390" s="273"/>
      <c r="AE390" s="273"/>
      <c r="AF390" s="273"/>
      <c r="AG390" s="273"/>
      <c r="AH390" s="273"/>
      <c r="AI390" s="273"/>
      <c r="AJ390" s="273"/>
      <c r="AK390" s="274"/>
      <c r="AL390" s="274"/>
    </row>
    <row r="391" spans="1:38" s="275" customFormat="1">
      <c r="A391" s="256"/>
      <c r="B391" s="805" t="str">
        <f>PLANILHA_SINTÉTICA!B310</f>
        <v>AUX1647</v>
      </c>
      <c r="C391" s="805" t="str">
        <f>PLANILHA_SINTÉTICA!C310</f>
        <v>CANALETA PLÁSTICA (20 X 10)MM, SISTEMA "X" - FORNEC. E INST.</v>
      </c>
      <c r="D391" s="805" t="str">
        <f>PLANILHA_SINTÉTICA!D310</f>
        <v>M</v>
      </c>
      <c r="E391" s="805">
        <f>PLANILHA_SINTÉTICA!E310</f>
        <v>12</v>
      </c>
      <c r="F391" s="332">
        <f>PLANILHA_SINTÉTICA!H310</f>
        <v>12.57</v>
      </c>
      <c r="G391" s="332">
        <f>PLANILHA_SINTÉTICA!K310</f>
        <v>150.84</v>
      </c>
      <c r="H391" s="648">
        <f t="shared" si="20"/>
        <v>1638975.5087000013</v>
      </c>
      <c r="I391" s="824">
        <f t="shared" si="21"/>
        <v>9.1507332987083738E-5</v>
      </c>
      <c r="J391" s="824">
        <f t="shared" si="22"/>
        <v>0.99428717602947603</v>
      </c>
      <c r="K391" s="649" t="str">
        <f t="shared" si="23"/>
        <v>C</v>
      </c>
      <c r="L391" s="256" t="str">
        <f>PLANILHA_SINTÉTICA!A310</f>
        <v>9.1.36</v>
      </c>
      <c r="M391" s="273"/>
      <c r="N391" s="273"/>
      <c r="O391" s="273"/>
      <c r="P391" s="273"/>
      <c r="Q391" s="273"/>
      <c r="R391" s="273"/>
      <c r="S391" s="273"/>
      <c r="T391" s="273"/>
      <c r="U391" s="273"/>
      <c r="V391" s="273"/>
      <c r="W391" s="273"/>
      <c r="X391" s="273"/>
      <c r="Y391" s="273"/>
      <c r="Z391" s="273"/>
      <c r="AA391" s="273"/>
      <c r="AB391" s="273"/>
      <c r="AC391" s="273"/>
      <c r="AD391" s="273"/>
      <c r="AE391" s="273"/>
      <c r="AF391" s="273"/>
      <c r="AG391" s="273"/>
      <c r="AH391" s="273"/>
      <c r="AI391" s="273"/>
      <c r="AJ391" s="273"/>
      <c r="AK391" s="274"/>
      <c r="AL391" s="274"/>
    </row>
    <row r="392" spans="1:38" s="275" customFormat="1" ht="30">
      <c r="A392" s="256"/>
      <c r="B392" s="805" t="str">
        <f>PLANILHA_SINTÉTICA!B86</f>
        <v>COMP 023</v>
      </c>
      <c r="C392" s="805" t="str">
        <f>PLANILHA_SINTÉTICA!C86</f>
        <v>RECOLOCAÇÃO DE VIDROS ENCAIXILHADOS EM GERAL</v>
      </c>
      <c r="D392" s="805" t="str">
        <f>PLANILHA_SINTÉTICA!D86</f>
        <v>M2</v>
      </c>
      <c r="E392" s="805">
        <f>PLANILHA_SINTÉTICA!E86</f>
        <v>2</v>
      </c>
      <c r="F392" s="332">
        <f>PLANILHA_SINTÉTICA!H86</f>
        <v>74.84</v>
      </c>
      <c r="G392" s="332">
        <f>PLANILHA_SINTÉTICA!K86</f>
        <v>149.68</v>
      </c>
      <c r="H392" s="648">
        <f t="shared" si="20"/>
        <v>1639125.1887000012</v>
      </c>
      <c r="I392" s="824">
        <f t="shared" si="21"/>
        <v>9.0803617087686916E-5</v>
      </c>
      <c r="J392" s="824">
        <f t="shared" si="22"/>
        <v>0.99437797964656371</v>
      </c>
      <c r="K392" s="649" t="str">
        <f t="shared" si="23"/>
        <v>C</v>
      </c>
      <c r="L392" s="256" t="str">
        <f>PLANILHA_SINTÉTICA!A86</f>
        <v>4.1.22</v>
      </c>
      <c r="M392" s="273"/>
      <c r="N392" s="273"/>
      <c r="O392" s="273"/>
      <c r="P392" s="273"/>
      <c r="Q392" s="273"/>
      <c r="R392" s="273"/>
      <c r="S392" s="273"/>
      <c r="T392" s="273"/>
      <c r="U392" s="273"/>
      <c r="V392" s="273"/>
      <c r="W392" s="273"/>
      <c r="X392" s="273"/>
      <c r="Y392" s="273"/>
      <c r="Z392" s="273"/>
      <c r="AA392" s="273"/>
      <c r="AB392" s="273"/>
      <c r="AC392" s="273"/>
      <c r="AD392" s="273"/>
      <c r="AE392" s="273"/>
      <c r="AF392" s="273"/>
      <c r="AG392" s="273"/>
      <c r="AH392" s="273"/>
      <c r="AI392" s="273"/>
      <c r="AJ392" s="273"/>
      <c r="AK392" s="274"/>
      <c r="AL392" s="274"/>
    </row>
    <row r="393" spans="1:38" s="275" customFormat="1" ht="30">
      <c r="A393" s="256"/>
      <c r="B393" s="805" t="str">
        <f>PLANILHA_SINTÉTICA!B68</f>
        <v>COMP 097</v>
      </c>
      <c r="C393" s="805" t="str">
        <f>PLANILHA_SINTÉTICA!C68</f>
        <v>ADESIVO JATEADO PARA VIDRO - FORNECIMENTO E INSTALAÇÃO</v>
      </c>
      <c r="D393" s="805" t="str">
        <f>PLANILHA_SINTÉTICA!D68</f>
        <v>M²</v>
      </c>
      <c r="E393" s="805">
        <f>PLANILHA_SINTÉTICA!E68</f>
        <v>5</v>
      </c>
      <c r="F393" s="332">
        <f>PLANILHA_SINTÉTICA!H68</f>
        <v>29.59</v>
      </c>
      <c r="G393" s="332">
        <f>PLANILHA_SINTÉTICA!K68</f>
        <v>147.94999999999999</v>
      </c>
      <c r="H393" s="648">
        <f t="shared" si="20"/>
        <v>1639273.1387000012</v>
      </c>
      <c r="I393" s="824">
        <f t="shared" si="21"/>
        <v>8.9754109754965771E-5</v>
      </c>
      <c r="J393" s="824">
        <f t="shared" si="22"/>
        <v>0.99446773375631869</v>
      </c>
      <c r="K393" s="649" t="str">
        <f t="shared" si="23"/>
        <v>C</v>
      </c>
      <c r="L393" s="256" t="str">
        <f>PLANILHA_SINTÉTICA!A68</f>
        <v>4.1.4</v>
      </c>
      <c r="M393" s="273"/>
      <c r="N393" s="273"/>
      <c r="O393" s="273"/>
      <c r="P393" s="273"/>
      <c r="Q393" s="273"/>
      <c r="R393" s="273"/>
      <c r="S393" s="273"/>
      <c r="T393" s="273"/>
      <c r="U393" s="273"/>
      <c r="V393" s="273"/>
      <c r="W393" s="273"/>
      <c r="X393" s="273"/>
      <c r="Y393" s="273"/>
      <c r="Z393" s="273"/>
      <c r="AA393" s="273"/>
      <c r="AB393" s="273"/>
      <c r="AC393" s="273"/>
      <c r="AD393" s="273"/>
      <c r="AE393" s="273"/>
      <c r="AF393" s="273"/>
      <c r="AG393" s="273"/>
      <c r="AH393" s="273"/>
      <c r="AI393" s="273"/>
      <c r="AJ393" s="273"/>
      <c r="AK393" s="274"/>
      <c r="AL393" s="274"/>
    </row>
    <row r="394" spans="1:38" s="275" customFormat="1" ht="30">
      <c r="A394" s="256"/>
      <c r="B394" s="805" t="str">
        <f>PLANILHA_SINTÉTICA!B126</f>
        <v>COMP 028</v>
      </c>
      <c r="C394" s="805" t="str">
        <f>PLANILHA_SINTÉTICA!C126</f>
        <v>RETIRADA DE CALHAS, RUFOS E CONDUTORES</v>
      </c>
      <c r="D394" s="805" t="str">
        <f>PLANILHA_SINTÉTICA!D126</f>
        <v>M</v>
      </c>
      <c r="E394" s="805">
        <f>PLANILHA_SINTÉTICA!E126</f>
        <v>16</v>
      </c>
      <c r="F394" s="332">
        <f>PLANILHA_SINTÉTICA!H126</f>
        <v>9.08</v>
      </c>
      <c r="G394" s="332">
        <f>PLANILHA_SINTÉTICA!K126</f>
        <v>145.28</v>
      </c>
      <c r="H394" s="648">
        <f t="shared" si="20"/>
        <v>1639418.4187000012</v>
      </c>
      <c r="I394" s="824">
        <f t="shared" si="21"/>
        <v>8.813434988307826E-5</v>
      </c>
      <c r="J394" s="824">
        <f t="shared" si="22"/>
        <v>0.99455586810620178</v>
      </c>
      <c r="K394" s="649" t="str">
        <f t="shared" si="23"/>
        <v>C</v>
      </c>
      <c r="L394" s="256" t="str">
        <f>PLANILHA_SINTÉTICA!A126</f>
        <v>5.3</v>
      </c>
      <c r="M394" s="273"/>
      <c r="N394" s="273"/>
      <c r="O394" s="273"/>
      <c r="P394" s="273"/>
      <c r="Q394" s="273"/>
      <c r="R394" s="273"/>
      <c r="S394" s="273"/>
      <c r="T394" s="273"/>
      <c r="U394" s="273"/>
      <c r="V394" s="273"/>
      <c r="W394" s="273"/>
      <c r="X394" s="273"/>
      <c r="Y394" s="273"/>
      <c r="Z394" s="273"/>
      <c r="AA394" s="273"/>
      <c r="AB394" s="273"/>
      <c r="AC394" s="273"/>
      <c r="AD394" s="273"/>
      <c r="AE394" s="273"/>
      <c r="AF394" s="273"/>
      <c r="AG394" s="273"/>
      <c r="AH394" s="273"/>
      <c r="AI394" s="273"/>
      <c r="AJ394" s="273"/>
      <c r="AK394" s="274"/>
      <c r="AL394" s="274"/>
    </row>
    <row r="395" spans="1:38" s="275" customFormat="1">
      <c r="A395" s="256"/>
      <c r="B395" s="805" t="str">
        <f>PLANILHA_SINTÉTICA!B290</f>
        <v>AUX2581</v>
      </c>
      <c r="C395" s="805" t="str">
        <f>PLANILHA_SINTÉTICA!C290</f>
        <v>ELETRODUTO FLEXÍVEL CORRUGADO, PEAD, DN 40 (1 1/4")  - FORNEC. E INST.</v>
      </c>
      <c r="D395" s="805" t="str">
        <f>PLANILHA_SINTÉTICA!D290</f>
        <v>M</v>
      </c>
      <c r="E395" s="805">
        <f>PLANILHA_SINTÉTICA!E290</f>
        <v>18</v>
      </c>
      <c r="F395" s="332">
        <f>PLANILHA_SINTÉTICA!H290</f>
        <v>8.01</v>
      </c>
      <c r="G395" s="332">
        <f>PLANILHA_SINTÉTICA!K290</f>
        <v>144.18</v>
      </c>
      <c r="H395" s="648">
        <f t="shared" si="20"/>
        <v>1639562.5987000011</v>
      </c>
      <c r="I395" s="824">
        <f t="shared" si="21"/>
        <v>8.7467033081926095E-5</v>
      </c>
      <c r="J395" s="824">
        <f t="shared" si="22"/>
        <v>0.99464333513928371</v>
      </c>
      <c r="K395" s="649" t="str">
        <f t="shared" si="23"/>
        <v>C</v>
      </c>
      <c r="L395" s="256" t="str">
        <f>PLANILHA_SINTÉTICA!A290</f>
        <v>9.1.16</v>
      </c>
      <c r="M395" s="273"/>
      <c r="N395" s="273"/>
      <c r="O395" s="273"/>
      <c r="P395" s="273"/>
      <c r="Q395" s="273"/>
      <c r="R395" s="273"/>
      <c r="S395" s="273"/>
      <c r="T395" s="273"/>
      <c r="U395" s="273"/>
      <c r="V395" s="273"/>
      <c r="W395" s="273"/>
      <c r="X395" s="273"/>
      <c r="Y395" s="273"/>
      <c r="Z395" s="273"/>
      <c r="AA395" s="273"/>
      <c r="AB395" s="273"/>
      <c r="AC395" s="273"/>
      <c r="AD395" s="273"/>
      <c r="AE395" s="273"/>
      <c r="AF395" s="273"/>
      <c r="AG395" s="273"/>
      <c r="AH395" s="273"/>
      <c r="AI395" s="273"/>
      <c r="AJ395" s="273"/>
      <c r="AK395" s="274"/>
      <c r="AL395" s="274"/>
    </row>
    <row r="396" spans="1:38" s="275" customFormat="1" ht="30">
      <c r="A396" s="256"/>
      <c r="B396" s="805" t="str">
        <f>PLANILHA_SINTÉTICA!B524</f>
        <v>COMP 033</v>
      </c>
      <c r="C396" s="805" t="str">
        <f>PLANILHA_SINTÉTICA!C524</f>
        <v>DEMOLIÇÃO DE CONCRETO SIMPLES</v>
      </c>
      <c r="D396" s="805" t="str">
        <f>PLANILHA_SINTÉTICA!D524</f>
        <v>M3</v>
      </c>
      <c r="E396" s="805">
        <f>PLANILHA_SINTÉTICA!E524</f>
        <v>0.5</v>
      </c>
      <c r="F396" s="332">
        <f>PLANILHA_SINTÉTICA!H524</f>
        <v>281.95</v>
      </c>
      <c r="G396" s="332">
        <f>PLANILHA_SINTÉTICA!K524</f>
        <v>140.97499999999999</v>
      </c>
      <c r="H396" s="648">
        <f t="shared" ref="H396:H459" si="24">IFERROR(IF((ISTEXT(H395))=TRUE,G396,G396+H395),"")</f>
        <v>1639703.5737000012</v>
      </c>
      <c r="I396" s="824">
        <f t="shared" ref="I396:I459" si="25">IFERROR(G396/(SUM(G:G)),"")</f>
        <v>8.5522714584023652E-5</v>
      </c>
      <c r="J396" s="824">
        <f t="shared" ref="J396:J459" si="26">IFERROR(IF((ISTEXT(J395))=TRUE,I396,I396+J395),"")</f>
        <v>0.99472885785386778</v>
      </c>
      <c r="K396" s="649" t="str">
        <f t="shared" ref="K396:K459" si="27">IFERROR(IF((J396-I396)&lt;0.5,"A",IF((J396-I396)&lt;0.8,"B","C")),"")</f>
        <v>C</v>
      </c>
      <c r="L396" s="256" t="str">
        <f>PLANILHA_SINTÉTICA!A524</f>
        <v>13.2</v>
      </c>
      <c r="M396" s="273"/>
      <c r="N396" s="273"/>
      <c r="O396" s="273"/>
      <c r="P396" s="273"/>
      <c r="Q396" s="273"/>
      <c r="R396" s="273"/>
      <c r="S396" s="273"/>
      <c r="T396" s="273"/>
      <c r="U396" s="273"/>
      <c r="V396" s="273"/>
      <c r="W396" s="273"/>
      <c r="X396" s="273"/>
      <c r="Y396" s="273"/>
      <c r="Z396" s="273"/>
      <c r="AA396" s="273"/>
      <c r="AB396" s="273"/>
      <c r="AC396" s="273"/>
      <c r="AD396" s="273"/>
      <c r="AE396" s="273"/>
      <c r="AF396" s="273"/>
      <c r="AG396" s="273"/>
      <c r="AH396" s="273"/>
      <c r="AI396" s="273"/>
      <c r="AJ396" s="273"/>
      <c r="AK396" s="274"/>
      <c r="AL396" s="274"/>
    </row>
    <row r="397" spans="1:38" s="275" customFormat="1" ht="30">
      <c r="A397" s="256"/>
      <c r="B397" s="805" t="str">
        <f>PLANILHA_SINTÉTICA!B115</f>
        <v>COMP 007</v>
      </c>
      <c r="C397" s="805" t="str">
        <f>PLANILHA_SINTÉTICA!C115</f>
        <v>CABIDE DE LOUÇA BRANCA C/ UM GANCHO</v>
      </c>
      <c r="D397" s="805" t="str">
        <f>PLANILHA_SINTÉTICA!D115</f>
        <v xml:space="preserve">UN </v>
      </c>
      <c r="E397" s="805">
        <f>PLANILHA_SINTÉTICA!E115</f>
        <v>2</v>
      </c>
      <c r="F397" s="332">
        <f>PLANILHA_SINTÉTICA!H115</f>
        <v>69.42</v>
      </c>
      <c r="G397" s="332">
        <f>PLANILHA_SINTÉTICA!K115</f>
        <v>138.84</v>
      </c>
      <c r="H397" s="648">
        <f t="shared" si="24"/>
        <v>1639842.4137000013</v>
      </c>
      <c r="I397" s="824">
        <f t="shared" si="25"/>
        <v>8.4227513338151058E-5</v>
      </c>
      <c r="J397" s="824">
        <f t="shared" si="26"/>
        <v>0.99481308536720592</v>
      </c>
      <c r="K397" s="649" t="str">
        <f t="shared" si="27"/>
        <v>C</v>
      </c>
      <c r="L397" s="256" t="str">
        <f>PLANILHA_SINTÉTICA!A115</f>
        <v>4.2.21</v>
      </c>
      <c r="M397" s="273"/>
      <c r="N397" s="273"/>
      <c r="O397" s="273"/>
      <c r="P397" s="273"/>
      <c r="Q397" s="273"/>
      <c r="R397" s="273"/>
      <c r="S397" s="273"/>
      <c r="T397" s="273"/>
      <c r="U397" s="273"/>
      <c r="V397" s="273"/>
      <c r="W397" s="273"/>
      <c r="X397" s="273"/>
      <c r="Y397" s="273"/>
      <c r="Z397" s="273"/>
      <c r="AA397" s="273"/>
      <c r="AB397" s="273"/>
      <c r="AC397" s="273"/>
      <c r="AD397" s="273"/>
      <c r="AE397" s="273"/>
      <c r="AF397" s="273"/>
      <c r="AG397" s="273"/>
      <c r="AH397" s="273"/>
      <c r="AI397" s="273"/>
      <c r="AJ397" s="273"/>
      <c r="AK397" s="274"/>
      <c r="AL397" s="274"/>
    </row>
    <row r="398" spans="1:38" s="275" customFormat="1" ht="45">
      <c r="A398" s="256"/>
      <c r="B398" s="805">
        <f>PLANILHA_SINTÉTICA!B448</f>
        <v>93013</v>
      </c>
      <c r="C398" s="805" t="str">
        <f>PLANILHA_SINTÉTICA!C448</f>
        <v>LUVA PARA ELETRODUTO, PVC, ROSCÁVEL, DN 50 MM (1 1/2"), PARA REDE ENTERRADA DE DISTRIBUIÇÃO DE ENERGIA ELÉTRICA - FORNECIMENTO E INSTALAÇÃO. AF_12/2021</v>
      </c>
      <c r="D398" s="805" t="str">
        <f>PLANILHA_SINTÉTICA!D448</f>
        <v>UN</v>
      </c>
      <c r="E398" s="805">
        <f>PLANILHA_SINTÉTICA!E448</f>
        <v>8</v>
      </c>
      <c r="F398" s="332">
        <f>PLANILHA_SINTÉTICA!H448</f>
        <v>17.18</v>
      </c>
      <c r="G398" s="332">
        <f>PLANILHA_SINTÉTICA!K448</f>
        <v>137.44</v>
      </c>
      <c r="H398" s="648">
        <f t="shared" si="24"/>
        <v>1639979.8537000013</v>
      </c>
      <c r="I398" s="824">
        <f t="shared" si="25"/>
        <v>8.3378201045775582E-5</v>
      </c>
      <c r="J398" s="824">
        <f t="shared" si="26"/>
        <v>0.99489646356825168</v>
      </c>
      <c r="K398" s="649" t="str">
        <f t="shared" si="27"/>
        <v>C</v>
      </c>
      <c r="L398" s="256" t="str">
        <f>PLANILHA_SINTÉTICA!A448</f>
        <v>9.6.7</v>
      </c>
      <c r="M398" s="273"/>
      <c r="N398" s="273"/>
      <c r="O398" s="273"/>
      <c r="P398" s="273"/>
      <c r="Q398" s="273"/>
      <c r="R398" s="273"/>
      <c r="S398" s="273"/>
      <c r="T398" s="273"/>
      <c r="U398" s="273"/>
      <c r="V398" s="273"/>
      <c r="W398" s="273"/>
      <c r="X398" s="273"/>
      <c r="Y398" s="273"/>
      <c r="Z398" s="273"/>
      <c r="AA398" s="273"/>
      <c r="AB398" s="273"/>
      <c r="AC398" s="273"/>
      <c r="AD398" s="273"/>
      <c r="AE398" s="273"/>
      <c r="AF398" s="273"/>
      <c r="AG398" s="273"/>
      <c r="AH398" s="273"/>
      <c r="AI398" s="273"/>
      <c r="AJ398" s="273"/>
      <c r="AK398" s="274"/>
      <c r="AL398" s="274"/>
    </row>
    <row r="399" spans="1:38" s="275" customFormat="1" ht="45">
      <c r="A399" s="256"/>
      <c r="B399" s="805">
        <f>PLANILHA_SINTÉTICA!B283</f>
        <v>91914</v>
      </c>
      <c r="C399" s="805" t="str">
        <f>PLANILHA_SINTÉTICA!C283</f>
        <v>CURVA 90 GRAUS PARA ELETRODUTO, PVC, ROSCÁVEL, DN 25 MM (3/4"), PARA CIRCUITOS TERMINAIS, INSTALADA EM PAREDE - FORNECIMENTO E INSTALAÇÃO. AF_12/2015</v>
      </c>
      <c r="D399" s="805" t="str">
        <f>PLANILHA_SINTÉTICA!D283</f>
        <v>UN</v>
      </c>
      <c r="E399" s="805">
        <f>PLANILHA_SINTÉTICA!E283</f>
        <v>8</v>
      </c>
      <c r="F399" s="332">
        <f>PLANILHA_SINTÉTICA!H283</f>
        <v>16.82</v>
      </c>
      <c r="G399" s="332">
        <f>PLANILHA_SINTÉTICA!K283</f>
        <v>134.56</v>
      </c>
      <c r="H399" s="648">
        <f t="shared" si="24"/>
        <v>1640114.4137000013</v>
      </c>
      <c r="I399" s="824">
        <f t="shared" si="25"/>
        <v>8.1631044330031743E-5</v>
      </c>
      <c r="J399" s="824">
        <f t="shared" si="26"/>
        <v>0.99497809461258169</v>
      </c>
      <c r="K399" s="649" t="str">
        <f t="shared" si="27"/>
        <v>C</v>
      </c>
      <c r="L399" s="256" t="str">
        <f>PLANILHA_SINTÉTICA!A283</f>
        <v>9.1.9</v>
      </c>
      <c r="M399" s="273"/>
      <c r="N399" s="273"/>
      <c r="O399" s="273"/>
      <c r="P399" s="273"/>
      <c r="Q399" s="273"/>
      <c r="R399" s="273"/>
      <c r="S399" s="273"/>
      <c r="T399" s="273"/>
      <c r="U399" s="273"/>
      <c r="V399" s="273"/>
      <c r="W399" s="273"/>
      <c r="X399" s="273"/>
      <c r="Y399" s="273"/>
      <c r="Z399" s="273"/>
      <c r="AA399" s="273"/>
      <c r="AB399" s="273"/>
      <c r="AC399" s="273"/>
      <c r="AD399" s="273"/>
      <c r="AE399" s="273"/>
      <c r="AF399" s="273"/>
      <c r="AG399" s="273"/>
      <c r="AH399" s="273"/>
      <c r="AI399" s="273"/>
      <c r="AJ399" s="273"/>
      <c r="AK399" s="274"/>
      <c r="AL399" s="274"/>
    </row>
    <row r="400" spans="1:38" s="275" customFormat="1" ht="45">
      <c r="A400" s="256"/>
      <c r="B400" s="805">
        <f>PLANILHA_SINTÉTICA!B327</f>
        <v>100475</v>
      </c>
      <c r="C400" s="805" t="str">
        <f>PLANILHA_SINTÉTICA!C327</f>
        <v>ARGAMASSA TRAÇO 1:3 (EM VOLUME DE CIMENTO E AREIA MÉDIA ÚMIDA) COM ADIÇÃO DE IMPERMEABILIZANTE, PREPARO MECÂNICO COM BETONEIRA 400 L. AF_08/2019</v>
      </c>
      <c r="D400" s="805" t="str">
        <f>PLANILHA_SINTÉTICA!D327</f>
        <v>M3</v>
      </c>
      <c r="E400" s="805">
        <f>PLANILHA_SINTÉTICA!E327</f>
        <v>0.2</v>
      </c>
      <c r="F400" s="332">
        <f>PLANILHA_SINTÉTICA!H327</f>
        <v>644.6099999999999</v>
      </c>
      <c r="G400" s="332">
        <f>PLANILHA_SINTÉTICA!K327</f>
        <v>128.922</v>
      </c>
      <c r="H400" s="648">
        <f t="shared" si="24"/>
        <v>1640243.3357000013</v>
      </c>
      <c r="I400" s="824">
        <f t="shared" si="25"/>
        <v>7.8210742398308192E-5</v>
      </c>
      <c r="J400" s="824">
        <f t="shared" si="26"/>
        <v>0.99505630535498002</v>
      </c>
      <c r="K400" s="649" t="str">
        <f t="shared" si="27"/>
        <v>C</v>
      </c>
      <c r="L400" s="256" t="str">
        <f>PLANILHA_SINTÉTICA!A327</f>
        <v>9.2.3</v>
      </c>
      <c r="M400" s="273"/>
      <c r="N400" s="273"/>
      <c r="O400" s="273"/>
      <c r="P400" s="273"/>
      <c r="Q400" s="273"/>
      <c r="R400" s="273"/>
      <c r="S400" s="273"/>
      <c r="T400" s="273"/>
      <c r="U400" s="273"/>
      <c r="V400" s="273"/>
      <c r="W400" s="273"/>
      <c r="X400" s="273"/>
      <c r="Y400" s="273"/>
      <c r="Z400" s="273"/>
      <c r="AA400" s="273"/>
      <c r="AB400" s="273"/>
      <c r="AC400" s="273"/>
      <c r="AD400" s="273"/>
      <c r="AE400" s="273"/>
      <c r="AF400" s="273"/>
      <c r="AG400" s="273"/>
      <c r="AH400" s="273"/>
      <c r="AI400" s="273"/>
      <c r="AJ400" s="273"/>
      <c r="AK400" s="274"/>
      <c r="AL400" s="274"/>
    </row>
    <row r="401" spans="1:38" s="275" customFormat="1" ht="45">
      <c r="A401" s="256"/>
      <c r="B401" s="805">
        <f>PLANILHA_SINTÉTICA!B350</f>
        <v>100475</v>
      </c>
      <c r="C401" s="805" t="str">
        <f>PLANILHA_SINTÉTICA!C350</f>
        <v>ARGAMASSA TRAÇO 1:3 (EM VOLUME DE CIMENTO E AREIA MÉDIA ÚMIDA) COM ADIÇÃO DE IMPERMEABILIZANTE, PREPARO MECÂNICO COM BETONEIRA 400 L. AF_08/2019</v>
      </c>
      <c r="D401" s="805" t="str">
        <f>PLANILHA_SINTÉTICA!D350</f>
        <v>M3</v>
      </c>
      <c r="E401" s="805">
        <f>PLANILHA_SINTÉTICA!E350</f>
        <v>0.2</v>
      </c>
      <c r="F401" s="332">
        <f>PLANILHA_SINTÉTICA!H350</f>
        <v>644.6099999999999</v>
      </c>
      <c r="G401" s="332">
        <f>PLANILHA_SINTÉTICA!K350</f>
        <v>128.922</v>
      </c>
      <c r="H401" s="648">
        <f t="shared" si="24"/>
        <v>1640372.2577000014</v>
      </c>
      <c r="I401" s="824">
        <f t="shared" si="25"/>
        <v>7.8210742398308192E-5</v>
      </c>
      <c r="J401" s="824">
        <f t="shared" si="26"/>
        <v>0.99513451609737835</v>
      </c>
      <c r="K401" s="649" t="str">
        <f t="shared" si="27"/>
        <v>C</v>
      </c>
      <c r="L401" s="256" t="str">
        <f>PLANILHA_SINTÉTICA!A350</f>
        <v>9.3.3</v>
      </c>
      <c r="M401" s="273"/>
      <c r="N401" s="273"/>
      <c r="O401" s="273"/>
      <c r="P401" s="273"/>
      <c r="Q401" s="273"/>
      <c r="R401" s="273"/>
      <c r="S401" s="273"/>
      <c r="T401" s="273"/>
      <c r="U401" s="273"/>
      <c r="V401" s="273"/>
      <c r="W401" s="273"/>
      <c r="X401" s="273"/>
      <c r="Y401" s="273"/>
      <c r="Z401" s="273"/>
      <c r="AA401" s="273"/>
      <c r="AB401" s="273"/>
      <c r="AC401" s="273"/>
      <c r="AD401" s="273"/>
      <c r="AE401" s="273"/>
      <c r="AF401" s="273"/>
      <c r="AG401" s="273"/>
      <c r="AH401" s="273"/>
      <c r="AI401" s="273"/>
      <c r="AJ401" s="273"/>
      <c r="AK401" s="274"/>
      <c r="AL401" s="274"/>
    </row>
    <row r="402" spans="1:38" s="275" customFormat="1" ht="45">
      <c r="A402" s="256"/>
      <c r="B402" s="805">
        <f>PLANILHA_SINTÉTICA!B411</f>
        <v>100475</v>
      </c>
      <c r="C402" s="805" t="str">
        <f>PLANILHA_SINTÉTICA!C411</f>
        <v>ARGAMASSA TRAÇO 1:3 (EM VOLUME DE CIMENTO E AREIA MÉDIA ÚMIDA) COM ADIÇÃO DE IMPERMEABILIZANTE, PREPARO MECÂNICO COM BETONEIRA 400 L. AF_08/2019</v>
      </c>
      <c r="D402" s="805" t="str">
        <f>PLANILHA_SINTÉTICA!D411</f>
        <v>M3</v>
      </c>
      <c r="E402" s="805">
        <f>PLANILHA_SINTÉTICA!E411</f>
        <v>0.2</v>
      </c>
      <c r="F402" s="332">
        <f>PLANILHA_SINTÉTICA!H411</f>
        <v>644.6099999999999</v>
      </c>
      <c r="G402" s="332">
        <f>PLANILHA_SINTÉTICA!K411</f>
        <v>128.922</v>
      </c>
      <c r="H402" s="648">
        <f t="shared" si="24"/>
        <v>1640501.1797000014</v>
      </c>
      <c r="I402" s="824">
        <f t="shared" si="25"/>
        <v>7.8210742398308192E-5</v>
      </c>
      <c r="J402" s="824">
        <f t="shared" si="26"/>
        <v>0.99521272683977668</v>
      </c>
      <c r="K402" s="649" t="str">
        <f t="shared" si="27"/>
        <v>C</v>
      </c>
      <c r="L402" s="256" t="str">
        <f>PLANILHA_SINTÉTICA!A411</f>
        <v>9.5.3</v>
      </c>
      <c r="M402" s="273"/>
      <c r="N402" s="273"/>
      <c r="O402" s="273"/>
      <c r="P402" s="273"/>
      <c r="Q402" s="273"/>
      <c r="R402" s="273"/>
      <c r="S402" s="273"/>
      <c r="T402" s="273"/>
      <c r="U402" s="273"/>
      <c r="V402" s="273"/>
      <c r="W402" s="273"/>
      <c r="X402" s="273"/>
      <c r="Y402" s="273"/>
      <c r="Z402" s="273"/>
      <c r="AA402" s="273"/>
      <c r="AB402" s="273"/>
      <c r="AC402" s="273"/>
      <c r="AD402" s="273"/>
      <c r="AE402" s="273"/>
      <c r="AF402" s="273"/>
      <c r="AG402" s="273"/>
      <c r="AH402" s="273"/>
      <c r="AI402" s="273"/>
      <c r="AJ402" s="273"/>
      <c r="AK402" s="274"/>
      <c r="AL402" s="274"/>
    </row>
    <row r="403" spans="1:38" s="275" customFormat="1" ht="45">
      <c r="A403" s="256"/>
      <c r="B403" s="805">
        <f>PLANILHA_SINTÉTICA!B444</f>
        <v>100475</v>
      </c>
      <c r="C403" s="805" t="str">
        <f>PLANILHA_SINTÉTICA!C444</f>
        <v>ARGAMASSA TRAÇO 1:3 (EM VOLUME DE CIMENTO E AREIA MÉDIA ÚMIDA) COM ADIÇÃO DE IMPERMEABILIZANTE, PREPARO MECÂNICO COM BETONEIRA 400 L. AF_08/2019</v>
      </c>
      <c r="D403" s="805" t="str">
        <f>PLANILHA_SINTÉTICA!D444</f>
        <v>M3</v>
      </c>
      <c r="E403" s="805">
        <f>PLANILHA_SINTÉTICA!E444</f>
        <v>0.2</v>
      </c>
      <c r="F403" s="332">
        <f>PLANILHA_SINTÉTICA!H444</f>
        <v>644.6099999999999</v>
      </c>
      <c r="G403" s="332">
        <f>PLANILHA_SINTÉTICA!K444</f>
        <v>128.922</v>
      </c>
      <c r="H403" s="648">
        <f t="shared" si="24"/>
        <v>1640630.1017000014</v>
      </c>
      <c r="I403" s="824">
        <f t="shared" si="25"/>
        <v>7.8210742398308192E-5</v>
      </c>
      <c r="J403" s="824">
        <f t="shared" si="26"/>
        <v>0.99529093758217502</v>
      </c>
      <c r="K403" s="649" t="str">
        <f t="shared" si="27"/>
        <v>C</v>
      </c>
      <c r="L403" s="256" t="str">
        <f>PLANILHA_SINTÉTICA!A444</f>
        <v>9.6.3</v>
      </c>
      <c r="M403" s="273"/>
      <c r="N403" s="273"/>
      <c r="O403" s="273"/>
      <c r="P403" s="273"/>
      <c r="Q403" s="273"/>
      <c r="R403" s="273"/>
      <c r="S403" s="273"/>
      <c r="T403" s="273"/>
      <c r="U403" s="273"/>
      <c r="V403" s="273"/>
      <c r="W403" s="273"/>
      <c r="X403" s="273"/>
      <c r="Y403" s="273"/>
      <c r="Z403" s="273"/>
      <c r="AA403" s="273"/>
      <c r="AB403" s="273"/>
      <c r="AC403" s="273"/>
      <c r="AD403" s="273"/>
      <c r="AE403" s="273"/>
      <c r="AF403" s="273"/>
      <c r="AG403" s="273"/>
      <c r="AH403" s="273"/>
      <c r="AI403" s="273"/>
      <c r="AJ403" s="273"/>
      <c r="AK403" s="274"/>
      <c r="AL403" s="274"/>
    </row>
    <row r="404" spans="1:38" s="275" customFormat="1" ht="45">
      <c r="A404" s="256"/>
      <c r="B404" s="805">
        <f>PLANILHA_SINTÉTICA!B293</f>
        <v>91896</v>
      </c>
      <c r="C404" s="805" t="str">
        <f>PLANILHA_SINTÉTICA!C293</f>
        <v>CURVA 90 GRAUS PARA ELETRODUTO, PVC, ROSCÁVEL, DN 40 MM (1 1/4"), PARA CIRCUITOS TERMINAIS, INSTALADA EM FORRO - FORNECIMENTO E INSTALAÇÃO. AF_12/2015</v>
      </c>
      <c r="D404" s="805" t="str">
        <f>PLANILHA_SINTÉTICA!D293</f>
        <v>UN</v>
      </c>
      <c r="E404" s="805">
        <f>PLANILHA_SINTÉTICA!E293</f>
        <v>6</v>
      </c>
      <c r="F404" s="332">
        <f>PLANILHA_SINTÉTICA!H293</f>
        <v>20.97</v>
      </c>
      <c r="G404" s="332">
        <f>PLANILHA_SINTÉTICA!K293</f>
        <v>125.82</v>
      </c>
      <c r="H404" s="648">
        <f t="shared" si="24"/>
        <v>1640755.9217000015</v>
      </c>
      <c r="I404" s="824">
        <f t="shared" si="25"/>
        <v>7.63289090190591E-5</v>
      </c>
      <c r="J404" s="824">
        <f t="shared" si="26"/>
        <v>0.99536726649119411</v>
      </c>
      <c r="K404" s="649" t="str">
        <f t="shared" si="27"/>
        <v>C</v>
      </c>
      <c r="L404" s="256" t="str">
        <f>PLANILHA_SINTÉTICA!A293</f>
        <v>9.1.19</v>
      </c>
      <c r="M404" s="273"/>
      <c r="N404" s="273"/>
      <c r="O404" s="273"/>
      <c r="P404" s="273"/>
      <c r="Q404" s="273"/>
      <c r="R404" s="273"/>
      <c r="S404" s="273"/>
      <c r="T404" s="273"/>
      <c r="U404" s="273"/>
      <c r="V404" s="273"/>
      <c r="W404" s="273"/>
      <c r="X404" s="273"/>
      <c r="Y404" s="273"/>
      <c r="Z404" s="273"/>
      <c r="AA404" s="273"/>
      <c r="AB404" s="273"/>
      <c r="AC404" s="273"/>
      <c r="AD404" s="273"/>
      <c r="AE404" s="273"/>
      <c r="AF404" s="273"/>
      <c r="AG404" s="273"/>
      <c r="AH404" s="273"/>
      <c r="AI404" s="273"/>
      <c r="AJ404" s="273"/>
      <c r="AK404" s="274"/>
      <c r="AL404" s="274"/>
    </row>
    <row r="405" spans="1:38" s="275" customFormat="1" ht="30">
      <c r="A405" s="256"/>
      <c r="B405" s="805" t="str">
        <f>PLANILHA_SINTÉTICA!B554</f>
        <v>COMP 042</v>
      </c>
      <c r="C405" s="805" t="str">
        <f>PLANILHA_SINTÉTICA!C554</f>
        <v>RETIRADA DE CONCERTINA</v>
      </c>
      <c r="D405" s="805" t="str">
        <f>PLANILHA_SINTÉTICA!D554</f>
        <v>M</v>
      </c>
      <c r="E405" s="805">
        <f>PLANILHA_SINTÉTICA!E554</f>
        <v>39</v>
      </c>
      <c r="F405" s="332">
        <f>PLANILHA_SINTÉTICA!H554</f>
        <v>3.17</v>
      </c>
      <c r="G405" s="332">
        <f>PLANILHA_SINTÉTICA!K554</f>
        <v>123.63</v>
      </c>
      <c r="H405" s="648">
        <f t="shared" si="24"/>
        <v>1640879.5517000013</v>
      </c>
      <c r="I405" s="824">
        <f t="shared" si="25"/>
        <v>7.5000341933128886E-5</v>
      </c>
      <c r="J405" s="824">
        <f t="shared" si="26"/>
        <v>0.9954422668331272</v>
      </c>
      <c r="K405" s="649" t="str">
        <f t="shared" si="27"/>
        <v>C</v>
      </c>
      <c r="L405" s="256" t="str">
        <f>PLANILHA_SINTÉTICA!A554</f>
        <v>15.1</v>
      </c>
      <c r="M405" s="273"/>
      <c r="N405" s="273"/>
      <c r="O405" s="273"/>
      <c r="P405" s="273"/>
      <c r="Q405" s="273"/>
      <c r="R405" s="273"/>
      <c r="S405" s="273"/>
      <c r="T405" s="273"/>
      <c r="U405" s="273"/>
      <c r="V405" s="273"/>
      <c r="W405" s="273"/>
      <c r="X405" s="273"/>
      <c r="Y405" s="273"/>
      <c r="Z405" s="273"/>
      <c r="AA405" s="273"/>
      <c r="AB405" s="273"/>
      <c r="AC405" s="273"/>
      <c r="AD405" s="273"/>
      <c r="AE405" s="273"/>
      <c r="AF405" s="273"/>
      <c r="AG405" s="273"/>
      <c r="AH405" s="273"/>
      <c r="AI405" s="273"/>
      <c r="AJ405" s="273"/>
      <c r="AK405" s="274"/>
      <c r="AL405" s="274"/>
    </row>
    <row r="406" spans="1:38" s="275" customFormat="1" ht="30">
      <c r="A406" s="256"/>
      <c r="B406" s="805">
        <f>PLANILHA_SINTÉTICA!B354</f>
        <v>91885</v>
      </c>
      <c r="C406" s="805" t="str">
        <f>PLANILHA_SINTÉTICA!C354</f>
        <v>LUVA PARA ELETRODUTO, PVC, ROSCÁVEL, DN 32 MM (1"), PARA CIRCUITOS TERMINAIS, INSTALADA EM PAREDE - FORNECIMENTO E INSTALAÇÃO. AF_12/2015</v>
      </c>
      <c r="D406" s="805" t="str">
        <f>PLANILHA_SINTÉTICA!D354</f>
        <v>UN</v>
      </c>
      <c r="E406" s="805">
        <f>PLANILHA_SINTÉTICA!E354</f>
        <v>10</v>
      </c>
      <c r="F406" s="332">
        <f>PLANILHA_SINTÉTICA!H354</f>
        <v>12.190000000000001</v>
      </c>
      <c r="G406" s="332">
        <f>PLANILHA_SINTÉTICA!K354</f>
        <v>121.9</v>
      </c>
      <c r="H406" s="648">
        <f t="shared" si="24"/>
        <v>1641001.4517000013</v>
      </c>
      <c r="I406" s="824">
        <f t="shared" si="25"/>
        <v>7.3950834600407768E-5</v>
      </c>
      <c r="J406" s="824">
        <f t="shared" si="26"/>
        <v>0.99551621766772758</v>
      </c>
      <c r="K406" s="649" t="str">
        <f t="shared" si="27"/>
        <v>C</v>
      </c>
      <c r="L406" s="256" t="str">
        <f>PLANILHA_SINTÉTICA!A354</f>
        <v>9.3.7</v>
      </c>
      <c r="M406" s="273"/>
      <c r="N406" s="273"/>
      <c r="O406" s="273"/>
      <c r="P406" s="273"/>
      <c r="Q406" s="273"/>
      <c r="R406" s="273"/>
      <c r="S406" s="273"/>
      <c r="T406" s="273"/>
      <c r="U406" s="273"/>
      <c r="V406" s="273"/>
      <c r="W406" s="273"/>
      <c r="X406" s="273"/>
      <c r="Y406" s="273"/>
      <c r="Z406" s="273"/>
      <c r="AA406" s="273"/>
      <c r="AB406" s="273"/>
      <c r="AC406" s="273"/>
      <c r="AD406" s="273"/>
      <c r="AE406" s="273"/>
      <c r="AF406" s="273"/>
      <c r="AG406" s="273"/>
      <c r="AH406" s="273"/>
      <c r="AI406" s="273"/>
      <c r="AJ406" s="273"/>
      <c r="AK406" s="274"/>
      <c r="AL406" s="274"/>
    </row>
    <row r="407" spans="1:38" s="275" customFormat="1" ht="30">
      <c r="A407" s="256"/>
      <c r="B407" s="805">
        <f>PLANILHA_SINTÉTICA!B387</f>
        <v>93653</v>
      </c>
      <c r="C407" s="805" t="str">
        <f>PLANILHA_SINTÉTICA!C387</f>
        <v>DISJUNTOR MONOPOLAR TIPO DIN, CORRENTE NOMINAL DE 10A - FORNECIMENTO E INSTALAÇÃO. AF_10/2020</v>
      </c>
      <c r="D407" s="805" t="str">
        <f>PLANILHA_SINTÉTICA!D387</f>
        <v>UN</v>
      </c>
      <c r="E407" s="805">
        <f>PLANILHA_SINTÉTICA!E387</f>
        <v>10</v>
      </c>
      <c r="F407" s="332">
        <f>PLANILHA_SINTÉTICA!H387</f>
        <v>11.94</v>
      </c>
      <c r="G407" s="332">
        <f>PLANILHA_SINTÉTICA!K387</f>
        <v>119.39999999999999</v>
      </c>
      <c r="H407" s="648">
        <f t="shared" si="24"/>
        <v>1641120.8517000012</v>
      </c>
      <c r="I407" s="824">
        <f t="shared" si="25"/>
        <v>7.2434205506880113E-5</v>
      </c>
      <c r="J407" s="824">
        <f t="shared" si="26"/>
        <v>0.99558865187323442</v>
      </c>
      <c r="K407" s="649" t="str">
        <f t="shared" si="27"/>
        <v>C</v>
      </c>
      <c r="L407" s="256" t="str">
        <f>PLANILHA_SINTÉTICA!A387</f>
        <v>9.4.17</v>
      </c>
      <c r="M407" s="273"/>
      <c r="N407" s="273"/>
      <c r="O407" s="273"/>
      <c r="P407" s="273"/>
      <c r="Q407" s="273"/>
      <c r="R407" s="273"/>
      <c r="S407" s="273"/>
      <c r="T407" s="273"/>
      <c r="U407" s="273"/>
      <c r="V407" s="273"/>
      <c r="W407" s="273"/>
      <c r="X407" s="273"/>
      <c r="Y407" s="273"/>
      <c r="Z407" s="273"/>
      <c r="AA407" s="273"/>
      <c r="AB407" s="273"/>
      <c r="AC407" s="273"/>
      <c r="AD407" s="273"/>
      <c r="AE407" s="273"/>
      <c r="AF407" s="273"/>
      <c r="AG407" s="273"/>
      <c r="AH407" s="273"/>
      <c r="AI407" s="273"/>
      <c r="AJ407" s="273"/>
      <c r="AK407" s="274"/>
      <c r="AL407" s="274"/>
    </row>
    <row r="408" spans="1:38" s="275" customFormat="1" ht="30">
      <c r="A408" s="256"/>
      <c r="B408" s="805">
        <f>PLANILHA_SINTÉTICA!B51</f>
        <v>94792</v>
      </c>
      <c r="C408" s="805" t="str">
        <f>PLANILHA_SINTÉTICA!C51</f>
        <v>REGISTRO DE GAVETA BRUTO, LATÃO, ROSCÁVEL, 1", COM ACABAMENTO E CANOPLA CROMADOS - FORNECIMENTO E INSTALAÇÃO. AF_08/2021</v>
      </c>
      <c r="D408" s="805" t="str">
        <f>PLANILHA_SINTÉTICA!D51</f>
        <v>UN</v>
      </c>
      <c r="E408" s="805">
        <f>PLANILHA_SINTÉTICA!E51</f>
        <v>1</v>
      </c>
      <c r="F408" s="332">
        <f>PLANILHA_SINTÉTICA!H51</f>
        <v>118.93</v>
      </c>
      <c r="G408" s="332">
        <f>PLANILHA_SINTÉTICA!K51</f>
        <v>118.93</v>
      </c>
      <c r="H408" s="648">
        <f t="shared" si="24"/>
        <v>1641239.7817000011</v>
      </c>
      <c r="I408" s="824">
        <f t="shared" si="25"/>
        <v>7.214907923729693E-5</v>
      </c>
      <c r="J408" s="824">
        <f t="shared" si="26"/>
        <v>0.99566080095247167</v>
      </c>
      <c r="K408" s="649" t="str">
        <f t="shared" si="27"/>
        <v>C</v>
      </c>
      <c r="L408" s="256" t="str">
        <f>PLANILHA_SINTÉTICA!A51</f>
        <v>3.30</v>
      </c>
      <c r="M408" s="273"/>
      <c r="N408" s="273"/>
      <c r="O408" s="273"/>
      <c r="P408" s="273"/>
      <c r="Q408" s="273"/>
      <c r="R408" s="273"/>
      <c r="S408" s="273"/>
      <c r="T408" s="273"/>
      <c r="U408" s="273"/>
      <c r="V408" s="273"/>
      <c r="W408" s="273"/>
      <c r="X408" s="273"/>
      <c r="Y408" s="273"/>
      <c r="Z408" s="273"/>
      <c r="AA408" s="273"/>
      <c r="AB408" s="273"/>
      <c r="AC408" s="273"/>
      <c r="AD408" s="273"/>
      <c r="AE408" s="273"/>
      <c r="AF408" s="273"/>
      <c r="AG408" s="273"/>
      <c r="AH408" s="273"/>
      <c r="AI408" s="273"/>
      <c r="AJ408" s="273"/>
      <c r="AK408" s="274"/>
      <c r="AL408" s="274"/>
    </row>
    <row r="409" spans="1:38" s="275" customFormat="1" ht="30">
      <c r="A409" s="256"/>
      <c r="B409" s="805">
        <f>PLANILHA_SINTÉTICA!B104</f>
        <v>94792</v>
      </c>
      <c r="C409" s="805" t="str">
        <f>PLANILHA_SINTÉTICA!C104</f>
        <v>REGISTRO DE GAVETA BRUTO, LATÃO, ROSCÁVEL, 1", COM ACABAMENTO E CANOPLA CROMADOS - FORNECIMENTO E INSTALAÇÃO. AF_08/2021</v>
      </c>
      <c r="D409" s="805" t="str">
        <f>PLANILHA_SINTÉTICA!D104</f>
        <v>UN</v>
      </c>
      <c r="E409" s="805">
        <f>PLANILHA_SINTÉTICA!E104</f>
        <v>1</v>
      </c>
      <c r="F409" s="332">
        <f>PLANILHA_SINTÉTICA!H104</f>
        <v>118.93</v>
      </c>
      <c r="G409" s="332">
        <f>PLANILHA_SINTÉTICA!K104</f>
        <v>118.93</v>
      </c>
      <c r="H409" s="648">
        <f t="shared" si="24"/>
        <v>1641358.711700001</v>
      </c>
      <c r="I409" s="824">
        <f t="shared" si="25"/>
        <v>7.214907923729693E-5</v>
      </c>
      <c r="J409" s="824">
        <f t="shared" si="26"/>
        <v>0.99573295003170892</v>
      </c>
      <c r="K409" s="649" t="str">
        <f t="shared" si="27"/>
        <v>C</v>
      </c>
      <c r="L409" s="256" t="str">
        <f>PLANILHA_SINTÉTICA!A104</f>
        <v>4.2.10</v>
      </c>
      <c r="M409" s="273"/>
      <c r="N409" s="273"/>
      <c r="O409" s="273"/>
      <c r="P409" s="273"/>
      <c r="Q409" s="273"/>
      <c r="R409" s="273"/>
      <c r="S409" s="273"/>
      <c r="T409" s="273"/>
      <c r="U409" s="273"/>
      <c r="V409" s="273"/>
      <c r="W409" s="273"/>
      <c r="X409" s="273"/>
      <c r="Y409" s="273"/>
      <c r="Z409" s="273"/>
      <c r="AA409" s="273"/>
      <c r="AB409" s="273"/>
      <c r="AC409" s="273"/>
      <c r="AD409" s="273"/>
      <c r="AE409" s="273"/>
      <c r="AF409" s="273"/>
      <c r="AG409" s="273"/>
      <c r="AH409" s="273"/>
      <c r="AI409" s="273"/>
      <c r="AJ409" s="273"/>
      <c r="AK409" s="274"/>
      <c r="AL409" s="274"/>
    </row>
    <row r="410" spans="1:38" s="275" customFormat="1" ht="30">
      <c r="A410" s="256"/>
      <c r="B410" s="805">
        <f>PLANILHA_SINTÉTICA!B182</f>
        <v>94792</v>
      </c>
      <c r="C410" s="805" t="str">
        <f>PLANILHA_SINTÉTICA!C182</f>
        <v>REGISTRO DE GAVETA BRUTO, LATÃO, ROSCÁVEL, 1", COM ACABAMENTO E CANOPLA CROMADOS - FORNECIMENTO E INSTALAÇÃO. AF_08/2021</v>
      </c>
      <c r="D410" s="805" t="str">
        <f>PLANILHA_SINTÉTICA!D182</f>
        <v>UN</v>
      </c>
      <c r="E410" s="805">
        <f>PLANILHA_SINTÉTICA!E182</f>
        <v>1</v>
      </c>
      <c r="F410" s="332">
        <f>PLANILHA_SINTÉTICA!H182</f>
        <v>118.93</v>
      </c>
      <c r="G410" s="332">
        <f>PLANILHA_SINTÉTICA!K182</f>
        <v>118.93</v>
      </c>
      <c r="H410" s="648">
        <f t="shared" si="24"/>
        <v>1641477.641700001</v>
      </c>
      <c r="I410" s="824">
        <f t="shared" si="25"/>
        <v>7.214907923729693E-5</v>
      </c>
      <c r="J410" s="824">
        <f t="shared" si="26"/>
        <v>0.99580509911094617</v>
      </c>
      <c r="K410" s="649" t="str">
        <f t="shared" si="27"/>
        <v>C</v>
      </c>
      <c r="L410" s="256" t="str">
        <f>PLANILHA_SINTÉTICA!A182</f>
        <v>6.2.12</v>
      </c>
      <c r="M410" s="273"/>
      <c r="N410" s="273"/>
      <c r="O410" s="273"/>
      <c r="P410" s="273"/>
      <c r="Q410" s="273"/>
      <c r="R410" s="273"/>
      <c r="S410" s="273"/>
      <c r="T410" s="273"/>
      <c r="U410" s="273"/>
      <c r="V410" s="273"/>
      <c r="W410" s="273"/>
      <c r="X410" s="273"/>
      <c r="Y410" s="273"/>
      <c r="Z410" s="273"/>
      <c r="AA410" s="273"/>
      <c r="AB410" s="273"/>
      <c r="AC410" s="273"/>
      <c r="AD410" s="273"/>
      <c r="AE410" s="273"/>
      <c r="AF410" s="273"/>
      <c r="AG410" s="273"/>
      <c r="AH410" s="273"/>
      <c r="AI410" s="273"/>
      <c r="AJ410" s="273"/>
      <c r="AK410" s="274"/>
      <c r="AL410" s="274"/>
    </row>
    <row r="411" spans="1:38" s="275" customFormat="1" ht="45">
      <c r="A411" s="256"/>
      <c r="B411" s="805" t="str">
        <f>PLANILHA_SINTÉTICA!B306</f>
        <v>COMP 099</v>
      </c>
      <c r="C411" s="805" t="str">
        <f>PLANILHA_SINTÉTICA!C306</f>
        <v xml:space="preserve">LUMINARIA DE TETO PLAFON/PLAFONIER EM PLASTICO COM BASE E27, POTENCIA MAXIMA 60 W (INCLUI LAMPADA LED 10W BIVOLT BRANCA) - FORNECIMENTO E INSTALÇÃO. </v>
      </c>
      <c r="D411" s="805" t="str">
        <f>PLANILHA_SINTÉTICA!D306</f>
        <v xml:space="preserve">UN </v>
      </c>
      <c r="E411" s="805">
        <f>PLANILHA_SINTÉTICA!E306</f>
        <v>5</v>
      </c>
      <c r="F411" s="332">
        <f>PLANILHA_SINTÉTICA!H306</f>
        <v>23.61</v>
      </c>
      <c r="G411" s="332">
        <f>PLANILHA_SINTÉTICA!K306</f>
        <v>118.05</v>
      </c>
      <c r="H411" s="648">
        <f t="shared" si="24"/>
        <v>1641595.691700001</v>
      </c>
      <c r="I411" s="824">
        <f t="shared" si="25"/>
        <v>7.1615225796375193E-5</v>
      </c>
      <c r="J411" s="824">
        <f t="shared" si="26"/>
        <v>0.99587671433674252</v>
      </c>
      <c r="K411" s="649" t="str">
        <f t="shared" si="27"/>
        <v>C</v>
      </c>
      <c r="L411" s="256" t="str">
        <f>PLANILHA_SINTÉTICA!A306</f>
        <v>9.1.32</v>
      </c>
      <c r="M411" s="273"/>
      <c r="N411" s="273"/>
      <c r="O411" s="273"/>
      <c r="P411" s="273"/>
      <c r="Q411" s="273"/>
      <c r="R411" s="273"/>
      <c r="S411" s="273"/>
      <c r="T411" s="273"/>
      <c r="U411" s="273"/>
      <c r="V411" s="273"/>
      <c r="W411" s="273"/>
      <c r="X411" s="273"/>
      <c r="Y411" s="273"/>
      <c r="Z411" s="273"/>
      <c r="AA411" s="273"/>
      <c r="AB411" s="273"/>
      <c r="AC411" s="273"/>
      <c r="AD411" s="273"/>
      <c r="AE411" s="273"/>
      <c r="AF411" s="273"/>
      <c r="AG411" s="273"/>
      <c r="AH411" s="273"/>
      <c r="AI411" s="273"/>
      <c r="AJ411" s="273"/>
      <c r="AK411" s="274"/>
      <c r="AL411" s="274"/>
    </row>
    <row r="412" spans="1:38" s="275" customFormat="1">
      <c r="A412" s="256"/>
      <c r="B412" s="805">
        <f>PLANILHA_SINTÉTICA!B176</f>
        <v>97663</v>
      </c>
      <c r="C412" s="805" t="str">
        <f>PLANILHA_SINTÉTICA!C176</f>
        <v>REMOÇÃO DE LOUÇAS, DE FORMA MANUAL, SEM REAPROVEITAMENTO. AF_12/2017</v>
      </c>
      <c r="D412" s="805" t="str">
        <f>PLANILHA_SINTÉTICA!D176</f>
        <v>UN</v>
      </c>
      <c r="E412" s="805">
        <f>PLANILHA_SINTÉTICA!E176</f>
        <v>9</v>
      </c>
      <c r="F412" s="332">
        <f>PLANILHA_SINTÉTICA!H176</f>
        <v>12.809999999999999</v>
      </c>
      <c r="G412" s="332">
        <f>PLANILHA_SINTÉTICA!K176</f>
        <v>115.28999999999999</v>
      </c>
      <c r="H412" s="648">
        <f t="shared" si="24"/>
        <v>1641710.9817000011</v>
      </c>
      <c r="I412" s="824">
        <f t="shared" si="25"/>
        <v>6.9940867277120682E-5</v>
      </c>
      <c r="J412" s="824">
        <f t="shared" si="26"/>
        <v>0.99594665520401959</v>
      </c>
      <c r="K412" s="649" t="str">
        <f t="shared" si="27"/>
        <v>C</v>
      </c>
      <c r="L412" s="256" t="str">
        <f>PLANILHA_SINTÉTICA!A176</f>
        <v>6.2.6</v>
      </c>
      <c r="M412" s="273"/>
      <c r="N412" s="273"/>
      <c r="O412" s="273"/>
      <c r="P412" s="273"/>
      <c r="Q412" s="273"/>
      <c r="R412" s="273"/>
      <c r="S412" s="273"/>
      <c r="T412" s="273"/>
      <c r="U412" s="273"/>
      <c r="V412" s="273"/>
      <c r="W412" s="273"/>
      <c r="X412" s="273"/>
      <c r="Y412" s="273"/>
      <c r="Z412" s="273"/>
      <c r="AA412" s="273"/>
      <c r="AB412" s="273"/>
      <c r="AC412" s="273"/>
      <c r="AD412" s="273"/>
      <c r="AE412" s="273"/>
      <c r="AF412" s="273"/>
      <c r="AG412" s="273"/>
      <c r="AH412" s="273"/>
      <c r="AI412" s="273"/>
      <c r="AJ412" s="273"/>
      <c r="AK412" s="274"/>
      <c r="AL412" s="274"/>
    </row>
    <row r="413" spans="1:38" s="275" customFormat="1" ht="45">
      <c r="A413" s="256"/>
      <c r="B413" s="805">
        <f>PLANILHA_SINTÉTICA!B54</f>
        <v>91305</v>
      </c>
      <c r="C413" s="805" t="str">
        <f>PLANILHA_SINTÉTICA!C54</f>
        <v>FECHADURA DE EMBUTIR PARA PORTA DE BANHEIRO, COMPLETA, ACABAMENTO PADRÃO POPULAR, INCLUSO EXECUÇÃO DE FURO - FORNECIMENTO E INSTALAÇÃO. AF_12/2019</v>
      </c>
      <c r="D413" s="805" t="str">
        <f>PLANILHA_SINTÉTICA!D54</f>
        <v>UN</v>
      </c>
      <c r="E413" s="805">
        <f>PLANILHA_SINTÉTICA!E54</f>
        <v>1</v>
      </c>
      <c r="F413" s="332">
        <f>PLANILHA_SINTÉTICA!H54</f>
        <v>114.86</v>
      </c>
      <c r="G413" s="332">
        <f>PLANILHA_SINTÉTICA!K54</f>
        <v>114.86</v>
      </c>
      <c r="H413" s="648">
        <f t="shared" si="24"/>
        <v>1641825.8417000012</v>
      </c>
      <c r="I413" s="824">
        <f t="shared" si="25"/>
        <v>6.9680007073033928E-5</v>
      </c>
      <c r="J413" s="824">
        <f t="shared" si="26"/>
        <v>0.99601633521109267</v>
      </c>
      <c r="K413" s="649" t="str">
        <f t="shared" si="27"/>
        <v>C</v>
      </c>
      <c r="L413" s="256" t="str">
        <f>PLANILHA_SINTÉTICA!A54</f>
        <v>3.33</v>
      </c>
      <c r="M413" s="273"/>
      <c r="N413" s="273"/>
      <c r="O413" s="273"/>
      <c r="P413" s="273"/>
      <c r="Q413" s="273"/>
      <c r="R413" s="273"/>
      <c r="S413" s="273"/>
      <c r="T413" s="273"/>
      <c r="U413" s="273"/>
      <c r="V413" s="273"/>
      <c r="W413" s="273"/>
      <c r="X413" s="273"/>
      <c r="Y413" s="273"/>
      <c r="Z413" s="273"/>
      <c r="AA413" s="273"/>
      <c r="AB413" s="273"/>
      <c r="AC413" s="273"/>
      <c r="AD413" s="273"/>
      <c r="AE413" s="273"/>
      <c r="AF413" s="273"/>
      <c r="AG413" s="273"/>
      <c r="AH413" s="273"/>
      <c r="AI413" s="273"/>
      <c r="AJ413" s="273"/>
      <c r="AK413" s="274"/>
      <c r="AL413" s="274"/>
    </row>
    <row r="414" spans="1:38" s="275" customFormat="1">
      <c r="A414" s="256"/>
      <c r="B414" s="805">
        <f>PLANILHA_SINTÉTICA!B133</f>
        <v>99814</v>
      </c>
      <c r="C414" s="805" t="str">
        <f>PLANILHA_SINTÉTICA!C133</f>
        <v>LIMPEZA DE SUPERFÍCIE COM JATO DE ALTA PRESSÃO. AF_04/2019</v>
      </c>
      <c r="D414" s="805" t="str">
        <f>PLANILHA_SINTÉTICA!D133</f>
        <v>M2</v>
      </c>
      <c r="E414" s="805">
        <f>PLANILHA_SINTÉTICA!E133</f>
        <v>55.5</v>
      </c>
      <c r="F414" s="332">
        <f>PLANILHA_SINTÉTICA!H133</f>
        <v>2.06</v>
      </c>
      <c r="G414" s="332">
        <f>PLANILHA_SINTÉTICA!K133</f>
        <v>114.33</v>
      </c>
      <c r="H414" s="648">
        <f t="shared" si="24"/>
        <v>1641940.1717000012</v>
      </c>
      <c r="I414" s="824">
        <f t="shared" si="25"/>
        <v>6.935848170520606E-5</v>
      </c>
      <c r="J414" s="824">
        <f t="shared" si="26"/>
        <v>0.99608569369279787</v>
      </c>
      <c r="K414" s="649" t="str">
        <f t="shared" si="27"/>
        <v>C</v>
      </c>
      <c r="L414" s="256" t="str">
        <f>PLANILHA_SINTÉTICA!A133</f>
        <v>5.10</v>
      </c>
      <c r="M414" s="273"/>
      <c r="N414" s="273"/>
      <c r="O414" s="273"/>
      <c r="P414" s="273"/>
      <c r="Q414" s="273"/>
      <c r="R414" s="273"/>
      <c r="S414" s="273"/>
      <c r="T414" s="273"/>
      <c r="U414" s="273"/>
      <c r="V414" s="273"/>
      <c r="W414" s="273"/>
      <c r="X414" s="273"/>
      <c r="Y414" s="273"/>
      <c r="Z414" s="273"/>
      <c r="AA414" s="273"/>
      <c r="AB414" s="273"/>
      <c r="AC414" s="273"/>
      <c r="AD414" s="273"/>
      <c r="AE414" s="273"/>
      <c r="AF414" s="273"/>
      <c r="AG414" s="273"/>
      <c r="AH414" s="273"/>
      <c r="AI414" s="273"/>
      <c r="AJ414" s="273"/>
      <c r="AK414" s="274"/>
      <c r="AL414" s="274"/>
    </row>
    <row r="415" spans="1:38" s="275" customFormat="1" ht="30">
      <c r="A415" s="256"/>
      <c r="B415" s="805" t="str">
        <f>PLANILHA_SINTÉTICA!B49</f>
        <v>COMP 014</v>
      </c>
      <c r="C415" s="805" t="str">
        <f>PLANILHA_SINTÉTICA!C49</f>
        <v>RETIRADA DE REGISTROS OU VÁLVULAS FLUXÍVEIS</v>
      </c>
      <c r="D415" s="805" t="str">
        <f>PLANILHA_SINTÉTICA!D49</f>
        <v>UNID.</v>
      </c>
      <c r="E415" s="805">
        <f>PLANILHA_SINTÉTICA!E49</f>
        <v>1</v>
      </c>
      <c r="F415" s="332">
        <f>PLANILHA_SINTÉTICA!H49</f>
        <v>113.96000000000001</v>
      </c>
      <c r="G415" s="332">
        <f>PLANILHA_SINTÉTICA!K49</f>
        <v>113.96000000000001</v>
      </c>
      <c r="H415" s="648">
        <f t="shared" si="24"/>
        <v>1642054.1317000012</v>
      </c>
      <c r="I415" s="824">
        <f t="shared" si="25"/>
        <v>6.9134020599363977E-5</v>
      </c>
      <c r="J415" s="824">
        <f t="shared" si="26"/>
        <v>0.99615482771339725</v>
      </c>
      <c r="K415" s="649" t="str">
        <f t="shared" si="27"/>
        <v>C</v>
      </c>
      <c r="L415" s="256" t="str">
        <f>PLANILHA_SINTÉTICA!A49</f>
        <v>3.28</v>
      </c>
      <c r="M415" s="273"/>
      <c r="N415" s="273"/>
      <c r="O415" s="273"/>
      <c r="P415" s="273"/>
      <c r="Q415" s="273"/>
      <c r="R415" s="273"/>
      <c r="S415" s="273"/>
      <c r="T415" s="273"/>
      <c r="U415" s="273"/>
      <c r="V415" s="273"/>
      <c r="W415" s="273"/>
      <c r="X415" s="273"/>
      <c r="Y415" s="273"/>
      <c r="Z415" s="273"/>
      <c r="AA415" s="273"/>
      <c r="AB415" s="273"/>
      <c r="AC415" s="273"/>
      <c r="AD415" s="273"/>
      <c r="AE415" s="273"/>
      <c r="AF415" s="273"/>
      <c r="AG415" s="273"/>
      <c r="AH415" s="273"/>
      <c r="AI415" s="273"/>
      <c r="AJ415" s="273"/>
      <c r="AK415" s="274"/>
      <c r="AL415" s="274"/>
    </row>
    <row r="416" spans="1:38" s="275" customFormat="1" ht="30">
      <c r="A416" s="256"/>
      <c r="B416" s="805" t="str">
        <f>PLANILHA_SINTÉTICA!B116</f>
        <v>COMP 012</v>
      </c>
      <c r="C416" s="805" t="str">
        <f>PLANILHA_SINTÉTICA!C116</f>
        <v>PAPELEIRA PLASTICA TIPO DISPENSER PARA PAPEL HIGIENICO ROLAO</v>
      </c>
      <c r="D416" s="805" t="str">
        <f>PLANILHA_SINTÉTICA!D116</f>
        <v>UND.</v>
      </c>
      <c r="E416" s="805">
        <f>PLANILHA_SINTÉTICA!E116</f>
        <v>2</v>
      </c>
      <c r="F416" s="332">
        <f>PLANILHA_SINTÉTICA!H116</f>
        <v>54.89</v>
      </c>
      <c r="G416" s="332">
        <f>PLANILHA_SINTÉTICA!K116</f>
        <v>109.78</v>
      </c>
      <c r="H416" s="648">
        <f t="shared" si="24"/>
        <v>1642163.9117000012</v>
      </c>
      <c r="I416" s="824">
        <f t="shared" si="25"/>
        <v>6.6598216754985761E-5</v>
      </c>
      <c r="J416" s="824">
        <f t="shared" si="26"/>
        <v>0.99622142593015228</v>
      </c>
      <c r="K416" s="649" t="str">
        <f t="shared" si="27"/>
        <v>C</v>
      </c>
      <c r="L416" s="256" t="str">
        <f>PLANILHA_SINTÉTICA!A116</f>
        <v>4.2.22</v>
      </c>
      <c r="M416" s="273"/>
      <c r="N416" s="273"/>
      <c r="O416" s="273"/>
      <c r="P416" s="273"/>
      <c r="Q416" s="273"/>
      <c r="R416" s="273"/>
      <c r="S416" s="273"/>
      <c r="T416" s="273"/>
      <c r="U416" s="273"/>
      <c r="V416" s="273"/>
      <c r="W416" s="273"/>
      <c r="X416" s="273"/>
      <c r="Y416" s="273"/>
      <c r="Z416" s="273"/>
      <c r="AA416" s="273"/>
      <c r="AB416" s="273"/>
      <c r="AC416" s="273"/>
      <c r="AD416" s="273"/>
      <c r="AE416" s="273"/>
      <c r="AF416" s="273"/>
      <c r="AG416" s="273"/>
      <c r="AH416" s="273"/>
      <c r="AI416" s="273"/>
      <c r="AJ416" s="273"/>
      <c r="AK416" s="274"/>
      <c r="AL416" s="274"/>
    </row>
    <row r="417" spans="1:38" s="275" customFormat="1" ht="30">
      <c r="A417" s="256"/>
      <c r="B417" s="805">
        <f>PLANILHA_SINTÉTICA!B46</f>
        <v>97631</v>
      </c>
      <c r="C417" s="805" t="str">
        <f>PLANILHA_SINTÉTICA!C46</f>
        <v>DEMOLIÇÃO DE ARGAMASSAS, DE FORMA MANUAL, SEM REAPROVEITAMENTO. AF_12/2017</v>
      </c>
      <c r="D417" s="805" t="str">
        <f>PLANILHA_SINTÉTICA!D46</f>
        <v>M2</v>
      </c>
      <c r="E417" s="805">
        <f>PLANILHA_SINTÉTICA!E46</f>
        <v>31.5</v>
      </c>
      <c r="F417" s="332">
        <f>PLANILHA_SINTÉTICA!H46</f>
        <v>3.48</v>
      </c>
      <c r="G417" s="332">
        <f>PLANILHA_SINTÉTICA!K46</f>
        <v>109.62</v>
      </c>
      <c r="H417" s="648">
        <f t="shared" si="24"/>
        <v>1642273.5317000013</v>
      </c>
      <c r="I417" s="824">
        <f t="shared" si="25"/>
        <v>6.6501152492999991E-5</v>
      </c>
      <c r="J417" s="824">
        <f t="shared" si="26"/>
        <v>0.99628792708264524</v>
      </c>
      <c r="K417" s="649" t="str">
        <f t="shared" si="27"/>
        <v>C</v>
      </c>
      <c r="L417" s="256" t="str">
        <f>PLANILHA_SINTÉTICA!A46</f>
        <v>3.25</v>
      </c>
      <c r="M417" s="273"/>
      <c r="N417" s="273"/>
      <c r="O417" s="273"/>
      <c r="P417" s="273"/>
      <c r="Q417" s="273"/>
      <c r="R417" s="273"/>
      <c r="S417" s="273"/>
      <c r="T417" s="273"/>
      <c r="U417" s="273"/>
      <c r="V417" s="273"/>
      <c r="W417" s="273"/>
      <c r="X417" s="273"/>
      <c r="Y417" s="273"/>
      <c r="Z417" s="273"/>
      <c r="AA417" s="273"/>
      <c r="AB417" s="273"/>
      <c r="AC417" s="273"/>
      <c r="AD417" s="273"/>
      <c r="AE417" s="273"/>
      <c r="AF417" s="273"/>
      <c r="AG417" s="273"/>
      <c r="AH417" s="273"/>
      <c r="AI417" s="273"/>
      <c r="AJ417" s="273"/>
      <c r="AK417" s="274"/>
      <c r="AL417" s="274"/>
    </row>
    <row r="418" spans="1:38" s="275" customFormat="1" ht="30">
      <c r="A418" s="256"/>
      <c r="B418" s="805" t="str">
        <f>PLANILHA_SINTÉTICA!B117</f>
        <v>COMP 009</v>
      </c>
      <c r="C418" s="805" t="str">
        <f>PLANILHA_SINTÉTICA!C117</f>
        <v>DISPENSER PARA PAPEL TOALHA INTERFOLHADO, DE PAREDE, MANUAL</v>
      </c>
      <c r="D418" s="805" t="str">
        <f>PLANILHA_SINTÉTICA!D117</f>
        <v xml:space="preserve">UN </v>
      </c>
      <c r="E418" s="805">
        <f>PLANILHA_SINTÉTICA!E117</f>
        <v>2</v>
      </c>
      <c r="F418" s="332">
        <f>PLANILHA_SINTÉTICA!H117</f>
        <v>53.86</v>
      </c>
      <c r="G418" s="332">
        <f>PLANILHA_SINTÉTICA!K117</f>
        <v>107.72</v>
      </c>
      <c r="H418" s="648">
        <f t="shared" si="24"/>
        <v>1642381.2517000013</v>
      </c>
      <c r="I418" s="824">
        <f t="shared" si="25"/>
        <v>6.5348514381918988E-5</v>
      </c>
      <c r="J418" s="824">
        <f t="shared" si="26"/>
        <v>0.99635327559702713</v>
      </c>
      <c r="K418" s="649" t="str">
        <f t="shared" si="27"/>
        <v>C</v>
      </c>
      <c r="L418" s="256" t="str">
        <f>PLANILHA_SINTÉTICA!A117</f>
        <v>4.2.23</v>
      </c>
      <c r="M418" s="273"/>
      <c r="N418" s="273"/>
      <c r="O418" s="273"/>
      <c r="P418" s="273"/>
      <c r="Q418" s="273"/>
      <c r="R418" s="273"/>
      <c r="S418" s="273"/>
      <c r="T418" s="273"/>
      <c r="U418" s="273"/>
      <c r="V418" s="273"/>
      <c r="W418" s="273"/>
      <c r="X418" s="273"/>
      <c r="Y418" s="273"/>
      <c r="Z418" s="273"/>
      <c r="AA418" s="273"/>
      <c r="AB418" s="273"/>
      <c r="AC418" s="273"/>
      <c r="AD418" s="273"/>
      <c r="AE418" s="273"/>
      <c r="AF418" s="273"/>
      <c r="AG418" s="273"/>
      <c r="AH418" s="273"/>
      <c r="AI418" s="273"/>
      <c r="AJ418" s="273"/>
      <c r="AK418" s="274"/>
      <c r="AL418" s="274"/>
    </row>
    <row r="419" spans="1:38" s="275" customFormat="1" ht="30">
      <c r="A419" s="256"/>
      <c r="B419" s="805">
        <f>PLANILHA_SINTÉTICA!B294</f>
        <v>93653</v>
      </c>
      <c r="C419" s="805" t="str">
        <f>PLANILHA_SINTÉTICA!C294</f>
        <v>DISJUNTOR MONOPOLAR TIPO DIN, CORRENTE NOMINAL DE 10A - FORNECIMENTO E INSTALAÇÃO. AF_10/2020</v>
      </c>
      <c r="D419" s="805" t="str">
        <f>PLANILHA_SINTÉTICA!D294</f>
        <v>UN</v>
      </c>
      <c r="E419" s="805">
        <f>PLANILHA_SINTÉTICA!E294</f>
        <v>9</v>
      </c>
      <c r="F419" s="332">
        <f>PLANILHA_SINTÉTICA!H294</f>
        <v>11.94</v>
      </c>
      <c r="G419" s="332">
        <f>PLANILHA_SINTÉTICA!K294</f>
        <v>107.46</v>
      </c>
      <c r="H419" s="648">
        <f t="shared" si="24"/>
        <v>1642488.7117000013</v>
      </c>
      <c r="I419" s="824">
        <f t="shared" si="25"/>
        <v>6.5190784956192105E-5</v>
      </c>
      <c r="J419" s="824">
        <f t="shared" si="26"/>
        <v>0.99641846638198328</v>
      </c>
      <c r="K419" s="649" t="str">
        <f t="shared" si="27"/>
        <v>C</v>
      </c>
      <c r="L419" s="256" t="str">
        <f>PLANILHA_SINTÉTICA!A294</f>
        <v>9.1.20</v>
      </c>
      <c r="M419" s="273"/>
      <c r="N419" s="273"/>
      <c r="O419" s="273"/>
      <c r="P419" s="273"/>
      <c r="Q419" s="273"/>
      <c r="R419" s="273"/>
      <c r="S419" s="273"/>
      <c r="T419" s="273"/>
      <c r="U419" s="273"/>
      <c r="V419" s="273"/>
      <c r="W419" s="273"/>
      <c r="X419" s="273"/>
      <c r="Y419" s="273"/>
      <c r="Z419" s="273"/>
      <c r="AA419" s="273"/>
      <c r="AB419" s="273"/>
      <c r="AC419" s="273"/>
      <c r="AD419" s="273"/>
      <c r="AE419" s="273"/>
      <c r="AF419" s="273"/>
      <c r="AG419" s="273"/>
      <c r="AH419" s="273"/>
      <c r="AI419" s="273"/>
      <c r="AJ419" s="273"/>
      <c r="AK419" s="274"/>
      <c r="AL419" s="274"/>
    </row>
    <row r="420" spans="1:38" s="275" customFormat="1" ht="30">
      <c r="A420" s="256"/>
      <c r="B420" s="805">
        <f>PLANILHA_SINTÉTICA!B181</f>
        <v>86880</v>
      </c>
      <c r="C420" s="805" t="str">
        <f>PLANILHA_SINTÉTICA!C181</f>
        <v>VÁLVULA EM PLÁSTICO CROMADO TIPO AMERICANA 3.1/2 X 1.1/2 SEM ADAPTADOR PARA PIA - FORNECIMENTO E INSTALAÇÃO. AF_01/2020</v>
      </c>
      <c r="D420" s="805" t="str">
        <f>PLANILHA_SINTÉTICA!D181</f>
        <v>UN</v>
      </c>
      <c r="E420" s="805">
        <f>PLANILHA_SINTÉTICA!E181</f>
        <v>4</v>
      </c>
      <c r="F420" s="332">
        <f>PLANILHA_SINTÉTICA!H181</f>
        <v>26.61</v>
      </c>
      <c r="G420" s="332">
        <f>PLANILHA_SINTÉTICA!K181</f>
        <v>106.44</v>
      </c>
      <c r="H420" s="648">
        <f t="shared" si="24"/>
        <v>1642595.1517000012</v>
      </c>
      <c r="I420" s="824">
        <f t="shared" si="25"/>
        <v>6.4572000286032826E-5</v>
      </c>
      <c r="J420" s="824">
        <f t="shared" si="26"/>
        <v>0.99648303838226926</v>
      </c>
      <c r="K420" s="649" t="str">
        <f t="shared" si="27"/>
        <v>C</v>
      </c>
      <c r="L420" s="256" t="str">
        <f>PLANILHA_SINTÉTICA!A181</f>
        <v>6.2.11</v>
      </c>
      <c r="M420" s="273"/>
      <c r="N420" s="273"/>
      <c r="O420" s="273"/>
      <c r="P420" s="273"/>
      <c r="Q420" s="273"/>
      <c r="R420" s="273"/>
      <c r="S420" s="273"/>
      <c r="T420" s="273"/>
      <c r="U420" s="273"/>
      <c r="V420" s="273"/>
      <c r="W420" s="273"/>
      <c r="X420" s="273"/>
      <c r="Y420" s="273"/>
      <c r="Z420" s="273"/>
      <c r="AA420" s="273"/>
      <c r="AB420" s="273"/>
      <c r="AC420" s="273"/>
      <c r="AD420" s="273"/>
      <c r="AE420" s="273"/>
      <c r="AF420" s="273"/>
      <c r="AG420" s="273"/>
      <c r="AH420" s="273"/>
      <c r="AI420" s="273"/>
      <c r="AJ420" s="273"/>
      <c r="AK420" s="274"/>
      <c r="AL420" s="274"/>
    </row>
    <row r="421" spans="1:38" s="275" customFormat="1" ht="30">
      <c r="A421" s="256"/>
      <c r="B421" s="805">
        <f>PLANILHA_SINTÉTICA!B112</f>
        <v>95547</v>
      </c>
      <c r="C421" s="805" t="str">
        <f>PLANILHA_SINTÉTICA!C112</f>
        <v>SABONETEIRA PLASTICA TIPO DISPENSER PARA SABONETE LIQUIDO COM RESERVATORIO 800 A 1500 ML, INCLUSO FIXAÇÃO. AF_01/2020</v>
      </c>
      <c r="D421" s="805" t="str">
        <f>PLANILHA_SINTÉTICA!D112</f>
        <v>UN</v>
      </c>
      <c r="E421" s="805">
        <f>PLANILHA_SINTÉTICA!E112</f>
        <v>2</v>
      </c>
      <c r="F421" s="332">
        <f>PLANILHA_SINTÉTICA!H112</f>
        <v>53.19</v>
      </c>
      <c r="G421" s="332">
        <f>PLANILHA_SINTÉTICA!K112</f>
        <v>106.38</v>
      </c>
      <c r="H421" s="648">
        <f t="shared" si="24"/>
        <v>1642701.5317000011</v>
      </c>
      <c r="I421" s="824">
        <f t="shared" si="25"/>
        <v>6.4535601187788169E-5</v>
      </c>
      <c r="J421" s="824">
        <f t="shared" si="26"/>
        <v>0.99654757398345706</v>
      </c>
      <c r="K421" s="649" t="str">
        <f t="shared" si="27"/>
        <v>C</v>
      </c>
      <c r="L421" s="256" t="str">
        <f>PLANILHA_SINTÉTICA!A112</f>
        <v>4.2.18</v>
      </c>
      <c r="M421" s="273"/>
      <c r="N421" s="273"/>
      <c r="O421" s="273"/>
      <c r="P421" s="273"/>
      <c r="Q421" s="273"/>
      <c r="R421" s="273"/>
      <c r="S421" s="273"/>
      <c r="T421" s="273"/>
      <c r="U421" s="273"/>
      <c r="V421" s="273"/>
      <c r="W421" s="273"/>
      <c r="X421" s="273"/>
      <c r="Y421" s="273"/>
      <c r="Z421" s="273"/>
      <c r="AA421" s="273"/>
      <c r="AB421" s="273"/>
      <c r="AC421" s="273"/>
      <c r="AD421" s="273"/>
      <c r="AE421" s="273"/>
      <c r="AF421" s="273"/>
      <c r="AG421" s="273"/>
      <c r="AH421" s="273"/>
      <c r="AI421" s="273"/>
      <c r="AJ421" s="273"/>
      <c r="AK421" s="274"/>
      <c r="AL421" s="274"/>
    </row>
    <row r="422" spans="1:38" s="275" customFormat="1" ht="60">
      <c r="A422" s="256"/>
      <c r="B422" s="805">
        <f>PLANILHA_SINTÉTICA!B556</f>
        <v>89173</v>
      </c>
      <c r="C422" s="805" t="str">
        <f>PLANILHA_SINTÉTICA!C556</f>
        <v>(COMPOSIÇÃO REPRESENTATIVA) DO SERVIÇO DE EMBOÇO/MASSA ÚNICA, APLICADO MANUALMENTE, TRAÇO 1:2:8, EM BETONEIRA DE 400L, PAREDES INTERNAS, COM EXECUÇÃO DE TALISCAS, EDIFICAÇÃO HABITACIONAL UNIFAMILIAR (CASAS) E EDIFICAÇÃO PÚBLICA PADRÃO. AF_12/2014</v>
      </c>
      <c r="D422" s="805" t="str">
        <f>PLANILHA_SINTÉTICA!D556</f>
        <v>M2</v>
      </c>
      <c r="E422" s="805">
        <f>PLANILHA_SINTÉTICA!E556</f>
        <v>3</v>
      </c>
      <c r="F422" s="332">
        <f>PLANILHA_SINTÉTICA!H556</f>
        <v>35.14</v>
      </c>
      <c r="G422" s="332">
        <f>PLANILHA_SINTÉTICA!K556</f>
        <v>105.42</v>
      </c>
      <c r="H422" s="648">
        <f t="shared" si="24"/>
        <v>1642806.951700001</v>
      </c>
      <c r="I422" s="824">
        <f t="shared" si="25"/>
        <v>6.395321561587356E-5</v>
      </c>
      <c r="J422" s="824">
        <f t="shared" si="26"/>
        <v>0.99661152719907298</v>
      </c>
      <c r="K422" s="649" t="str">
        <f t="shared" si="27"/>
        <v>C</v>
      </c>
      <c r="L422" s="256" t="str">
        <f>PLANILHA_SINTÉTICA!A556</f>
        <v>15.3</v>
      </c>
      <c r="M422" s="273"/>
      <c r="N422" s="273"/>
      <c r="O422" s="273"/>
      <c r="P422" s="273"/>
      <c r="Q422" s="273"/>
      <c r="R422" s="273"/>
      <c r="S422" s="273"/>
      <c r="T422" s="273"/>
      <c r="U422" s="273"/>
      <c r="V422" s="273"/>
      <c r="W422" s="273"/>
      <c r="X422" s="273"/>
      <c r="Y422" s="273"/>
      <c r="Z422" s="273"/>
      <c r="AA422" s="273"/>
      <c r="AB422" s="273"/>
      <c r="AC422" s="273"/>
      <c r="AD422" s="273"/>
      <c r="AE422" s="273"/>
      <c r="AF422" s="273"/>
      <c r="AG422" s="273"/>
      <c r="AH422" s="273"/>
      <c r="AI422" s="273"/>
      <c r="AJ422" s="273"/>
      <c r="AK422" s="274"/>
      <c r="AL422" s="274"/>
    </row>
    <row r="423" spans="1:38" s="275" customFormat="1" ht="45">
      <c r="A423" s="256"/>
      <c r="B423" s="805">
        <f>PLANILHA_SINTÉTICA!B383</f>
        <v>93018</v>
      </c>
      <c r="C423" s="805" t="str">
        <f>PLANILHA_SINTÉTICA!C383</f>
        <v>CURVA 90 GRAUS PARA ELETRODUTO, PVC, ROSCÁVEL, DN 50 MM (1 1/2"), PARA REDE ENTERRADA DE DISTRIBUIÇÃO DE ENERGIA ELÉTRICA - FORNECIMENTO E INSTALAÇÃO. AF_12/2021</v>
      </c>
      <c r="D423" s="805" t="str">
        <f>PLANILHA_SINTÉTICA!D383</f>
        <v>UN</v>
      </c>
      <c r="E423" s="805">
        <f>PLANILHA_SINTÉTICA!E383</f>
        <v>4</v>
      </c>
      <c r="F423" s="332">
        <f>PLANILHA_SINTÉTICA!H383</f>
        <v>26.31</v>
      </c>
      <c r="G423" s="332">
        <f>PLANILHA_SINTÉTICA!K383</f>
        <v>105.24</v>
      </c>
      <c r="H423" s="648">
        <f t="shared" si="24"/>
        <v>1642912.191700001</v>
      </c>
      <c r="I423" s="824">
        <f t="shared" si="25"/>
        <v>6.3844018321139562E-5</v>
      </c>
      <c r="J423" s="824">
        <f t="shared" si="26"/>
        <v>0.99667537121739413</v>
      </c>
      <c r="K423" s="649" t="str">
        <f t="shared" si="27"/>
        <v>C</v>
      </c>
      <c r="L423" s="256" t="str">
        <f>PLANILHA_SINTÉTICA!A383</f>
        <v>9.4.13</v>
      </c>
      <c r="M423" s="273"/>
      <c r="N423" s="273"/>
      <c r="O423" s="273"/>
      <c r="P423" s="273"/>
      <c r="Q423" s="273"/>
      <c r="R423" s="273"/>
      <c r="S423" s="273"/>
      <c r="T423" s="273"/>
      <c r="U423" s="273"/>
      <c r="V423" s="273"/>
      <c r="W423" s="273"/>
      <c r="X423" s="273"/>
      <c r="Y423" s="273"/>
      <c r="Z423" s="273"/>
      <c r="AA423" s="273"/>
      <c r="AB423" s="273"/>
      <c r="AC423" s="273"/>
      <c r="AD423" s="273"/>
      <c r="AE423" s="273"/>
      <c r="AF423" s="273"/>
      <c r="AG423" s="273"/>
      <c r="AH423" s="273"/>
      <c r="AI423" s="273"/>
      <c r="AJ423" s="273"/>
      <c r="AK423" s="274"/>
      <c r="AL423" s="274"/>
    </row>
    <row r="424" spans="1:38" s="275" customFormat="1" ht="30">
      <c r="A424" s="256"/>
      <c r="B424" s="805">
        <f>PLANILHA_SINTÉTICA!B402</f>
        <v>91996</v>
      </c>
      <c r="C424" s="805" t="str">
        <f>PLANILHA_SINTÉTICA!C402</f>
        <v>TOMADA MÉDIA DE EMBUTIR (1 MÓDULO), 2P+T 10 A, INCLUINDO SUPORTE E PLACA - FORNECIMENTO E INSTALAÇÃO. AF_12/2015</v>
      </c>
      <c r="D424" s="805" t="str">
        <f>PLANILHA_SINTÉTICA!D402</f>
        <v>UN</v>
      </c>
      <c r="E424" s="805">
        <f>PLANILHA_SINTÉTICA!E402</f>
        <v>3</v>
      </c>
      <c r="F424" s="332">
        <f>PLANILHA_SINTÉTICA!H402</f>
        <v>34.5</v>
      </c>
      <c r="G424" s="332">
        <f>PLANILHA_SINTÉTICA!K402</f>
        <v>103.5</v>
      </c>
      <c r="H424" s="648">
        <f t="shared" si="24"/>
        <v>1643015.691700001</v>
      </c>
      <c r="I424" s="824">
        <f t="shared" si="25"/>
        <v>6.278844447204433E-5</v>
      </c>
      <c r="J424" s="824">
        <f t="shared" si="26"/>
        <v>0.99673815966186619</v>
      </c>
      <c r="K424" s="649" t="str">
        <f t="shared" si="27"/>
        <v>C</v>
      </c>
      <c r="L424" s="256" t="str">
        <f>PLANILHA_SINTÉTICA!A402</f>
        <v>9.4.32</v>
      </c>
      <c r="M424" s="273"/>
      <c r="N424" s="273"/>
      <c r="O424" s="273"/>
      <c r="P424" s="273"/>
      <c r="Q424" s="273"/>
      <c r="R424" s="273"/>
      <c r="S424" s="273"/>
      <c r="T424" s="273"/>
      <c r="U424" s="273"/>
      <c r="V424" s="273"/>
      <c r="W424" s="273"/>
      <c r="X424" s="273"/>
      <c r="Y424" s="273"/>
      <c r="Z424" s="273"/>
      <c r="AA424" s="273"/>
      <c r="AB424" s="273"/>
      <c r="AC424" s="273"/>
      <c r="AD424" s="273"/>
      <c r="AE424" s="273"/>
      <c r="AF424" s="273"/>
      <c r="AG424" s="273"/>
      <c r="AH424" s="273"/>
      <c r="AI424" s="273"/>
      <c r="AJ424" s="273"/>
      <c r="AK424" s="274"/>
      <c r="AL424" s="274"/>
    </row>
    <row r="425" spans="1:38" s="275" customFormat="1">
      <c r="A425" s="256"/>
      <c r="B425" s="805" t="str">
        <f>PLANILHA_SINTÉTICA!B60</f>
        <v>AUX1882</v>
      </c>
      <c r="C425" s="805" t="str">
        <f>PLANILHA_SINTÉTICA!C60</f>
        <v>RASGO EM ALVENARIA P/TUBULAÇÕES D=65 A 100MM (2 1/2" A 4")</v>
      </c>
      <c r="D425" s="805" t="str">
        <f>PLANILHA_SINTÉTICA!D60</f>
        <v>M</v>
      </c>
      <c r="E425" s="805">
        <f>PLANILHA_SINTÉTICA!E60</f>
        <v>5</v>
      </c>
      <c r="F425" s="332">
        <f>PLANILHA_SINTÉTICA!H60</f>
        <v>19.73</v>
      </c>
      <c r="G425" s="332">
        <f>PLANILHA_SINTÉTICA!K60</f>
        <v>98.65</v>
      </c>
      <c r="H425" s="648">
        <f t="shared" si="24"/>
        <v>1643114.3417000009</v>
      </c>
      <c r="I425" s="824">
        <f t="shared" si="25"/>
        <v>5.9846184030600704E-5</v>
      </c>
      <c r="J425" s="824">
        <f t="shared" si="26"/>
        <v>0.99679800584589684</v>
      </c>
      <c r="K425" s="649" t="str">
        <f t="shared" si="27"/>
        <v>C</v>
      </c>
      <c r="L425" s="256" t="str">
        <f>PLANILHA_SINTÉTICA!A60</f>
        <v>3.39</v>
      </c>
      <c r="M425" s="273"/>
      <c r="N425" s="273"/>
      <c r="O425" s="273"/>
      <c r="P425" s="273"/>
      <c r="Q425" s="273"/>
      <c r="R425" s="273"/>
      <c r="S425" s="273"/>
      <c r="T425" s="273"/>
      <c r="U425" s="273"/>
      <c r="V425" s="273"/>
      <c r="W425" s="273"/>
      <c r="X425" s="273"/>
      <c r="Y425" s="273"/>
      <c r="Z425" s="273"/>
      <c r="AA425" s="273"/>
      <c r="AB425" s="273"/>
      <c r="AC425" s="273"/>
      <c r="AD425" s="273"/>
      <c r="AE425" s="273"/>
      <c r="AF425" s="273"/>
      <c r="AG425" s="273"/>
      <c r="AH425" s="273"/>
      <c r="AI425" s="273"/>
      <c r="AJ425" s="273"/>
      <c r="AK425" s="274"/>
      <c r="AL425" s="274"/>
    </row>
    <row r="426" spans="1:38" s="275" customFormat="1" ht="30">
      <c r="A426" s="256"/>
      <c r="B426" s="805" t="str">
        <f>PLANILHA_SINTÉTICA!B114</f>
        <v>COMP 006</v>
      </c>
      <c r="C426" s="805" t="str">
        <f>PLANILHA_SINTÉTICA!C114</f>
        <v>PRATELEIRA EM GRANITO CINZA POLIDO, E= 3 CM, ASSENTADO COM ARGAMASSA</v>
      </c>
      <c r="D426" s="805" t="str">
        <f>PLANILHA_SINTÉTICA!D114</f>
        <v>M2</v>
      </c>
      <c r="E426" s="805">
        <f>PLANILHA_SINTÉTICA!E114</f>
        <v>0.12</v>
      </c>
      <c r="F426" s="332">
        <f>PLANILHA_SINTÉTICA!H114</f>
        <v>818.25</v>
      </c>
      <c r="G426" s="332">
        <f>PLANILHA_SINTÉTICA!K114</f>
        <v>98.19</v>
      </c>
      <c r="H426" s="648">
        <f t="shared" si="24"/>
        <v>1643212.5317000009</v>
      </c>
      <c r="I426" s="824">
        <f t="shared" si="25"/>
        <v>5.9567124277391615E-5</v>
      </c>
      <c r="J426" s="824">
        <f t="shared" si="26"/>
        <v>0.99685757297017419</v>
      </c>
      <c r="K426" s="649" t="str">
        <f t="shared" si="27"/>
        <v>C</v>
      </c>
      <c r="L426" s="256" t="str">
        <f>PLANILHA_SINTÉTICA!A114</f>
        <v>4.2.20</v>
      </c>
      <c r="M426" s="273"/>
      <c r="N426" s="273"/>
      <c r="O426" s="273"/>
      <c r="P426" s="273"/>
      <c r="Q426" s="273"/>
      <c r="R426" s="273"/>
      <c r="S426" s="273"/>
      <c r="T426" s="273"/>
      <c r="U426" s="273"/>
      <c r="V426" s="273"/>
      <c r="W426" s="273"/>
      <c r="X426" s="273"/>
      <c r="Y426" s="273"/>
      <c r="Z426" s="273"/>
      <c r="AA426" s="273"/>
      <c r="AB426" s="273"/>
      <c r="AC426" s="273"/>
      <c r="AD426" s="273"/>
      <c r="AE426" s="273"/>
      <c r="AF426" s="273"/>
      <c r="AG426" s="273"/>
      <c r="AH426" s="273"/>
      <c r="AI426" s="273"/>
      <c r="AJ426" s="273"/>
      <c r="AK426" s="274"/>
      <c r="AL426" s="274"/>
    </row>
    <row r="427" spans="1:38" s="275" customFormat="1" ht="30">
      <c r="A427" s="256"/>
      <c r="B427" s="805">
        <f>PLANILHA_SINTÉTICA!B415</f>
        <v>91885</v>
      </c>
      <c r="C427" s="805" t="str">
        <f>PLANILHA_SINTÉTICA!C415</f>
        <v>LUVA PARA ELETRODUTO, PVC, ROSCÁVEL, DN 32 MM (1"), PARA CIRCUITOS TERMINAIS, INSTALADA EM PAREDE - FORNECIMENTO E INSTALAÇÃO. AF_12/2015</v>
      </c>
      <c r="D427" s="805" t="str">
        <f>PLANILHA_SINTÉTICA!D415</f>
        <v>UN</v>
      </c>
      <c r="E427" s="805">
        <f>PLANILHA_SINTÉTICA!E415</f>
        <v>8</v>
      </c>
      <c r="F427" s="332">
        <f>PLANILHA_SINTÉTICA!H415</f>
        <v>12.190000000000001</v>
      </c>
      <c r="G427" s="332">
        <f>PLANILHA_SINTÉTICA!K415</f>
        <v>97.52000000000001</v>
      </c>
      <c r="H427" s="648">
        <f t="shared" si="24"/>
        <v>1643310.0517000009</v>
      </c>
      <c r="I427" s="824">
        <f t="shared" si="25"/>
        <v>5.9160667680326218E-5</v>
      </c>
      <c r="J427" s="824">
        <f t="shared" si="26"/>
        <v>0.99691673363785449</v>
      </c>
      <c r="K427" s="649" t="str">
        <f t="shared" si="27"/>
        <v>C</v>
      </c>
      <c r="L427" s="256" t="str">
        <f>PLANILHA_SINTÉTICA!A415</f>
        <v>9.5.7</v>
      </c>
      <c r="M427" s="273"/>
      <c r="N427" s="273"/>
      <c r="O427" s="273"/>
      <c r="P427" s="273"/>
      <c r="Q427" s="273"/>
      <c r="R427" s="273"/>
      <c r="S427" s="273"/>
      <c r="T427" s="273"/>
      <c r="U427" s="273"/>
      <c r="V427" s="273"/>
      <c r="W427" s="273"/>
      <c r="X427" s="273"/>
      <c r="Y427" s="273"/>
      <c r="Z427" s="273"/>
      <c r="AA427" s="273"/>
      <c r="AB427" s="273"/>
      <c r="AC427" s="273"/>
      <c r="AD427" s="273"/>
      <c r="AE427" s="273"/>
      <c r="AF427" s="273"/>
      <c r="AG427" s="273"/>
      <c r="AH427" s="273"/>
      <c r="AI427" s="273"/>
      <c r="AJ427" s="273"/>
      <c r="AK427" s="274"/>
      <c r="AL427" s="274"/>
    </row>
    <row r="428" spans="1:38" s="275" customFormat="1" ht="30">
      <c r="A428" s="256"/>
      <c r="B428" s="805">
        <f>PLANILHA_SINTÉTICA!B521</f>
        <v>102513</v>
      </c>
      <c r="C428" s="805" t="str">
        <f>PLANILHA_SINTÉTICA!C521</f>
        <v>PINTURA DE SÍMBOLOS E TEXTOS COM TINTA ACRÍLICA, DEMARCAÇÃO COM FITA ADESIVA E APLICAÇÃO COM ROLO. AF_05/2021</v>
      </c>
      <c r="D428" s="805" t="str">
        <f>PLANILHA_SINTÉTICA!D521</f>
        <v>M2</v>
      </c>
      <c r="E428" s="805">
        <f>PLANILHA_SINTÉTICA!E521</f>
        <v>2</v>
      </c>
      <c r="F428" s="332">
        <f>PLANILHA_SINTÉTICA!H521</f>
        <v>47.760000000000005</v>
      </c>
      <c r="G428" s="332">
        <f>PLANILHA_SINTÉTICA!K521</f>
        <v>95.52000000000001</v>
      </c>
      <c r="H428" s="648">
        <f t="shared" si="24"/>
        <v>1643405.5717000009</v>
      </c>
      <c r="I428" s="824">
        <f t="shared" si="25"/>
        <v>5.7947364405504103E-5</v>
      </c>
      <c r="J428" s="824">
        <f t="shared" si="26"/>
        <v>0.99697468100225994</v>
      </c>
      <c r="K428" s="649" t="str">
        <f t="shared" si="27"/>
        <v>C</v>
      </c>
      <c r="L428" s="256" t="str">
        <f>PLANILHA_SINTÉTICA!A521</f>
        <v>12.6</v>
      </c>
      <c r="M428" s="273"/>
      <c r="N428" s="273"/>
      <c r="O428" s="273"/>
      <c r="P428" s="273"/>
      <c r="Q428" s="273"/>
      <c r="R428" s="273"/>
      <c r="S428" s="273"/>
      <c r="T428" s="273"/>
      <c r="U428" s="273"/>
      <c r="V428" s="273"/>
      <c r="W428" s="273"/>
      <c r="X428" s="273"/>
      <c r="Y428" s="273"/>
      <c r="Z428" s="273"/>
      <c r="AA428" s="273"/>
      <c r="AB428" s="273"/>
      <c r="AC428" s="273"/>
      <c r="AD428" s="273"/>
      <c r="AE428" s="273"/>
      <c r="AF428" s="273"/>
      <c r="AG428" s="273"/>
      <c r="AH428" s="273"/>
      <c r="AI428" s="273"/>
      <c r="AJ428" s="273"/>
      <c r="AK428" s="274"/>
      <c r="AL428" s="274"/>
    </row>
    <row r="429" spans="1:38" s="275" customFormat="1" ht="30">
      <c r="A429" s="256"/>
      <c r="B429" s="805">
        <f>PLANILHA_SINTÉTICA!B419</f>
        <v>93653</v>
      </c>
      <c r="C429" s="805" t="str">
        <f>PLANILHA_SINTÉTICA!C419</f>
        <v>DISJUNTOR MONOPOLAR TIPO DIN, CORRENTE NOMINAL DE 10A - FORNECIMENTO E INSTALAÇÃO. AF_10/2020</v>
      </c>
      <c r="D429" s="805" t="str">
        <f>PLANILHA_SINTÉTICA!D419</f>
        <v>UN</v>
      </c>
      <c r="E429" s="805">
        <f>PLANILHA_SINTÉTICA!E419</f>
        <v>8</v>
      </c>
      <c r="F429" s="332">
        <f>PLANILHA_SINTÉTICA!H419</f>
        <v>11.94</v>
      </c>
      <c r="G429" s="332">
        <f>PLANILHA_SINTÉTICA!K419</f>
        <v>95.52</v>
      </c>
      <c r="H429" s="648">
        <f t="shared" si="24"/>
        <v>1643501.0917000009</v>
      </c>
      <c r="I429" s="824">
        <f t="shared" si="25"/>
        <v>5.7947364405504096E-5</v>
      </c>
      <c r="J429" s="824">
        <f t="shared" si="26"/>
        <v>0.9970326283666654</v>
      </c>
      <c r="K429" s="649" t="str">
        <f t="shared" si="27"/>
        <v>C</v>
      </c>
      <c r="L429" s="256" t="str">
        <f>PLANILHA_SINTÉTICA!A419</f>
        <v>9.5.11</v>
      </c>
      <c r="M429" s="273"/>
      <c r="N429" s="273"/>
      <c r="O429" s="273"/>
      <c r="P429" s="273"/>
      <c r="Q429" s="273"/>
      <c r="R429" s="273"/>
      <c r="S429" s="273"/>
      <c r="T429" s="273"/>
      <c r="U429" s="273"/>
      <c r="V429" s="273"/>
      <c r="W429" s="273"/>
      <c r="X429" s="273"/>
      <c r="Y429" s="273"/>
      <c r="Z429" s="273"/>
      <c r="AA429" s="273"/>
      <c r="AB429" s="273"/>
      <c r="AC429" s="273"/>
      <c r="AD429" s="273"/>
      <c r="AE429" s="273"/>
      <c r="AF429" s="273"/>
      <c r="AG429" s="273"/>
      <c r="AH429" s="273"/>
      <c r="AI429" s="273"/>
      <c r="AJ429" s="273"/>
      <c r="AK429" s="274"/>
      <c r="AL429" s="274"/>
    </row>
    <row r="430" spans="1:38" s="275" customFormat="1" ht="45">
      <c r="A430" s="256"/>
      <c r="B430" s="805" t="str">
        <f>PLANILHA_SINTÉTICA!B398</f>
        <v>COMP 099</v>
      </c>
      <c r="C430" s="805" t="str">
        <f>PLANILHA_SINTÉTICA!C398</f>
        <v xml:space="preserve">LUMINARIA DE TETO PLAFON/PLAFONIER EM PLASTICO COM BASE E27, POTENCIA MAXIMA 60 W (INCLUI LAMPADA LED 10W BIVOLT BRANCA) - FORNECIMENTO E INSTALÇÃO. </v>
      </c>
      <c r="D430" s="805" t="str">
        <f>PLANILHA_SINTÉTICA!D398</f>
        <v xml:space="preserve">UN </v>
      </c>
      <c r="E430" s="805">
        <f>PLANILHA_SINTÉTICA!E398</f>
        <v>4</v>
      </c>
      <c r="F430" s="332">
        <f>PLANILHA_SINTÉTICA!H398</f>
        <v>23.61</v>
      </c>
      <c r="G430" s="332">
        <f>PLANILHA_SINTÉTICA!K398</f>
        <v>94.44</v>
      </c>
      <c r="H430" s="648">
        <f t="shared" si="24"/>
        <v>1643595.5317000009</v>
      </c>
      <c r="I430" s="824">
        <f t="shared" si="25"/>
        <v>5.7292180637100153E-5</v>
      </c>
      <c r="J430" s="824">
        <f t="shared" si="26"/>
        <v>0.9970899205473025</v>
      </c>
      <c r="K430" s="649" t="str">
        <f t="shared" si="27"/>
        <v>C</v>
      </c>
      <c r="L430" s="256" t="str">
        <f>PLANILHA_SINTÉTICA!A398</f>
        <v>9.4.28</v>
      </c>
      <c r="M430" s="273"/>
      <c r="N430" s="273"/>
      <c r="O430" s="273"/>
      <c r="P430" s="273"/>
      <c r="Q430" s="273"/>
      <c r="R430" s="273"/>
      <c r="S430" s="273"/>
      <c r="T430" s="273"/>
      <c r="U430" s="273"/>
      <c r="V430" s="273"/>
      <c r="W430" s="273"/>
      <c r="X430" s="273"/>
      <c r="Y430" s="273"/>
      <c r="Z430" s="273"/>
      <c r="AA430" s="273"/>
      <c r="AB430" s="273"/>
      <c r="AC430" s="273"/>
      <c r="AD430" s="273"/>
      <c r="AE430" s="273"/>
      <c r="AF430" s="273"/>
      <c r="AG430" s="273"/>
      <c r="AH430" s="273"/>
      <c r="AI430" s="273"/>
      <c r="AJ430" s="273"/>
      <c r="AK430" s="274"/>
      <c r="AL430" s="274"/>
    </row>
    <row r="431" spans="1:38" s="275" customFormat="1" ht="30">
      <c r="A431" s="256"/>
      <c r="B431" s="805">
        <f>PLANILHA_SINTÉTICA!B266</f>
        <v>89866</v>
      </c>
      <c r="C431" s="805" t="str">
        <f>PLANILHA_SINTÉTICA!C266</f>
        <v>JOELHO 90 GRAUS, PVC, SOLDÁVEL, DN 25MM, INSTALADO EM DRENO DE AR-CONDICIONADO - FORNECIMENTO E INSTALAÇÃO. AF_08/2022</v>
      </c>
      <c r="D431" s="805" t="str">
        <f>PLANILHA_SINTÉTICA!D266</f>
        <v>UN</v>
      </c>
      <c r="E431" s="805">
        <f>PLANILHA_SINTÉTICA!E266</f>
        <v>12</v>
      </c>
      <c r="F431" s="332">
        <f>PLANILHA_SINTÉTICA!H266</f>
        <v>7.7899999999999991</v>
      </c>
      <c r="G431" s="332">
        <f>PLANILHA_SINTÉTICA!K266</f>
        <v>93.47999999999999</v>
      </c>
      <c r="H431" s="648">
        <f t="shared" si="24"/>
        <v>1643689.0117000008</v>
      </c>
      <c r="I431" s="824">
        <f t="shared" si="25"/>
        <v>5.6709795065185538E-5</v>
      </c>
      <c r="J431" s="824">
        <f t="shared" si="26"/>
        <v>0.99714663034236772</v>
      </c>
      <c r="K431" s="649" t="str">
        <f t="shared" si="27"/>
        <v>C</v>
      </c>
      <c r="L431" s="256" t="str">
        <f>PLANILHA_SINTÉTICA!A266</f>
        <v>8.2.14</v>
      </c>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4"/>
      <c r="AL431" s="274"/>
    </row>
    <row r="432" spans="1:38" s="275" customFormat="1" ht="30">
      <c r="A432" s="256"/>
      <c r="B432" s="805">
        <f>PLANILHA_SINTÉTICA!B285</f>
        <v>91924</v>
      </c>
      <c r="C432" s="805" t="str">
        <f>PLANILHA_SINTÉTICA!C285</f>
        <v>CABO DE COBRE FLEXÍVEL ISOLADO, 1,5 MM², ANTI-CHAMA 450/750 V, PARA CIRCUITOS TERMINAIS - FORNECIMENTO E INSTALAÇÃO. AF_12/2015</v>
      </c>
      <c r="D432" s="805" t="str">
        <f>PLANILHA_SINTÉTICA!D285</f>
        <v>M</v>
      </c>
      <c r="E432" s="805">
        <f>PLANILHA_SINTÉTICA!E285</f>
        <v>31.05</v>
      </c>
      <c r="F432" s="332">
        <f>PLANILHA_SINTÉTICA!H285</f>
        <v>2.96</v>
      </c>
      <c r="G432" s="332">
        <f>PLANILHA_SINTÉTICA!K285</f>
        <v>91.908000000000001</v>
      </c>
      <c r="H432" s="648">
        <f t="shared" si="24"/>
        <v>1643780.9197000009</v>
      </c>
      <c r="I432" s="824">
        <f t="shared" si="25"/>
        <v>5.5756138691175365E-5</v>
      </c>
      <c r="J432" s="824">
        <f t="shared" si="26"/>
        <v>0.99720238648105886</v>
      </c>
      <c r="K432" s="649" t="str">
        <f t="shared" si="27"/>
        <v>C</v>
      </c>
      <c r="L432" s="256" t="str">
        <f>PLANILHA_SINTÉTICA!A285</f>
        <v>9.1.11</v>
      </c>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4"/>
      <c r="AL432" s="274"/>
    </row>
    <row r="433" spans="1:38" s="275" customFormat="1">
      <c r="A433" s="256"/>
      <c r="B433" s="805">
        <f>PLANILHA_SINTÉTICA!B121</f>
        <v>100849</v>
      </c>
      <c r="C433" s="805" t="str">
        <f>PLANILHA_SINTÉTICA!C121</f>
        <v>ASSENTO SANITÁRIO CONVENCIONAL - FORNECIMENTO E INSTALACAO. AF_01/2020</v>
      </c>
      <c r="D433" s="805" t="str">
        <f>PLANILHA_SINTÉTICA!D121</f>
        <v>UN</v>
      </c>
      <c r="E433" s="805">
        <f>PLANILHA_SINTÉTICA!E121</f>
        <v>2</v>
      </c>
      <c r="F433" s="332">
        <f>PLANILHA_SINTÉTICA!H121</f>
        <v>44.35</v>
      </c>
      <c r="G433" s="332">
        <f>PLANILHA_SINTÉTICA!K121</f>
        <v>88.7</v>
      </c>
      <c r="H433" s="648">
        <f t="shared" si="24"/>
        <v>1643869.6197000009</v>
      </c>
      <c r="I433" s="824">
        <f t="shared" si="25"/>
        <v>5.3810000238360697E-5</v>
      </c>
      <c r="J433" s="824">
        <f t="shared" si="26"/>
        <v>0.99725619648129726</v>
      </c>
      <c r="K433" s="649" t="str">
        <f t="shared" si="27"/>
        <v>C</v>
      </c>
      <c r="L433" s="256" t="str">
        <f>PLANILHA_SINTÉTICA!A121</f>
        <v>4.2.27</v>
      </c>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4"/>
      <c r="AL433" s="274"/>
    </row>
    <row r="434" spans="1:38" s="275" customFormat="1">
      <c r="A434" s="256"/>
      <c r="B434" s="805">
        <f>PLANILHA_SINTÉTICA!B161</f>
        <v>97644</v>
      </c>
      <c r="C434" s="805" t="str">
        <f>PLANILHA_SINTÉTICA!C161</f>
        <v>REMOÇÃO DE PORTAS, DE FORMA MANUAL, SEM REAPROVEITAMENTO. AF_12/2017</v>
      </c>
      <c r="D434" s="805" t="str">
        <f>PLANILHA_SINTÉTICA!D161</f>
        <v>M2</v>
      </c>
      <c r="E434" s="805">
        <f>PLANILHA_SINTÉTICA!E161</f>
        <v>9</v>
      </c>
      <c r="F434" s="332">
        <f>PLANILHA_SINTÉTICA!H161</f>
        <v>9.69</v>
      </c>
      <c r="G434" s="332">
        <f>PLANILHA_SINTÉTICA!K161</f>
        <v>87.21</v>
      </c>
      <c r="H434" s="648">
        <f t="shared" si="24"/>
        <v>1643956.8297000008</v>
      </c>
      <c r="I434" s="824">
        <f t="shared" si="25"/>
        <v>5.2906089298618214E-5</v>
      </c>
      <c r="J434" s="824">
        <f t="shared" si="26"/>
        <v>0.99730910257059591</v>
      </c>
      <c r="K434" s="649" t="str">
        <f t="shared" si="27"/>
        <v>C</v>
      </c>
      <c r="L434" s="256" t="str">
        <f>PLANILHA_SINTÉTICA!A161</f>
        <v>6.1.17</v>
      </c>
      <c r="M434" s="273"/>
      <c r="N434" s="273"/>
      <c r="O434" s="273"/>
      <c r="P434" s="273"/>
      <c r="Q434" s="273"/>
      <c r="R434" s="273"/>
      <c r="S434" s="273"/>
      <c r="T434" s="273"/>
      <c r="U434" s="273"/>
      <c r="V434" s="273"/>
      <c r="W434" s="273"/>
      <c r="X434" s="273"/>
      <c r="Y434" s="273"/>
      <c r="Z434" s="273"/>
      <c r="AA434" s="273"/>
      <c r="AB434" s="273"/>
      <c r="AC434" s="273"/>
      <c r="AD434" s="273"/>
      <c r="AE434" s="273"/>
      <c r="AF434" s="273"/>
      <c r="AG434" s="273"/>
      <c r="AH434" s="273"/>
      <c r="AI434" s="273"/>
      <c r="AJ434" s="273"/>
      <c r="AK434" s="274"/>
      <c r="AL434" s="274"/>
    </row>
    <row r="435" spans="1:38" s="275" customFormat="1" ht="30">
      <c r="A435" s="256"/>
      <c r="B435" s="805">
        <f>PLANILHA_SINTÉTICA!B185</f>
        <v>89709</v>
      </c>
      <c r="C435" s="805" t="str">
        <f>PLANILHA_SINTÉTICA!C185</f>
        <v>RALO SIFONADO, PVC, DN 100 X 40 MM, JUNTA SOLDÁVEL, FORNECIDO E INSTALADO EM RAMAL DE DESCARGA OU EM RAMAL DE ESGOTO SANITÁRIO. AF_08/2022</v>
      </c>
      <c r="D435" s="805" t="str">
        <f>PLANILHA_SINTÉTICA!D185</f>
        <v>UN</v>
      </c>
      <c r="E435" s="805">
        <f>PLANILHA_SINTÉTICA!E185</f>
        <v>4</v>
      </c>
      <c r="F435" s="332">
        <f>PLANILHA_SINTÉTICA!H185</f>
        <v>21.61</v>
      </c>
      <c r="G435" s="332">
        <f>PLANILHA_SINTÉTICA!K185</f>
        <v>86.44</v>
      </c>
      <c r="H435" s="648">
        <f t="shared" si="24"/>
        <v>1644043.2697000008</v>
      </c>
      <c r="I435" s="824">
        <f t="shared" si="25"/>
        <v>5.2438967537811705E-5</v>
      </c>
      <c r="J435" s="824">
        <f t="shared" si="26"/>
        <v>0.99736154153813372</v>
      </c>
      <c r="K435" s="649" t="str">
        <f t="shared" si="27"/>
        <v>C</v>
      </c>
      <c r="L435" s="256" t="str">
        <f>PLANILHA_SINTÉTICA!A185</f>
        <v>6.2.15</v>
      </c>
      <c r="M435" s="273"/>
      <c r="N435" s="273"/>
      <c r="O435" s="273"/>
      <c r="P435" s="273"/>
      <c r="Q435" s="273"/>
      <c r="R435" s="273"/>
      <c r="S435" s="273"/>
      <c r="T435" s="273"/>
      <c r="U435" s="273"/>
      <c r="V435" s="273"/>
      <c r="W435" s="273"/>
      <c r="X435" s="273"/>
      <c r="Y435" s="273"/>
      <c r="Z435" s="273"/>
      <c r="AA435" s="273"/>
      <c r="AB435" s="273"/>
      <c r="AC435" s="273"/>
      <c r="AD435" s="273"/>
      <c r="AE435" s="273"/>
      <c r="AF435" s="273"/>
      <c r="AG435" s="273"/>
      <c r="AH435" s="273"/>
      <c r="AI435" s="273"/>
      <c r="AJ435" s="273"/>
      <c r="AK435" s="274"/>
      <c r="AL435" s="274"/>
    </row>
    <row r="436" spans="1:38" s="275" customFormat="1" ht="30">
      <c r="A436" s="256"/>
      <c r="B436" s="805">
        <f>PLANILHA_SINTÉTICA!B138</f>
        <v>94797</v>
      </c>
      <c r="C436" s="805" t="str">
        <f>PLANILHA_SINTÉTICA!C138</f>
        <v>TORNEIRA DE BOIA PARA CAIXA D'ÁGUA, ROSCÁVEL, 1" - FORNECIMENTO E INSTALAÇÃO. AF_08/2021</v>
      </c>
      <c r="D436" s="805" t="str">
        <f>PLANILHA_SINTÉTICA!D138</f>
        <v>UN</v>
      </c>
      <c r="E436" s="805">
        <f>PLANILHA_SINTÉTICA!E138</f>
        <v>1</v>
      </c>
      <c r="F436" s="332">
        <f>PLANILHA_SINTÉTICA!H138</f>
        <v>85.11</v>
      </c>
      <c r="G436" s="332">
        <f>PLANILHA_SINTÉTICA!K138</f>
        <v>85.11</v>
      </c>
      <c r="H436" s="648">
        <f t="shared" si="24"/>
        <v>1644128.3797000009</v>
      </c>
      <c r="I436" s="824">
        <f t="shared" si="25"/>
        <v>5.1632120860054999E-5</v>
      </c>
      <c r="J436" s="824">
        <f t="shared" si="26"/>
        <v>0.99741317365899373</v>
      </c>
      <c r="K436" s="649" t="str">
        <f t="shared" si="27"/>
        <v>C</v>
      </c>
      <c r="L436" s="256" t="str">
        <f>PLANILHA_SINTÉTICA!A138</f>
        <v>5.15</v>
      </c>
      <c r="M436" s="273"/>
      <c r="N436" s="273"/>
      <c r="O436" s="273"/>
      <c r="P436" s="273"/>
      <c r="Q436" s="273"/>
      <c r="R436" s="273"/>
      <c r="S436" s="273"/>
      <c r="T436" s="273"/>
      <c r="U436" s="273"/>
      <c r="V436" s="273"/>
      <c r="W436" s="273"/>
      <c r="X436" s="273"/>
      <c r="Y436" s="273"/>
      <c r="Z436" s="273"/>
      <c r="AA436" s="273"/>
      <c r="AB436" s="273"/>
      <c r="AC436" s="273"/>
      <c r="AD436" s="273"/>
      <c r="AE436" s="273"/>
      <c r="AF436" s="273"/>
      <c r="AG436" s="273"/>
      <c r="AH436" s="273"/>
      <c r="AI436" s="273"/>
      <c r="AJ436" s="273"/>
      <c r="AK436" s="274"/>
      <c r="AL436" s="274"/>
    </row>
    <row r="437" spans="1:38" s="275" customFormat="1" ht="45">
      <c r="A437" s="256"/>
      <c r="B437" s="805">
        <f>PLANILHA_SINTÉTICA!B321</f>
        <v>101820</v>
      </c>
      <c r="C437" s="805" t="str">
        <f>PLANILHA_SINTÉTICA!C321</f>
        <v>RECOMPOSIÇÃO DE PAVIMENTO EM PISO INTERTRAVADO SEXTAVADO, COM REAPROVEITAMENTO DOS BLOCOS SEXTAVADO, PARA O FECHAMENTO DE VALAS - INCLUSO RETIRADA E COLOCAÇÃO DO MATERIAL. AF_12/2020</v>
      </c>
      <c r="D437" s="805" t="str">
        <f>PLANILHA_SINTÉTICA!D321</f>
        <v>M2</v>
      </c>
      <c r="E437" s="805">
        <f>PLANILHA_SINTÉTICA!E321</f>
        <v>2</v>
      </c>
      <c r="F437" s="332">
        <f>PLANILHA_SINTÉTICA!H321</f>
        <v>41.45</v>
      </c>
      <c r="G437" s="332">
        <f>PLANILHA_SINTÉTICA!K321</f>
        <v>82.9</v>
      </c>
      <c r="H437" s="648">
        <f t="shared" si="24"/>
        <v>1644211.2797000008</v>
      </c>
      <c r="I437" s="824">
        <f t="shared" si="25"/>
        <v>5.029142074137657E-5</v>
      </c>
      <c r="J437" s="824">
        <f t="shared" si="26"/>
        <v>0.99746346507973516</v>
      </c>
      <c r="K437" s="649" t="str">
        <f t="shared" si="27"/>
        <v>C</v>
      </c>
      <c r="L437" s="256" t="str">
        <f>PLANILHA_SINTÉTICA!A321</f>
        <v>9.1.47</v>
      </c>
      <c r="M437" s="273"/>
      <c r="N437" s="273"/>
      <c r="O437" s="273"/>
      <c r="P437" s="273"/>
      <c r="Q437" s="273"/>
      <c r="R437" s="273"/>
      <c r="S437" s="273"/>
      <c r="T437" s="273"/>
      <c r="U437" s="273"/>
      <c r="V437" s="273"/>
      <c r="W437" s="273"/>
      <c r="X437" s="273"/>
      <c r="Y437" s="273"/>
      <c r="Z437" s="273"/>
      <c r="AA437" s="273"/>
      <c r="AB437" s="273"/>
      <c r="AC437" s="273"/>
      <c r="AD437" s="273"/>
      <c r="AE437" s="273"/>
      <c r="AF437" s="273"/>
      <c r="AG437" s="273"/>
      <c r="AH437" s="273"/>
      <c r="AI437" s="273"/>
      <c r="AJ437" s="273"/>
      <c r="AK437" s="274"/>
      <c r="AL437" s="274"/>
    </row>
    <row r="438" spans="1:38" s="275" customFormat="1" ht="45">
      <c r="A438" s="256"/>
      <c r="B438" s="805">
        <f>PLANILHA_SINTÉTICA!B378</f>
        <v>91917</v>
      </c>
      <c r="C438" s="805" t="str">
        <f>PLANILHA_SINTÉTICA!C378</f>
        <v>CURVA 90 GRAUS PARA ELETRODUTO, PVC, ROSCÁVEL, DN 32 MM (1"), PARA CIRCUITOS TERMINAIS, INSTALADA EM PAREDE - FORNECIMENTO E INSTALAÇÃO. AF_12/2015</v>
      </c>
      <c r="D438" s="805" t="str">
        <f>PLANILHA_SINTÉTICA!D378</f>
        <v>UN</v>
      </c>
      <c r="E438" s="805">
        <f>PLANILHA_SINTÉTICA!E378</f>
        <v>4</v>
      </c>
      <c r="F438" s="332">
        <f>PLANILHA_SINTÉTICA!H378</f>
        <v>20.7</v>
      </c>
      <c r="G438" s="332">
        <f>PLANILHA_SINTÉTICA!K378</f>
        <v>82.8</v>
      </c>
      <c r="H438" s="648">
        <f t="shared" si="24"/>
        <v>1644294.0797000008</v>
      </c>
      <c r="I438" s="824">
        <f t="shared" si="25"/>
        <v>5.0230755577635457E-5</v>
      </c>
      <c r="J438" s="824">
        <f t="shared" si="26"/>
        <v>0.9975136958353128</v>
      </c>
      <c r="K438" s="649" t="str">
        <f t="shared" si="27"/>
        <v>C</v>
      </c>
      <c r="L438" s="256" t="str">
        <f>PLANILHA_SINTÉTICA!A378</f>
        <v>9.4.8</v>
      </c>
      <c r="M438" s="273"/>
      <c r="N438" s="273"/>
      <c r="O438" s="273"/>
      <c r="P438" s="273"/>
      <c r="Q438" s="273"/>
      <c r="R438" s="273"/>
      <c r="S438" s="273"/>
      <c r="T438" s="273"/>
      <c r="U438" s="273"/>
      <c r="V438" s="273"/>
      <c r="W438" s="273"/>
      <c r="X438" s="273"/>
      <c r="Y438" s="273"/>
      <c r="Z438" s="273"/>
      <c r="AA438" s="273"/>
      <c r="AB438" s="273"/>
      <c r="AC438" s="273"/>
      <c r="AD438" s="273"/>
      <c r="AE438" s="273"/>
      <c r="AF438" s="273"/>
      <c r="AG438" s="273"/>
      <c r="AH438" s="273"/>
      <c r="AI438" s="273"/>
      <c r="AJ438" s="273"/>
      <c r="AK438" s="274"/>
      <c r="AL438" s="274"/>
    </row>
    <row r="439" spans="1:38" s="275" customFormat="1" ht="30">
      <c r="A439" s="256"/>
      <c r="B439" s="805" t="str">
        <f>PLANILHA_SINTÉTICA!B160</f>
        <v>COMP 045</v>
      </c>
      <c r="C439" s="805" t="str">
        <f>PLANILHA_SINTÉTICA!C160</f>
        <v>DESLOCAMENTO DE ACESSÓRIOS, MÓVEIS, EQUIPAMENTOS E OUTROS COM PROTEÇÃO POR FITA CREPE E LONA PLÁSTICA. ÁREA INTERNA</v>
      </c>
      <c r="D439" s="805" t="str">
        <f>PLANILHA_SINTÉTICA!D160</f>
        <v>M2</v>
      </c>
      <c r="E439" s="805">
        <f>PLANILHA_SINTÉTICA!E160</f>
        <v>25</v>
      </c>
      <c r="F439" s="332">
        <f>PLANILHA_SINTÉTICA!H160</f>
        <v>3.3</v>
      </c>
      <c r="G439" s="332">
        <f>PLANILHA_SINTÉTICA!K160</f>
        <v>82.5</v>
      </c>
      <c r="H439" s="648">
        <f t="shared" si="24"/>
        <v>1644376.5797000008</v>
      </c>
      <c r="I439" s="824">
        <f t="shared" si="25"/>
        <v>5.0048760086412145E-5</v>
      </c>
      <c r="J439" s="824">
        <f t="shared" si="26"/>
        <v>0.9975637445953992</v>
      </c>
      <c r="K439" s="649" t="str">
        <f t="shared" si="27"/>
        <v>C</v>
      </c>
      <c r="L439" s="256" t="str">
        <f>PLANILHA_SINTÉTICA!A160</f>
        <v>6.1.16</v>
      </c>
      <c r="M439" s="273"/>
      <c r="N439" s="273"/>
      <c r="O439" s="273"/>
      <c r="P439" s="273"/>
      <c r="Q439" s="273"/>
      <c r="R439" s="273"/>
      <c r="S439" s="273"/>
      <c r="T439" s="273"/>
      <c r="U439" s="273"/>
      <c r="V439" s="273"/>
      <c r="W439" s="273"/>
      <c r="X439" s="273"/>
      <c r="Y439" s="273"/>
      <c r="Z439" s="273"/>
      <c r="AA439" s="273"/>
      <c r="AB439" s="273"/>
      <c r="AC439" s="273"/>
      <c r="AD439" s="273"/>
      <c r="AE439" s="273"/>
      <c r="AF439" s="273"/>
      <c r="AG439" s="273"/>
      <c r="AH439" s="273"/>
      <c r="AI439" s="273"/>
      <c r="AJ439" s="273"/>
      <c r="AK439" s="274"/>
      <c r="AL439" s="274"/>
    </row>
    <row r="440" spans="1:38" s="275" customFormat="1" ht="30">
      <c r="A440" s="256"/>
      <c r="B440" s="805">
        <f>PLANILHA_SINTÉTICA!B282</f>
        <v>91884</v>
      </c>
      <c r="C440" s="805" t="str">
        <f>PLANILHA_SINTÉTICA!C282</f>
        <v>LUVA PARA ELETRODUTO, PVC, ROSCÁVEL, DN 25 MM (3/4"), PARA CIRCUITOS TERMINAIS, INSTALADA EM PAREDE - FORNECIMENTO E INSTALAÇÃO. AF_12/2015</v>
      </c>
      <c r="D440" s="805" t="str">
        <f>PLANILHA_SINTÉTICA!D282</f>
        <v>UN</v>
      </c>
      <c r="E440" s="805">
        <f>PLANILHA_SINTÉTICA!E282</f>
        <v>8</v>
      </c>
      <c r="F440" s="332">
        <f>PLANILHA_SINTÉTICA!H282</f>
        <v>10.27</v>
      </c>
      <c r="G440" s="332">
        <f>PLANILHA_SINTÉTICA!K282</f>
        <v>82.16</v>
      </c>
      <c r="H440" s="648">
        <f t="shared" si="24"/>
        <v>1644458.7397000007</v>
      </c>
      <c r="I440" s="824">
        <f t="shared" si="25"/>
        <v>4.9842498529692383E-5</v>
      </c>
      <c r="J440" s="824">
        <f t="shared" si="26"/>
        <v>0.99761358709392889</v>
      </c>
      <c r="K440" s="649" t="str">
        <f t="shared" si="27"/>
        <v>C</v>
      </c>
      <c r="L440" s="256" t="str">
        <f>PLANILHA_SINTÉTICA!A282</f>
        <v>9.1.8</v>
      </c>
      <c r="M440" s="273"/>
      <c r="N440" s="273"/>
      <c r="O440" s="273"/>
      <c r="P440" s="273"/>
      <c r="Q440" s="273"/>
      <c r="R440" s="273"/>
      <c r="S440" s="273"/>
      <c r="T440" s="273"/>
      <c r="U440" s="273"/>
      <c r="V440" s="273"/>
      <c r="W440" s="273"/>
      <c r="X440" s="273"/>
      <c r="Y440" s="273"/>
      <c r="Z440" s="273"/>
      <c r="AA440" s="273"/>
      <c r="AB440" s="273"/>
      <c r="AC440" s="273"/>
      <c r="AD440" s="273"/>
      <c r="AE440" s="273"/>
      <c r="AF440" s="273"/>
      <c r="AG440" s="273"/>
      <c r="AH440" s="273"/>
      <c r="AI440" s="273"/>
      <c r="AJ440" s="273"/>
      <c r="AK440" s="274"/>
      <c r="AL440" s="274"/>
    </row>
    <row r="441" spans="1:38" s="275" customFormat="1">
      <c r="A441" s="256"/>
      <c r="B441" s="805">
        <f>PLANILHA_SINTÉTICA!B548</f>
        <v>102498</v>
      </c>
      <c r="C441" s="805" t="str">
        <f>PLANILHA_SINTÉTICA!C548</f>
        <v>PINTURA DE MEIO-FIO COM TINTA BRANCA A BASE DE CAL (CAIAÇÃO). AF_05/2021</v>
      </c>
      <c r="D441" s="805" t="str">
        <f>PLANILHA_SINTÉTICA!D548</f>
        <v>M</v>
      </c>
      <c r="E441" s="805">
        <f>PLANILHA_SINTÉTICA!E548</f>
        <v>50.5</v>
      </c>
      <c r="F441" s="332">
        <f>PLANILHA_SINTÉTICA!H548</f>
        <v>1.6</v>
      </c>
      <c r="G441" s="332">
        <f>PLANILHA_SINTÉTICA!K548</f>
        <v>80.800000000000011</v>
      </c>
      <c r="H441" s="648">
        <f t="shared" si="24"/>
        <v>1644539.5397000008</v>
      </c>
      <c r="I441" s="824">
        <f t="shared" si="25"/>
        <v>4.9017452302813355E-5</v>
      </c>
      <c r="J441" s="824">
        <f t="shared" si="26"/>
        <v>0.99766260454623168</v>
      </c>
      <c r="K441" s="649" t="str">
        <f t="shared" si="27"/>
        <v>C</v>
      </c>
      <c r="L441" s="256" t="str">
        <f>PLANILHA_SINTÉTICA!A548</f>
        <v>14.10</v>
      </c>
      <c r="M441" s="273"/>
      <c r="N441" s="273"/>
      <c r="O441" s="273"/>
      <c r="P441" s="273"/>
      <c r="Q441" s="273"/>
      <c r="R441" s="273"/>
      <c r="S441" s="273"/>
      <c r="T441" s="273"/>
      <c r="U441" s="273"/>
      <c r="V441" s="273"/>
      <c r="W441" s="273"/>
      <c r="X441" s="273"/>
      <c r="Y441" s="273"/>
      <c r="Z441" s="273"/>
      <c r="AA441" s="273"/>
      <c r="AB441" s="273"/>
      <c r="AC441" s="273"/>
      <c r="AD441" s="273"/>
      <c r="AE441" s="273"/>
      <c r="AF441" s="273"/>
      <c r="AG441" s="273"/>
      <c r="AH441" s="273"/>
      <c r="AI441" s="273"/>
      <c r="AJ441" s="273"/>
      <c r="AK441" s="274"/>
      <c r="AL441" s="274"/>
    </row>
    <row r="442" spans="1:38" s="275" customFormat="1" ht="30">
      <c r="A442" s="256"/>
      <c r="B442" s="805">
        <f>PLANILHA_SINTÉTICA!B303</f>
        <v>97665</v>
      </c>
      <c r="C442" s="805" t="str">
        <f>PLANILHA_SINTÉTICA!C303</f>
        <v>REMOÇÃO DE LUMINÁRIAS, DE FORMA MANUAL, SEM REAPROVEITAMENTO. AF_12/2017</v>
      </c>
      <c r="D442" s="805" t="str">
        <f>PLANILHA_SINTÉTICA!D303</f>
        <v>UN</v>
      </c>
      <c r="E442" s="805">
        <f>PLANILHA_SINTÉTICA!E303</f>
        <v>60</v>
      </c>
      <c r="F442" s="332">
        <f>PLANILHA_SINTÉTICA!H303</f>
        <v>1.3399999999999999</v>
      </c>
      <c r="G442" s="332">
        <f>PLANILHA_SINTÉTICA!K303</f>
        <v>80.399999999999991</v>
      </c>
      <c r="H442" s="648">
        <f t="shared" si="24"/>
        <v>1644619.9397000007</v>
      </c>
      <c r="I442" s="824">
        <f t="shared" si="25"/>
        <v>4.8774791647848923E-5</v>
      </c>
      <c r="J442" s="824">
        <f t="shared" si="26"/>
        <v>0.99771137933787957</v>
      </c>
      <c r="K442" s="649" t="str">
        <f t="shared" si="27"/>
        <v>C</v>
      </c>
      <c r="L442" s="256" t="str">
        <f>PLANILHA_SINTÉTICA!A303</f>
        <v>9.1.29</v>
      </c>
      <c r="M442" s="273"/>
      <c r="N442" s="273"/>
      <c r="O442" s="273"/>
      <c r="P442" s="273"/>
      <c r="Q442" s="273"/>
      <c r="R442" s="273"/>
      <c r="S442" s="273"/>
      <c r="T442" s="273"/>
      <c r="U442" s="273"/>
      <c r="V442" s="273"/>
      <c r="W442" s="273"/>
      <c r="X442" s="273"/>
      <c r="Y442" s="273"/>
      <c r="Z442" s="273"/>
      <c r="AA442" s="273"/>
      <c r="AB442" s="273"/>
      <c r="AC442" s="273"/>
      <c r="AD442" s="273"/>
      <c r="AE442" s="273"/>
      <c r="AF442" s="273"/>
      <c r="AG442" s="273"/>
      <c r="AH442" s="273"/>
      <c r="AI442" s="273"/>
      <c r="AJ442" s="273"/>
      <c r="AK442" s="274"/>
      <c r="AL442" s="274"/>
    </row>
    <row r="443" spans="1:38" s="275" customFormat="1" ht="30">
      <c r="A443" s="256"/>
      <c r="B443" s="805">
        <f>PLANILHA_SINTÉTICA!B292</f>
        <v>91877</v>
      </c>
      <c r="C443" s="805" t="str">
        <f>PLANILHA_SINTÉTICA!C292</f>
        <v>LUVA PARA ELETRODUTO, PVC, ROSCÁVEL, DN 40 MM (1 1/4"), PARA CIRCUITOS TERMINAIS, INSTALADA EM FORRO - FORNECIMENTO E INSTALAÇÃO. AF_12/2015</v>
      </c>
      <c r="D443" s="805" t="str">
        <f>PLANILHA_SINTÉTICA!D292</f>
        <v>UN</v>
      </c>
      <c r="E443" s="805">
        <f>PLANILHA_SINTÉTICA!E292</f>
        <v>6</v>
      </c>
      <c r="F443" s="332">
        <f>PLANILHA_SINTÉTICA!H292</f>
        <v>13.190000000000001</v>
      </c>
      <c r="G443" s="332">
        <f>PLANILHA_SINTÉTICA!K292</f>
        <v>79.140000000000015</v>
      </c>
      <c r="H443" s="648">
        <f t="shared" si="24"/>
        <v>1644699.0797000006</v>
      </c>
      <c r="I443" s="824">
        <f t="shared" si="25"/>
        <v>4.8010410584711002E-5</v>
      </c>
      <c r="J443" s="824">
        <f t="shared" si="26"/>
        <v>0.99775938974846423</v>
      </c>
      <c r="K443" s="649" t="str">
        <f t="shared" si="27"/>
        <v>C</v>
      </c>
      <c r="L443" s="256" t="str">
        <f>PLANILHA_SINTÉTICA!A292</f>
        <v>9.1.18</v>
      </c>
      <c r="M443" s="273"/>
      <c r="N443" s="273"/>
      <c r="O443" s="273"/>
      <c r="P443" s="273"/>
      <c r="Q443" s="273"/>
      <c r="R443" s="273"/>
      <c r="S443" s="273"/>
      <c r="T443" s="273"/>
      <c r="U443" s="273"/>
      <c r="V443" s="273"/>
      <c r="W443" s="273"/>
      <c r="X443" s="273"/>
      <c r="Y443" s="273"/>
      <c r="Z443" s="273"/>
      <c r="AA443" s="273"/>
      <c r="AB443" s="273"/>
      <c r="AC443" s="273"/>
      <c r="AD443" s="273"/>
      <c r="AE443" s="273"/>
      <c r="AF443" s="273"/>
      <c r="AG443" s="273"/>
      <c r="AH443" s="273"/>
      <c r="AI443" s="273"/>
      <c r="AJ443" s="273"/>
      <c r="AK443" s="274"/>
      <c r="AL443" s="274"/>
    </row>
    <row r="444" spans="1:38" s="275" customFormat="1">
      <c r="A444" s="256"/>
      <c r="B444" s="805" t="str">
        <f>PLANILHA_SINTÉTICA!B349</f>
        <v>AUX1882</v>
      </c>
      <c r="C444" s="805" t="str">
        <f>PLANILHA_SINTÉTICA!C349</f>
        <v>RASGO EM ALVENARIA P/TUBULAÇÕES D=65 A 100MM (2 1/2" A 4")</v>
      </c>
      <c r="D444" s="805" t="str">
        <f>PLANILHA_SINTÉTICA!D349</f>
        <v>M</v>
      </c>
      <c r="E444" s="805">
        <f>PLANILHA_SINTÉTICA!E349</f>
        <v>4</v>
      </c>
      <c r="F444" s="332">
        <f>PLANILHA_SINTÉTICA!H349</f>
        <v>19.73</v>
      </c>
      <c r="G444" s="332">
        <f>PLANILHA_SINTÉTICA!K349</f>
        <v>78.92</v>
      </c>
      <c r="H444" s="648">
        <f t="shared" si="24"/>
        <v>1644777.9997000005</v>
      </c>
      <c r="I444" s="824">
        <f t="shared" si="25"/>
        <v>4.7876947224480568E-5</v>
      </c>
      <c r="J444" s="824">
        <f t="shared" si="26"/>
        <v>0.99780726669568875</v>
      </c>
      <c r="K444" s="649" t="str">
        <f t="shared" si="27"/>
        <v>C</v>
      </c>
      <c r="L444" s="256" t="str">
        <f>PLANILHA_SINTÉTICA!A349</f>
        <v>9.3.2</v>
      </c>
      <c r="M444" s="273"/>
      <c r="N444" s="273"/>
      <c r="O444" s="273"/>
      <c r="P444" s="273"/>
      <c r="Q444" s="273"/>
      <c r="R444" s="273"/>
      <c r="S444" s="273"/>
      <c r="T444" s="273"/>
      <c r="U444" s="273"/>
      <c r="V444" s="273"/>
      <c r="W444" s="273"/>
      <c r="X444" s="273"/>
      <c r="Y444" s="273"/>
      <c r="Z444" s="273"/>
      <c r="AA444" s="273"/>
      <c r="AB444" s="273"/>
      <c r="AC444" s="273"/>
      <c r="AD444" s="273"/>
      <c r="AE444" s="273"/>
      <c r="AF444" s="273"/>
      <c r="AG444" s="273"/>
      <c r="AH444" s="273"/>
      <c r="AI444" s="273"/>
      <c r="AJ444" s="273"/>
      <c r="AK444" s="274"/>
      <c r="AL444" s="274"/>
    </row>
    <row r="445" spans="1:38" s="275" customFormat="1" ht="30">
      <c r="A445" s="256"/>
      <c r="B445" s="805">
        <f>PLANILHA_SINTÉTICA!B390</f>
        <v>93669</v>
      </c>
      <c r="C445" s="805" t="str">
        <f>PLANILHA_SINTÉTICA!C390</f>
        <v>DISJUNTOR TRIPOLAR TIPO DIN, CORRENTE NOMINAL DE 20A - FORNECIMENTO E INSTALAÇÃO. AF_10/2020</v>
      </c>
      <c r="D445" s="805" t="str">
        <f>PLANILHA_SINTÉTICA!D390</f>
        <v>UN</v>
      </c>
      <c r="E445" s="805">
        <f>PLANILHA_SINTÉTICA!E390</f>
        <v>1</v>
      </c>
      <c r="F445" s="332">
        <f>PLANILHA_SINTÉTICA!H390</f>
        <v>78.63</v>
      </c>
      <c r="G445" s="332">
        <f>PLANILHA_SINTÉTICA!K390</f>
        <v>78.63</v>
      </c>
      <c r="H445" s="648">
        <f t="shared" si="24"/>
        <v>1644856.6297000004</v>
      </c>
      <c r="I445" s="824">
        <f t="shared" si="25"/>
        <v>4.7701018249631355E-5</v>
      </c>
      <c r="J445" s="824">
        <f t="shared" si="26"/>
        <v>0.99785496771393833</v>
      </c>
      <c r="K445" s="649" t="str">
        <f t="shared" si="27"/>
        <v>C</v>
      </c>
      <c r="L445" s="256" t="str">
        <f>PLANILHA_SINTÉTICA!A390</f>
        <v>9.4.20</v>
      </c>
      <c r="M445" s="273"/>
      <c r="N445" s="273"/>
      <c r="O445" s="273"/>
      <c r="P445" s="273"/>
      <c r="Q445" s="273"/>
      <c r="R445" s="273"/>
      <c r="S445" s="273"/>
      <c r="T445" s="273"/>
      <c r="U445" s="273"/>
      <c r="V445" s="273"/>
      <c r="W445" s="273"/>
      <c r="X445" s="273"/>
      <c r="Y445" s="273"/>
      <c r="Z445" s="273"/>
      <c r="AA445" s="273"/>
      <c r="AB445" s="273"/>
      <c r="AC445" s="273"/>
      <c r="AD445" s="273"/>
      <c r="AE445" s="273"/>
      <c r="AF445" s="273"/>
      <c r="AG445" s="273"/>
      <c r="AH445" s="273"/>
      <c r="AI445" s="273"/>
      <c r="AJ445" s="273"/>
      <c r="AK445" s="274"/>
      <c r="AL445" s="274"/>
    </row>
    <row r="446" spans="1:38" s="275" customFormat="1" ht="30">
      <c r="A446" s="256"/>
      <c r="B446" s="805">
        <f>PLANILHA_SINTÉTICA!B452</f>
        <v>93669</v>
      </c>
      <c r="C446" s="805" t="str">
        <f>PLANILHA_SINTÉTICA!C452</f>
        <v>DISJUNTOR TRIPOLAR TIPO DIN, CORRENTE NOMINAL DE 20A - FORNECIMENTO E INSTALAÇÃO. AF_10/2020</v>
      </c>
      <c r="D446" s="805" t="str">
        <f>PLANILHA_SINTÉTICA!D452</f>
        <v>UN</v>
      </c>
      <c r="E446" s="805">
        <f>PLANILHA_SINTÉTICA!E452</f>
        <v>1</v>
      </c>
      <c r="F446" s="332">
        <f>PLANILHA_SINTÉTICA!H452</f>
        <v>78.63</v>
      </c>
      <c r="G446" s="332">
        <f>PLANILHA_SINTÉTICA!K452</f>
        <v>78.63</v>
      </c>
      <c r="H446" s="648">
        <f t="shared" si="24"/>
        <v>1644935.2597000003</v>
      </c>
      <c r="I446" s="824">
        <f t="shared" si="25"/>
        <v>4.7701018249631355E-5</v>
      </c>
      <c r="J446" s="824">
        <f t="shared" si="26"/>
        <v>0.99790266873218791</v>
      </c>
      <c r="K446" s="649" t="str">
        <f t="shared" si="27"/>
        <v>C</v>
      </c>
      <c r="L446" s="256" t="str">
        <f>PLANILHA_SINTÉTICA!A452</f>
        <v>9.6.11</v>
      </c>
      <c r="M446" s="273"/>
      <c r="N446" s="273"/>
      <c r="O446" s="273"/>
      <c r="P446" s="273"/>
      <c r="Q446" s="273"/>
      <c r="R446" s="273"/>
      <c r="S446" s="273"/>
      <c r="T446" s="273"/>
      <c r="U446" s="273"/>
      <c r="V446" s="273"/>
      <c r="W446" s="273"/>
      <c r="X446" s="273"/>
      <c r="Y446" s="273"/>
      <c r="Z446" s="273"/>
      <c r="AA446" s="273"/>
      <c r="AB446" s="273"/>
      <c r="AC446" s="273"/>
      <c r="AD446" s="273"/>
      <c r="AE446" s="273"/>
      <c r="AF446" s="273"/>
      <c r="AG446" s="273"/>
      <c r="AH446" s="273"/>
      <c r="AI446" s="273"/>
      <c r="AJ446" s="273"/>
      <c r="AK446" s="274"/>
      <c r="AL446" s="274"/>
    </row>
    <row r="447" spans="1:38" s="275" customFormat="1" ht="30">
      <c r="A447" s="256"/>
      <c r="B447" s="805">
        <f>PLANILHA_SINTÉTICA!B420</f>
        <v>93654</v>
      </c>
      <c r="C447" s="805" t="str">
        <f>PLANILHA_SINTÉTICA!C420</f>
        <v>DISJUNTOR MONOPOLAR TIPO DIN, CORRENTE NOMINAL DE 16A - FORNECIMENTO E INSTALAÇÃO. AF_10/2020</v>
      </c>
      <c r="D447" s="805" t="str">
        <f>PLANILHA_SINTÉTICA!D420</f>
        <v>UN</v>
      </c>
      <c r="E447" s="805">
        <f>PLANILHA_SINTÉTICA!E420</f>
        <v>6</v>
      </c>
      <c r="F447" s="332">
        <f>PLANILHA_SINTÉTICA!H420</f>
        <v>12.620000000000001</v>
      </c>
      <c r="G447" s="332">
        <f>PLANILHA_SINTÉTICA!K420</f>
        <v>75.72</v>
      </c>
      <c r="H447" s="648">
        <f t="shared" si="24"/>
        <v>1645010.9797000003</v>
      </c>
      <c r="I447" s="824">
        <f t="shared" si="25"/>
        <v>4.5935661984765181E-5</v>
      </c>
      <c r="J447" s="824">
        <f t="shared" si="26"/>
        <v>0.99794860439417266</v>
      </c>
      <c r="K447" s="649" t="str">
        <f t="shared" si="27"/>
        <v>C</v>
      </c>
      <c r="L447" s="256" t="str">
        <f>PLANILHA_SINTÉTICA!A420</f>
        <v>9.5.12</v>
      </c>
      <c r="M447" s="273"/>
      <c r="N447" s="273"/>
      <c r="O447" s="273"/>
      <c r="P447" s="273"/>
      <c r="Q447" s="273"/>
      <c r="R447" s="273"/>
      <c r="S447" s="273"/>
      <c r="T447" s="273"/>
      <c r="U447" s="273"/>
      <c r="V447" s="273"/>
      <c r="W447" s="273"/>
      <c r="X447" s="273"/>
      <c r="Y447" s="273"/>
      <c r="Z447" s="273"/>
      <c r="AA447" s="273"/>
      <c r="AB447" s="273"/>
      <c r="AC447" s="273"/>
      <c r="AD447" s="273"/>
      <c r="AE447" s="273"/>
      <c r="AF447" s="273"/>
      <c r="AG447" s="273"/>
      <c r="AH447" s="273"/>
      <c r="AI447" s="273"/>
      <c r="AJ447" s="273"/>
      <c r="AK447" s="274"/>
      <c r="AL447" s="274"/>
    </row>
    <row r="448" spans="1:38" s="275" customFormat="1" ht="30">
      <c r="A448" s="256"/>
      <c r="B448" s="805">
        <f>PLANILHA_SINTÉTICA!B267</f>
        <v>89868</v>
      </c>
      <c r="C448" s="805" t="str">
        <f>PLANILHA_SINTÉTICA!C267</f>
        <v>LUVA, PVC, SOLDÁVEL, DN 25MM, INSTALADO EM DRENO DE AR-CONDICIONADO - FORNECIMENTO E INSTALAÇÃO. AF_08/2022</v>
      </c>
      <c r="D448" s="805" t="str">
        <f>PLANILHA_SINTÉTICA!D267</f>
        <v>UN</v>
      </c>
      <c r="E448" s="805">
        <f>PLANILHA_SINTÉTICA!E267</f>
        <v>12</v>
      </c>
      <c r="F448" s="332">
        <f>PLANILHA_SINTÉTICA!H267</f>
        <v>5.9700000000000006</v>
      </c>
      <c r="G448" s="332">
        <f>PLANILHA_SINTÉTICA!K267</f>
        <v>71.640000000000015</v>
      </c>
      <c r="H448" s="648">
        <f t="shared" si="24"/>
        <v>1645082.6197000002</v>
      </c>
      <c r="I448" s="824">
        <f t="shared" si="25"/>
        <v>4.3460523304128079E-5</v>
      </c>
      <c r="J448" s="824">
        <f t="shared" si="26"/>
        <v>0.99799206491747683</v>
      </c>
      <c r="K448" s="649" t="str">
        <f t="shared" si="27"/>
        <v>C</v>
      </c>
      <c r="L448" s="256" t="str">
        <f>PLANILHA_SINTÉTICA!A267</f>
        <v>8.2.15</v>
      </c>
      <c r="M448" s="273"/>
      <c r="N448" s="273"/>
      <c r="O448" s="273"/>
      <c r="P448" s="273"/>
      <c r="Q448" s="273"/>
      <c r="R448" s="273"/>
      <c r="S448" s="273"/>
      <c r="T448" s="273"/>
      <c r="U448" s="273"/>
      <c r="V448" s="273"/>
      <c r="W448" s="273"/>
      <c r="X448" s="273"/>
      <c r="Y448" s="273"/>
      <c r="Z448" s="273"/>
      <c r="AA448" s="273"/>
      <c r="AB448" s="273"/>
      <c r="AC448" s="273"/>
      <c r="AD448" s="273"/>
      <c r="AE448" s="273"/>
      <c r="AF448" s="273"/>
      <c r="AG448" s="273"/>
      <c r="AH448" s="273"/>
      <c r="AI448" s="273"/>
      <c r="AJ448" s="273"/>
      <c r="AK448" s="274"/>
      <c r="AL448" s="274"/>
    </row>
    <row r="449" spans="1:38" s="275" customFormat="1" ht="30">
      <c r="A449" s="256"/>
      <c r="B449" s="805" t="str">
        <f>PLANILHA_SINTÉTICA!B36</f>
        <v>COMP 007</v>
      </c>
      <c r="C449" s="805" t="str">
        <f>PLANILHA_SINTÉTICA!C36</f>
        <v>CABIDE DE LOUÇA BRANCA C/ UM GANCHO</v>
      </c>
      <c r="D449" s="805" t="str">
        <f>PLANILHA_SINTÉTICA!D36</f>
        <v xml:space="preserve">UN </v>
      </c>
      <c r="E449" s="805">
        <f>PLANILHA_SINTÉTICA!E36</f>
        <v>1</v>
      </c>
      <c r="F449" s="332">
        <f>PLANILHA_SINTÉTICA!H36</f>
        <v>69.42</v>
      </c>
      <c r="G449" s="332">
        <f>PLANILHA_SINTÉTICA!K36</f>
        <v>69.42</v>
      </c>
      <c r="H449" s="648">
        <f t="shared" si="24"/>
        <v>1645152.0397000001</v>
      </c>
      <c r="I449" s="824">
        <f t="shared" si="25"/>
        <v>4.2113756669075529E-5</v>
      </c>
      <c r="J449" s="824">
        <f t="shared" si="26"/>
        <v>0.9980341786741459</v>
      </c>
      <c r="K449" s="649" t="str">
        <f t="shared" si="27"/>
        <v>C</v>
      </c>
      <c r="L449" s="256" t="str">
        <f>PLANILHA_SINTÉTICA!A36</f>
        <v>3.14</v>
      </c>
      <c r="M449" s="273"/>
      <c r="N449" s="273"/>
      <c r="O449" s="273"/>
      <c r="P449" s="273"/>
      <c r="Q449" s="273"/>
      <c r="R449" s="273"/>
      <c r="S449" s="273"/>
      <c r="T449" s="273"/>
      <c r="U449" s="273"/>
      <c r="V449" s="273"/>
      <c r="W449" s="273"/>
      <c r="X449" s="273"/>
      <c r="Y449" s="273"/>
      <c r="Z449" s="273"/>
      <c r="AA449" s="273"/>
      <c r="AB449" s="273"/>
      <c r="AC449" s="273"/>
      <c r="AD449" s="273"/>
      <c r="AE449" s="273"/>
      <c r="AF449" s="273"/>
      <c r="AG449" s="273"/>
      <c r="AH449" s="273"/>
      <c r="AI449" s="273"/>
      <c r="AJ449" s="273"/>
      <c r="AK449" s="274"/>
      <c r="AL449" s="274"/>
    </row>
    <row r="450" spans="1:38" s="275" customFormat="1" ht="30">
      <c r="A450" s="256"/>
      <c r="B450" s="805">
        <f>PLANILHA_SINTÉTICA!B299</f>
        <v>93665</v>
      </c>
      <c r="C450" s="805" t="str">
        <f>PLANILHA_SINTÉTICA!C299</f>
        <v>DISJUNTOR BIPOLAR TIPO DIN, CORRENTE NOMINAL DE 40A - FORNECIMENTO E INSTALAÇÃO. AF_10/2020</v>
      </c>
      <c r="D450" s="805" t="str">
        <f>PLANILHA_SINTÉTICA!D299</f>
        <v>UN</v>
      </c>
      <c r="E450" s="805">
        <f>PLANILHA_SINTÉTICA!E299</f>
        <v>1</v>
      </c>
      <c r="F450" s="332">
        <f>PLANILHA_SINTÉTICA!H299</f>
        <v>69.33</v>
      </c>
      <c r="G450" s="332">
        <f>PLANILHA_SINTÉTICA!K299</f>
        <v>69.33</v>
      </c>
      <c r="H450" s="648">
        <f t="shared" si="24"/>
        <v>1645221.3697000002</v>
      </c>
      <c r="I450" s="824">
        <f t="shared" si="25"/>
        <v>4.205915802170853E-5</v>
      </c>
      <c r="J450" s="824">
        <f t="shared" si="26"/>
        <v>0.99807623783216759</v>
      </c>
      <c r="K450" s="649" t="str">
        <f t="shared" si="27"/>
        <v>C</v>
      </c>
      <c r="L450" s="256" t="str">
        <f>PLANILHA_SINTÉTICA!A299</f>
        <v>9.1.25</v>
      </c>
      <c r="M450" s="273"/>
      <c r="N450" s="273"/>
      <c r="O450" s="273"/>
      <c r="P450" s="273"/>
      <c r="Q450" s="273"/>
      <c r="R450" s="273"/>
      <c r="S450" s="273"/>
      <c r="T450" s="273"/>
      <c r="U450" s="273"/>
      <c r="V450" s="273"/>
      <c r="W450" s="273"/>
      <c r="X450" s="273"/>
      <c r="Y450" s="273"/>
      <c r="Z450" s="273"/>
      <c r="AA450" s="273"/>
      <c r="AB450" s="273"/>
      <c r="AC450" s="273"/>
      <c r="AD450" s="273"/>
      <c r="AE450" s="273"/>
      <c r="AF450" s="273"/>
      <c r="AG450" s="273"/>
      <c r="AH450" s="273"/>
      <c r="AI450" s="273"/>
      <c r="AJ450" s="273"/>
      <c r="AK450" s="274"/>
      <c r="AL450" s="274"/>
    </row>
    <row r="451" spans="1:38" s="275" customFormat="1" ht="30">
      <c r="A451" s="256"/>
      <c r="B451" s="805" t="str">
        <f>PLANILHA_SINTÉTICA!B517</f>
        <v>AUX0648</v>
      </c>
      <c r="C451" s="805" t="str">
        <f>PLANILHA_SINTÉTICA!C517</f>
        <v>DESTOCAMENTO MANUAL, INCLUSIVE REMOÇÃO DE RAÍZES - DIÂMETRO 10,01 À 30 CM</v>
      </c>
      <c r="D451" s="805" t="str">
        <f>PLANILHA_SINTÉTICA!D517</f>
        <v>UN</v>
      </c>
      <c r="E451" s="805">
        <f>PLANILHA_SINTÉTICA!E517</f>
        <v>1</v>
      </c>
      <c r="F451" s="332">
        <f>PLANILHA_SINTÉTICA!H517</f>
        <v>68.16</v>
      </c>
      <c r="G451" s="332">
        <f>PLANILHA_SINTÉTICA!K517</f>
        <v>68.16</v>
      </c>
      <c r="H451" s="648">
        <f t="shared" si="24"/>
        <v>1645289.5297000001</v>
      </c>
      <c r="I451" s="824">
        <f t="shared" si="25"/>
        <v>4.1349375605937595E-5</v>
      </c>
      <c r="J451" s="824">
        <f t="shared" si="26"/>
        <v>0.99811758720777355</v>
      </c>
      <c r="K451" s="649" t="str">
        <f t="shared" si="27"/>
        <v>C</v>
      </c>
      <c r="L451" s="256" t="str">
        <f>PLANILHA_SINTÉTICA!A517</f>
        <v>12.2</v>
      </c>
      <c r="M451" s="273"/>
      <c r="N451" s="273"/>
      <c r="O451" s="273"/>
      <c r="P451" s="273"/>
      <c r="Q451" s="273"/>
      <c r="R451" s="273"/>
      <c r="S451" s="273"/>
      <c r="T451" s="273"/>
      <c r="U451" s="273"/>
      <c r="V451" s="273"/>
      <c r="W451" s="273"/>
      <c r="X451" s="273"/>
      <c r="Y451" s="273"/>
      <c r="Z451" s="273"/>
      <c r="AA451" s="273"/>
      <c r="AB451" s="273"/>
      <c r="AC451" s="273"/>
      <c r="AD451" s="273"/>
      <c r="AE451" s="273"/>
      <c r="AF451" s="273"/>
      <c r="AG451" s="273"/>
      <c r="AH451" s="273"/>
      <c r="AI451" s="273"/>
      <c r="AJ451" s="273"/>
      <c r="AK451" s="274"/>
      <c r="AL451" s="274"/>
    </row>
    <row r="452" spans="1:38" s="275" customFormat="1" ht="30">
      <c r="A452" s="256"/>
      <c r="B452" s="805">
        <f>PLANILHA_SINTÉTICA!B15</f>
        <v>97647</v>
      </c>
      <c r="C452" s="805" t="str">
        <f>PLANILHA_SINTÉTICA!C15</f>
        <v>REMOÇÃO DE TELHAS, DE FIBROCIMENTO, METÁLICA E CERÂMICA, DE FORMA MANUAL, SEM REAPROVEITAMENTO. AF_12/2017</v>
      </c>
      <c r="D452" s="805" t="str">
        <f>PLANILHA_SINTÉTICA!D15</f>
        <v>M2</v>
      </c>
      <c r="E452" s="805">
        <f>PLANILHA_SINTÉTICA!E15</f>
        <v>18.5</v>
      </c>
      <c r="F452" s="332">
        <f>PLANILHA_SINTÉTICA!H15</f>
        <v>3.6</v>
      </c>
      <c r="G452" s="332">
        <f>PLANILHA_SINTÉTICA!K15</f>
        <v>66.600000000000009</v>
      </c>
      <c r="H452" s="648">
        <f t="shared" si="24"/>
        <v>1645356.1297000002</v>
      </c>
      <c r="I452" s="824">
        <f t="shared" si="25"/>
        <v>4.0402999051576354E-5</v>
      </c>
      <c r="J452" s="824">
        <f t="shared" si="26"/>
        <v>0.99815799020682516</v>
      </c>
      <c r="K452" s="649" t="str">
        <f t="shared" si="27"/>
        <v>C</v>
      </c>
      <c r="L452" s="256" t="str">
        <f>PLANILHA_SINTÉTICA!A15</f>
        <v>2.1</v>
      </c>
      <c r="M452" s="273"/>
      <c r="N452" s="273"/>
      <c r="O452" s="273"/>
      <c r="P452" s="273"/>
      <c r="Q452" s="273"/>
      <c r="R452" s="273"/>
      <c r="S452" s="273"/>
      <c r="T452" s="273"/>
      <c r="U452" s="273"/>
      <c r="V452" s="273"/>
      <c r="W452" s="273"/>
      <c r="X452" s="273"/>
      <c r="Y452" s="273"/>
      <c r="Z452" s="273"/>
      <c r="AA452" s="273"/>
      <c r="AB452" s="273"/>
      <c r="AC452" s="273"/>
      <c r="AD452" s="273"/>
      <c r="AE452" s="273"/>
      <c r="AF452" s="273"/>
      <c r="AG452" s="273"/>
      <c r="AH452" s="273"/>
      <c r="AI452" s="273"/>
      <c r="AJ452" s="273"/>
      <c r="AK452" s="274"/>
      <c r="AL452" s="274"/>
    </row>
    <row r="453" spans="1:38" s="275" customFormat="1">
      <c r="A453" s="256"/>
      <c r="B453" s="805" t="str">
        <f>PLANILHA_SINTÉTICA!B471</f>
        <v>AUX1685</v>
      </c>
      <c r="C453" s="805" t="str">
        <f>PLANILHA_SINTÉTICA!C471</f>
        <v>SINALIZAÇÃO C/ PINTURA EM PISO PARA EXTINTOR/HIDRANTE - FORNEC. E EXEC.</v>
      </c>
      <c r="D453" s="805" t="str">
        <f>PLANILHA_SINTÉTICA!D471</f>
        <v>UN</v>
      </c>
      <c r="E453" s="805">
        <f>PLANILHA_SINTÉTICA!E471</f>
        <v>1</v>
      </c>
      <c r="F453" s="332">
        <f>PLANILHA_SINTÉTICA!H471</f>
        <v>66.400000000000006</v>
      </c>
      <c r="G453" s="332">
        <f>PLANILHA_SINTÉTICA!K471</f>
        <v>66.400000000000006</v>
      </c>
      <c r="H453" s="648">
        <f t="shared" si="24"/>
        <v>1645422.5297000001</v>
      </c>
      <c r="I453" s="824">
        <f t="shared" si="25"/>
        <v>4.0281668724094141E-5</v>
      </c>
      <c r="J453" s="824">
        <f t="shared" si="26"/>
        <v>0.99819827187554921</v>
      </c>
      <c r="K453" s="649" t="str">
        <f t="shared" si="27"/>
        <v>C</v>
      </c>
      <c r="L453" s="256" t="str">
        <f>PLANILHA_SINTÉTICA!A471</f>
        <v>10.6</v>
      </c>
      <c r="M453" s="273"/>
      <c r="N453" s="273"/>
      <c r="O453" s="273"/>
      <c r="P453" s="273"/>
      <c r="Q453" s="273"/>
      <c r="R453" s="273"/>
      <c r="S453" s="273"/>
      <c r="T453" s="273"/>
      <c r="U453" s="273"/>
      <c r="V453" s="273"/>
      <c r="W453" s="273"/>
      <c r="X453" s="273"/>
      <c r="Y453" s="273"/>
      <c r="Z453" s="273"/>
      <c r="AA453" s="273"/>
      <c r="AB453" s="273"/>
      <c r="AC453" s="273"/>
      <c r="AD453" s="273"/>
      <c r="AE453" s="273"/>
      <c r="AF453" s="273"/>
      <c r="AG453" s="273"/>
      <c r="AH453" s="273"/>
      <c r="AI453" s="273"/>
      <c r="AJ453" s="273"/>
      <c r="AK453" s="274"/>
      <c r="AL453" s="274"/>
    </row>
    <row r="454" spans="1:38" s="275" customFormat="1" ht="30">
      <c r="A454" s="256"/>
      <c r="B454" s="805">
        <f>PLANILHA_SINTÉTICA!B56</f>
        <v>97647</v>
      </c>
      <c r="C454" s="805" t="str">
        <f>PLANILHA_SINTÉTICA!C56</f>
        <v>REMOÇÃO DE TELHAS, DE FIBROCIMENTO, METÁLICA E CERÂMICA, DE FORMA MANUAL, SEM REAPROVEITAMENTO. AF_12/2017</v>
      </c>
      <c r="D454" s="805" t="str">
        <f>PLANILHA_SINTÉTICA!D56</f>
        <v>M2</v>
      </c>
      <c r="E454" s="805">
        <f>PLANILHA_SINTÉTICA!E56</f>
        <v>18</v>
      </c>
      <c r="F454" s="332">
        <f>PLANILHA_SINTÉTICA!H56</f>
        <v>3.6</v>
      </c>
      <c r="G454" s="332">
        <f>PLANILHA_SINTÉTICA!K56</f>
        <v>64.8</v>
      </c>
      <c r="H454" s="648">
        <f t="shared" si="24"/>
        <v>1645487.3297000001</v>
      </c>
      <c r="I454" s="824">
        <f t="shared" si="25"/>
        <v>3.9311026104236445E-5</v>
      </c>
      <c r="J454" s="824">
        <f t="shared" si="26"/>
        <v>0.99823758290165343</v>
      </c>
      <c r="K454" s="649" t="str">
        <f t="shared" si="27"/>
        <v>C</v>
      </c>
      <c r="L454" s="256" t="str">
        <f>PLANILHA_SINTÉTICA!A56</f>
        <v>3.35</v>
      </c>
      <c r="M454" s="273"/>
      <c r="N454" s="273"/>
      <c r="O454" s="273"/>
      <c r="P454" s="273"/>
      <c r="Q454" s="273"/>
      <c r="R454" s="273"/>
      <c r="S454" s="273"/>
      <c r="T454" s="273"/>
      <c r="U454" s="273"/>
      <c r="V454" s="273"/>
      <c r="W454" s="273"/>
      <c r="X454" s="273"/>
      <c r="Y454" s="273"/>
      <c r="Z454" s="273"/>
      <c r="AA454" s="273"/>
      <c r="AB454" s="273"/>
      <c r="AC454" s="273"/>
      <c r="AD454" s="273"/>
      <c r="AE454" s="273"/>
      <c r="AF454" s="273"/>
      <c r="AG454" s="273"/>
      <c r="AH454" s="273"/>
      <c r="AI454" s="273"/>
      <c r="AJ454" s="273"/>
      <c r="AK454" s="274"/>
      <c r="AL454" s="274"/>
    </row>
    <row r="455" spans="1:38" s="275" customFormat="1" ht="30">
      <c r="A455" s="256"/>
      <c r="B455" s="805" t="str">
        <f>PLANILHA_SINTÉTICA!B529</f>
        <v>COMP 046</v>
      </c>
      <c r="C455" s="805" t="str">
        <f>PLANILHA_SINTÉTICA!C529</f>
        <v>REFORÇO DE ARMADURA NEGATIVA EM QUINAS COM AÇO CA-50, DIÂMETRO 8,0 MM</v>
      </c>
      <c r="D455" s="805" t="str">
        <f>PLANILHA_SINTÉTICA!D529</f>
        <v>KG</v>
      </c>
      <c r="E455" s="805">
        <f>PLANILHA_SINTÉTICA!E529</f>
        <v>4.74</v>
      </c>
      <c r="F455" s="332">
        <f>PLANILHA_SINTÉTICA!H529</f>
        <v>13.48</v>
      </c>
      <c r="G455" s="332">
        <f>PLANILHA_SINTÉTICA!K529</f>
        <v>63.895200000000003</v>
      </c>
      <c r="H455" s="648">
        <f t="shared" si="24"/>
        <v>1645551.2249</v>
      </c>
      <c r="I455" s="824">
        <f t="shared" si="25"/>
        <v>3.8762127702706929E-5</v>
      </c>
      <c r="J455" s="824">
        <f t="shared" si="26"/>
        <v>0.99827634502935614</v>
      </c>
      <c r="K455" s="649" t="str">
        <f t="shared" si="27"/>
        <v>C</v>
      </c>
      <c r="L455" s="256" t="str">
        <f>PLANILHA_SINTÉTICA!A529</f>
        <v>13.7</v>
      </c>
      <c r="M455" s="273"/>
      <c r="N455" s="273"/>
      <c r="O455" s="273"/>
      <c r="P455" s="273"/>
      <c r="Q455" s="273"/>
      <c r="R455" s="273"/>
      <c r="S455" s="273"/>
      <c r="T455" s="273"/>
      <c r="U455" s="273"/>
      <c r="V455" s="273"/>
      <c r="W455" s="273"/>
      <c r="X455" s="273"/>
      <c r="Y455" s="273"/>
      <c r="Z455" s="273"/>
      <c r="AA455" s="273"/>
      <c r="AB455" s="273"/>
      <c r="AC455" s="273"/>
      <c r="AD455" s="273"/>
      <c r="AE455" s="273"/>
      <c r="AF455" s="273"/>
      <c r="AG455" s="273"/>
      <c r="AH455" s="273"/>
      <c r="AI455" s="273"/>
      <c r="AJ455" s="273"/>
      <c r="AK455" s="274"/>
      <c r="AL455" s="274"/>
    </row>
    <row r="456" spans="1:38" s="275" customFormat="1" ht="30">
      <c r="A456" s="256"/>
      <c r="B456" s="805">
        <f>PLANILHA_SINTÉTICA!B178</f>
        <v>97664</v>
      </c>
      <c r="C456" s="805" t="str">
        <f>PLANILHA_SINTÉTICA!C178</f>
        <v>REMOÇÃO DE ACESSÓRIOS, DE FORMA MANUAL, SEM REAPROVEITAMENTO. AF_12/2017</v>
      </c>
      <c r="D456" s="805" t="str">
        <f>PLANILHA_SINTÉTICA!D178</f>
        <v>UN</v>
      </c>
      <c r="E456" s="805">
        <f>PLANILHA_SINTÉTICA!E178</f>
        <v>40</v>
      </c>
      <c r="F456" s="332">
        <f>PLANILHA_SINTÉTICA!H178</f>
        <v>1.5899999999999999</v>
      </c>
      <c r="G456" s="332">
        <f>PLANILHA_SINTÉTICA!K178</f>
        <v>63.599999999999994</v>
      </c>
      <c r="H456" s="648">
        <f t="shared" si="24"/>
        <v>1645614.8249000001</v>
      </c>
      <c r="I456" s="824">
        <f t="shared" si="25"/>
        <v>3.8583044139343174E-5</v>
      </c>
      <c r="J456" s="824">
        <f t="shared" si="26"/>
        <v>0.99831492807349553</v>
      </c>
      <c r="K456" s="649" t="str">
        <f t="shared" si="27"/>
        <v>C</v>
      </c>
      <c r="L456" s="256" t="str">
        <f>PLANILHA_SINTÉTICA!A178</f>
        <v>6.2.8</v>
      </c>
      <c r="M456" s="273"/>
      <c r="N456" s="273"/>
      <c r="O456" s="273"/>
      <c r="P456" s="273"/>
      <c r="Q456" s="273"/>
      <c r="R456" s="273"/>
      <c r="S456" s="273"/>
      <c r="T456" s="273"/>
      <c r="U456" s="273"/>
      <c r="V456" s="273"/>
      <c r="W456" s="273"/>
      <c r="X456" s="273"/>
      <c r="Y456" s="273"/>
      <c r="Z456" s="273"/>
      <c r="AA456" s="273"/>
      <c r="AB456" s="273"/>
      <c r="AC456" s="273"/>
      <c r="AD456" s="273"/>
      <c r="AE456" s="273"/>
      <c r="AF456" s="273"/>
      <c r="AG456" s="273"/>
      <c r="AH456" s="273"/>
      <c r="AI456" s="273"/>
      <c r="AJ456" s="273"/>
      <c r="AK456" s="274"/>
      <c r="AL456" s="274"/>
    </row>
    <row r="457" spans="1:38" s="275" customFormat="1" ht="30">
      <c r="A457" s="256"/>
      <c r="B457" s="805" t="str">
        <f>PLANILHA_SINTÉTICA!B479</f>
        <v>COMP 098</v>
      </c>
      <c r="C457" s="805" t="str">
        <f>PLANILHA_SINTÉTICA!C479</f>
        <v>SUPORTE PARA EXTINTOR DE PAREDE ATE 15KG EM AÇO - FORNECIMENTO E INSTALAÇÃO.</v>
      </c>
      <c r="D457" s="805" t="str">
        <f>PLANILHA_SINTÉTICA!D479</f>
        <v xml:space="preserve">UN </v>
      </c>
      <c r="E457" s="805">
        <f>PLANILHA_SINTÉTICA!E479</f>
        <v>5</v>
      </c>
      <c r="F457" s="332">
        <f>PLANILHA_SINTÉTICA!H479</f>
        <v>12.440000000000001</v>
      </c>
      <c r="G457" s="332">
        <f>PLANILHA_SINTÉTICA!K479</f>
        <v>62.2</v>
      </c>
      <c r="H457" s="648">
        <f t="shared" si="24"/>
        <v>1645677.0249000001</v>
      </c>
      <c r="I457" s="824">
        <f t="shared" si="25"/>
        <v>3.7733731846967704E-5</v>
      </c>
      <c r="J457" s="824">
        <f t="shared" si="26"/>
        <v>0.99835266180534254</v>
      </c>
      <c r="K457" s="649" t="str">
        <f t="shared" si="27"/>
        <v>C</v>
      </c>
      <c r="L457" s="256" t="str">
        <f>PLANILHA_SINTÉTICA!A479</f>
        <v>10.14</v>
      </c>
      <c r="M457" s="273"/>
      <c r="N457" s="273"/>
      <c r="O457" s="273"/>
      <c r="P457" s="273"/>
      <c r="Q457" s="273"/>
      <c r="R457" s="273"/>
      <c r="S457" s="273"/>
      <c r="T457" s="273"/>
      <c r="U457" s="273"/>
      <c r="V457" s="273"/>
      <c r="W457" s="273"/>
      <c r="X457" s="273"/>
      <c r="Y457" s="273"/>
      <c r="Z457" s="273"/>
      <c r="AA457" s="273"/>
      <c r="AB457" s="273"/>
      <c r="AC457" s="273"/>
      <c r="AD457" s="273"/>
      <c r="AE457" s="273"/>
      <c r="AF457" s="273"/>
      <c r="AG457" s="273"/>
      <c r="AH457" s="273"/>
      <c r="AI457" s="273"/>
      <c r="AJ457" s="273"/>
      <c r="AK457" s="274"/>
      <c r="AL457" s="274"/>
    </row>
    <row r="458" spans="1:38" s="275" customFormat="1" ht="30">
      <c r="A458" s="256"/>
      <c r="B458" s="805">
        <f>PLANILHA_SINTÉTICA!B298</f>
        <v>93663</v>
      </c>
      <c r="C458" s="805" t="str">
        <f>PLANILHA_SINTÉTICA!C298</f>
        <v>DISJUNTOR BIPOLAR TIPO DIN, CORRENTE NOMINAL DE 25A - FORNECIMENTO E INSTALAÇÃO. AF_10/2020</v>
      </c>
      <c r="D458" s="805" t="str">
        <f>PLANILHA_SINTÉTICA!D298</f>
        <v>UN</v>
      </c>
      <c r="E458" s="805">
        <f>PLANILHA_SINTÉTICA!E298</f>
        <v>1</v>
      </c>
      <c r="F458" s="332">
        <f>PLANILHA_SINTÉTICA!H298</f>
        <v>62.06</v>
      </c>
      <c r="G458" s="332">
        <f>PLANILHA_SINTÉTICA!K298</f>
        <v>62.06</v>
      </c>
      <c r="H458" s="648">
        <f t="shared" si="24"/>
        <v>1645739.0849000001</v>
      </c>
      <c r="I458" s="824">
        <f t="shared" si="25"/>
        <v>3.7648800617730155E-5</v>
      </c>
      <c r="J458" s="824">
        <f t="shared" si="26"/>
        <v>0.99839031060596028</v>
      </c>
      <c r="K458" s="649" t="str">
        <f t="shared" si="27"/>
        <v>C</v>
      </c>
      <c r="L458" s="256" t="str">
        <f>PLANILHA_SINTÉTICA!A298</f>
        <v>9.1.24</v>
      </c>
      <c r="M458" s="273"/>
      <c r="N458" s="273"/>
      <c r="O458" s="273"/>
      <c r="P458" s="273"/>
      <c r="Q458" s="273"/>
      <c r="R458" s="273"/>
      <c r="S458" s="273"/>
      <c r="T458" s="273"/>
      <c r="U458" s="273"/>
      <c r="V458" s="273"/>
      <c r="W458" s="273"/>
      <c r="X458" s="273"/>
      <c r="Y458" s="273"/>
      <c r="Z458" s="273"/>
      <c r="AA458" s="273"/>
      <c r="AB458" s="273"/>
      <c r="AC458" s="273"/>
      <c r="AD458" s="273"/>
      <c r="AE458" s="273"/>
      <c r="AF458" s="273"/>
      <c r="AG458" s="273"/>
      <c r="AH458" s="273"/>
      <c r="AI458" s="273"/>
      <c r="AJ458" s="273"/>
      <c r="AK458" s="274"/>
      <c r="AL458" s="274"/>
    </row>
    <row r="459" spans="1:38" s="275" customFormat="1" ht="30">
      <c r="A459" s="256"/>
      <c r="B459" s="805">
        <f>PLANILHA_SINTÉTICA!B336</f>
        <v>93653</v>
      </c>
      <c r="C459" s="805" t="str">
        <f>PLANILHA_SINTÉTICA!C336</f>
        <v>DISJUNTOR MONOPOLAR TIPO DIN, CORRENTE NOMINAL DE 10A - FORNECIMENTO E INSTALAÇÃO. AF_10/2020</v>
      </c>
      <c r="D459" s="805" t="str">
        <f>PLANILHA_SINTÉTICA!D336</f>
        <v>UN</v>
      </c>
      <c r="E459" s="805">
        <f>PLANILHA_SINTÉTICA!E336</f>
        <v>5</v>
      </c>
      <c r="F459" s="332">
        <f>PLANILHA_SINTÉTICA!H336</f>
        <v>11.94</v>
      </c>
      <c r="G459" s="332">
        <f>PLANILHA_SINTÉTICA!K336</f>
        <v>59.699999999999996</v>
      </c>
      <c r="H459" s="648">
        <f t="shared" si="24"/>
        <v>1645798.7849000001</v>
      </c>
      <c r="I459" s="824">
        <f t="shared" si="25"/>
        <v>3.6217102753440057E-5</v>
      </c>
      <c r="J459" s="824">
        <f t="shared" si="26"/>
        <v>0.99842652770871376</v>
      </c>
      <c r="K459" s="649" t="str">
        <f t="shared" si="27"/>
        <v>C</v>
      </c>
      <c r="L459" s="256" t="str">
        <f>PLANILHA_SINTÉTICA!A336</f>
        <v>9.2.12</v>
      </c>
      <c r="M459" s="273"/>
      <c r="N459" s="273"/>
      <c r="O459" s="273"/>
      <c r="P459" s="273"/>
      <c r="Q459" s="273"/>
      <c r="R459" s="273"/>
      <c r="S459" s="273"/>
      <c r="T459" s="273"/>
      <c r="U459" s="273"/>
      <c r="V459" s="273"/>
      <c r="W459" s="273"/>
      <c r="X459" s="273"/>
      <c r="Y459" s="273"/>
      <c r="Z459" s="273"/>
      <c r="AA459" s="273"/>
      <c r="AB459" s="273"/>
      <c r="AC459" s="273"/>
      <c r="AD459" s="273"/>
      <c r="AE459" s="273"/>
      <c r="AF459" s="273"/>
      <c r="AG459" s="273"/>
      <c r="AH459" s="273"/>
      <c r="AI459" s="273"/>
      <c r="AJ459" s="273"/>
      <c r="AK459" s="274"/>
      <c r="AL459" s="274"/>
    </row>
    <row r="460" spans="1:38" s="275" customFormat="1" ht="30">
      <c r="A460" s="256"/>
      <c r="B460" s="805">
        <f>PLANILHA_SINTÉTICA!B297</f>
        <v>93661</v>
      </c>
      <c r="C460" s="805" t="str">
        <f>PLANILHA_SINTÉTICA!C297</f>
        <v>DISJUNTOR BIPOLAR TIPO DIN, CORRENTE NOMINAL DE 16A - FORNECIMENTO E INSTALAÇÃO. AF_10/2020</v>
      </c>
      <c r="D460" s="805" t="str">
        <f>PLANILHA_SINTÉTICA!D297</f>
        <v>UN</v>
      </c>
      <c r="E460" s="805">
        <f>PLANILHA_SINTÉTICA!E297</f>
        <v>1</v>
      </c>
      <c r="F460" s="332">
        <f>PLANILHA_SINTÉTICA!H297</f>
        <v>59.53</v>
      </c>
      <c r="G460" s="332">
        <f>PLANILHA_SINTÉTICA!K297</f>
        <v>59.53</v>
      </c>
      <c r="H460" s="648">
        <f t="shared" ref="H460:H523" si="28">IFERROR(IF((ISTEXT(H459))=TRUE,G460,G460+H459),"")</f>
        <v>1645858.3149000001</v>
      </c>
      <c r="I460" s="824">
        <f t="shared" ref="I460:I523" si="29">IFERROR(G460/(SUM(G:G)),"")</f>
        <v>3.6113971975080179E-5</v>
      </c>
      <c r="J460" s="824">
        <f t="shared" ref="J460:J523" si="30">IFERROR(IF((ISTEXT(J459))=TRUE,I460,I460+J459),"")</f>
        <v>0.99846264168068888</v>
      </c>
      <c r="K460" s="649" t="str">
        <f t="shared" ref="K460:K523" si="31">IFERROR(IF((J460-I460)&lt;0.5,"A",IF((J460-I460)&lt;0.8,"B","C")),"")</f>
        <v>C</v>
      </c>
      <c r="L460" s="256" t="str">
        <f>PLANILHA_SINTÉTICA!A297</f>
        <v>9.1.23</v>
      </c>
      <c r="M460" s="273"/>
      <c r="N460" s="273"/>
      <c r="O460" s="273"/>
      <c r="P460" s="273"/>
      <c r="Q460" s="273"/>
      <c r="R460" s="273"/>
      <c r="S460" s="273"/>
      <c r="T460" s="273"/>
      <c r="U460" s="273"/>
      <c r="V460" s="273"/>
      <c r="W460" s="273"/>
      <c r="X460" s="273"/>
      <c r="Y460" s="273"/>
      <c r="Z460" s="273"/>
      <c r="AA460" s="273"/>
      <c r="AB460" s="273"/>
      <c r="AC460" s="273"/>
      <c r="AD460" s="273"/>
      <c r="AE460" s="273"/>
      <c r="AF460" s="273"/>
      <c r="AG460" s="273"/>
      <c r="AH460" s="273"/>
      <c r="AI460" s="273"/>
      <c r="AJ460" s="273"/>
      <c r="AK460" s="274"/>
      <c r="AL460" s="274"/>
    </row>
    <row r="461" spans="1:38" s="275" customFormat="1" ht="30">
      <c r="A461" s="256"/>
      <c r="B461" s="805">
        <f>PLANILHA_SINTÉTICA!B421</f>
        <v>93661</v>
      </c>
      <c r="C461" s="805" t="str">
        <f>PLANILHA_SINTÉTICA!C421</f>
        <v>DISJUNTOR BIPOLAR TIPO DIN, CORRENTE NOMINAL DE 16A - FORNECIMENTO E INSTALAÇÃO. AF_10/2020</v>
      </c>
      <c r="D461" s="805" t="str">
        <f>PLANILHA_SINTÉTICA!D421</f>
        <v>UN</v>
      </c>
      <c r="E461" s="805">
        <f>PLANILHA_SINTÉTICA!E421</f>
        <v>1</v>
      </c>
      <c r="F461" s="332">
        <f>PLANILHA_SINTÉTICA!H421</f>
        <v>59.53</v>
      </c>
      <c r="G461" s="332">
        <f>PLANILHA_SINTÉTICA!K421</f>
        <v>59.53</v>
      </c>
      <c r="H461" s="648">
        <f t="shared" si="28"/>
        <v>1645917.8449000001</v>
      </c>
      <c r="I461" s="824">
        <f t="shared" si="29"/>
        <v>3.6113971975080179E-5</v>
      </c>
      <c r="J461" s="824">
        <f t="shared" si="30"/>
        <v>0.99849875565266399</v>
      </c>
      <c r="K461" s="649" t="str">
        <f t="shared" si="31"/>
        <v>C</v>
      </c>
      <c r="L461" s="256" t="str">
        <f>PLANILHA_SINTÉTICA!A421</f>
        <v>9.5.13</v>
      </c>
      <c r="M461" s="273"/>
      <c r="N461" s="273"/>
      <c r="O461" s="273"/>
      <c r="P461" s="273"/>
      <c r="Q461" s="273"/>
      <c r="R461" s="273"/>
      <c r="S461" s="273"/>
      <c r="T461" s="273"/>
      <c r="U461" s="273"/>
      <c r="V461" s="273"/>
      <c r="W461" s="273"/>
      <c r="X461" s="273"/>
      <c r="Y461" s="273"/>
      <c r="Z461" s="273"/>
      <c r="AA461" s="273"/>
      <c r="AB461" s="273"/>
      <c r="AC461" s="273"/>
      <c r="AD461" s="273"/>
      <c r="AE461" s="273"/>
      <c r="AF461" s="273"/>
      <c r="AG461" s="273"/>
      <c r="AH461" s="273"/>
      <c r="AI461" s="273"/>
      <c r="AJ461" s="273"/>
      <c r="AK461" s="274"/>
      <c r="AL461" s="274"/>
    </row>
    <row r="462" spans="1:38" s="275" customFormat="1" ht="30">
      <c r="A462" s="256"/>
      <c r="B462" s="805">
        <f>PLANILHA_SINTÉTICA!B454</f>
        <v>93661</v>
      </c>
      <c r="C462" s="805" t="str">
        <f>PLANILHA_SINTÉTICA!C454</f>
        <v>DISJUNTOR BIPOLAR TIPO DIN, CORRENTE NOMINAL DE 16A - FORNECIMENTO E INSTALAÇÃO. AF_10/2020</v>
      </c>
      <c r="D462" s="805" t="str">
        <f>PLANILHA_SINTÉTICA!D454</f>
        <v>UN</v>
      </c>
      <c r="E462" s="805">
        <f>PLANILHA_SINTÉTICA!E454</f>
        <v>1</v>
      </c>
      <c r="F462" s="332">
        <f>PLANILHA_SINTÉTICA!H454</f>
        <v>59.53</v>
      </c>
      <c r="G462" s="332">
        <f>PLANILHA_SINTÉTICA!K454</f>
        <v>59.53</v>
      </c>
      <c r="H462" s="648">
        <f t="shared" si="28"/>
        <v>1645977.3749000002</v>
      </c>
      <c r="I462" s="824">
        <f t="shared" si="29"/>
        <v>3.6113971975080179E-5</v>
      </c>
      <c r="J462" s="824">
        <f t="shared" si="30"/>
        <v>0.99853486962463911</v>
      </c>
      <c r="K462" s="649" t="str">
        <f t="shared" si="31"/>
        <v>C</v>
      </c>
      <c r="L462" s="256" t="str">
        <f>PLANILHA_SINTÉTICA!A454</f>
        <v>9.6.13</v>
      </c>
      <c r="M462" s="273"/>
      <c r="N462" s="273"/>
      <c r="O462" s="273"/>
      <c r="P462" s="273"/>
      <c r="Q462" s="273"/>
      <c r="R462" s="273"/>
      <c r="S462" s="273"/>
      <c r="T462" s="273"/>
      <c r="U462" s="273"/>
      <c r="V462" s="273"/>
      <c r="W462" s="273"/>
      <c r="X462" s="273"/>
      <c r="Y462" s="273"/>
      <c r="Z462" s="273"/>
      <c r="AA462" s="273"/>
      <c r="AB462" s="273"/>
      <c r="AC462" s="273"/>
      <c r="AD462" s="273"/>
      <c r="AE462" s="273"/>
      <c r="AF462" s="273"/>
      <c r="AG462" s="273"/>
      <c r="AH462" s="273"/>
      <c r="AI462" s="273"/>
      <c r="AJ462" s="273"/>
      <c r="AK462" s="274"/>
      <c r="AL462" s="274"/>
    </row>
    <row r="463" spans="1:38" s="275" customFormat="1" ht="30">
      <c r="A463" s="256"/>
      <c r="B463" s="805">
        <f>PLANILHA_SINTÉTICA!B388</f>
        <v>93660</v>
      </c>
      <c r="C463" s="805" t="str">
        <f>PLANILHA_SINTÉTICA!C388</f>
        <v>DISJUNTOR BIPOLAR TIPO DIN, CORRENTE NOMINAL DE 10A - FORNECIMENTO E INSTALAÇÃO. AF_10/2020</v>
      </c>
      <c r="D463" s="805" t="str">
        <f>PLANILHA_SINTÉTICA!D388</f>
        <v>UN</v>
      </c>
      <c r="E463" s="805">
        <f>PLANILHA_SINTÉTICA!E388</f>
        <v>1</v>
      </c>
      <c r="F463" s="332">
        <f>PLANILHA_SINTÉTICA!H388</f>
        <v>58.19</v>
      </c>
      <c r="G463" s="332">
        <f>PLANILHA_SINTÉTICA!K388</f>
        <v>58.19</v>
      </c>
      <c r="H463" s="648">
        <f t="shared" si="28"/>
        <v>1646035.5649000001</v>
      </c>
      <c r="I463" s="824">
        <f t="shared" si="29"/>
        <v>3.5301058780949366E-5</v>
      </c>
      <c r="J463" s="824">
        <f t="shared" si="30"/>
        <v>0.99857017068342002</v>
      </c>
      <c r="K463" s="649" t="str">
        <f t="shared" si="31"/>
        <v>C</v>
      </c>
      <c r="L463" s="256" t="str">
        <f>PLANILHA_SINTÉTICA!A388</f>
        <v>9.4.18</v>
      </c>
      <c r="M463" s="273"/>
      <c r="N463" s="273"/>
      <c r="O463" s="273"/>
      <c r="P463" s="273"/>
      <c r="Q463" s="273"/>
      <c r="R463" s="273"/>
      <c r="S463" s="273"/>
      <c r="T463" s="273"/>
      <c r="U463" s="273"/>
      <c r="V463" s="273"/>
      <c r="W463" s="273"/>
      <c r="X463" s="273"/>
      <c r="Y463" s="273"/>
      <c r="Z463" s="273"/>
      <c r="AA463" s="273"/>
      <c r="AB463" s="273"/>
      <c r="AC463" s="273"/>
      <c r="AD463" s="273"/>
      <c r="AE463" s="273"/>
      <c r="AF463" s="273"/>
      <c r="AG463" s="273"/>
      <c r="AH463" s="273"/>
      <c r="AI463" s="273"/>
      <c r="AJ463" s="273"/>
      <c r="AK463" s="274"/>
      <c r="AL463" s="274"/>
    </row>
    <row r="464" spans="1:38" s="275" customFormat="1" ht="30">
      <c r="A464" s="256"/>
      <c r="B464" s="805" t="str">
        <f>PLANILHA_SINTÉTICA!B230</f>
        <v>COMP 030</v>
      </c>
      <c r="C464" s="805" t="str">
        <f>PLANILHA_SINTÉTICA!C230</f>
        <v>DEMOLIÇÃO DE PISO CIMENTADO</v>
      </c>
      <c r="D464" s="805" t="str">
        <f>PLANILHA_SINTÉTICA!D230</f>
        <v>M2</v>
      </c>
      <c r="E464" s="805">
        <f>PLANILHA_SINTÉTICA!E230</f>
        <v>4</v>
      </c>
      <c r="F464" s="332">
        <f>PLANILHA_SINTÉTICA!H230</f>
        <v>14.260000000000002</v>
      </c>
      <c r="G464" s="332">
        <f>PLANILHA_SINTÉTICA!K230</f>
        <v>57.040000000000006</v>
      </c>
      <c r="H464" s="648">
        <f t="shared" si="28"/>
        <v>1646092.6049000002</v>
      </c>
      <c r="I464" s="824">
        <f t="shared" si="29"/>
        <v>3.4603409397926652E-5</v>
      </c>
      <c r="J464" s="824">
        <f t="shared" si="30"/>
        <v>0.998604774092818</v>
      </c>
      <c r="K464" s="649" t="str">
        <f t="shared" si="31"/>
        <v>C</v>
      </c>
      <c r="L464" s="256" t="str">
        <f>PLANILHA_SINTÉTICA!A230</f>
        <v>7.24</v>
      </c>
      <c r="M464" s="273"/>
      <c r="N464" s="273"/>
      <c r="O464" s="273"/>
      <c r="P464" s="273"/>
      <c r="Q464" s="273"/>
      <c r="R464" s="273"/>
      <c r="S464" s="273"/>
      <c r="T464" s="273"/>
      <c r="U464" s="273"/>
      <c r="V464" s="273"/>
      <c r="W464" s="273"/>
      <c r="X464" s="273"/>
      <c r="Y464" s="273"/>
      <c r="Z464" s="273"/>
      <c r="AA464" s="273"/>
      <c r="AB464" s="273"/>
      <c r="AC464" s="273"/>
      <c r="AD464" s="273"/>
      <c r="AE464" s="273"/>
      <c r="AF464" s="273"/>
      <c r="AG464" s="273"/>
      <c r="AH464" s="273"/>
      <c r="AI464" s="273"/>
      <c r="AJ464" s="273"/>
      <c r="AK464" s="274"/>
      <c r="AL464" s="274"/>
    </row>
    <row r="465" spans="1:38" s="275" customFormat="1" ht="30">
      <c r="A465" s="256"/>
      <c r="B465" s="805" t="str">
        <f>PLANILHA_SINTÉTICA!B38</f>
        <v>COMP 012</v>
      </c>
      <c r="C465" s="805" t="str">
        <f>PLANILHA_SINTÉTICA!C38</f>
        <v>PAPELEIRA PLASTICA TIPO DISPENSER PARA PAPEL HIGIENICO ROLAO</v>
      </c>
      <c r="D465" s="805" t="str">
        <f>PLANILHA_SINTÉTICA!D38</f>
        <v>UND.</v>
      </c>
      <c r="E465" s="805">
        <f>PLANILHA_SINTÉTICA!E38</f>
        <v>1</v>
      </c>
      <c r="F465" s="332">
        <f>PLANILHA_SINTÉTICA!H38</f>
        <v>54.89</v>
      </c>
      <c r="G465" s="332">
        <f>PLANILHA_SINTÉTICA!K38</f>
        <v>54.89</v>
      </c>
      <c r="H465" s="648">
        <f t="shared" si="28"/>
        <v>1646147.4949</v>
      </c>
      <c r="I465" s="824">
        <f t="shared" si="29"/>
        <v>3.329910837749288E-5</v>
      </c>
      <c r="J465" s="824">
        <f t="shared" si="30"/>
        <v>0.99863807320119546</v>
      </c>
      <c r="K465" s="649" t="str">
        <f t="shared" si="31"/>
        <v>C</v>
      </c>
      <c r="L465" s="256" t="str">
        <f>PLANILHA_SINTÉTICA!A38</f>
        <v>3.16</v>
      </c>
      <c r="M465" s="273"/>
      <c r="N465" s="273"/>
      <c r="O465" s="273"/>
      <c r="P465" s="273"/>
      <c r="Q465" s="273"/>
      <c r="R465" s="273"/>
      <c r="S465" s="273"/>
      <c r="T465" s="273"/>
      <c r="U465" s="273"/>
      <c r="V465" s="273"/>
      <c r="W465" s="273"/>
      <c r="X465" s="273"/>
      <c r="Y465" s="273"/>
      <c r="Z465" s="273"/>
      <c r="AA465" s="273"/>
      <c r="AB465" s="273"/>
      <c r="AC465" s="273"/>
      <c r="AD465" s="273"/>
      <c r="AE465" s="273"/>
      <c r="AF465" s="273"/>
      <c r="AG465" s="273"/>
      <c r="AH465" s="273"/>
      <c r="AI465" s="273"/>
      <c r="AJ465" s="273"/>
      <c r="AK465" s="274"/>
      <c r="AL465" s="274"/>
    </row>
    <row r="466" spans="1:38" s="275" customFormat="1" ht="30">
      <c r="A466" s="256"/>
      <c r="B466" s="805" t="str">
        <f>PLANILHA_SINTÉTICA!B201</f>
        <v>COMP 026</v>
      </c>
      <c r="C466" s="805" t="str">
        <f>PLANILHA_SINTÉTICA!C201</f>
        <v>INSTALAÇÃO DE PLUG DE PVC P/ ESGOTO</v>
      </c>
      <c r="D466" s="805" t="str">
        <f>PLANILHA_SINTÉTICA!D201</f>
        <v>UN</v>
      </c>
      <c r="E466" s="805">
        <f>PLANILHA_SINTÉTICA!E201</f>
        <v>2</v>
      </c>
      <c r="F466" s="332">
        <f>PLANILHA_SINTÉTICA!H201</f>
        <v>27.220000000000002</v>
      </c>
      <c r="G466" s="332">
        <f>PLANILHA_SINTÉTICA!K201</f>
        <v>54.440000000000005</v>
      </c>
      <c r="H466" s="648">
        <f t="shared" si="28"/>
        <v>1646201.9349</v>
      </c>
      <c r="I466" s="824">
        <f t="shared" si="29"/>
        <v>3.3026115140657905E-5</v>
      </c>
      <c r="J466" s="824">
        <f t="shared" si="30"/>
        <v>0.99867109931633613</v>
      </c>
      <c r="K466" s="649" t="str">
        <f t="shared" si="31"/>
        <v>C</v>
      </c>
      <c r="L466" s="256" t="str">
        <f>PLANILHA_SINTÉTICA!A201</f>
        <v>6.2.31</v>
      </c>
      <c r="M466" s="273"/>
      <c r="N466" s="273"/>
      <c r="O466" s="273"/>
      <c r="P466" s="273"/>
      <c r="Q466" s="273"/>
      <c r="R466" s="273"/>
      <c r="S466" s="273"/>
      <c r="T466" s="273"/>
      <c r="U466" s="273"/>
      <c r="V466" s="273"/>
      <c r="W466" s="273"/>
      <c r="X466" s="273"/>
      <c r="Y466" s="273"/>
      <c r="Z466" s="273"/>
      <c r="AA466" s="273"/>
      <c r="AB466" s="273"/>
      <c r="AC466" s="273"/>
      <c r="AD466" s="273"/>
      <c r="AE466" s="273"/>
      <c r="AF466" s="273"/>
      <c r="AG466" s="273"/>
      <c r="AH466" s="273"/>
      <c r="AI466" s="273"/>
      <c r="AJ466" s="273"/>
      <c r="AK466" s="274"/>
      <c r="AL466" s="274"/>
    </row>
    <row r="467" spans="1:38" s="275" customFormat="1">
      <c r="A467" s="256"/>
      <c r="B467" s="805" t="str">
        <f>PLANILHA_SINTÉTICA!B312</f>
        <v>AUX0331</v>
      </c>
      <c r="C467" s="805" t="str">
        <f>PLANILHA_SINTÉTICA!C312</f>
        <v>REMOÇÃO DE QUADRO DE DISTRIBUIÇÃO OU CAIXA DE PASSAGEM</v>
      </c>
      <c r="D467" s="805" t="str">
        <f>PLANILHA_SINTÉTICA!D312</f>
        <v>UN</v>
      </c>
      <c r="E467" s="805">
        <f>PLANILHA_SINTÉTICA!E312</f>
        <v>1</v>
      </c>
      <c r="F467" s="332">
        <f>PLANILHA_SINTÉTICA!H312</f>
        <v>53.9</v>
      </c>
      <c r="G467" s="332">
        <f>PLANILHA_SINTÉTICA!K312</f>
        <v>53.9</v>
      </c>
      <c r="H467" s="648">
        <f t="shared" si="28"/>
        <v>1646255.8348999999</v>
      </c>
      <c r="I467" s="824">
        <f t="shared" si="29"/>
        <v>3.2698523256455937E-5</v>
      </c>
      <c r="J467" s="824">
        <f t="shared" si="30"/>
        <v>0.99870379783959262</v>
      </c>
      <c r="K467" s="649" t="str">
        <f t="shared" si="31"/>
        <v>C</v>
      </c>
      <c r="L467" s="256" t="str">
        <f>PLANILHA_SINTÉTICA!A312</f>
        <v>9.1.38</v>
      </c>
      <c r="M467" s="273"/>
      <c r="N467" s="273"/>
      <c r="O467" s="273"/>
      <c r="P467" s="273"/>
      <c r="Q467" s="273"/>
      <c r="R467" s="273"/>
      <c r="S467" s="273"/>
      <c r="T467" s="273"/>
      <c r="U467" s="273"/>
      <c r="V467" s="273"/>
      <c r="W467" s="273"/>
      <c r="X467" s="273"/>
      <c r="Y467" s="273"/>
      <c r="Z467" s="273"/>
      <c r="AA467" s="273"/>
      <c r="AB467" s="273"/>
      <c r="AC467" s="273"/>
      <c r="AD467" s="273"/>
      <c r="AE467" s="273"/>
      <c r="AF467" s="273"/>
      <c r="AG467" s="273"/>
      <c r="AH467" s="273"/>
      <c r="AI467" s="273"/>
      <c r="AJ467" s="273"/>
      <c r="AK467" s="274"/>
      <c r="AL467" s="274"/>
    </row>
    <row r="468" spans="1:38" s="275" customFormat="1">
      <c r="A468" s="256"/>
      <c r="B468" s="805" t="str">
        <f>PLANILHA_SINTÉTICA!B343</f>
        <v>AUX0331</v>
      </c>
      <c r="C468" s="805" t="str">
        <f>PLANILHA_SINTÉTICA!C343</f>
        <v>REMOÇÃO DE QUADRO DE DISTRIBUIÇÃO OU CAIXA DE PASSAGEM</v>
      </c>
      <c r="D468" s="805" t="str">
        <f>PLANILHA_SINTÉTICA!D343</f>
        <v>UN</v>
      </c>
      <c r="E468" s="805">
        <f>PLANILHA_SINTÉTICA!E343</f>
        <v>1</v>
      </c>
      <c r="F468" s="332">
        <f>PLANILHA_SINTÉTICA!H343</f>
        <v>53.9</v>
      </c>
      <c r="G468" s="332">
        <f>PLANILHA_SINTÉTICA!K343</f>
        <v>53.9</v>
      </c>
      <c r="H468" s="648">
        <f t="shared" si="28"/>
        <v>1646309.7348999998</v>
      </c>
      <c r="I468" s="824">
        <f t="shared" si="29"/>
        <v>3.2698523256455937E-5</v>
      </c>
      <c r="J468" s="824">
        <f t="shared" si="30"/>
        <v>0.99873649636284911</v>
      </c>
      <c r="K468" s="649" t="str">
        <f t="shared" si="31"/>
        <v>C</v>
      </c>
      <c r="L468" s="256" t="str">
        <f>PLANILHA_SINTÉTICA!A343</f>
        <v>9.2.19</v>
      </c>
      <c r="M468" s="273"/>
      <c r="N468" s="273"/>
      <c r="O468" s="273"/>
      <c r="P468" s="273"/>
      <c r="Q468" s="273"/>
      <c r="R468" s="273"/>
      <c r="S468" s="273"/>
      <c r="T468" s="273"/>
      <c r="U468" s="273"/>
      <c r="V468" s="273"/>
      <c r="W468" s="273"/>
      <c r="X468" s="273"/>
      <c r="Y468" s="273"/>
      <c r="Z468" s="273"/>
      <c r="AA468" s="273"/>
      <c r="AB468" s="273"/>
      <c r="AC468" s="273"/>
      <c r="AD468" s="273"/>
      <c r="AE468" s="273"/>
      <c r="AF468" s="273"/>
      <c r="AG468" s="273"/>
      <c r="AH468" s="273"/>
      <c r="AI468" s="273"/>
      <c r="AJ468" s="273"/>
      <c r="AK468" s="274"/>
      <c r="AL468" s="274"/>
    </row>
    <row r="469" spans="1:38" s="275" customFormat="1">
      <c r="A469" s="256"/>
      <c r="B469" s="805" t="str">
        <f>PLANILHA_SINTÉTICA!B367</f>
        <v>AUX0331</v>
      </c>
      <c r="C469" s="805" t="str">
        <f>PLANILHA_SINTÉTICA!C367</f>
        <v>REMOÇÃO DE QUADRO DE DISTRIBUIÇÃO OU CAIXA DE PASSAGEM</v>
      </c>
      <c r="D469" s="805" t="str">
        <f>PLANILHA_SINTÉTICA!D367</f>
        <v>UN</v>
      </c>
      <c r="E469" s="805">
        <f>PLANILHA_SINTÉTICA!E367</f>
        <v>1</v>
      </c>
      <c r="F469" s="332">
        <f>PLANILHA_SINTÉTICA!H367</f>
        <v>53.9</v>
      </c>
      <c r="G469" s="332">
        <f>PLANILHA_SINTÉTICA!K367</f>
        <v>53.9</v>
      </c>
      <c r="H469" s="648">
        <f t="shared" si="28"/>
        <v>1646363.6348999997</v>
      </c>
      <c r="I469" s="824">
        <f t="shared" si="29"/>
        <v>3.2698523256455937E-5</v>
      </c>
      <c r="J469" s="824">
        <f t="shared" si="30"/>
        <v>0.9987691948861056</v>
      </c>
      <c r="K469" s="649" t="str">
        <f t="shared" si="31"/>
        <v>C</v>
      </c>
      <c r="L469" s="256" t="str">
        <f>PLANILHA_SINTÉTICA!A367</f>
        <v>9.3.20</v>
      </c>
      <c r="M469" s="273"/>
      <c r="N469" s="273"/>
      <c r="O469" s="273"/>
      <c r="P469" s="273"/>
      <c r="Q469" s="273"/>
      <c r="R469" s="273"/>
      <c r="S469" s="273"/>
      <c r="T469" s="273"/>
      <c r="U469" s="273"/>
      <c r="V469" s="273"/>
      <c r="W469" s="273"/>
      <c r="X469" s="273"/>
      <c r="Y469" s="273"/>
      <c r="Z469" s="273"/>
      <c r="AA469" s="273"/>
      <c r="AB469" s="273"/>
      <c r="AC469" s="273"/>
      <c r="AD469" s="273"/>
      <c r="AE469" s="273"/>
      <c r="AF469" s="273"/>
      <c r="AG469" s="273"/>
      <c r="AH469" s="273"/>
      <c r="AI469" s="273"/>
      <c r="AJ469" s="273"/>
      <c r="AK469" s="274"/>
      <c r="AL469" s="274"/>
    </row>
    <row r="470" spans="1:38" s="275" customFormat="1">
      <c r="A470" s="256"/>
      <c r="B470" s="805" t="str">
        <f>PLANILHA_SINTÉTICA!B393</f>
        <v>AUX0331</v>
      </c>
      <c r="C470" s="805" t="str">
        <f>PLANILHA_SINTÉTICA!C393</f>
        <v>REMOÇÃO DE QUADRO DE DISTRIBUIÇÃO OU CAIXA DE PASSAGEM</v>
      </c>
      <c r="D470" s="805" t="str">
        <f>PLANILHA_SINTÉTICA!D393</f>
        <v>UN</v>
      </c>
      <c r="E470" s="805">
        <f>PLANILHA_SINTÉTICA!E393</f>
        <v>1</v>
      </c>
      <c r="F470" s="332">
        <f>PLANILHA_SINTÉTICA!H393</f>
        <v>53.9</v>
      </c>
      <c r="G470" s="332">
        <f>PLANILHA_SINTÉTICA!K393</f>
        <v>53.9</v>
      </c>
      <c r="H470" s="648">
        <f t="shared" si="28"/>
        <v>1646417.5348999996</v>
      </c>
      <c r="I470" s="824">
        <f t="shared" si="29"/>
        <v>3.2698523256455937E-5</v>
      </c>
      <c r="J470" s="824">
        <f t="shared" si="30"/>
        <v>0.9988018934093621</v>
      </c>
      <c r="K470" s="649" t="str">
        <f t="shared" si="31"/>
        <v>C</v>
      </c>
      <c r="L470" s="256" t="str">
        <f>PLANILHA_SINTÉTICA!A393</f>
        <v>9.4.23</v>
      </c>
      <c r="M470" s="273"/>
      <c r="N470" s="273"/>
      <c r="O470" s="273"/>
      <c r="P470" s="273"/>
      <c r="Q470" s="273"/>
      <c r="R470" s="273"/>
      <c r="S470" s="273"/>
      <c r="T470" s="273"/>
      <c r="U470" s="273"/>
      <c r="V470" s="273"/>
      <c r="W470" s="273"/>
      <c r="X470" s="273"/>
      <c r="Y470" s="273"/>
      <c r="Z470" s="273"/>
      <c r="AA470" s="273"/>
      <c r="AB470" s="273"/>
      <c r="AC470" s="273"/>
      <c r="AD470" s="273"/>
      <c r="AE470" s="273"/>
      <c r="AF470" s="273"/>
      <c r="AG470" s="273"/>
      <c r="AH470" s="273"/>
      <c r="AI470" s="273"/>
      <c r="AJ470" s="273"/>
      <c r="AK470" s="274"/>
      <c r="AL470" s="274"/>
    </row>
    <row r="471" spans="1:38" s="275" customFormat="1">
      <c r="A471" s="256"/>
      <c r="B471" s="805" t="str">
        <f>PLANILHA_SINTÉTICA!B429</f>
        <v>AUX0331</v>
      </c>
      <c r="C471" s="805" t="str">
        <f>PLANILHA_SINTÉTICA!C429</f>
        <v>REMOÇÃO DE QUADRO DE DISTRIBUIÇÃO OU CAIXA DE PASSAGEM</v>
      </c>
      <c r="D471" s="805" t="str">
        <f>PLANILHA_SINTÉTICA!D429</f>
        <v>UN</v>
      </c>
      <c r="E471" s="805">
        <f>PLANILHA_SINTÉTICA!E429</f>
        <v>1</v>
      </c>
      <c r="F471" s="332">
        <f>PLANILHA_SINTÉTICA!H429</f>
        <v>53.9</v>
      </c>
      <c r="G471" s="332">
        <f>PLANILHA_SINTÉTICA!K429</f>
        <v>53.9</v>
      </c>
      <c r="H471" s="648">
        <f t="shared" si="28"/>
        <v>1646471.4348999995</v>
      </c>
      <c r="I471" s="824">
        <f t="shared" si="29"/>
        <v>3.2698523256455937E-5</v>
      </c>
      <c r="J471" s="824">
        <f t="shared" si="30"/>
        <v>0.99883459193261859</v>
      </c>
      <c r="K471" s="649" t="str">
        <f t="shared" si="31"/>
        <v>C</v>
      </c>
      <c r="L471" s="256" t="str">
        <f>PLANILHA_SINTÉTICA!A429</f>
        <v>9.5.21</v>
      </c>
      <c r="M471" s="273"/>
      <c r="N471" s="273"/>
      <c r="O471" s="273"/>
      <c r="P471" s="273"/>
      <c r="Q471" s="273"/>
      <c r="R471" s="273"/>
      <c r="S471" s="273"/>
      <c r="T471" s="273"/>
      <c r="U471" s="273"/>
      <c r="V471" s="273"/>
      <c r="W471" s="273"/>
      <c r="X471" s="273"/>
      <c r="Y471" s="273"/>
      <c r="Z471" s="273"/>
      <c r="AA471" s="273"/>
      <c r="AB471" s="273"/>
      <c r="AC471" s="273"/>
      <c r="AD471" s="273"/>
      <c r="AE471" s="273"/>
      <c r="AF471" s="273"/>
      <c r="AG471" s="273"/>
      <c r="AH471" s="273"/>
      <c r="AI471" s="273"/>
      <c r="AJ471" s="273"/>
      <c r="AK471" s="274"/>
      <c r="AL471" s="274"/>
    </row>
    <row r="472" spans="1:38" s="275" customFormat="1">
      <c r="A472" s="256"/>
      <c r="B472" s="805" t="str">
        <f>PLANILHA_SINTÉTICA!B457</f>
        <v>AUX0331</v>
      </c>
      <c r="C472" s="805" t="str">
        <f>PLANILHA_SINTÉTICA!C457</f>
        <v>REMOÇÃO DE QUADRO DE DISTRIBUIÇÃO OU CAIXA DE PASSAGEM</v>
      </c>
      <c r="D472" s="805" t="str">
        <f>PLANILHA_SINTÉTICA!D457</f>
        <v>UN</v>
      </c>
      <c r="E472" s="805">
        <f>PLANILHA_SINTÉTICA!E457</f>
        <v>1</v>
      </c>
      <c r="F472" s="332">
        <f>PLANILHA_SINTÉTICA!H457</f>
        <v>53.9</v>
      </c>
      <c r="G472" s="332">
        <f>PLANILHA_SINTÉTICA!K457</f>
        <v>53.9</v>
      </c>
      <c r="H472" s="648">
        <f t="shared" si="28"/>
        <v>1646525.3348999994</v>
      </c>
      <c r="I472" s="824">
        <f t="shared" si="29"/>
        <v>3.2698523256455937E-5</v>
      </c>
      <c r="J472" s="824">
        <f t="shared" si="30"/>
        <v>0.99886729045587508</v>
      </c>
      <c r="K472" s="649" t="str">
        <f t="shared" si="31"/>
        <v>C</v>
      </c>
      <c r="L472" s="256" t="str">
        <f>PLANILHA_SINTÉTICA!A457</f>
        <v>9.6.16</v>
      </c>
      <c r="M472" s="273"/>
      <c r="N472" s="273"/>
      <c r="O472" s="273"/>
      <c r="P472" s="273"/>
      <c r="Q472" s="273"/>
      <c r="R472" s="273"/>
      <c r="S472" s="273"/>
      <c r="T472" s="273"/>
      <c r="U472" s="273"/>
      <c r="V472" s="273"/>
      <c r="W472" s="273"/>
      <c r="X472" s="273"/>
      <c r="Y472" s="273"/>
      <c r="Z472" s="273"/>
      <c r="AA472" s="273"/>
      <c r="AB472" s="273"/>
      <c r="AC472" s="273"/>
      <c r="AD472" s="273"/>
      <c r="AE472" s="273"/>
      <c r="AF472" s="273"/>
      <c r="AG472" s="273"/>
      <c r="AH472" s="273"/>
      <c r="AI472" s="273"/>
      <c r="AJ472" s="273"/>
      <c r="AK472" s="274"/>
      <c r="AL472" s="274"/>
    </row>
    <row r="473" spans="1:38" s="275" customFormat="1" ht="30">
      <c r="A473" s="256"/>
      <c r="B473" s="805" t="str">
        <f>PLANILHA_SINTÉTICA!B39</f>
        <v>COMP 009</v>
      </c>
      <c r="C473" s="805" t="str">
        <f>PLANILHA_SINTÉTICA!C39</f>
        <v>DISPENSER PARA PAPEL TOALHA INTERFOLHADO, DE PAREDE, MANUAL</v>
      </c>
      <c r="D473" s="805" t="str">
        <f>PLANILHA_SINTÉTICA!D39</f>
        <v xml:space="preserve">UN </v>
      </c>
      <c r="E473" s="805">
        <f>PLANILHA_SINTÉTICA!E39</f>
        <v>1</v>
      </c>
      <c r="F473" s="332">
        <f>PLANILHA_SINTÉTICA!H39</f>
        <v>53.86</v>
      </c>
      <c r="G473" s="332">
        <f>PLANILHA_SINTÉTICA!K39</f>
        <v>53.86</v>
      </c>
      <c r="H473" s="648">
        <f t="shared" si="28"/>
        <v>1646579.1948999995</v>
      </c>
      <c r="I473" s="824">
        <f t="shared" si="29"/>
        <v>3.2674257190959494E-5</v>
      </c>
      <c r="J473" s="824">
        <f t="shared" si="30"/>
        <v>0.99889996471306608</v>
      </c>
      <c r="K473" s="649" t="str">
        <f t="shared" si="31"/>
        <v>C</v>
      </c>
      <c r="L473" s="256" t="str">
        <f>PLANILHA_SINTÉTICA!A39</f>
        <v>3.17</v>
      </c>
      <c r="M473" s="273"/>
      <c r="N473" s="273"/>
      <c r="O473" s="273"/>
      <c r="P473" s="273"/>
      <c r="Q473" s="273"/>
      <c r="R473" s="273"/>
      <c r="S473" s="273"/>
      <c r="T473" s="273"/>
      <c r="U473" s="273"/>
      <c r="V473" s="273"/>
      <c r="W473" s="273"/>
      <c r="X473" s="273"/>
      <c r="Y473" s="273"/>
      <c r="Z473" s="273"/>
      <c r="AA473" s="273"/>
      <c r="AB473" s="273"/>
      <c r="AC473" s="273"/>
      <c r="AD473" s="273"/>
      <c r="AE473" s="273"/>
      <c r="AF473" s="273"/>
      <c r="AG473" s="273"/>
      <c r="AH473" s="273"/>
      <c r="AI473" s="273"/>
      <c r="AJ473" s="273"/>
      <c r="AK473" s="274"/>
      <c r="AL473" s="274"/>
    </row>
    <row r="474" spans="1:38" s="275" customFormat="1" ht="30">
      <c r="A474" s="256"/>
      <c r="B474" s="805">
        <f>PLANILHA_SINTÉTICA!B103</f>
        <v>86880</v>
      </c>
      <c r="C474" s="805" t="str">
        <f>PLANILHA_SINTÉTICA!C103</f>
        <v>VÁLVULA EM PLÁSTICO CROMADO TIPO AMERICANA 3.1/2 X 1.1/2 SEM ADAPTADOR PARA PIA - FORNECIMENTO E INSTALAÇÃO. AF_01/2020</v>
      </c>
      <c r="D474" s="805" t="str">
        <f>PLANILHA_SINTÉTICA!D103</f>
        <v>UN</v>
      </c>
      <c r="E474" s="805">
        <f>PLANILHA_SINTÉTICA!E103</f>
        <v>2</v>
      </c>
      <c r="F474" s="332">
        <f>PLANILHA_SINTÉTICA!H103</f>
        <v>26.61</v>
      </c>
      <c r="G474" s="332">
        <f>PLANILHA_SINTÉTICA!K103</f>
        <v>53.22</v>
      </c>
      <c r="H474" s="648">
        <f t="shared" si="28"/>
        <v>1646632.4148999995</v>
      </c>
      <c r="I474" s="824">
        <f t="shared" si="29"/>
        <v>3.2286000143016413E-5</v>
      </c>
      <c r="J474" s="824">
        <f t="shared" si="30"/>
        <v>0.99893225071320912</v>
      </c>
      <c r="K474" s="649" t="str">
        <f t="shared" si="31"/>
        <v>C</v>
      </c>
      <c r="L474" s="256" t="str">
        <f>PLANILHA_SINTÉTICA!A103</f>
        <v>4.2.9</v>
      </c>
      <c r="M474" s="273"/>
      <c r="N474" s="273"/>
      <c r="O474" s="273"/>
      <c r="P474" s="273"/>
      <c r="Q474" s="273"/>
      <c r="R474" s="273"/>
      <c r="S474" s="273"/>
      <c r="T474" s="273"/>
      <c r="U474" s="273"/>
      <c r="V474" s="273"/>
      <c r="W474" s="273"/>
      <c r="X474" s="273"/>
      <c r="Y474" s="273"/>
      <c r="Z474" s="273"/>
      <c r="AA474" s="273"/>
      <c r="AB474" s="273"/>
      <c r="AC474" s="273"/>
      <c r="AD474" s="273"/>
      <c r="AE474" s="273"/>
      <c r="AF474" s="273"/>
      <c r="AG474" s="273"/>
      <c r="AH474" s="273"/>
      <c r="AI474" s="273"/>
      <c r="AJ474" s="273"/>
      <c r="AK474" s="274"/>
      <c r="AL474" s="274"/>
    </row>
    <row r="475" spans="1:38" s="275" customFormat="1" ht="30">
      <c r="A475" s="256"/>
      <c r="B475" s="805">
        <f>PLANILHA_SINTÉTICA!B29</f>
        <v>95547</v>
      </c>
      <c r="C475" s="805" t="str">
        <f>PLANILHA_SINTÉTICA!C29</f>
        <v>SABONETEIRA PLASTICA TIPO DISPENSER PARA SABONETE LIQUIDO COM RESERVATORIO 800 A 1500 ML, INCLUSO FIXAÇÃO. AF_01/2020</v>
      </c>
      <c r="D475" s="805" t="str">
        <f>PLANILHA_SINTÉTICA!D29</f>
        <v>UN</v>
      </c>
      <c r="E475" s="805">
        <f>PLANILHA_SINTÉTICA!E29</f>
        <v>1</v>
      </c>
      <c r="F475" s="332">
        <f>PLANILHA_SINTÉTICA!H29</f>
        <v>53.19</v>
      </c>
      <c r="G475" s="332">
        <f>PLANILHA_SINTÉTICA!K29</f>
        <v>53.19</v>
      </c>
      <c r="H475" s="648">
        <f t="shared" si="28"/>
        <v>1646685.6048999995</v>
      </c>
      <c r="I475" s="824">
        <f t="shared" si="29"/>
        <v>3.2267800593894084E-5</v>
      </c>
      <c r="J475" s="824">
        <f t="shared" si="30"/>
        <v>0.99896451851380297</v>
      </c>
      <c r="K475" s="649" t="str">
        <f t="shared" si="31"/>
        <v>C</v>
      </c>
      <c r="L475" s="256" t="str">
        <f>PLANILHA_SINTÉTICA!A29</f>
        <v>3.7</v>
      </c>
      <c r="M475" s="273"/>
      <c r="N475" s="273"/>
      <c r="O475" s="273"/>
      <c r="P475" s="273"/>
      <c r="Q475" s="273"/>
      <c r="R475" s="273"/>
      <c r="S475" s="273"/>
      <c r="T475" s="273"/>
      <c r="U475" s="273"/>
      <c r="V475" s="273"/>
      <c r="W475" s="273"/>
      <c r="X475" s="273"/>
      <c r="Y475" s="273"/>
      <c r="Z475" s="273"/>
      <c r="AA475" s="273"/>
      <c r="AB475" s="273"/>
      <c r="AC475" s="273"/>
      <c r="AD475" s="273"/>
      <c r="AE475" s="273"/>
      <c r="AF475" s="273"/>
      <c r="AG475" s="273"/>
      <c r="AH475" s="273"/>
      <c r="AI475" s="273"/>
      <c r="AJ475" s="273"/>
      <c r="AK475" s="274"/>
      <c r="AL475" s="274"/>
    </row>
    <row r="476" spans="1:38" s="275" customFormat="1">
      <c r="A476" s="256"/>
      <c r="B476" s="805" t="str">
        <f>PLANILHA_SINTÉTICA!B219</f>
        <v>AUX0859</v>
      </c>
      <c r="C476" s="805" t="str">
        <f>PLANILHA_SINTÉTICA!C219</f>
        <v>TUBO PVC RÍGIDO SOLDÁVEL MARROM P/ ÁGUA, D=40 MM (1 1/4")</v>
      </c>
      <c r="D476" s="805" t="str">
        <f>PLANILHA_SINTÉTICA!D219</f>
        <v>M</v>
      </c>
      <c r="E476" s="805">
        <f>PLANILHA_SINTÉTICA!E219</f>
        <v>2</v>
      </c>
      <c r="F476" s="332">
        <f>PLANILHA_SINTÉTICA!H219</f>
        <v>26.310000000000002</v>
      </c>
      <c r="G476" s="332">
        <f>PLANILHA_SINTÉTICA!K219</f>
        <v>52.620000000000005</v>
      </c>
      <c r="H476" s="648">
        <f t="shared" si="28"/>
        <v>1646738.2248999996</v>
      </c>
      <c r="I476" s="824">
        <f t="shared" si="29"/>
        <v>3.1922009160569788E-5</v>
      </c>
      <c r="J476" s="824">
        <f t="shared" si="30"/>
        <v>0.99899644052296355</v>
      </c>
      <c r="K476" s="649" t="str">
        <f t="shared" si="31"/>
        <v>C</v>
      </c>
      <c r="L476" s="256" t="str">
        <f>PLANILHA_SINTÉTICA!A219</f>
        <v>7.13</v>
      </c>
      <c r="M476" s="273"/>
      <c r="N476" s="273"/>
      <c r="O476" s="273"/>
      <c r="P476" s="273"/>
      <c r="Q476" s="273"/>
      <c r="R476" s="273"/>
      <c r="S476" s="273"/>
      <c r="T476" s="273"/>
      <c r="U476" s="273"/>
      <c r="V476" s="273"/>
      <c r="W476" s="273"/>
      <c r="X476" s="273"/>
      <c r="Y476" s="273"/>
      <c r="Z476" s="273"/>
      <c r="AA476" s="273"/>
      <c r="AB476" s="273"/>
      <c r="AC476" s="273"/>
      <c r="AD476" s="273"/>
      <c r="AE476" s="273"/>
      <c r="AF476" s="273"/>
      <c r="AG476" s="273"/>
      <c r="AH476" s="273"/>
      <c r="AI476" s="273"/>
      <c r="AJ476" s="273"/>
      <c r="AK476" s="274"/>
      <c r="AL476" s="274"/>
    </row>
    <row r="477" spans="1:38" s="275" customFormat="1">
      <c r="A477" s="256"/>
      <c r="B477" s="805">
        <f>PLANILHA_SINTÉTICA!B98</f>
        <v>97663</v>
      </c>
      <c r="C477" s="805" t="str">
        <f>PLANILHA_SINTÉTICA!C98</f>
        <v>REMOÇÃO DE LOUÇAS, DE FORMA MANUAL, SEM REAPROVEITAMENTO. AF_12/2017</v>
      </c>
      <c r="D477" s="805" t="str">
        <f>PLANILHA_SINTÉTICA!D98</f>
        <v>UN</v>
      </c>
      <c r="E477" s="805">
        <f>PLANILHA_SINTÉTICA!E98</f>
        <v>4</v>
      </c>
      <c r="F477" s="332">
        <f>PLANILHA_SINTÉTICA!H98</f>
        <v>12.809999999999999</v>
      </c>
      <c r="G477" s="332">
        <f>PLANILHA_SINTÉTICA!K98</f>
        <v>51.239999999999995</v>
      </c>
      <c r="H477" s="648">
        <f t="shared" si="28"/>
        <v>1646789.4648999996</v>
      </c>
      <c r="I477" s="824">
        <f t="shared" si="29"/>
        <v>3.1084829900942519E-5</v>
      </c>
      <c r="J477" s="824">
        <f t="shared" si="30"/>
        <v>0.99902752535286454</v>
      </c>
      <c r="K477" s="649" t="str">
        <f t="shared" si="31"/>
        <v>C</v>
      </c>
      <c r="L477" s="256" t="str">
        <f>PLANILHA_SINTÉTICA!A98</f>
        <v>4.2.4</v>
      </c>
      <c r="M477" s="273"/>
      <c r="N477" s="273"/>
      <c r="O477" s="273"/>
      <c r="P477" s="273"/>
      <c r="Q477" s="273"/>
      <c r="R477" s="273"/>
      <c r="S477" s="273"/>
      <c r="T477" s="273"/>
      <c r="U477" s="273"/>
      <c r="V477" s="273"/>
      <c r="W477" s="273"/>
      <c r="X477" s="273"/>
      <c r="Y477" s="273"/>
      <c r="Z477" s="273"/>
      <c r="AA477" s="273"/>
      <c r="AB477" s="273"/>
      <c r="AC477" s="273"/>
      <c r="AD477" s="273"/>
      <c r="AE477" s="273"/>
      <c r="AF477" s="273"/>
      <c r="AG477" s="273"/>
      <c r="AH477" s="273"/>
      <c r="AI477" s="273"/>
      <c r="AJ477" s="273"/>
      <c r="AK477" s="274"/>
      <c r="AL477" s="274"/>
    </row>
    <row r="478" spans="1:38" s="275" customFormat="1" ht="45">
      <c r="A478" s="256"/>
      <c r="B478" s="805" t="str">
        <f>PLANILHA_SINTÉTICA!B472</f>
        <v>AUX2454</v>
      </c>
      <c r="C478" s="805" t="str">
        <f>PLANILHA_SINTÉTICA!C472</f>
        <v>PLACA DE SINALIZAÇÃO DE SEGURANÇA CONTRA INCÊNDIO, FOTOLUMINESCENTE, QUADRADA, *30 X 30* CM, EM PVC *2* MM ANTI-CHAMAS (SÍMBOLOS, CORES E PICTOGRAMAS CONFORME NBR 13434)</v>
      </c>
      <c r="D478" s="805" t="str">
        <f>PLANILHA_SINTÉTICA!D472</f>
        <v xml:space="preserve">UN </v>
      </c>
      <c r="E478" s="805">
        <f>PLANILHA_SINTÉTICA!E472</f>
        <v>1</v>
      </c>
      <c r="F478" s="332">
        <f>PLANILHA_SINTÉTICA!H472</f>
        <v>50.08</v>
      </c>
      <c r="G478" s="332">
        <f>PLANILHA_SINTÉTICA!K472</f>
        <v>50.08</v>
      </c>
      <c r="H478" s="648">
        <f t="shared" si="28"/>
        <v>1646839.5448999996</v>
      </c>
      <c r="I478" s="824">
        <f t="shared" si="29"/>
        <v>3.0381114001545697E-5</v>
      </c>
      <c r="J478" s="824">
        <f t="shared" si="30"/>
        <v>0.9990579064668661</v>
      </c>
      <c r="K478" s="649" t="str">
        <f t="shared" si="31"/>
        <v>C</v>
      </c>
      <c r="L478" s="256" t="str">
        <f>PLANILHA_SINTÉTICA!A472</f>
        <v>10.7</v>
      </c>
      <c r="M478" s="273"/>
      <c r="N478" s="273"/>
      <c r="O478" s="273"/>
      <c r="P478" s="273"/>
      <c r="Q478" s="273"/>
      <c r="R478" s="273"/>
      <c r="S478" s="273"/>
      <c r="T478" s="273"/>
      <c r="U478" s="273"/>
      <c r="V478" s="273"/>
      <c r="W478" s="273"/>
      <c r="X478" s="273"/>
      <c r="Y478" s="273"/>
      <c r="Z478" s="273"/>
      <c r="AA478" s="273"/>
      <c r="AB478" s="273"/>
      <c r="AC478" s="273"/>
      <c r="AD478" s="273"/>
      <c r="AE478" s="273"/>
      <c r="AF478" s="273"/>
      <c r="AG478" s="273"/>
      <c r="AH478" s="273"/>
      <c r="AI478" s="273"/>
      <c r="AJ478" s="273"/>
      <c r="AK478" s="274"/>
      <c r="AL478" s="274"/>
    </row>
    <row r="479" spans="1:38" s="275" customFormat="1" ht="30">
      <c r="A479" s="256"/>
      <c r="B479" s="805">
        <f>PLANILHA_SINTÉTICA!B180</f>
        <v>86885</v>
      </c>
      <c r="C479" s="805" t="str">
        <f>PLANILHA_SINTÉTICA!C180</f>
        <v>ENGATE FLEXÍVEL EM PLÁSTICO BRANCO, 1/2 X 40CM - FORNECIMENTO E INSTALAÇÃO. AF_01/2020</v>
      </c>
      <c r="D479" s="805" t="str">
        <f>PLANILHA_SINTÉTICA!D180</f>
        <v>UN</v>
      </c>
      <c r="E479" s="805">
        <f>PLANILHA_SINTÉTICA!E180</f>
        <v>4</v>
      </c>
      <c r="F479" s="332">
        <f>PLANILHA_SINTÉTICA!H180</f>
        <v>12.5</v>
      </c>
      <c r="G479" s="332">
        <f>PLANILHA_SINTÉTICA!K180</f>
        <v>50</v>
      </c>
      <c r="H479" s="648">
        <f t="shared" si="28"/>
        <v>1646889.5448999996</v>
      </c>
      <c r="I479" s="824">
        <f t="shared" si="29"/>
        <v>3.0332581870552816E-5</v>
      </c>
      <c r="J479" s="824">
        <f t="shared" si="30"/>
        <v>0.99908823904873667</v>
      </c>
      <c r="K479" s="649" t="str">
        <f t="shared" si="31"/>
        <v>C</v>
      </c>
      <c r="L479" s="256" t="str">
        <f>PLANILHA_SINTÉTICA!A180</f>
        <v>6.2.10</v>
      </c>
      <c r="M479" s="273"/>
      <c r="N479" s="273"/>
      <c r="O479" s="273"/>
      <c r="P479" s="273"/>
      <c r="Q479" s="273"/>
      <c r="R479" s="273"/>
      <c r="S479" s="273"/>
      <c r="T479" s="273"/>
      <c r="U479" s="273"/>
      <c r="V479" s="273"/>
      <c r="W479" s="273"/>
      <c r="X479" s="273"/>
      <c r="Y479" s="273"/>
      <c r="Z479" s="273"/>
      <c r="AA479" s="273"/>
      <c r="AB479" s="273"/>
      <c r="AC479" s="273"/>
      <c r="AD479" s="273"/>
      <c r="AE479" s="273"/>
      <c r="AF479" s="273"/>
      <c r="AG479" s="273"/>
      <c r="AH479" s="273"/>
      <c r="AI479" s="273"/>
      <c r="AJ479" s="273"/>
      <c r="AK479" s="274"/>
      <c r="AL479" s="274"/>
    </row>
    <row r="480" spans="1:38" s="275" customFormat="1" ht="30">
      <c r="A480" s="256"/>
      <c r="B480" s="805" t="str">
        <f>PLANILHA_SINTÉTICA!B87</f>
        <v>COMP 045</v>
      </c>
      <c r="C480" s="805" t="str">
        <f>PLANILHA_SINTÉTICA!C87</f>
        <v>DESLOCAMENTO DE ACESSÓRIOS, MÓVEIS, EQUIPAMENTOS E OUTROS COM PROTEÇÃO POR FITA CREPE E LONA PLÁSTICA. ÁREA INTERNA</v>
      </c>
      <c r="D480" s="805" t="str">
        <f>PLANILHA_SINTÉTICA!D87</f>
        <v>M2</v>
      </c>
      <c r="E480" s="805">
        <f>PLANILHA_SINTÉTICA!E87</f>
        <v>15</v>
      </c>
      <c r="F480" s="332">
        <f>PLANILHA_SINTÉTICA!H87</f>
        <v>3.3</v>
      </c>
      <c r="G480" s="332">
        <f>PLANILHA_SINTÉTICA!K87</f>
        <v>49.5</v>
      </c>
      <c r="H480" s="648">
        <f t="shared" si="28"/>
        <v>1646939.0448999996</v>
      </c>
      <c r="I480" s="824">
        <f t="shared" si="29"/>
        <v>3.0029256051847287E-5</v>
      </c>
      <c r="J480" s="824">
        <f t="shared" si="30"/>
        <v>0.99911826830478856</v>
      </c>
      <c r="K480" s="649" t="str">
        <f t="shared" si="31"/>
        <v>C</v>
      </c>
      <c r="L480" s="256" t="str">
        <f>PLANILHA_SINTÉTICA!A87</f>
        <v>4.1.23</v>
      </c>
      <c r="M480" s="273"/>
      <c r="N480" s="273"/>
      <c r="O480" s="273"/>
      <c r="P480" s="273"/>
      <c r="Q480" s="273"/>
      <c r="R480" s="273"/>
      <c r="S480" s="273"/>
      <c r="T480" s="273"/>
      <c r="U480" s="273"/>
      <c r="V480" s="273"/>
      <c r="W480" s="273"/>
      <c r="X480" s="273"/>
      <c r="Y480" s="273"/>
      <c r="Z480" s="273"/>
      <c r="AA480" s="273"/>
      <c r="AB480" s="273"/>
      <c r="AC480" s="273"/>
      <c r="AD480" s="273"/>
      <c r="AE480" s="273"/>
      <c r="AF480" s="273"/>
      <c r="AG480" s="273"/>
      <c r="AH480" s="273"/>
      <c r="AI480" s="273"/>
      <c r="AJ480" s="273"/>
      <c r="AK480" s="274"/>
      <c r="AL480" s="274"/>
    </row>
    <row r="481" spans="1:38" s="275" customFormat="1" ht="30">
      <c r="A481" s="256"/>
      <c r="B481" s="805">
        <f>PLANILHA_SINTÉTICA!B183</f>
        <v>86883</v>
      </c>
      <c r="C481" s="805" t="str">
        <f>PLANILHA_SINTÉTICA!C183</f>
        <v>SIFÃO DO TIPO FLEXÍVEL EM PVC 1  X 1.1/2  - FORNECIMENTO E INSTALAÇÃO. AF_01/2020</v>
      </c>
      <c r="D481" s="805" t="str">
        <f>PLANILHA_SINTÉTICA!D183</f>
        <v>UN</v>
      </c>
      <c r="E481" s="805">
        <f>PLANILHA_SINTÉTICA!E183</f>
        <v>4</v>
      </c>
      <c r="F481" s="332">
        <f>PLANILHA_SINTÉTICA!H183</f>
        <v>12.29</v>
      </c>
      <c r="G481" s="332">
        <f>PLANILHA_SINTÉTICA!K183</f>
        <v>49.16</v>
      </c>
      <c r="H481" s="648">
        <f t="shared" si="28"/>
        <v>1646988.2048999995</v>
      </c>
      <c r="I481" s="824">
        <f t="shared" si="29"/>
        <v>2.9822994495127525E-5</v>
      </c>
      <c r="J481" s="824">
        <f t="shared" si="30"/>
        <v>0.99914809129928372</v>
      </c>
      <c r="K481" s="649" t="str">
        <f t="shared" si="31"/>
        <v>C</v>
      </c>
      <c r="L481" s="256" t="str">
        <f>PLANILHA_SINTÉTICA!A183</f>
        <v>6.2.13</v>
      </c>
      <c r="M481" s="273"/>
      <c r="N481" s="273"/>
      <c r="O481" s="273"/>
      <c r="P481" s="273"/>
      <c r="Q481" s="273"/>
      <c r="R481" s="273"/>
      <c r="S481" s="273"/>
      <c r="T481" s="273"/>
      <c r="U481" s="273"/>
      <c r="V481" s="273"/>
      <c r="W481" s="273"/>
      <c r="X481" s="273"/>
      <c r="Y481" s="273"/>
      <c r="Z481" s="273"/>
      <c r="AA481" s="273"/>
      <c r="AB481" s="273"/>
      <c r="AC481" s="273"/>
      <c r="AD481" s="273"/>
      <c r="AE481" s="273"/>
      <c r="AF481" s="273"/>
      <c r="AG481" s="273"/>
      <c r="AH481" s="273"/>
      <c r="AI481" s="273"/>
      <c r="AJ481" s="273"/>
      <c r="AK481" s="274"/>
      <c r="AL481" s="274"/>
    </row>
    <row r="482" spans="1:38" s="275" customFormat="1" ht="30">
      <c r="A482" s="256"/>
      <c r="B482" s="805" t="str">
        <f>PLANILHA_SINTÉTICA!B35</f>
        <v>COMP 006</v>
      </c>
      <c r="C482" s="805" t="str">
        <f>PLANILHA_SINTÉTICA!C35</f>
        <v>PRATELEIRA EM GRANITO CINZA POLIDO, E= 3 CM, ASSENTADO COM ARGAMASSA</v>
      </c>
      <c r="D482" s="805" t="str">
        <f>PLANILHA_SINTÉTICA!D35</f>
        <v>M2</v>
      </c>
      <c r="E482" s="805">
        <f>PLANILHA_SINTÉTICA!E35</f>
        <v>0.06</v>
      </c>
      <c r="F482" s="332">
        <f>PLANILHA_SINTÉTICA!H35</f>
        <v>818.25</v>
      </c>
      <c r="G482" s="332">
        <f>PLANILHA_SINTÉTICA!K35</f>
        <v>49.094999999999999</v>
      </c>
      <c r="H482" s="648">
        <f t="shared" si="28"/>
        <v>1647037.2998999995</v>
      </c>
      <c r="I482" s="824">
        <f t="shared" si="29"/>
        <v>2.9783562138695807E-5</v>
      </c>
      <c r="J482" s="824">
        <f t="shared" si="30"/>
        <v>0.9991778748614224</v>
      </c>
      <c r="K482" s="649" t="str">
        <f t="shared" si="31"/>
        <v>C</v>
      </c>
      <c r="L482" s="256" t="str">
        <f>PLANILHA_SINTÉTICA!A35</f>
        <v>3.13</v>
      </c>
      <c r="M482" s="273"/>
      <c r="N482" s="273"/>
      <c r="O482" s="273"/>
      <c r="P482" s="273"/>
      <c r="Q482" s="273"/>
      <c r="R482" s="273"/>
      <c r="S482" s="273"/>
      <c r="T482" s="273"/>
      <c r="U482" s="273"/>
      <c r="V482" s="273"/>
      <c r="W482" s="273"/>
      <c r="X482" s="273"/>
      <c r="Y482" s="273"/>
      <c r="Z482" s="273"/>
      <c r="AA482" s="273"/>
      <c r="AB482" s="273"/>
      <c r="AC482" s="273"/>
      <c r="AD482" s="273"/>
      <c r="AE482" s="273"/>
      <c r="AF482" s="273"/>
      <c r="AG482" s="273"/>
      <c r="AH482" s="273"/>
      <c r="AI482" s="273"/>
      <c r="AJ482" s="273"/>
      <c r="AK482" s="274"/>
      <c r="AL482" s="274"/>
    </row>
    <row r="483" spans="1:38" s="275" customFormat="1" ht="30">
      <c r="A483" s="256"/>
      <c r="B483" s="805">
        <f>PLANILHA_SINTÉTICA!B377</f>
        <v>91885</v>
      </c>
      <c r="C483" s="805" t="str">
        <f>PLANILHA_SINTÉTICA!C377</f>
        <v>LUVA PARA ELETRODUTO, PVC, ROSCÁVEL, DN 32 MM (1"), PARA CIRCUITOS TERMINAIS, INSTALADA EM PAREDE - FORNECIMENTO E INSTALAÇÃO. AF_12/2015</v>
      </c>
      <c r="D483" s="805" t="str">
        <f>PLANILHA_SINTÉTICA!D377</f>
        <v>UN</v>
      </c>
      <c r="E483" s="805">
        <f>PLANILHA_SINTÉTICA!E377</f>
        <v>4</v>
      </c>
      <c r="F483" s="332">
        <f>PLANILHA_SINTÉTICA!H377</f>
        <v>12.190000000000001</v>
      </c>
      <c r="G483" s="332">
        <f>PLANILHA_SINTÉTICA!K377</f>
        <v>48.760000000000005</v>
      </c>
      <c r="H483" s="648">
        <f t="shared" si="28"/>
        <v>1647086.0598999995</v>
      </c>
      <c r="I483" s="824">
        <f t="shared" si="29"/>
        <v>2.9580333840163109E-5</v>
      </c>
      <c r="J483" s="824">
        <f t="shared" si="30"/>
        <v>0.99920745519526255</v>
      </c>
      <c r="K483" s="649" t="str">
        <f t="shared" si="31"/>
        <v>C</v>
      </c>
      <c r="L483" s="256" t="str">
        <f>PLANILHA_SINTÉTICA!A377</f>
        <v>9.4.7</v>
      </c>
      <c r="M483" s="273"/>
      <c r="N483" s="273"/>
      <c r="O483" s="273"/>
      <c r="P483" s="273"/>
      <c r="Q483" s="273"/>
      <c r="R483" s="273"/>
      <c r="S483" s="273"/>
      <c r="T483" s="273"/>
      <c r="U483" s="273"/>
      <c r="V483" s="273"/>
      <c r="W483" s="273"/>
      <c r="X483" s="273"/>
      <c r="Y483" s="273"/>
      <c r="Z483" s="273"/>
      <c r="AA483" s="273"/>
      <c r="AB483" s="273"/>
      <c r="AC483" s="273"/>
      <c r="AD483" s="273"/>
      <c r="AE483" s="273"/>
      <c r="AF483" s="273"/>
      <c r="AG483" s="273"/>
      <c r="AH483" s="273"/>
      <c r="AI483" s="273"/>
      <c r="AJ483" s="273"/>
      <c r="AK483" s="274"/>
      <c r="AL483" s="274"/>
    </row>
    <row r="484" spans="1:38" s="275" customFormat="1" ht="30">
      <c r="A484" s="256"/>
      <c r="B484" s="805">
        <f>PLANILHA_SINTÉTICA!B246</f>
        <v>89866</v>
      </c>
      <c r="C484" s="805" t="str">
        <f>PLANILHA_SINTÉTICA!C246</f>
        <v>JOELHO 90 GRAUS, PVC, SOLDÁVEL, DN 25MM, INSTALADO EM DRENO DE AR-CONDICIONADO - FORNECIMENTO E INSTALAÇÃO. AF_08/2022</v>
      </c>
      <c r="D484" s="805" t="str">
        <f>PLANILHA_SINTÉTICA!D246</f>
        <v>UN</v>
      </c>
      <c r="E484" s="805">
        <f>PLANILHA_SINTÉTICA!E246</f>
        <v>6</v>
      </c>
      <c r="F484" s="332">
        <f>PLANILHA_SINTÉTICA!H246</f>
        <v>7.7899999999999991</v>
      </c>
      <c r="G484" s="332">
        <f>PLANILHA_SINTÉTICA!K246</f>
        <v>46.739999999999995</v>
      </c>
      <c r="H484" s="648">
        <f t="shared" si="28"/>
        <v>1647132.7998999995</v>
      </c>
      <c r="I484" s="824">
        <f t="shared" si="29"/>
        <v>2.8354897532592769E-5</v>
      </c>
      <c r="J484" s="824">
        <f t="shared" si="30"/>
        <v>0.99923581009279516</v>
      </c>
      <c r="K484" s="649" t="str">
        <f t="shared" si="31"/>
        <v>C</v>
      </c>
      <c r="L484" s="256" t="str">
        <f>PLANILHA_SINTÉTICA!A246</f>
        <v>8.1.11</v>
      </c>
      <c r="M484" s="273"/>
      <c r="N484" s="273"/>
      <c r="O484" s="273"/>
      <c r="P484" s="273"/>
      <c r="Q484" s="273"/>
      <c r="R484" s="273"/>
      <c r="S484" s="273"/>
      <c r="T484" s="273"/>
      <c r="U484" s="273"/>
      <c r="V484" s="273"/>
      <c r="W484" s="273"/>
      <c r="X484" s="273"/>
      <c r="Y484" s="273"/>
      <c r="Z484" s="273"/>
      <c r="AA484" s="273"/>
      <c r="AB484" s="273"/>
      <c r="AC484" s="273"/>
      <c r="AD484" s="273"/>
      <c r="AE484" s="273"/>
      <c r="AF484" s="273"/>
      <c r="AG484" s="273"/>
      <c r="AH484" s="273"/>
      <c r="AI484" s="273"/>
      <c r="AJ484" s="273"/>
      <c r="AK484" s="274"/>
      <c r="AL484" s="274"/>
    </row>
    <row r="485" spans="1:38" s="275" customFormat="1" ht="30">
      <c r="A485" s="256"/>
      <c r="B485" s="805">
        <f>PLANILHA_SINTÉTICA!B318</f>
        <v>101632</v>
      </c>
      <c r="C485" s="805" t="str">
        <f>PLANILHA_SINTÉTICA!C318</f>
        <v>RELÉ FOTOELÉTRICO PARA COMANDO DE ILUMINAÇÃO EXTERNA 1000 W - FORNECIMENTO E INSTALAÇÃO. AF_08/2020</v>
      </c>
      <c r="D485" s="805" t="str">
        <f>PLANILHA_SINTÉTICA!D318</f>
        <v>UN</v>
      </c>
      <c r="E485" s="805">
        <f>PLANILHA_SINTÉTICA!E318</f>
        <v>1</v>
      </c>
      <c r="F485" s="332">
        <f>PLANILHA_SINTÉTICA!H318</f>
        <v>45.349999999999994</v>
      </c>
      <c r="G485" s="332">
        <f>PLANILHA_SINTÉTICA!K318</f>
        <v>45.349999999999994</v>
      </c>
      <c r="H485" s="648">
        <f t="shared" si="28"/>
        <v>1647178.1498999996</v>
      </c>
      <c r="I485" s="824">
        <f t="shared" si="29"/>
        <v>2.75116517565914E-5</v>
      </c>
      <c r="J485" s="824">
        <f t="shared" si="30"/>
        <v>0.99926332174455179</v>
      </c>
      <c r="K485" s="649" t="str">
        <f t="shared" si="31"/>
        <v>C</v>
      </c>
      <c r="L485" s="256" t="str">
        <f>PLANILHA_SINTÉTICA!A318</f>
        <v>9.1.44</v>
      </c>
      <c r="M485" s="273"/>
      <c r="N485" s="273"/>
      <c r="O485" s="273"/>
      <c r="P485" s="273"/>
      <c r="Q485" s="273"/>
      <c r="R485" s="273"/>
      <c r="S485" s="273"/>
      <c r="T485" s="273"/>
      <c r="U485" s="273"/>
      <c r="V485" s="273"/>
      <c r="W485" s="273"/>
      <c r="X485" s="273"/>
      <c r="Y485" s="273"/>
      <c r="Z485" s="273"/>
      <c r="AA485" s="273"/>
      <c r="AB485" s="273"/>
      <c r="AC485" s="273"/>
      <c r="AD485" s="273"/>
      <c r="AE485" s="273"/>
      <c r="AF485" s="273"/>
      <c r="AG485" s="273"/>
      <c r="AH485" s="273"/>
      <c r="AI485" s="273"/>
      <c r="AJ485" s="273"/>
      <c r="AK485" s="274"/>
      <c r="AL485" s="274"/>
    </row>
    <row r="486" spans="1:38" s="275" customFormat="1" ht="30">
      <c r="A486" s="256"/>
      <c r="B486" s="805">
        <f>PLANILHA_SINTÉTICA!B396</f>
        <v>101632</v>
      </c>
      <c r="C486" s="805" t="str">
        <f>PLANILHA_SINTÉTICA!C396</f>
        <v>RELÉ FOTOELÉTRICO PARA COMANDO DE ILUMINAÇÃO EXTERNA 1000 W - FORNECIMENTO E INSTALAÇÃO. AF_08/2020</v>
      </c>
      <c r="D486" s="805" t="str">
        <f>PLANILHA_SINTÉTICA!D396</f>
        <v>UN</v>
      </c>
      <c r="E486" s="805">
        <f>PLANILHA_SINTÉTICA!E396</f>
        <v>1</v>
      </c>
      <c r="F486" s="332">
        <f>PLANILHA_SINTÉTICA!H396</f>
        <v>45.349999999999994</v>
      </c>
      <c r="G486" s="332">
        <f>PLANILHA_SINTÉTICA!K396</f>
        <v>45.349999999999994</v>
      </c>
      <c r="H486" s="648">
        <f t="shared" si="28"/>
        <v>1647223.4998999997</v>
      </c>
      <c r="I486" s="824">
        <f t="shared" si="29"/>
        <v>2.75116517565914E-5</v>
      </c>
      <c r="J486" s="824">
        <f t="shared" si="30"/>
        <v>0.99929083339630842</v>
      </c>
      <c r="K486" s="649" t="str">
        <f t="shared" si="31"/>
        <v>C</v>
      </c>
      <c r="L486" s="256" t="str">
        <f>PLANILHA_SINTÉTICA!A396</f>
        <v>9.4.26</v>
      </c>
      <c r="M486" s="273"/>
      <c r="N486" s="273"/>
      <c r="O486" s="273"/>
      <c r="P486" s="273"/>
      <c r="Q486" s="273"/>
      <c r="R486" s="273"/>
      <c r="S486" s="273"/>
      <c r="T486" s="273"/>
      <c r="U486" s="273"/>
      <c r="V486" s="273"/>
      <c r="W486" s="273"/>
      <c r="X486" s="273"/>
      <c r="Y486" s="273"/>
      <c r="Z486" s="273"/>
      <c r="AA486" s="273"/>
      <c r="AB486" s="273"/>
      <c r="AC486" s="273"/>
      <c r="AD486" s="273"/>
      <c r="AE486" s="273"/>
      <c r="AF486" s="273"/>
      <c r="AG486" s="273"/>
      <c r="AH486" s="273"/>
      <c r="AI486" s="273"/>
      <c r="AJ486" s="273"/>
      <c r="AK486" s="274"/>
      <c r="AL486" s="274"/>
    </row>
    <row r="487" spans="1:38" ht="30">
      <c r="A487" s="256"/>
      <c r="B487" s="805">
        <f>PLANILHA_SINTÉTICA!B330</f>
        <v>91872</v>
      </c>
      <c r="C487" s="805" t="str">
        <f>PLANILHA_SINTÉTICA!C330</f>
        <v>ELETRODUTO RÍGIDO ROSCÁVEL, PVC, DN 32 MM (1"), PARA CIRCUITOS TERMINAIS, INSTALADO EM PAREDE - FORNECIMENTO E INSTALAÇÃO. AF_12/2015</v>
      </c>
      <c r="D487" s="805" t="str">
        <f>PLANILHA_SINTÉTICA!D330</f>
        <v>M</v>
      </c>
      <c r="E487" s="805">
        <f>PLANILHA_SINTÉTICA!E330</f>
        <v>2</v>
      </c>
      <c r="F487" s="332">
        <f>PLANILHA_SINTÉTICA!H330</f>
        <v>22.310000000000002</v>
      </c>
      <c r="G487" s="332">
        <f>PLANILHA_SINTÉTICA!K330</f>
        <v>44.620000000000005</v>
      </c>
      <c r="H487" s="648">
        <f t="shared" si="28"/>
        <v>1647268.1198999998</v>
      </c>
      <c r="I487" s="824">
        <f t="shared" si="29"/>
        <v>2.7068796061281336E-5</v>
      </c>
      <c r="J487" s="824">
        <f t="shared" si="30"/>
        <v>0.99931790219236971</v>
      </c>
      <c r="K487" s="649" t="str">
        <f t="shared" si="31"/>
        <v>C</v>
      </c>
      <c r="L487" s="256" t="str">
        <f>PLANILHA_SINTÉTICA!A330</f>
        <v>9.2.6</v>
      </c>
    </row>
    <row r="488" spans="1:38">
      <c r="A488" s="256"/>
      <c r="B488" s="805">
        <f>PLANILHA_SINTÉTICA!B27</f>
        <v>100849</v>
      </c>
      <c r="C488" s="805" t="str">
        <f>PLANILHA_SINTÉTICA!C27</f>
        <v>ASSENTO SANITÁRIO CONVENCIONAL - FORNECIMENTO E INSTALACAO. AF_01/2020</v>
      </c>
      <c r="D488" s="805" t="str">
        <f>PLANILHA_SINTÉTICA!D27</f>
        <v>UN</v>
      </c>
      <c r="E488" s="805">
        <f>PLANILHA_SINTÉTICA!E27</f>
        <v>1</v>
      </c>
      <c r="F488" s="332">
        <f>PLANILHA_SINTÉTICA!H27</f>
        <v>44.35</v>
      </c>
      <c r="G488" s="332">
        <f>PLANILHA_SINTÉTICA!K27</f>
        <v>44.35</v>
      </c>
      <c r="H488" s="648">
        <f t="shared" si="28"/>
        <v>1647312.4698999999</v>
      </c>
      <c r="I488" s="824">
        <f t="shared" si="29"/>
        <v>2.6905000119180349E-5</v>
      </c>
      <c r="J488" s="824">
        <f t="shared" si="30"/>
        <v>0.99934480719248886</v>
      </c>
      <c r="K488" s="649" t="str">
        <f t="shared" si="31"/>
        <v>C</v>
      </c>
      <c r="L488" s="256" t="str">
        <f>PLANILHA_SINTÉTICA!A27</f>
        <v>3.5</v>
      </c>
    </row>
    <row r="489" spans="1:38" ht="30">
      <c r="A489" s="256"/>
      <c r="B489" s="805">
        <f>PLANILHA_SINTÉTICA!B107</f>
        <v>89709</v>
      </c>
      <c r="C489" s="805" t="str">
        <f>PLANILHA_SINTÉTICA!C107</f>
        <v>RALO SIFONADO, PVC, DN 100 X 40 MM, JUNTA SOLDÁVEL, FORNECIDO E INSTALADO EM RAMAL DE DESCARGA OU EM RAMAL DE ESGOTO SANITÁRIO. AF_08/2022</v>
      </c>
      <c r="D489" s="805" t="str">
        <f>PLANILHA_SINTÉTICA!D107</f>
        <v>UN</v>
      </c>
      <c r="E489" s="805">
        <f>PLANILHA_SINTÉTICA!E107</f>
        <v>2</v>
      </c>
      <c r="F489" s="332">
        <f>PLANILHA_SINTÉTICA!H107</f>
        <v>21.61</v>
      </c>
      <c r="G489" s="332">
        <f>PLANILHA_SINTÉTICA!K107</f>
        <v>43.22</v>
      </c>
      <c r="H489" s="648">
        <f t="shared" si="28"/>
        <v>1647355.6898999999</v>
      </c>
      <c r="I489" s="824">
        <f t="shared" si="29"/>
        <v>2.6219483768905852E-5</v>
      </c>
      <c r="J489" s="824">
        <f t="shared" si="30"/>
        <v>0.99937102667625777</v>
      </c>
      <c r="K489" s="649" t="str">
        <f t="shared" si="31"/>
        <v>C</v>
      </c>
      <c r="L489" s="256" t="str">
        <f>PLANILHA_SINTÉTICA!A107</f>
        <v>4.2.13</v>
      </c>
    </row>
    <row r="490" spans="1:38" ht="30">
      <c r="A490" s="256"/>
      <c r="B490" s="805">
        <f>PLANILHA_SINTÉTICA!B422</f>
        <v>93655</v>
      </c>
      <c r="C490" s="805" t="str">
        <f>PLANILHA_SINTÉTICA!C422</f>
        <v>DISJUNTOR MONOPOLAR TIPO DIN, CORRENTE NOMINAL DE 20A - FORNECIMENTO E INSTALAÇÃO. AF_10/2020</v>
      </c>
      <c r="D490" s="805" t="str">
        <f>PLANILHA_SINTÉTICA!D422</f>
        <v>UN</v>
      </c>
      <c r="E490" s="805">
        <f>PLANILHA_SINTÉTICA!E422</f>
        <v>3</v>
      </c>
      <c r="F490" s="332">
        <f>PLANILHA_SINTÉTICA!H422</f>
        <v>13.879999999999999</v>
      </c>
      <c r="G490" s="332">
        <f>PLANILHA_SINTÉTICA!K422</f>
        <v>41.64</v>
      </c>
      <c r="H490" s="648">
        <f t="shared" si="28"/>
        <v>1647397.3298999998</v>
      </c>
      <c r="I490" s="824">
        <f t="shared" si="29"/>
        <v>2.5260974181796384E-5</v>
      </c>
      <c r="J490" s="824">
        <f t="shared" si="30"/>
        <v>0.99939628765043953</v>
      </c>
      <c r="K490" s="649" t="str">
        <f t="shared" si="31"/>
        <v>C</v>
      </c>
      <c r="L490" s="256" t="str">
        <f>PLANILHA_SINTÉTICA!A422</f>
        <v>9.5.14</v>
      </c>
    </row>
    <row r="491" spans="1:38" ht="30">
      <c r="A491" s="256"/>
      <c r="B491" s="805">
        <f>PLANILHA_SINTÉTICA!B423</f>
        <v>93656</v>
      </c>
      <c r="C491" s="805" t="str">
        <f>PLANILHA_SINTÉTICA!C423</f>
        <v>DISJUNTOR MONOPOLAR TIPO DIN, CORRENTE NOMINAL DE 25A - FORNECIMENTO E INSTALAÇÃO. AF_10/2020</v>
      </c>
      <c r="D491" s="805" t="str">
        <f>PLANILHA_SINTÉTICA!D423</f>
        <v>UN</v>
      </c>
      <c r="E491" s="805">
        <f>PLANILHA_SINTÉTICA!E423</f>
        <v>3</v>
      </c>
      <c r="F491" s="332">
        <f>PLANILHA_SINTÉTICA!H423</f>
        <v>13.879999999999999</v>
      </c>
      <c r="G491" s="332">
        <f>PLANILHA_SINTÉTICA!K423</f>
        <v>41.64</v>
      </c>
      <c r="H491" s="648">
        <f t="shared" si="28"/>
        <v>1647438.9698999997</v>
      </c>
      <c r="I491" s="824">
        <f t="shared" si="29"/>
        <v>2.5260974181796384E-5</v>
      </c>
      <c r="J491" s="824">
        <f t="shared" si="30"/>
        <v>0.99942154862462129</v>
      </c>
      <c r="K491" s="649" t="str">
        <f t="shared" si="31"/>
        <v>C</v>
      </c>
      <c r="L491" s="256" t="str">
        <f>PLANILHA_SINTÉTICA!A423</f>
        <v>9.5.15</v>
      </c>
    </row>
    <row r="492" spans="1:38" ht="45">
      <c r="A492" s="256"/>
      <c r="B492" s="805">
        <f>PLANILHA_SINTÉTICA!B333</f>
        <v>91917</v>
      </c>
      <c r="C492" s="805" t="str">
        <f>PLANILHA_SINTÉTICA!C333</f>
        <v>CURVA 90 GRAUS PARA ELETRODUTO, PVC, ROSCÁVEL, DN 32 MM (1"), PARA CIRCUITOS TERMINAIS, INSTALADA EM PAREDE - FORNECIMENTO E INSTALAÇÃO. AF_12/2015</v>
      </c>
      <c r="D492" s="805" t="str">
        <f>PLANILHA_SINTÉTICA!D333</f>
        <v>UN</v>
      </c>
      <c r="E492" s="805">
        <f>PLANILHA_SINTÉTICA!E333</f>
        <v>2</v>
      </c>
      <c r="F492" s="332">
        <f>PLANILHA_SINTÉTICA!H333</f>
        <v>20.7</v>
      </c>
      <c r="G492" s="332">
        <f>PLANILHA_SINTÉTICA!K333</f>
        <v>41.4</v>
      </c>
      <c r="H492" s="648">
        <f t="shared" si="28"/>
        <v>1647480.3698999996</v>
      </c>
      <c r="I492" s="824">
        <f t="shared" si="29"/>
        <v>2.5115377788817729E-5</v>
      </c>
      <c r="J492" s="824">
        <f t="shared" si="30"/>
        <v>0.99944666400241011</v>
      </c>
      <c r="K492" s="649" t="str">
        <f t="shared" si="31"/>
        <v>C</v>
      </c>
      <c r="L492" s="256" t="str">
        <f>PLANILHA_SINTÉTICA!A333</f>
        <v>9.2.9</v>
      </c>
    </row>
    <row r="493" spans="1:38" ht="30">
      <c r="A493" s="256"/>
      <c r="B493" s="805" t="str">
        <f>PLANILHA_SINTÉTICA!B545</f>
        <v>COMP 046</v>
      </c>
      <c r="C493" s="805" t="str">
        <f>PLANILHA_SINTÉTICA!C545</f>
        <v>REFORÇO DE ARMADURA NEGATIVA EM QUINAS COM AÇO CA-50, DIÂMETRO 8,0 MM</v>
      </c>
      <c r="D493" s="805" t="str">
        <f>PLANILHA_SINTÉTICA!D545</f>
        <v>KG</v>
      </c>
      <c r="E493" s="805">
        <f>PLANILHA_SINTÉTICA!E545</f>
        <v>2.96</v>
      </c>
      <c r="F493" s="332">
        <f>PLANILHA_SINTÉTICA!H545</f>
        <v>13.48</v>
      </c>
      <c r="G493" s="332">
        <f>PLANILHA_SINTÉTICA!K545</f>
        <v>39.900800000000004</v>
      </c>
      <c r="H493" s="648">
        <f t="shared" si="28"/>
        <v>1647520.2706999995</v>
      </c>
      <c r="I493" s="824">
        <f t="shared" si="29"/>
        <v>2.4205885654011076E-5</v>
      </c>
      <c r="J493" s="824">
        <f t="shared" si="30"/>
        <v>0.99947086988806411</v>
      </c>
      <c r="K493" s="649" t="str">
        <f t="shared" si="31"/>
        <v>C</v>
      </c>
      <c r="L493" s="256" t="str">
        <f>PLANILHA_SINTÉTICA!A545</f>
        <v>14.7</v>
      </c>
    </row>
    <row r="494" spans="1:38">
      <c r="A494" s="256"/>
      <c r="B494" s="805" t="str">
        <f>PLANILHA_SINTÉTICA!B326</f>
        <v>AUX1882</v>
      </c>
      <c r="C494" s="805" t="str">
        <f>PLANILHA_SINTÉTICA!C326</f>
        <v>RASGO EM ALVENARIA P/TUBULAÇÕES D=65 A 100MM (2 1/2" A 4")</v>
      </c>
      <c r="D494" s="805" t="str">
        <f>PLANILHA_SINTÉTICA!D326</f>
        <v>M</v>
      </c>
      <c r="E494" s="805">
        <f>PLANILHA_SINTÉTICA!E326</f>
        <v>2</v>
      </c>
      <c r="F494" s="332">
        <f>PLANILHA_SINTÉTICA!H326</f>
        <v>19.73</v>
      </c>
      <c r="G494" s="332">
        <f>PLANILHA_SINTÉTICA!K326</f>
        <v>39.46</v>
      </c>
      <c r="H494" s="648">
        <f t="shared" si="28"/>
        <v>1647559.7306999995</v>
      </c>
      <c r="I494" s="824">
        <f t="shared" si="29"/>
        <v>2.3938473612240284E-5</v>
      </c>
      <c r="J494" s="824">
        <f t="shared" si="30"/>
        <v>0.99949480836167637</v>
      </c>
      <c r="K494" s="649" t="str">
        <f t="shared" si="31"/>
        <v>C</v>
      </c>
      <c r="L494" s="256" t="str">
        <f>PLANILHA_SINTÉTICA!A326</f>
        <v>9.2.2</v>
      </c>
    </row>
    <row r="495" spans="1:38">
      <c r="A495" s="256"/>
      <c r="B495" s="805" t="str">
        <f>PLANILHA_SINTÉTICA!B410</f>
        <v>AUX1882</v>
      </c>
      <c r="C495" s="805" t="str">
        <f>PLANILHA_SINTÉTICA!C410</f>
        <v>RASGO EM ALVENARIA P/TUBULAÇÕES D=65 A 100MM (2 1/2" A 4")</v>
      </c>
      <c r="D495" s="805" t="str">
        <f>PLANILHA_SINTÉTICA!D410</f>
        <v>M</v>
      </c>
      <c r="E495" s="805">
        <f>PLANILHA_SINTÉTICA!E410</f>
        <v>2</v>
      </c>
      <c r="F495" s="332">
        <f>PLANILHA_SINTÉTICA!H410</f>
        <v>19.73</v>
      </c>
      <c r="G495" s="332">
        <f>PLANILHA_SINTÉTICA!K410</f>
        <v>39.46</v>
      </c>
      <c r="H495" s="648">
        <f t="shared" si="28"/>
        <v>1647599.1906999995</v>
      </c>
      <c r="I495" s="824">
        <f t="shared" si="29"/>
        <v>2.3938473612240284E-5</v>
      </c>
      <c r="J495" s="824">
        <f t="shared" si="30"/>
        <v>0.99951874683528863</v>
      </c>
      <c r="K495" s="649" t="str">
        <f t="shared" si="31"/>
        <v>C</v>
      </c>
      <c r="L495" s="256" t="str">
        <f>PLANILHA_SINTÉTICA!A410</f>
        <v>9.5.2</v>
      </c>
    </row>
    <row r="496" spans="1:38">
      <c r="A496" s="256"/>
      <c r="B496" s="805" t="str">
        <f>PLANILHA_SINTÉTICA!B443</f>
        <v>AUX1882</v>
      </c>
      <c r="C496" s="805" t="str">
        <f>PLANILHA_SINTÉTICA!C443</f>
        <v>RASGO EM ALVENARIA P/TUBULAÇÕES D=65 A 100MM (2 1/2" A 4")</v>
      </c>
      <c r="D496" s="805" t="str">
        <f>PLANILHA_SINTÉTICA!D443</f>
        <v>M</v>
      </c>
      <c r="E496" s="805">
        <f>PLANILHA_SINTÉTICA!E443</f>
        <v>2</v>
      </c>
      <c r="F496" s="332">
        <f>PLANILHA_SINTÉTICA!H443</f>
        <v>19.73</v>
      </c>
      <c r="G496" s="332">
        <f>PLANILHA_SINTÉTICA!K443</f>
        <v>39.46</v>
      </c>
      <c r="H496" s="648">
        <f t="shared" si="28"/>
        <v>1647638.6506999994</v>
      </c>
      <c r="I496" s="824">
        <f t="shared" si="29"/>
        <v>2.3938473612240284E-5</v>
      </c>
      <c r="J496" s="824">
        <f t="shared" si="30"/>
        <v>0.99954268530890089</v>
      </c>
      <c r="K496" s="649" t="str">
        <f t="shared" si="31"/>
        <v>C</v>
      </c>
      <c r="L496" s="256" t="str">
        <f>PLANILHA_SINTÉTICA!A443</f>
        <v>9.6.2</v>
      </c>
    </row>
    <row r="497" spans="1:38">
      <c r="A497" s="256"/>
      <c r="B497" s="805">
        <f>PLANILHA_SINTÉTICA!B186</f>
        <v>97644</v>
      </c>
      <c r="C497" s="805" t="str">
        <f>PLANILHA_SINTÉTICA!C186</f>
        <v>REMOÇÃO DE PORTAS, DE FORMA MANUAL, SEM REAPROVEITAMENTO. AF_12/2017</v>
      </c>
      <c r="D497" s="805" t="str">
        <f>PLANILHA_SINTÉTICA!D186</f>
        <v>M2</v>
      </c>
      <c r="E497" s="805">
        <f>PLANILHA_SINTÉTICA!E186</f>
        <v>4</v>
      </c>
      <c r="F497" s="332">
        <f>PLANILHA_SINTÉTICA!H186</f>
        <v>9.69</v>
      </c>
      <c r="G497" s="332">
        <f>PLANILHA_SINTÉTICA!K186</f>
        <v>38.76</v>
      </c>
      <c r="H497" s="648">
        <f t="shared" si="28"/>
        <v>1647677.4106999994</v>
      </c>
      <c r="I497" s="824">
        <f t="shared" si="29"/>
        <v>2.3513817466052542E-5</v>
      </c>
      <c r="J497" s="824">
        <f t="shared" si="30"/>
        <v>0.99956619912636691</v>
      </c>
      <c r="K497" s="649" t="str">
        <f t="shared" si="31"/>
        <v>C</v>
      </c>
      <c r="L497" s="256" t="str">
        <f>PLANILHA_SINTÉTICA!A186</f>
        <v>6.2.16</v>
      </c>
    </row>
    <row r="498" spans="1:38" ht="30">
      <c r="A498" s="256"/>
      <c r="B498" s="805">
        <f>PLANILHA_SINTÉTICA!B179</f>
        <v>97666</v>
      </c>
      <c r="C498" s="805" t="str">
        <f>PLANILHA_SINTÉTICA!C179</f>
        <v>REMOÇÃO DE METAIS SANITÁRIOS, DE FORMA MANUAL, SEM REAPROVEITAMENTO. AF_12/2017</v>
      </c>
      <c r="D498" s="805" t="str">
        <f>PLANILHA_SINTÉTICA!D179</f>
        <v>UN</v>
      </c>
      <c r="E498" s="805">
        <f>PLANILHA_SINTÉTICA!E179</f>
        <v>4</v>
      </c>
      <c r="F498" s="332">
        <f>PLANILHA_SINTÉTICA!H179</f>
        <v>9.34</v>
      </c>
      <c r="G498" s="332">
        <f>PLANILHA_SINTÉTICA!K179</f>
        <v>37.36</v>
      </c>
      <c r="H498" s="648">
        <f t="shared" si="28"/>
        <v>1647714.7706999995</v>
      </c>
      <c r="I498" s="824">
        <f t="shared" si="29"/>
        <v>2.2664505173677062E-5</v>
      </c>
      <c r="J498" s="824">
        <f t="shared" si="30"/>
        <v>0.99958886363154054</v>
      </c>
      <c r="K498" s="649" t="str">
        <f t="shared" si="31"/>
        <v>C</v>
      </c>
      <c r="L498" s="256" t="str">
        <f>PLANILHA_SINTÉTICA!A179</f>
        <v>6.2.9</v>
      </c>
    </row>
    <row r="499" spans="1:38" ht="30">
      <c r="A499" s="256"/>
      <c r="B499" s="805">
        <f>PLANILHA_SINTÉTICA!B247</f>
        <v>89868</v>
      </c>
      <c r="C499" s="805" t="str">
        <f>PLANILHA_SINTÉTICA!C247</f>
        <v>LUVA, PVC, SOLDÁVEL, DN 25MM, INSTALADO EM DRENO DE AR-CONDICIONADO - FORNECIMENTO E INSTALAÇÃO. AF_08/2022</v>
      </c>
      <c r="D499" s="805" t="str">
        <f>PLANILHA_SINTÉTICA!D247</f>
        <v>UN</v>
      </c>
      <c r="E499" s="805">
        <f>PLANILHA_SINTÉTICA!E247</f>
        <v>6</v>
      </c>
      <c r="F499" s="332">
        <f>PLANILHA_SINTÉTICA!H247</f>
        <v>5.9700000000000006</v>
      </c>
      <c r="G499" s="332">
        <f>PLANILHA_SINTÉTICA!K247</f>
        <v>35.820000000000007</v>
      </c>
      <c r="H499" s="648">
        <f t="shared" si="28"/>
        <v>1647750.5906999996</v>
      </c>
      <c r="I499" s="824">
        <f t="shared" si="29"/>
        <v>2.1730261652064039E-5</v>
      </c>
      <c r="J499" s="824">
        <f t="shared" si="30"/>
        <v>0.99961059389319262</v>
      </c>
      <c r="K499" s="649" t="str">
        <f t="shared" si="31"/>
        <v>C</v>
      </c>
      <c r="L499" s="256" t="str">
        <f>PLANILHA_SINTÉTICA!A247</f>
        <v>8.1.12</v>
      </c>
    </row>
    <row r="500" spans="1:38" ht="30">
      <c r="A500" s="256"/>
      <c r="B500" s="805" t="str">
        <f>PLANILHA_SINTÉTICA!B200</f>
        <v>COMP 025</v>
      </c>
      <c r="C500" s="805" t="str">
        <f>PLANILHA_SINTÉTICA!C200</f>
        <v>INSTALAÇÃO DE PLUG DE PVC ROSÁVEL ÁGUA FRIA</v>
      </c>
      <c r="D500" s="805" t="str">
        <f>PLANILHA_SINTÉTICA!D200</f>
        <v>UN</v>
      </c>
      <c r="E500" s="805">
        <f>PLANILHA_SINTÉTICA!E200</f>
        <v>2</v>
      </c>
      <c r="F500" s="332">
        <f>PLANILHA_SINTÉTICA!H200</f>
        <v>17.61</v>
      </c>
      <c r="G500" s="332">
        <f>PLANILHA_SINTÉTICA!K200</f>
        <v>35.22</v>
      </c>
      <c r="H500" s="648">
        <f t="shared" si="28"/>
        <v>1647785.8106999996</v>
      </c>
      <c r="I500" s="824">
        <f t="shared" si="29"/>
        <v>2.1366270669617401E-5</v>
      </c>
      <c r="J500" s="824">
        <f t="shared" si="30"/>
        <v>0.99963196016386224</v>
      </c>
      <c r="K500" s="649" t="str">
        <f t="shared" si="31"/>
        <v>C</v>
      </c>
      <c r="L500" s="256" t="str">
        <f>PLANILHA_SINTÉTICA!A200</f>
        <v>6.2.30</v>
      </c>
    </row>
    <row r="501" spans="1:38">
      <c r="A501" s="256"/>
      <c r="B501" s="805" t="str">
        <f>PLANILHA_SINTÉTICA!B314</f>
        <v>AUX1834</v>
      </c>
      <c r="C501" s="805" t="str">
        <f>PLANILHA_SINTÉTICA!C314</f>
        <v>CORTE MANUAL EM TERRA</v>
      </c>
      <c r="D501" s="805" t="str">
        <f>PLANILHA_SINTÉTICA!D314</f>
        <v>M3</v>
      </c>
      <c r="E501" s="805">
        <f>PLANILHA_SINTÉTICA!E314</f>
        <v>0.5</v>
      </c>
      <c r="F501" s="332">
        <f>PLANILHA_SINTÉTICA!H314</f>
        <v>64.64</v>
      </c>
      <c r="G501" s="332">
        <f>PLANILHA_SINTÉTICA!K314</f>
        <v>32.32</v>
      </c>
      <c r="H501" s="648">
        <f t="shared" si="28"/>
        <v>1647818.1306999996</v>
      </c>
      <c r="I501" s="824">
        <f t="shared" si="29"/>
        <v>1.9606980921125341E-5</v>
      </c>
      <c r="J501" s="824">
        <f t="shared" si="30"/>
        <v>0.99965156714478332</v>
      </c>
      <c r="K501" s="649" t="str">
        <f t="shared" si="31"/>
        <v>C</v>
      </c>
      <c r="L501" s="256" t="str">
        <f>PLANILHA_SINTÉTICA!A314</f>
        <v>9.1.40</v>
      </c>
    </row>
    <row r="502" spans="1:38" s="127" customFormat="1" ht="30">
      <c r="A502" s="256"/>
      <c r="B502" s="805">
        <f>PLANILHA_SINTÉTICA!B25</f>
        <v>97664</v>
      </c>
      <c r="C502" s="805" t="str">
        <f>PLANILHA_SINTÉTICA!C25</f>
        <v>REMOÇÃO DE ACESSÓRIOS, DE FORMA MANUAL, SEM REAPROVEITAMENTO. AF_12/2017</v>
      </c>
      <c r="D502" s="805" t="str">
        <f>PLANILHA_SINTÉTICA!D25</f>
        <v>UN</v>
      </c>
      <c r="E502" s="805">
        <f>PLANILHA_SINTÉTICA!E25</f>
        <v>20</v>
      </c>
      <c r="F502" s="332">
        <f>PLANILHA_SINTÉTICA!H25</f>
        <v>1.5899999999999999</v>
      </c>
      <c r="G502" s="332">
        <f>PLANILHA_SINTÉTICA!K25</f>
        <v>31.799999999999997</v>
      </c>
      <c r="H502" s="648">
        <f t="shared" si="28"/>
        <v>1647849.9306999997</v>
      </c>
      <c r="I502" s="824">
        <f t="shared" si="29"/>
        <v>1.9291522069671587E-5</v>
      </c>
      <c r="J502" s="824">
        <f t="shared" si="30"/>
        <v>0.99967085866685301</v>
      </c>
      <c r="K502" s="649" t="str">
        <f t="shared" si="31"/>
        <v>C</v>
      </c>
      <c r="L502" s="256" t="str">
        <f>PLANILHA_SINTÉTICA!A25</f>
        <v>3.3</v>
      </c>
      <c r="AK502" s="128"/>
      <c r="AL502" s="128"/>
    </row>
    <row r="503" spans="1:38" s="127" customFormat="1" ht="30">
      <c r="A503" s="256"/>
      <c r="B503" s="805">
        <f>PLANILHA_SINTÉTICA!B100</f>
        <v>97664</v>
      </c>
      <c r="C503" s="805" t="str">
        <f>PLANILHA_SINTÉTICA!C100</f>
        <v>REMOÇÃO DE ACESSÓRIOS, DE FORMA MANUAL, SEM REAPROVEITAMENTO. AF_12/2017</v>
      </c>
      <c r="D503" s="805" t="str">
        <f>PLANILHA_SINTÉTICA!D100</f>
        <v>UN</v>
      </c>
      <c r="E503" s="805">
        <f>PLANILHA_SINTÉTICA!E100</f>
        <v>20</v>
      </c>
      <c r="F503" s="332">
        <f>PLANILHA_SINTÉTICA!H100</f>
        <v>1.5899999999999999</v>
      </c>
      <c r="G503" s="332">
        <f>PLANILHA_SINTÉTICA!K100</f>
        <v>31.799999999999997</v>
      </c>
      <c r="H503" s="648">
        <f t="shared" si="28"/>
        <v>1647881.7306999997</v>
      </c>
      <c r="I503" s="824">
        <f t="shared" si="29"/>
        <v>1.9291522069671587E-5</v>
      </c>
      <c r="J503" s="824">
        <f t="shared" si="30"/>
        <v>0.99969015018892271</v>
      </c>
      <c r="K503" s="649" t="str">
        <f t="shared" si="31"/>
        <v>C</v>
      </c>
      <c r="L503" s="256" t="str">
        <f>PLANILHA_SINTÉTICA!A100</f>
        <v>4.2.6</v>
      </c>
      <c r="AK503" s="128"/>
      <c r="AL503" s="128"/>
    </row>
    <row r="504" spans="1:38" s="127" customFormat="1" ht="30">
      <c r="A504" s="256"/>
      <c r="B504" s="805">
        <f>PLANILHA_SINTÉTICA!B278</f>
        <v>90458</v>
      </c>
      <c r="C504" s="805" t="str">
        <f>PLANILHA_SINTÉTICA!C278</f>
        <v>QUEBRA EM ALVENARIA PARA INSTALAÇÃO DE QUADRO DISTRIBUIÇÃO GRANDE (76X40 CM). AF_05/2015</v>
      </c>
      <c r="D504" s="805" t="str">
        <f>PLANILHA_SINTÉTICA!D278</f>
        <v>UN</v>
      </c>
      <c r="E504" s="805">
        <f>PLANILHA_SINTÉTICA!E278</f>
        <v>1</v>
      </c>
      <c r="F504" s="332">
        <f>PLANILHA_SINTÉTICA!H278</f>
        <v>29.87</v>
      </c>
      <c r="G504" s="332">
        <f>PLANILHA_SINTÉTICA!K278</f>
        <v>29.87</v>
      </c>
      <c r="H504" s="648">
        <f t="shared" si="28"/>
        <v>1647911.6006999998</v>
      </c>
      <c r="I504" s="824">
        <f t="shared" si="29"/>
        <v>1.8120684409468253E-5</v>
      </c>
      <c r="J504" s="824">
        <f t="shared" si="30"/>
        <v>0.99970827087333214</v>
      </c>
      <c r="K504" s="649" t="str">
        <f t="shared" si="31"/>
        <v>C</v>
      </c>
      <c r="L504" s="256" t="str">
        <f>PLANILHA_SINTÉTICA!A278</f>
        <v>9.1.4</v>
      </c>
      <c r="AK504" s="128"/>
      <c r="AL504" s="128"/>
    </row>
    <row r="505" spans="1:38" s="127" customFormat="1" ht="30">
      <c r="A505" s="256"/>
      <c r="B505" s="805">
        <f>PLANILHA_SINTÉTICA!B445</f>
        <v>90458</v>
      </c>
      <c r="C505" s="805" t="str">
        <f>PLANILHA_SINTÉTICA!C445</f>
        <v>QUEBRA EM ALVENARIA PARA INSTALAÇÃO DE QUADRO DISTRIBUIÇÃO GRANDE (76X40 CM). AF_05/2015</v>
      </c>
      <c r="D505" s="805" t="str">
        <f>PLANILHA_SINTÉTICA!D445</f>
        <v>UN</v>
      </c>
      <c r="E505" s="805">
        <f>PLANILHA_SINTÉTICA!E445</f>
        <v>1</v>
      </c>
      <c r="F505" s="332">
        <f>PLANILHA_SINTÉTICA!H445</f>
        <v>29.87</v>
      </c>
      <c r="G505" s="332">
        <f>PLANILHA_SINTÉTICA!K445</f>
        <v>29.87</v>
      </c>
      <c r="H505" s="648">
        <f t="shared" si="28"/>
        <v>1647941.4706999999</v>
      </c>
      <c r="I505" s="824">
        <f t="shared" si="29"/>
        <v>1.8120684409468253E-5</v>
      </c>
      <c r="J505" s="824">
        <f t="shared" si="30"/>
        <v>0.99972639155774157</v>
      </c>
      <c r="K505" s="649" t="str">
        <f t="shared" si="31"/>
        <v>C</v>
      </c>
      <c r="L505" s="256" t="str">
        <f>PLANILHA_SINTÉTICA!A445</f>
        <v>9.6.4</v>
      </c>
      <c r="AK505" s="128"/>
      <c r="AL505" s="128"/>
    </row>
    <row r="506" spans="1:38" s="127" customFormat="1">
      <c r="A506" s="256"/>
      <c r="B506" s="805" t="str">
        <f>PLANILHA_SINTÉTICA!B322</f>
        <v>AUX1591</v>
      </c>
      <c r="C506" s="805" t="str">
        <f>PLANILHA_SINTÉTICA!C322</f>
        <v>RETIRADA DE PAVIMENTAÇÃO EM BLOCO DE CONCRETO</v>
      </c>
      <c r="D506" s="805" t="str">
        <f>PLANILHA_SINTÉTICA!D322</f>
        <v>M2</v>
      </c>
      <c r="E506" s="805">
        <f>PLANILHA_SINTÉTICA!E322</f>
        <v>2</v>
      </c>
      <c r="F506" s="332">
        <f>PLANILHA_SINTÉTICA!H322</f>
        <v>14.77</v>
      </c>
      <c r="G506" s="332">
        <f>PLANILHA_SINTÉTICA!K322</f>
        <v>29.54</v>
      </c>
      <c r="H506" s="648">
        <f t="shared" si="28"/>
        <v>1647971.0107</v>
      </c>
      <c r="I506" s="824">
        <f t="shared" si="29"/>
        <v>1.7920489369122602E-5</v>
      </c>
      <c r="J506" s="824">
        <f t="shared" si="30"/>
        <v>0.99974431204711067</v>
      </c>
      <c r="K506" s="649" t="str">
        <f t="shared" si="31"/>
        <v>C</v>
      </c>
      <c r="L506" s="256" t="str">
        <f>PLANILHA_SINTÉTICA!A322</f>
        <v>9.1.48</v>
      </c>
      <c r="AK506" s="128"/>
      <c r="AL506" s="128"/>
    </row>
    <row r="507" spans="1:38" s="127" customFormat="1" ht="30">
      <c r="A507" s="256"/>
      <c r="B507" s="805">
        <f>PLANILHA_SINTÉTICA!B31</f>
        <v>86880</v>
      </c>
      <c r="C507" s="805" t="str">
        <f>PLANILHA_SINTÉTICA!C31</f>
        <v>VÁLVULA EM PLÁSTICO CROMADO TIPO AMERICANA 3.1/2 X 1.1/2 SEM ADAPTADOR PARA PIA - FORNECIMENTO E INSTALAÇÃO. AF_01/2020</v>
      </c>
      <c r="D507" s="805" t="str">
        <f>PLANILHA_SINTÉTICA!D31</f>
        <v>UN</v>
      </c>
      <c r="E507" s="805">
        <f>PLANILHA_SINTÉTICA!E31</f>
        <v>1</v>
      </c>
      <c r="F507" s="332">
        <f>PLANILHA_SINTÉTICA!H31</f>
        <v>26.61</v>
      </c>
      <c r="G507" s="332">
        <f>PLANILHA_SINTÉTICA!K31</f>
        <v>26.61</v>
      </c>
      <c r="H507" s="648">
        <f t="shared" si="28"/>
        <v>1647997.6207000001</v>
      </c>
      <c r="I507" s="824">
        <f t="shared" si="29"/>
        <v>1.6143000071508206E-5</v>
      </c>
      <c r="J507" s="824">
        <f t="shared" si="30"/>
        <v>0.99976045504718214</v>
      </c>
      <c r="K507" s="649" t="str">
        <f t="shared" si="31"/>
        <v>C</v>
      </c>
      <c r="L507" s="256" t="str">
        <f>PLANILHA_SINTÉTICA!A31</f>
        <v>3.9</v>
      </c>
      <c r="AK507" s="128"/>
      <c r="AL507" s="128"/>
    </row>
    <row r="508" spans="1:38" s="127" customFormat="1">
      <c r="A508" s="256"/>
      <c r="B508" s="805" t="str">
        <f>PLANILHA_SINTÉTICA!B135</f>
        <v>AUX0859</v>
      </c>
      <c r="C508" s="805" t="str">
        <f>PLANILHA_SINTÉTICA!C135</f>
        <v>TUBO PVC RÍGIDO SOLDÁVEL MARROM P/ ÁGUA, D=40 MM (1 1/4")</v>
      </c>
      <c r="D508" s="805" t="str">
        <f>PLANILHA_SINTÉTICA!D135</f>
        <v>M</v>
      </c>
      <c r="E508" s="805">
        <f>PLANILHA_SINTÉTICA!E135</f>
        <v>1</v>
      </c>
      <c r="F508" s="332">
        <f>PLANILHA_SINTÉTICA!H135</f>
        <v>26.310000000000002</v>
      </c>
      <c r="G508" s="332">
        <f>PLANILHA_SINTÉTICA!K135</f>
        <v>26.310000000000002</v>
      </c>
      <c r="H508" s="648">
        <f t="shared" si="28"/>
        <v>1648023.9307000001</v>
      </c>
      <c r="I508" s="824">
        <f t="shared" si="29"/>
        <v>1.5961004580284894E-5</v>
      </c>
      <c r="J508" s="824">
        <f t="shared" si="30"/>
        <v>0.99977641605176237</v>
      </c>
      <c r="K508" s="649" t="str">
        <f t="shared" si="31"/>
        <v>C</v>
      </c>
      <c r="L508" s="256" t="str">
        <f>PLANILHA_SINTÉTICA!A135</f>
        <v>5.12</v>
      </c>
      <c r="AK508" s="128"/>
      <c r="AL508" s="128"/>
    </row>
    <row r="509" spans="1:38" s="127" customFormat="1">
      <c r="A509" s="256"/>
      <c r="B509" s="805">
        <f>PLANILHA_SINTÉTICA!B23</f>
        <v>97663</v>
      </c>
      <c r="C509" s="805" t="str">
        <f>PLANILHA_SINTÉTICA!C23</f>
        <v>REMOÇÃO DE LOUÇAS, DE FORMA MANUAL, SEM REAPROVEITAMENTO. AF_12/2017</v>
      </c>
      <c r="D509" s="805" t="str">
        <f>PLANILHA_SINTÉTICA!D23</f>
        <v>UN</v>
      </c>
      <c r="E509" s="805">
        <f>PLANILHA_SINTÉTICA!E23</f>
        <v>2</v>
      </c>
      <c r="F509" s="332">
        <f>PLANILHA_SINTÉTICA!H23</f>
        <v>12.809999999999999</v>
      </c>
      <c r="G509" s="332">
        <f>PLANILHA_SINTÉTICA!K23</f>
        <v>25.619999999999997</v>
      </c>
      <c r="H509" s="648">
        <f t="shared" si="28"/>
        <v>1648049.5507000003</v>
      </c>
      <c r="I509" s="824">
        <f t="shared" si="29"/>
        <v>1.5542414950471259E-5</v>
      </c>
      <c r="J509" s="824">
        <f t="shared" si="30"/>
        <v>0.99979195846671287</v>
      </c>
      <c r="K509" s="649" t="str">
        <f t="shared" si="31"/>
        <v>C</v>
      </c>
      <c r="L509" s="256" t="str">
        <f>PLANILHA_SINTÉTICA!A23</f>
        <v>3.1</v>
      </c>
      <c r="AK509" s="128"/>
      <c r="AL509" s="128"/>
    </row>
    <row r="510" spans="1:38" s="127" customFormat="1" ht="30">
      <c r="A510" s="256"/>
      <c r="B510" s="805">
        <f>PLANILHA_SINTÉTICA!B337</f>
        <v>93654</v>
      </c>
      <c r="C510" s="805" t="str">
        <f>PLANILHA_SINTÉTICA!C337</f>
        <v>DISJUNTOR MONOPOLAR TIPO DIN, CORRENTE NOMINAL DE 16A - FORNECIMENTO E INSTALAÇÃO. AF_10/2020</v>
      </c>
      <c r="D510" s="805" t="str">
        <f>PLANILHA_SINTÉTICA!D337</f>
        <v>UN</v>
      </c>
      <c r="E510" s="805">
        <f>PLANILHA_SINTÉTICA!E337</f>
        <v>2</v>
      </c>
      <c r="F510" s="332">
        <f>PLANILHA_SINTÉTICA!H337</f>
        <v>12.620000000000001</v>
      </c>
      <c r="G510" s="332">
        <f>PLANILHA_SINTÉTICA!K337</f>
        <v>25.240000000000002</v>
      </c>
      <c r="H510" s="648">
        <f t="shared" si="28"/>
        <v>1648074.7907000002</v>
      </c>
      <c r="I510" s="824">
        <f t="shared" si="29"/>
        <v>1.5311887328255062E-5</v>
      </c>
      <c r="J510" s="824">
        <f t="shared" si="30"/>
        <v>0.99980727035404116</v>
      </c>
      <c r="K510" s="649" t="str">
        <f t="shared" si="31"/>
        <v>C</v>
      </c>
      <c r="L510" s="256" t="str">
        <f>PLANILHA_SINTÉTICA!A337</f>
        <v>9.2.13</v>
      </c>
      <c r="AK510" s="128"/>
      <c r="AL510" s="128"/>
    </row>
    <row r="511" spans="1:38" s="127" customFormat="1" ht="30">
      <c r="A511" s="256"/>
      <c r="B511" s="805">
        <f>PLANILHA_SINTÉTICA!B102</f>
        <v>86885</v>
      </c>
      <c r="C511" s="805" t="str">
        <f>PLANILHA_SINTÉTICA!C102</f>
        <v>ENGATE FLEXÍVEL EM PLÁSTICO BRANCO, 1/2 X 40CM - FORNECIMENTO E INSTALAÇÃO. AF_01/2020</v>
      </c>
      <c r="D511" s="805" t="str">
        <f>PLANILHA_SINTÉTICA!D102</f>
        <v>UN</v>
      </c>
      <c r="E511" s="805">
        <f>PLANILHA_SINTÉTICA!E102</f>
        <v>2</v>
      </c>
      <c r="F511" s="332">
        <f>PLANILHA_SINTÉTICA!H102</f>
        <v>12.5</v>
      </c>
      <c r="G511" s="332">
        <f>PLANILHA_SINTÉTICA!K102</f>
        <v>25</v>
      </c>
      <c r="H511" s="648">
        <f t="shared" si="28"/>
        <v>1648099.7907000002</v>
      </c>
      <c r="I511" s="824">
        <f t="shared" si="29"/>
        <v>1.5166290935276408E-5</v>
      </c>
      <c r="J511" s="824">
        <f t="shared" si="30"/>
        <v>0.99982243664497639</v>
      </c>
      <c r="K511" s="649" t="str">
        <f t="shared" si="31"/>
        <v>C</v>
      </c>
      <c r="L511" s="256" t="str">
        <f>PLANILHA_SINTÉTICA!A102</f>
        <v>4.2.8</v>
      </c>
      <c r="AK511" s="128"/>
      <c r="AL511" s="128"/>
    </row>
    <row r="512" spans="1:38" s="127" customFormat="1" ht="30">
      <c r="A512" s="256"/>
      <c r="B512" s="805">
        <f>PLANILHA_SINTÉTICA!B105</f>
        <v>86883</v>
      </c>
      <c r="C512" s="805" t="str">
        <f>PLANILHA_SINTÉTICA!C105</f>
        <v>SIFÃO DO TIPO FLEXÍVEL EM PVC 1  X 1.1/2  - FORNECIMENTO E INSTALAÇÃO. AF_01/2020</v>
      </c>
      <c r="D512" s="805" t="str">
        <f>PLANILHA_SINTÉTICA!D105</f>
        <v>UN</v>
      </c>
      <c r="E512" s="805">
        <f>PLANILHA_SINTÉTICA!E105</f>
        <v>2</v>
      </c>
      <c r="F512" s="332">
        <f>PLANILHA_SINTÉTICA!H105</f>
        <v>12.29</v>
      </c>
      <c r="G512" s="332">
        <f>PLANILHA_SINTÉTICA!K105</f>
        <v>24.58</v>
      </c>
      <c r="H512" s="648">
        <f t="shared" si="28"/>
        <v>1648124.3707000003</v>
      </c>
      <c r="I512" s="824">
        <f t="shared" si="29"/>
        <v>1.4911497247563762E-5</v>
      </c>
      <c r="J512" s="824">
        <f t="shared" si="30"/>
        <v>0.99983734814222391</v>
      </c>
      <c r="K512" s="649" t="str">
        <f t="shared" si="31"/>
        <v>C</v>
      </c>
      <c r="L512" s="256" t="str">
        <f>PLANILHA_SINTÉTICA!A105</f>
        <v>4.2.11</v>
      </c>
      <c r="AK512" s="128"/>
      <c r="AL512" s="128"/>
    </row>
    <row r="513" spans="1:38" s="127" customFormat="1" ht="30">
      <c r="A513" s="256"/>
      <c r="B513" s="805">
        <f>PLANILHA_SINTÉTICA!B331</f>
        <v>91885</v>
      </c>
      <c r="C513" s="805" t="str">
        <f>PLANILHA_SINTÉTICA!C331</f>
        <v>LUVA PARA ELETRODUTO, PVC, ROSCÁVEL, DN 32 MM (1"), PARA CIRCUITOS TERMINAIS, INSTALADA EM PAREDE - FORNECIMENTO E INSTALAÇÃO. AF_12/2015</v>
      </c>
      <c r="D513" s="805" t="str">
        <f>PLANILHA_SINTÉTICA!D331</f>
        <v>UN</v>
      </c>
      <c r="E513" s="805">
        <f>PLANILHA_SINTÉTICA!E331</f>
        <v>2</v>
      </c>
      <c r="F513" s="332">
        <f>PLANILHA_SINTÉTICA!H331</f>
        <v>12.190000000000001</v>
      </c>
      <c r="G513" s="332">
        <f>PLANILHA_SINTÉTICA!K331</f>
        <v>24.380000000000003</v>
      </c>
      <c r="H513" s="648">
        <f t="shared" si="28"/>
        <v>1648148.7507000002</v>
      </c>
      <c r="I513" s="824">
        <f t="shared" si="29"/>
        <v>1.4790166920081555E-5</v>
      </c>
      <c r="J513" s="824">
        <f t="shared" si="30"/>
        <v>0.99985213830914399</v>
      </c>
      <c r="K513" s="649" t="str">
        <f t="shared" si="31"/>
        <v>C</v>
      </c>
      <c r="L513" s="256" t="str">
        <f>PLANILHA_SINTÉTICA!A331</f>
        <v>9.2.7</v>
      </c>
      <c r="AK513" s="128"/>
      <c r="AL513" s="128"/>
    </row>
    <row r="514" spans="1:38" s="127" customFormat="1" ht="30">
      <c r="A514" s="256"/>
      <c r="B514" s="805">
        <f>PLANILHA_SINTÉTICA!B295</f>
        <v>93658</v>
      </c>
      <c r="C514" s="805" t="str">
        <f>PLANILHA_SINTÉTICA!C295</f>
        <v>DISJUNTOR MONOPOLAR TIPO DIN, CORRENTE NOMINAL DE 40A - FORNECIMENTO E INSTALAÇÃO. AF_10/2020</v>
      </c>
      <c r="D514" s="805" t="str">
        <f>PLANILHA_SINTÉTICA!D295</f>
        <v>UN</v>
      </c>
      <c r="E514" s="805">
        <f>PLANILHA_SINTÉTICA!E295</f>
        <v>1</v>
      </c>
      <c r="F514" s="332">
        <f>PLANILHA_SINTÉTICA!H295</f>
        <v>22.35</v>
      </c>
      <c r="G514" s="332">
        <f>PLANILHA_SINTÉTICA!K295</f>
        <v>22.35</v>
      </c>
      <c r="H514" s="648">
        <f t="shared" si="28"/>
        <v>1648171.1007000003</v>
      </c>
      <c r="I514" s="824">
        <f t="shared" si="29"/>
        <v>1.3558664096137109E-5</v>
      </c>
      <c r="J514" s="824">
        <f t="shared" si="30"/>
        <v>0.99986569697324013</v>
      </c>
      <c r="K514" s="649" t="str">
        <f t="shared" si="31"/>
        <v>C</v>
      </c>
      <c r="L514" s="256" t="str">
        <f>PLANILHA_SINTÉTICA!A295</f>
        <v>9.1.21</v>
      </c>
      <c r="AK514" s="128"/>
      <c r="AL514" s="128"/>
    </row>
    <row r="515" spans="1:38" s="127" customFormat="1" ht="30">
      <c r="A515" s="256"/>
      <c r="B515" s="805">
        <f>PLANILHA_SINTÉTICA!B28</f>
        <v>89709</v>
      </c>
      <c r="C515" s="805" t="str">
        <f>PLANILHA_SINTÉTICA!C28</f>
        <v>RALO SIFONADO, PVC, DN 100 X 40 MM, JUNTA SOLDÁVEL, FORNECIDO E INSTALADO EM RAMAL DE DESCARGA OU EM RAMAL DE ESGOTO SANITÁRIO. AF_08/2022</v>
      </c>
      <c r="D515" s="805" t="str">
        <f>PLANILHA_SINTÉTICA!D28</f>
        <v>UN</v>
      </c>
      <c r="E515" s="805">
        <f>PLANILHA_SINTÉTICA!E28</f>
        <v>1</v>
      </c>
      <c r="F515" s="332">
        <f>PLANILHA_SINTÉTICA!H28</f>
        <v>21.61</v>
      </c>
      <c r="G515" s="332">
        <f>PLANILHA_SINTÉTICA!K28</f>
        <v>21.61</v>
      </c>
      <c r="H515" s="648">
        <f t="shared" si="28"/>
        <v>1648192.7107000004</v>
      </c>
      <c r="I515" s="824">
        <f t="shared" si="29"/>
        <v>1.3109741884452926E-5</v>
      </c>
      <c r="J515" s="824">
        <f t="shared" si="30"/>
        <v>0.99987880671512452</v>
      </c>
      <c r="K515" s="649" t="str">
        <f t="shared" si="31"/>
        <v>C</v>
      </c>
      <c r="L515" s="256" t="str">
        <f>PLANILHA_SINTÉTICA!A28</f>
        <v>3.6</v>
      </c>
      <c r="AK515" s="128"/>
      <c r="AL515" s="128"/>
    </row>
    <row r="516" spans="1:38" s="127" customFormat="1" ht="30">
      <c r="A516" s="256"/>
      <c r="B516" s="805">
        <f>PLANILHA_SINTÉTICA!B308</f>
        <v>97660</v>
      </c>
      <c r="C516" s="805" t="str">
        <f>PLANILHA_SINTÉTICA!C308</f>
        <v>REMOÇÃO DE INTERRUPTORES/TOMADAS ELÉTRICAS, DE FORMA MANUAL, SEM REAPROVEITAMENTO. AF_12/2017</v>
      </c>
      <c r="D516" s="805" t="str">
        <f>PLANILHA_SINTÉTICA!D308</f>
        <v>UN</v>
      </c>
      <c r="E516" s="805">
        <f>PLANILHA_SINTÉTICA!E308</f>
        <v>30</v>
      </c>
      <c r="F516" s="332">
        <f>PLANILHA_SINTÉTICA!H308</f>
        <v>0.7</v>
      </c>
      <c r="G516" s="332">
        <f>PLANILHA_SINTÉTICA!K308</f>
        <v>21</v>
      </c>
      <c r="H516" s="648">
        <f t="shared" si="28"/>
        <v>1648213.7107000004</v>
      </c>
      <c r="I516" s="824">
        <f t="shared" si="29"/>
        <v>1.2739684385632182E-5</v>
      </c>
      <c r="J516" s="824">
        <f t="shared" si="30"/>
        <v>0.99989154639951017</v>
      </c>
      <c r="K516" s="649" t="str">
        <f t="shared" si="31"/>
        <v>C</v>
      </c>
      <c r="L516" s="256" t="str">
        <f>PLANILHA_SINTÉTICA!A308</f>
        <v>9.1.34</v>
      </c>
      <c r="AK516" s="128"/>
      <c r="AL516" s="128"/>
    </row>
    <row r="517" spans="1:38" s="127" customFormat="1" ht="30">
      <c r="A517" s="256"/>
      <c r="B517" s="805">
        <f>PLANILHA_SINTÉTICA!B400</f>
        <v>97660</v>
      </c>
      <c r="C517" s="805" t="str">
        <f>PLANILHA_SINTÉTICA!C400</f>
        <v>REMOÇÃO DE INTERRUPTORES/TOMADAS ELÉTRICAS, DE FORMA MANUAL, SEM REAPROVEITAMENTO. AF_12/2017</v>
      </c>
      <c r="D517" s="805" t="str">
        <f>PLANILHA_SINTÉTICA!D400</f>
        <v>UN</v>
      </c>
      <c r="E517" s="805">
        <f>PLANILHA_SINTÉTICA!E400</f>
        <v>30</v>
      </c>
      <c r="F517" s="332">
        <f>PLANILHA_SINTÉTICA!H400</f>
        <v>0.7</v>
      </c>
      <c r="G517" s="332">
        <f>PLANILHA_SINTÉTICA!K400</f>
        <v>21</v>
      </c>
      <c r="H517" s="648">
        <f t="shared" si="28"/>
        <v>1648234.7107000004</v>
      </c>
      <c r="I517" s="824">
        <f t="shared" si="29"/>
        <v>1.2739684385632182E-5</v>
      </c>
      <c r="J517" s="824">
        <f t="shared" si="30"/>
        <v>0.99990428608389581</v>
      </c>
      <c r="K517" s="649" t="str">
        <f t="shared" si="31"/>
        <v>C</v>
      </c>
      <c r="L517" s="256" t="str">
        <f>PLANILHA_SINTÉTICA!A400</f>
        <v>9.4.30</v>
      </c>
      <c r="AK517" s="128"/>
      <c r="AL517" s="128"/>
    </row>
    <row r="518" spans="1:38" s="127" customFormat="1">
      <c r="A518" s="256"/>
      <c r="B518" s="805">
        <f>PLANILHA_SINTÉTICA!B108</f>
        <v>97644</v>
      </c>
      <c r="C518" s="805" t="str">
        <f>PLANILHA_SINTÉTICA!C108</f>
        <v>REMOÇÃO DE PORTAS, DE FORMA MANUAL, SEM REAPROVEITAMENTO. AF_12/2017</v>
      </c>
      <c r="D518" s="805" t="str">
        <f>PLANILHA_SINTÉTICA!D108</f>
        <v>M2</v>
      </c>
      <c r="E518" s="805">
        <f>PLANILHA_SINTÉTICA!E108</f>
        <v>2</v>
      </c>
      <c r="F518" s="332">
        <f>PLANILHA_SINTÉTICA!H108</f>
        <v>9.69</v>
      </c>
      <c r="G518" s="332">
        <f>PLANILHA_SINTÉTICA!K108</f>
        <v>19.38</v>
      </c>
      <c r="H518" s="648">
        <f t="shared" si="28"/>
        <v>1648254.0907000003</v>
      </c>
      <c r="I518" s="824">
        <f t="shared" si="29"/>
        <v>1.1756908733026271E-5</v>
      </c>
      <c r="J518" s="824">
        <f t="shared" si="30"/>
        <v>0.99991604299262882</v>
      </c>
      <c r="K518" s="649" t="str">
        <f t="shared" si="31"/>
        <v>C</v>
      </c>
      <c r="L518" s="256" t="str">
        <f>PLANILHA_SINTÉTICA!A108</f>
        <v>4.2.14</v>
      </c>
      <c r="AK518" s="128"/>
      <c r="AL518" s="128"/>
    </row>
    <row r="519" spans="1:38" s="127" customFormat="1" ht="30">
      <c r="A519" s="256"/>
      <c r="B519" s="805">
        <f>PLANILHA_SINTÉTICA!B101</f>
        <v>97666</v>
      </c>
      <c r="C519" s="805" t="str">
        <f>PLANILHA_SINTÉTICA!C101</f>
        <v>REMOÇÃO DE METAIS SANITÁRIOS, DE FORMA MANUAL, SEM REAPROVEITAMENTO. AF_12/2017</v>
      </c>
      <c r="D519" s="805" t="str">
        <f>PLANILHA_SINTÉTICA!D101</f>
        <v>UN</v>
      </c>
      <c r="E519" s="805">
        <f>PLANILHA_SINTÉTICA!E101</f>
        <v>2</v>
      </c>
      <c r="F519" s="332">
        <f>PLANILHA_SINTÉTICA!H101</f>
        <v>9.34</v>
      </c>
      <c r="G519" s="332">
        <f>PLANILHA_SINTÉTICA!K101</f>
        <v>18.68</v>
      </c>
      <c r="H519" s="648">
        <f t="shared" si="28"/>
        <v>1648272.7707000002</v>
      </c>
      <c r="I519" s="824">
        <f t="shared" si="29"/>
        <v>1.1332252586838531E-5</v>
      </c>
      <c r="J519" s="824">
        <f t="shared" si="30"/>
        <v>0.99992737524521569</v>
      </c>
      <c r="K519" s="649" t="str">
        <f t="shared" si="31"/>
        <v>C</v>
      </c>
      <c r="L519" s="256" t="str">
        <f>PLANILHA_SINTÉTICA!A101</f>
        <v>4.2.7</v>
      </c>
      <c r="AK519" s="128"/>
      <c r="AL519" s="128"/>
    </row>
    <row r="520" spans="1:38" s="127" customFormat="1">
      <c r="A520" s="256"/>
      <c r="B520" s="805">
        <f>PLANILHA_SINTÉTICA!B52</f>
        <v>97644</v>
      </c>
      <c r="C520" s="805" t="str">
        <f>PLANILHA_SINTÉTICA!C52</f>
        <v>REMOÇÃO DE PORTAS, DE FORMA MANUAL, SEM REAPROVEITAMENTO. AF_12/2017</v>
      </c>
      <c r="D520" s="805" t="str">
        <f>PLANILHA_SINTÉTICA!D52</f>
        <v>M2</v>
      </c>
      <c r="E520" s="805">
        <f>PLANILHA_SINTÉTICA!E52</f>
        <v>1.89</v>
      </c>
      <c r="F520" s="332">
        <f>PLANILHA_SINTÉTICA!H52</f>
        <v>9.69</v>
      </c>
      <c r="G520" s="332">
        <f>PLANILHA_SINTÉTICA!K52</f>
        <v>18.3141</v>
      </c>
      <c r="H520" s="648">
        <f t="shared" si="28"/>
        <v>1648291.0848000003</v>
      </c>
      <c r="I520" s="824">
        <f t="shared" si="29"/>
        <v>1.1110278752709826E-5</v>
      </c>
      <c r="J520" s="824">
        <f t="shared" si="30"/>
        <v>0.99993848552396836</v>
      </c>
      <c r="K520" s="649" t="str">
        <f t="shared" si="31"/>
        <v>C</v>
      </c>
      <c r="L520" s="256" t="str">
        <f>PLANILHA_SINTÉTICA!A52</f>
        <v>3.31</v>
      </c>
      <c r="AK520" s="128"/>
      <c r="AL520" s="128"/>
    </row>
    <row r="521" spans="1:38" s="127" customFormat="1" ht="30">
      <c r="A521" s="256"/>
      <c r="B521" s="805" t="str">
        <f>PLANILHA_SINTÉTICA!B226</f>
        <v>COMP 024</v>
      </c>
      <c r="C521" s="805" t="str">
        <f>PLANILHA_SINTÉTICA!C226</f>
        <v>DEMOLIÇÃO DE CONCRETO SIMPLES</v>
      </c>
      <c r="D521" s="805" t="str">
        <f>PLANILHA_SINTÉTICA!D226</f>
        <v>M3</v>
      </c>
      <c r="E521" s="805">
        <f>PLANILHA_SINTÉTICA!E226</f>
        <v>0.2</v>
      </c>
      <c r="F521" s="332">
        <f>PLANILHA_SINTÉTICA!H226</f>
        <v>77.489999999999995</v>
      </c>
      <c r="G521" s="332">
        <f>PLANILHA_SINTÉTICA!K226</f>
        <v>15.497999999999999</v>
      </c>
      <c r="H521" s="648">
        <f t="shared" si="28"/>
        <v>1648306.5828000002</v>
      </c>
      <c r="I521" s="824">
        <f t="shared" si="29"/>
        <v>9.4018870765965508E-6</v>
      </c>
      <c r="J521" s="824">
        <f t="shared" si="30"/>
        <v>0.9999478874110449</v>
      </c>
      <c r="K521" s="649" t="str">
        <f t="shared" si="31"/>
        <v>C</v>
      </c>
      <c r="L521" s="256" t="str">
        <f>PLANILHA_SINTÉTICA!A226</f>
        <v>7.20</v>
      </c>
      <c r="AK521" s="128"/>
      <c r="AL521" s="128"/>
    </row>
    <row r="522" spans="1:38" s="127" customFormat="1" ht="30">
      <c r="A522" s="256"/>
      <c r="B522" s="805">
        <f>PLANILHA_SINTÉTICA!B338</f>
        <v>93655</v>
      </c>
      <c r="C522" s="805" t="str">
        <f>PLANILHA_SINTÉTICA!C338</f>
        <v>DISJUNTOR MONOPOLAR TIPO DIN, CORRENTE NOMINAL DE 20A - FORNECIMENTO E INSTALAÇÃO. AF_10/2020</v>
      </c>
      <c r="D522" s="805" t="str">
        <f>PLANILHA_SINTÉTICA!D338</f>
        <v>UN</v>
      </c>
      <c r="E522" s="805">
        <f>PLANILHA_SINTÉTICA!E338</f>
        <v>1</v>
      </c>
      <c r="F522" s="332">
        <f>PLANILHA_SINTÉTICA!H338</f>
        <v>13.879999999999999</v>
      </c>
      <c r="G522" s="332">
        <f>PLANILHA_SINTÉTICA!K338</f>
        <v>13.879999999999999</v>
      </c>
      <c r="H522" s="648">
        <f t="shared" si="28"/>
        <v>1648320.4628000001</v>
      </c>
      <c r="I522" s="824">
        <f t="shared" si="29"/>
        <v>8.4203247272654602E-6</v>
      </c>
      <c r="J522" s="824">
        <f t="shared" si="30"/>
        <v>0.99995630773577215</v>
      </c>
      <c r="K522" s="649" t="str">
        <f t="shared" si="31"/>
        <v>C</v>
      </c>
      <c r="L522" s="256" t="str">
        <f>PLANILHA_SINTÉTICA!A338</f>
        <v>9.2.14</v>
      </c>
      <c r="AK522" s="128"/>
      <c r="AL522" s="128"/>
    </row>
    <row r="523" spans="1:38" s="127" customFormat="1" ht="30">
      <c r="A523" s="256"/>
      <c r="B523" s="805">
        <f>PLANILHA_SINTÉTICA!B389</f>
        <v>93654</v>
      </c>
      <c r="C523" s="805" t="str">
        <f>PLANILHA_SINTÉTICA!C389</f>
        <v>DISJUNTOR MONOPOLAR TIPO DIN, CORRENTE NOMINAL DE 16A - FORNECIMENTO E INSTALAÇÃO. AF_10/2020</v>
      </c>
      <c r="D523" s="805" t="str">
        <f>PLANILHA_SINTÉTICA!D389</f>
        <v>UN</v>
      </c>
      <c r="E523" s="805">
        <f>PLANILHA_SINTÉTICA!E389</f>
        <v>1</v>
      </c>
      <c r="F523" s="332">
        <f>PLANILHA_SINTÉTICA!H389</f>
        <v>12.620000000000001</v>
      </c>
      <c r="G523" s="332">
        <f>PLANILHA_SINTÉTICA!K389</f>
        <v>12.620000000000001</v>
      </c>
      <c r="H523" s="648">
        <f t="shared" si="28"/>
        <v>1648333.0828000002</v>
      </c>
      <c r="I523" s="824">
        <f t="shared" si="29"/>
        <v>7.6559436641275308E-6</v>
      </c>
      <c r="J523" s="824">
        <f t="shared" si="30"/>
        <v>0.9999639636794363</v>
      </c>
      <c r="K523" s="649" t="str">
        <f t="shared" si="31"/>
        <v>C</v>
      </c>
      <c r="L523" s="256" t="str">
        <f>PLANILHA_SINTÉTICA!A389</f>
        <v>9.4.19</v>
      </c>
      <c r="AK523" s="128"/>
      <c r="AL523" s="128"/>
    </row>
    <row r="524" spans="1:38" s="127" customFormat="1" ht="30">
      <c r="A524" s="256"/>
      <c r="B524" s="805">
        <f>PLANILHA_SINTÉTICA!B30</f>
        <v>86885</v>
      </c>
      <c r="C524" s="805" t="str">
        <f>PLANILHA_SINTÉTICA!C30</f>
        <v>ENGATE FLEXÍVEL EM PLÁSTICO BRANCO, 1/2 X 40CM - FORNECIMENTO E INSTALAÇÃO. AF_01/2020</v>
      </c>
      <c r="D524" s="805" t="str">
        <f>PLANILHA_SINTÉTICA!D30</f>
        <v>UN</v>
      </c>
      <c r="E524" s="805">
        <f>PLANILHA_SINTÉTICA!E30</f>
        <v>1</v>
      </c>
      <c r="F524" s="332">
        <f>PLANILHA_SINTÉTICA!H30</f>
        <v>12.5</v>
      </c>
      <c r="G524" s="332">
        <f>PLANILHA_SINTÉTICA!K30</f>
        <v>12.5</v>
      </c>
      <c r="H524" s="648">
        <f t="shared" ref="H524:H530" si="32">IFERROR(IF((ISTEXT(H523))=TRUE,G524,G524+H523),"")</f>
        <v>1648345.5828000002</v>
      </c>
      <c r="I524" s="824">
        <f t="shared" ref="I524:I530" si="33">IFERROR(G524/(SUM(G:G)),"")</f>
        <v>7.5831454676382039E-6</v>
      </c>
      <c r="J524" s="824">
        <f t="shared" ref="J524:J530" si="34">IFERROR(IF((ISTEXT(J523))=TRUE,I524,I524+J523),"")</f>
        <v>0.99997154682490397</v>
      </c>
      <c r="K524" s="649" t="str">
        <f t="shared" ref="K524:K530" si="35">IFERROR(IF((J524-I524)&lt;0.5,"A",IF((J524-I524)&lt;0.8,"B","C")),"")</f>
        <v>C</v>
      </c>
      <c r="L524" s="256" t="str">
        <f>PLANILHA_SINTÉTICA!A30</f>
        <v>3.8</v>
      </c>
      <c r="AK524" s="128"/>
      <c r="AL524" s="128"/>
    </row>
    <row r="525" spans="1:38" s="127" customFormat="1" ht="30">
      <c r="A525" s="256"/>
      <c r="B525" s="805">
        <f>PLANILHA_SINTÉTICA!B32</f>
        <v>86883</v>
      </c>
      <c r="C525" s="805" t="str">
        <f>PLANILHA_SINTÉTICA!C32</f>
        <v>SIFÃO DO TIPO FLEXÍVEL EM PVC 1  X 1.1/2  - FORNECIMENTO E INSTALAÇÃO. AF_01/2020</v>
      </c>
      <c r="D525" s="805" t="str">
        <f>PLANILHA_SINTÉTICA!D32</f>
        <v>UN</v>
      </c>
      <c r="E525" s="805">
        <f>PLANILHA_SINTÉTICA!E32</f>
        <v>1</v>
      </c>
      <c r="F525" s="332">
        <f>PLANILHA_SINTÉTICA!H32</f>
        <v>12.29</v>
      </c>
      <c r="G525" s="332">
        <f>PLANILHA_SINTÉTICA!K32</f>
        <v>12.29</v>
      </c>
      <c r="H525" s="648">
        <f t="shared" si="32"/>
        <v>1648357.8728000002</v>
      </c>
      <c r="I525" s="824">
        <f t="shared" si="33"/>
        <v>7.4557486237818812E-6</v>
      </c>
      <c r="J525" s="824">
        <f t="shared" si="34"/>
        <v>0.99997900257352779</v>
      </c>
      <c r="K525" s="649" t="str">
        <f t="shared" si="35"/>
        <v>C</v>
      </c>
      <c r="L525" s="256" t="str">
        <f>PLANILHA_SINTÉTICA!A32</f>
        <v>3.10</v>
      </c>
      <c r="AK525" s="128"/>
      <c r="AL525" s="128"/>
    </row>
    <row r="526" spans="1:38" s="127" customFormat="1" ht="30">
      <c r="A526" s="256"/>
      <c r="B526" s="805">
        <f>PLANILHA_SINTÉTICA!B328</f>
        <v>90457</v>
      </c>
      <c r="C526" s="805" t="str">
        <f>PLANILHA_SINTÉTICA!C328</f>
        <v>QUEBRA EM ALVENARIA PARA INSTALAÇÃO DE QUADRO DISTRIBUIÇÃO PEQUENO (19X25 CM). AF_05/2015</v>
      </c>
      <c r="D526" s="805" t="str">
        <f>PLANILHA_SINTÉTICA!D328</f>
        <v>UN</v>
      </c>
      <c r="E526" s="805">
        <f>PLANILHA_SINTÉTICA!E328</f>
        <v>1</v>
      </c>
      <c r="F526" s="332">
        <f>PLANILHA_SINTÉTICA!H328</f>
        <v>10.53</v>
      </c>
      <c r="G526" s="332">
        <f>PLANILHA_SINTÉTICA!K328</f>
        <v>10.53</v>
      </c>
      <c r="H526" s="648">
        <f t="shared" si="32"/>
        <v>1648368.4028000003</v>
      </c>
      <c r="I526" s="824">
        <f t="shared" si="33"/>
        <v>6.3880417419384221E-6</v>
      </c>
      <c r="J526" s="824">
        <f t="shared" si="34"/>
        <v>0.9999853906152697</v>
      </c>
      <c r="K526" s="649" t="str">
        <f t="shared" si="35"/>
        <v>C</v>
      </c>
      <c r="L526" s="256" t="str">
        <f>PLANILHA_SINTÉTICA!A328</f>
        <v>9.2.4</v>
      </c>
      <c r="AK526" s="128"/>
      <c r="AL526" s="128"/>
    </row>
    <row r="527" spans="1:38" s="127" customFormat="1" ht="30">
      <c r="A527" s="256"/>
      <c r="B527" s="805">
        <f>PLANILHA_SINTÉTICA!B24</f>
        <v>97666</v>
      </c>
      <c r="C527" s="805" t="str">
        <f>PLANILHA_SINTÉTICA!C24</f>
        <v>REMOÇÃO DE METAIS SANITÁRIOS, DE FORMA MANUAL, SEM REAPROVEITAMENTO. AF_12/2017</v>
      </c>
      <c r="D527" s="805" t="str">
        <f>PLANILHA_SINTÉTICA!D24</f>
        <v>UN</v>
      </c>
      <c r="E527" s="805">
        <f>PLANILHA_SINTÉTICA!E24</f>
        <v>1</v>
      </c>
      <c r="F527" s="332">
        <f>PLANILHA_SINTÉTICA!H24</f>
        <v>9.34</v>
      </c>
      <c r="G527" s="332">
        <f>PLANILHA_SINTÉTICA!K24</f>
        <v>9.34</v>
      </c>
      <c r="H527" s="648">
        <f t="shared" si="32"/>
        <v>1648377.7428000004</v>
      </c>
      <c r="I527" s="824">
        <f t="shared" si="33"/>
        <v>5.6661262934192655E-6</v>
      </c>
      <c r="J527" s="824">
        <f t="shared" si="34"/>
        <v>0.99999105674156308</v>
      </c>
      <c r="K527" s="649" t="str">
        <f t="shared" si="35"/>
        <v>C</v>
      </c>
      <c r="L527" s="256" t="str">
        <f>PLANILHA_SINTÉTICA!A24</f>
        <v>3.2</v>
      </c>
      <c r="AK527" s="128"/>
      <c r="AL527" s="128"/>
    </row>
    <row r="528" spans="1:38" s="127" customFormat="1" ht="30">
      <c r="A528" s="256"/>
      <c r="B528" s="805" t="str">
        <f>PLANILHA_SINTÉTICA!B196</f>
        <v>COMP 021</v>
      </c>
      <c r="C528" s="805" t="str">
        <f>PLANILHA_SINTÉTICA!C196</f>
        <v>RETIRADA DE ESPELHOS</v>
      </c>
      <c r="D528" s="805" t="str">
        <f>PLANILHA_SINTÉTICA!D196</f>
        <v>M2</v>
      </c>
      <c r="E528" s="805">
        <f>PLANILHA_SINTÉTICA!E196</f>
        <v>1.8</v>
      </c>
      <c r="F528" s="332">
        <f>PLANILHA_SINTÉTICA!H196</f>
        <v>4.68</v>
      </c>
      <c r="G528" s="332">
        <f>PLANILHA_SINTÉTICA!K196</f>
        <v>8.4239999999999995</v>
      </c>
      <c r="H528" s="648">
        <f t="shared" si="32"/>
        <v>1648386.1668000005</v>
      </c>
      <c r="I528" s="824">
        <f t="shared" si="33"/>
        <v>5.110433393550738E-6</v>
      </c>
      <c r="J528" s="824">
        <f t="shared" si="34"/>
        <v>0.99999616717495665</v>
      </c>
      <c r="K528" s="649" t="str">
        <f t="shared" si="35"/>
        <v>C</v>
      </c>
      <c r="L528" s="256" t="str">
        <f>PLANILHA_SINTÉTICA!A196</f>
        <v>6.2.26</v>
      </c>
      <c r="AK528" s="128"/>
      <c r="AL528" s="128"/>
    </row>
    <row r="529" spans="1:38" s="127" customFormat="1" ht="30">
      <c r="A529" s="256"/>
      <c r="B529" s="805" t="str">
        <f>PLANILHA_SINTÉTICA!B118</f>
        <v>COMP 021</v>
      </c>
      <c r="C529" s="805" t="str">
        <f>PLANILHA_SINTÉTICA!C118</f>
        <v>RETIRADA DE ESPELHOS</v>
      </c>
      <c r="D529" s="805" t="str">
        <f>PLANILHA_SINTÉTICA!D118</f>
        <v>M2</v>
      </c>
      <c r="E529" s="805">
        <f>PLANILHA_SINTÉTICA!E118</f>
        <v>0.9</v>
      </c>
      <c r="F529" s="332">
        <f>PLANILHA_SINTÉTICA!H118</f>
        <v>4.68</v>
      </c>
      <c r="G529" s="332">
        <f>PLANILHA_SINTÉTICA!K118</f>
        <v>4.2119999999999997</v>
      </c>
      <c r="H529" s="648">
        <f t="shared" si="32"/>
        <v>1648390.3788000005</v>
      </c>
      <c r="I529" s="824">
        <f t="shared" si="33"/>
        <v>2.555216696775369E-6</v>
      </c>
      <c r="J529" s="824">
        <f t="shared" si="34"/>
        <v>0.99999872239165344</v>
      </c>
      <c r="K529" s="649" t="str">
        <f t="shared" si="35"/>
        <v>C</v>
      </c>
      <c r="L529" s="256" t="str">
        <f>PLANILHA_SINTÉTICA!A118</f>
        <v>4.2.24</v>
      </c>
      <c r="AK529" s="128"/>
      <c r="AL529" s="128"/>
    </row>
    <row r="530" spans="1:38" s="127" customFormat="1" ht="30">
      <c r="A530" s="256"/>
      <c r="B530" s="805" t="str">
        <f>PLANILHA_SINTÉTICA!B40</f>
        <v>COMP 021</v>
      </c>
      <c r="C530" s="805" t="str">
        <f>PLANILHA_SINTÉTICA!C40</f>
        <v>RETIRADA DE ESPELHOS</v>
      </c>
      <c r="D530" s="805" t="str">
        <f>PLANILHA_SINTÉTICA!D40</f>
        <v>M2</v>
      </c>
      <c r="E530" s="805">
        <f>PLANILHA_SINTÉTICA!E40</f>
        <v>0.45</v>
      </c>
      <c r="F530" s="332">
        <f>PLANILHA_SINTÉTICA!H40</f>
        <v>4.68</v>
      </c>
      <c r="G530" s="332">
        <f>PLANILHA_SINTÉTICA!K40</f>
        <v>2.1059999999999999</v>
      </c>
      <c r="H530" s="648">
        <f t="shared" si="32"/>
        <v>1648392.4848000004</v>
      </c>
      <c r="I530" s="824">
        <f t="shared" si="33"/>
        <v>1.2776083483876845E-6</v>
      </c>
      <c r="J530" s="824">
        <f t="shared" si="34"/>
        <v>1.0000000000000018</v>
      </c>
      <c r="K530" s="649" t="str">
        <f t="shared" si="35"/>
        <v>C</v>
      </c>
      <c r="L530" s="256" t="str">
        <f>PLANILHA_SINTÉTICA!A40</f>
        <v>3.18</v>
      </c>
      <c r="AK530" s="128"/>
      <c r="AL530" s="128"/>
    </row>
    <row r="531" spans="1:38" s="127" customFormat="1">
      <c r="A531" s="256"/>
      <c r="B531" s="805"/>
      <c r="C531" s="805"/>
      <c r="D531" s="805"/>
      <c r="E531" s="805"/>
      <c r="F531" s="332"/>
      <c r="G531" s="332"/>
      <c r="H531" s="648"/>
      <c r="I531" s="824"/>
      <c r="J531" s="824"/>
      <c r="K531" s="649"/>
      <c r="L531" s="256"/>
      <c r="AK531" s="128"/>
      <c r="AL531" s="128"/>
    </row>
    <row r="532" spans="1:38" s="127" customFormat="1">
      <c r="A532" s="256"/>
      <c r="B532" s="805"/>
      <c r="C532" s="805"/>
      <c r="D532" s="805"/>
      <c r="E532" s="805"/>
      <c r="F532" s="332"/>
      <c r="G532" s="332"/>
      <c r="H532" s="648"/>
      <c r="I532" s="824"/>
      <c r="J532" s="824"/>
      <c r="K532" s="649"/>
      <c r="L532" s="256"/>
      <c r="AK532" s="128"/>
      <c r="AL532" s="128"/>
    </row>
    <row r="533" spans="1:38" s="127" customFormat="1">
      <c r="A533" s="256"/>
      <c r="B533" s="805"/>
      <c r="C533" s="805"/>
      <c r="D533" s="805"/>
      <c r="E533" s="805"/>
      <c r="F533" s="332"/>
      <c r="G533" s="332"/>
      <c r="H533" s="648"/>
      <c r="I533" s="824"/>
      <c r="J533" s="824"/>
      <c r="K533" s="649"/>
      <c r="L533" s="256"/>
      <c r="AK533" s="128"/>
      <c r="AL533" s="128"/>
    </row>
    <row r="534" spans="1:38" s="127" customFormat="1">
      <c r="A534" s="256"/>
      <c r="B534" s="805"/>
      <c r="C534" s="805"/>
      <c r="D534" s="805"/>
      <c r="E534" s="805"/>
      <c r="F534" s="332"/>
      <c r="G534" s="332"/>
      <c r="H534" s="648"/>
      <c r="I534" s="824"/>
      <c r="J534" s="824"/>
      <c r="K534" s="649"/>
      <c r="L534" s="256"/>
      <c r="AK534" s="128"/>
      <c r="AL534" s="128"/>
    </row>
    <row r="535" spans="1:38" s="127" customFormat="1">
      <c r="A535" s="256"/>
      <c r="B535" s="805"/>
      <c r="C535" s="805"/>
      <c r="D535" s="805"/>
      <c r="E535" s="805"/>
      <c r="F535" s="332"/>
      <c r="G535" s="332"/>
      <c r="H535" s="648"/>
      <c r="I535" s="824"/>
      <c r="J535" s="824"/>
      <c r="K535" s="649"/>
      <c r="L535" s="256"/>
      <c r="AK535" s="128"/>
      <c r="AL535" s="128"/>
    </row>
    <row r="536" spans="1:38" s="127" customFormat="1">
      <c r="A536" s="256"/>
      <c r="B536" s="805"/>
      <c r="C536" s="805"/>
      <c r="D536" s="805"/>
      <c r="E536" s="805"/>
      <c r="F536" s="332"/>
      <c r="G536" s="332"/>
      <c r="H536" s="648"/>
      <c r="I536" s="824"/>
      <c r="J536" s="824"/>
      <c r="K536" s="649"/>
      <c r="L536" s="256"/>
      <c r="AK536" s="128"/>
      <c r="AL536" s="128"/>
    </row>
    <row r="537" spans="1:38" s="127" customFormat="1">
      <c r="A537" s="256"/>
      <c r="B537" s="805"/>
      <c r="C537" s="805"/>
      <c r="D537" s="805"/>
      <c r="E537" s="805"/>
      <c r="F537" s="332"/>
      <c r="G537" s="332"/>
      <c r="H537" s="648"/>
      <c r="I537" s="824"/>
      <c r="J537" s="824"/>
      <c r="K537" s="649"/>
      <c r="L537" s="256"/>
      <c r="AK537" s="128"/>
      <c r="AL537" s="128"/>
    </row>
    <row r="538" spans="1:38" s="127" customFormat="1">
      <c r="A538" s="256"/>
      <c r="B538" s="805"/>
      <c r="C538" s="805"/>
      <c r="D538" s="805"/>
      <c r="E538" s="805"/>
      <c r="F538" s="332"/>
      <c r="G538" s="332"/>
      <c r="H538" s="648"/>
      <c r="I538" s="824"/>
      <c r="J538" s="824"/>
      <c r="K538" s="649"/>
      <c r="L538" s="256"/>
      <c r="AK538" s="128"/>
      <c r="AL538" s="128"/>
    </row>
    <row r="539" spans="1:38" s="127" customFormat="1">
      <c r="A539" s="256"/>
      <c r="B539" s="805"/>
      <c r="C539" s="805"/>
      <c r="D539" s="805"/>
      <c r="E539" s="805"/>
      <c r="F539" s="332"/>
      <c r="G539" s="332"/>
      <c r="H539" s="648"/>
      <c r="I539" s="824"/>
      <c r="J539" s="824"/>
      <c r="K539" s="649"/>
      <c r="L539" s="256"/>
      <c r="AK539" s="128"/>
      <c r="AL539" s="128"/>
    </row>
    <row r="540" spans="1:38" s="127" customFormat="1">
      <c r="A540" s="256"/>
      <c r="B540" s="805"/>
      <c r="C540" s="805"/>
      <c r="D540" s="805"/>
      <c r="E540" s="805"/>
      <c r="F540" s="332"/>
      <c r="G540" s="332"/>
      <c r="H540" s="648"/>
      <c r="I540" s="824"/>
      <c r="J540" s="824"/>
      <c r="K540" s="649"/>
      <c r="L540" s="256"/>
      <c r="AK540" s="128"/>
      <c r="AL540" s="128"/>
    </row>
    <row r="541" spans="1:38" s="127" customFormat="1">
      <c r="A541" s="256"/>
      <c r="B541" s="805"/>
      <c r="C541" s="805"/>
      <c r="D541" s="805"/>
      <c r="E541" s="805"/>
      <c r="F541" s="332"/>
      <c r="G541" s="332"/>
      <c r="H541" s="648"/>
      <c r="I541" s="824"/>
      <c r="J541" s="824"/>
      <c r="K541" s="649"/>
      <c r="L541" s="256"/>
      <c r="AK541" s="128"/>
      <c r="AL541" s="128"/>
    </row>
    <row r="542" spans="1:38" s="127" customFormat="1">
      <c r="A542" s="256"/>
      <c r="B542" s="805"/>
      <c r="C542" s="805"/>
      <c r="D542" s="805"/>
      <c r="E542" s="805"/>
      <c r="F542" s="332"/>
      <c r="G542" s="332"/>
      <c r="H542" s="648"/>
      <c r="I542" s="824"/>
      <c r="J542" s="824"/>
      <c r="K542" s="649"/>
      <c r="L542" s="256"/>
      <c r="AK542" s="128"/>
      <c r="AL542" s="128"/>
    </row>
    <row r="543" spans="1:38" s="127" customFormat="1">
      <c r="A543" s="256"/>
      <c r="B543" s="805"/>
      <c r="C543" s="805"/>
      <c r="D543" s="805"/>
      <c r="E543" s="805"/>
      <c r="F543" s="332"/>
      <c r="G543" s="332"/>
      <c r="H543" s="648"/>
      <c r="I543" s="824"/>
      <c r="J543" s="824"/>
      <c r="K543" s="649"/>
      <c r="L543" s="256"/>
      <c r="AK543" s="128"/>
      <c r="AL543" s="128"/>
    </row>
    <row r="544" spans="1:38" s="127" customFormat="1">
      <c r="A544" s="256"/>
      <c r="B544" s="805"/>
      <c r="C544" s="805"/>
      <c r="D544" s="805"/>
      <c r="E544" s="805"/>
      <c r="F544" s="332"/>
      <c r="G544" s="332"/>
      <c r="H544" s="648"/>
      <c r="I544" s="824"/>
      <c r="J544" s="824"/>
      <c r="K544" s="649"/>
      <c r="L544" s="256"/>
      <c r="AK544" s="128"/>
      <c r="AL544" s="128"/>
    </row>
    <row r="545" spans="1:38" s="127" customFormat="1">
      <c r="A545" s="256"/>
      <c r="B545" s="805"/>
      <c r="C545" s="805"/>
      <c r="D545" s="805"/>
      <c r="E545" s="805"/>
      <c r="F545" s="332"/>
      <c r="G545" s="332"/>
      <c r="H545" s="648"/>
      <c r="I545" s="824"/>
      <c r="J545" s="824"/>
      <c r="K545" s="649"/>
      <c r="L545" s="256"/>
      <c r="AK545" s="128"/>
      <c r="AL545" s="128"/>
    </row>
    <row r="546" spans="1:38" s="127" customFormat="1">
      <c r="A546" s="256"/>
      <c r="B546" s="805"/>
      <c r="C546" s="805"/>
      <c r="D546" s="805"/>
      <c r="E546" s="805"/>
      <c r="F546" s="332"/>
      <c r="G546" s="332"/>
      <c r="H546" s="648"/>
      <c r="I546" s="824"/>
      <c r="J546" s="824"/>
      <c r="K546" s="649"/>
      <c r="L546" s="256"/>
      <c r="AK546" s="128"/>
      <c r="AL546" s="128"/>
    </row>
    <row r="547" spans="1:38" s="127" customFormat="1">
      <c r="A547" s="256"/>
      <c r="B547" s="805"/>
      <c r="C547" s="805"/>
      <c r="D547" s="805"/>
      <c r="E547" s="805"/>
      <c r="F547" s="332"/>
      <c r="G547" s="332"/>
      <c r="H547" s="648"/>
      <c r="I547" s="824"/>
      <c r="J547" s="824"/>
      <c r="K547" s="649"/>
      <c r="L547" s="256"/>
      <c r="AK547" s="128"/>
      <c r="AL547" s="128"/>
    </row>
    <row r="548" spans="1:38" s="127" customFormat="1">
      <c r="A548" s="256"/>
      <c r="B548" s="805"/>
      <c r="C548" s="805"/>
      <c r="D548" s="805"/>
      <c r="E548" s="805"/>
      <c r="F548" s="332"/>
      <c r="G548" s="332"/>
      <c r="H548" s="648"/>
      <c r="I548" s="824"/>
      <c r="J548" s="824"/>
      <c r="K548" s="649"/>
      <c r="L548" s="256"/>
      <c r="AK548" s="128"/>
      <c r="AL548" s="128"/>
    </row>
    <row r="549" spans="1:38" s="127" customFormat="1">
      <c r="A549" s="256"/>
      <c r="B549" s="805"/>
      <c r="C549" s="805"/>
      <c r="D549" s="805"/>
      <c r="E549" s="805"/>
      <c r="F549" s="332"/>
      <c r="G549" s="332"/>
      <c r="H549" s="648"/>
      <c r="I549" s="824"/>
      <c r="J549" s="824"/>
      <c r="K549" s="649"/>
      <c r="L549" s="256"/>
      <c r="AK549" s="128"/>
      <c r="AL549" s="128"/>
    </row>
    <row r="550" spans="1:38" s="127" customFormat="1">
      <c r="A550" s="256"/>
      <c r="B550" s="805"/>
      <c r="C550" s="805"/>
      <c r="D550" s="805"/>
      <c r="E550" s="805"/>
      <c r="F550" s="332"/>
      <c r="G550" s="332"/>
      <c r="H550" s="648"/>
      <c r="I550" s="824"/>
      <c r="J550" s="824"/>
      <c r="K550" s="649"/>
      <c r="L550" s="256"/>
      <c r="AK550" s="128"/>
      <c r="AL550" s="128"/>
    </row>
    <row r="551" spans="1:38" s="127" customFormat="1">
      <c r="A551" s="256"/>
      <c r="B551" s="805"/>
      <c r="C551" s="805"/>
      <c r="D551" s="805"/>
      <c r="E551" s="805"/>
      <c r="F551" s="332"/>
      <c r="G551" s="332"/>
      <c r="H551" s="648"/>
      <c r="I551" s="824"/>
      <c r="J551" s="824"/>
      <c r="K551" s="649"/>
      <c r="L551" s="256"/>
      <c r="AK551" s="128"/>
      <c r="AL551" s="128"/>
    </row>
    <row r="552" spans="1:38" s="127" customFormat="1">
      <c r="A552" s="256"/>
      <c r="B552" s="805"/>
      <c r="C552" s="805"/>
      <c r="D552" s="805"/>
      <c r="E552" s="805"/>
      <c r="F552" s="332"/>
      <c r="G552" s="332"/>
      <c r="H552" s="648"/>
      <c r="I552" s="824"/>
      <c r="J552" s="824"/>
      <c r="K552" s="649"/>
      <c r="L552" s="256"/>
      <c r="AK552" s="128"/>
      <c r="AL552" s="128"/>
    </row>
    <row r="553" spans="1:38" s="127" customFormat="1">
      <c r="A553" s="256"/>
      <c r="B553" s="805"/>
      <c r="C553" s="805"/>
      <c r="D553" s="805"/>
      <c r="E553" s="805"/>
      <c r="F553" s="332"/>
      <c r="G553" s="332"/>
      <c r="H553" s="648"/>
      <c r="I553" s="824"/>
      <c r="J553" s="824"/>
      <c r="K553" s="649"/>
      <c r="L553" s="256"/>
      <c r="AK553" s="128"/>
      <c r="AL553" s="128"/>
    </row>
    <row r="554" spans="1:38" s="127" customFormat="1">
      <c r="A554" s="256"/>
      <c r="B554" s="805"/>
      <c r="C554" s="805"/>
      <c r="D554" s="805"/>
      <c r="E554" s="805"/>
      <c r="F554" s="332"/>
      <c r="G554" s="332"/>
      <c r="H554" s="648"/>
      <c r="I554" s="824"/>
      <c r="J554" s="824"/>
      <c r="K554" s="649"/>
      <c r="L554" s="256"/>
      <c r="AK554" s="128"/>
      <c r="AL554" s="128"/>
    </row>
    <row r="555" spans="1:38" s="127" customFormat="1">
      <c r="A555" s="256"/>
      <c r="B555" s="805"/>
      <c r="C555" s="805"/>
      <c r="D555" s="805"/>
      <c r="E555" s="805"/>
      <c r="F555" s="332"/>
      <c r="G555" s="332"/>
      <c r="H555" s="648"/>
      <c r="I555" s="824"/>
      <c r="J555" s="824"/>
      <c r="K555" s="649"/>
      <c r="L555" s="256"/>
      <c r="AK555" s="128"/>
      <c r="AL555" s="128"/>
    </row>
    <row r="556" spans="1:38" s="127" customFormat="1">
      <c r="A556" s="256"/>
      <c r="B556" s="805"/>
      <c r="C556" s="805"/>
      <c r="D556" s="805"/>
      <c r="E556" s="805"/>
      <c r="F556" s="332"/>
      <c r="G556" s="332"/>
      <c r="H556" s="648"/>
      <c r="I556" s="824"/>
      <c r="J556" s="824"/>
      <c r="K556" s="649"/>
      <c r="L556" s="256"/>
      <c r="AK556" s="128"/>
      <c r="AL556" s="128"/>
    </row>
    <row r="557" spans="1:38" s="127" customFormat="1">
      <c r="A557" s="256"/>
      <c r="B557" s="805"/>
      <c r="C557" s="805"/>
      <c r="D557" s="805"/>
      <c r="E557" s="805"/>
      <c r="F557" s="332"/>
      <c r="G557" s="332"/>
      <c r="H557" s="648"/>
      <c r="I557" s="824"/>
      <c r="J557" s="824"/>
      <c r="K557" s="649"/>
      <c r="L557" s="256"/>
      <c r="AK557" s="128"/>
      <c r="AL557" s="128"/>
    </row>
    <row r="558" spans="1:38" s="127" customFormat="1">
      <c r="A558" s="256"/>
      <c r="B558" s="805"/>
      <c r="C558" s="805"/>
      <c r="D558" s="805"/>
      <c r="E558" s="805"/>
      <c r="F558" s="332"/>
      <c r="G558" s="332"/>
      <c r="H558" s="648"/>
      <c r="I558" s="824"/>
      <c r="J558" s="824"/>
      <c r="K558" s="649"/>
      <c r="L558" s="256"/>
      <c r="AK558" s="128"/>
      <c r="AL558" s="128"/>
    </row>
    <row r="559" spans="1:38" s="127" customFormat="1">
      <c r="A559" s="256"/>
      <c r="B559" s="805"/>
      <c r="C559" s="805"/>
      <c r="D559" s="805"/>
      <c r="E559" s="805"/>
      <c r="F559" s="332"/>
      <c r="G559" s="332"/>
      <c r="H559" s="648"/>
      <c r="I559" s="824"/>
      <c r="J559" s="824"/>
      <c r="K559" s="649"/>
      <c r="L559" s="256"/>
      <c r="AK559" s="128"/>
      <c r="AL559" s="128"/>
    </row>
    <row r="560" spans="1:38" s="127" customFormat="1">
      <c r="A560" s="256"/>
      <c r="B560" s="805"/>
      <c r="C560" s="805"/>
      <c r="D560" s="805"/>
      <c r="E560" s="805"/>
      <c r="F560" s="332"/>
      <c r="G560" s="332"/>
      <c r="H560" s="648"/>
      <c r="I560" s="824"/>
      <c r="J560" s="824"/>
      <c r="K560" s="649"/>
      <c r="L560" s="256"/>
      <c r="AK560" s="128"/>
      <c r="AL560" s="128"/>
    </row>
    <row r="561" spans="1:38" s="127" customFormat="1">
      <c r="A561" s="256"/>
      <c r="B561" s="805"/>
      <c r="C561" s="805"/>
      <c r="D561" s="805"/>
      <c r="E561" s="805"/>
      <c r="F561" s="332"/>
      <c r="G561" s="332"/>
      <c r="H561" s="648"/>
      <c r="I561" s="824"/>
      <c r="J561" s="824"/>
      <c r="K561" s="649"/>
      <c r="L561" s="256"/>
      <c r="AK561" s="128"/>
      <c r="AL561" s="128"/>
    </row>
    <row r="562" spans="1:38" s="127" customFormat="1">
      <c r="A562" s="256"/>
      <c r="B562" s="805"/>
      <c r="C562" s="805"/>
      <c r="D562" s="805"/>
      <c r="E562" s="805"/>
      <c r="F562" s="332"/>
      <c r="G562" s="332"/>
      <c r="H562" s="648"/>
      <c r="I562" s="824"/>
      <c r="J562" s="824"/>
      <c r="K562" s="649"/>
      <c r="L562" s="256"/>
      <c r="AK562" s="128"/>
      <c r="AL562" s="128"/>
    </row>
    <row r="563" spans="1:38" s="127" customFormat="1">
      <c r="A563" s="256"/>
      <c r="B563" s="805"/>
      <c r="C563" s="805"/>
      <c r="D563" s="805"/>
      <c r="E563" s="805"/>
      <c r="F563" s="332"/>
      <c r="G563" s="332"/>
      <c r="H563" s="648"/>
      <c r="I563" s="824"/>
      <c r="J563" s="824"/>
      <c r="K563" s="649"/>
      <c r="L563" s="256"/>
      <c r="AK563" s="128"/>
      <c r="AL563" s="128"/>
    </row>
    <row r="564" spans="1:38" s="127" customFormat="1">
      <c r="A564" s="256"/>
      <c r="B564" s="805"/>
      <c r="C564" s="805"/>
      <c r="D564" s="805"/>
      <c r="E564" s="805"/>
      <c r="F564" s="332"/>
      <c r="G564" s="332"/>
      <c r="H564" s="648"/>
      <c r="I564" s="824"/>
      <c r="J564" s="824"/>
      <c r="K564" s="649"/>
      <c r="L564" s="256"/>
      <c r="AK564" s="128"/>
      <c r="AL564" s="128"/>
    </row>
    <row r="565" spans="1:38" s="127" customFormat="1">
      <c r="A565" s="256"/>
      <c r="B565" s="805"/>
      <c r="C565" s="805"/>
      <c r="D565" s="805"/>
      <c r="E565" s="805"/>
      <c r="F565" s="332"/>
      <c r="G565" s="332"/>
      <c r="H565" s="648"/>
      <c r="I565" s="824"/>
      <c r="J565" s="824"/>
      <c r="K565" s="649"/>
      <c r="L565" s="256"/>
      <c r="AK565" s="128"/>
      <c r="AL565" s="128"/>
    </row>
    <row r="566" spans="1:38" s="127" customFormat="1">
      <c r="A566" s="256"/>
      <c r="B566" s="805"/>
      <c r="C566" s="805"/>
      <c r="D566" s="805"/>
      <c r="E566" s="805"/>
      <c r="F566" s="332"/>
      <c r="G566" s="332"/>
      <c r="H566" s="648"/>
      <c r="I566" s="824"/>
      <c r="J566" s="824"/>
      <c r="K566" s="649"/>
      <c r="L566" s="256"/>
      <c r="AK566" s="128"/>
      <c r="AL566" s="128"/>
    </row>
    <row r="567" spans="1:38" s="127" customFormat="1">
      <c r="A567" s="256"/>
      <c r="B567" s="805"/>
      <c r="C567" s="805"/>
      <c r="D567" s="805"/>
      <c r="E567" s="805"/>
      <c r="F567" s="332"/>
      <c r="G567" s="332"/>
      <c r="H567" s="648"/>
      <c r="I567" s="824"/>
      <c r="J567" s="824"/>
      <c r="K567" s="649"/>
      <c r="L567" s="256"/>
      <c r="AK567" s="128"/>
      <c r="AL567" s="128"/>
    </row>
    <row r="568" spans="1:38" s="127" customFormat="1">
      <c r="A568" s="256"/>
      <c r="B568" s="805"/>
      <c r="C568" s="805"/>
      <c r="D568" s="805"/>
      <c r="E568" s="805"/>
      <c r="F568" s="332"/>
      <c r="G568" s="332"/>
      <c r="H568" s="648"/>
      <c r="I568" s="824"/>
      <c r="J568" s="824"/>
      <c r="K568" s="649"/>
      <c r="L568" s="256"/>
      <c r="AK568" s="128"/>
      <c r="AL568" s="128"/>
    </row>
    <row r="569" spans="1:38" s="127" customFormat="1">
      <c r="A569" s="256"/>
      <c r="B569" s="805"/>
      <c r="C569" s="805"/>
      <c r="D569" s="805"/>
      <c r="E569" s="805"/>
      <c r="F569" s="332"/>
      <c r="G569" s="332"/>
      <c r="H569" s="648"/>
      <c r="I569" s="824"/>
      <c r="J569" s="824"/>
      <c r="K569" s="649"/>
      <c r="L569" s="256"/>
      <c r="AK569" s="128"/>
      <c r="AL569" s="128"/>
    </row>
    <row r="570" spans="1:38" s="127" customFormat="1">
      <c r="A570" s="256"/>
      <c r="B570" s="805"/>
      <c r="C570" s="805"/>
      <c r="D570" s="805"/>
      <c r="E570" s="805"/>
      <c r="F570" s="332"/>
      <c r="G570" s="332"/>
      <c r="H570" s="648"/>
      <c r="I570" s="824"/>
      <c r="J570" s="824"/>
      <c r="K570" s="649"/>
      <c r="L570" s="256"/>
      <c r="AK570" s="128"/>
      <c r="AL570" s="128"/>
    </row>
    <row r="571" spans="1:38" s="127" customFormat="1">
      <c r="A571" s="256"/>
      <c r="B571" s="805"/>
      <c r="C571" s="805"/>
      <c r="D571" s="805"/>
      <c r="E571" s="805"/>
      <c r="F571" s="332"/>
      <c r="G571" s="332"/>
      <c r="H571" s="648"/>
      <c r="I571" s="824"/>
      <c r="J571" s="824"/>
      <c r="K571" s="649"/>
      <c r="L571" s="256"/>
      <c r="AK571" s="128"/>
      <c r="AL571" s="128"/>
    </row>
    <row r="572" spans="1:38" s="127" customFormat="1">
      <c r="A572" s="256"/>
      <c r="B572" s="805"/>
      <c r="C572" s="805"/>
      <c r="D572" s="805"/>
      <c r="E572" s="805"/>
      <c r="F572" s="332"/>
      <c r="G572" s="332"/>
      <c r="H572" s="648"/>
      <c r="I572" s="824"/>
      <c r="J572" s="824"/>
      <c r="K572" s="649"/>
      <c r="L572" s="256"/>
      <c r="AK572" s="128"/>
      <c r="AL572" s="128"/>
    </row>
    <row r="573" spans="1:38" s="127" customFormat="1">
      <c r="A573" s="256"/>
      <c r="B573" s="805"/>
      <c r="C573" s="805"/>
      <c r="D573" s="805"/>
      <c r="E573" s="805"/>
      <c r="F573" s="332"/>
      <c r="G573" s="332"/>
      <c r="H573" s="648"/>
      <c r="I573" s="824"/>
      <c r="J573" s="824"/>
      <c r="K573" s="649"/>
      <c r="L573" s="256"/>
      <c r="AK573" s="128"/>
      <c r="AL573" s="128"/>
    </row>
    <row r="574" spans="1:38" s="127" customFormat="1">
      <c r="A574" s="256"/>
      <c r="B574" s="805"/>
      <c r="C574" s="805"/>
      <c r="D574" s="805"/>
      <c r="E574" s="805"/>
      <c r="F574" s="332"/>
      <c r="G574" s="332"/>
      <c r="H574" s="648"/>
      <c r="I574" s="824"/>
      <c r="J574" s="824"/>
      <c r="K574" s="649"/>
      <c r="L574" s="256"/>
      <c r="AK574" s="128"/>
      <c r="AL574" s="128"/>
    </row>
    <row r="575" spans="1:38" s="127" customFormat="1">
      <c r="A575" s="256"/>
      <c r="B575" s="805"/>
      <c r="C575" s="805"/>
      <c r="D575" s="805"/>
      <c r="E575" s="805"/>
      <c r="F575" s="332"/>
      <c r="G575" s="332"/>
      <c r="H575" s="648"/>
      <c r="I575" s="824"/>
      <c r="J575" s="824"/>
      <c r="K575" s="649"/>
      <c r="L575" s="256"/>
      <c r="AK575" s="128"/>
      <c r="AL575" s="128"/>
    </row>
    <row r="576" spans="1:38" s="127" customFormat="1">
      <c r="A576" s="256"/>
      <c r="B576" s="805"/>
      <c r="C576" s="805"/>
      <c r="D576" s="805"/>
      <c r="E576" s="805"/>
      <c r="F576" s="332"/>
      <c r="G576" s="332"/>
      <c r="H576" s="648"/>
      <c r="I576" s="824"/>
      <c r="J576" s="824"/>
      <c r="K576" s="649"/>
      <c r="L576" s="256"/>
      <c r="AK576" s="128"/>
      <c r="AL576" s="128"/>
    </row>
    <row r="577" spans="1:38" s="127" customFormat="1">
      <c r="A577" s="256"/>
      <c r="B577" s="805"/>
      <c r="C577" s="805"/>
      <c r="D577" s="805"/>
      <c r="E577" s="805"/>
      <c r="F577" s="332"/>
      <c r="G577" s="332"/>
      <c r="H577" s="648"/>
      <c r="I577" s="824"/>
      <c r="J577" s="824"/>
      <c r="K577" s="649"/>
      <c r="L577" s="256"/>
      <c r="AK577" s="128"/>
      <c r="AL577" s="128"/>
    </row>
    <row r="578" spans="1:38" s="127" customFormat="1">
      <c r="A578" s="256"/>
      <c r="B578" s="805"/>
      <c r="C578" s="805"/>
      <c r="D578" s="805"/>
      <c r="E578" s="805"/>
      <c r="F578" s="332"/>
      <c r="G578" s="332"/>
      <c r="H578" s="648"/>
      <c r="I578" s="824"/>
      <c r="J578" s="824"/>
      <c r="K578" s="649"/>
      <c r="L578" s="256"/>
      <c r="AK578" s="128"/>
      <c r="AL578" s="128"/>
    </row>
    <row r="579" spans="1:38" s="127" customFormat="1">
      <c r="A579" s="256"/>
      <c r="B579" s="805"/>
      <c r="C579" s="805"/>
      <c r="D579" s="805"/>
      <c r="E579" s="805"/>
      <c r="F579" s="332"/>
      <c r="G579" s="332"/>
      <c r="H579" s="648"/>
      <c r="I579" s="824"/>
      <c r="J579" s="824"/>
      <c r="K579" s="649"/>
      <c r="L579" s="256"/>
      <c r="AK579" s="128"/>
      <c r="AL579" s="128"/>
    </row>
    <row r="580" spans="1:38" s="127" customFormat="1">
      <c r="A580" s="256"/>
      <c r="B580" s="805"/>
      <c r="C580" s="805"/>
      <c r="D580" s="805"/>
      <c r="E580" s="805"/>
      <c r="F580" s="332"/>
      <c r="G580" s="332"/>
      <c r="H580" s="648"/>
      <c r="I580" s="824"/>
      <c r="J580" s="824"/>
      <c r="K580" s="649"/>
      <c r="L580" s="256"/>
      <c r="AK580" s="128"/>
      <c r="AL580" s="128"/>
    </row>
    <row r="581" spans="1:38" s="127" customFormat="1">
      <c r="A581" s="256"/>
      <c r="B581" s="805"/>
      <c r="C581" s="805"/>
      <c r="D581" s="805"/>
      <c r="E581" s="805"/>
      <c r="F581" s="332"/>
      <c r="G581" s="332"/>
      <c r="H581" s="648"/>
      <c r="I581" s="824"/>
      <c r="J581" s="824"/>
      <c r="K581" s="649"/>
      <c r="L581" s="256"/>
      <c r="AK581" s="128"/>
      <c r="AL581" s="128"/>
    </row>
    <row r="582" spans="1:38" s="127" customFormat="1">
      <c r="A582" s="256"/>
      <c r="B582" s="805"/>
      <c r="C582" s="805"/>
      <c r="D582" s="805"/>
      <c r="E582" s="805"/>
      <c r="F582" s="332"/>
      <c r="G582" s="332"/>
      <c r="H582" s="648"/>
      <c r="I582" s="824"/>
      <c r="J582" s="824"/>
      <c r="K582" s="649"/>
      <c r="L582" s="256"/>
      <c r="AK582" s="128"/>
      <c r="AL582" s="128"/>
    </row>
    <row r="583" spans="1:38" s="127" customFormat="1">
      <c r="A583" s="256"/>
      <c r="B583" s="805"/>
      <c r="C583" s="805"/>
      <c r="D583" s="805"/>
      <c r="E583" s="805"/>
      <c r="F583" s="332"/>
      <c r="G583" s="332"/>
      <c r="H583" s="648"/>
      <c r="I583" s="824"/>
      <c r="J583" s="824"/>
      <c r="K583" s="649"/>
      <c r="L583" s="256"/>
      <c r="AK583" s="128"/>
      <c r="AL583" s="128"/>
    </row>
    <row r="584" spans="1:38" s="127" customFormat="1">
      <c r="A584" s="256"/>
      <c r="B584" s="805"/>
      <c r="C584" s="805"/>
      <c r="D584" s="805"/>
      <c r="E584" s="805"/>
      <c r="F584" s="332"/>
      <c r="G584" s="332"/>
      <c r="H584" s="648"/>
      <c r="I584" s="824"/>
      <c r="J584" s="824"/>
      <c r="K584" s="649"/>
      <c r="L584" s="256"/>
      <c r="AK584" s="128"/>
      <c r="AL584" s="128"/>
    </row>
    <row r="585" spans="1:38" s="127" customFormat="1">
      <c r="A585" s="256"/>
      <c r="B585" s="805"/>
      <c r="C585" s="805"/>
      <c r="D585" s="805"/>
      <c r="E585" s="805"/>
      <c r="F585" s="332"/>
      <c r="G585" s="332"/>
      <c r="H585" s="648"/>
      <c r="I585" s="824"/>
      <c r="J585" s="824"/>
      <c r="K585" s="649"/>
      <c r="L585" s="256"/>
      <c r="AK585" s="128"/>
      <c r="AL585" s="128"/>
    </row>
    <row r="586" spans="1:38" s="127" customFormat="1">
      <c r="A586" s="256"/>
      <c r="B586" s="805"/>
      <c r="C586" s="805"/>
      <c r="D586" s="805"/>
      <c r="E586" s="805"/>
      <c r="F586" s="332"/>
      <c r="G586" s="332"/>
      <c r="H586" s="648"/>
      <c r="I586" s="824"/>
      <c r="J586" s="824"/>
      <c r="K586" s="649"/>
      <c r="L586" s="256"/>
      <c r="AK586" s="128"/>
      <c r="AL586" s="128"/>
    </row>
    <row r="587" spans="1:38" s="127" customFormat="1">
      <c r="A587" s="256"/>
      <c r="B587" s="805"/>
      <c r="C587" s="805"/>
      <c r="D587" s="805"/>
      <c r="E587" s="805"/>
      <c r="F587" s="332"/>
      <c r="G587" s="332"/>
      <c r="H587" s="648"/>
      <c r="I587" s="824"/>
      <c r="J587" s="824"/>
      <c r="K587" s="649"/>
      <c r="L587" s="256"/>
      <c r="AK587" s="128"/>
      <c r="AL587" s="128"/>
    </row>
    <row r="588" spans="1:38" s="127" customFormat="1">
      <c r="A588" s="256"/>
      <c r="B588" s="805"/>
      <c r="C588" s="805"/>
      <c r="D588" s="805"/>
      <c r="E588" s="805"/>
      <c r="F588" s="332"/>
      <c r="G588" s="332"/>
      <c r="H588" s="648"/>
      <c r="I588" s="824"/>
      <c r="J588" s="824"/>
      <c r="K588" s="649"/>
      <c r="L588" s="256"/>
      <c r="AK588" s="128"/>
      <c r="AL588" s="128"/>
    </row>
    <row r="589" spans="1:38" s="127" customFormat="1">
      <c r="A589" s="256"/>
      <c r="B589" s="805"/>
      <c r="C589" s="805"/>
      <c r="D589" s="805"/>
      <c r="E589" s="805"/>
      <c r="F589" s="332"/>
      <c r="G589" s="332"/>
      <c r="H589" s="648"/>
      <c r="I589" s="824"/>
      <c r="J589" s="824"/>
      <c r="K589" s="649"/>
      <c r="L589" s="256"/>
      <c r="AK589" s="128"/>
      <c r="AL589" s="128"/>
    </row>
    <row r="590" spans="1:38" s="127" customFormat="1">
      <c r="A590" s="256"/>
      <c r="B590" s="805"/>
      <c r="C590" s="805"/>
      <c r="D590" s="805"/>
      <c r="E590" s="805"/>
      <c r="F590" s="332"/>
      <c r="G590" s="332"/>
      <c r="H590" s="648"/>
      <c r="I590" s="824"/>
      <c r="J590" s="824"/>
      <c r="K590" s="649"/>
      <c r="L590" s="256"/>
      <c r="AK590" s="128"/>
      <c r="AL590" s="128"/>
    </row>
    <row r="591" spans="1:38" s="127" customFormat="1">
      <c r="A591" s="256"/>
      <c r="B591" s="805"/>
      <c r="C591" s="805"/>
      <c r="D591" s="805"/>
      <c r="E591" s="805"/>
      <c r="F591" s="332"/>
      <c r="G591" s="332"/>
      <c r="H591" s="648"/>
      <c r="I591" s="824"/>
      <c r="J591" s="824"/>
      <c r="K591" s="649"/>
      <c r="L591" s="256"/>
      <c r="AK591" s="128"/>
      <c r="AL591" s="128"/>
    </row>
    <row r="592" spans="1:38" s="127" customFormat="1">
      <c r="A592" s="256"/>
      <c r="B592" s="805"/>
      <c r="C592" s="805"/>
      <c r="D592" s="805"/>
      <c r="E592" s="805"/>
      <c r="F592" s="332"/>
      <c r="G592" s="332"/>
      <c r="H592" s="648"/>
      <c r="I592" s="824"/>
      <c r="J592" s="824"/>
      <c r="K592" s="649"/>
      <c r="L592" s="256"/>
      <c r="AK592" s="128"/>
      <c r="AL592" s="128"/>
    </row>
    <row r="593" spans="1:38" s="127" customFormat="1">
      <c r="A593" s="256"/>
      <c r="B593" s="805"/>
      <c r="C593" s="805"/>
      <c r="D593" s="805"/>
      <c r="E593" s="805"/>
      <c r="F593" s="332"/>
      <c r="G593" s="332"/>
      <c r="H593" s="648"/>
      <c r="I593" s="824"/>
      <c r="J593" s="824"/>
      <c r="K593" s="649"/>
      <c r="L593" s="256"/>
      <c r="AK593" s="128"/>
      <c r="AL593" s="128"/>
    </row>
    <row r="594" spans="1:38" s="127" customFormat="1">
      <c r="A594" s="256"/>
      <c r="B594" s="805"/>
      <c r="C594" s="805"/>
      <c r="D594" s="805"/>
      <c r="E594" s="805"/>
      <c r="F594" s="332"/>
      <c r="G594" s="332"/>
      <c r="H594" s="648"/>
      <c r="I594" s="824"/>
      <c r="J594" s="824"/>
      <c r="K594" s="649"/>
      <c r="L594" s="256"/>
      <c r="AK594" s="128"/>
      <c r="AL594" s="128"/>
    </row>
    <row r="595" spans="1:38" s="127" customFormat="1">
      <c r="A595" s="256"/>
      <c r="B595" s="805"/>
      <c r="C595" s="805"/>
      <c r="D595" s="805"/>
      <c r="E595" s="805"/>
      <c r="F595" s="332"/>
      <c r="G595" s="332"/>
      <c r="H595" s="648"/>
      <c r="I595" s="824"/>
      <c r="J595" s="824"/>
      <c r="K595" s="649"/>
      <c r="L595" s="256"/>
      <c r="AK595" s="128"/>
      <c r="AL595" s="128"/>
    </row>
    <row r="596" spans="1:38" s="127" customFormat="1">
      <c r="A596" s="256"/>
      <c r="B596" s="805"/>
      <c r="C596" s="805"/>
      <c r="D596" s="805"/>
      <c r="E596" s="805"/>
      <c r="F596" s="332"/>
      <c r="G596" s="332"/>
      <c r="H596" s="648"/>
      <c r="I596" s="824"/>
      <c r="J596" s="824"/>
      <c r="K596" s="649"/>
      <c r="L596" s="256"/>
      <c r="AK596" s="128"/>
      <c r="AL596" s="128"/>
    </row>
    <row r="597" spans="1:38" s="127" customFormat="1">
      <c r="A597" s="256"/>
      <c r="B597" s="805"/>
      <c r="C597" s="805"/>
      <c r="D597" s="805"/>
      <c r="E597" s="805"/>
      <c r="F597" s="332"/>
      <c r="G597" s="332"/>
      <c r="H597" s="648"/>
      <c r="I597" s="824"/>
      <c r="J597" s="824"/>
      <c r="K597" s="649"/>
      <c r="L597" s="256"/>
      <c r="AK597" s="128"/>
      <c r="AL597" s="128"/>
    </row>
    <row r="598" spans="1:38" s="127" customFormat="1">
      <c r="A598" s="256"/>
      <c r="B598" s="805"/>
      <c r="C598" s="805"/>
      <c r="D598" s="805"/>
      <c r="E598" s="805"/>
      <c r="F598" s="332"/>
      <c r="G598" s="332"/>
      <c r="H598" s="648"/>
      <c r="I598" s="824"/>
      <c r="J598" s="824"/>
      <c r="K598" s="649"/>
      <c r="L598" s="256"/>
      <c r="AK598" s="128"/>
      <c r="AL598" s="128"/>
    </row>
    <row r="599" spans="1:38" s="127" customFormat="1">
      <c r="A599" s="256"/>
      <c r="B599" s="805"/>
      <c r="C599" s="805"/>
      <c r="D599" s="805"/>
      <c r="E599" s="805"/>
      <c r="F599" s="332"/>
      <c r="G599" s="332"/>
      <c r="H599" s="648"/>
      <c r="I599" s="824"/>
      <c r="J599" s="824"/>
      <c r="K599" s="649"/>
      <c r="L599" s="256"/>
      <c r="AK599" s="128"/>
      <c r="AL599" s="128"/>
    </row>
    <row r="600" spans="1:38" s="127" customFormat="1">
      <c r="A600" s="256"/>
      <c r="B600" s="805"/>
      <c r="C600" s="805"/>
      <c r="D600" s="805"/>
      <c r="E600" s="805"/>
      <c r="F600" s="332"/>
      <c r="G600" s="332"/>
      <c r="H600" s="648"/>
      <c r="I600" s="824"/>
      <c r="J600" s="824"/>
      <c r="K600" s="649"/>
      <c r="L600" s="256"/>
      <c r="AK600" s="128"/>
      <c r="AL600" s="128"/>
    </row>
    <row r="601" spans="1:38" s="127" customFormat="1">
      <c r="A601" s="256"/>
      <c r="B601" s="805"/>
      <c r="C601" s="805"/>
      <c r="D601" s="805"/>
      <c r="E601" s="805"/>
      <c r="F601" s="332"/>
      <c r="G601" s="332"/>
      <c r="H601" s="648"/>
      <c r="I601" s="824"/>
      <c r="J601" s="824"/>
      <c r="K601" s="649"/>
      <c r="L601" s="256"/>
      <c r="AK601" s="128"/>
      <c r="AL601" s="128"/>
    </row>
    <row r="602" spans="1:38" s="127" customFormat="1">
      <c r="A602" s="256"/>
      <c r="B602" s="805"/>
      <c r="C602" s="805"/>
      <c r="D602" s="805"/>
      <c r="E602" s="805"/>
      <c r="F602" s="332"/>
      <c r="G602" s="332"/>
      <c r="H602" s="648"/>
      <c r="I602" s="824"/>
      <c r="J602" s="824"/>
      <c r="K602" s="649"/>
      <c r="L602" s="256"/>
      <c r="AK602" s="128"/>
      <c r="AL602" s="128"/>
    </row>
    <row r="603" spans="1:38" s="127" customFormat="1">
      <c r="A603" s="256"/>
      <c r="B603" s="805"/>
      <c r="C603" s="805"/>
      <c r="D603" s="805"/>
      <c r="E603" s="805"/>
      <c r="F603" s="332"/>
      <c r="G603" s="332"/>
      <c r="H603" s="648"/>
      <c r="I603" s="824"/>
      <c r="J603" s="824"/>
      <c r="K603" s="649"/>
      <c r="L603" s="256"/>
      <c r="AK603" s="128"/>
      <c r="AL603" s="128"/>
    </row>
    <row r="604" spans="1:38" s="127" customFormat="1">
      <c r="A604" s="256"/>
      <c r="B604" s="805"/>
      <c r="C604" s="805"/>
      <c r="D604" s="805"/>
      <c r="E604" s="805"/>
      <c r="F604" s="332"/>
      <c r="G604" s="332"/>
      <c r="H604" s="648"/>
      <c r="I604" s="824"/>
      <c r="J604" s="824"/>
      <c r="K604" s="649"/>
      <c r="L604" s="256"/>
      <c r="AK604" s="128"/>
      <c r="AL604" s="128"/>
    </row>
    <row r="605" spans="1:38" s="127" customFormat="1">
      <c r="A605" s="256"/>
      <c r="B605" s="805"/>
      <c r="C605" s="805"/>
      <c r="D605" s="805"/>
      <c r="E605" s="805"/>
      <c r="F605" s="332"/>
      <c r="G605" s="332"/>
      <c r="H605" s="648"/>
      <c r="I605" s="824"/>
      <c r="J605" s="824"/>
      <c r="K605" s="649"/>
      <c r="L605" s="256"/>
      <c r="AK605" s="128"/>
      <c r="AL605" s="128"/>
    </row>
    <row r="606" spans="1:38" s="127" customFormat="1">
      <c r="A606" s="256"/>
      <c r="B606" s="805"/>
      <c r="C606" s="805"/>
      <c r="D606" s="805"/>
      <c r="E606" s="805"/>
      <c r="F606" s="332"/>
      <c r="G606" s="332"/>
      <c r="H606" s="648"/>
      <c r="I606" s="824"/>
      <c r="J606" s="824"/>
      <c r="K606" s="649"/>
      <c r="L606" s="256"/>
      <c r="AK606" s="128"/>
      <c r="AL606" s="128"/>
    </row>
    <row r="607" spans="1:38" s="127" customFormat="1">
      <c r="A607" s="256"/>
      <c r="B607" s="805"/>
      <c r="C607" s="805"/>
      <c r="D607" s="805"/>
      <c r="E607" s="805"/>
      <c r="F607" s="332"/>
      <c r="G607" s="332"/>
      <c r="H607" s="648"/>
      <c r="I607" s="824"/>
      <c r="J607" s="824"/>
      <c r="K607" s="649"/>
      <c r="L607" s="256"/>
      <c r="AK607" s="128"/>
      <c r="AL607" s="128"/>
    </row>
    <row r="608" spans="1:38" s="127" customFormat="1">
      <c r="A608" s="256"/>
      <c r="B608" s="805"/>
      <c r="C608" s="805"/>
      <c r="D608" s="805"/>
      <c r="E608" s="805"/>
      <c r="F608" s="332"/>
      <c r="G608" s="332"/>
      <c r="H608" s="648"/>
      <c r="I608" s="824"/>
      <c r="J608" s="824"/>
      <c r="K608" s="649"/>
      <c r="L608" s="256"/>
      <c r="AK608" s="128"/>
      <c r="AL608" s="128"/>
    </row>
    <row r="609" spans="1:38" s="127" customFormat="1">
      <c r="A609" s="256"/>
      <c r="B609" s="805"/>
      <c r="C609" s="805"/>
      <c r="D609" s="805"/>
      <c r="E609" s="805"/>
      <c r="F609" s="332"/>
      <c r="G609" s="332"/>
      <c r="H609" s="648"/>
      <c r="I609" s="824"/>
      <c r="J609" s="824"/>
      <c r="K609" s="649"/>
      <c r="L609" s="256"/>
      <c r="AK609" s="128"/>
      <c r="AL609" s="128"/>
    </row>
    <row r="610" spans="1:38" s="127" customFormat="1">
      <c r="A610" s="256"/>
      <c r="B610" s="805"/>
      <c r="C610" s="805"/>
      <c r="D610" s="805"/>
      <c r="E610" s="805"/>
      <c r="F610" s="332"/>
      <c r="G610" s="332"/>
      <c r="H610" s="648"/>
      <c r="I610" s="824"/>
      <c r="J610" s="824"/>
      <c r="K610" s="649"/>
      <c r="L610" s="256"/>
      <c r="AK610" s="128"/>
      <c r="AL610" s="128"/>
    </row>
    <row r="611" spans="1:38" s="127" customFormat="1">
      <c r="A611" s="256"/>
      <c r="B611" s="805"/>
      <c r="C611" s="805"/>
      <c r="D611" s="805"/>
      <c r="E611" s="805"/>
      <c r="F611" s="332"/>
      <c r="G611" s="332"/>
      <c r="H611" s="648"/>
      <c r="I611" s="824"/>
      <c r="J611" s="824"/>
      <c r="K611" s="649"/>
      <c r="L611" s="256"/>
      <c r="AK611" s="128"/>
      <c r="AL611" s="128"/>
    </row>
    <row r="612" spans="1:38" s="127" customFormat="1">
      <c r="A612" s="256"/>
      <c r="B612" s="805"/>
      <c r="C612" s="805"/>
      <c r="D612" s="805"/>
      <c r="E612" s="805"/>
      <c r="F612" s="332"/>
      <c r="G612" s="332"/>
      <c r="H612" s="648"/>
      <c r="I612" s="824"/>
      <c r="J612" s="824"/>
      <c r="K612" s="649"/>
      <c r="L612" s="256"/>
      <c r="AK612" s="128"/>
      <c r="AL612" s="128"/>
    </row>
    <row r="613" spans="1:38" s="127" customFormat="1">
      <c r="A613" s="256"/>
      <c r="B613" s="805"/>
      <c r="C613" s="805"/>
      <c r="D613" s="805"/>
      <c r="E613" s="805"/>
      <c r="F613" s="332"/>
      <c r="G613" s="332"/>
      <c r="H613" s="648"/>
      <c r="I613" s="824"/>
      <c r="J613" s="824"/>
      <c r="K613" s="649"/>
      <c r="L613" s="256"/>
      <c r="AK613" s="128"/>
      <c r="AL613" s="128"/>
    </row>
    <row r="614" spans="1:38" s="127" customFormat="1">
      <c r="A614" s="256"/>
      <c r="B614" s="805"/>
      <c r="C614" s="805"/>
      <c r="D614" s="805"/>
      <c r="E614" s="805"/>
      <c r="F614" s="332"/>
      <c r="G614" s="332"/>
      <c r="H614" s="648"/>
      <c r="I614" s="824"/>
      <c r="J614" s="824"/>
      <c r="K614" s="649"/>
      <c r="L614" s="256"/>
      <c r="AK614" s="128"/>
      <c r="AL614" s="128"/>
    </row>
    <row r="615" spans="1:38" s="127" customFormat="1">
      <c r="A615" s="256"/>
      <c r="B615" s="805"/>
      <c r="C615" s="805"/>
      <c r="D615" s="805"/>
      <c r="E615" s="805"/>
      <c r="F615" s="332"/>
      <c r="G615" s="332"/>
      <c r="H615" s="648"/>
      <c r="I615" s="824"/>
      <c r="J615" s="824"/>
      <c r="K615" s="649"/>
      <c r="L615" s="256"/>
      <c r="AK615" s="128"/>
      <c r="AL615" s="128"/>
    </row>
    <row r="616" spans="1:38" s="127" customFormat="1">
      <c r="A616" s="256"/>
      <c r="B616" s="805"/>
      <c r="C616" s="805"/>
      <c r="D616" s="805"/>
      <c r="E616" s="805"/>
      <c r="F616" s="332"/>
      <c r="G616" s="332"/>
      <c r="H616" s="648"/>
      <c r="I616" s="824"/>
      <c r="J616" s="824"/>
      <c r="K616" s="649"/>
      <c r="L616" s="256"/>
      <c r="AK616" s="128"/>
      <c r="AL616" s="128"/>
    </row>
    <row r="617" spans="1:38" s="127" customFormat="1">
      <c r="A617" s="256"/>
      <c r="B617" s="805"/>
      <c r="C617" s="805"/>
      <c r="D617" s="805"/>
      <c r="E617" s="805"/>
      <c r="F617" s="332"/>
      <c r="G617" s="332"/>
      <c r="H617" s="648"/>
      <c r="I617" s="824"/>
      <c r="J617" s="824"/>
      <c r="K617" s="649"/>
      <c r="L617" s="256"/>
      <c r="AK617" s="128"/>
      <c r="AL617" s="128"/>
    </row>
    <row r="618" spans="1:38" s="127" customFormat="1">
      <c r="A618" s="256"/>
      <c r="B618" s="805"/>
      <c r="C618" s="805"/>
      <c r="D618" s="805"/>
      <c r="E618" s="805"/>
      <c r="F618" s="332"/>
      <c r="G618" s="332"/>
      <c r="H618" s="648"/>
      <c r="I618" s="824"/>
      <c r="J618" s="824"/>
      <c r="K618" s="649"/>
      <c r="L618" s="256"/>
      <c r="AK618" s="128"/>
      <c r="AL618" s="128"/>
    </row>
    <row r="619" spans="1:38" s="127" customFormat="1">
      <c r="A619" s="256"/>
      <c r="B619" s="805"/>
      <c r="C619" s="805"/>
      <c r="D619" s="805"/>
      <c r="E619" s="805"/>
      <c r="F619" s="332"/>
      <c r="G619" s="332"/>
      <c r="H619" s="648"/>
      <c r="I619" s="824"/>
      <c r="J619" s="824"/>
      <c r="K619" s="649"/>
      <c r="L619" s="256"/>
      <c r="AK619" s="128"/>
      <c r="AL619" s="128"/>
    </row>
    <row r="620" spans="1:38" s="127" customFormat="1">
      <c r="A620" s="256"/>
      <c r="B620" s="805"/>
      <c r="C620" s="805"/>
      <c r="D620" s="805"/>
      <c r="E620" s="805"/>
      <c r="F620" s="332"/>
      <c r="G620" s="332"/>
      <c r="H620" s="648"/>
      <c r="I620" s="824"/>
      <c r="J620" s="824"/>
      <c r="K620" s="649"/>
      <c r="L620" s="256"/>
      <c r="AK620" s="128"/>
      <c r="AL620" s="128"/>
    </row>
    <row r="621" spans="1:38" s="127" customFormat="1">
      <c r="A621" s="256"/>
      <c r="B621" s="805"/>
      <c r="C621" s="805"/>
      <c r="D621" s="805"/>
      <c r="E621" s="805"/>
      <c r="F621" s="332"/>
      <c r="G621" s="332"/>
      <c r="H621" s="648"/>
      <c r="I621" s="824"/>
      <c r="J621" s="824"/>
      <c r="K621" s="649"/>
      <c r="L621" s="256"/>
      <c r="AK621" s="128"/>
      <c r="AL621" s="128"/>
    </row>
    <row r="622" spans="1:38" s="127" customFormat="1">
      <c r="A622" s="256"/>
      <c r="B622" s="805"/>
      <c r="C622" s="805"/>
      <c r="D622" s="805"/>
      <c r="E622" s="805"/>
      <c r="F622" s="332"/>
      <c r="G622" s="332"/>
      <c r="H622" s="648"/>
      <c r="I622" s="824"/>
      <c r="J622" s="824"/>
      <c r="K622" s="649"/>
      <c r="L622" s="256"/>
      <c r="AK622" s="128"/>
      <c r="AL622" s="128"/>
    </row>
    <row r="623" spans="1:38" s="127" customFormat="1">
      <c r="A623" s="256"/>
      <c r="B623" s="805"/>
      <c r="C623" s="805"/>
      <c r="D623" s="805"/>
      <c r="E623" s="805"/>
      <c r="F623" s="332"/>
      <c r="G623" s="332"/>
      <c r="H623" s="648"/>
      <c r="I623" s="824"/>
      <c r="J623" s="824"/>
      <c r="K623" s="649"/>
      <c r="L623" s="256"/>
      <c r="AK623" s="128"/>
      <c r="AL623" s="128"/>
    </row>
    <row r="624" spans="1:38" s="127" customFormat="1">
      <c r="A624" s="256"/>
      <c r="B624" s="805"/>
      <c r="C624" s="805"/>
      <c r="D624" s="805"/>
      <c r="E624" s="805"/>
      <c r="F624" s="332"/>
      <c r="G624" s="332"/>
      <c r="H624" s="648"/>
      <c r="I624" s="824"/>
      <c r="J624" s="824"/>
      <c r="K624" s="649"/>
      <c r="L624" s="256"/>
      <c r="AK624" s="128"/>
      <c r="AL624" s="128"/>
    </row>
    <row r="625" spans="1:38" s="127" customFormat="1">
      <c r="A625" s="256"/>
      <c r="B625" s="805"/>
      <c r="C625" s="805"/>
      <c r="D625" s="805"/>
      <c r="E625" s="805"/>
      <c r="F625" s="332"/>
      <c r="G625" s="332"/>
      <c r="H625" s="648"/>
      <c r="I625" s="824"/>
      <c r="J625" s="824"/>
      <c r="K625" s="649"/>
      <c r="L625" s="256"/>
      <c r="AK625" s="128"/>
      <c r="AL625" s="128"/>
    </row>
    <row r="626" spans="1:38" s="127" customFormat="1">
      <c r="A626" s="256"/>
      <c r="B626" s="805"/>
      <c r="C626" s="805"/>
      <c r="D626" s="805"/>
      <c r="E626" s="805"/>
      <c r="F626" s="332"/>
      <c r="G626" s="332"/>
      <c r="H626" s="648"/>
      <c r="I626" s="824"/>
      <c r="J626" s="824"/>
      <c r="K626" s="649"/>
      <c r="L626" s="256"/>
      <c r="AK626" s="128"/>
      <c r="AL626" s="128"/>
    </row>
    <row r="627" spans="1:38" s="127" customFormat="1">
      <c r="A627" s="256"/>
      <c r="B627" s="805"/>
      <c r="C627" s="805"/>
      <c r="D627" s="805"/>
      <c r="E627" s="805"/>
      <c r="F627" s="332"/>
      <c r="G627" s="332"/>
      <c r="H627" s="648"/>
      <c r="I627" s="824"/>
      <c r="J627" s="824"/>
      <c r="K627" s="649"/>
      <c r="L627" s="256"/>
      <c r="AK627" s="128"/>
      <c r="AL627" s="128"/>
    </row>
    <row r="628" spans="1:38" s="127" customFormat="1">
      <c r="A628" s="256"/>
      <c r="B628" s="805"/>
      <c r="C628" s="805"/>
      <c r="D628" s="805"/>
      <c r="E628" s="805"/>
      <c r="F628" s="332"/>
      <c r="G628" s="332"/>
      <c r="H628" s="648"/>
      <c r="I628" s="824"/>
      <c r="J628" s="824"/>
      <c r="K628" s="649"/>
      <c r="L628" s="256"/>
      <c r="AK628" s="128"/>
      <c r="AL628" s="128"/>
    </row>
    <row r="629" spans="1:38" s="127" customFormat="1">
      <c r="A629" s="256"/>
      <c r="B629" s="805"/>
      <c r="C629" s="805"/>
      <c r="D629" s="805"/>
      <c r="E629" s="805"/>
      <c r="F629" s="332"/>
      <c r="G629" s="332"/>
      <c r="H629" s="648"/>
      <c r="I629" s="824"/>
      <c r="J629" s="824"/>
      <c r="K629" s="649"/>
      <c r="L629" s="256"/>
      <c r="AK629" s="128"/>
      <c r="AL629" s="128"/>
    </row>
    <row r="630" spans="1:38" s="127" customFormat="1">
      <c r="A630" s="256"/>
      <c r="B630" s="805"/>
      <c r="C630" s="805"/>
      <c r="D630" s="805"/>
      <c r="E630" s="805"/>
      <c r="F630" s="332"/>
      <c r="G630" s="332"/>
      <c r="H630" s="648"/>
      <c r="I630" s="824"/>
      <c r="J630" s="824"/>
      <c r="K630" s="649"/>
      <c r="L630" s="256"/>
      <c r="AK630" s="128"/>
      <c r="AL630" s="128"/>
    </row>
    <row r="631" spans="1:38" s="127" customFormat="1">
      <c r="A631" s="256"/>
      <c r="B631" s="805"/>
      <c r="C631" s="805"/>
      <c r="D631" s="805"/>
      <c r="E631" s="805"/>
      <c r="F631" s="332"/>
      <c r="G631" s="332"/>
      <c r="H631" s="648"/>
      <c r="I631" s="824"/>
      <c r="J631" s="824"/>
      <c r="K631" s="649"/>
      <c r="L631" s="256"/>
      <c r="AK631" s="128"/>
      <c r="AL631" s="128"/>
    </row>
    <row r="632" spans="1:38" s="127" customFormat="1">
      <c r="A632" s="256"/>
      <c r="B632" s="805"/>
      <c r="C632" s="805"/>
      <c r="D632" s="805"/>
      <c r="E632" s="805"/>
      <c r="F632" s="332"/>
      <c r="G632" s="332"/>
      <c r="H632" s="648"/>
      <c r="I632" s="824"/>
      <c r="J632" s="824"/>
      <c r="K632" s="649"/>
      <c r="L632" s="256"/>
      <c r="AK632" s="128"/>
      <c r="AL632" s="128"/>
    </row>
    <row r="633" spans="1:38" s="127" customFormat="1">
      <c r="A633" s="256"/>
      <c r="B633" s="805"/>
      <c r="C633" s="805"/>
      <c r="D633" s="805"/>
      <c r="E633" s="805"/>
      <c r="F633" s="332"/>
      <c r="G633" s="332"/>
      <c r="H633" s="648"/>
      <c r="I633" s="824"/>
      <c r="J633" s="824"/>
      <c r="K633" s="649"/>
      <c r="L633" s="256"/>
      <c r="AK633" s="128"/>
      <c r="AL633" s="128"/>
    </row>
    <row r="634" spans="1:38" s="127" customFormat="1">
      <c r="A634" s="256"/>
      <c r="B634" s="805"/>
      <c r="C634" s="805"/>
      <c r="D634" s="805"/>
      <c r="E634" s="805"/>
      <c r="F634" s="332"/>
      <c r="G634" s="332"/>
      <c r="H634" s="648"/>
      <c r="I634" s="824"/>
      <c r="J634" s="824"/>
      <c r="K634" s="649"/>
      <c r="L634" s="256"/>
      <c r="AK634" s="128"/>
      <c r="AL634" s="128"/>
    </row>
    <row r="635" spans="1:38" s="127" customFormat="1">
      <c r="A635" s="256"/>
      <c r="B635" s="805"/>
      <c r="C635" s="805"/>
      <c r="D635" s="805"/>
      <c r="E635" s="805"/>
      <c r="F635" s="332"/>
      <c r="G635" s="332"/>
      <c r="H635" s="648"/>
      <c r="I635" s="824"/>
      <c r="J635" s="824"/>
      <c r="K635" s="649"/>
      <c r="L635" s="256"/>
      <c r="AK635" s="128"/>
      <c r="AL635" s="128"/>
    </row>
    <row r="636" spans="1:38" s="127" customFormat="1">
      <c r="A636" s="256"/>
      <c r="B636" s="805"/>
      <c r="C636" s="805"/>
      <c r="D636" s="805"/>
      <c r="E636" s="805"/>
      <c r="F636" s="332"/>
      <c r="G636" s="332"/>
      <c r="H636" s="648"/>
      <c r="I636" s="824"/>
      <c r="J636" s="824"/>
      <c r="K636" s="649"/>
      <c r="L636" s="256"/>
      <c r="AK636" s="128"/>
      <c r="AL636" s="128"/>
    </row>
    <row r="637" spans="1:38" s="127" customFormat="1">
      <c r="A637" s="256"/>
      <c r="B637" s="805"/>
      <c r="C637" s="805"/>
      <c r="D637" s="805"/>
      <c r="E637" s="805"/>
      <c r="F637" s="332"/>
      <c r="G637" s="332"/>
      <c r="H637" s="648"/>
      <c r="I637" s="824"/>
      <c r="J637" s="824"/>
      <c r="K637" s="649"/>
      <c r="L637" s="256"/>
      <c r="AK637" s="128"/>
      <c r="AL637" s="128"/>
    </row>
    <row r="638" spans="1:38" s="127" customFormat="1">
      <c r="A638" s="256"/>
      <c r="B638" s="805"/>
      <c r="C638" s="805"/>
      <c r="D638" s="805"/>
      <c r="E638" s="805"/>
      <c r="F638" s="332"/>
      <c r="G638" s="332"/>
      <c r="H638" s="648"/>
      <c r="I638" s="824"/>
      <c r="J638" s="824"/>
      <c r="K638" s="649"/>
      <c r="L638" s="256"/>
      <c r="AK638" s="128"/>
      <c r="AL638" s="128"/>
    </row>
    <row r="639" spans="1:38" s="127" customFormat="1">
      <c r="A639" s="256"/>
      <c r="B639" s="805"/>
      <c r="C639" s="805"/>
      <c r="D639" s="805"/>
      <c r="E639" s="805"/>
      <c r="F639" s="332"/>
      <c r="G639" s="332"/>
      <c r="H639" s="648"/>
      <c r="I639" s="824"/>
      <c r="J639" s="824"/>
      <c r="K639" s="649"/>
      <c r="L639" s="256"/>
      <c r="AK639" s="128"/>
      <c r="AL639" s="128"/>
    </row>
    <row r="640" spans="1:38" s="127" customFormat="1">
      <c r="A640" s="256"/>
      <c r="B640" s="805"/>
      <c r="C640" s="805"/>
      <c r="D640" s="805"/>
      <c r="E640" s="805"/>
      <c r="F640" s="332"/>
      <c r="G640" s="332"/>
      <c r="H640" s="648"/>
      <c r="I640" s="824"/>
      <c r="J640" s="824"/>
      <c r="K640" s="649"/>
      <c r="L640" s="256"/>
      <c r="AK640" s="128"/>
      <c r="AL640" s="128"/>
    </row>
    <row r="641" spans="1:38" s="127" customFormat="1">
      <c r="A641" s="256"/>
      <c r="B641" s="805"/>
      <c r="C641" s="805"/>
      <c r="D641" s="805"/>
      <c r="E641" s="805"/>
      <c r="F641" s="332"/>
      <c r="G641" s="332"/>
      <c r="H641" s="648"/>
      <c r="I641" s="824"/>
      <c r="J641" s="824"/>
      <c r="K641" s="649"/>
      <c r="L641" s="256"/>
      <c r="AK641" s="128"/>
      <c r="AL641" s="128"/>
    </row>
    <row r="642" spans="1:38" s="127" customFormat="1">
      <c r="A642" s="256"/>
      <c r="B642" s="805"/>
      <c r="C642" s="805"/>
      <c r="D642" s="805"/>
      <c r="E642" s="805"/>
      <c r="F642" s="332"/>
      <c r="G642" s="332"/>
      <c r="H642" s="648"/>
      <c r="I642" s="824"/>
      <c r="J642" s="824"/>
      <c r="K642" s="649"/>
      <c r="L642" s="256"/>
      <c r="AK642" s="128"/>
      <c r="AL642" s="128"/>
    </row>
    <row r="643" spans="1:38" s="127" customFormat="1">
      <c r="A643" s="256"/>
      <c r="B643" s="805"/>
      <c r="C643" s="805"/>
      <c r="D643" s="805"/>
      <c r="E643" s="805"/>
      <c r="F643" s="332"/>
      <c r="G643" s="332"/>
      <c r="H643" s="648"/>
      <c r="I643" s="824"/>
      <c r="J643" s="824"/>
      <c r="K643" s="649"/>
      <c r="L643" s="256"/>
      <c r="AK643" s="128"/>
      <c r="AL643" s="128"/>
    </row>
    <row r="644" spans="1:38" s="127" customFormat="1">
      <c r="A644" s="256"/>
      <c r="B644" s="805"/>
      <c r="C644" s="805"/>
      <c r="D644" s="805"/>
      <c r="E644" s="805"/>
      <c r="F644" s="332"/>
      <c r="G644" s="332"/>
      <c r="H644" s="648"/>
      <c r="I644" s="824"/>
      <c r="J644" s="824"/>
      <c r="K644" s="649"/>
      <c r="L644" s="256"/>
      <c r="AK644" s="128"/>
      <c r="AL644" s="128"/>
    </row>
    <row r="645" spans="1:38" s="127" customFormat="1">
      <c r="A645" s="256"/>
      <c r="B645" s="805"/>
      <c r="C645" s="805"/>
      <c r="D645" s="805"/>
      <c r="E645" s="805"/>
      <c r="F645" s="332"/>
      <c r="G645" s="332"/>
      <c r="H645" s="648"/>
      <c r="I645" s="824"/>
      <c r="J645" s="824"/>
      <c r="K645" s="649"/>
      <c r="L645" s="256"/>
      <c r="AK645" s="128"/>
      <c r="AL645" s="128"/>
    </row>
    <row r="646" spans="1:38" s="127" customFormat="1">
      <c r="A646" s="256"/>
      <c r="B646" s="805"/>
      <c r="C646" s="805"/>
      <c r="D646" s="805"/>
      <c r="E646" s="805"/>
      <c r="F646" s="332"/>
      <c r="G646" s="332"/>
      <c r="H646" s="648"/>
      <c r="I646" s="824"/>
      <c r="J646" s="824"/>
      <c r="K646" s="649"/>
      <c r="L646" s="256"/>
      <c r="AK646" s="128"/>
      <c r="AL646" s="128"/>
    </row>
    <row r="647" spans="1:38" s="127" customFormat="1">
      <c r="A647" s="256"/>
      <c r="B647" s="805"/>
      <c r="C647" s="805"/>
      <c r="D647" s="805"/>
      <c r="E647" s="805"/>
      <c r="F647" s="332"/>
      <c r="G647" s="332"/>
      <c r="H647" s="648"/>
      <c r="I647" s="824"/>
      <c r="J647" s="824"/>
      <c r="K647" s="649"/>
      <c r="L647" s="256"/>
      <c r="AK647" s="128"/>
      <c r="AL647" s="128"/>
    </row>
    <row r="648" spans="1:38" s="127" customFormat="1">
      <c r="A648" s="256"/>
      <c r="B648" s="805"/>
      <c r="C648" s="805"/>
      <c r="D648" s="805"/>
      <c r="E648" s="805"/>
      <c r="F648" s="332"/>
      <c r="G648" s="332"/>
      <c r="H648" s="648"/>
      <c r="I648" s="824"/>
      <c r="J648" s="824"/>
      <c r="K648" s="649"/>
      <c r="L648" s="256"/>
      <c r="AK648" s="128"/>
      <c r="AL648" s="128"/>
    </row>
    <row r="649" spans="1:38" s="127" customFormat="1">
      <c r="A649" s="256"/>
      <c r="B649" s="805"/>
      <c r="C649" s="805"/>
      <c r="D649" s="805"/>
      <c r="E649" s="805"/>
      <c r="F649" s="332"/>
      <c r="G649" s="332"/>
      <c r="H649" s="648"/>
      <c r="I649" s="824"/>
      <c r="J649" s="824"/>
      <c r="K649" s="649"/>
      <c r="L649" s="256"/>
      <c r="AK649" s="128"/>
      <c r="AL649" s="128"/>
    </row>
    <row r="650" spans="1:38" s="127" customFormat="1">
      <c r="A650" s="256"/>
      <c r="B650" s="805"/>
      <c r="C650" s="805"/>
      <c r="D650" s="805"/>
      <c r="E650" s="805"/>
      <c r="F650" s="332"/>
      <c r="G650" s="332"/>
      <c r="H650" s="648"/>
      <c r="I650" s="824"/>
      <c r="J650" s="824"/>
      <c r="K650" s="649"/>
      <c r="L650" s="256"/>
      <c r="AK650" s="128"/>
      <c r="AL650" s="128"/>
    </row>
    <row r="651" spans="1:38" s="127" customFormat="1">
      <c r="A651" s="256"/>
      <c r="B651" s="805"/>
      <c r="C651" s="805"/>
      <c r="D651" s="805"/>
      <c r="E651" s="805"/>
      <c r="F651" s="332"/>
      <c r="G651" s="332"/>
      <c r="H651" s="648"/>
      <c r="I651" s="824"/>
      <c r="J651" s="824"/>
      <c r="K651" s="649"/>
      <c r="L651" s="256"/>
      <c r="AK651" s="128"/>
      <c r="AL651" s="128"/>
    </row>
    <row r="652" spans="1:38" s="127" customFormat="1">
      <c r="A652" s="256"/>
      <c r="B652" s="805"/>
      <c r="C652" s="805"/>
      <c r="D652" s="805"/>
      <c r="E652" s="805"/>
      <c r="F652" s="332"/>
      <c r="G652" s="332"/>
      <c r="H652" s="648"/>
      <c r="I652" s="824"/>
      <c r="J652" s="824"/>
      <c r="K652" s="649"/>
      <c r="L652" s="256"/>
      <c r="AK652" s="128"/>
      <c r="AL652" s="128"/>
    </row>
    <row r="653" spans="1:38" s="127" customFormat="1">
      <c r="A653" s="256"/>
      <c r="B653" s="805"/>
      <c r="C653" s="805"/>
      <c r="D653" s="805"/>
      <c r="E653" s="805"/>
      <c r="F653" s="332"/>
      <c r="G653" s="332"/>
      <c r="H653" s="648"/>
      <c r="I653" s="824"/>
      <c r="J653" s="824"/>
      <c r="K653" s="649"/>
      <c r="L653" s="256"/>
      <c r="AK653" s="128"/>
      <c r="AL653" s="128"/>
    </row>
    <row r="654" spans="1:38" s="127" customFormat="1">
      <c r="A654" s="256"/>
      <c r="B654" s="805"/>
      <c r="C654" s="805"/>
      <c r="D654" s="805"/>
      <c r="E654" s="805"/>
      <c r="F654" s="332"/>
      <c r="G654" s="332"/>
      <c r="H654" s="648"/>
      <c r="I654" s="824"/>
      <c r="J654" s="824"/>
      <c r="K654" s="649"/>
      <c r="L654" s="256"/>
      <c r="AK654" s="128"/>
      <c r="AL654" s="128"/>
    </row>
    <row r="655" spans="1:38" s="127" customFormat="1">
      <c r="A655" s="256"/>
      <c r="B655" s="805"/>
      <c r="C655" s="805"/>
      <c r="D655" s="805"/>
      <c r="E655" s="805"/>
      <c r="F655" s="332"/>
      <c r="G655" s="332"/>
      <c r="H655" s="648"/>
      <c r="I655" s="824"/>
      <c r="J655" s="824"/>
      <c r="K655" s="649"/>
      <c r="L655" s="256"/>
      <c r="AK655" s="128"/>
      <c r="AL655" s="128"/>
    </row>
    <row r="656" spans="1:38" s="127" customFormat="1">
      <c r="A656" s="256"/>
      <c r="B656" s="805"/>
      <c r="C656" s="805"/>
      <c r="D656" s="805"/>
      <c r="E656" s="805"/>
      <c r="F656" s="332"/>
      <c r="G656" s="332"/>
      <c r="H656" s="648"/>
      <c r="I656" s="824"/>
      <c r="J656" s="824"/>
      <c r="K656" s="649"/>
      <c r="L656" s="256"/>
      <c r="AK656" s="128"/>
      <c r="AL656" s="128"/>
    </row>
    <row r="657" spans="1:38" s="127" customFormat="1">
      <c r="A657" s="256"/>
      <c r="B657" s="805"/>
      <c r="C657" s="805"/>
      <c r="D657" s="805"/>
      <c r="E657" s="805"/>
      <c r="F657" s="332"/>
      <c r="G657" s="332"/>
      <c r="H657" s="648"/>
      <c r="I657" s="824"/>
      <c r="J657" s="824"/>
      <c r="K657" s="649"/>
      <c r="L657" s="256"/>
      <c r="AK657" s="128"/>
      <c r="AL657" s="128"/>
    </row>
    <row r="658" spans="1:38" s="127" customFormat="1">
      <c r="A658" s="256"/>
      <c r="B658" s="805"/>
      <c r="C658" s="805"/>
      <c r="D658" s="805"/>
      <c r="E658" s="805"/>
      <c r="F658" s="332"/>
      <c r="G658" s="332"/>
      <c r="H658" s="648"/>
      <c r="I658" s="824"/>
      <c r="J658" s="824"/>
      <c r="K658" s="649"/>
      <c r="L658" s="256"/>
      <c r="AK658" s="128"/>
      <c r="AL658" s="128"/>
    </row>
    <row r="659" spans="1:38" s="127" customFormat="1">
      <c r="A659" s="256"/>
      <c r="B659" s="805"/>
      <c r="C659" s="805"/>
      <c r="D659" s="805"/>
      <c r="E659" s="805"/>
      <c r="F659" s="332"/>
      <c r="G659" s="332"/>
      <c r="H659" s="648"/>
      <c r="I659" s="824"/>
      <c r="J659" s="824"/>
      <c r="K659" s="649"/>
      <c r="L659" s="256"/>
      <c r="AK659" s="128"/>
      <c r="AL659" s="128"/>
    </row>
    <row r="660" spans="1:38" s="127" customFormat="1">
      <c r="A660" s="256"/>
      <c r="B660" s="805"/>
      <c r="C660" s="805"/>
      <c r="D660" s="805"/>
      <c r="E660" s="805"/>
      <c r="F660" s="332"/>
      <c r="G660" s="332"/>
      <c r="H660" s="648"/>
      <c r="I660" s="824"/>
      <c r="J660" s="824"/>
      <c r="K660" s="649"/>
      <c r="L660" s="256"/>
      <c r="AK660" s="128"/>
      <c r="AL660" s="128"/>
    </row>
    <row r="661" spans="1:38" s="127" customFormat="1">
      <c r="A661" s="256"/>
      <c r="B661" s="805"/>
      <c r="C661" s="805"/>
      <c r="D661" s="805"/>
      <c r="E661" s="805"/>
      <c r="F661" s="332"/>
      <c r="G661" s="332"/>
      <c r="H661" s="648"/>
      <c r="I661" s="824"/>
      <c r="J661" s="824"/>
      <c r="K661" s="649"/>
      <c r="L661" s="256"/>
      <c r="AK661" s="128"/>
      <c r="AL661" s="128"/>
    </row>
    <row r="662" spans="1:38" s="127" customFormat="1">
      <c r="A662" s="256"/>
      <c r="B662" s="805"/>
      <c r="C662" s="805"/>
      <c r="D662" s="805"/>
      <c r="E662" s="805"/>
      <c r="F662" s="332"/>
      <c r="G662" s="332"/>
      <c r="H662" s="648"/>
      <c r="I662" s="824"/>
      <c r="J662" s="824"/>
      <c r="K662" s="649"/>
      <c r="L662" s="256"/>
      <c r="AK662" s="128"/>
      <c r="AL662" s="128"/>
    </row>
    <row r="663" spans="1:38" s="127" customFormat="1">
      <c r="A663" s="256"/>
      <c r="B663" s="805"/>
      <c r="C663" s="805"/>
      <c r="D663" s="805"/>
      <c r="E663" s="805"/>
      <c r="F663" s="332"/>
      <c r="G663" s="332"/>
      <c r="H663" s="648"/>
      <c r="I663" s="824"/>
      <c r="J663" s="824"/>
      <c r="K663" s="649"/>
      <c r="L663" s="256"/>
      <c r="AK663" s="128"/>
      <c r="AL663" s="128"/>
    </row>
    <row r="664" spans="1:38" s="127" customFormat="1">
      <c r="A664" s="256"/>
      <c r="B664" s="805"/>
      <c r="C664" s="805"/>
      <c r="D664" s="805"/>
      <c r="E664" s="805"/>
      <c r="F664" s="332"/>
      <c r="G664" s="332"/>
      <c r="H664" s="648"/>
      <c r="I664" s="824"/>
      <c r="J664" s="824"/>
      <c r="K664" s="649"/>
      <c r="L664" s="256"/>
      <c r="AK664" s="128"/>
      <c r="AL664" s="128"/>
    </row>
    <row r="665" spans="1:38" s="127" customFormat="1">
      <c r="A665" s="256"/>
      <c r="B665" s="805"/>
      <c r="C665" s="805"/>
      <c r="D665" s="805"/>
      <c r="E665" s="805"/>
      <c r="F665" s="332"/>
      <c r="G665" s="332"/>
      <c r="H665" s="648"/>
      <c r="I665" s="824"/>
      <c r="J665" s="824"/>
      <c r="K665" s="649"/>
      <c r="L665" s="256"/>
      <c r="AK665" s="128"/>
      <c r="AL665" s="128"/>
    </row>
    <row r="666" spans="1:38" s="127" customFormat="1">
      <c r="A666" s="256"/>
      <c r="B666" s="805"/>
      <c r="C666" s="805"/>
      <c r="D666" s="805"/>
      <c r="E666" s="805"/>
      <c r="F666" s="332"/>
      <c r="G666" s="332"/>
      <c r="H666" s="648"/>
      <c r="I666" s="824"/>
      <c r="J666" s="824"/>
      <c r="K666" s="649"/>
      <c r="L666" s="256"/>
      <c r="AK666" s="128"/>
      <c r="AL666" s="128"/>
    </row>
    <row r="667" spans="1:38" s="127" customFormat="1">
      <c r="A667" s="256"/>
      <c r="B667" s="805"/>
      <c r="C667" s="805"/>
      <c r="D667" s="805"/>
      <c r="E667" s="805"/>
      <c r="F667" s="332"/>
      <c r="G667" s="332"/>
      <c r="H667" s="648"/>
      <c r="I667" s="824"/>
      <c r="J667" s="824"/>
      <c r="K667" s="649"/>
      <c r="L667" s="256"/>
      <c r="AK667" s="128"/>
      <c r="AL667" s="128"/>
    </row>
    <row r="668" spans="1:38" s="127" customFormat="1">
      <c r="A668" s="256"/>
      <c r="B668" s="805"/>
      <c r="C668" s="805"/>
      <c r="D668" s="805"/>
      <c r="E668" s="805"/>
      <c r="F668" s="332"/>
      <c r="G668" s="332"/>
      <c r="H668" s="648"/>
      <c r="I668" s="824"/>
      <c r="J668" s="824"/>
      <c r="K668" s="649"/>
      <c r="L668" s="256"/>
      <c r="AK668" s="128"/>
      <c r="AL668" s="128"/>
    </row>
    <row r="669" spans="1:38" s="127" customFormat="1">
      <c r="A669" s="256"/>
      <c r="B669" s="805"/>
      <c r="C669" s="805"/>
      <c r="D669" s="805"/>
      <c r="E669" s="805"/>
      <c r="F669" s="332"/>
      <c r="G669" s="332"/>
      <c r="H669" s="648"/>
      <c r="I669" s="824"/>
      <c r="J669" s="824"/>
      <c r="K669" s="649"/>
      <c r="L669" s="256"/>
      <c r="AK669" s="128"/>
      <c r="AL669" s="128"/>
    </row>
    <row r="670" spans="1:38" s="127" customFormat="1">
      <c r="A670" s="256"/>
      <c r="B670" s="805"/>
      <c r="C670" s="805"/>
      <c r="D670" s="805"/>
      <c r="E670" s="805"/>
      <c r="F670" s="332"/>
      <c r="G670" s="332"/>
      <c r="H670" s="648"/>
      <c r="I670" s="824"/>
      <c r="J670" s="824"/>
      <c r="K670" s="649"/>
      <c r="L670" s="256"/>
      <c r="AK670" s="128"/>
      <c r="AL670" s="128"/>
    </row>
    <row r="671" spans="1:38" s="127" customFormat="1">
      <c r="A671" s="256"/>
      <c r="B671" s="805"/>
      <c r="C671" s="805"/>
      <c r="D671" s="805"/>
      <c r="E671" s="805"/>
      <c r="F671" s="332"/>
      <c r="G671" s="332"/>
      <c r="H671" s="648"/>
      <c r="I671" s="824"/>
      <c r="J671" s="824"/>
      <c r="K671" s="649"/>
      <c r="L671" s="256"/>
      <c r="AK671" s="128"/>
      <c r="AL671" s="128"/>
    </row>
    <row r="672" spans="1:38" s="127" customFormat="1">
      <c r="A672" s="256"/>
      <c r="B672" s="805"/>
      <c r="C672" s="805"/>
      <c r="D672" s="805"/>
      <c r="E672" s="805"/>
      <c r="F672" s="332"/>
      <c r="G672" s="332"/>
      <c r="H672" s="648"/>
      <c r="I672" s="824"/>
      <c r="J672" s="824"/>
      <c r="K672" s="649"/>
      <c r="L672" s="256"/>
      <c r="AK672" s="128"/>
      <c r="AL672" s="128"/>
    </row>
    <row r="673" spans="1:38" s="127" customFormat="1">
      <c r="A673" s="256"/>
      <c r="B673" s="805"/>
      <c r="C673" s="805"/>
      <c r="D673" s="805"/>
      <c r="E673" s="805"/>
      <c r="F673" s="332"/>
      <c r="G673" s="332"/>
      <c r="H673" s="648"/>
      <c r="I673" s="824"/>
      <c r="J673" s="824"/>
      <c r="K673" s="649"/>
      <c r="L673" s="256"/>
      <c r="AK673" s="128"/>
      <c r="AL673" s="128"/>
    </row>
    <row r="674" spans="1:38" s="127" customFormat="1">
      <c r="A674" s="256"/>
      <c r="B674" s="805"/>
      <c r="C674" s="805"/>
      <c r="D674" s="805"/>
      <c r="E674" s="805"/>
      <c r="F674" s="332"/>
      <c r="G674" s="332"/>
      <c r="H674" s="648"/>
      <c r="I674" s="824"/>
      <c r="J674" s="824"/>
      <c r="K674" s="649"/>
      <c r="L674" s="256"/>
      <c r="AK674" s="128"/>
      <c r="AL674" s="128"/>
    </row>
    <row r="675" spans="1:38" s="127" customFormat="1">
      <c r="A675" s="256"/>
      <c r="B675" s="805"/>
      <c r="C675" s="805"/>
      <c r="D675" s="805"/>
      <c r="E675" s="805"/>
      <c r="F675" s="332"/>
      <c r="G675" s="332"/>
      <c r="H675" s="648"/>
      <c r="I675" s="824"/>
      <c r="J675" s="824"/>
      <c r="K675" s="649"/>
      <c r="L675" s="256"/>
      <c r="AK675" s="128"/>
      <c r="AL675" s="128"/>
    </row>
    <row r="676" spans="1:38" s="127" customFormat="1">
      <c r="A676" s="256"/>
      <c r="B676" s="805"/>
      <c r="C676" s="805"/>
      <c r="D676" s="805"/>
      <c r="E676" s="805"/>
      <c r="F676" s="332"/>
      <c r="G676" s="332"/>
      <c r="H676" s="648"/>
      <c r="I676" s="824"/>
      <c r="J676" s="824"/>
      <c r="K676" s="649"/>
      <c r="L676" s="256"/>
      <c r="AK676" s="128"/>
      <c r="AL676" s="128"/>
    </row>
    <row r="677" spans="1:38" s="127" customFormat="1">
      <c r="A677" s="256"/>
      <c r="B677" s="805"/>
      <c r="C677" s="805"/>
      <c r="D677" s="805"/>
      <c r="E677" s="805"/>
      <c r="F677" s="332"/>
      <c r="G677" s="332"/>
      <c r="H677" s="648"/>
      <c r="I677" s="824"/>
      <c r="J677" s="824"/>
      <c r="K677" s="649"/>
      <c r="L677" s="256"/>
      <c r="AK677" s="128"/>
      <c r="AL677" s="128"/>
    </row>
    <row r="678" spans="1:38" s="127" customFormat="1">
      <c r="A678" s="256"/>
      <c r="B678" s="805"/>
      <c r="C678" s="805"/>
      <c r="D678" s="805"/>
      <c r="E678" s="805"/>
      <c r="F678" s="332"/>
      <c r="G678" s="332"/>
      <c r="H678" s="648"/>
      <c r="I678" s="824"/>
      <c r="J678" s="824"/>
      <c r="K678" s="649"/>
      <c r="L678" s="256"/>
      <c r="AK678" s="128"/>
      <c r="AL678" s="128"/>
    </row>
    <row r="679" spans="1:38" s="127" customFormat="1">
      <c r="A679" s="256"/>
      <c r="B679" s="805"/>
      <c r="C679" s="805"/>
      <c r="D679" s="805"/>
      <c r="E679" s="805"/>
      <c r="F679" s="332"/>
      <c r="G679" s="332"/>
      <c r="H679" s="648"/>
      <c r="I679" s="824"/>
      <c r="J679" s="824"/>
      <c r="K679" s="649"/>
      <c r="L679" s="256"/>
      <c r="AK679" s="128"/>
      <c r="AL679" s="128"/>
    </row>
    <row r="680" spans="1:38" s="127" customFormat="1">
      <c r="A680" s="256"/>
      <c r="B680" s="805"/>
      <c r="C680" s="805"/>
      <c r="D680" s="805"/>
      <c r="E680" s="805"/>
      <c r="F680" s="332"/>
      <c r="G680" s="332"/>
      <c r="H680" s="648"/>
      <c r="I680" s="824"/>
      <c r="J680" s="824"/>
      <c r="K680" s="649"/>
      <c r="L680" s="256"/>
      <c r="AK680" s="128"/>
      <c r="AL680" s="128"/>
    </row>
    <row r="681" spans="1:38" s="127" customFormat="1">
      <c r="A681" s="256"/>
      <c r="B681" s="805"/>
      <c r="C681" s="805"/>
      <c r="D681" s="805"/>
      <c r="E681" s="805"/>
      <c r="F681" s="332"/>
      <c r="G681" s="332"/>
      <c r="H681" s="648"/>
      <c r="I681" s="824"/>
      <c r="J681" s="824"/>
      <c r="K681" s="649"/>
      <c r="L681" s="256"/>
      <c r="AK681" s="128"/>
      <c r="AL681" s="128"/>
    </row>
    <row r="682" spans="1:38" s="127" customFormat="1">
      <c r="A682" s="256"/>
      <c r="B682" s="805"/>
      <c r="C682" s="805"/>
      <c r="D682" s="805"/>
      <c r="E682" s="805"/>
      <c r="F682" s="332"/>
      <c r="G682" s="332"/>
      <c r="H682" s="648"/>
      <c r="I682" s="824"/>
      <c r="J682" s="824"/>
      <c r="K682" s="649"/>
      <c r="L682" s="256"/>
      <c r="AK682" s="128"/>
      <c r="AL682" s="128"/>
    </row>
    <row r="683" spans="1:38" s="127" customFormat="1">
      <c r="A683" s="256"/>
      <c r="B683" s="805"/>
      <c r="C683" s="805"/>
      <c r="D683" s="805"/>
      <c r="E683" s="805"/>
      <c r="F683" s="332"/>
      <c r="G683" s="332"/>
      <c r="H683" s="648"/>
      <c r="I683" s="824"/>
      <c r="J683" s="824"/>
      <c r="K683" s="649"/>
      <c r="L683" s="256"/>
      <c r="AK683" s="128"/>
      <c r="AL683" s="128"/>
    </row>
    <row r="684" spans="1:38" s="127" customFormat="1">
      <c r="A684" s="256"/>
      <c r="B684" s="805"/>
      <c r="C684" s="805"/>
      <c r="D684" s="805"/>
      <c r="E684" s="805"/>
      <c r="F684" s="332"/>
      <c r="G684" s="332"/>
      <c r="H684" s="648"/>
      <c r="I684" s="824"/>
      <c r="J684" s="824"/>
      <c r="K684" s="649"/>
      <c r="L684" s="256"/>
      <c r="AK684" s="128"/>
      <c r="AL684" s="128"/>
    </row>
    <row r="685" spans="1:38" s="127" customFormat="1">
      <c r="A685" s="256"/>
      <c r="B685" s="805"/>
      <c r="C685" s="805"/>
      <c r="D685" s="805"/>
      <c r="E685" s="805"/>
      <c r="F685" s="332"/>
      <c r="G685" s="332"/>
      <c r="H685" s="648"/>
      <c r="I685" s="824"/>
      <c r="J685" s="824"/>
      <c r="K685" s="649"/>
      <c r="L685" s="256"/>
      <c r="AK685" s="128"/>
      <c r="AL685" s="128"/>
    </row>
    <row r="686" spans="1:38" s="127" customFormat="1">
      <c r="A686" s="256"/>
      <c r="B686" s="805"/>
      <c r="C686" s="805"/>
      <c r="D686" s="805"/>
      <c r="E686" s="805"/>
      <c r="F686" s="332"/>
      <c r="G686" s="332"/>
      <c r="H686" s="648"/>
      <c r="I686" s="824"/>
      <c r="J686" s="824"/>
      <c r="K686" s="649"/>
      <c r="L686" s="256"/>
      <c r="AK686" s="128"/>
      <c r="AL686" s="128"/>
    </row>
    <row r="687" spans="1:38" s="127" customFormat="1">
      <c r="A687" s="256"/>
      <c r="B687" s="805"/>
      <c r="C687" s="805"/>
      <c r="D687" s="805"/>
      <c r="E687" s="805"/>
      <c r="F687" s="332"/>
      <c r="G687" s="332"/>
      <c r="H687" s="648"/>
      <c r="I687" s="824"/>
      <c r="J687" s="824"/>
      <c r="K687" s="649"/>
      <c r="L687" s="256"/>
      <c r="AK687" s="128"/>
      <c r="AL687" s="128"/>
    </row>
    <row r="688" spans="1:38" s="127" customFormat="1">
      <c r="A688" s="256"/>
      <c r="B688" s="805"/>
      <c r="C688" s="805"/>
      <c r="D688" s="805"/>
      <c r="E688" s="805"/>
      <c r="F688" s="332"/>
      <c r="G688" s="332"/>
      <c r="H688" s="648"/>
      <c r="I688" s="824"/>
      <c r="J688" s="824"/>
      <c r="K688" s="649"/>
      <c r="L688" s="256"/>
      <c r="AK688" s="128"/>
      <c r="AL688" s="128"/>
    </row>
    <row r="689" spans="1:38" s="127" customFormat="1">
      <c r="A689" s="256"/>
      <c r="B689" s="805"/>
      <c r="C689" s="805"/>
      <c r="D689" s="805"/>
      <c r="E689" s="805"/>
      <c r="F689" s="332"/>
      <c r="G689" s="332"/>
      <c r="H689" s="648"/>
      <c r="I689" s="824"/>
      <c r="J689" s="824"/>
      <c r="K689" s="649"/>
      <c r="L689" s="256"/>
      <c r="AK689" s="128"/>
      <c r="AL689" s="128"/>
    </row>
    <row r="690" spans="1:38" s="127" customFormat="1">
      <c r="A690" s="256"/>
      <c r="B690" s="805"/>
      <c r="C690" s="805"/>
      <c r="D690" s="805"/>
      <c r="E690" s="805"/>
      <c r="F690" s="332"/>
      <c r="G690" s="332"/>
      <c r="H690" s="648"/>
      <c r="I690" s="824"/>
      <c r="J690" s="824"/>
      <c r="K690" s="649"/>
      <c r="L690" s="256"/>
      <c r="AK690" s="128"/>
      <c r="AL690" s="128"/>
    </row>
    <row r="691" spans="1:38" s="127" customFormat="1">
      <c r="A691" s="256"/>
      <c r="B691" s="805"/>
      <c r="C691" s="805"/>
      <c r="D691" s="805"/>
      <c r="E691" s="805"/>
      <c r="F691" s="332"/>
      <c r="G691" s="332"/>
      <c r="H691" s="648"/>
      <c r="I691" s="824"/>
      <c r="J691" s="824"/>
      <c r="K691" s="649"/>
      <c r="L691" s="256"/>
      <c r="AK691" s="128"/>
      <c r="AL691" s="128"/>
    </row>
    <row r="692" spans="1:38" s="127" customFormat="1">
      <c r="A692" s="256"/>
      <c r="B692" s="805"/>
      <c r="C692" s="805"/>
      <c r="D692" s="805"/>
      <c r="E692" s="805"/>
      <c r="F692" s="332"/>
      <c r="G692" s="332"/>
      <c r="H692" s="648"/>
      <c r="I692" s="824"/>
      <c r="J692" s="824"/>
      <c r="K692" s="649"/>
      <c r="L692" s="256"/>
      <c r="AK692" s="128"/>
      <c r="AL692" s="128"/>
    </row>
    <row r="693" spans="1:38" s="127" customFormat="1">
      <c r="A693" s="256"/>
      <c r="B693" s="805"/>
      <c r="C693" s="805"/>
      <c r="D693" s="805"/>
      <c r="E693" s="805"/>
      <c r="F693" s="332"/>
      <c r="G693" s="332"/>
      <c r="H693" s="648"/>
      <c r="I693" s="824"/>
      <c r="J693" s="824"/>
      <c r="K693" s="649"/>
      <c r="L693" s="256"/>
      <c r="AK693" s="128"/>
      <c r="AL693" s="128"/>
    </row>
    <row r="694" spans="1:38" s="127" customFormat="1">
      <c r="A694" s="256"/>
      <c r="B694" s="805"/>
      <c r="C694" s="805"/>
      <c r="D694" s="805"/>
      <c r="E694" s="805"/>
      <c r="F694" s="332"/>
      <c r="G694" s="332"/>
      <c r="H694" s="648"/>
      <c r="I694" s="824"/>
      <c r="J694" s="824"/>
      <c r="K694" s="649"/>
      <c r="L694" s="256"/>
      <c r="AK694" s="128"/>
      <c r="AL694" s="128"/>
    </row>
    <row r="695" spans="1:38" s="127" customFormat="1">
      <c r="A695" s="256"/>
      <c r="B695" s="805"/>
      <c r="C695" s="805"/>
      <c r="D695" s="805"/>
      <c r="E695" s="805"/>
      <c r="F695" s="332"/>
      <c r="G695" s="332"/>
      <c r="H695" s="648"/>
      <c r="I695" s="824"/>
      <c r="J695" s="824"/>
      <c r="K695" s="649"/>
      <c r="L695" s="256"/>
      <c r="AK695" s="128"/>
      <c r="AL695" s="128"/>
    </row>
    <row r="696" spans="1:38" s="127" customFormat="1">
      <c r="A696" s="256"/>
      <c r="B696" s="805"/>
      <c r="C696" s="805"/>
      <c r="D696" s="805"/>
      <c r="E696" s="805"/>
      <c r="F696" s="332"/>
      <c r="G696" s="332"/>
      <c r="H696" s="648"/>
      <c r="I696" s="824"/>
      <c r="J696" s="824"/>
      <c r="K696" s="649"/>
      <c r="L696" s="256"/>
      <c r="AK696" s="128"/>
      <c r="AL696" s="128"/>
    </row>
    <row r="697" spans="1:38" s="127" customFormat="1">
      <c r="A697" s="256"/>
      <c r="B697" s="805"/>
      <c r="C697" s="805"/>
      <c r="D697" s="805"/>
      <c r="E697" s="805"/>
      <c r="F697" s="332"/>
      <c r="G697" s="332"/>
      <c r="H697" s="648"/>
      <c r="I697" s="824"/>
      <c r="J697" s="824"/>
      <c r="K697" s="649"/>
      <c r="L697" s="256"/>
      <c r="AK697" s="128"/>
      <c r="AL697" s="128"/>
    </row>
    <row r="698" spans="1:38" s="127" customFormat="1">
      <c r="A698" s="256"/>
      <c r="B698" s="805"/>
      <c r="C698" s="805"/>
      <c r="D698" s="805"/>
      <c r="E698" s="805"/>
      <c r="F698" s="332"/>
      <c r="G698" s="332"/>
      <c r="H698" s="648"/>
      <c r="I698" s="824"/>
      <c r="J698" s="824"/>
      <c r="K698" s="649"/>
      <c r="L698" s="256"/>
      <c r="AK698" s="128"/>
      <c r="AL698" s="128"/>
    </row>
    <row r="699" spans="1:38" s="127" customFormat="1">
      <c r="A699" s="256"/>
      <c r="B699" s="805"/>
      <c r="C699" s="805"/>
      <c r="D699" s="805"/>
      <c r="E699" s="805"/>
      <c r="F699" s="332"/>
      <c r="G699" s="332"/>
      <c r="H699" s="648"/>
      <c r="I699" s="824"/>
      <c r="J699" s="824"/>
      <c r="K699" s="649"/>
      <c r="L699" s="256"/>
      <c r="AK699" s="128"/>
      <c r="AL699" s="128"/>
    </row>
    <row r="700" spans="1:38" s="127" customFormat="1">
      <c r="A700" s="256"/>
      <c r="B700" s="805"/>
      <c r="C700" s="805"/>
      <c r="D700" s="805"/>
      <c r="E700" s="805"/>
      <c r="F700" s="332"/>
      <c r="G700" s="332"/>
      <c r="H700" s="648"/>
      <c r="I700" s="824"/>
      <c r="J700" s="824"/>
      <c r="K700" s="649"/>
      <c r="L700" s="256"/>
      <c r="AK700" s="128"/>
      <c r="AL700" s="128"/>
    </row>
    <row r="701" spans="1:38" s="127" customFormat="1">
      <c r="A701" s="256"/>
      <c r="B701" s="805"/>
      <c r="C701" s="805"/>
      <c r="D701" s="805"/>
      <c r="E701" s="805"/>
      <c r="F701" s="332"/>
      <c r="G701" s="332"/>
      <c r="H701" s="648"/>
      <c r="I701" s="824"/>
      <c r="J701" s="824"/>
      <c r="K701" s="649"/>
      <c r="L701" s="256"/>
      <c r="AK701" s="128"/>
      <c r="AL701" s="128"/>
    </row>
    <row r="702" spans="1:38" s="127" customFormat="1">
      <c r="A702" s="256"/>
      <c r="B702" s="805"/>
      <c r="C702" s="805"/>
      <c r="D702" s="805"/>
      <c r="E702" s="805"/>
      <c r="F702" s="332"/>
      <c r="G702" s="332"/>
      <c r="H702" s="648"/>
      <c r="I702" s="824"/>
      <c r="J702" s="824"/>
      <c r="K702" s="649"/>
      <c r="L702" s="256"/>
      <c r="AK702" s="128"/>
      <c r="AL702" s="128"/>
    </row>
    <row r="703" spans="1:38" s="127" customFormat="1">
      <c r="A703" s="256"/>
      <c r="B703" s="805"/>
      <c r="C703" s="805"/>
      <c r="D703" s="805"/>
      <c r="E703" s="805"/>
      <c r="F703" s="332"/>
      <c r="G703" s="332"/>
      <c r="H703" s="648"/>
      <c r="I703" s="824"/>
      <c r="J703" s="824"/>
      <c r="K703" s="649"/>
      <c r="L703" s="256"/>
      <c r="AK703" s="128"/>
      <c r="AL703" s="128"/>
    </row>
    <row r="704" spans="1:38" s="127" customFormat="1">
      <c r="A704" s="256"/>
      <c r="B704" s="805"/>
      <c r="C704" s="805"/>
      <c r="D704" s="805"/>
      <c r="E704" s="805"/>
      <c r="F704" s="332"/>
      <c r="G704" s="332"/>
      <c r="H704" s="648"/>
      <c r="I704" s="824"/>
      <c r="J704" s="824"/>
      <c r="K704" s="649"/>
      <c r="L704" s="256"/>
      <c r="AK704" s="128"/>
      <c r="AL704" s="128"/>
    </row>
    <row r="705" spans="1:38" s="127" customFormat="1">
      <c r="A705" s="256"/>
      <c r="B705" s="805"/>
      <c r="C705" s="805"/>
      <c r="D705" s="805"/>
      <c r="E705" s="805"/>
      <c r="F705" s="332"/>
      <c r="G705" s="332"/>
      <c r="H705" s="648"/>
      <c r="I705" s="824"/>
      <c r="J705" s="824"/>
      <c r="K705" s="649"/>
      <c r="L705" s="256"/>
      <c r="AK705" s="128"/>
      <c r="AL705" s="128"/>
    </row>
    <row r="706" spans="1:38" s="127" customFormat="1">
      <c r="A706" s="256"/>
      <c r="B706" s="805"/>
      <c r="C706" s="805"/>
      <c r="D706" s="805"/>
      <c r="E706" s="805"/>
      <c r="F706" s="332"/>
      <c r="G706" s="332"/>
      <c r="H706" s="648"/>
      <c r="I706" s="824"/>
      <c r="J706" s="824"/>
      <c r="K706" s="649"/>
      <c r="L706" s="256"/>
      <c r="AK706" s="128"/>
      <c r="AL706" s="128"/>
    </row>
    <row r="707" spans="1:38" s="127" customFormat="1">
      <c r="A707" s="256"/>
      <c r="B707" s="805"/>
      <c r="C707" s="805"/>
      <c r="D707" s="805"/>
      <c r="E707" s="805"/>
      <c r="F707" s="332"/>
      <c r="G707" s="332"/>
      <c r="H707" s="648"/>
      <c r="I707" s="824"/>
      <c r="J707" s="824"/>
      <c r="K707" s="649"/>
      <c r="L707" s="256"/>
      <c r="AK707" s="128"/>
      <c r="AL707" s="128"/>
    </row>
    <row r="708" spans="1:38" s="127" customFormat="1">
      <c r="A708" s="256"/>
      <c r="B708" s="805"/>
      <c r="C708" s="805"/>
      <c r="D708" s="805"/>
      <c r="E708" s="805"/>
      <c r="F708" s="332"/>
      <c r="G708" s="332"/>
      <c r="H708" s="648"/>
      <c r="I708" s="824"/>
      <c r="J708" s="824"/>
      <c r="K708" s="649"/>
      <c r="L708" s="256"/>
      <c r="AK708" s="128"/>
      <c r="AL708" s="128"/>
    </row>
    <row r="709" spans="1:38" s="127" customFormat="1">
      <c r="A709" s="256"/>
      <c r="B709" s="805"/>
      <c r="C709" s="805"/>
      <c r="D709" s="805"/>
      <c r="E709" s="805"/>
      <c r="F709" s="332"/>
      <c r="G709" s="332"/>
      <c r="H709" s="648"/>
      <c r="I709" s="824"/>
      <c r="J709" s="824"/>
      <c r="K709" s="649"/>
      <c r="L709" s="256"/>
      <c r="AK709" s="128"/>
      <c r="AL709" s="128"/>
    </row>
    <row r="710" spans="1:38" s="127" customFormat="1">
      <c r="A710" s="256"/>
      <c r="B710" s="805"/>
      <c r="C710" s="805"/>
      <c r="D710" s="805"/>
      <c r="E710" s="805"/>
      <c r="F710" s="332"/>
      <c r="G710" s="332"/>
      <c r="H710" s="648"/>
      <c r="I710" s="824"/>
      <c r="J710" s="824"/>
      <c r="K710" s="649"/>
      <c r="L710" s="256"/>
      <c r="AK710" s="128"/>
      <c r="AL710" s="128"/>
    </row>
    <row r="711" spans="1:38" s="127" customFormat="1">
      <c r="A711" s="256"/>
      <c r="B711" s="805"/>
      <c r="C711" s="805"/>
      <c r="D711" s="805"/>
      <c r="E711" s="805"/>
      <c r="F711" s="332"/>
      <c r="G711" s="332"/>
      <c r="H711" s="648"/>
      <c r="I711" s="824"/>
      <c r="J711" s="824"/>
      <c r="K711" s="649"/>
      <c r="L711" s="256"/>
      <c r="AK711" s="128"/>
      <c r="AL711" s="128"/>
    </row>
    <row r="712" spans="1:38" s="127" customFormat="1">
      <c r="A712" s="256"/>
      <c r="B712" s="805"/>
      <c r="C712" s="805"/>
      <c r="D712" s="805"/>
      <c r="E712" s="805"/>
      <c r="F712" s="332"/>
      <c r="G712" s="332"/>
      <c r="H712" s="648"/>
      <c r="I712" s="824"/>
      <c r="J712" s="824"/>
      <c r="K712" s="649"/>
      <c r="L712" s="256"/>
      <c r="AK712" s="128"/>
      <c r="AL712" s="128"/>
    </row>
    <row r="713" spans="1:38" s="127" customFormat="1">
      <c r="A713" s="256"/>
      <c r="B713" s="805"/>
      <c r="C713" s="805"/>
      <c r="D713" s="805"/>
      <c r="E713" s="805"/>
      <c r="F713" s="332"/>
      <c r="G713" s="332"/>
      <c r="H713" s="648"/>
      <c r="I713" s="824"/>
      <c r="J713" s="824"/>
      <c r="K713" s="649"/>
      <c r="L713" s="256"/>
      <c r="AK713" s="128"/>
      <c r="AL713" s="128"/>
    </row>
    <row r="714" spans="1:38" s="127" customFormat="1">
      <c r="A714" s="256"/>
      <c r="B714" s="805"/>
      <c r="C714" s="805"/>
      <c r="D714" s="805"/>
      <c r="E714" s="805"/>
      <c r="F714" s="332"/>
      <c r="G714" s="332"/>
      <c r="H714" s="648"/>
      <c r="I714" s="824"/>
      <c r="J714" s="824"/>
      <c r="K714" s="649"/>
      <c r="L714" s="256"/>
      <c r="AK714" s="128"/>
      <c r="AL714" s="128"/>
    </row>
    <row r="715" spans="1:38" s="127" customFormat="1">
      <c r="A715" s="256"/>
      <c r="B715" s="805"/>
      <c r="C715" s="805"/>
      <c r="D715" s="805"/>
      <c r="E715" s="805"/>
      <c r="F715" s="332"/>
      <c r="G715" s="332"/>
      <c r="H715" s="648"/>
      <c r="I715" s="824"/>
      <c r="J715" s="824"/>
      <c r="K715" s="649"/>
      <c r="L715" s="256"/>
      <c r="AK715" s="128"/>
      <c r="AL715" s="128"/>
    </row>
    <row r="716" spans="1:38" s="127" customFormat="1">
      <c r="A716" s="256"/>
      <c r="B716" s="805"/>
      <c r="C716" s="805"/>
      <c r="D716" s="805"/>
      <c r="E716" s="805"/>
      <c r="F716" s="332"/>
      <c r="G716" s="332"/>
      <c r="H716" s="648"/>
      <c r="I716" s="824"/>
      <c r="J716" s="824"/>
      <c r="K716" s="649"/>
      <c r="L716" s="256"/>
      <c r="AK716" s="128"/>
      <c r="AL716" s="128"/>
    </row>
    <row r="717" spans="1:38" s="127" customFormat="1">
      <c r="A717" s="256"/>
      <c r="B717" s="805"/>
      <c r="C717" s="805"/>
      <c r="D717" s="805"/>
      <c r="E717" s="805"/>
      <c r="F717" s="332"/>
      <c r="G717" s="332"/>
      <c r="H717" s="648"/>
      <c r="I717" s="824"/>
      <c r="J717" s="824"/>
      <c r="K717" s="649"/>
      <c r="L717" s="256"/>
      <c r="AK717" s="128"/>
      <c r="AL717" s="128"/>
    </row>
    <row r="718" spans="1:38" s="127" customFormat="1">
      <c r="A718" s="256"/>
      <c r="B718" s="805"/>
      <c r="C718" s="805"/>
      <c r="D718" s="805"/>
      <c r="E718" s="805"/>
      <c r="F718" s="332"/>
      <c r="G718" s="332"/>
      <c r="H718" s="648"/>
      <c r="I718" s="824"/>
      <c r="J718" s="824"/>
      <c r="K718" s="649"/>
      <c r="L718" s="256"/>
      <c r="AK718" s="128"/>
      <c r="AL718" s="128"/>
    </row>
    <row r="719" spans="1:38" s="127" customFormat="1">
      <c r="A719" s="256"/>
      <c r="B719" s="805"/>
      <c r="C719" s="805"/>
      <c r="D719" s="805"/>
      <c r="E719" s="805"/>
      <c r="F719" s="332"/>
      <c r="G719" s="332"/>
      <c r="H719" s="648"/>
      <c r="I719" s="824"/>
      <c r="J719" s="824"/>
      <c r="K719" s="649"/>
      <c r="L719" s="256"/>
      <c r="AK719" s="128"/>
      <c r="AL719" s="128"/>
    </row>
    <row r="720" spans="1:38" s="127" customFormat="1">
      <c r="A720" s="256"/>
      <c r="B720" s="805"/>
      <c r="C720" s="805"/>
      <c r="D720" s="805"/>
      <c r="E720" s="805"/>
      <c r="F720" s="332"/>
      <c r="G720" s="332"/>
      <c r="H720" s="648"/>
      <c r="I720" s="824"/>
      <c r="J720" s="824"/>
      <c r="K720" s="649"/>
      <c r="L720" s="256"/>
      <c r="AK720" s="128"/>
      <c r="AL720" s="128"/>
    </row>
    <row r="721" spans="1:38" s="127" customFormat="1">
      <c r="A721" s="256"/>
      <c r="B721" s="805"/>
      <c r="C721" s="805"/>
      <c r="D721" s="805"/>
      <c r="E721" s="805"/>
      <c r="F721" s="332"/>
      <c r="G721" s="332"/>
      <c r="H721" s="648"/>
      <c r="I721" s="824"/>
      <c r="J721" s="824"/>
      <c r="K721" s="649"/>
      <c r="L721" s="256"/>
      <c r="AK721" s="128"/>
      <c r="AL721" s="128"/>
    </row>
    <row r="722" spans="1:38" s="127" customFormat="1">
      <c r="A722" s="256"/>
      <c r="B722" s="805"/>
      <c r="C722" s="805"/>
      <c r="D722" s="805"/>
      <c r="E722" s="805"/>
      <c r="F722" s="332"/>
      <c r="G722" s="332"/>
      <c r="H722" s="648"/>
      <c r="I722" s="824"/>
      <c r="J722" s="824"/>
      <c r="K722" s="649"/>
      <c r="L722" s="256"/>
      <c r="AK722" s="128"/>
      <c r="AL722" s="128"/>
    </row>
    <row r="723" spans="1:38" s="127" customFormat="1">
      <c r="A723" s="256"/>
      <c r="B723" s="805"/>
      <c r="C723" s="805"/>
      <c r="D723" s="805"/>
      <c r="E723" s="805"/>
      <c r="F723" s="332"/>
      <c r="G723" s="332"/>
      <c r="H723" s="648"/>
      <c r="I723" s="824"/>
      <c r="J723" s="824"/>
      <c r="K723" s="649"/>
      <c r="L723" s="256"/>
      <c r="AK723" s="128"/>
      <c r="AL723" s="128"/>
    </row>
    <row r="724" spans="1:38" s="127" customFormat="1">
      <c r="A724" s="256"/>
      <c r="B724" s="805"/>
      <c r="C724" s="805"/>
      <c r="D724" s="805"/>
      <c r="E724" s="805"/>
      <c r="F724" s="332"/>
      <c r="G724" s="332"/>
      <c r="H724" s="648"/>
      <c r="I724" s="824"/>
      <c r="J724" s="824"/>
      <c r="K724" s="649"/>
      <c r="L724" s="256"/>
      <c r="AK724" s="128"/>
      <c r="AL724" s="128"/>
    </row>
    <row r="725" spans="1:38" s="127" customFormat="1">
      <c r="A725" s="256"/>
      <c r="B725" s="805"/>
      <c r="C725" s="805"/>
      <c r="D725" s="805"/>
      <c r="E725" s="805"/>
      <c r="F725" s="332"/>
      <c r="G725" s="332"/>
      <c r="H725" s="648"/>
      <c r="I725" s="824"/>
      <c r="J725" s="824"/>
      <c r="K725" s="649"/>
      <c r="L725" s="256"/>
      <c r="AK725" s="128"/>
      <c r="AL725" s="128"/>
    </row>
    <row r="726" spans="1:38" s="127" customFormat="1">
      <c r="A726" s="256"/>
      <c r="B726" s="805"/>
      <c r="C726" s="805"/>
      <c r="D726" s="805"/>
      <c r="E726" s="805"/>
      <c r="F726" s="332"/>
      <c r="G726" s="332"/>
      <c r="H726" s="648"/>
      <c r="I726" s="824"/>
      <c r="J726" s="824"/>
      <c r="K726" s="649"/>
      <c r="L726" s="256"/>
      <c r="AK726" s="128"/>
      <c r="AL726" s="128"/>
    </row>
    <row r="727" spans="1:38" s="127" customFormat="1">
      <c r="A727" s="256"/>
      <c r="B727" s="805"/>
      <c r="C727" s="805"/>
      <c r="D727" s="805"/>
      <c r="E727" s="805"/>
      <c r="F727" s="332"/>
      <c r="G727" s="332"/>
      <c r="H727" s="648"/>
      <c r="I727" s="824"/>
      <c r="J727" s="824"/>
      <c r="K727" s="649"/>
      <c r="L727" s="256"/>
      <c r="AK727" s="128"/>
      <c r="AL727" s="128"/>
    </row>
    <row r="728" spans="1:38" s="127" customFormat="1">
      <c r="A728" s="256"/>
      <c r="B728" s="805"/>
      <c r="C728" s="805"/>
      <c r="D728" s="805"/>
      <c r="E728" s="805"/>
      <c r="F728" s="332"/>
      <c r="G728" s="332"/>
      <c r="H728" s="648"/>
      <c r="I728" s="824"/>
      <c r="J728" s="824"/>
      <c r="K728" s="649"/>
      <c r="L728" s="256"/>
      <c r="AK728" s="128"/>
      <c r="AL728" s="128"/>
    </row>
    <row r="729" spans="1:38" s="127" customFormat="1">
      <c r="A729" s="256"/>
      <c r="B729" s="805"/>
      <c r="C729" s="805"/>
      <c r="D729" s="805"/>
      <c r="E729" s="805"/>
      <c r="F729" s="332"/>
      <c r="G729" s="332"/>
      <c r="H729" s="648"/>
      <c r="I729" s="824"/>
      <c r="J729" s="824"/>
      <c r="K729" s="649"/>
      <c r="L729" s="256"/>
      <c r="AK729" s="128"/>
      <c r="AL729" s="128"/>
    </row>
    <row r="730" spans="1:38" s="127" customFormat="1">
      <c r="A730" s="256"/>
      <c r="B730" s="805"/>
      <c r="C730" s="805"/>
      <c r="D730" s="805"/>
      <c r="E730" s="805"/>
      <c r="F730" s="332"/>
      <c r="G730" s="332"/>
      <c r="H730" s="648"/>
      <c r="I730" s="824"/>
      <c r="J730" s="824"/>
      <c r="K730" s="649"/>
      <c r="L730" s="256"/>
      <c r="AK730" s="128"/>
      <c r="AL730" s="128"/>
    </row>
    <row r="731" spans="1:38" s="127" customFormat="1">
      <c r="A731" s="256"/>
      <c r="B731" s="805"/>
      <c r="C731" s="805"/>
      <c r="D731" s="805"/>
      <c r="E731" s="805"/>
      <c r="F731" s="332"/>
      <c r="G731" s="332"/>
      <c r="H731" s="648"/>
      <c r="I731" s="824"/>
      <c r="J731" s="824"/>
      <c r="K731" s="649"/>
      <c r="L731" s="256"/>
      <c r="AK731" s="128"/>
      <c r="AL731" s="128"/>
    </row>
    <row r="732" spans="1:38" s="127" customFormat="1">
      <c r="A732" s="256"/>
      <c r="B732" s="805"/>
      <c r="C732" s="805"/>
      <c r="D732" s="805"/>
      <c r="E732" s="805"/>
      <c r="F732" s="332"/>
      <c r="G732" s="332"/>
      <c r="H732" s="648"/>
      <c r="I732" s="824"/>
      <c r="J732" s="824"/>
      <c r="K732" s="649"/>
      <c r="L732" s="256"/>
      <c r="AK732" s="128"/>
      <c r="AL732" s="128"/>
    </row>
    <row r="733" spans="1:38" s="127" customFormat="1">
      <c r="A733" s="256"/>
      <c r="B733" s="805"/>
      <c r="C733" s="805"/>
      <c r="D733" s="805"/>
      <c r="E733" s="805"/>
      <c r="F733" s="332"/>
      <c r="G733" s="332"/>
      <c r="H733" s="648"/>
      <c r="I733" s="824"/>
      <c r="J733" s="824"/>
      <c r="K733" s="649"/>
      <c r="L733" s="256"/>
      <c r="AK733" s="128"/>
      <c r="AL733" s="128"/>
    </row>
    <row r="734" spans="1:38" s="127" customFormat="1">
      <c r="A734" s="256"/>
      <c r="B734" s="805"/>
      <c r="C734" s="805"/>
      <c r="D734" s="805"/>
      <c r="E734" s="805"/>
      <c r="F734" s="332"/>
      <c r="G734" s="332"/>
      <c r="H734" s="648"/>
      <c r="I734" s="824"/>
      <c r="J734" s="824"/>
      <c r="K734" s="649"/>
      <c r="L734" s="256"/>
      <c r="AK734" s="128"/>
      <c r="AL734" s="128"/>
    </row>
    <row r="735" spans="1:38" s="127" customFormat="1">
      <c r="A735" s="256"/>
      <c r="B735" s="805"/>
      <c r="C735" s="805"/>
      <c r="D735" s="805"/>
      <c r="E735" s="805"/>
      <c r="F735" s="332"/>
      <c r="G735" s="332"/>
      <c r="H735" s="648"/>
      <c r="I735" s="824"/>
      <c r="J735" s="824"/>
      <c r="K735" s="649"/>
      <c r="L735" s="256"/>
      <c r="AK735" s="128"/>
      <c r="AL735" s="128"/>
    </row>
    <row r="736" spans="1:38" s="127" customFormat="1">
      <c r="A736" s="256"/>
      <c r="B736" s="805"/>
      <c r="C736" s="805"/>
      <c r="D736" s="805"/>
      <c r="E736" s="805"/>
      <c r="F736" s="332"/>
      <c r="G736" s="332"/>
      <c r="H736" s="648"/>
      <c r="I736" s="824"/>
      <c r="J736" s="824"/>
      <c r="K736" s="649"/>
      <c r="L736" s="256"/>
      <c r="AK736" s="128"/>
      <c r="AL736" s="128"/>
    </row>
    <row r="737" spans="1:38" s="127" customFormat="1">
      <c r="A737" s="256"/>
      <c r="B737" s="805"/>
      <c r="C737" s="805"/>
      <c r="D737" s="805"/>
      <c r="E737" s="805"/>
      <c r="F737" s="332"/>
      <c r="G737" s="332"/>
      <c r="H737" s="648"/>
      <c r="I737" s="824"/>
      <c r="J737" s="824"/>
      <c r="K737" s="649"/>
      <c r="L737" s="256"/>
      <c r="AK737" s="128"/>
      <c r="AL737" s="128"/>
    </row>
    <row r="738" spans="1:38" s="127" customFormat="1">
      <c r="A738" s="256"/>
      <c r="B738" s="805"/>
      <c r="C738" s="805"/>
      <c r="D738" s="805"/>
      <c r="E738" s="805"/>
      <c r="F738" s="332"/>
      <c r="G738" s="332"/>
      <c r="H738" s="648"/>
      <c r="I738" s="824"/>
      <c r="J738" s="824"/>
      <c r="K738" s="649"/>
      <c r="L738" s="256"/>
      <c r="AK738" s="128"/>
      <c r="AL738" s="128"/>
    </row>
    <row r="739" spans="1:38" s="127" customFormat="1">
      <c r="A739" s="256"/>
      <c r="B739" s="805"/>
      <c r="C739" s="805"/>
      <c r="D739" s="805"/>
      <c r="E739" s="805"/>
      <c r="F739" s="332"/>
      <c r="G739" s="332"/>
      <c r="H739" s="648"/>
      <c r="I739" s="824"/>
      <c r="J739" s="824"/>
      <c r="K739" s="649"/>
      <c r="L739" s="256"/>
      <c r="AK739" s="128"/>
      <c r="AL739" s="128"/>
    </row>
    <row r="740" spans="1:38" s="127" customFormat="1">
      <c r="A740" s="256"/>
      <c r="B740" s="805"/>
      <c r="C740" s="805"/>
      <c r="D740" s="805"/>
      <c r="E740" s="805"/>
      <c r="F740" s="332"/>
      <c r="G740" s="332"/>
      <c r="H740" s="648"/>
      <c r="I740" s="824"/>
      <c r="J740" s="824"/>
      <c r="K740" s="649"/>
      <c r="L740" s="256"/>
      <c r="AK740" s="128"/>
      <c r="AL740" s="128"/>
    </row>
    <row r="741" spans="1:38" s="127" customFormat="1">
      <c r="A741" s="256"/>
      <c r="B741" s="805"/>
      <c r="C741" s="805"/>
      <c r="D741" s="805"/>
      <c r="E741" s="805"/>
      <c r="F741" s="332"/>
      <c r="G741" s="332"/>
      <c r="H741" s="648"/>
      <c r="I741" s="824"/>
      <c r="J741" s="824"/>
      <c r="K741" s="649"/>
      <c r="L741" s="256"/>
      <c r="AK741" s="128"/>
      <c r="AL741" s="128"/>
    </row>
    <row r="742" spans="1:38" s="127" customFormat="1">
      <c r="A742" s="256"/>
      <c r="B742" s="805"/>
      <c r="C742" s="805"/>
      <c r="D742" s="805"/>
      <c r="E742" s="805"/>
      <c r="F742" s="332"/>
      <c r="G742" s="332"/>
      <c r="H742" s="648"/>
      <c r="I742" s="824"/>
      <c r="J742" s="824"/>
      <c r="K742" s="649"/>
      <c r="L742" s="256"/>
      <c r="AK742" s="128"/>
      <c r="AL742" s="128"/>
    </row>
    <row r="743" spans="1:38" s="127" customFormat="1">
      <c r="A743" s="256"/>
      <c r="B743" s="805"/>
      <c r="C743" s="805"/>
      <c r="D743" s="805"/>
      <c r="E743" s="805"/>
      <c r="F743" s="332"/>
      <c r="G743" s="332"/>
      <c r="H743" s="648"/>
      <c r="I743" s="824"/>
      <c r="J743" s="824"/>
      <c r="K743" s="649"/>
      <c r="L743" s="256"/>
      <c r="AK743" s="128"/>
      <c r="AL743" s="128"/>
    </row>
    <row r="744" spans="1:38" s="127" customFormat="1">
      <c r="A744" s="256"/>
      <c r="B744" s="805"/>
      <c r="C744" s="805"/>
      <c r="D744" s="805"/>
      <c r="E744" s="805"/>
      <c r="F744" s="332"/>
      <c r="G744" s="332"/>
      <c r="H744" s="648"/>
      <c r="I744" s="824"/>
      <c r="J744" s="824"/>
      <c r="K744" s="649"/>
      <c r="L744" s="256"/>
      <c r="AK744" s="128"/>
      <c r="AL744" s="128"/>
    </row>
    <row r="745" spans="1:38" s="127" customFormat="1">
      <c r="A745" s="256"/>
      <c r="B745" s="805"/>
      <c r="C745" s="805"/>
      <c r="D745" s="805"/>
      <c r="E745" s="805"/>
      <c r="F745" s="332"/>
      <c r="G745" s="332"/>
      <c r="H745" s="648"/>
      <c r="I745" s="824"/>
      <c r="J745" s="824"/>
      <c r="K745" s="649"/>
      <c r="L745" s="256"/>
      <c r="AK745" s="128"/>
      <c r="AL745" s="128"/>
    </row>
    <row r="746" spans="1:38" s="127" customFormat="1">
      <c r="A746" s="256"/>
      <c r="B746" s="805"/>
      <c r="C746" s="805"/>
      <c r="D746" s="805"/>
      <c r="E746" s="805"/>
      <c r="F746" s="332"/>
      <c r="G746" s="332"/>
      <c r="H746" s="648"/>
      <c r="I746" s="824"/>
      <c r="J746" s="824"/>
      <c r="K746" s="649"/>
      <c r="L746" s="256"/>
      <c r="AK746" s="128"/>
      <c r="AL746" s="128"/>
    </row>
    <row r="747" spans="1:38" s="127" customFormat="1">
      <c r="A747" s="256"/>
      <c r="B747" s="805"/>
      <c r="C747" s="805"/>
      <c r="D747" s="805"/>
      <c r="E747" s="805"/>
      <c r="F747" s="332"/>
      <c r="G747" s="332"/>
      <c r="H747" s="648"/>
      <c r="I747" s="824"/>
      <c r="J747" s="824"/>
      <c r="K747" s="649"/>
      <c r="L747" s="256"/>
      <c r="AK747" s="128"/>
      <c r="AL747" s="128"/>
    </row>
    <row r="748" spans="1:38" s="127" customFormat="1">
      <c r="A748" s="256"/>
      <c r="B748" s="805"/>
      <c r="C748" s="805"/>
      <c r="D748" s="805"/>
      <c r="E748" s="805"/>
      <c r="F748" s="332"/>
      <c r="G748" s="332"/>
      <c r="H748" s="648"/>
      <c r="I748" s="824"/>
      <c r="J748" s="824"/>
      <c r="K748" s="649"/>
      <c r="L748" s="256"/>
      <c r="AK748" s="128"/>
      <c r="AL748" s="128"/>
    </row>
    <row r="749" spans="1:38" s="127" customFormat="1">
      <c r="A749" s="256"/>
      <c r="B749" s="805"/>
      <c r="C749" s="805"/>
      <c r="D749" s="805"/>
      <c r="E749" s="805"/>
      <c r="F749" s="332"/>
      <c r="G749" s="332"/>
      <c r="H749" s="648"/>
      <c r="I749" s="824"/>
      <c r="J749" s="824"/>
      <c r="K749" s="649"/>
      <c r="L749" s="256"/>
      <c r="AK749" s="128"/>
      <c r="AL749" s="128"/>
    </row>
    <row r="750" spans="1:38" s="127" customFormat="1">
      <c r="A750" s="256"/>
      <c r="B750" s="805"/>
      <c r="C750" s="805"/>
      <c r="D750" s="805"/>
      <c r="E750" s="805"/>
      <c r="F750" s="332"/>
      <c r="G750" s="332"/>
      <c r="H750" s="648"/>
      <c r="I750" s="824"/>
      <c r="J750" s="824"/>
      <c r="K750" s="649"/>
      <c r="L750" s="256"/>
      <c r="AK750" s="128"/>
      <c r="AL750" s="128"/>
    </row>
    <row r="751" spans="1:38" s="127" customFormat="1">
      <c r="A751" s="256"/>
      <c r="B751" s="805"/>
      <c r="C751" s="805"/>
      <c r="D751" s="805"/>
      <c r="E751" s="805"/>
      <c r="F751" s="332"/>
      <c r="G751" s="332"/>
      <c r="H751" s="648"/>
      <c r="I751" s="824"/>
      <c r="J751" s="824"/>
      <c r="K751" s="649"/>
      <c r="L751" s="256"/>
      <c r="AK751" s="128"/>
      <c r="AL751" s="128"/>
    </row>
    <row r="752" spans="1:38" s="127" customFormat="1">
      <c r="A752" s="256"/>
      <c r="B752" s="805"/>
      <c r="C752" s="805"/>
      <c r="D752" s="805"/>
      <c r="E752" s="805"/>
      <c r="F752" s="332"/>
      <c r="G752" s="332"/>
      <c r="H752" s="648"/>
      <c r="I752" s="824"/>
      <c r="J752" s="824"/>
      <c r="K752" s="649"/>
      <c r="L752" s="256"/>
      <c r="AK752" s="128"/>
      <c r="AL752" s="128"/>
    </row>
    <row r="753" spans="1:38" s="127" customFormat="1">
      <c r="A753" s="256"/>
      <c r="B753" s="805"/>
      <c r="C753" s="805"/>
      <c r="D753" s="805"/>
      <c r="E753" s="805"/>
      <c r="F753" s="332"/>
      <c r="G753" s="332"/>
      <c r="H753" s="648"/>
      <c r="I753" s="824"/>
      <c r="J753" s="824"/>
      <c r="K753" s="649"/>
      <c r="L753" s="256"/>
      <c r="AK753" s="128"/>
      <c r="AL753" s="128"/>
    </row>
    <row r="754" spans="1:38" s="127" customFormat="1">
      <c r="A754" s="256"/>
      <c r="B754" s="805"/>
      <c r="C754" s="805"/>
      <c r="D754" s="805"/>
      <c r="E754" s="805"/>
      <c r="F754" s="332"/>
      <c r="G754" s="332"/>
      <c r="H754" s="648"/>
      <c r="I754" s="824"/>
      <c r="J754" s="824"/>
      <c r="K754" s="649"/>
      <c r="L754" s="256"/>
      <c r="AK754" s="128"/>
      <c r="AL754" s="128"/>
    </row>
    <row r="755" spans="1:38" s="127" customFormat="1">
      <c r="A755" s="256"/>
      <c r="B755" s="805"/>
      <c r="C755" s="805"/>
      <c r="D755" s="805"/>
      <c r="E755" s="805"/>
      <c r="F755" s="332"/>
      <c r="G755" s="332"/>
      <c r="H755" s="648"/>
      <c r="I755" s="824"/>
      <c r="J755" s="824"/>
      <c r="K755" s="649"/>
      <c r="L755" s="256"/>
      <c r="AK755" s="128"/>
      <c r="AL755" s="128"/>
    </row>
    <row r="756" spans="1:38" s="127" customFormat="1">
      <c r="A756" s="256"/>
      <c r="B756" s="805"/>
      <c r="C756" s="805"/>
      <c r="D756" s="805"/>
      <c r="E756" s="805"/>
      <c r="F756" s="332"/>
      <c r="G756" s="332"/>
      <c r="H756" s="648"/>
      <c r="I756" s="824"/>
      <c r="J756" s="824"/>
      <c r="K756" s="649"/>
      <c r="L756" s="256"/>
      <c r="AK756" s="128"/>
      <c r="AL756" s="128"/>
    </row>
    <row r="757" spans="1:38" s="127" customFormat="1">
      <c r="A757" s="256"/>
      <c r="B757" s="805"/>
      <c r="C757" s="805"/>
      <c r="D757" s="805"/>
      <c r="E757" s="805"/>
      <c r="F757" s="332"/>
      <c r="G757" s="332"/>
      <c r="H757" s="648"/>
      <c r="I757" s="824"/>
      <c r="J757" s="824"/>
      <c r="K757" s="649"/>
      <c r="L757" s="256"/>
      <c r="AK757" s="128"/>
      <c r="AL757" s="128"/>
    </row>
    <row r="758" spans="1:38" s="127" customFormat="1">
      <c r="A758" s="256"/>
      <c r="B758" s="805"/>
      <c r="C758" s="805"/>
      <c r="D758" s="805"/>
      <c r="E758" s="805"/>
      <c r="F758" s="332"/>
      <c r="G758" s="332"/>
      <c r="H758" s="648"/>
      <c r="I758" s="824"/>
      <c r="J758" s="824"/>
      <c r="K758" s="649"/>
      <c r="L758" s="256"/>
      <c r="AK758" s="128"/>
      <c r="AL758" s="128"/>
    </row>
    <row r="759" spans="1:38" s="127" customFormat="1">
      <c r="A759" s="256"/>
      <c r="B759" s="805"/>
      <c r="C759" s="805"/>
      <c r="D759" s="805"/>
      <c r="E759" s="805"/>
      <c r="F759" s="332"/>
      <c r="G759" s="332"/>
      <c r="H759" s="648"/>
      <c r="I759" s="824"/>
      <c r="J759" s="824"/>
      <c r="K759" s="649"/>
      <c r="L759" s="256"/>
      <c r="AK759" s="128"/>
      <c r="AL759" s="128"/>
    </row>
    <row r="760" spans="1:38" s="127" customFormat="1">
      <c r="A760" s="256"/>
      <c r="B760" s="805"/>
      <c r="C760" s="805"/>
      <c r="D760" s="805"/>
      <c r="E760" s="805"/>
      <c r="F760" s="332"/>
      <c r="G760" s="332"/>
      <c r="H760" s="648"/>
      <c r="I760" s="824"/>
      <c r="J760" s="824"/>
      <c r="K760" s="649"/>
      <c r="L760" s="256"/>
      <c r="AK760" s="128"/>
      <c r="AL760" s="128"/>
    </row>
    <row r="761" spans="1:38" s="127" customFormat="1">
      <c r="A761" s="256"/>
      <c r="B761" s="805"/>
      <c r="C761" s="805"/>
      <c r="D761" s="805"/>
      <c r="E761" s="805"/>
      <c r="F761" s="332"/>
      <c r="G761" s="332"/>
      <c r="H761" s="648"/>
      <c r="I761" s="824"/>
      <c r="J761" s="824"/>
      <c r="K761" s="649"/>
      <c r="L761" s="256"/>
      <c r="AK761" s="128"/>
      <c r="AL761" s="128"/>
    </row>
    <row r="762" spans="1:38" s="127" customFormat="1">
      <c r="A762" s="256"/>
      <c r="B762" s="805"/>
      <c r="C762" s="805"/>
      <c r="D762" s="805"/>
      <c r="E762" s="805"/>
      <c r="F762" s="332"/>
      <c r="G762" s="332"/>
      <c r="H762" s="648"/>
      <c r="I762" s="824"/>
      <c r="J762" s="824"/>
      <c r="K762" s="649"/>
      <c r="L762" s="256"/>
      <c r="AK762" s="128"/>
      <c r="AL762" s="128"/>
    </row>
    <row r="763" spans="1:38" s="127" customFormat="1">
      <c r="A763" s="256"/>
      <c r="B763" s="805"/>
      <c r="C763" s="805"/>
      <c r="D763" s="805"/>
      <c r="E763" s="805"/>
      <c r="F763" s="332"/>
      <c r="G763" s="332"/>
      <c r="H763" s="648"/>
      <c r="I763" s="824"/>
      <c r="J763" s="824"/>
      <c r="K763" s="649"/>
      <c r="L763" s="256"/>
      <c r="AK763" s="128"/>
      <c r="AL763" s="128"/>
    </row>
    <row r="764" spans="1:38" s="127" customFormat="1">
      <c r="A764" s="256"/>
      <c r="B764" s="805"/>
      <c r="C764" s="805"/>
      <c r="D764" s="805"/>
      <c r="E764" s="805"/>
      <c r="F764" s="332"/>
      <c r="G764" s="332"/>
      <c r="H764" s="648"/>
      <c r="I764" s="824"/>
      <c r="J764" s="824"/>
      <c r="K764" s="649"/>
      <c r="L764" s="256"/>
      <c r="AK764" s="128"/>
      <c r="AL764" s="128"/>
    </row>
    <row r="765" spans="1:38" s="127" customFormat="1">
      <c r="A765" s="256"/>
      <c r="B765" s="805"/>
      <c r="C765" s="805"/>
      <c r="D765" s="805"/>
      <c r="E765" s="805"/>
      <c r="F765" s="332"/>
      <c r="G765" s="332"/>
      <c r="H765" s="648"/>
      <c r="I765" s="824"/>
      <c r="J765" s="824"/>
      <c r="K765" s="649"/>
      <c r="L765" s="256"/>
      <c r="AK765" s="128"/>
      <c r="AL765" s="128"/>
    </row>
    <row r="766" spans="1:38" s="127" customFormat="1">
      <c r="A766" s="256"/>
      <c r="B766" s="805"/>
      <c r="C766" s="805"/>
      <c r="D766" s="805"/>
      <c r="E766" s="805"/>
      <c r="F766" s="332"/>
      <c r="G766" s="332"/>
      <c r="H766" s="648"/>
      <c r="I766" s="824"/>
      <c r="J766" s="824"/>
      <c r="K766" s="649"/>
      <c r="L766" s="256"/>
      <c r="AK766" s="128"/>
      <c r="AL766" s="128"/>
    </row>
    <row r="767" spans="1:38" s="127" customFormat="1">
      <c r="A767" s="256"/>
      <c r="B767" s="805"/>
      <c r="C767" s="805"/>
      <c r="D767" s="805"/>
      <c r="E767" s="805"/>
      <c r="F767" s="332"/>
      <c r="G767" s="332"/>
      <c r="H767" s="648"/>
      <c r="I767" s="824"/>
      <c r="J767" s="824"/>
      <c r="K767" s="649"/>
      <c r="L767" s="256"/>
      <c r="AK767" s="128"/>
      <c r="AL767" s="128"/>
    </row>
    <row r="768" spans="1:38" s="127" customFormat="1">
      <c r="A768" s="256"/>
      <c r="B768" s="805"/>
      <c r="C768" s="805"/>
      <c r="D768" s="805"/>
      <c r="E768" s="805"/>
      <c r="F768" s="332"/>
      <c r="G768" s="332"/>
      <c r="H768" s="648"/>
      <c r="I768" s="824"/>
      <c r="J768" s="824"/>
      <c r="K768" s="649"/>
      <c r="L768" s="256"/>
      <c r="AK768" s="128"/>
      <c r="AL768" s="128"/>
    </row>
    <row r="769" spans="1:38" s="127" customFormat="1">
      <c r="A769" s="256"/>
      <c r="B769" s="805"/>
      <c r="C769" s="805"/>
      <c r="D769" s="805"/>
      <c r="E769" s="805"/>
      <c r="F769" s="332"/>
      <c r="G769" s="332"/>
      <c r="H769" s="648"/>
      <c r="I769" s="824"/>
      <c r="J769" s="824"/>
      <c r="K769" s="649"/>
      <c r="L769" s="256"/>
      <c r="AK769" s="128"/>
      <c r="AL769" s="128"/>
    </row>
    <row r="770" spans="1:38" s="127" customFormat="1">
      <c r="A770" s="256"/>
      <c r="B770" s="805"/>
      <c r="C770" s="805"/>
      <c r="D770" s="805"/>
      <c r="E770" s="805"/>
      <c r="F770" s="332"/>
      <c r="G770" s="332"/>
      <c r="H770" s="648"/>
      <c r="I770" s="824"/>
      <c r="J770" s="824"/>
      <c r="K770" s="649"/>
      <c r="L770" s="256"/>
      <c r="AK770" s="128"/>
      <c r="AL770" s="128"/>
    </row>
    <row r="771" spans="1:38" s="127" customFormat="1">
      <c r="A771" s="256"/>
      <c r="B771" s="805"/>
      <c r="C771" s="805"/>
      <c r="D771" s="805"/>
      <c r="E771" s="805"/>
      <c r="F771" s="332"/>
      <c r="G771" s="332"/>
      <c r="H771" s="648"/>
      <c r="I771" s="824"/>
      <c r="J771" s="824"/>
      <c r="K771" s="649"/>
      <c r="L771" s="256"/>
      <c r="AK771" s="128"/>
      <c r="AL771" s="128"/>
    </row>
    <row r="772" spans="1:38" s="127" customFormat="1">
      <c r="A772" s="256"/>
      <c r="B772" s="805"/>
      <c r="C772" s="805"/>
      <c r="D772" s="805"/>
      <c r="E772" s="805"/>
      <c r="F772" s="332"/>
      <c r="G772" s="332"/>
      <c r="H772" s="648"/>
      <c r="I772" s="824"/>
      <c r="J772" s="824"/>
      <c r="K772" s="649"/>
      <c r="L772" s="256"/>
      <c r="AK772" s="128"/>
      <c r="AL772" s="128"/>
    </row>
    <row r="773" spans="1:38" s="127" customFormat="1">
      <c r="A773" s="256"/>
      <c r="B773" s="805"/>
      <c r="C773" s="805"/>
      <c r="D773" s="805"/>
      <c r="E773" s="805"/>
      <c r="F773" s="332"/>
      <c r="G773" s="332"/>
      <c r="H773" s="648"/>
      <c r="I773" s="824"/>
      <c r="J773" s="824"/>
      <c r="K773" s="649"/>
      <c r="L773" s="256"/>
      <c r="AK773" s="128"/>
      <c r="AL773" s="128"/>
    </row>
    <row r="774" spans="1:38" s="127" customFormat="1">
      <c r="A774" s="256"/>
      <c r="B774" s="805"/>
      <c r="C774" s="805"/>
      <c r="D774" s="805"/>
      <c r="E774" s="805"/>
      <c r="F774" s="332"/>
      <c r="G774" s="332"/>
      <c r="H774" s="648"/>
      <c r="I774" s="824"/>
      <c r="J774" s="824"/>
      <c r="K774" s="649"/>
      <c r="L774" s="256"/>
      <c r="AK774" s="128"/>
      <c r="AL774" s="128"/>
    </row>
    <row r="775" spans="1:38" s="127" customFormat="1">
      <c r="A775" s="256"/>
      <c r="B775" s="805"/>
      <c r="C775" s="805"/>
      <c r="D775" s="805"/>
      <c r="E775" s="805"/>
      <c r="F775" s="332"/>
      <c r="G775" s="332"/>
      <c r="H775" s="648"/>
      <c r="I775" s="824"/>
      <c r="J775" s="824"/>
      <c r="K775" s="649"/>
      <c r="L775" s="256"/>
      <c r="AK775" s="128"/>
      <c r="AL775" s="128"/>
    </row>
    <row r="776" spans="1:38" s="127" customFormat="1">
      <c r="A776" s="256"/>
      <c r="B776" s="805"/>
      <c r="C776" s="805"/>
      <c r="D776" s="805"/>
      <c r="E776" s="805"/>
      <c r="F776" s="332"/>
      <c r="G776" s="332"/>
      <c r="H776" s="648"/>
      <c r="I776" s="824"/>
      <c r="J776" s="824"/>
      <c r="K776" s="649"/>
      <c r="L776" s="256"/>
      <c r="AK776" s="128"/>
      <c r="AL776" s="128"/>
    </row>
    <row r="777" spans="1:38" s="127" customFormat="1">
      <c r="A777" s="256"/>
      <c r="B777" s="805"/>
      <c r="C777" s="805"/>
      <c r="D777" s="805"/>
      <c r="E777" s="805"/>
      <c r="F777" s="332"/>
      <c r="G777" s="332"/>
      <c r="H777" s="648"/>
      <c r="I777" s="824"/>
      <c r="J777" s="824"/>
      <c r="K777" s="649"/>
      <c r="L777" s="256"/>
      <c r="AK777" s="128"/>
      <c r="AL777" s="128"/>
    </row>
    <row r="778" spans="1:38" s="127" customFormat="1">
      <c r="A778" s="256"/>
      <c r="B778" s="805"/>
      <c r="C778" s="805"/>
      <c r="D778" s="805"/>
      <c r="E778" s="805"/>
      <c r="F778" s="332"/>
      <c r="G778" s="332"/>
      <c r="H778" s="648"/>
      <c r="I778" s="824"/>
      <c r="J778" s="824"/>
      <c r="K778" s="649"/>
      <c r="L778" s="256"/>
      <c r="AK778" s="128"/>
      <c r="AL778" s="128"/>
    </row>
    <row r="779" spans="1:38" s="127" customFormat="1">
      <c r="A779" s="256"/>
      <c r="B779" s="805"/>
      <c r="C779" s="805"/>
      <c r="D779" s="805"/>
      <c r="E779" s="805"/>
      <c r="F779" s="332"/>
      <c r="G779" s="332"/>
      <c r="H779" s="648"/>
      <c r="I779" s="824"/>
      <c r="J779" s="824"/>
      <c r="K779" s="649"/>
      <c r="L779" s="256"/>
      <c r="AK779" s="128"/>
      <c r="AL779" s="128"/>
    </row>
    <row r="780" spans="1:38" s="127" customFormat="1">
      <c r="A780" s="256"/>
      <c r="B780" s="805"/>
      <c r="C780" s="805"/>
      <c r="D780" s="805"/>
      <c r="E780" s="805"/>
      <c r="F780" s="332"/>
      <c r="G780" s="332"/>
      <c r="H780" s="648"/>
      <c r="I780" s="824"/>
      <c r="J780" s="824"/>
      <c r="K780" s="649"/>
      <c r="L780" s="256"/>
      <c r="AK780" s="128"/>
      <c r="AL780" s="128"/>
    </row>
    <row r="781" spans="1:38" s="127" customFormat="1">
      <c r="A781" s="256"/>
      <c r="B781" s="805"/>
      <c r="C781" s="805"/>
      <c r="D781" s="805"/>
      <c r="E781" s="805"/>
      <c r="F781" s="332"/>
      <c r="G781" s="332"/>
      <c r="H781" s="648"/>
      <c r="I781" s="824"/>
      <c r="J781" s="824"/>
      <c r="K781" s="649"/>
      <c r="L781" s="256"/>
      <c r="AK781" s="128"/>
      <c r="AL781" s="128"/>
    </row>
    <row r="782" spans="1:38" s="127" customFormat="1">
      <c r="A782" s="256"/>
      <c r="B782" s="805"/>
      <c r="C782" s="805"/>
      <c r="D782" s="805"/>
      <c r="E782" s="805"/>
      <c r="F782" s="332"/>
      <c r="G782" s="332"/>
      <c r="H782" s="648"/>
      <c r="I782" s="824"/>
      <c r="J782" s="824"/>
      <c r="K782" s="649"/>
      <c r="L782" s="256"/>
      <c r="AK782" s="128"/>
      <c r="AL782" s="128"/>
    </row>
    <row r="783" spans="1:38" s="127" customFormat="1">
      <c r="A783" s="256"/>
      <c r="B783" s="805"/>
      <c r="C783" s="805"/>
      <c r="D783" s="805"/>
      <c r="E783" s="805"/>
      <c r="F783" s="332"/>
      <c r="G783" s="332"/>
      <c r="H783" s="648"/>
      <c r="I783" s="824"/>
      <c r="J783" s="824"/>
      <c r="K783" s="649"/>
      <c r="L783" s="256"/>
      <c r="AK783" s="128"/>
      <c r="AL783" s="128"/>
    </row>
    <row r="784" spans="1:38" s="127" customFormat="1">
      <c r="A784" s="256"/>
      <c r="B784" s="805"/>
      <c r="C784" s="805"/>
      <c r="D784" s="805"/>
      <c r="E784" s="805"/>
      <c r="F784" s="332"/>
      <c r="G784" s="332"/>
      <c r="H784" s="648"/>
      <c r="I784" s="824"/>
      <c r="J784" s="824"/>
      <c r="K784" s="649"/>
      <c r="L784" s="256"/>
      <c r="AK784" s="128"/>
      <c r="AL784" s="128"/>
    </row>
    <row r="785" spans="1:38" s="127" customFormat="1">
      <c r="A785" s="256"/>
      <c r="B785" s="805"/>
      <c r="C785" s="805"/>
      <c r="D785" s="805"/>
      <c r="E785" s="805"/>
      <c r="F785" s="332"/>
      <c r="G785" s="332"/>
      <c r="H785" s="648"/>
      <c r="I785" s="824"/>
      <c r="J785" s="824"/>
      <c r="K785" s="649"/>
      <c r="L785" s="256"/>
      <c r="AK785" s="128"/>
      <c r="AL785" s="128"/>
    </row>
    <row r="786" spans="1:38" s="127" customFormat="1">
      <c r="A786" s="256"/>
      <c r="B786" s="805"/>
      <c r="C786" s="805"/>
      <c r="D786" s="805"/>
      <c r="E786" s="805"/>
      <c r="F786" s="332"/>
      <c r="G786" s="332"/>
      <c r="H786" s="648"/>
      <c r="I786" s="824"/>
      <c r="J786" s="824"/>
      <c r="K786" s="649"/>
      <c r="L786" s="256"/>
      <c r="AK786" s="128"/>
      <c r="AL786" s="128"/>
    </row>
    <row r="787" spans="1:38" s="127" customFormat="1">
      <c r="A787" s="256"/>
      <c r="B787" s="805"/>
      <c r="C787" s="805"/>
      <c r="D787" s="805"/>
      <c r="E787" s="805"/>
      <c r="F787" s="332"/>
      <c r="G787" s="332"/>
      <c r="H787" s="648"/>
      <c r="I787" s="824"/>
      <c r="J787" s="824"/>
      <c r="K787" s="649"/>
      <c r="L787" s="256"/>
      <c r="AK787" s="128"/>
      <c r="AL787" s="128"/>
    </row>
    <row r="788" spans="1:38" s="127" customFormat="1">
      <c r="A788" s="256"/>
      <c r="B788" s="805"/>
      <c r="C788" s="805"/>
      <c r="D788" s="805"/>
      <c r="E788" s="805"/>
      <c r="F788" s="332"/>
      <c r="G788" s="332"/>
      <c r="H788" s="648"/>
      <c r="I788" s="824"/>
      <c r="J788" s="824"/>
      <c r="K788" s="649"/>
      <c r="L788" s="256"/>
      <c r="AK788" s="128"/>
      <c r="AL788" s="128"/>
    </row>
    <row r="789" spans="1:38" s="127" customFormat="1">
      <c r="A789" s="256"/>
      <c r="B789" s="805"/>
      <c r="C789" s="805"/>
      <c r="D789" s="805"/>
      <c r="E789" s="805"/>
      <c r="F789" s="332"/>
      <c r="G789" s="332"/>
      <c r="H789" s="648"/>
      <c r="I789" s="824"/>
      <c r="J789" s="824"/>
      <c r="K789" s="649"/>
      <c r="L789" s="256"/>
      <c r="AK789" s="128"/>
      <c r="AL789" s="128"/>
    </row>
    <row r="790" spans="1:38" s="127" customFormat="1">
      <c r="A790" s="256"/>
      <c r="B790" s="805"/>
      <c r="C790" s="805"/>
      <c r="D790" s="805"/>
      <c r="E790" s="805"/>
      <c r="F790" s="332"/>
      <c r="G790" s="332"/>
      <c r="H790" s="648"/>
      <c r="I790" s="824"/>
      <c r="J790" s="824"/>
      <c r="K790" s="649"/>
      <c r="L790" s="256"/>
      <c r="AK790" s="128"/>
      <c r="AL790" s="128"/>
    </row>
    <row r="791" spans="1:38" s="127" customFormat="1">
      <c r="A791" s="256"/>
      <c r="B791" s="805"/>
      <c r="C791" s="805"/>
      <c r="D791" s="805"/>
      <c r="E791" s="805"/>
      <c r="F791" s="332"/>
      <c r="G791" s="332"/>
      <c r="H791" s="648"/>
      <c r="I791" s="824"/>
      <c r="J791" s="824"/>
      <c r="K791" s="649"/>
      <c r="L791" s="256"/>
      <c r="AK791" s="128"/>
      <c r="AL791" s="128"/>
    </row>
    <row r="792" spans="1:38" s="127" customFormat="1">
      <c r="A792" s="256"/>
      <c r="B792" s="805"/>
      <c r="C792" s="805"/>
      <c r="D792" s="805"/>
      <c r="E792" s="805"/>
      <c r="F792" s="332"/>
      <c r="G792" s="332"/>
      <c r="H792" s="648"/>
      <c r="I792" s="824"/>
      <c r="J792" s="824"/>
      <c r="K792" s="649"/>
      <c r="L792" s="256"/>
      <c r="AK792" s="128"/>
      <c r="AL792" s="128"/>
    </row>
    <row r="793" spans="1:38" s="127" customFormat="1">
      <c r="A793" s="256"/>
      <c r="B793" s="805"/>
      <c r="C793" s="805"/>
      <c r="D793" s="805"/>
      <c r="E793" s="805"/>
      <c r="F793" s="332"/>
      <c r="G793" s="332"/>
      <c r="H793" s="648"/>
      <c r="I793" s="824"/>
      <c r="J793" s="824"/>
      <c r="K793" s="649"/>
      <c r="L793" s="256"/>
      <c r="AK793" s="128"/>
      <c r="AL793" s="128"/>
    </row>
    <row r="794" spans="1:38" s="127" customFormat="1">
      <c r="A794" s="256"/>
      <c r="B794" s="805"/>
      <c r="C794" s="805"/>
      <c r="D794" s="805"/>
      <c r="E794" s="805"/>
      <c r="F794" s="332"/>
      <c r="G794" s="332"/>
      <c r="H794" s="648"/>
      <c r="I794" s="824"/>
      <c r="J794" s="824"/>
      <c r="K794" s="649"/>
      <c r="L794" s="256"/>
      <c r="AK794" s="128"/>
      <c r="AL794" s="128"/>
    </row>
    <row r="795" spans="1:38" s="127" customFormat="1">
      <c r="A795" s="256"/>
      <c r="B795" s="805"/>
      <c r="C795" s="805"/>
      <c r="D795" s="805"/>
      <c r="E795" s="805"/>
      <c r="F795" s="332"/>
      <c r="G795" s="332"/>
      <c r="H795" s="648"/>
      <c r="I795" s="824"/>
      <c r="J795" s="824"/>
      <c r="K795" s="649"/>
      <c r="L795" s="256"/>
      <c r="AK795" s="128"/>
      <c r="AL795" s="128"/>
    </row>
    <row r="796" spans="1:38" s="127" customFormat="1">
      <c r="A796" s="256"/>
      <c r="B796" s="805"/>
      <c r="C796" s="805"/>
      <c r="D796" s="805"/>
      <c r="E796" s="805"/>
      <c r="F796" s="332"/>
      <c r="G796" s="332"/>
      <c r="H796" s="648"/>
      <c r="I796" s="824"/>
      <c r="J796" s="824"/>
      <c r="K796" s="649"/>
      <c r="L796" s="256"/>
      <c r="AK796" s="128"/>
      <c r="AL796" s="128"/>
    </row>
    <row r="797" spans="1:38" s="127" customFormat="1">
      <c r="A797" s="256"/>
      <c r="B797" s="805"/>
      <c r="C797" s="805"/>
      <c r="D797" s="805"/>
      <c r="E797" s="805"/>
      <c r="F797" s="332"/>
      <c r="G797" s="332"/>
      <c r="H797" s="648"/>
      <c r="I797" s="824"/>
      <c r="J797" s="824"/>
      <c r="K797" s="649"/>
      <c r="L797" s="256"/>
      <c r="AK797" s="128"/>
      <c r="AL797" s="128"/>
    </row>
    <row r="798" spans="1:38" s="127" customFormat="1">
      <c r="A798" s="256"/>
      <c r="B798" s="805"/>
      <c r="C798" s="805"/>
      <c r="D798" s="805"/>
      <c r="E798" s="805"/>
      <c r="F798" s="332"/>
      <c r="G798" s="332"/>
      <c r="H798" s="648"/>
      <c r="I798" s="824"/>
      <c r="J798" s="824"/>
      <c r="K798" s="649"/>
      <c r="L798" s="256"/>
      <c r="AK798" s="128"/>
      <c r="AL798" s="128"/>
    </row>
    <row r="799" spans="1:38" s="127" customFormat="1">
      <c r="A799" s="256"/>
      <c r="B799" s="805"/>
      <c r="C799" s="805"/>
      <c r="D799" s="805"/>
      <c r="E799" s="805"/>
      <c r="F799" s="332"/>
      <c r="G799" s="332"/>
      <c r="H799" s="648"/>
      <c r="I799" s="824"/>
      <c r="J799" s="824"/>
      <c r="K799" s="649"/>
      <c r="L799" s="256"/>
      <c r="AK799" s="128"/>
      <c r="AL799" s="128"/>
    </row>
    <row r="800" spans="1:38" s="127" customFormat="1">
      <c r="A800" s="256"/>
      <c r="B800" s="805"/>
      <c r="C800" s="805"/>
      <c r="D800" s="805"/>
      <c r="E800" s="805"/>
      <c r="F800" s="332"/>
      <c r="G800" s="332"/>
      <c r="H800" s="648"/>
      <c r="I800" s="824"/>
      <c r="J800" s="824"/>
      <c r="K800" s="649"/>
      <c r="L800" s="256"/>
      <c r="AK800" s="128"/>
      <c r="AL800" s="128"/>
    </row>
    <row r="801" spans="1:38" s="127" customFormat="1">
      <c r="A801" s="256"/>
      <c r="B801" s="805"/>
      <c r="C801" s="805"/>
      <c r="D801" s="805"/>
      <c r="E801" s="805"/>
      <c r="F801" s="332"/>
      <c r="G801" s="332"/>
      <c r="H801" s="648"/>
      <c r="I801" s="824"/>
      <c r="J801" s="824"/>
      <c r="K801" s="649"/>
      <c r="L801" s="256"/>
      <c r="AK801" s="128"/>
      <c r="AL801" s="128"/>
    </row>
    <row r="802" spans="1:38" s="127" customFormat="1">
      <c r="A802" s="256"/>
      <c r="B802" s="805"/>
      <c r="C802" s="805"/>
      <c r="D802" s="805"/>
      <c r="E802" s="805"/>
      <c r="F802" s="332"/>
      <c r="G802" s="332"/>
      <c r="H802" s="648"/>
      <c r="I802" s="824"/>
      <c r="J802" s="824"/>
      <c r="K802" s="649"/>
      <c r="L802" s="256"/>
      <c r="AK802" s="128"/>
      <c r="AL802" s="128"/>
    </row>
    <row r="803" spans="1:38" s="127" customFormat="1">
      <c r="A803" s="256"/>
      <c r="B803" s="805"/>
      <c r="C803" s="805"/>
      <c r="D803" s="805"/>
      <c r="E803" s="805"/>
      <c r="F803" s="332"/>
      <c r="G803" s="332"/>
      <c r="H803" s="648"/>
      <c r="I803" s="824"/>
      <c r="J803" s="824"/>
      <c r="K803" s="649"/>
      <c r="L803" s="256"/>
      <c r="AK803" s="128"/>
      <c r="AL803" s="128"/>
    </row>
    <row r="804" spans="1:38" s="127" customFormat="1">
      <c r="A804" s="256"/>
      <c r="B804" s="805"/>
      <c r="C804" s="805"/>
      <c r="D804" s="805"/>
      <c r="E804" s="805"/>
      <c r="F804" s="332"/>
      <c r="G804" s="332"/>
      <c r="H804" s="648"/>
      <c r="I804" s="824"/>
      <c r="J804" s="824"/>
      <c r="K804" s="649"/>
      <c r="L804" s="256"/>
      <c r="AK804" s="128"/>
      <c r="AL804" s="128"/>
    </row>
    <row r="805" spans="1:38" s="127" customFormat="1">
      <c r="A805" s="256"/>
      <c r="B805" s="805"/>
      <c r="C805" s="805"/>
      <c r="D805" s="805"/>
      <c r="E805" s="805"/>
      <c r="F805" s="332"/>
      <c r="G805" s="332"/>
      <c r="H805" s="648"/>
      <c r="I805" s="824"/>
      <c r="J805" s="824"/>
      <c r="K805" s="649"/>
      <c r="L805" s="256"/>
      <c r="AK805" s="128"/>
      <c r="AL805" s="128"/>
    </row>
    <row r="806" spans="1:38" s="127" customFormat="1">
      <c r="A806" s="256"/>
      <c r="B806" s="805"/>
      <c r="C806" s="805"/>
      <c r="D806" s="805"/>
      <c r="E806" s="805"/>
      <c r="F806" s="332"/>
      <c r="G806" s="332"/>
      <c r="H806" s="648"/>
      <c r="I806" s="824"/>
      <c r="J806" s="824"/>
      <c r="K806" s="649"/>
      <c r="L806" s="256"/>
      <c r="AK806" s="128"/>
      <c r="AL806" s="128"/>
    </row>
    <row r="807" spans="1:38" s="127" customFormat="1">
      <c r="A807" s="256"/>
      <c r="B807" s="805"/>
      <c r="C807" s="805"/>
      <c r="D807" s="805"/>
      <c r="E807" s="805"/>
      <c r="F807" s="332"/>
      <c r="G807" s="332"/>
      <c r="H807" s="648"/>
      <c r="I807" s="824"/>
      <c r="J807" s="824"/>
      <c r="K807" s="649"/>
      <c r="L807" s="256"/>
      <c r="AK807" s="128"/>
      <c r="AL807" s="128"/>
    </row>
    <row r="808" spans="1:38" s="127" customFormat="1">
      <c r="A808" s="256"/>
      <c r="B808" s="805"/>
      <c r="C808" s="805"/>
      <c r="D808" s="805"/>
      <c r="E808" s="805"/>
      <c r="F808" s="332"/>
      <c r="G808" s="332"/>
      <c r="H808" s="648"/>
      <c r="I808" s="824"/>
      <c r="J808" s="824"/>
      <c r="K808" s="649"/>
      <c r="L808" s="256"/>
      <c r="AK808" s="128"/>
      <c r="AL808" s="128"/>
    </row>
    <row r="809" spans="1:38" s="127" customFormat="1">
      <c r="A809" s="256"/>
      <c r="B809" s="805"/>
      <c r="C809" s="805"/>
      <c r="D809" s="805"/>
      <c r="E809" s="805"/>
      <c r="F809" s="332"/>
      <c r="G809" s="332"/>
      <c r="H809" s="648"/>
      <c r="I809" s="824"/>
      <c r="J809" s="824"/>
      <c r="K809" s="649"/>
      <c r="L809" s="256"/>
      <c r="AK809" s="128"/>
      <c r="AL809" s="128"/>
    </row>
    <row r="810" spans="1:38" s="127" customFormat="1">
      <c r="A810" s="256"/>
      <c r="B810" s="805"/>
      <c r="C810" s="805"/>
      <c r="D810" s="805"/>
      <c r="E810" s="805"/>
      <c r="F810" s="332"/>
      <c r="G810" s="332"/>
      <c r="H810" s="648"/>
      <c r="I810" s="824"/>
      <c r="J810" s="824"/>
      <c r="K810" s="649"/>
      <c r="L810" s="256"/>
      <c r="AK810" s="128"/>
      <c r="AL810" s="128"/>
    </row>
    <row r="811" spans="1:38" s="127" customFormat="1">
      <c r="A811" s="256"/>
      <c r="B811" s="805"/>
      <c r="C811" s="805"/>
      <c r="D811" s="805"/>
      <c r="E811" s="805"/>
      <c r="F811" s="332"/>
      <c r="G811" s="332"/>
      <c r="H811" s="648"/>
      <c r="I811" s="824"/>
      <c r="J811" s="824"/>
      <c r="K811" s="649"/>
      <c r="L811" s="256"/>
      <c r="AK811" s="128"/>
      <c r="AL811" s="128"/>
    </row>
    <row r="812" spans="1:38" s="127" customFormat="1">
      <c r="A812" s="256"/>
      <c r="B812" s="805"/>
      <c r="C812" s="805"/>
      <c r="D812" s="805"/>
      <c r="E812" s="805"/>
      <c r="F812" s="332"/>
      <c r="G812" s="332"/>
      <c r="H812" s="648"/>
      <c r="I812" s="824"/>
      <c r="J812" s="824"/>
      <c r="K812" s="649"/>
      <c r="L812" s="256"/>
      <c r="AK812" s="128"/>
      <c r="AL812" s="128"/>
    </row>
    <row r="813" spans="1:38" s="127" customFormat="1">
      <c r="A813" s="256"/>
      <c r="B813" s="805"/>
      <c r="C813" s="805"/>
      <c r="D813" s="805"/>
      <c r="E813" s="805"/>
      <c r="F813" s="332"/>
      <c r="G813" s="332"/>
      <c r="H813" s="648"/>
      <c r="I813" s="824"/>
      <c r="J813" s="824"/>
      <c r="K813" s="649"/>
      <c r="L813" s="256"/>
      <c r="AK813" s="128"/>
      <c r="AL813" s="128"/>
    </row>
    <row r="814" spans="1:38" s="127" customFormat="1">
      <c r="A814" s="256"/>
      <c r="B814" s="805"/>
      <c r="C814" s="805"/>
      <c r="D814" s="805"/>
      <c r="E814" s="805"/>
      <c r="F814" s="332"/>
      <c r="G814" s="332"/>
      <c r="H814" s="648"/>
      <c r="I814" s="824"/>
      <c r="J814" s="824"/>
      <c r="K814" s="649"/>
      <c r="L814" s="256"/>
      <c r="AK814" s="128"/>
      <c r="AL814" s="128"/>
    </row>
    <row r="815" spans="1:38" s="127" customFormat="1">
      <c r="A815" s="256"/>
      <c r="B815" s="805"/>
      <c r="C815" s="805"/>
      <c r="D815" s="805"/>
      <c r="E815" s="805"/>
      <c r="F815" s="332"/>
      <c r="G815" s="332"/>
      <c r="H815" s="648"/>
      <c r="I815" s="824"/>
      <c r="J815" s="824"/>
      <c r="K815" s="649"/>
      <c r="L815" s="256"/>
      <c r="AK815" s="128"/>
      <c r="AL815" s="128"/>
    </row>
    <row r="816" spans="1:38" s="127" customFormat="1">
      <c r="A816" s="256"/>
      <c r="B816" s="805"/>
      <c r="C816" s="805"/>
      <c r="D816" s="805"/>
      <c r="E816" s="805"/>
      <c r="F816" s="332"/>
      <c r="G816" s="332"/>
      <c r="H816" s="648"/>
      <c r="I816" s="824"/>
      <c r="J816" s="824"/>
      <c r="K816" s="649"/>
      <c r="L816" s="256"/>
      <c r="AK816" s="128"/>
      <c r="AL816" s="128"/>
    </row>
    <row r="817" spans="1:38" s="127" customFormat="1">
      <c r="A817" s="256"/>
      <c r="B817" s="805"/>
      <c r="C817" s="805"/>
      <c r="D817" s="805"/>
      <c r="E817" s="805"/>
      <c r="F817" s="332"/>
      <c r="G817" s="332"/>
      <c r="H817" s="648"/>
      <c r="I817" s="824"/>
      <c r="J817" s="824"/>
      <c r="K817" s="649"/>
      <c r="L817" s="256"/>
      <c r="AK817" s="128"/>
      <c r="AL817" s="128"/>
    </row>
    <row r="818" spans="1:38" s="127" customFormat="1">
      <c r="A818" s="256"/>
      <c r="B818" s="805"/>
      <c r="C818" s="805"/>
      <c r="D818" s="805"/>
      <c r="E818" s="805"/>
      <c r="F818" s="332"/>
      <c r="G818" s="332"/>
      <c r="H818" s="648"/>
      <c r="I818" s="824"/>
      <c r="J818" s="824"/>
      <c r="K818" s="649"/>
      <c r="L818" s="256"/>
      <c r="AK818" s="128"/>
      <c r="AL818" s="128"/>
    </row>
    <row r="819" spans="1:38" s="127" customFormat="1">
      <c r="A819" s="256"/>
      <c r="B819" s="805"/>
      <c r="C819" s="805"/>
      <c r="D819" s="805"/>
      <c r="E819" s="805"/>
      <c r="F819" s="332"/>
      <c r="G819" s="332"/>
      <c r="H819" s="648"/>
      <c r="I819" s="824"/>
      <c r="J819" s="824"/>
      <c r="K819" s="649"/>
      <c r="L819" s="256"/>
      <c r="AK819" s="128"/>
      <c r="AL819" s="128"/>
    </row>
    <row r="820" spans="1:38" s="127" customFormat="1">
      <c r="A820" s="256"/>
      <c r="B820" s="805"/>
      <c r="C820" s="805"/>
      <c r="D820" s="805"/>
      <c r="E820" s="805"/>
      <c r="F820" s="332"/>
      <c r="G820" s="332"/>
      <c r="H820" s="648"/>
      <c r="I820" s="824"/>
      <c r="J820" s="824"/>
      <c r="K820" s="649"/>
      <c r="L820" s="256"/>
      <c r="AK820" s="128"/>
      <c r="AL820" s="128"/>
    </row>
    <row r="821" spans="1:38" s="127" customFormat="1">
      <c r="A821" s="256"/>
      <c r="B821" s="805"/>
      <c r="C821" s="805"/>
      <c r="D821" s="805"/>
      <c r="E821" s="805"/>
      <c r="F821" s="332"/>
      <c r="G821" s="332"/>
      <c r="H821" s="648"/>
      <c r="I821" s="824"/>
      <c r="J821" s="824"/>
      <c r="K821" s="649"/>
      <c r="L821" s="256"/>
      <c r="AK821" s="128"/>
      <c r="AL821" s="128"/>
    </row>
    <row r="822" spans="1:38" s="127" customFormat="1">
      <c r="A822" s="256"/>
      <c r="B822" s="805"/>
      <c r="C822" s="805"/>
      <c r="D822" s="805"/>
      <c r="E822" s="805"/>
      <c r="F822" s="332"/>
      <c r="G822" s="332"/>
      <c r="H822" s="648"/>
      <c r="I822" s="824"/>
      <c r="J822" s="824"/>
      <c r="K822" s="649"/>
      <c r="L822" s="256"/>
      <c r="AK822" s="128"/>
      <c r="AL822" s="128"/>
    </row>
    <row r="823" spans="1:38" s="127" customFormat="1">
      <c r="A823" s="256"/>
      <c r="B823" s="805"/>
      <c r="C823" s="805"/>
      <c r="D823" s="805"/>
      <c r="E823" s="805"/>
      <c r="F823" s="332"/>
      <c r="G823" s="332"/>
      <c r="H823" s="648"/>
      <c r="I823" s="824"/>
      <c r="J823" s="824"/>
      <c r="K823" s="649"/>
      <c r="L823" s="256"/>
      <c r="AK823" s="128"/>
      <c r="AL823" s="128"/>
    </row>
    <row r="824" spans="1:38" s="127" customFormat="1">
      <c r="A824" s="256"/>
      <c r="B824" s="805"/>
      <c r="C824" s="805"/>
      <c r="D824" s="805"/>
      <c r="E824" s="805"/>
      <c r="F824" s="332"/>
      <c r="G824" s="332"/>
      <c r="H824" s="648"/>
      <c r="I824" s="824"/>
      <c r="J824" s="824"/>
      <c r="K824" s="649"/>
      <c r="L824" s="256"/>
      <c r="AK824" s="128"/>
      <c r="AL824" s="128"/>
    </row>
    <row r="825" spans="1:38" s="127" customFormat="1">
      <c r="A825" s="256"/>
      <c r="B825" s="805"/>
      <c r="C825" s="805"/>
      <c r="D825" s="805"/>
      <c r="E825" s="805"/>
      <c r="F825" s="332"/>
      <c r="G825" s="332"/>
      <c r="H825" s="648"/>
      <c r="I825" s="824"/>
      <c r="J825" s="824"/>
      <c r="K825" s="649"/>
      <c r="L825" s="256"/>
      <c r="AK825" s="128"/>
      <c r="AL825" s="128"/>
    </row>
    <row r="826" spans="1:38" s="127" customFormat="1">
      <c r="A826" s="256"/>
      <c r="B826" s="805"/>
      <c r="C826" s="805"/>
      <c r="D826" s="805"/>
      <c r="E826" s="805"/>
      <c r="F826" s="332"/>
      <c r="G826" s="332"/>
      <c r="H826" s="648"/>
      <c r="I826" s="824"/>
      <c r="J826" s="824"/>
      <c r="K826" s="649"/>
      <c r="L826" s="256"/>
      <c r="AK826" s="128"/>
      <c r="AL826" s="128"/>
    </row>
    <row r="827" spans="1:38" s="127" customFormat="1">
      <c r="A827" s="256"/>
      <c r="B827" s="805"/>
      <c r="C827" s="805"/>
      <c r="D827" s="805"/>
      <c r="E827" s="805"/>
      <c r="F827" s="332"/>
      <c r="G827" s="332"/>
      <c r="H827" s="648"/>
      <c r="I827" s="824"/>
      <c r="J827" s="824"/>
      <c r="K827" s="649"/>
      <c r="L827" s="256"/>
      <c r="AK827" s="128"/>
      <c r="AL827" s="128"/>
    </row>
    <row r="828" spans="1:38" s="127" customFormat="1">
      <c r="A828" s="256"/>
      <c r="B828" s="805"/>
      <c r="C828" s="805"/>
      <c r="D828" s="805"/>
      <c r="E828" s="805"/>
      <c r="F828" s="332"/>
      <c r="G828" s="332"/>
      <c r="H828" s="648"/>
      <c r="I828" s="824"/>
      <c r="J828" s="824"/>
      <c r="K828" s="649"/>
      <c r="L828" s="256"/>
      <c r="AK828" s="128"/>
      <c r="AL828" s="128"/>
    </row>
    <row r="829" spans="1:38" s="127" customFormat="1">
      <c r="A829" s="256"/>
      <c r="B829" s="805"/>
      <c r="C829" s="805"/>
      <c r="D829" s="805"/>
      <c r="E829" s="805"/>
      <c r="F829" s="332"/>
      <c r="G829" s="332"/>
      <c r="H829" s="648"/>
      <c r="I829" s="824"/>
      <c r="J829" s="824"/>
      <c r="K829" s="649"/>
      <c r="L829" s="256"/>
      <c r="AK829" s="128"/>
      <c r="AL829" s="128"/>
    </row>
    <row r="830" spans="1:38" s="127" customFormat="1">
      <c r="A830" s="256"/>
      <c r="B830" s="805"/>
      <c r="C830" s="805"/>
      <c r="D830" s="805"/>
      <c r="E830" s="805"/>
      <c r="F830" s="332"/>
      <c r="G830" s="332"/>
      <c r="H830" s="648"/>
      <c r="I830" s="824"/>
      <c r="J830" s="824"/>
      <c r="K830" s="649"/>
      <c r="L830" s="256"/>
      <c r="AK830" s="128"/>
      <c r="AL830" s="128"/>
    </row>
    <row r="831" spans="1:38" s="127" customFormat="1">
      <c r="A831" s="256"/>
      <c r="B831" s="805"/>
      <c r="C831" s="805"/>
      <c r="D831" s="805"/>
      <c r="E831" s="805"/>
      <c r="F831" s="332"/>
      <c r="G831" s="332"/>
      <c r="H831" s="648"/>
      <c r="I831" s="824"/>
      <c r="J831" s="824"/>
      <c r="K831" s="649"/>
      <c r="L831" s="256"/>
      <c r="AK831" s="128"/>
      <c r="AL831" s="128"/>
    </row>
    <row r="832" spans="1:38" s="127" customFormat="1">
      <c r="A832" s="256"/>
      <c r="B832" s="805"/>
      <c r="C832" s="805"/>
      <c r="D832" s="805"/>
      <c r="E832" s="805"/>
      <c r="F832" s="332"/>
      <c r="G832" s="332"/>
      <c r="H832" s="648"/>
      <c r="I832" s="824"/>
      <c r="J832" s="824"/>
      <c r="K832" s="649"/>
      <c r="L832" s="256"/>
      <c r="AK832" s="128"/>
      <c r="AL832" s="128"/>
    </row>
    <row r="833" spans="1:38" s="127" customFormat="1">
      <c r="A833" s="256"/>
      <c r="B833" s="805"/>
      <c r="C833" s="805"/>
      <c r="D833" s="805"/>
      <c r="E833" s="805"/>
      <c r="F833" s="332"/>
      <c r="G833" s="332"/>
      <c r="H833" s="648"/>
      <c r="I833" s="824"/>
      <c r="J833" s="824"/>
      <c r="K833" s="649"/>
      <c r="L833" s="256"/>
      <c r="AK833" s="128"/>
      <c r="AL833" s="128"/>
    </row>
    <row r="834" spans="1:38" s="127" customFormat="1">
      <c r="A834" s="256"/>
      <c r="B834" s="805"/>
      <c r="C834" s="805"/>
      <c r="D834" s="805"/>
      <c r="E834" s="805"/>
      <c r="F834" s="332"/>
      <c r="G834" s="332"/>
      <c r="H834" s="648"/>
      <c r="I834" s="824"/>
      <c r="J834" s="824"/>
      <c r="K834" s="649"/>
      <c r="L834" s="256"/>
      <c r="AK834" s="128"/>
      <c r="AL834" s="128"/>
    </row>
    <row r="835" spans="1:38" s="127" customFormat="1">
      <c r="A835" s="256"/>
      <c r="B835" s="805"/>
      <c r="C835" s="805"/>
      <c r="D835" s="805"/>
      <c r="E835" s="805"/>
      <c r="F835" s="332"/>
      <c r="G835" s="332"/>
      <c r="H835" s="648"/>
      <c r="I835" s="824"/>
      <c r="J835" s="824"/>
      <c r="K835" s="649"/>
      <c r="L835" s="256"/>
      <c r="AK835" s="128"/>
      <c r="AL835" s="128"/>
    </row>
    <row r="836" spans="1:38" s="127" customFormat="1">
      <c r="A836" s="256"/>
      <c r="B836" s="805"/>
      <c r="C836" s="805"/>
      <c r="D836" s="805"/>
      <c r="E836" s="805"/>
      <c r="F836" s="332"/>
      <c r="G836" s="332"/>
      <c r="H836" s="648"/>
      <c r="I836" s="824"/>
      <c r="J836" s="824"/>
      <c r="K836" s="649"/>
      <c r="L836" s="256"/>
      <c r="AK836" s="128"/>
      <c r="AL836" s="128"/>
    </row>
    <row r="837" spans="1:38" s="127" customFormat="1">
      <c r="A837" s="256"/>
      <c r="B837" s="805"/>
      <c r="C837" s="805"/>
      <c r="D837" s="805"/>
      <c r="E837" s="805"/>
      <c r="F837" s="332"/>
      <c r="G837" s="332"/>
      <c r="H837" s="648"/>
      <c r="I837" s="824"/>
      <c r="J837" s="824"/>
      <c r="K837" s="649"/>
      <c r="L837" s="256"/>
      <c r="AK837" s="128"/>
      <c r="AL837" s="128"/>
    </row>
    <row r="838" spans="1:38" s="127" customFormat="1">
      <c r="A838" s="256"/>
      <c r="B838" s="805"/>
      <c r="C838" s="805"/>
      <c r="D838" s="805"/>
      <c r="E838" s="805"/>
      <c r="F838" s="332"/>
      <c r="G838" s="332"/>
      <c r="H838" s="648"/>
      <c r="I838" s="824"/>
      <c r="J838" s="824"/>
      <c r="K838" s="649"/>
      <c r="L838" s="256"/>
      <c r="AK838" s="128"/>
      <c r="AL838" s="128"/>
    </row>
    <row r="839" spans="1:38" s="127" customFormat="1">
      <c r="A839" s="256"/>
      <c r="B839" s="805"/>
      <c r="C839" s="805"/>
      <c r="D839" s="805"/>
      <c r="E839" s="805"/>
      <c r="F839" s="332"/>
      <c r="G839" s="332"/>
      <c r="H839" s="648"/>
      <c r="I839" s="824"/>
      <c r="J839" s="824"/>
      <c r="K839" s="649"/>
      <c r="L839" s="256"/>
      <c r="AK839" s="128"/>
      <c r="AL839" s="128"/>
    </row>
    <row r="840" spans="1:38" s="127" customFormat="1">
      <c r="A840" s="256"/>
      <c r="B840" s="805"/>
      <c r="C840" s="805"/>
      <c r="D840" s="805"/>
      <c r="E840" s="805"/>
      <c r="F840" s="332"/>
      <c r="G840" s="332"/>
      <c r="H840" s="648"/>
      <c r="I840" s="824"/>
      <c r="J840" s="824"/>
      <c r="K840" s="649"/>
      <c r="L840" s="256"/>
      <c r="AK840" s="128"/>
      <c r="AL840" s="128"/>
    </row>
    <row r="841" spans="1:38" s="127" customFormat="1">
      <c r="A841" s="256"/>
      <c r="B841" s="805"/>
      <c r="C841" s="805"/>
      <c r="D841" s="805"/>
      <c r="E841" s="805"/>
      <c r="F841" s="332"/>
      <c r="G841" s="332"/>
      <c r="H841" s="648"/>
      <c r="I841" s="824"/>
      <c r="J841" s="824"/>
      <c r="K841" s="649"/>
      <c r="L841" s="256"/>
      <c r="AK841" s="128"/>
      <c r="AL841" s="128"/>
    </row>
    <row r="842" spans="1:38" s="127" customFormat="1">
      <c r="A842" s="256"/>
      <c r="B842" s="805"/>
      <c r="C842" s="805"/>
      <c r="D842" s="805"/>
      <c r="E842" s="805"/>
      <c r="F842" s="332"/>
      <c r="G842" s="332"/>
      <c r="H842" s="648"/>
      <c r="I842" s="824"/>
      <c r="J842" s="824"/>
      <c r="K842" s="649"/>
      <c r="L842" s="256"/>
      <c r="AK842" s="128"/>
      <c r="AL842" s="128"/>
    </row>
    <row r="843" spans="1:38" s="127" customFormat="1">
      <c r="A843" s="256"/>
      <c r="B843" s="805"/>
      <c r="C843" s="805"/>
      <c r="D843" s="805"/>
      <c r="E843" s="805"/>
      <c r="F843" s="332"/>
      <c r="G843" s="332"/>
      <c r="H843" s="648"/>
      <c r="I843" s="824"/>
      <c r="J843" s="824"/>
      <c r="K843" s="649"/>
      <c r="L843" s="256"/>
      <c r="AK843" s="128"/>
      <c r="AL843" s="128"/>
    </row>
    <row r="844" spans="1:38" s="127" customFormat="1">
      <c r="A844" s="256"/>
      <c r="B844" s="805"/>
      <c r="C844" s="805"/>
      <c r="D844" s="805"/>
      <c r="E844" s="805"/>
      <c r="F844" s="332"/>
      <c r="G844" s="332"/>
      <c r="H844" s="648"/>
      <c r="I844" s="824"/>
      <c r="J844" s="824"/>
      <c r="K844" s="649"/>
      <c r="L844" s="256"/>
      <c r="AK844" s="128"/>
      <c r="AL844" s="128"/>
    </row>
    <row r="845" spans="1:38" s="127" customFormat="1">
      <c r="A845" s="256"/>
      <c r="B845" s="805"/>
      <c r="C845" s="805"/>
      <c r="D845" s="805"/>
      <c r="E845" s="805"/>
      <c r="F845" s="332"/>
      <c r="G845" s="332"/>
      <c r="H845" s="648"/>
      <c r="I845" s="824"/>
      <c r="J845" s="824"/>
      <c r="K845" s="649"/>
      <c r="L845" s="256"/>
      <c r="AK845" s="128"/>
      <c r="AL845" s="128"/>
    </row>
    <row r="846" spans="1:38" s="127" customFormat="1">
      <c r="A846" s="256"/>
      <c r="B846" s="805"/>
      <c r="C846" s="805"/>
      <c r="D846" s="805"/>
      <c r="E846" s="805"/>
      <c r="F846" s="332"/>
      <c r="G846" s="332"/>
      <c r="H846" s="648"/>
      <c r="I846" s="824"/>
      <c r="J846" s="824"/>
      <c r="K846" s="649"/>
      <c r="L846" s="256"/>
      <c r="AK846" s="128"/>
      <c r="AL846" s="128"/>
    </row>
    <row r="847" spans="1:38" s="127" customFormat="1">
      <c r="A847" s="256"/>
      <c r="B847" s="805"/>
      <c r="C847" s="805"/>
      <c r="D847" s="805"/>
      <c r="E847" s="805"/>
      <c r="F847" s="332"/>
      <c r="G847" s="332"/>
      <c r="H847" s="648"/>
      <c r="I847" s="824"/>
      <c r="J847" s="824"/>
      <c r="K847" s="649"/>
      <c r="L847" s="256"/>
      <c r="AK847" s="128"/>
      <c r="AL847" s="128"/>
    </row>
    <row r="848" spans="1:38" s="127" customFormat="1">
      <c r="A848" s="256"/>
      <c r="B848" s="805"/>
      <c r="C848" s="805"/>
      <c r="D848" s="805"/>
      <c r="E848" s="805"/>
      <c r="F848" s="332"/>
      <c r="G848" s="332"/>
      <c r="H848" s="648"/>
      <c r="I848" s="824"/>
      <c r="J848" s="824"/>
      <c r="K848" s="649"/>
      <c r="L848" s="256"/>
      <c r="AK848" s="128"/>
      <c r="AL848" s="128"/>
    </row>
    <row r="849" spans="1:38" s="127" customFormat="1">
      <c r="A849" s="256"/>
      <c r="B849" s="805"/>
      <c r="C849" s="805"/>
      <c r="D849" s="805"/>
      <c r="E849" s="805"/>
      <c r="F849" s="332"/>
      <c r="G849" s="332"/>
      <c r="H849" s="648"/>
      <c r="I849" s="824"/>
      <c r="J849" s="824"/>
      <c r="K849" s="649"/>
      <c r="L849" s="256"/>
      <c r="AK849" s="128"/>
      <c r="AL849" s="128"/>
    </row>
    <row r="850" spans="1:38" s="127" customFormat="1">
      <c r="A850" s="256"/>
      <c r="B850" s="805"/>
      <c r="C850" s="805"/>
      <c r="D850" s="805"/>
      <c r="E850" s="805"/>
      <c r="F850" s="332"/>
      <c r="G850" s="332"/>
      <c r="H850" s="648"/>
      <c r="I850" s="824"/>
      <c r="J850" s="824"/>
      <c r="K850" s="649"/>
      <c r="L850" s="256"/>
      <c r="AK850" s="128"/>
      <c r="AL850" s="128"/>
    </row>
    <row r="851" spans="1:38" s="127" customFormat="1">
      <c r="A851" s="256"/>
      <c r="B851" s="805"/>
      <c r="C851" s="805"/>
      <c r="D851" s="805"/>
      <c r="E851" s="805"/>
      <c r="F851" s="332"/>
      <c r="G851" s="332"/>
      <c r="H851" s="648"/>
      <c r="I851" s="824"/>
      <c r="J851" s="824"/>
      <c r="K851" s="649"/>
      <c r="L851" s="256"/>
      <c r="AK851" s="128"/>
      <c r="AL851" s="128"/>
    </row>
    <row r="852" spans="1:38" s="127" customFormat="1">
      <c r="A852" s="256"/>
      <c r="B852" s="805"/>
      <c r="C852" s="805"/>
      <c r="D852" s="805"/>
      <c r="E852" s="805"/>
      <c r="F852" s="332"/>
      <c r="G852" s="332"/>
      <c r="H852" s="648"/>
      <c r="I852" s="824"/>
      <c r="J852" s="824"/>
      <c r="K852" s="649"/>
      <c r="L852" s="256"/>
      <c r="AK852" s="128"/>
      <c r="AL852" s="128"/>
    </row>
    <row r="853" spans="1:38" s="127" customFormat="1">
      <c r="A853" s="256"/>
      <c r="B853" s="805"/>
      <c r="C853" s="805"/>
      <c r="D853" s="805"/>
      <c r="E853" s="805"/>
      <c r="F853" s="332"/>
      <c r="G853" s="332"/>
      <c r="H853" s="648"/>
      <c r="I853" s="824"/>
      <c r="J853" s="824"/>
      <c r="K853" s="649"/>
      <c r="L853" s="256"/>
      <c r="AK853" s="128"/>
      <c r="AL853" s="128"/>
    </row>
    <row r="854" spans="1:38" s="127" customFormat="1">
      <c r="A854" s="256"/>
      <c r="B854" s="805"/>
      <c r="C854" s="805"/>
      <c r="D854" s="805"/>
      <c r="E854" s="805"/>
      <c r="F854" s="332"/>
      <c r="G854" s="332"/>
      <c r="H854" s="648"/>
      <c r="I854" s="824"/>
      <c r="J854" s="824"/>
      <c r="K854" s="649"/>
      <c r="L854" s="256"/>
      <c r="AK854" s="128"/>
      <c r="AL854" s="128"/>
    </row>
    <row r="855" spans="1:38" s="127" customFormat="1">
      <c r="A855" s="256"/>
      <c r="B855" s="805"/>
      <c r="C855" s="805"/>
      <c r="D855" s="805"/>
      <c r="E855" s="805"/>
      <c r="F855" s="332"/>
      <c r="G855" s="332"/>
      <c r="H855" s="648"/>
      <c r="I855" s="824"/>
      <c r="J855" s="824"/>
      <c r="K855" s="649"/>
      <c r="L855" s="256"/>
      <c r="AK855" s="128"/>
      <c r="AL855" s="128"/>
    </row>
    <row r="856" spans="1:38" s="127" customFormat="1">
      <c r="A856" s="256"/>
      <c r="B856" s="805"/>
      <c r="C856" s="805"/>
      <c r="D856" s="805"/>
      <c r="E856" s="805"/>
      <c r="F856" s="332"/>
      <c r="G856" s="332"/>
      <c r="H856" s="648"/>
      <c r="I856" s="824"/>
      <c r="J856" s="824"/>
      <c r="K856" s="649"/>
      <c r="L856" s="256"/>
      <c r="AK856" s="128"/>
      <c r="AL856" s="128"/>
    </row>
    <row r="857" spans="1:38" s="127" customFormat="1">
      <c r="A857" s="256"/>
      <c r="B857" s="805"/>
      <c r="C857" s="805"/>
      <c r="D857" s="805"/>
      <c r="E857" s="805"/>
      <c r="F857" s="332"/>
      <c r="G857" s="332"/>
      <c r="H857" s="648"/>
      <c r="I857" s="824"/>
      <c r="J857" s="824"/>
      <c r="K857" s="649"/>
      <c r="L857" s="256"/>
      <c r="AK857" s="128"/>
      <c r="AL857" s="128"/>
    </row>
    <row r="858" spans="1:38" s="127" customFormat="1">
      <c r="A858" s="256"/>
      <c r="B858" s="805"/>
      <c r="C858" s="805"/>
      <c r="D858" s="805"/>
      <c r="E858" s="805"/>
      <c r="F858" s="332"/>
      <c r="G858" s="332"/>
      <c r="H858" s="648"/>
      <c r="I858" s="824"/>
      <c r="J858" s="824"/>
      <c r="K858" s="649"/>
      <c r="L858" s="256"/>
      <c r="AK858" s="128"/>
      <c r="AL858" s="128"/>
    </row>
    <row r="859" spans="1:38" s="127" customFormat="1">
      <c r="A859" s="256"/>
      <c r="B859" s="805"/>
      <c r="C859" s="805"/>
      <c r="D859" s="805"/>
      <c r="E859" s="805"/>
      <c r="F859" s="332"/>
      <c r="G859" s="332"/>
      <c r="H859" s="648"/>
      <c r="I859" s="824"/>
      <c r="J859" s="824"/>
      <c r="K859" s="649"/>
      <c r="L859" s="256"/>
      <c r="AK859" s="128"/>
      <c r="AL859" s="128"/>
    </row>
    <row r="860" spans="1:38" s="127" customFormat="1">
      <c r="A860" s="256"/>
      <c r="B860" s="805"/>
      <c r="C860" s="805"/>
      <c r="D860" s="805"/>
      <c r="E860" s="805"/>
      <c r="F860" s="332"/>
      <c r="G860" s="332"/>
      <c r="H860" s="648"/>
      <c r="I860" s="824"/>
      <c r="J860" s="824"/>
      <c r="K860" s="649"/>
      <c r="L860" s="256"/>
      <c r="AK860" s="128"/>
      <c r="AL860" s="128"/>
    </row>
    <row r="861" spans="1:38" s="127" customFormat="1">
      <c r="A861" s="256"/>
      <c r="B861" s="805"/>
      <c r="C861" s="805"/>
      <c r="D861" s="805"/>
      <c r="E861" s="805"/>
      <c r="F861" s="332"/>
      <c r="G861" s="332"/>
      <c r="H861" s="648"/>
      <c r="I861" s="824"/>
      <c r="J861" s="824"/>
      <c r="K861" s="649"/>
      <c r="L861" s="256"/>
      <c r="AK861" s="128"/>
      <c r="AL861" s="128"/>
    </row>
    <row r="862" spans="1:38" s="127" customFormat="1">
      <c r="A862" s="256"/>
      <c r="B862" s="805"/>
      <c r="C862" s="805"/>
      <c r="D862" s="805"/>
      <c r="E862" s="805"/>
      <c r="F862" s="332"/>
      <c r="G862" s="332"/>
      <c r="H862" s="648"/>
      <c r="I862" s="824"/>
      <c r="J862" s="824"/>
      <c r="K862" s="649"/>
      <c r="L862" s="256"/>
      <c r="AK862" s="128"/>
      <c r="AL862" s="128"/>
    </row>
    <row r="863" spans="1:38" s="127" customFormat="1">
      <c r="A863" s="256"/>
      <c r="B863" s="805"/>
      <c r="C863" s="805"/>
      <c r="D863" s="805"/>
      <c r="E863" s="805"/>
      <c r="F863" s="332"/>
      <c r="G863" s="332"/>
      <c r="H863" s="648"/>
      <c r="I863" s="824"/>
      <c r="J863" s="824"/>
      <c r="K863" s="649"/>
      <c r="L863" s="256"/>
      <c r="AK863" s="128"/>
      <c r="AL863" s="128"/>
    </row>
    <row r="864" spans="1:38" s="127" customFormat="1">
      <c r="A864" s="256"/>
      <c r="B864" s="805"/>
      <c r="C864" s="805"/>
      <c r="D864" s="805"/>
      <c r="E864" s="805"/>
      <c r="F864" s="332"/>
      <c r="G864" s="332"/>
      <c r="H864" s="648"/>
      <c r="I864" s="824"/>
      <c r="J864" s="824"/>
      <c r="K864" s="649"/>
      <c r="L864" s="256"/>
      <c r="AK864" s="128"/>
      <c r="AL864" s="128"/>
    </row>
    <row r="865" spans="1:38" s="127" customFormat="1">
      <c r="A865" s="256"/>
      <c r="B865" s="805"/>
      <c r="C865" s="805"/>
      <c r="D865" s="805"/>
      <c r="E865" s="805"/>
      <c r="F865" s="332"/>
      <c r="G865" s="332"/>
      <c r="H865" s="648"/>
      <c r="I865" s="824"/>
      <c r="J865" s="824"/>
      <c r="K865" s="649"/>
      <c r="L865" s="256"/>
      <c r="AK865" s="128"/>
      <c r="AL865" s="128"/>
    </row>
    <row r="866" spans="1:38" s="127" customFormat="1">
      <c r="A866" s="256"/>
      <c r="B866" s="805"/>
      <c r="C866" s="805"/>
      <c r="D866" s="805"/>
      <c r="E866" s="805"/>
      <c r="F866" s="332"/>
      <c r="G866" s="332"/>
      <c r="H866" s="648"/>
      <c r="I866" s="824"/>
      <c r="J866" s="824"/>
      <c r="K866" s="649"/>
      <c r="L866" s="256"/>
      <c r="AK866" s="128"/>
      <c r="AL866" s="128"/>
    </row>
    <row r="867" spans="1:38" s="127" customFormat="1">
      <c r="A867" s="256"/>
      <c r="B867" s="805"/>
      <c r="C867" s="805"/>
      <c r="D867" s="805"/>
      <c r="E867" s="805"/>
      <c r="F867" s="332"/>
      <c r="G867" s="332"/>
      <c r="H867" s="648"/>
      <c r="I867" s="824"/>
      <c r="J867" s="824"/>
      <c r="K867" s="649"/>
      <c r="L867" s="256"/>
      <c r="AK867" s="128"/>
      <c r="AL867" s="128"/>
    </row>
    <row r="868" spans="1:38" s="127" customFormat="1">
      <c r="A868" s="256"/>
      <c r="B868" s="805"/>
      <c r="C868" s="805"/>
      <c r="D868" s="805"/>
      <c r="E868" s="805"/>
      <c r="F868" s="332"/>
      <c r="G868" s="332"/>
      <c r="H868" s="648"/>
      <c r="I868" s="824"/>
      <c r="J868" s="824"/>
      <c r="K868" s="649"/>
      <c r="L868" s="256"/>
      <c r="AK868" s="128"/>
      <c r="AL868" s="128"/>
    </row>
    <row r="869" spans="1:38" s="127" customFormat="1">
      <c r="A869" s="256"/>
      <c r="B869" s="805"/>
      <c r="C869" s="805"/>
      <c r="D869" s="805"/>
      <c r="E869" s="805"/>
      <c r="F869" s="332"/>
      <c r="G869" s="332"/>
      <c r="H869" s="648"/>
      <c r="I869" s="824"/>
      <c r="J869" s="824"/>
      <c r="K869" s="649"/>
      <c r="L869" s="256"/>
      <c r="AK869" s="128"/>
      <c r="AL869" s="128"/>
    </row>
    <row r="870" spans="1:38" s="127" customFormat="1">
      <c r="A870" s="256"/>
      <c r="B870" s="805"/>
      <c r="C870" s="805"/>
      <c r="D870" s="805"/>
      <c r="E870" s="805"/>
      <c r="F870" s="332"/>
      <c r="G870" s="332"/>
      <c r="H870" s="648"/>
      <c r="I870" s="824"/>
      <c r="J870" s="824"/>
      <c r="K870" s="649"/>
      <c r="L870" s="256"/>
      <c r="AK870" s="128"/>
      <c r="AL870" s="128"/>
    </row>
    <row r="871" spans="1:38" s="127" customFormat="1">
      <c r="A871" s="256"/>
      <c r="B871" s="805"/>
      <c r="C871" s="805"/>
      <c r="D871" s="805"/>
      <c r="E871" s="805"/>
      <c r="F871" s="332"/>
      <c r="G871" s="332"/>
      <c r="H871" s="648"/>
      <c r="I871" s="824"/>
      <c r="J871" s="824"/>
      <c r="K871" s="649"/>
      <c r="L871" s="256"/>
      <c r="AK871" s="128"/>
      <c r="AL871" s="128"/>
    </row>
    <row r="872" spans="1:38" s="127" customFormat="1">
      <c r="A872" s="256"/>
      <c r="B872" s="805"/>
      <c r="C872" s="805"/>
      <c r="D872" s="805"/>
      <c r="E872" s="805"/>
      <c r="F872" s="332"/>
      <c r="G872" s="332"/>
      <c r="H872" s="648"/>
      <c r="I872" s="824"/>
      <c r="J872" s="824"/>
      <c r="K872" s="649"/>
      <c r="L872" s="256"/>
      <c r="AK872" s="128"/>
      <c r="AL872" s="128"/>
    </row>
    <row r="873" spans="1:38" s="127" customFormat="1">
      <c r="A873" s="256"/>
      <c r="B873" s="805"/>
      <c r="C873" s="805"/>
      <c r="D873" s="805"/>
      <c r="E873" s="805"/>
      <c r="F873" s="332"/>
      <c r="G873" s="332"/>
      <c r="H873" s="648"/>
      <c r="I873" s="824"/>
      <c r="J873" s="824"/>
      <c r="K873" s="649"/>
      <c r="L873" s="256"/>
      <c r="AK873" s="128"/>
      <c r="AL873" s="128"/>
    </row>
    <row r="874" spans="1:38" s="127" customFormat="1">
      <c r="A874" s="256"/>
      <c r="B874" s="805"/>
      <c r="C874" s="805"/>
      <c r="D874" s="805"/>
      <c r="E874" s="805"/>
      <c r="F874" s="332"/>
      <c r="G874" s="332"/>
      <c r="H874" s="648"/>
      <c r="I874" s="824"/>
      <c r="J874" s="824"/>
      <c r="K874" s="649"/>
      <c r="L874" s="256"/>
      <c r="AK874" s="128"/>
      <c r="AL874" s="128"/>
    </row>
    <row r="875" spans="1:38" s="127" customFormat="1">
      <c r="A875" s="256"/>
      <c r="B875" s="805"/>
      <c r="C875" s="805"/>
      <c r="D875" s="805"/>
      <c r="E875" s="805"/>
      <c r="F875" s="332"/>
      <c r="G875" s="332"/>
      <c r="H875" s="648"/>
      <c r="I875" s="824"/>
      <c r="J875" s="824"/>
      <c r="K875" s="649"/>
      <c r="L875" s="256"/>
      <c r="AK875" s="128"/>
      <c r="AL875" s="128"/>
    </row>
    <row r="876" spans="1:38" s="127" customFormat="1">
      <c r="A876" s="256"/>
      <c r="B876" s="805"/>
      <c r="C876" s="805"/>
      <c r="D876" s="805"/>
      <c r="E876" s="805"/>
      <c r="F876" s="332"/>
      <c r="G876" s="332"/>
      <c r="H876" s="648"/>
      <c r="I876" s="824"/>
      <c r="J876" s="824"/>
      <c r="K876" s="649"/>
      <c r="L876" s="256"/>
      <c r="AK876" s="128"/>
      <c r="AL876" s="128"/>
    </row>
    <row r="877" spans="1:38" s="127" customFormat="1">
      <c r="A877" s="256"/>
      <c r="B877" s="805"/>
      <c r="C877" s="805"/>
      <c r="D877" s="805"/>
      <c r="E877" s="805"/>
      <c r="F877" s="332"/>
      <c r="G877" s="332"/>
      <c r="H877" s="648"/>
      <c r="I877" s="824"/>
      <c r="J877" s="824"/>
      <c r="K877" s="649"/>
      <c r="L877" s="256"/>
      <c r="AK877" s="128"/>
      <c r="AL877" s="128"/>
    </row>
    <row r="878" spans="1:38" s="127" customFormat="1">
      <c r="A878" s="256"/>
      <c r="B878" s="805"/>
      <c r="C878" s="805"/>
      <c r="D878" s="805"/>
      <c r="E878" s="805"/>
      <c r="F878" s="332"/>
      <c r="G878" s="332"/>
      <c r="H878" s="648"/>
      <c r="I878" s="824"/>
      <c r="J878" s="824"/>
      <c r="K878" s="649"/>
      <c r="L878" s="256"/>
      <c r="AK878" s="128"/>
      <c r="AL878" s="128"/>
    </row>
    <row r="879" spans="1:38" s="127" customFormat="1">
      <c r="A879" s="256"/>
      <c r="B879" s="805"/>
      <c r="C879" s="805"/>
      <c r="D879" s="805"/>
      <c r="E879" s="805"/>
      <c r="F879" s="332"/>
      <c r="G879" s="332"/>
      <c r="H879" s="648"/>
      <c r="I879" s="824"/>
      <c r="J879" s="824"/>
      <c r="K879" s="649"/>
      <c r="L879" s="256"/>
      <c r="AK879" s="128"/>
      <c r="AL879" s="128"/>
    </row>
    <row r="880" spans="1:38" s="127" customFormat="1">
      <c r="A880" s="256"/>
      <c r="B880" s="805"/>
      <c r="C880" s="805"/>
      <c r="D880" s="805"/>
      <c r="E880" s="805"/>
      <c r="F880" s="332"/>
      <c r="G880" s="332"/>
      <c r="H880" s="648"/>
      <c r="I880" s="824"/>
      <c r="J880" s="824"/>
      <c r="K880" s="649"/>
      <c r="L880" s="256"/>
      <c r="AK880" s="128"/>
      <c r="AL880" s="128"/>
    </row>
    <row r="881" spans="1:38" s="127" customFormat="1">
      <c r="A881" s="256"/>
      <c r="B881" s="805"/>
      <c r="C881" s="805"/>
      <c r="D881" s="805"/>
      <c r="E881" s="805"/>
      <c r="F881" s="332"/>
      <c r="G881" s="332"/>
      <c r="H881" s="648"/>
      <c r="I881" s="824"/>
      <c r="J881" s="824"/>
      <c r="K881" s="649"/>
      <c r="L881" s="256"/>
      <c r="AK881" s="128"/>
      <c r="AL881" s="128"/>
    </row>
    <row r="882" spans="1:38" s="127" customFormat="1">
      <c r="A882" s="256"/>
      <c r="B882" s="805"/>
      <c r="C882" s="805"/>
      <c r="D882" s="805"/>
      <c r="E882" s="805"/>
      <c r="F882" s="332"/>
      <c r="G882" s="332"/>
      <c r="H882" s="648"/>
      <c r="I882" s="824"/>
      <c r="J882" s="824"/>
      <c r="K882" s="649"/>
      <c r="L882" s="256"/>
      <c r="AK882" s="128"/>
      <c r="AL882" s="128"/>
    </row>
    <row r="883" spans="1:38" s="127" customFormat="1">
      <c r="A883" s="256"/>
      <c r="B883" s="805"/>
      <c r="C883" s="805"/>
      <c r="D883" s="805"/>
      <c r="E883" s="805"/>
      <c r="F883" s="332"/>
      <c r="G883" s="332"/>
      <c r="H883" s="648"/>
      <c r="I883" s="824"/>
      <c r="J883" s="824"/>
      <c r="K883" s="649"/>
      <c r="L883" s="256"/>
      <c r="AK883" s="128"/>
      <c r="AL883" s="128"/>
    </row>
    <row r="884" spans="1:38" s="127" customFormat="1">
      <c r="A884" s="256"/>
      <c r="B884" s="805"/>
      <c r="C884" s="805"/>
      <c r="D884" s="805"/>
      <c r="E884" s="805"/>
      <c r="F884" s="332"/>
      <c r="G884" s="332"/>
      <c r="H884" s="648"/>
      <c r="I884" s="824"/>
      <c r="J884" s="824"/>
      <c r="K884" s="649"/>
      <c r="L884" s="256"/>
      <c r="AK884" s="128"/>
      <c r="AL884" s="128"/>
    </row>
    <row r="885" spans="1:38" s="127" customFormat="1">
      <c r="A885" s="256"/>
      <c r="B885" s="805"/>
      <c r="C885" s="805"/>
      <c r="D885" s="805"/>
      <c r="E885" s="805"/>
      <c r="F885" s="332"/>
      <c r="G885" s="332"/>
      <c r="H885" s="648"/>
      <c r="I885" s="824"/>
      <c r="J885" s="824"/>
      <c r="K885" s="649"/>
      <c r="L885" s="256"/>
      <c r="AK885" s="128"/>
      <c r="AL885" s="128"/>
    </row>
    <row r="886" spans="1:38" s="127" customFormat="1">
      <c r="A886" s="256"/>
      <c r="B886" s="805"/>
      <c r="C886" s="805"/>
      <c r="D886" s="805"/>
      <c r="E886" s="805"/>
      <c r="F886" s="332"/>
      <c r="G886" s="332"/>
      <c r="H886" s="648"/>
      <c r="I886" s="824"/>
      <c r="J886" s="824"/>
      <c r="K886" s="649"/>
      <c r="L886" s="256"/>
      <c r="AK886" s="128"/>
      <c r="AL886" s="128"/>
    </row>
    <row r="887" spans="1:38" s="127" customFormat="1">
      <c r="A887" s="256"/>
      <c r="B887" s="805"/>
      <c r="C887" s="805"/>
      <c r="D887" s="805"/>
      <c r="E887" s="805"/>
      <c r="F887" s="332"/>
      <c r="G887" s="332"/>
      <c r="H887" s="648"/>
      <c r="I887" s="824"/>
      <c r="J887" s="824"/>
      <c r="K887" s="649"/>
      <c r="L887" s="256"/>
      <c r="AK887" s="128"/>
      <c r="AL887" s="128"/>
    </row>
    <row r="888" spans="1:38" s="127" customFormat="1">
      <c r="A888" s="256"/>
      <c r="B888" s="805"/>
      <c r="C888" s="805"/>
      <c r="D888" s="805"/>
      <c r="E888" s="805"/>
      <c r="F888" s="332"/>
      <c r="G888" s="332"/>
      <c r="H888" s="648"/>
      <c r="I888" s="824"/>
      <c r="J888" s="824"/>
      <c r="K888" s="649"/>
      <c r="L888" s="256"/>
      <c r="AK888" s="128"/>
      <c r="AL888" s="128"/>
    </row>
    <row r="889" spans="1:38" s="127" customFormat="1">
      <c r="A889" s="256"/>
      <c r="B889" s="805"/>
      <c r="C889" s="805"/>
      <c r="D889" s="805"/>
      <c r="E889" s="805"/>
      <c r="F889" s="332"/>
      <c r="G889" s="332"/>
      <c r="H889" s="648"/>
      <c r="I889" s="824"/>
      <c r="J889" s="824"/>
      <c r="K889" s="649"/>
      <c r="L889" s="256"/>
      <c r="AK889" s="128"/>
      <c r="AL889" s="128"/>
    </row>
    <row r="890" spans="1:38" s="127" customFormat="1">
      <c r="A890" s="256"/>
      <c r="B890" s="805"/>
      <c r="C890" s="805"/>
      <c r="D890" s="805"/>
      <c r="E890" s="805"/>
      <c r="F890" s="332"/>
      <c r="G890" s="332"/>
      <c r="H890" s="648"/>
      <c r="I890" s="824"/>
      <c r="J890" s="824"/>
      <c r="K890" s="649"/>
      <c r="L890" s="256"/>
      <c r="AK890" s="128"/>
      <c r="AL890" s="128"/>
    </row>
    <row r="891" spans="1:38" s="127" customFormat="1">
      <c r="A891" s="256"/>
      <c r="B891" s="805"/>
      <c r="C891" s="805"/>
      <c r="D891" s="805"/>
      <c r="E891" s="805"/>
      <c r="F891" s="332"/>
      <c r="G891" s="332"/>
      <c r="H891" s="648"/>
      <c r="I891" s="824"/>
      <c r="J891" s="824"/>
      <c r="K891" s="649"/>
      <c r="L891" s="256"/>
      <c r="AK891" s="128"/>
      <c r="AL891" s="128"/>
    </row>
    <row r="892" spans="1:38" s="127" customFormat="1">
      <c r="A892" s="256"/>
      <c r="B892" s="805"/>
      <c r="C892" s="805"/>
      <c r="D892" s="805"/>
      <c r="E892" s="805"/>
      <c r="F892" s="332"/>
      <c r="G892" s="332"/>
      <c r="H892" s="648"/>
      <c r="I892" s="824"/>
      <c r="J892" s="824"/>
      <c r="K892" s="649"/>
      <c r="L892" s="256"/>
      <c r="AK892" s="128"/>
      <c r="AL892" s="128"/>
    </row>
    <row r="893" spans="1:38" s="127" customFormat="1">
      <c r="A893" s="256"/>
      <c r="B893" s="805"/>
      <c r="C893" s="805"/>
      <c r="D893" s="805"/>
      <c r="E893" s="805"/>
      <c r="F893" s="332"/>
      <c r="G893" s="332"/>
      <c r="H893" s="648"/>
      <c r="I893" s="824"/>
      <c r="J893" s="824"/>
      <c r="K893" s="649"/>
      <c r="L893" s="256"/>
      <c r="AK893" s="128"/>
      <c r="AL893" s="128"/>
    </row>
    <row r="894" spans="1:38" s="127" customFormat="1">
      <c r="A894" s="256"/>
      <c r="B894" s="805"/>
      <c r="C894" s="805"/>
      <c r="D894" s="805"/>
      <c r="E894" s="805"/>
      <c r="F894" s="332"/>
      <c r="G894" s="332"/>
      <c r="H894" s="648"/>
      <c r="I894" s="824"/>
      <c r="J894" s="824"/>
      <c r="K894" s="649"/>
      <c r="L894" s="256"/>
      <c r="AK894" s="128"/>
      <c r="AL894" s="128"/>
    </row>
    <row r="895" spans="1:38" s="127" customFormat="1">
      <c r="A895" s="256"/>
      <c r="B895" s="805"/>
      <c r="C895" s="805"/>
      <c r="D895" s="805"/>
      <c r="E895" s="805"/>
      <c r="F895" s="332"/>
      <c r="G895" s="332"/>
      <c r="H895" s="648"/>
      <c r="I895" s="824"/>
      <c r="J895" s="824"/>
      <c r="K895" s="649"/>
      <c r="L895" s="256"/>
      <c r="AK895" s="128"/>
      <c r="AL895" s="128"/>
    </row>
    <row r="896" spans="1:38" s="127" customFormat="1">
      <c r="A896" s="256"/>
      <c r="B896" s="805"/>
      <c r="C896" s="805"/>
      <c r="D896" s="805"/>
      <c r="E896" s="805"/>
      <c r="F896" s="332"/>
      <c r="G896" s="332"/>
      <c r="H896" s="648"/>
      <c r="I896" s="824"/>
      <c r="J896" s="824"/>
      <c r="K896" s="649"/>
      <c r="L896" s="256"/>
      <c r="AK896" s="128"/>
      <c r="AL896" s="128"/>
    </row>
    <row r="897" spans="1:38" s="127" customFormat="1">
      <c r="A897" s="256"/>
      <c r="B897" s="805"/>
      <c r="C897" s="805"/>
      <c r="D897" s="805"/>
      <c r="E897" s="805"/>
      <c r="F897" s="332"/>
      <c r="G897" s="332"/>
      <c r="H897" s="648"/>
      <c r="I897" s="824"/>
      <c r="J897" s="824"/>
      <c r="K897" s="649"/>
      <c r="L897" s="256"/>
      <c r="AK897" s="128"/>
      <c r="AL897" s="128"/>
    </row>
    <row r="898" spans="1:38" s="127" customFormat="1">
      <c r="A898" s="256"/>
      <c r="B898" s="805"/>
      <c r="C898" s="805"/>
      <c r="D898" s="805"/>
      <c r="E898" s="805"/>
      <c r="F898" s="332"/>
      <c r="G898" s="332"/>
      <c r="H898" s="648"/>
      <c r="I898" s="824"/>
      <c r="J898" s="824"/>
      <c r="K898" s="649"/>
      <c r="L898" s="256"/>
      <c r="AK898" s="128"/>
      <c r="AL898" s="128"/>
    </row>
    <row r="899" spans="1:38" s="127" customFormat="1">
      <c r="A899" s="256"/>
      <c r="B899" s="805"/>
      <c r="C899" s="805"/>
      <c r="D899" s="805"/>
      <c r="E899" s="805"/>
      <c r="F899" s="332"/>
      <c r="G899" s="332"/>
      <c r="H899" s="648"/>
      <c r="I899" s="824"/>
      <c r="J899" s="824"/>
      <c r="K899" s="649"/>
      <c r="L899" s="256"/>
      <c r="AK899" s="128"/>
      <c r="AL899" s="128"/>
    </row>
    <row r="900" spans="1:38" s="127" customFormat="1">
      <c r="A900" s="256"/>
      <c r="B900" s="805"/>
      <c r="C900" s="805"/>
      <c r="D900" s="805"/>
      <c r="E900" s="805"/>
      <c r="F900" s="332"/>
      <c r="G900" s="332"/>
      <c r="H900" s="648"/>
      <c r="I900" s="824"/>
      <c r="J900" s="824"/>
      <c r="K900" s="649"/>
      <c r="L900" s="256"/>
      <c r="AK900" s="128"/>
      <c r="AL900" s="128"/>
    </row>
    <row r="901" spans="1:38" s="127" customFormat="1">
      <c r="A901" s="256"/>
      <c r="B901" s="805"/>
      <c r="C901" s="805"/>
      <c r="D901" s="805"/>
      <c r="E901" s="805"/>
      <c r="F901" s="332"/>
      <c r="G901" s="332"/>
      <c r="H901" s="648"/>
      <c r="I901" s="824"/>
      <c r="J901" s="824"/>
      <c r="K901" s="649"/>
      <c r="L901" s="256"/>
      <c r="AK901" s="128"/>
      <c r="AL901" s="128"/>
    </row>
    <row r="902" spans="1:38" s="127" customFormat="1">
      <c r="A902" s="256"/>
      <c r="B902" s="805"/>
      <c r="C902" s="805"/>
      <c r="D902" s="805"/>
      <c r="E902" s="805"/>
      <c r="F902" s="332"/>
      <c r="G902" s="332"/>
      <c r="H902" s="648"/>
      <c r="I902" s="824"/>
      <c r="J902" s="824"/>
      <c r="K902" s="649"/>
      <c r="L902" s="256"/>
      <c r="AK902" s="128"/>
      <c r="AL902" s="128"/>
    </row>
    <row r="903" spans="1:38" s="127" customFormat="1">
      <c r="A903" s="256"/>
      <c r="B903" s="805"/>
      <c r="C903" s="805"/>
      <c r="D903" s="805"/>
      <c r="E903" s="805"/>
      <c r="F903" s="332"/>
      <c r="G903" s="332"/>
      <c r="H903" s="648"/>
      <c r="I903" s="824"/>
      <c r="J903" s="824"/>
      <c r="K903" s="649"/>
      <c r="L903" s="256"/>
      <c r="AK903" s="128"/>
      <c r="AL903" s="128"/>
    </row>
    <row r="904" spans="1:38" s="127" customFormat="1">
      <c r="A904" s="256"/>
      <c r="B904" s="805"/>
      <c r="C904" s="805"/>
      <c r="D904" s="805"/>
      <c r="E904" s="805"/>
      <c r="F904" s="332"/>
      <c r="G904" s="332"/>
      <c r="H904" s="648"/>
      <c r="I904" s="824"/>
      <c r="J904" s="824"/>
      <c r="K904" s="649"/>
      <c r="L904" s="256"/>
      <c r="AK904" s="128"/>
      <c r="AL904" s="128"/>
    </row>
    <row r="905" spans="1:38" s="127" customFormat="1">
      <c r="A905" s="256"/>
      <c r="B905" s="805"/>
      <c r="C905" s="805"/>
      <c r="D905" s="805"/>
      <c r="E905" s="805"/>
      <c r="F905" s="332"/>
      <c r="G905" s="332"/>
      <c r="H905" s="648"/>
      <c r="I905" s="824"/>
      <c r="J905" s="824"/>
      <c r="K905" s="649"/>
      <c r="L905" s="256"/>
      <c r="AK905" s="128"/>
      <c r="AL905" s="128"/>
    </row>
    <row r="906" spans="1:38" s="127" customFormat="1">
      <c r="A906" s="256"/>
      <c r="B906" s="805"/>
      <c r="C906" s="805"/>
      <c r="D906" s="805"/>
      <c r="E906" s="805"/>
      <c r="F906" s="332"/>
      <c r="G906" s="332"/>
      <c r="H906" s="648"/>
      <c r="I906" s="824"/>
      <c r="J906" s="824"/>
      <c r="K906" s="649"/>
      <c r="L906" s="256"/>
      <c r="AK906" s="128"/>
      <c r="AL906" s="128"/>
    </row>
    <row r="907" spans="1:38" s="127" customFormat="1">
      <c r="A907" s="256"/>
      <c r="B907" s="805"/>
      <c r="C907" s="805"/>
      <c r="D907" s="805"/>
      <c r="E907" s="805"/>
      <c r="F907" s="332"/>
      <c r="G907" s="332"/>
      <c r="H907" s="648"/>
      <c r="I907" s="824"/>
      <c r="J907" s="824"/>
      <c r="K907" s="649"/>
      <c r="L907" s="256"/>
      <c r="AK907" s="128"/>
      <c r="AL907" s="128"/>
    </row>
    <row r="908" spans="1:38" s="127" customFormat="1">
      <c r="A908" s="256"/>
      <c r="B908" s="805"/>
      <c r="C908" s="805"/>
      <c r="D908" s="805"/>
      <c r="E908" s="805"/>
      <c r="F908" s="332"/>
      <c r="G908" s="332"/>
      <c r="H908" s="648"/>
      <c r="I908" s="824"/>
      <c r="J908" s="824"/>
      <c r="K908" s="649"/>
      <c r="L908" s="256"/>
      <c r="AK908" s="128"/>
      <c r="AL908" s="128"/>
    </row>
    <row r="909" spans="1:38" s="127" customFormat="1">
      <c r="A909" s="256"/>
      <c r="B909" s="805"/>
      <c r="C909" s="805"/>
      <c r="D909" s="805"/>
      <c r="E909" s="805"/>
      <c r="F909" s="332"/>
      <c r="G909" s="332"/>
      <c r="H909" s="648"/>
      <c r="I909" s="824"/>
      <c r="J909" s="824"/>
      <c r="K909" s="649"/>
      <c r="L909" s="256"/>
      <c r="AK909" s="128"/>
      <c r="AL909" s="128"/>
    </row>
    <row r="910" spans="1:38" s="127" customFormat="1">
      <c r="A910" s="256"/>
      <c r="B910" s="805"/>
      <c r="C910" s="805"/>
      <c r="D910" s="805"/>
      <c r="E910" s="805"/>
      <c r="F910" s="332"/>
      <c r="G910" s="332"/>
      <c r="H910" s="648"/>
      <c r="I910" s="824"/>
      <c r="J910" s="824"/>
      <c r="K910" s="649"/>
      <c r="L910" s="256"/>
      <c r="AK910" s="128"/>
      <c r="AL910" s="128"/>
    </row>
    <row r="911" spans="1:38" s="127" customFormat="1">
      <c r="A911" s="256"/>
      <c r="B911" s="805"/>
      <c r="C911" s="805"/>
      <c r="D911" s="805"/>
      <c r="E911" s="805"/>
      <c r="F911" s="332"/>
      <c r="G911" s="332"/>
      <c r="H911" s="648"/>
      <c r="I911" s="824"/>
      <c r="J911" s="824"/>
      <c r="K911" s="649"/>
      <c r="L911" s="256"/>
      <c r="AK911" s="128"/>
      <c r="AL911" s="128"/>
    </row>
    <row r="912" spans="1:38" s="127" customFormat="1">
      <c r="A912" s="256"/>
      <c r="B912" s="805"/>
      <c r="C912" s="805"/>
      <c r="D912" s="805"/>
      <c r="E912" s="805"/>
      <c r="F912" s="332"/>
      <c r="G912" s="332"/>
      <c r="H912" s="648"/>
      <c r="I912" s="824"/>
      <c r="J912" s="824"/>
      <c r="K912" s="649"/>
      <c r="L912" s="256"/>
      <c r="AK912" s="128"/>
      <c r="AL912" s="128"/>
    </row>
    <row r="913" spans="1:38" s="127" customFormat="1">
      <c r="A913" s="256"/>
      <c r="B913" s="805"/>
      <c r="C913" s="805"/>
      <c r="D913" s="805"/>
      <c r="E913" s="805"/>
      <c r="F913" s="332"/>
      <c r="G913" s="332"/>
      <c r="H913" s="648"/>
      <c r="I913" s="824"/>
      <c r="J913" s="824"/>
      <c r="K913" s="649"/>
      <c r="L913" s="256"/>
      <c r="AK913" s="128"/>
      <c r="AL913" s="128"/>
    </row>
    <row r="914" spans="1:38" s="127" customFormat="1">
      <c r="A914" s="256"/>
      <c r="B914" s="805"/>
      <c r="C914" s="805"/>
      <c r="D914" s="805"/>
      <c r="E914" s="805"/>
      <c r="F914" s="332"/>
      <c r="G914" s="332"/>
      <c r="H914" s="648"/>
      <c r="I914" s="824"/>
      <c r="J914" s="824"/>
      <c r="K914" s="649"/>
      <c r="L914" s="256"/>
      <c r="AK914" s="128"/>
      <c r="AL914" s="128"/>
    </row>
    <row r="915" spans="1:38" s="127" customFormat="1">
      <c r="A915" s="256"/>
      <c r="B915" s="805"/>
      <c r="C915" s="805"/>
      <c r="D915" s="805"/>
      <c r="E915" s="805"/>
      <c r="F915" s="332"/>
      <c r="G915" s="332"/>
      <c r="H915" s="648"/>
      <c r="I915" s="824"/>
      <c r="J915" s="824"/>
      <c r="K915" s="649"/>
      <c r="L915" s="256"/>
      <c r="AK915" s="128"/>
      <c r="AL915" s="128"/>
    </row>
    <row r="916" spans="1:38" s="127" customFormat="1">
      <c r="A916" s="256"/>
      <c r="B916" s="805"/>
      <c r="C916" s="805"/>
      <c r="D916" s="805"/>
      <c r="E916" s="805"/>
      <c r="F916" s="332"/>
      <c r="G916" s="332"/>
      <c r="H916" s="648"/>
      <c r="I916" s="824"/>
      <c r="J916" s="824"/>
      <c r="K916" s="649"/>
      <c r="L916" s="256"/>
      <c r="AK916" s="128"/>
      <c r="AL916" s="128"/>
    </row>
    <row r="917" spans="1:38" s="127" customFormat="1">
      <c r="A917" s="256"/>
      <c r="B917" s="805"/>
      <c r="C917" s="805"/>
      <c r="D917" s="805"/>
      <c r="E917" s="805"/>
      <c r="F917" s="332"/>
      <c r="G917" s="332"/>
      <c r="H917" s="648"/>
      <c r="I917" s="824"/>
      <c r="J917" s="824"/>
      <c r="K917" s="649"/>
      <c r="L917" s="256"/>
      <c r="AK917" s="128"/>
      <c r="AL917" s="128"/>
    </row>
    <row r="918" spans="1:38" s="127" customFormat="1">
      <c r="A918" s="256"/>
      <c r="B918" s="805"/>
      <c r="C918" s="805"/>
      <c r="D918" s="805"/>
      <c r="E918" s="805"/>
      <c r="F918" s="332"/>
      <c r="G918" s="332"/>
      <c r="H918" s="648"/>
      <c r="I918" s="824"/>
      <c r="J918" s="824"/>
      <c r="K918" s="649"/>
      <c r="L918" s="256"/>
      <c r="AK918" s="128"/>
      <c r="AL918" s="128"/>
    </row>
    <row r="919" spans="1:38" s="127" customFormat="1">
      <c r="A919" s="256"/>
      <c r="B919" s="805"/>
      <c r="C919" s="805"/>
      <c r="D919" s="805"/>
      <c r="E919" s="805"/>
      <c r="F919" s="332"/>
      <c r="G919" s="332"/>
      <c r="H919" s="648"/>
      <c r="I919" s="824"/>
      <c r="J919" s="824"/>
      <c r="K919" s="649"/>
      <c r="L919" s="256"/>
      <c r="AK919" s="128"/>
      <c r="AL919" s="128"/>
    </row>
    <row r="920" spans="1:38" s="127" customFormat="1">
      <c r="A920" s="256"/>
      <c r="B920" s="805"/>
      <c r="C920" s="805"/>
      <c r="D920" s="805"/>
      <c r="E920" s="805"/>
      <c r="F920" s="332"/>
      <c r="G920" s="332"/>
      <c r="H920" s="648"/>
      <c r="I920" s="824"/>
      <c r="J920" s="824"/>
      <c r="K920" s="649"/>
      <c r="L920" s="256"/>
      <c r="AK920" s="128"/>
      <c r="AL920" s="128"/>
    </row>
    <row r="921" spans="1:38" s="127" customFormat="1">
      <c r="A921" s="256"/>
      <c r="B921" s="805"/>
      <c r="C921" s="805"/>
      <c r="D921" s="805"/>
      <c r="E921" s="805"/>
      <c r="F921" s="332"/>
      <c r="G921" s="332"/>
      <c r="H921" s="648"/>
      <c r="I921" s="824"/>
      <c r="J921" s="824"/>
      <c r="K921" s="649"/>
      <c r="L921" s="256"/>
      <c r="AK921" s="128"/>
      <c r="AL921" s="128"/>
    </row>
    <row r="922" spans="1:38" s="127" customFormat="1">
      <c r="A922" s="256"/>
      <c r="B922" s="805"/>
      <c r="C922" s="805"/>
      <c r="D922" s="805"/>
      <c r="E922" s="805"/>
      <c r="F922" s="332"/>
      <c r="G922" s="332"/>
      <c r="H922" s="648"/>
      <c r="I922" s="824"/>
      <c r="J922" s="824"/>
      <c r="K922" s="649"/>
      <c r="L922" s="256"/>
      <c r="AK922" s="128"/>
      <c r="AL922" s="128"/>
    </row>
    <row r="923" spans="1:38" s="127" customFormat="1">
      <c r="A923" s="256"/>
      <c r="B923" s="805"/>
      <c r="C923" s="805"/>
      <c r="D923" s="805"/>
      <c r="E923" s="805"/>
      <c r="F923" s="332"/>
      <c r="G923" s="332"/>
      <c r="H923" s="648"/>
      <c r="I923" s="824"/>
      <c r="J923" s="824"/>
      <c r="K923" s="649"/>
      <c r="L923" s="256"/>
      <c r="AK923" s="128"/>
      <c r="AL923" s="128"/>
    </row>
    <row r="924" spans="1:38" s="127" customFormat="1">
      <c r="A924" s="256"/>
      <c r="B924" s="805"/>
      <c r="C924" s="805"/>
      <c r="D924" s="805"/>
      <c r="E924" s="805"/>
      <c r="F924" s="332"/>
      <c r="G924" s="332"/>
      <c r="H924" s="648"/>
      <c r="I924" s="824"/>
      <c r="J924" s="824"/>
      <c r="K924" s="649"/>
      <c r="L924" s="256"/>
      <c r="AK924" s="128"/>
      <c r="AL924" s="128"/>
    </row>
    <row r="925" spans="1:38" s="127" customFormat="1">
      <c r="A925" s="256"/>
      <c r="B925" s="805"/>
      <c r="C925" s="805"/>
      <c r="D925" s="805"/>
      <c r="E925" s="805"/>
      <c r="F925" s="332"/>
      <c r="G925" s="332"/>
      <c r="H925" s="648"/>
      <c r="I925" s="824"/>
      <c r="J925" s="824"/>
      <c r="K925" s="649"/>
      <c r="L925" s="256"/>
      <c r="AK925" s="128"/>
      <c r="AL925" s="128"/>
    </row>
    <row r="926" spans="1:38" s="127" customFormat="1">
      <c r="A926" s="256"/>
      <c r="B926" s="805"/>
      <c r="C926" s="805"/>
      <c r="D926" s="805"/>
      <c r="E926" s="805"/>
      <c r="F926" s="332"/>
      <c r="G926" s="332"/>
      <c r="H926" s="648"/>
      <c r="I926" s="824"/>
      <c r="J926" s="824"/>
      <c r="K926" s="649"/>
      <c r="L926" s="256"/>
      <c r="AK926" s="128"/>
      <c r="AL926" s="128"/>
    </row>
    <row r="927" spans="1:38" s="127" customFormat="1">
      <c r="A927" s="256"/>
      <c r="B927" s="805"/>
      <c r="C927" s="805"/>
      <c r="D927" s="805"/>
      <c r="E927" s="805"/>
      <c r="F927" s="332"/>
      <c r="G927" s="332"/>
      <c r="H927" s="648"/>
      <c r="I927" s="824"/>
      <c r="J927" s="824"/>
      <c r="K927" s="649"/>
      <c r="L927" s="256"/>
      <c r="AK927" s="128"/>
      <c r="AL927" s="128"/>
    </row>
    <row r="928" spans="1:38" s="127" customFormat="1">
      <c r="A928" s="256"/>
      <c r="B928" s="805"/>
      <c r="C928" s="805"/>
      <c r="D928" s="805"/>
      <c r="E928" s="805"/>
      <c r="F928" s="332"/>
      <c r="G928" s="332"/>
      <c r="H928" s="648"/>
      <c r="I928" s="824"/>
      <c r="J928" s="824"/>
      <c r="K928" s="649"/>
      <c r="L928" s="256"/>
      <c r="AK928" s="128"/>
      <c r="AL928" s="128"/>
    </row>
    <row r="929" spans="1:38" s="127" customFormat="1">
      <c r="A929" s="256"/>
      <c r="B929" s="805"/>
      <c r="C929" s="805"/>
      <c r="D929" s="805"/>
      <c r="E929" s="805"/>
      <c r="F929" s="332"/>
      <c r="G929" s="332"/>
      <c r="H929" s="648"/>
      <c r="I929" s="824"/>
      <c r="J929" s="824"/>
      <c r="K929" s="649"/>
      <c r="L929" s="256"/>
      <c r="AK929" s="128"/>
      <c r="AL929" s="128"/>
    </row>
    <row r="930" spans="1:38" s="127" customFormat="1">
      <c r="A930" s="256"/>
      <c r="B930" s="805"/>
      <c r="C930" s="805"/>
      <c r="D930" s="805"/>
      <c r="E930" s="805"/>
      <c r="F930" s="332"/>
      <c r="G930" s="332"/>
      <c r="H930" s="648"/>
      <c r="I930" s="824"/>
      <c r="J930" s="824"/>
      <c r="K930" s="649"/>
      <c r="L930" s="256"/>
      <c r="AK930" s="128"/>
      <c r="AL930" s="128"/>
    </row>
    <row r="931" spans="1:38" s="127" customFormat="1">
      <c r="A931" s="256"/>
      <c r="B931" s="805"/>
      <c r="C931" s="805"/>
      <c r="D931" s="805"/>
      <c r="E931" s="805"/>
      <c r="F931" s="332"/>
      <c r="G931" s="332"/>
      <c r="H931" s="648"/>
      <c r="I931" s="824"/>
      <c r="J931" s="824"/>
      <c r="K931" s="649"/>
      <c r="L931" s="256"/>
      <c r="AK931" s="128"/>
      <c r="AL931" s="128"/>
    </row>
    <row r="932" spans="1:38" s="127" customFormat="1">
      <c r="A932" s="256"/>
      <c r="B932" s="805"/>
      <c r="C932" s="805"/>
      <c r="D932" s="805"/>
      <c r="E932" s="805"/>
      <c r="F932" s="332"/>
      <c r="G932" s="332"/>
      <c r="H932" s="648"/>
      <c r="I932" s="824"/>
      <c r="J932" s="824"/>
      <c r="K932" s="649"/>
      <c r="L932" s="256"/>
      <c r="AK932" s="128"/>
      <c r="AL932" s="128"/>
    </row>
    <row r="933" spans="1:38" s="127" customFormat="1">
      <c r="A933" s="256"/>
      <c r="B933" s="805"/>
      <c r="C933" s="805"/>
      <c r="D933" s="805"/>
      <c r="E933" s="805"/>
      <c r="F933" s="332"/>
      <c r="G933" s="332"/>
      <c r="H933" s="648"/>
      <c r="I933" s="824"/>
      <c r="J933" s="824"/>
      <c r="K933" s="649"/>
      <c r="L933" s="256"/>
      <c r="AK933" s="128"/>
      <c r="AL933" s="128"/>
    </row>
    <row r="934" spans="1:38" s="127" customFormat="1">
      <c r="A934" s="256"/>
      <c r="B934" s="805"/>
      <c r="C934" s="805"/>
      <c r="D934" s="805"/>
      <c r="E934" s="805"/>
      <c r="F934" s="332"/>
      <c r="G934" s="332"/>
      <c r="H934" s="648"/>
      <c r="I934" s="824"/>
      <c r="J934" s="824"/>
      <c r="K934" s="649"/>
      <c r="L934" s="256"/>
      <c r="AK934" s="128"/>
      <c r="AL934" s="128"/>
    </row>
    <row r="935" spans="1:38" s="127" customFormat="1">
      <c r="A935" s="256"/>
      <c r="B935" s="805"/>
      <c r="C935" s="805"/>
      <c r="D935" s="805"/>
      <c r="E935" s="805"/>
      <c r="F935" s="332"/>
      <c r="G935" s="332"/>
      <c r="H935" s="648"/>
      <c r="I935" s="824"/>
      <c r="J935" s="824"/>
      <c r="K935" s="649"/>
      <c r="L935" s="256"/>
      <c r="AK935" s="128"/>
      <c r="AL935" s="128"/>
    </row>
    <row r="936" spans="1:38" s="127" customFormat="1">
      <c r="A936" s="256"/>
      <c r="B936" s="805"/>
      <c r="C936" s="805"/>
      <c r="D936" s="805"/>
      <c r="E936" s="805"/>
      <c r="F936" s="332"/>
      <c r="G936" s="332"/>
      <c r="H936" s="648"/>
      <c r="I936" s="824"/>
      <c r="J936" s="824"/>
      <c r="K936" s="649"/>
      <c r="L936" s="256"/>
      <c r="AK936" s="128"/>
      <c r="AL936" s="128"/>
    </row>
    <row r="937" spans="1:38" s="127" customFormat="1">
      <c r="A937" s="256"/>
      <c r="B937" s="805"/>
      <c r="C937" s="805"/>
      <c r="D937" s="805"/>
      <c r="E937" s="805"/>
      <c r="F937" s="332"/>
      <c r="G937" s="332"/>
      <c r="H937" s="648"/>
      <c r="I937" s="824"/>
      <c r="J937" s="824"/>
      <c r="K937" s="649"/>
      <c r="L937" s="256"/>
      <c r="AK937" s="128"/>
      <c r="AL937" s="128"/>
    </row>
    <row r="938" spans="1:38" s="127" customFormat="1">
      <c r="A938" s="256"/>
      <c r="B938" s="805"/>
      <c r="C938" s="805"/>
      <c r="D938" s="805"/>
      <c r="E938" s="805"/>
      <c r="F938" s="332"/>
      <c r="G938" s="332"/>
      <c r="H938" s="648"/>
      <c r="I938" s="824"/>
      <c r="J938" s="824"/>
      <c r="K938" s="649"/>
      <c r="L938" s="256"/>
      <c r="AK938" s="128"/>
      <c r="AL938" s="128"/>
    </row>
    <row r="939" spans="1:38" s="127" customFormat="1">
      <c r="A939" s="256"/>
      <c r="B939" s="805"/>
      <c r="C939" s="805"/>
      <c r="D939" s="805"/>
      <c r="E939" s="805"/>
      <c r="F939" s="332"/>
      <c r="G939" s="332"/>
      <c r="H939" s="648"/>
      <c r="I939" s="824"/>
      <c r="J939" s="824"/>
      <c r="K939" s="649"/>
      <c r="L939" s="256"/>
      <c r="AK939" s="128"/>
      <c r="AL939" s="128"/>
    </row>
    <row r="940" spans="1:38" s="127" customFormat="1">
      <c r="A940" s="256"/>
      <c r="B940" s="805"/>
      <c r="C940" s="805"/>
      <c r="D940" s="805"/>
      <c r="E940" s="805"/>
      <c r="F940" s="332"/>
      <c r="G940" s="332"/>
      <c r="H940" s="648"/>
      <c r="I940" s="824"/>
      <c r="J940" s="824"/>
      <c r="K940" s="649"/>
      <c r="L940" s="256"/>
      <c r="AK940" s="128"/>
      <c r="AL940" s="128"/>
    </row>
    <row r="941" spans="1:38" s="127" customFormat="1">
      <c r="A941" s="256"/>
      <c r="B941" s="805"/>
      <c r="C941" s="805"/>
      <c r="D941" s="805"/>
      <c r="E941" s="805"/>
      <c r="F941" s="332"/>
      <c r="G941" s="332"/>
      <c r="H941" s="648"/>
      <c r="I941" s="824"/>
      <c r="J941" s="824"/>
      <c r="K941" s="649"/>
      <c r="L941" s="256"/>
      <c r="AK941" s="128"/>
      <c r="AL941" s="128"/>
    </row>
    <row r="942" spans="1:38" s="127" customFormat="1">
      <c r="A942" s="256"/>
      <c r="B942" s="805"/>
      <c r="C942" s="805"/>
      <c r="D942" s="805"/>
      <c r="E942" s="805"/>
      <c r="F942" s="332"/>
      <c r="G942" s="332"/>
      <c r="H942" s="648"/>
      <c r="I942" s="824"/>
      <c r="J942" s="824"/>
      <c r="K942" s="649"/>
      <c r="L942" s="256"/>
      <c r="AK942" s="128"/>
      <c r="AL942" s="128"/>
    </row>
    <row r="943" spans="1:38" s="127" customFormat="1">
      <c r="A943" s="256"/>
      <c r="B943" s="805"/>
      <c r="C943" s="805"/>
      <c r="D943" s="805"/>
      <c r="E943" s="805"/>
      <c r="F943" s="332"/>
      <c r="G943" s="332"/>
      <c r="H943" s="648"/>
      <c r="I943" s="824"/>
      <c r="J943" s="824"/>
      <c r="K943" s="649"/>
      <c r="L943" s="256"/>
      <c r="AK943" s="128"/>
      <c r="AL943" s="128"/>
    </row>
    <row r="944" spans="1:38" s="127" customFormat="1">
      <c r="A944" s="256"/>
      <c r="B944" s="805"/>
      <c r="C944" s="805"/>
      <c r="D944" s="805"/>
      <c r="E944" s="805"/>
      <c r="F944" s="332"/>
      <c r="G944" s="332"/>
      <c r="H944" s="648"/>
      <c r="I944" s="824"/>
      <c r="J944" s="824"/>
      <c r="K944" s="649"/>
      <c r="L944" s="256"/>
      <c r="AK944" s="128"/>
      <c r="AL944" s="128"/>
    </row>
    <row r="945" spans="1:38" s="127" customFormat="1">
      <c r="A945" s="256"/>
      <c r="B945" s="805"/>
      <c r="C945" s="805"/>
      <c r="D945" s="805"/>
      <c r="E945" s="805"/>
      <c r="F945" s="332"/>
      <c r="G945" s="332"/>
      <c r="H945" s="648"/>
      <c r="I945" s="824"/>
      <c r="J945" s="824"/>
      <c r="K945" s="649"/>
      <c r="L945" s="256"/>
      <c r="AK945" s="128"/>
      <c r="AL945" s="128"/>
    </row>
    <row r="946" spans="1:38" s="127" customFormat="1">
      <c r="A946" s="256"/>
      <c r="B946" s="805"/>
      <c r="C946" s="805"/>
      <c r="D946" s="805"/>
      <c r="E946" s="805"/>
      <c r="F946" s="332"/>
      <c r="G946" s="332"/>
      <c r="H946" s="648"/>
      <c r="I946" s="824"/>
      <c r="J946" s="824"/>
      <c r="K946" s="649"/>
      <c r="L946" s="256"/>
      <c r="AK946" s="128"/>
      <c r="AL946" s="128"/>
    </row>
    <row r="947" spans="1:38" s="127" customFormat="1">
      <c r="A947" s="256"/>
      <c r="B947" s="805"/>
      <c r="C947" s="805"/>
      <c r="D947" s="805"/>
      <c r="E947" s="805"/>
      <c r="F947" s="332"/>
      <c r="G947" s="332"/>
      <c r="H947" s="648"/>
      <c r="I947" s="824"/>
      <c r="J947" s="824"/>
      <c r="K947" s="649"/>
      <c r="L947" s="256"/>
      <c r="AK947" s="128"/>
      <c r="AL947" s="128"/>
    </row>
    <row r="948" spans="1:38" s="127" customFormat="1">
      <c r="A948" s="256"/>
      <c r="B948" s="805"/>
      <c r="C948" s="805"/>
      <c r="D948" s="805"/>
      <c r="E948" s="805"/>
      <c r="F948" s="332"/>
      <c r="G948" s="332"/>
      <c r="H948" s="648"/>
      <c r="I948" s="824"/>
      <c r="J948" s="824"/>
      <c r="K948" s="649"/>
      <c r="L948" s="256"/>
      <c r="AK948" s="128"/>
      <c r="AL948" s="128"/>
    </row>
    <row r="949" spans="1:38" s="127" customFormat="1">
      <c r="A949" s="256"/>
      <c r="B949" s="805"/>
      <c r="C949" s="805"/>
      <c r="D949" s="805"/>
      <c r="E949" s="805"/>
      <c r="F949" s="332"/>
      <c r="G949" s="332"/>
      <c r="H949" s="648"/>
      <c r="I949" s="824"/>
      <c r="J949" s="824"/>
      <c r="K949" s="649"/>
      <c r="L949" s="256"/>
      <c r="AK949" s="128"/>
      <c r="AL949" s="128"/>
    </row>
    <row r="950" spans="1:38" s="127" customFormat="1">
      <c r="A950" s="256"/>
      <c r="B950" s="805"/>
      <c r="C950" s="805"/>
      <c r="D950" s="805"/>
      <c r="E950" s="805"/>
      <c r="F950" s="332"/>
      <c r="G950" s="332"/>
      <c r="H950" s="648"/>
      <c r="I950" s="824"/>
      <c r="J950" s="824"/>
      <c r="K950" s="649"/>
      <c r="L950" s="256"/>
      <c r="AK950" s="128"/>
      <c r="AL950" s="128"/>
    </row>
    <row r="951" spans="1:38" s="127" customFormat="1">
      <c r="A951" s="256"/>
      <c r="B951" s="805"/>
      <c r="C951" s="805"/>
      <c r="D951" s="805"/>
      <c r="E951" s="805"/>
      <c r="F951" s="332"/>
      <c r="G951" s="332"/>
      <c r="H951" s="648"/>
      <c r="I951" s="824"/>
      <c r="J951" s="824"/>
      <c r="K951" s="649"/>
      <c r="L951" s="256"/>
      <c r="AK951" s="128"/>
      <c r="AL951" s="128"/>
    </row>
    <row r="952" spans="1:38" s="127" customFormat="1">
      <c r="A952" s="256"/>
      <c r="B952" s="805"/>
      <c r="C952" s="805"/>
      <c r="D952" s="805"/>
      <c r="E952" s="805"/>
      <c r="F952" s="332"/>
      <c r="G952" s="332"/>
      <c r="H952" s="648"/>
      <c r="I952" s="824"/>
      <c r="J952" s="824"/>
      <c r="K952" s="649"/>
      <c r="L952" s="256"/>
      <c r="AK952" s="128"/>
      <c r="AL952" s="128"/>
    </row>
    <row r="953" spans="1:38" s="127" customFormat="1">
      <c r="A953" s="256"/>
      <c r="B953" s="805"/>
      <c r="C953" s="805"/>
      <c r="D953" s="805"/>
      <c r="E953" s="805"/>
      <c r="F953" s="332"/>
      <c r="G953" s="332"/>
      <c r="H953" s="648"/>
      <c r="I953" s="824"/>
      <c r="J953" s="824"/>
      <c r="K953" s="649"/>
      <c r="L953" s="256"/>
      <c r="AK953" s="128"/>
      <c r="AL953" s="128"/>
    </row>
    <row r="954" spans="1:38" s="127" customFormat="1">
      <c r="A954" s="256"/>
      <c r="B954" s="805"/>
      <c r="C954" s="805"/>
      <c r="D954" s="805"/>
      <c r="E954" s="805"/>
      <c r="F954" s="332"/>
      <c r="G954" s="332"/>
      <c r="H954" s="648"/>
      <c r="I954" s="824"/>
      <c r="J954" s="824"/>
      <c r="K954" s="649"/>
      <c r="L954" s="256"/>
      <c r="AK954" s="128"/>
      <c r="AL954" s="128"/>
    </row>
    <row r="955" spans="1:38" s="127" customFormat="1">
      <c r="A955" s="256"/>
      <c r="B955" s="805"/>
      <c r="C955" s="805"/>
      <c r="D955" s="805"/>
      <c r="E955" s="805"/>
      <c r="F955" s="332"/>
      <c r="G955" s="332"/>
      <c r="H955" s="648"/>
      <c r="I955" s="824"/>
      <c r="J955" s="824"/>
      <c r="K955" s="649"/>
      <c r="L955" s="256"/>
      <c r="AK955" s="128"/>
      <c r="AL955" s="128"/>
    </row>
    <row r="956" spans="1:38" s="127" customFormat="1">
      <c r="A956" s="256"/>
      <c r="B956" s="805"/>
      <c r="C956" s="805"/>
      <c r="D956" s="805"/>
      <c r="E956" s="805"/>
      <c r="F956" s="332"/>
      <c r="G956" s="332"/>
      <c r="H956" s="648"/>
      <c r="I956" s="824"/>
      <c r="J956" s="824"/>
      <c r="K956" s="649"/>
      <c r="L956" s="256"/>
      <c r="AK956" s="128"/>
      <c r="AL956" s="128"/>
    </row>
    <row r="957" spans="1:38" s="127" customFormat="1">
      <c r="A957" s="256"/>
      <c r="B957" s="805"/>
      <c r="C957" s="805"/>
      <c r="D957" s="805"/>
      <c r="E957" s="805"/>
      <c r="F957" s="332"/>
      <c r="G957" s="332"/>
      <c r="H957" s="648"/>
      <c r="I957" s="824"/>
      <c r="J957" s="824"/>
      <c r="K957" s="649"/>
      <c r="L957" s="256"/>
      <c r="AK957" s="128"/>
      <c r="AL957" s="128"/>
    </row>
    <row r="958" spans="1:38" s="127" customFormat="1">
      <c r="A958" s="256"/>
      <c r="B958" s="805"/>
      <c r="C958" s="805"/>
      <c r="D958" s="805"/>
      <c r="E958" s="805"/>
      <c r="F958" s="332"/>
      <c r="G958" s="332"/>
      <c r="H958" s="648"/>
      <c r="I958" s="824"/>
      <c r="J958" s="824"/>
      <c r="K958" s="649"/>
      <c r="L958" s="256"/>
      <c r="AK958" s="128"/>
      <c r="AL958" s="128"/>
    </row>
    <row r="959" spans="1:38" s="127" customFormat="1">
      <c r="A959" s="256"/>
      <c r="B959" s="805"/>
      <c r="C959" s="805"/>
      <c r="D959" s="805"/>
      <c r="E959" s="805"/>
      <c r="F959" s="332"/>
      <c r="G959" s="332"/>
      <c r="H959" s="648"/>
      <c r="I959" s="824"/>
      <c r="J959" s="824"/>
      <c r="K959" s="649"/>
      <c r="L959" s="256"/>
      <c r="AK959" s="128"/>
      <c r="AL959" s="128"/>
    </row>
    <row r="960" spans="1:38" s="127" customFormat="1">
      <c r="A960" s="256"/>
      <c r="B960" s="805"/>
      <c r="C960" s="805"/>
      <c r="D960" s="805"/>
      <c r="E960" s="805"/>
      <c r="F960" s="332"/>
      <c r="G960" s="332"/>
      <c r="H960" s="648"/>
      <c r="I960" s="824"/>
      <c r="J960" s="824"/>
      <c r="K960" s="649"/>
      <c r="L960" s="256"/>
      <c r="AK960" s="128"/>
      <c r="AL960" s="128"/>
    </row>
    <row r="961" spans="1:38" s="127" customFormat="1">
      <c r="A961" s="256"/>
      <c r="B961" s="805"/>
      <c r="C961" s="805"/>
      <c r="D961" s="805"/>
      <c r="E961" s="805"/>
      <c r="F961" s="332"/>
      <c r="G961" s="332"/>
      <c r="H961" s="648"/>
      <c r="I961" s="824"/>
      <c r="J961" s="824"/>
      <c r="K961" s="649"/>
      <c r="L961" s="256"/>
      <c r="AK961" s="128"/>
      <c r="AL961" s="128"/>
    </row>
    <row r="962" spans="1:38" s="127" customFormat="1">
      <c r="A962" s="256"/>
      <c r="B962" s="805"/>
      <c r="C962" s="805"/>
      <c r="D962" s="805"/>
      <c r="E962" s="805"/>
      <c r="F962" s="332"/>
      <c r="G962" s="332"/>
      <c r="H962" s="648"/>
      <c r="I962" s="824"/>
      <c r="J962" s="824"/>
      <c r="K962" s="649"/>
      <c r="L962" s="256"/>
      <c r="AK962" s="128"/>
      <c r="AL962" s="128"/>
    </row>
    <row r="963" spans="1:38" s="127" customFormat="1">
      <c r="A963" s="256"/>
      <c r="B963" s="805"/>
      <c r="C963" s="805"/>
      <c r="D963" s="805"/>
      <c r="E963" s="805"/>
      <c r="F963" s="332"/>
      <c r="G963" s="332"/>
      <c r="H963" s="648"/>
      <c r="I963" s="824"/>
      <c r="J963" s="824"/>
      <c r="K963" s="649"/>
      <c r="L963" s="256"/>
      <c r="AK963" s="128"/>
      <c r="AL963" s="128"/>
    </row>
    <row r="964" spans="1:38" s="127" customFormat="1">
      <c r="A964" s="256"/>
      <c r="B964" s="805"/>
      <c r="C964" s="805"/>
      <c r="D964" s="805"/>
      <c r="E964" s="805"/>
      <c r="F964" s="332"/>
      <c r="G964" s="332"/>
      <c r="H964" s="648"/>
      <c r="I964" s="824"/>
      <c r="J964" s="824"/>
      <c r="K964" s="649"/>
      <c r="L964" s="256"/>
      <c r="AK964" s="128"/>
      <c r="AL964" s="128"/>
    </row>
    <row r="965" spans="1:38" s="127" customFormat="1">
      <c r="A965" s="256"/>
      <c r="B965" s="805"/>
      <c r="C965" s="805"/>
      <c r="D965" s="805"/>
      <c r="E965" s="805"/>
      <c r="F965" s="332"/>
      <c r="G965" s="332"/>
      <c r="H965" s="648"/>
      <c r="I965" s="824"/>
      <c r="J965" s="824"/>
      <c r="K965" s="649"/>
      <c r="L965" s="256"/>
      <c r="AK965" s="128"/>
      <c r="AL965" s="128"/>
    </row>
    <row r="966" spans="1:38" s="127" customFormat="1">
      <c r="A966" s="256"/>
      <c r="B966" s="805"/>
      <c r="C966" s="805"/>
      <c r="D966" s="805"/>
      <c r="E966" s="805"/>
      <c r="F966" s="332"/>
      <c r="G966" s="332"/>
      <c r="H966" s="648"/>
      <c r="I966" s="824"/>
      <c r="J966" s="824"/>
      <c r="K966" s="649"/>
      <c r="L966" s="256"/>
      <c r="AK966" s="128"/>
      <c r="AL966" s="128"/>
    </row>
    <row r="967" spans="1:38" s="127" customFormat="1">
      <c r="A967" s="256"/>
      <c r="B967" s="805"/>
      <c r="C967" s="805"/>
      <c r="D967" s="805"/>
      <c r="E967" s="805"/>
      <c r="F967" s="332"/>
      <c r="G967" s="332"/>
      <c r="H967" s="648"/>
      <c r="I967" s="824"/>
      <c r="J967" s="824"/>
      <c r="K967" s="649"/>
      <c r="L967" s="256"/>
      <c r="AK967" s="128"/>
      <c r="AL967" s="128"/>
    </row>
    <row r="968" spans="1:38" s="127" customFormat="1">
      <c r="A968" s="256"/>
      <c r="B968" s="805"/>
      <c r="C968" s="805"/>
      <c r="D968" s="805"/>
      <c r="E968" s="805"/>
      <c r="F968" s="332"/>
      <c r="G968" s="332"/>
      <c r="H968" s="648"/>
      <c r="I968" s="824"/>
      <c r="J968" s="824"/>
      <c r="K968" s="649"/>
      <c r="L968" s="256"/>
      <c r="AK968" s="128"/>
      <c r="AL968" s="128"/>
    </row>
    <row r="969" spans="1:38" s="127" customFormat="1">
      <c r="A969" s="256"/>
      <c r="B969" s="805"/>
      <c r="C969" s="805"/>
      <c r="D969" s="805"/>
      <c r="E969" s="805"/>
      <c r="F969" s="332"/>
      <c r="G969" s="332"/>
      <c r="H969" s="648"/>
      <c r="I969" s="824"/>
      <c r="J969" s="824"/>
      <c r="K969" s="649"/>
      <c r="L969" s="256"/>
      <c r="AK969" s="128"/>
      <c r="AL969" s="128"/>
    </row>
    <row r="970" spans="1:38" s="127" customFormat="1">
      <c r="A970" s="256"/>
      <c r="B970" s="805"/>
      <c r="C970" s="805"/>
      <c r="D970" s="805"/>
      <c r="E970" s="805"/>
      <c r="F970" s="332"/>
      <c r="G970" s="332"/>
      <c r="H970" s="648"/>
      <c r="I970" s="824"/>
      <c r="J970" s="824"/>
      <c r="K970" s="649"/>
      <c r="L970" s="256"/>
      <c r="AK970" s="128"/>
      <c r="AL970" s="128"/>
    </row>
    <row r="971" spans="1:38" s="127" customFormat="1">
      <c r="A971" s="256"/>
      <c r="B971" s="805"/>
      <c r="C971" s="805"/>
      <c r="D971" s="805"/>
      <c r="E971" s="805"/>
      <c r="F971" s="332"/>
      <c r="G971" s="332"/>
      <c r="H971" s="648"/>
      <c r="I971" s="824"/>
      <c r="J971" s="824"/>
      <c r="K971" s="649"/>
      <c r="L971" s="256"/>
      <c r="AK971" s="128"/>
      <c r="AL971" s="128"/>
    </row>
    <row r="972" spans="1:38" s="127" customFormat="1">
      <c r="A972" s="256"/>
      <c r="B972" s="805"/>
      <c r="C972" s="805"/>
      <c r="D972" s="805"/>
      <c r="E972" s="805"/>
      <c r="F972" s="332"/>
      <c r="G972" s="332"/>
      <c r="H972" s="648"/>
      <c r="I972" s="824"/>
      <c r="J972" s="824"/>
      <c r="K972" s="649"/>
      <c r="L972" s="256"/>
      <c r="AK972" s="128"/>
      <c r="AL972" s="128"/>
    </row>
    <row r="973" spans="1:38" s="127" customFormat="1">
      <c r="A973" s="256"/>
      <c r="B973" s="805"/>
      <c r="C973" s="805"/>
      <c r="D973" s="805"/>
      <c r="E973" s="805"/>
      <c r="F973" s="332"/>
      <c r="G973" s="332"/>
      <c r="H973" s="648"/>
      <c r="I973" s="824"/>
      <c r="J973" s="824"/>
      <c r="K973" s="649"/>
      <c r="L973" s="256"/>
      <c r="AK973" s="128"/>
      <c r="AL973" s="128"/>
    </row>
    <row r="974" spans="1:38" s="127" customFormat="1">
      <c r="A974" s="256"/>
      <c r="B974" s="805"/>
      <c r="C974" s="805"/>
      <c r="D974" s="805"/>
      <c r="E974" s="805"/>
      <c r="F974" s="332"/>
      <c r="G974" s="332"/>
      <c r="H974" s="648"/>
      <c r="I974" s="824"/>
      <c r="J974" s="824"/>
      <c r="K974" s="649"/>
      <c r="L974" s="256"/>
      <c r="AK974" s="128"/>
      <c r="AL974" s="128"/>
    </row>
    <row r="975" spans="1:38" s="127" customFormat="1">
      <c r="A975" s="256"/>
      <c r="B975" s="805"/>
      <c r="C975" s="805"/>
      <c r="D975" s="805"/>
      <c r="E975" s="805"/>
      <c r="F975" s="332"/>
      <c r="G975" s="332"/>
      <c r="H975" s="648"/>
      <c r="I975" s="824"/>
      <c r="J975" s="824"/>
      <c r="K975" s="649"/>
      <c r="L975" s="256"/>
      <c r="AK975" s="128"/>
      <c r="AL975" s="128"/>
    </row>
    <row r="976" spans="1:38" s="127" customFormat="1">
      <c r="A976" s="256"/>
      <c r="B976" s="805"/>
      <c r="C976" s="805"/>
      <c r="D976" s="805"/>
      <c r="E976" s="805"/>
      <c r="F976" s="332"/>
      <c r="G976" s="332"/>
      <c r="H976" s="648"/>
      <c r="I976" s="824"/>
      <c r="J976" s="824"/>
      <c r="K976" s="649"/>
      <c r="L976" s="256"/>
      <c r="AK976" s="128"/>
      <c r="AL976" s="128"/>
    </row>
    <row r="977" spans="1:38" s="127" customFormat="1">
      <c r="A977" s="256"/>
      <c r="B977" s="805"/>
      <c r="C977" s="805"/>
      <c r="D977" s="805"/>
      <c r="E977" s="805"/>
      <c r="F977" s="332"/>
      <c r="G977" s="332"/>
      <c r="H977" s="648"/>
      <c r="I977" s="824"/>
      <c r="J977" s="824"/>
      <c r="K977" s="649"/>
      <c r="L977" s="256"/>
      <c r="AK977" s="128"/>
      <c r="AL977" s="128"/>
    </row>
    <row r="978" spans="1:38" s="127" customFormat="1">
      <c r="A978" s="256"/>
      <c r="B978" s="805"/>
      <c r="C978" s="805"/>
      <c r="D978" s="805"/>
      <c r="E978" s="805"/>
      <c r="F978" s="332"/>
      <c r="G978" s="332"/>
      <c r="H978" s="648"/>
      <c r="I978" s="824"/>
      <c r="J978" s="824"/>
      <c r="K978" s="649"/>
      <c r="L978" s="256"/>
      <c r="AK978" s="128"/>
      <c r="AL978" s="128"/>
    </row>
    <row r="979" spans="1:38" s="127" customFormat="1">
      <c r="A979" s="256"/>
      <c r="B979" s="805"/>
      <c r="C979" s="805"/>
      <c r="D979" s="805"/>
      <c r="E979" s="805"/>
      <c r="F979" s="332"/>
      <c r="G979" s="332"/>
      <c r="H979" s="648"/>
      <c r="I979" s="824"/>
      <c r="J979" s="824"/>
      <c r="K979" s="649"/>
      <c r="L979" s="256"/>
      <c r="AK979" s="128"/>
      <c r="AL979" s="128"/>
    </row>
    <row r="980" spans="1:38" s="127" customFormat="1">
      <c r="A980" s="256"/>
      <c r="B980" s="805"/>
      <c r="C980" s="805"/>
      <c r="D980" s="805"/>
      <c r="E980" s="805"/>
      <c r="F980" s="332"/>
      <c r="G980" s="332"/>
      <c r="H980" s="648"/>
      <c r="I980" s="824"/>
      <c r="J980" s="824"/>
      <c r="K980" s="649"/>
      <c r="L980" s="256"/>
      <c r="AK980" s="128"/>
      <c r="AL980" s="128"/>
    </row>
    <row r="981" spans="1:38" s="127" customFormat="1">
      <c r="A981" s="256"/>
      <c r="B981" s="805"/>
      <c r="C981" s="805"/>
      <c r="D981" s="805"/>
      <c r="E981" s="805"/>
      <c r="F981" s="332"/>
      <c r="G981" s="332"/>
      <c r="H981" s="648"/>
      <c r="I981" s="824"/>
      <c r="J981" s="824"/>
      <c r="K981" s="649"/>
      <c r="L981" s="256"/>
      <c r="AK981" s="128"/>
      <c r="AL981" s="128"/>
    </row>
    <row r="982" spans="1:38" s="127" customFormat="1">
      <c r="A982" s="256"/>
      <c r="B982" s="805"/>
      <c r="C982" s="805"/>
      <c r="D982" s="805"/>
      <c r="E982" s="805"/>
      <c r="F982" s="332"/>
      <c r="G982" s="332"/>
      <c r="H982" s="648"/>
      <c r="I982" s="824"/>
      <c r="J982" s="824"/>
      <c r="K982" s="649"/>
      <c r="L982" s="256"/>
      <c r="AK982" s="128"/>
      <c r="AL982" s="128"/>
    </row>
    <row r="983" spans="1:38" s="127" customFormat="1">
      <c r="A983" s="256"/>
      <c r="B983" s="805"/>
      <c r="C983" s="805"/>
      <c r="D983" s="805"/>
      <c r="E983" s="805"/>
      <c r="F983" s="332"/>
      <c r="G983" s="332"/>
      <c r="H983" s="648"/>
      <c r="I983" s="824"/>
      <c r="J983" s="824"/>
      <c r="K983" s="649"/>
      <c r="L983" s="256"/>
      <c r="AK983" s="128"/>
      <c r="AL983" s="128"/>
    </row>
    <row r="984" spans="1:38" s="127" customFormat="1">
      <c r="A984" s="256"/>
      <c r="B984" s="805"/>
      <c r="C984" s="805"/>
      <c r="D984" s="805"/>
      <c r="E984" s="805"/>
      <c r="F984" s="332"/>
      <c r="G984" s="332"/>
      <c r="H984" s="648"/>
      <c r="I984" s="824"/>
      <c r="J984" s="824"/>
      <c r="K984" s="649"/>
      <c r="L984" s="256"/>
      <c r="AK984" s="128"/>
      <c r="AL984" s="128"/>
    </row>
    <row r="985" spans="1:38" s="127" customFormat="1">
      <c r="A985" s="256"/>
      <c r="B985" s="805"/>
      <c r="C985" s="805"/>
      <c r="D985" s="805"/>
      <c r="E985" s="805"/>
      <c r="F985" s="332"/>
      <c r="G985" s="332"/>
      <c r="H985" s="648"/>
      <c r="I985" s="824"/>
      <c r="J985" s="824"/>
      <c r="K985" s="649"/>
      <c r="L985" s="256"/>
      <c r="AK985" s="128"/>
      <c r="AL985" s="128"/>
    </row>
    <row r="986" spans="1:38" s="127" customFormat="1">
      <c r="A986" s="256"/>
      <c r="B986" s="805"/>
      <c r="C986" s="805"/>
      <c r="D986" s="805"/>
      <c r="E986" s="805"/>
      <c r="F986" s="332"/>
      <c r="G986" s="332"/>
      <c r="H986" s="648"/>
      <c r="I986" s="824"/>
      <c r="J986" s="824"/>
      <c r="K986" s="649"/>
      <c r="L986" s="256"/>
      <c r="AK986" s="128"/>
      <c r="AL986" s="128"/>
    </row>
    <row r="987" spans="1:38" s="127" customFormat="1">
      <c r="A987" s="256"/>
      <c r="B987" s="298"/>
      <c r="C987" s="333"/>
      <c r="D987" s="331"/>
      <c r="E987" s="331"/>
      <c r="F987" s="332"/>
      <c r="G987" s="332"/>
      <c r="H987" s="332"/>
      <c r="I987" s="825"/>
      <c r="J987" s="825"/>
      <c r="K987" s="331"/>
      <c r="L987" s="158"/>
      <c r="AK987" s="128"/>
      <c r="AL987" s="128"/>
    </row>
    <row r="988" spans="1:38" s="127" customFormat="1">
      <c r="A988" s="256"/>
      <c r="B988" s="298"/>
      <c r="C988" s="333"/>
      <c r="D988" s="331"/>
      <c r="E988" s="331"/>
      <c r="F988" s="332"/>
      <c r="G988" s="332"/>
      <c r="H988" s="332"/>
      <c r="I988" s="825"/>
      <c r="J988" s="825"/>
      <c r="K988" s="331"/>
      <c r="L988" s="158"/>
      <c r="AK988" s="128"/>
      <c r="AL988" s="128"/>
    </row>
    <row r="989" spans="1:38" s="127" customFormat="1">
      <c r="A989" s="256"/>
      <c r="B989" s="298"/>
      <c r="C989" s="333"/>
      <c r="D989" s="331"/>
      <c r="E989" s="331"/>
      <c r="F989" s="332"/>
      <c r="G989" s="332"/>
      <c r="H989" s="332"/>
      <c r="I989" s="825"/>
      <c r="J989" s="825"/>
      <c r="K989" s="331"/>
      <c r="L989" s="158"/>
      <c r="AK989" s="128"/>
      <c r="AL989" s="128"/>
    </row>
    <row r="990" spans="1:38">
      <c r="A990" s="256"/>
      <c r="B990" s="298"/>
      <c r="C990" s="333"/>
      <c r="D990" s="331"/>
      <c r="E990" s="331"/>
      <c r="F990" s="332"/>
      <c r="G990" s="332"/>
      <c r="H990" s="332"/>
      <c r="I990" s="825"/>
      <c r="J990" s="825"/>
      <c r="K990" s="331"/>
      <c r="L990" s="158"/>
    </row>
    <row r="991" spans="1:38">
      <c r="A991" s="256"/>
      <c r="B991" s="298"/>
      <c r="C991" s="333"/>
      <c r="D991" s="331"/>
      <c r="E991" s="331"/>
      <c r="F991" s="332"/>
      <c r="G991" s="332"/>
      <c r="H991" s="332"/>
      <c r="I991" s="825"/>
      <c r="J991" s="825"/>
      <c r="K991" s="331"/>
      <c r="L991" s="158"/>
    </row>
    <row r="992" spans="1:38">
      <c r="A992" s="256"/>
      <c r="B992" s="298"/>
      <c r="C992" s="333"/>
      <c r="D992" s="331"/>
      <c r="E992" s="331"/>
      <c r="F992" s="332"/>
      <c r="G992" s="332"/>
      <c r="H992" s="332"/>
      <c r="I992" s="825"/>
      <c r="J992" s="825"/>
      <c r="K992" s="331"/>
      <c r="L992" s="158"/>
    </row>
    <row r="993" spans="1:12">
      <c r="A993" s="256"/>
      <c r="B993" s="298"/>
      <c r="C993" s="333"/>
      <c r="D993" s="331"/>
      <c r="E993" s="331"/>
      <c r="F993" s="332"/>
      <c r="G993" s="332"/>
      <c r="H993" s="332"/>
      <c r="I993" s="825"/>
      <c r="J993" s="825"/>
      <c r="K993" s="331"/>
      <c r="L993" s="158"/>
    </row>
    <row r="994" spans="1:12">
      <c r="A994" s="256"/>
      <c r="B994" s="298"/>
      <c r="C994" s="333"/>
      <c r="D994" s="331"/>
      <c r="E994" s="331"/>
      <c r="F994" s="332"/>
      <c r="G994" s="332"/>
      <c r="H994" s="332"/>
      <c r="I994" s="825"/>
      <c r="J994" s="825"/>
      <c r="K994" s="331"/>
      <c r="L994" s="158"/>
    </row>
    <row r="995" spans="1:12">
      <c r="A995" s="256"/>
      <c r="B995" s="298"/>
      <c r="C995" s="333"/>
      <c r="D995" s="331"/>
      <c r="E995" s="331"/>
      <c r="F995" s="332"/>
      <c r="G995" s="332"/>
      <c r="H995" s="332"/>
      <c r="I995" s="825"/>
      <c r="J995" s="825"/>
      <c r="K995" s="331"/>
      <c r="L995" s="158"/>
    </row>
    <row r="996" spans="1:12">
      <c r="A996" s="256"/>
      <c r="B996" s="298"/>
      <c r="C996" s="333"/>
      <c r="D996" s="331"/>
      <c r="E996" s="331"/>
      <c r="F996" s="332"/>
      <c r="G996" s="332"/>
      <c r="H996" s="332"/>
      <c r="I996" s="825"/>
      <c r="J996" s="825"/>
      <c r="K996" s="331"/>
      <c r="L996" s="158"/>
    </row>
    <row r="997" spans="1:12">
      <c r="A997" s="256"/>
      <c r="B997" s="298"/>
      <c r="C997" s="333"/>
      <c r="D997" s="331"/>
      <c r="E997" s="331"/>
      <c r="F997" s="332"/>
      <c r="G997" s="332"/>
      <c r="H997" s="332"/>
      <c r="I997" s="825"/>
      <c r="J997" s="825"/>
      <c r="K997" s="331"/>
      <c r="L997" s="158"/>
    </row>
    <row r="998" spans="1:12">
      <c r="A998" s="256"/>
      <c r="B998" s="298"/>
      <c r="C998" s="333"/>
      <c r="D998" s="331"/>
      <c r="E998" s="331"/>
      <c r="F998" s="332"/>
      <c r="G998" s="332"/>
      <c r="H998" s="332"/>
      <c r="I998" s="825"/>
      <c r="J998" s="825"/>
      <c r="K998" s="331"/>
      <c r="L998" s="158"/>
    </row>
    <row r="999" spans="1:12">
      <c r="A999" s="256"/>
      <c r="B999" s="298"/>
      <c r="C999" s="333"/>
      <c r="D999" s="331"/>
      <c r="E999" s="331"/>
      <c r="F999" s="332"/>
      <c r="G999" s="332"/>
      <c r="H999" s="332"/>
      <c r="I999" s="825"/>
      <c r="J999" s="825"/>
      <c r="K999" s="331"/>
      <c r="L999" s="158"/>
    </row>
    <row r="1000" spans="1:12">
      <c r="A1000" s="256"/>
      <c r="B1000" s="298"/>
      <c r="C1000" s="333"/>
      <c r="D1000" s="331"/>
      <c r="E1000" s="331"/>
      <c r="F1000" s="332"/>
      <c r="G1000" s="332"/>
      <c r="H1000" s="332"/>
      <c r="I1000" s="825"/>
      <c r="J1000" s="825"/>
      <c r="K1000" s="331"/>
      <c r="L1000" s="158"/>
    </row>
  </sheetData>
  <sortState ref="B11:L563">
    <sortCondition descending="1" ref="G11:G563"/>
  </sortState>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K11:K986">
    <cfRule type="containsText" dxfId="48" priority="1" operator="containsText" text="C">
      <formula>NOT(ISERROR(SEARCH("C",K11)))</formula>
    </cfRule>
    <cfRule type="containsText" dxfId="47" priority="2" operator="containsText" text="B">
      <formula>NOT(ISERROR(SEARCH("B",K11)))</formula>
    </cfRule>
    <cfRule type="containsText" dxfId="46" priority="3" operator="containsText" text="A">
      <formula>NOT(ISERROR(SEARCH("A",K11)))</formula>
    </cfRule>
  </conditionalFormatting>
  <printOptions horizontalCentered="1" gridLines="1"/>
  <pageMargins left="0.19685039370078741" right="0.19685039370078741" top="1.1811023622047245" bottom="0.98425196850393704" header="0.98425196850393704" footer="0"/>
  <pageSetup paperSize="9" scale="68"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39"/>
  <sheetViews>
    <sheetView view="pageBreakPreview" zoomScaleNormal="100" zoomScaleSheetLayoutView="100" workbookViewId="0">
      <selection activeCell="B35" sqref="B35:Q38"/>
    </sheetView>
  </sheetViews>
  <sheetFormatPr defaultColWidth="11.42578125" defaultRowHeight="15"/>
  <cols>
    <col min="1" max="1" width="4.7109375" style="204" customWidth="1"/>
    <col min="2" max="2" width="45.28515625" style="205" customWidth="1"/>
    <col min="3" max="3" width="15" style="165" bestFit="1" customWidth="1"/>
    <col min="4" max="4" width="12.7109375" style="206" bestFit="1" customWidth="1"/>
    <col min="5" max="5" width="8.42578125" style="165" customWidth="1"/>
    <col min="6" max="6" width="12.7109375" style="206" bestFit="1" customWidth="1"/>
    <col min="7" max="7" width="10.7109375" style="165" customWidth="1"/>
    <col min="8" max="8" width="12.7109375" style="206" customWidth="1"/>
    <col min="9" max="9" width="8.42578125" style="165" customWidth="1"/>
    <col min="10" max="10" width="12.7109375" style="206" customWidth="1"/>
    <col min="11" max="11" width="8.42578125" style="165" customWidth="1"/>
    <col min="12" max="12" width="12.7109375" style="206" customWidth="1"/>
    <col min="13" max="13" width="8.42578125" style="165" customWidth="1"/>
    <col min="14" max="14" width="12.85546875" style="206" customWidth="1"/>
    <col min="15" max="15" width="8.42578125" style="165" customWidth="1"/>
    <col min="16" max="16" width="13.5703125" style="201" bestFit="1" customWidth="1"/>
    <col min="17" max="17" width="12.7109375" style="195" customWidth="1"/>
    <col min="18" max="16384" width="11.42578125" style="164"/>
  </cols>
  <sheetData>
    <row r="1" spans="1:20" s="159" customFormat="1" ht="24.75" customHeight="1" thickBot="1">
      <c r="A1" s="985" t="s">
        <v>68</v>
      </c>
      <c r="B1" s="985"/>
      <c r="C1" s="985"/>
      <c r="D1" s="985"/>
      <c r="E1" s="985"/>
      <c r="F1" s="985"/>
      <c r="G1" s="985"/>
      <c r="H1" s="985"/>
      <c r="I1" s="985"/>
      <c r="J1" s="985"/>
      <c r="K1" s="985"/>
      <c r="L1" s="985"/>
      <c r="M1" s="985"/>
      <c r="N1" s="985"/>
      <c r="O1" s="985"/>
      <c r="P1" s="985"/>
      <c r="Q1" s="985"/>
    </row>
    <row r="2" spans="1:20" ht="15" customHeight="1">
      <c r="A2" s="989"/>
      <c r="B2" s="991"/>
      <c r="C2" s="991"/>
      <c r="D2" s="991"/>
      <c r="E2" s="991"/>
      <c r="F2" s="991"/>
      <c r="G2" s="160"/>
      <c r="H2" s="161"/>
      <c r="I2" s="162"/>
      <c r="J2" s="162"/>
      <c r="K2" s="162"/>
      <c r="L2" s="162"/>
      <c r="M2" s="162"/>
      <c r="N2" s="162"/>
      <c r="O2" s="162"/>
      <c r="P2" s="161"/>
      <c r="Q2" s="163"/>
    </row>
    <row r="3" spans="1:20" ht="15" customHeight="1">
      <c r="A3" s="990"/>
      <c r="B3" s="992"/>
      <c r="C3" s="992"/>
      <c r="D3" s="992"/>
      <c r="E3" s="992"/>
      <c r="F3" s="992"/>
      <c r="H3" s="166"/>
      <c r="I3" s="167"/>
      <c r="J3" s="167"/>
      <c r="K3" s="167"/>
      <c r="L3" s="167"/>
      <c r="M3" s="168" t="s">
        <v>136</v>
      </c>
      <c r="N3" s="263" t="str">
        <f>IF('FOLHA FECHAMENTO'!$C$10&lt;&gt;"",'FOLHA FECHAMENTO'!$C$10," ")</f>
        <v>12ª Ciretran de Londrina</v>
      </c>
      <c r="O3" s="167"/>
      <c r="P3" s="168" t="s">
        <v>139</v>
      </c>
      <c r="Q3" s="264">
        <f>IF('FOLHA FECHAMENTO'!$L$9&lt;&gt;"",'FOLHA FECHAMENTO'!$L$9," ")</f>
        <v>45394</v>
      </c>
    </row>
    <row r="4" spans="1:20" ht="15" customHeight="1">
      <c r="A4" s="505"/>
      <c r="B4" s="992"/>
      <c r="C4" s="992"/>
      <c r="D4" s="992"/>
      <c r="E4" s="992"/>
      <c r="F4" s="992"/>
      <c r="H4" s="166"/>
      <c r="I4" s="167"/>
      <c r="J4" s="167"/>
      <c r="K4" s="167"/>
      <c r="L4" s="167"/>
      <c r="M4" s="168" t="s">
        <v>152</v>
      </c>
      <c r="N4" s="263" t="str">
        <f>IF(DADOS!$D$16&lt;&gt;"",DADOS!$D$16," ")</f>
        <v>LONDRINA</v>
      </c>
      <c r="O4" s="167"/>
      <c r="P4" s="168" t="s">
        <v>69</v>
      </c>
      <c r="Q4" s="265" t="str">
        <f>IF('FOLHA FECHAMENTO'!K10&lt;&gt;"",'FOLHA FECHAMENTO'!K10," ")</f>
        <v>REPAROS</v>
      </c>
    </row>
    <row r="5" spans="1:20" ht="16.5" customHeight="1">
      <c r="A5" s="169"/>
      <c r="B5" s="993"/>
      <c r="C5" s="993"/>
      <c r="D5" s="993"/>
      <c r="E5" s="993"/>
      <c r="F5" s="993"/>
      <c r="H5" s="166"/>
      <c r="I5" s="167"/>
      <c r="J5" s="167"/>
      <c r="K5" s="167"/>
      <c r="L5" s="167"/>
      <c r="M5" s="168" t="s">
        <v>70</v>
      </c>
      <c r="N5" s="263" t="str">
        <f>IF(DADOS!$D$32&lt;&gt;"",DADOS!$D$32," ")</f>
        <v>Detran</v>
      </c>
      <c r="O5" s="167"/>
      <c r="P5" s="168" t="s">
        <v>153</v>
      </c>
      <c r="Q5" s="266" t="str">
        <f>IF('FOLHA FECHAMENTO'!$K$12&lt;&gt;"",'FOLHA FECHAMENTO'!$K$12," ")</f>
        <v xml:space="preserve"> </v>
      </c>
    </row>
    <row r="6" spans="1:20" ht="16.5" customHeight="1" thickBot="1">
      <c r="A6" s="169"/>
      <c r="B6" s="993"/>
      <c r="C6" s="993"/>
      <c r="D6" s="993"/>
      <c r="E6" s="993"/>
      <c r="F6" s="993"/>
      <c r="G6" s="168"/>
      <c r="H6" s="166"/>
      <c r="I6" s="167"/>
      <c r="J6" s="167"/>
      <c r="K6" s="167"/>
      <c r="L6" s="167"/>
      <c r="O6" s="167"/>
      <c r="P6" s="168" t="s">
        <v>206</v>
      </c>
      <c r="Q6" s="296">
        <f>IF('FOLHA FECHAMENTO'!$F$31&lt;&gt;"",'FOLHA FECHAMENTO'!$F$31," ")</f>
        <v>180</v>
      </c>
    </row>
    <row r="7" spans="1:20" ht="16.5" customHeight="1" thickBot="1">
      <c r="A7" s="169"/>
      <c r="B7" s="994"/>
      <c r="C7" s="994"/>
      <c r="D7" s="994"/>
      <c r="E7" s="994"/>
      <c r="F7" s="994"/>
      <c r="G7" s="170"/>
      <c r="H7" s="170"/>
      <c r="I7" s="170"/>
      <c r="J7" s="170"/>
      <c r="K7" s="170"/>
      <c r="L7" s="170"/>
      <c r="M7" s="170"/>
      <c r="N7" s="170"/>
      <c r="O7" s="170"/>
      <c r="P7" s="171" t="s">
        <v>71</v>
      </c>
      <c r="Q7" s="267">
        <f>IF('FOLHA FECHAMENTO'!$D$25&lt;&gt;"",('FOLHA FECHAMENTO'!$D$25)," ")</f>
        <v>0.28347674918197008</v>
      </c>
    </row>
    <row r="8" spans="1:20" s="176" customFormat="1" ht="12.75" customHeight="1">
      <c r="A8" s="172"/>
      <c r="B8" s="1007" t="s">
        <v>72</v>
      </c>
      <c r="C8" s="173"/>
      <c r="D8" s="986">
        <v>30</v>
      </c>
      <c r="E8" s="995" t="s">
        <v>73</v>
      </c>
      <c r="F8" s="986">
        <v>60</v>
      </c>
      <c r="G8" s="1000" t="s">
        <v>73</v>
      </c>
      <c r="H8" s="986">
        <v>90</v>
      </c>
      <c r="I8" s="995" t="s">
        <v>73</v>
      </c>
      <c r="J8" s="986">
        <v>120</v>
      </c>
      <c r="K8" s="1000" t="s">
        <v>73</v>
      </c>
      <c r="L8" s="986">
        <v>150</v>
      </c>
      <c r="M8" s="995" t="s">
        <v>73</v>
      </c>
      <c r="N8" s="986">
        <v>180</v>
      </c>
      <c r="O8" s="1000" t="s">
        <v>73</v>
      </c>
      <c r="P8" s="174" t="s">
        <v>74</v>
      </c>
      <c r="Q8" s="175" t="s">
        <v>74</v>
      </c>
    </row>
    <row r="9" spans="1:20" s="180" customFormat="1" ht="15.95" customHeight="1">
      <c r="A9" s="177" t="s">
        <v>142</v>
      </c>
      <c r="B9" s="1008"/>
      <c r="C9" s="450" t="s">
        <v>75</v>
      </c>
      <c r="D9" s="987"/>
      <c r="E9" s="996"/>
      <c r="F9" s="987"/>
      <c r="G9" s="1001"/>
      <c r="H9" s="987"/>
      <c r="I9" s="996"/>
      <c r="J9" s="987"/>
      <c r="K9" s="1001"/>
      <c r="L9" s="987"/>
      <c r="M9" s="996"/>
      <c r="N9" s="987"/>
      <c r="O9" s="1001"/>
      <c r="P9" s="178" t="s">
        <v>67</v>
      </c>
      <c r="Q9" s="179" t="s">
        <v>76</v>
      </c>
    </row>
    <row r="10" spans="1:20" s="184" customFormat="1" ht="12.75" customHeight="1" thickBot="1">
      <c r="A10" s="181"/>
      <c r="B10" s="1009"/>
      <c r="C10" s="451"/>
      <c r="D10" s="988"/>
      <c r="E10" s="997"/>
      <c r="F10" s="988"/>
      <c r="G10" s="1002"/>
      <c r="H10" s="988"/>
      <c r="I10" s="997"/>
      <c r="J10" s="988"/>
      <c r="K10" s="1002"/>
      <c r="L10" s="988"/>
      <c r="M10" s="997"/>
      <c r="N10" s="988"/>
      <c r="O10" s="1002"/>
      <c r="P10" s="182" t="s">
        <v>77</v>
      </c>
      <c r="Q10" s="183" t="s">
        <v>78</v>
      </c>
    </row>
    <row r="11" spans="1:20" s="189" customFormat="1" ht="12.75" customHeight="1">
      <c r="A11" s="455">
        <v>1</v>
      </c>
      <c r="B11" s="456" t="str">
        <f>RESUMO!C14</f>
        <v>SERVIÇOS PRELIMINARES</v>
      </c>
      <c r="C11" s="457">
        <f t="shared" ref="C11:C26" si="0">IFERROR(P11/$P$27,0)</f>
        <v>9.3608895589403149E-3</v>
      </c>
      <c r="D11" s="187">
        <f>IF(B11&lt;&gt;"",E11*P11," ")</f>
        <v>19804.585300112456</v>
      </c>
      <c r="E11" s="188">
        <v>1</v>
      </c>
      <c r="F11" s="187">
        <f>IF(B11&lt;&gt;"",G11*P11," ")</f>
        <v>0</v>
      </c>
      <c r="G11" s="188"/>
      <c r="H11" s="187">
        <f>IF(B11&lt;&gt;"",I11*P11," ")</f>
        <v>0</v>
      </c>
      <c r="I11" s="188"/>
      <c r="J11" s="187">
        <f>IF(B11&lt;&gt;"",K11*P11," ")</f>
        <v>0</v>
      </c>
      <c r="K11" s="188"/>
      <c r="L11" s="187">
        <f>IF(B11&lt;&gt;"",M11*P11," ")</f>
        <v>0</v>
      </c>
      <c r="M11" s="188"/>
      <c r="N11" s="187">
        <f>IF(B11&lt;&gt;"",O11*P11," ")</f>
        <v>0</v>
      </c>
      <c r="O11" s="188"/>
      <c r="P11" s="187">
        <f>(IF(B11&lt;&gt;"",Q11*(1+$Q$7)," "))</f>
        <v>19804.585300112456</v>
      </c>
      <c r="Q11" s="423">
        <f>RESUMO!H14</f>
        <v>15430.42</v>
      </c>
      <c r="T11" s="268">
        <f>E11+G11+I11+K11+M11+O11</f>
        <v>1</v>
      </c>
    </row>
    <row r="12" spans="1:20" s="189" customFormat="1" ht="12.75" customHeight="1">
      <c r="A12" s="185">
        <v>2</v>
      </c>
      <c r="B12" s="422" t="str">
        <f>RESUMO!C15</f>
        <v>COBERTURA VISTORIA</v>
      </c>
      <c r="C12" s="186">
        <f t="shared" si="0"/>
        <v>1.0532130642482531E-2</v>
      </c>
      <c r="D12" s="187">
        <f>IF(B12&lt;&gt;"",E12*P12," ")</f>
        <v>22282.548938071861</v>
      </c>
      <c r="E12" s="188">
        <v>1</v>
      </c>
      <c r="F12" s="187">
        <f>IF(B12&lt;&gt;"",G12*P12," ")</f>
        <v>0</v>
      </c>
      <c r="G12" s="188"/>
      <c r="H12" s="187">
        <f>IF(B12&lt;&gt;"",I12*P12," ")</f>
        <v>0</v>
      </c>
      <c r="I12" s="188"/>
      <c r="J12" s="187">
        <f>IF(B12&lt;&gt;"",K12*P12," ")</f>
        <v>0</v>
      </c>
      <c r="K12" s="188"/>
      <c r="L12" s="187">
        <f>IF(B12&lt;&gt;"",M12*P12," ")</f>
        <v>0</v>
      </c>
      <c r="M12" s="188"/>
      <c r="N12" s="187">
        <f>IF(B12&lt;&gt;"",O12*P12," ")</f>
        <v>0</v>
      </c>
      <c r="O12" s="188"/>
      <c r="P12" s="187">
        <f>(IF(B12&lt;&gt;"",Q12*(1+$Q$7)," "))</f>
        <v>22282.548938071861</v>
      </c>
      <c r="Q12" s="423">
        <f>RESUMO!H15</f>
        <v>17361.084999999999</v>
      </c>
      <c r="T12" s="268">
        <f t="shared" ref="T12:T27" si="1">E12+G12+I12+K12+M12+O12</f>
        <v>1</v>
      </c>
    </row>
    <row r="13" spans="1:20" s="189" customFormat="1" ht="12.75" customHeight="1">
      <c r="A13" s="185">
        <v>3</v>
      </c>
      <c r="B13" s="422" t="str">
        <f>RESUMO!C16</f>
        <v>BANHEIRO PCD</v>
      </c>
      <c r="C13" s="186">
        <f t="shared" si="0"/>
        <v>6.3438893931069941E-3</v>
      </c>
      <c r="D13" s="187">
        <f t="shared" ref="D13:D26" si="2">IF(B13&lt;&gt;"",E13*P13," ")</f>
        <v>6710.7991088449908</v>
      </c>
      <c r="E13" s="188">
        <v>0.5</v>
      </c>
      <c r="F13" s="187">
        <f t="shared" ref="F13:F26" si="3">IF(B13&lt;&gt;"",G13*P13," ")</f>
        <v>6710.7991088449908</v>
      </c>
      <c r="G13" s="188">
        <v>0.5</v>
      </c>
      <c r="H13" s="187">
        <f t="shared" ref="H13:H26" si="4">IF(B13&lt;&gt;"",I13*P13," ")</f>
        <v>0</v>
      </c>
      <c r="I13" s="188"/>
      <c r="J13" s="187">
        <f t="shared" ref="J13:J26" si="5">IF(B13&lt;&gt;"",K13*P13," ")</f>
        <v>0</v>
      </c>
      <c r="K13" s="188"/>
      <c r="L13" s="187">
        <f t="shared" ref="L13:L26" si="6">IF(B13&lt;&gt;"",M13*P13," ")</f>
        <v>0</v>
      </c>
      <c r="M13" s="188"/>
      <c r="N13" s="187">
        <f t="shared" ref="N13:N26" si="7">IF(B13&lt;&gt;"",O13*P13," ")</f>
        <v>0</v>
      </c>
      <c r="O13" s="188"/>
      <c r="P13" s="187">
        <f t="shared" ref="P13:P26" si="8">(IF(B13&lt;&gt;"",Q13*(1+$Q$7)," "))</f>
        <v>13421.598217689982</v>
      </c>
      <c r="Q13" s="423">
        <f>RESUMO!H16</f>
        <v>10457.2196</v>
      </c>
      <c r="T13" s="268">
        <f t="shared" si="1"/>
        <v>1</v>
      </c>
    </row>
    <row r="14" spans="1:20" s="189" customFormat="1" ht="12.75" customHeight="1">
      <c r="A14" s="185">
        <v>4</v>
      </c>
      <c r="B14" s="422" t="str">
        <f>RESUMO!C17</f>
        <v>BLOCO "C" ÁREA INTERNA</v>
      </c>
      <c r="C14" s="186">
        <f t="shared" si="0"/>
        <v>5.0392652093459736E-2</v>
      </c>
      <c r="D14" s="187">
        <f t="shared" si="2"/>
        <v>0</v>
      </c>
      <c r="E14" s="188"/>
      <c r="F14" s="187">
        <f t="shared" si="3"/>
        <v>0</v>
      </c>
      <c r="G14" s="188"/>
      <c r="H14" s="187">
        <f t="shared" si="4"/>
        <v>0</v>
      </c>
      <c r="I14" s="188"/>
      <c r="J14" s="187">
        <f t="shared" si="5"/>
        <v>53307.197494422289</v>
      </c>
      <c r="K14" s="188">
        <v>0.5</v>
      </c>
      <c r="L14" s="187">
        <f t="shared" si="6"/>
        <v>53307.197494422289</v>
      </c>
      <c r="M14" s="188">
        <v>0.5</v>
      </c>
      <c r="N14" s="187">
        <f t="shared" si="7"/>
        <v>0</v>
      </c>
      <c r="O14" s="188"/>
      <c r="P14" s="187">
        <f t="shared" si="8"/>
        <v>106614.39498884458</v>
      </c>
      <c r="Q14" s="423">
        <f>RESUMO!H17</f>
        <v>83066.869000000006</v>
      </c>
      <c r="T14" s="268">
        <f t="shared" si="1"/>
        <v>1</v>
      </c>
    </row>
    <row r="15" spans="1:20" s="189" customFormat="1" ht="12.75" customHeight="1">
      <c r="A15" s="185">
        <v>5</v>
      </c>
      <c r="B15" s="422" t="str">
        <f>RESUMO!C18</f>
        <v>BLOCO "C" ÁREA EXTERNA</v>
      </c>
      <c r="C15" s="186">
        <f t="shared" si="0"/>
        <v>2.5789191829006575E-2</v>
      </c>
      <c r="D15" s="187">
        <f t="shared" si="2"/>
        <v>0</v>
      </c>
      <c r="E15" s="188"/>
      <c r="F15" s="187">
        <f t="shared" si="3"/>
        <v>27280.753938108734</v>
      </c>
      <c r="G15" s="188">
        <v>0.5</v>
      </c>
      <c r="H15" s="187">
        <f t="shared" si="4"/>
        <v>27280.753938108734</v>
      </c>
      <c r="I15" s="188">
        <v>0.5</v>
      </c>
      <c r="J15" s="187">
        <f t="shared" si="5"/>
        <v>0</v>
      </c>
      <c r="K15" s="188"/>
      <c r="L15" s="187">
        <f t="shared" si="6"/>
        <v>0</v>
      </c>
      <c r="M15" s="188"/>
      <c r="N15" s="187">
        <f t="shared" si="7"/>
        <v>0</v>
      </c>
      <c r="O15" s="188"/>
      <c r="P15" s="187">
        <f t="shared" si="8"/>
        <v>54561.507876217467</v>
      </c>
      <c r="Q15" s="423">
        <f>RESUMO!H18</f>
        <v>42510.71</v>
      </c>
      <c r="T15" s="268">
        <f t="shared" si="1"/>
        <v>1</v>
      </c>
    </row>
    <row r="16" spans="1:20" s="189" customFormat="1" ht="12.75" customHeight="1">
      <c r="A16" s="185">
        <v>6</v>
      </c>
      <c r="B16" s="422" t="str">
        <f>RESUMO!C19</f>
        <v>BLOCO "AB" ÁREA INTERNA</v>
      </c>
      <c r="C16" s="186">
        <f t="shared" si="0"/>
        <v>0.10098381673961394</v>
      </c>
      <c r="D16" s="187">
        <f t="shared" si="2"/>
        <v>0</v>
      </c>
      <c r="E16" s="188"/>
      <c r="F16" s="187">
        <f t="shared" si="3"/>
        <v>0</v>
      </c>
      <c r="G16" s="188"/>
      <c r="H16" s="187">
        <f t="shared" si="4"/>
        <v>0</v>
      </c>
      <c r="I16" s="188"/>
      <c r="J16" s="187">
        <f t="shared" si="5"/>
        <v>106824.38885525153</v>
      </c>
      <c r="K16" s="188">
        <v>0.5</v>
      </c>
      <c r="L16" s="187">
        <f t="shared" si="6"/>
        <v>106824.38885525153</v>
      </c>
      <c r="M16" s="188">
        <v>0.5</v>
      </c>
      <c r="N16" s="187">
        <f t="shared" si="7"/>
        <v>0</v>
      </c>
      <c r="O16" s="188"/>
      <c r="P16" s="187">
        <f t="shared" si="8"/>
        <v>213648.77771050305</v>
      </c>
      <c r="Q16" s="423">
        <f>RESUMO!H19</f>
        <v>166460.96460000004</v>
      </c>
      <c r="T16" s="268">
        <f t="shared" si="1"/>
        <v>1</v>
      </c>
    </row>
    <row r="17" spans="1:20" s="189" customFormat="1" ht="12.75" customHeight="1">
      <c r="A17" s="185">
        <v>7</v>
      </c>
      <c r="B17" s="422" t="str">
        <f>RESUMO!C20</f>
        <v>BLOCO "AB" ÁREA EXTERNA</v>
      </c>
      <c r="C17" s="186">
        <f t="shared" si="0"/>
        <v>5.7175973482695881E-2</v>
      </c>
      <c r="D17" s="187">
        <f t="shared" si="2"/>
        <v>0</v>
      </c>
      <c r="E17" s="188"/>
      <c r="F17" s="187">
        <f t="shared" si="3"/>
        <v>60482.843902027824</v>
      </c>
      <c r="G17" s="188">
        <v>0.5</v>
      </c>
      <c r="H17" s="187">
        <f t="shared" si="4"/>
        <v>60482.843902027824</v>
      </c>
      <c r="I17" s="188">
        <v>0.5</v>
      </c>
      <c r="J17" s="187">
        <f t="shared" si="5"/>
        <v>0</v>
      </c>
      <c r="K17" s="188"/>
      <c r="L17" s="187">
        <f t="shared" si="6"/>
        <v>0</v>
      </c>
      <c r="M17" s="188"/>
      <c r="N17" s="187">
        <f t="shared" si="7"/>
        <v>0</v>
      </c>
      <c r="O17" s="188"/>
      <c r="P17" s="187">
        <f t="shared" si="8"/>
        <v>120965.68780405565</v>
      </c>
      <c r="Q17" s="423">
        <f>RESUMO!H20</f>
        <v>94248.444999999963</v>
      </c>
      <c r="T17" s="268">
        <f t="shared" si="1"/>
        <v>1</v>
      </c>
    </row>
    <row r="18" spans="1:20" s="189" customFormat="1" ht="12.75" customHeight="1">
      <c r="A18" s="185">
        <v>8</v>
      </c>
      <c r="B18" s="422" t="str">
        <f>RESUMO!C21</f>
        <v>AR-CONDICIONADO</v>
      </c>
      <c r="C18" s="186">
        <f t="shared" si="0"/>
        <v>0.10661633447165547</v>
      </c>
      <c r="D18" s="187">
        <f t="shared" si="2"/>
        <v>0</v>
      </c>
      <c r="E18" s="188"/>
      <c r="F18" s="187">
        <f t="shared" si="3"/>
        <v>0</v>
      </c>
      <c r="G18" s="188"/>
      <c r="H18" s="187">
        <f t="shared" si="4"/>
        <v>0</v>
      </c>
      <c r="I18" s="188"/>
      <c r="J18" s="187">
        <f t="shared" si="5"/>
        <v>0</v>
      </c>
      <c r="K18" s="188"/>
      <c r="L18" s="187">
        <f t="shared" si="6"/>
        <v>225565.34580761028</v>
      </c>
      <c r="M18" s="188">
        <v>1</v>
      </c>
      <c r="N18" s="187">
        <f t="shared" si="7"/>
        <v>0</v>
      </c>
      <c r="O18" s="188"/>
      <c r="P18" s="187">
        <f t="shared" si="8"/>
        <v>225565.34580761028</v>
      </c>
      <c r="Q18" s="423">
        <f>RESUMO!H21</f>
        <v>175745.56450000004</v>
      </c>
      <c r="T18" s="268">
        <f t="shared" si="1"/>
        <v>1</v>
      </c>
    </row>
    <row r="19" spans="1:20" s="189" customFormat="1" ht="12.75" customHeight="1">
      <c r="A19" s="185">
        <v>9</v>
      </c>
      <c r="B19" s="422" t="str">
        <f>RESUMO!C22</f>
        <v>INSTALAÇÕES ELÉTRICAS</v>
      </c>
      <c r="C19" s="186">
        <f t="shared" si="0"/>
        <v>0.16294269415611201</v>
      </c>
      <c r="D19" s="187">
        <f t="shared" si="2"/>
        <v>0</v>
      </c>
      <c r="E19" s="188"/>
      <c r="F19" s="187">
        <f t="shared" si="3"/>
        <v>0</v>
      </c>
      <c r="G19" s="188"/>
      <c r="H19" s="187">
        <f t="shared" si="4"/>
        <v>0</v>
      </c>
      <c r="I19" s="188"/>
      <c r="J19" s="187">
        <f t="shared" si="5"/>
        <v>0</v>
      </c>
      <c r="K19" s="188"/>
      <c r="L19" s="187">
        <f t="shared" si="6"/>
        <v>0</v>
      </c>
      <c r="M19" s="188"/>
      <c r="N19" s="187">
        <f t="shared" si="7"/>
        <v>344733.52827486669</v>
      </c>
      <c r="O19" s="188">
        <v>1</v>
      </c>
      <c r="P19" s="187">
        <f t="shared" si="8"/>
        <v>344733.52827486669</v>
      </c>
      <c r="Q19" s="423">
        <f>RESUMO!H22</f>
        <v>268593.5124999999</v>
      </c>
      <c r="T19" s="268">
        <f t="shared" si="1"/>
        <v>1</v>
      </c>
    </row>
    <row r="20" spans="1:20" s="189" customFormat="1" ht="12.75" customHeight="1">
      <c r="A20" s="185">
        <v>10</v>
      </c>
      <c r="B20" s="422" t="str">
        <f>RESUMO!C23</f>
        <v>SINALIZAÇÃO DE EMERGENCIA /EXTINTORES</v>
      </c>
      <c r="C20" s="186">
        <f t="shared" si="0"/>
        <v>3.6735183251789122E-3</v>
      </c>
      <c r="D20" s="187">
        <f t="shared" si="2"/>
        <v>0</v>
      </c>
      <c r="E20" s="188"/>
      <c r="F20" s="187">
        <f t="shared" si="3"/>
        <v>0</v>
      </c>
      <c r="G20" s="188"/>
      <c r="H20" s="187">
        <f t="shared" si="4"/>
        <v>0</v>
      </c>
      <c r="I20" s="188"/>
      <c r="J20" s="187">
        <f t="shared" si="5"/>
        <v>0</v>
      </c>
      <c r="K20" s="188"/>
      <c r="L20" s="187">
        <f t="shared" si="6"/>
        <v>7771.9651069965021</v>
      </c>
      <c r="M20" s="188">
        <v>1</v>
      </c>
      <c r="N20" s="187">
        <f t="shared" si="7"/>
        <v>0</v>
      </c>
      <c r="O20" s="188"/>
      <c r="P20" s="187">
        <f t="shared" si="8"/>
        <v>7771.9651069965021</v>
      </c>
      <c r="Q20" s="423">
        <f>RESUMO!H23</f>
        <v>6055.4000000000005</v>
      </c>
      <c r="T20" s="268">
        <f t="shared" si="1"/>
        <v>1</v>
      </c>
    </row>
    <row r="21" spans="1:20" s="189" customFormat="1" ht="12.75" customHeight="1">
      <c r="A21" s="185">
        <v>11</v>
      </c>
      <c r="B21" s="422" t="str">
        <f>RESUMO!C24</f>
        <v>PINTURA</v>
      </c>
      <c r="C21" s="186">
        <f t="shared" si="0"/>
        <v>0.10376009086255451</v>
      </c>
      <c r="D21" s="187">
        <f t="shared" si="2"/>
        <v>0</v>
      </c>
      <c r="E21" s="188"/>
      <c r="F21" s="187">
        <f t="shared" si="3"/>
        <v>0</v>
      </c>
      <c r="G21" s="188"/>
      <c r="H21" s="187">
        <f t="shared" si="4"/>
        <v>0</v>
      </c>
      <c r="I21" s="188"/>
      <c r="J21" s="187">
        <f t="shared" si="5"/>
        <v>54880.616775151451</v>
      </c>
      <c r="K21" s="188">
        <v>0.25</v>
      </c>
      <c r="L21" s="187">
        <f t="shared" si="6"/>
        <v>98785.110195272617</v>
      </c>
      <c r="M21" s="188">
        <v>0.45</v>
      </c>
      <c r="N21" s="187">
        <f t="shared" si="7"/>
        <v>65856.740130181744</v>
      </c>
      <c r="O21" s="188">
        <v>0.3</v>
      </c>
      <c r="P21" s="187">
        <f t="shared" si="8"/>
        <v>219522.46710060581</v>
      </c>
      <c r="Q21" s="423">
        <f>RESUMO!H24</f>
        <v>171037.35399999999</v>
      </c>
      <c r="T21" s="268">
        <f t="shared" si="1"/>
        <v>1</v>
      </c>
    </row>
    <row r="22" spans="1:20" s="189" customFormat="1" ht="12.75" customHeight="1">
      <c r="A22" s="185">
        <v>12</v>
      </c>
      <c r="B22" s="422" t="str">
        <f>RESUMO!C25</f>
        <v>CALÇADA EXTERNA</v>
      </c>
      <c r="C22" s="186">
        <f t="shared" si="0"/>
        <v>1.5514320913142763E-2</v>
      </c>
      <c r="D22" s="187">
        <f t="shared" si="2"/>
        <v>0</v>
      </c>
      <c r="E22" s="188"/>
      <c r="F22" s="187">
        <f t="shared" si="3"/>
        <v>0</v>
      </c>
      <c r="G22" s="188"/>
      <c r="H22" s="187">
        <f t="shared" si="4"/>
        <v>0</v>
      </c>
      <c r="I22" s="188"/>
      <c r="J22" s="187">
        <f t="shared" si="5"/>
        <v>16411.618252893728</v>
      </c>
      <c r="K22" s="188">
        <v>0.5</v>
      </c>
      <c r="L22" s="187">
        <f t="shared" si="6"/>
        <v>16411.618252893728</v>
      </c>
      <c r="M22" s="188">
        <v>0.5</v>
      </c>
      <c r="N22" s="187">
        <f t="shared" si="7"/>
        <v>0</v>
      </c>
      <c r="O22" s="188"/>
      <c r="P22" s="187">
        <f t="shared" si="8"/>
        <v>32823.236505787456</v>
      </c>
      <c r="Q22" s="423">
        <f>RESUMO!H25</f>
        <v>25573.69</v>
      </c>
      <c r="T22" s="268">
        <f t="shared" si="1"/>
        <v>1</v>
      </c>
    </row>
    <row r="23" spans="1:20" s="189" customFormat="1" ht="12.75" customHeight="1">
      <c r="A23" s="185">
        <v>13</v>
      </c>
      <c r="B23" s="422" t="str">
        <f>RESUMO!C26</f>
        <v>PISTA DE EXAMES PRÁTICOS - MOTO</v>
      </c>
      <c r="C23" s="186">
        <f t="shared" si="0"/>
        <v>0.1807984817621634</v>
      </c>
      <c r="D23" s="187">
        <f t="shared" si="2"/>
        <v>191255.27182242132</v>
      </c>
      <c r="E23" s="188">
        <v>0.5</v>
      </c>
      <c r="F23" s="187">
        <f t="shared" si="3"/>
        <v>95627.635911210658</v>
      </c>
      <c r="G23" s="188">
        <v>0.25</v>
      </c>
      <c r="H23" s="187">
        <f t="shared" si="4"/>
        <v>95627.635911210658</v>
      </c>
      <c r="I23" s="188">
        <v>0.25</v>
      </c>
      <c r="J23" s="187">
        <f t="shared" si="5"/>
        <v>0</v>
      </c>
      <c r="K23" s="188"/>
      <c r="L23" s="187">
        <f t="shared" si="6"/>
        <v>0</v>
      </c>
      <c r="M23" s="188"/>
      <c r="N23" s="187">
        <f t="shared" si="7"/>
        <v>0</v>
      </c>
      <c r="O23" s="188"/>
      <c r="P23" s="187">
        <f t="shared" si="8"/>
        <v>382510.54364484263</v>
      </c>
      <c r="Q23" s="423">
        <f>RESUMO!H26</f>
        <v>298026.85859999998</v>
      </c>
      <c r="T23" s="268">
        <f t="shared" si="1"/>
        <v>1</v>
      </c>
    </row>
    <row r="24" spans="1:20" s="189" customFormat="1" ht="12.75" customHeight="1">
      <c r="A24" s="185">
        <v>14</v>
      </c>
      <c r="B24" s="422" t="str">
        <f>RESUMO!C27</f>
        <v>PISTA DE EXAMES PRÁTICOS - BALIZA</v>
      </c>
      <c r="C24" s="186">
        <f t="shared" si="0"/>
        <v>0.14292800056570609</v>
      </c>
      <c r="D24" s="187">
        <f t="shared" si="2"/>
        <v>151194.48644037227</v>
      </c>
      <c r="E24" s="188">
        <v>0.5</v>
      </c>
      <c r="F24" s="187">
        <f t="shared" si="3"/>
        <v>75597.243220186137</v>
      </c>
      <c r="G24" s="188">
        <v>0.25</v>
      </c>
      <c r="H24" s="187">
        <f t="shared" si="4"/>
        <v>75597.243220186137</v>
      </c>
      <c r="I24" s="188">
        <v>0.25</v>
      </c>
      <c r="J24" s="187">
        <f t="shared" si="5"/>
        <v>0</v>
      </c>
      <c r="K24" s="188"/>
      <c r="L24" s="187">
        <f t="shared" si="6"/>
        <v>0</v>
      </c>
      <c r="M24" s="188"/>
      <c r="N24" s="187">
        <f t="shared" si="7"/>
        <v>0</v>
      </c>
      <c r="O24" s="188"/>
      <c r="P24" s="187">
        <f t="shared" si="8"/>
        <v>302388.97288074455</v>
      </c>
      <c r="Q24" s="423">
        <f>RESUMO!H27</f>
        <v>235601.44200000004</v>
      </c>
      <c r="T24" s="268">
        <f t="shared" si="1"/>
        <v>1</v>
      </c>
    </row>
    <row r="25" spans="1:20" s="189" customFormat="1" ht="12.75" customHeight="1">
      <c r="A25" s="185">
        <v>15</v>
      </c>
      <c r="B25" s="422" t="str">
        <f>RESUMO!C28</f>
        <v>MUROS ENTORNO DA PISTA</v>
      </c>
      <c r="C25" s="186">
        <f t="shared" si="0"/>
        <v>1.5862981808712019E-2</v>
      </c>
      <c r="D25" s="187">
        <f t="shared" si="2"/>
        <v>0</v>
      </c>
      <c r="E25" s="188"/>
      <c r="F25" s="187">
        <f t="shared" si="3"/>
        <v>0</v>
      </c>
      <c r="G25" s="188"/>
      <c r="H25" s="187">
        <f t="shared" si="4"/>
        <v>33560.889097844811</v>
      </c>
      <c r="I25" s="188">
        <v>1</v>
      </c>
      <c r="J25" s="187">
        <f t="shared" si="5"/>
        <v>0</v>
      </c>
      <c r="K25" s="188"/>
      <c r="L25" s="187">
        <f t="shared" si="6"/>
        <v>0</v>
      </c>
      <c r="M25" s="188"/>
      <c r="N25" s="187">
        <f t="shared" si="7"/>
        <v>0</v>
      </c>
      <c r="O25" s="188"/>
      <c r="P25" s="187">
        <f t="shared" si="8"/>
        <v>33560.889097844811</v>
      </c>
      <c r="Q25" s="423">
        <f>RESUMO!H28</f>
        <v>26148.42</v>
      </c>
      <c r="T25" s="268">
        <f t="shared" si="1"/>
        <v>1</v>
      </c>
    </row>
    <row r="26" spans="1:20" s="189" customFormat="1" ht="12.75" customHeight="1" thickBot="1">
      <c r="A26" s="185">
        <v>16</v>
      </c>
      <c r="B26" s="422" t="str">
        <f>RESUMO!C29</f>
        <v>LIMPEZA FINAL</v>
      </c>
      <c r="C26" s="186">
        <f t="shared" si="0"/>
        <v>7.3250333954689249E-3</v>
      </c>
      <c r="D26" s="187">
        <f t="shared" si="2"/>
        <v>0</v>
      </c>
      <c r="E26" s="188"/>
      <c r="F26" s="187">
        <f t="shared" si="3"/>
        <v>0</v>
      </c>
      <c r="G26" s="188"/>
      <c r="H26" s="187">
        <f t="shared" si="4"/>
        <v>0</v>
      </c>
      <c r="I26" s="188"/>
      <c r="J26" s="187">
        <f t="shared" si="5"/>
        <v>0</v>
      </c>
      <c r="K26" s="188"/>
      <c r="L26" s="187">
        <f t="shared" si="6"/>
        <v>0</v>
      </c>
      <c r="M26" s="188"/>
      <c r="N26" s="187">
        <f t="shared" si="7"/>
        <v>15497.378512300174</v>
      </c>
      <c r="O26" s="188">
        <v>1</v>
      </c>
      <c r="P26" s="187">
        <f t="shared" si="8"/>
        <v>15497.378512300174</v>
      </c>
      <c r="Q26" s="423">
        <f>RESUMO!H29</f>
        <v>12074.53</v>
      </c>
      <c r="T26" s="268">
        <f t="shared" si="1"/>
        <v>1</v>
      </c>
    </row>
    <row r="27" spans="1:20" ht="12.75" customHeight="1">
      <c r="A27" s="998" t="s">
        <v>79</v>
      </c>
      <c r="B27" s="998"/>
      <c r="C27" s="340">
        <f>SUMIF(C11:C26,"&gt;0",C11:C26)</f>
        <v>1.0000000000000002</v>
      </c>
      <c r="D27" s="191">
        <f>SUMIF(D11:D26,"&gt;0",D11:D26)</f>
        <v>391247.69160982291</v>
      </c>
      <c r="E27" s="190">
        <f>IF($P$27=0,0,D27/$P$27)</f>
        <v>0.1849282060619111</v>
      </c>
      <c r="F27" s="191">
        <f>SUMIF(F11:F26,"&gt;0",F11:F26)</f>
        <v>265699.27608037833</v>
      </c>
      <c r="G27" s="190">
        <f>IF($P$27=0,0,F27/$P$27)</f>
        <v>0.12558614793437209</v>
      </c>
      <c r="H27" s="191">
        <f>SUMIF(H11:H26,"&gt;0",H11:H26)</f>
        <v>292549.36606937821</v>
      </c>
      <c r="I27" s="190">
        <f>IF($P$27=0,0,H27/$P$27)</f>
        <v>0.13827718504653064</v>
      </c>
      <c r="J27" s="191">
        <f>SUMIF(J11:J26,"&gt;0",J11:J26)</f>
        <v>231423.821377719</v>
      </c>
      <c r="K27" s="190">
        <f>IF($P$27=0,0,J27/$P$27)</f>
        <v>0.10938541758874686</v>
      </c>
      <c r="L27" s="191">
        <f>SUMIF(L11:L26,"&gt;0",L11:L26)</f>
        <v>508665.62571244693</v>
      </c>
      <c r="M27" s="190">
        <f>IF($P$27=0,0,L27/$P$27)</f>
        <v>0.24042728855809212</v>
      </c>
      <c r="N27" s="191">
        <f>SUMIF(N11:N26,"&gt;0",N11:N26)</f>
        <v>426087.64691734861</v>
      </c>
      <c r="O27" s="190">
        <f>IF($P$27=0,0,N27/$P$27)</f>
        <v>0.2013957548103473</v>
      </c>
      <c r="P27" s="191">
        <f>SUMIF(P11:P26,"&gt;0",P11:P26)</f>
        <v>2115673.4277670938</v>
      </c>
      <c r="Q27" s="191">
        <f>SUMIF(Q11:Q26,"&gt;0",Q11:Q26)</f>
        <v>1648392.4847999997</v>
      </c>
      <c r="T27" s="268">
        <f t="shared" si="1"/>
        <v>1</v>
      </c>
    </row>
    <row r="28" spans="1:20" ht="12.75" customHeight="1">
      <c r="A28" s="1018" t="s">
        <v>284</v>
      </c>
      <c r="B28" s="1019"/>
      <c r="C28" s="339"/>
      <c r="D28" s="1003" t="str">
        <f>IF($C$28&lt;&gt;"",(1-$C$29)*D$27," ")</f>
        <v xml:space="preserve"> </v>
      </c>
      <c r="E28" s="1005">
        <f>E27</f>
        <v>0.1849282060619111</v>
      </c>
      <c r="F28" s="1003" t="str">
        <f>IF($C$28&lt;&gt;"",(1-$C$29)*F$27," ")</f>
        <v xml:space="preserve"> </v>
      </c>
      <c r="G28" s="1005">
        <f>G27</f>
        <v>0.12558614793437209</v>
      </c>
      <c r="H28" s="1003" t="str">
        <f>IF($C$28&lt;&gt;"",(1-$C$29)*H$27," ")</f>
        <v xml:space="preserve"> </v>
      </c>
      <c r="I28" s="1005">
        <f>I27</f>
        <v>0.13827718504653064</v>
      </c>
      <c r="J28" s="1003" t="str">
        <f>IF($C$28&lt;&gt;"",(1-$C$29)*J$27," ")</f>
        <v xml:space="preserve"> </v>
      </c>
      <c r="K28" s="1005">
        <f>K27</f>
        <v>0.10938541758874686</v>
      </c>
      <c r="L28" s="1003" t="str">
        <f>IF($C$28&lt;&gt;"",(1-$C$29)*L$27," ")</f>
        <v xml:space="preserve"> </v>
      </c>
      <c r="M28" s="1005">
        <f>M27</f>
        <v>0.24042728855809212</v>
      </c>
      <c r="N28" s="1003" t="str">
        <f>IF($C$28&lt;&gt;"",(1-$C$29)*N$27," ")</f>
        <v xml:space="preserve"> </v>
      </c>
      <c r="O28" s="1005">
        <f>O27</f>
        <v>0.2013957548103473</v>
      </c>
      <c r="P28" s="1013" t="str">
        <f>IF(C28&lt;&gt;"",D28+F28+H28+J28+L28+N28," ")</f>
        <v xml:space="preserve"> </v>
      </c>
      <c r="Q28" s="1015"/>
    </row>
    <row r="29" spans="1:20" ht="12.75" customHeight="1">
      <c r="A29" s="1017" t="s">
        <v>285</v>
      </c>
      <c r="B29" s="1017"/>
      <c r="C29" s="338" t="str">
        <f>IF(C28&lt;&gt;"",(1-(C28/P27))," ")</f>
        <v xml:space="preserve"> </v>
      </c>
      <c r="D29" s="1004"/>
      <c r="E29" s="1006"/>
      <c r="F29" s="1004"/>
      <c r="G29" s="1006"/>
      <c r="H29" s="1004"/>
      <c r="I29" s="1006"/>
      <c r="J29" s="1004"/>
      <c r="K29" s="1006"/>
      <c r="L29" s="1004"/>
      <c r="M29" s="1006"/>
      <c r="N29" s="1004"/>
      <c r="O29" s="1006"/>
      <c r="P29" s="1014"/>
      <c r="Q29" s="1016"/>
    </row>
    <row r="30" spans="1:20" s="195" customFormat="1" ht="12.75" customHeight="1" thickBot="1">
      <c r="A30" s="999" t="s">
        <v>170</v>
      </c>
      <c r="B30" s="999"/>
      <c r="C30" s="192"/>
      <c r="D30" s="458">
        <f>IF(C28&lt;&gt;"",D28,D27)</f>
        <v>391247.69160982291</v>
      </c>
      <c r="E30" s="192">
        <f>E28</f>
        <v>0.1849282060619111</v>
      </c>
      <c r="F30" s="458">
        <f>IF(C28&lt;&gt;"",F28+D30,D30+F27)</f>
        <v>656946.96769020124</v>
      </c>
      <c r="G30" s="192">
        <f>G28+E30</f>
        <v>0.31051435399628319</v>
      </c>
      <c r="H30" s="458">
        <f>IF(C28&lt;&gt;"",F30+H28,F30+H27)</f>
        <v>949496.33375957946</v>
      </c>
      <c r="I30" s="192">
        <f>I28+G30</f>
        <v>0.44879153904281383</v>
      </c>
      <c r="J30" s="458">
        <f>IF(C28&lt;&gt;"",H30+J28,H30+J27)</f>
        <v>1180920.1551372984</v>
      </c>
      <c r="K30" s="192">
        <f>K28+I30</f>
        <v>0.55817695663156064</v>
      </c>
      <c r="L30" s="458">
        <f>IF(C28&lt;&gt;"",J30+L28,J30+L27)</f>
        <v>1689585.7808497453</v>
      </c>
      <c r="M30" s="192">
        <f>M28+K30</f>
        <v>0.79860424518965278</v>
      </c>
      <c r="N30" s="458">
        <f>IF(C28&lt;&gt;"",L30+N28,L30+N27)</f>
        <v>2115673.4277670938</v>
      </c>
      <c r="O30" s="192">
        <f>O28+M30</f>
        <v>1</v>
      </c>
      <c r="P30" s="193"/>
      <c r="Q30" s="194"/>
    </row>
    <row r="31" spans="1:20" ht="12.6" customHeight="1">
      <c r="A31" s="196"/>
      <c r="B31" s="197"/>
      <c r="C31" s="198"/>
      <c r="D31" s="199"/>
      <c r="E31" s="200"/>
      <c r="F31" s="199"/>
      <c r="G31" s="200"/>
      <c r="H31" s="199"/>
      <c r="I31" s="200"/>
      <c r="J31" s="199"/>
      <c r="K31" s="200"/>
      <c r="L31" s="199"/>
      <c r="M31" s="200"/>
      <c r="N31" s="199"/>
      <c r="O31" s="200"/>
    </row>
    <row r="32" spans="1:20" ht="12.6" customHeight="1">
      <c r="A32" s="196"/>
      <c r="B32" s="1011"/>
      <c r="C32" s="1012"/>
      <c r="D32" s="1012"/>
      <c r="E32" s="1012"/>
      <c r="F32" s="1012"/>
      <c r="G32" s="1012"/>
      <c r="H32" s="1012"/>
      <c r="I32" s="1012"/>
      <c r="J32" s="1012"/>
      <c r="K32" s="1012"/>
      <c r="L32" s="1012"/>
      <c r="M32" s="1012"/>
      <c r="N32" s="1012"/>
      <c r="O32" s="1012"/>
      <c r="P32" s="1012"/>
      <c r="Q32" s="1012"/>
    </row>
    <row r="33" spans="1:17" ht="12.6" customHeight="1">
      <c r="A33" s="196"/>
      <c r="B33" s="1012"/>
      <c r="C33" s="1012"/>
      <c r="D33" s="1012"/>
      <c r="E33" s="1012"/>
      <c r="F33" s="1012"/>
      <c r="G33" s="1012"/>
      <c r="H33" s="1012"/>
      <c r="I33" s="1012"/>
      <c r="J33" s="1012"/>
      <c r="K33" s="1012"/>
      <c r="L33" s="1012"/>
      <c r="M33" s="1012"/>
      <c r="N33" s="1012"/>
      <c r="O33" s="1012"/>
      <c r="P33" s="1012"/>
      <c r="Q33" s="1012"/>
    </row>
    <row r="34" spans="1:17" ht="12.6" customHeight="1">
      <c r="A34" s="196"/>
      <c r="B34" s="1012"/>
      <c r="C34" s="1012"/>
      <c r="D34" s="1012"/>
      <c r="E34" s="1012"/>
      <c r="F34" s="1012"/>
      <c r="G34" s="1012"/>
      <c r="H34" s="1012"/>
      <c r="I34" s="1012"/>
      <c r="J34" s="1012"/>
      <c r="K34" s="1012"/>
      <c r="L34" s="1012"/>
      <c r="M34" s="1012"/>
      <c r="N34" s="1012"/>
      <c r="O34" s="1012"/>
      <c r="P34" s="1012"/>
      <c r="Q34" s="1012"/>
    </row>
    <row r="35" spans="1:17" ht="12.6" customHeight="1">
      <c r="A35" s="196"/>
      <c r="B35" s="1010" t="s">
        <v>290</v>
      </c>
      <c r="C35" s="1010"/>
      <c r="D35" s="1010"/>
      <c r="E35" s="1010"/>
      <c r="F35" s="1010"/>
      <c r="G35" s="1010"/>
      <c r="H35" s="1010"/>
      <c r="I35" s="1010"/>
      <c r="J35" s="1010"/>
      <c r="K35" s="1010"/>
      <c r="L35" s="1010"/>
      <c r="M35" s="1010"/>
      <c r="N35" s="1010"/>
      <c r="O35" s="1010"/>
      <c r="P35" s="1010"/>
      <c r="Q35" s="1010"/>
    </row>
    <row r="36" spans="1:17" ht="12.6" customHeight="1">
      <c r="A36" s="196"/>
      <c r="B36" s="1010"/>
      <c r="C36" s="1010"/>
      <c r="D36" s="1010"/>
      <c r="E36" s="1010"/>
      <c r="F36" s="1010"/>
      <c r="G36" s="1010"/>
      <c r="H36" s="1010"/>
      <c r="I36" s="1010"/>
      <c r="J36" s="1010"/>
      <c r="K36" s="1010"/>
      <c r="L36" s="1010"/>
      <c r="M36" s="1010"/>
      <c r="N36" s="1010"/>
      <c r="O36" s="1010"/>
      <c r="P36" s="1010"/>
      <c r="Q36" s="1010"/>
    </row>
    <row r="37" spans="1:17" ht="12.6" customHeight="1">
      <c r="A37" s="196"/>
      <c r="B37" s="1010"/>
      <c r="C37" s="1010"/>
      <c r="D37" s="1010"/>
      <c r="E37" s="1010"/>
      <c r="F37" s="1010"/>
      <c r="G37" s="1010"/>
      <c r="H37" s="1010"/>
      <c r="I37" s="1010"/>
      <c r="J37" s="1010"/>
      <c r="K37" s="1010"/>
      <c r="L37" s="1010"/>
      <c r="M37" s="1010"/>
      <c r="N37" s="1010"/>
      <c r="O37" s="1010"/>
      <c r="P37" s="1010"/>
      <c r="Q37" s="1010"/>
    </row>
    <row r="38" spans="1:17" ht="12.6" customHeight="1">
      <c r="A38" s="196"/>
      <c r="B38" s="1010"/>
      <c r="C38" s="1010"/>
      <c r="D38" s="1010"/>
      <c r="E38" s="1010"/>
      <c r="F38" s="1010"/>
      <c r="G38" s="1010"/>
      <c r="H38" s="1010"/>
      <c r="I38" s="1010"/>
      <c r="J38" s="1010"/>
      <c r="K38" s="1010"/>
      <c r="L38" s="1010"/>
      <c r="M38" s="1010"/>
      <c r="N38" s="1010"/>
      <c r="O38" s="1010"/>
      <c r="P38" s="1010"/>
      <c r="Q38" s="1010"/>
    </row>
    <row r="39" spans="1:17" ht="12.6" customHeight="1">
      <c r="A39" s="196"/>
      <c r="B39" s="197"/>
      <c r="C39" s="198"/>
      <c r="D39" s="202"/>
      <c r="E39" s="203"/>
      <c r="F39" s="202"/>
      <c r="G39" s="203"/>
      <c r="H39" s="202"/>
      <c r="I39" s="203"/>
      <c r="J39" s="202"/>
      <c r="K39" s="203"/>
      <c r="L39" s="202"/>
      <c r="M39" s="203"/>
      <c r="N39" s="202"/>
      <c r="O39" s="203"/>
    </row>
  </sheetData>
  <mergeCells count="39">
    <mergeCell ref="B35:Q38"/>
    <mergeCell ref="B32:Q34"/>
    <mergeCell ref="P28:P29"/>
    <mergeCell ref="Q28:Q29"/>
    <mergeCell ref="L28:L29"/>
    <mergeCell ref="M28:M29"/>
    <mergeCell ref="G28:G29"/>
    <mergeCell ref="H28:H29"/>
    <mergeCell ref="I28:I29"/>
    <mergeCell ref="A29:B29"/>
    <mergeCell ref="A28:B28"/>
    <mergeCell ref="D28:D29"/>
    <mergeCell ref="E28:E29"/>
    <mergeCell ref="J28:J29"/>
    <mergeCell ref="F28:F29"/>
    <mergeCell ref="K28:K29"/>
    <mergeCell ref="A27:B27"/>
    <mergeCell ref="E8:E10"/>
    <mergeCell ref="A30:B30"/>
    <mergeCell ref="O8:O10"/>
    <mergeCell ref="K8:K10"/>
    <mergeCell ref="G8:G10"/>
    <mergeCell ref="H8:H10"/>
    <mergeCell ref="J8:J10"/>
    <mergeCell ref="N28:N29"/>
    <mergeCell ref="O28:O29"/>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30</vt:i4>
      </vt:variant>
    </vt:vector>
  </HeadingPairs>
  <TitlesOfParts>
    <vt:vector size="46"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 ORÇAMENTO</vt:lpstr>
      <vt:lpstr>DECLARAÇÃO PROJETOS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'DECLARAÇÃO ORÇAMENTO'!Area_de_impressao</vt:lpstr>
      <vt:lpstr>'DECLARAÇÃO PROJETOS'!Area_de_impressao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Alexandro Sebastiao Carneiro de Melo</cp:lastModifiedBy>
  <cp:revision>52</cp:revision>
  <cp:lastPrinted>2024-06-28T12:23:36Z</cp:lastPrinted>
  <dcterms:created xsi:type="dcterms:W3CDTF">2012-02-24T19:16:29Z</dcterms:created>
  <dcterms:modified xsi:type="dcterms:W3CDTF">2024-07-08T19:31:13Z</dcterms:modified>
</cp:coreProperties>
</file>